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Data Entry" sheetId="3" state="visible" r:id="rId3"/>
    <sheet name="Data Collection Form" sheetId="4" state="visible" r:id="rId4"/>
    <sheet name="Control Charts" sheetId="5" state="visible" r:id="rId5"/>
    <sheet name="Monitor" sheetId="6" state="visible" r:id="rId6"/>
    <sheet name="Visual SPC" sheetId="7" state="visible" r:id="rId7"/>
    <sheet name="Capability" sheetId="8" state="visible" r:id="rId8"/>
    <sheet name="Dashboard" sheetId="9" state="visible" r:id="rId9"/>
    <sheet name="_Calc" sheetId="10" state="hidden" r:id="rId10"/>
    <sheet name="Document Control" sheetId="11" state="visible" r:id="rId11"/>
    <sheet name="Revision History" sheetId="12" state="visible" r:id="rId12"/>
    <sheet name="File Locations" sheetId="13" state="visible" r:id="rId13"/>
  </sheets>
  <definedNames>
    <definedName name="_xlnm._FilterDatabase" localSheetId="2" hidden="1">'Data Entry'!$A$4:$BE$10004</definedName>
    <definedName name="_xlnm.Print_Titles" localSheetId="3">'Data Collection Form'!$1:$16</definedName>
    <definedName name="_xlnm.Print_Area" localSheetId="3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2E74B5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5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3" borderId="1" pivotButton="0" quotePrefix="0" xfId="0"/>
    <xf numFmtId="0" fontId="3" fillId="2" borderId="1" applyAlignment="1" pivotButton="0" quotePrefix="0" xfId="0">
      <alignment horizontal="center" wrapText="1"/>
    </xf>
    <xf numFmtId="0" fontId="6" fillId="0" borderId="0" pivotButton="0" quotePrefix="0" xfId="0"/>
    <xf numFmtId="164" fontId="6" fillId="0" borderId="0" pivotButton="0" quotePrefix="0" xfId="0"/>
    <xf numFmtId="0" fontId="5" fillId="4" borderId="1" pivotButton="0" quotePrefix="0" xfId="0"/>
    <xf numFmtId="1" fontId="6" fillId="5" borderId="1" pivotButton="0" quotePrefix="0" xfId="0"/>
    <xf numFmtId="164" fontId="6" fillId="5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0" fillId="0" borderId="6" pivotButton="0" quotePrefix="0" xfId="0"/>
    <xf numFmtId="0" fontId="0" fillId="2" borderId="4" pivotButton="0" quotePrefix="0" xfId="0"/>
    <xf numFmtId="0" fontId="0" fillId="4" borderId="1" pivotButton="0" quotePrefix="0" xfId="0"/>
    <xf numFmtId="0" fontId="8" fillId="0" borderId="1" applyAlignment="1" pivotButton="0" quotePrefix="0" xfId="0">
      <alignment horizontal="center" wrapText="1"/>
    </xf>
    <xf numFmtId="0" fontId="0" fillId="0" borderId="1" pivotButton="0" quotePrefix="0" xfId="0"/>
    <xf numFmtId="164" fontId="8" fillId="0" borderId="1" applyAlignment="1" pivotButton="0" quotePrefix="0" xfId="0">
      <alignment horizontal="center" wrapText="1"/>
    </xf>
    <xf numFmtId="0" fontId="0" fillId="0" borderId="7" pivotButton="0" quotePrefix="0" xfId="0"/>
    <xf numFmtId="164" fontId="8" fillId="0" borderId="0" pivotButton="0" quotePrefix="0" xfId="0"/>
    <xf numFmtId="0" fontId="3" fillId="2" borderId="1" applyAlignment="1" pivotButton="0" quotePrefix="0" xfId="0">
      <alignment horizontal="left"/>
    </xf>
    <xf numFmtId="0" fontId="6" fillId="0" borderId="1" pivotButton="0" quotePrefix="0" xfId="0"/>
    <xf numFmtId="0" fontId="6" fillId="5" borderId="1" pivotButton="0" quotePrefix="0" xfId="0"/>
    <xf numFmtId="0" fontId="5" fillId="4" borderId="1" applyAlignment="1" pivotButton="0" quotePrefix="0" xfId="0">
      <alignment horizontal="center"/>
    </xf>
    <xf numFmtId="2" fontId="6" fillId="5" borderId="1" pivotButton="0" quotePrefix="0" xfId="0"/>
    <xf numFmtId="0" fontId="6" fillId="4" borderId="1" pivotButton="0" quotePrefix="0" xfId="0"/>
    <xf numFmtId="1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ser>
          <idx val="3"/>
          <order val="3"/>
          <tx>
            <strRef>
              <f>'Control Charts'!CP3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Charts'!$CP$4:$CP$18</f>
            </numRef>
          </val>
          <smooth val="0"/>
        </ser>
        <ser>
          <idx val="4"/>
          <order val="4"/>
          <tx>
            <strRef>
              <f>'Control Charts'!CQ3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Charts'!$CS$4:$CS$203</f>
            </numRef>
          </val>
          <smooth val="0"/>
        </ser>
        <ser>
          <idx val="1"/>
          <order val="1"/>
          <tx>
            <strRef>
              <f>'Control Charts'!CT3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Charts'!$CT$4:$CT$203</f>
            </numRef>
          </val>
          <smooth val="0"/>
        </ser>
        <ser>
          <idx val="2"/>
          <order val="2"/>
          <tx>
            <strRef>
              <f>'Control Charts'!CU3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Charts'!$CU$4:$CU$203</f>
            </numRef>
          </val>
          <smooth val="0"/>
        </ser>
        <ser>
          <idx val="3"/>
          <order val="3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Charts'!$CV$4:$CV$203</f>
            </numRef>
          </val>
          <smooth val="0"/>
        </ser>
        <ser>
          <idx val="4"/>
          <order val="4"/>
          <tx>
            <strRef>
              <f>'Control Charts'!CY3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Charts'!$CY$4:$CY$203</f>
            </numRef>
          </val>
          <smooth val="0"/>
        </ser>
        <ser>
          <idx val="5"/>
          <order val="5"/>
          <tx>
            <strRef>
              <f>'Control Charts'!CZ3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Charts'!$CW$4:$CW$203</f>
            </numRef>
          </val>
          <smooth val="0"/>
        </ser>
        <ser>
          <idx val="1"/>
          <order val="1"/>
          <tx>
            <strRef>
              <f>'Control Charts'!CX3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Charts'!$DA$4:$DA$18</f>
            </numRef>
          </cat>
          <val>
            <numRef>
              <f>'Control Charts'!$DB$4:$DB$18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Charts'!$DC$4:$DC$18</f>
            </numRef>
          </val>
          <smooth val="0"/>
        </ser>
        <ser>
          <idx val="2"/>
          <order val="2"/>
          <tx>
            <strRef>
              <f>'Control Charts'!DD3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Charts'!$DD$4:$DD$18</f>
            </numRef>
          </val>
          <smooth val="0"/>
        </ser>
        <ser>
          <idx val="3"/>
          <order val="3"/>
          <tx>
            <strRef>
              <f>'Control Charts'!DF3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Charts'!$DF$4:$DF$18</f>
            </numRef>
          </val>
          <smooth val="0"/>
        </ser>
        <ser>
          <idx val="4"/>
          <order val="4"/>
          <tx>
            <strRef>
              <f>'Control Charts'!DG3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Charts'!$DJ$4:$DJ$203</f>
            </numRef>
          </val>
          <smooth val="0"/>
        </ser>
        <ser>
          <idx val="2"/>
          <order val="2"/>
          <tx>
            <strRef>
              <f>'Control Charts'!DK3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Charts'!$DK$4:$DK$203</f>
            </numRef>
          </val>
          <smooth val="0"/>
        </ser>
        <ser>
          <idx val="3"/>
          <order val="3"/>
          <tx>
            <strRef>
              <f>'Control Charts'!DL3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Charts'!$DL$4:$DL$203</f>
            </numRef>
          </val>
          <smooth val="0"/>
        </ser>
        <ser>
          <idx val="4"/>
          <order val="4"/>
          <tx>
            <strRef>
              <f>'Control Charts'!DO3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Charts'!$DO$4:$DO$203</f>
            </numRef>
          </val>
          <smooth val="0"/>
        </ser>
        <ser>
          <idx val="5"/>
          <order val="5"/>
          <tx>
            <strRef>
              <f>'Control Charts'!DP3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Charts'!$DM$4:$DM$203</f>
            </numRef>
          </val>
          <smooth val="0"/>
        </ser>
        <ser>
          <idx val="1"/>
          <order val="1"/>
          <tx>
            <strRef>
              <f>'Control Charts'!DN3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Charts'!$DQ$4:$DQ$18</f>
            </numRef>
          </cat>
          <val>
            <numRef>
              <f>'Control Charts'!$DR$4:$DR$18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Charts'!$DS$4:$DS$18</f>
            </numRef>
          </val>
          <smooth val="0"/>
        </ser>
        <ser>
          <idx val="2"/>
          <order val="2"/>
          <tx>
            <strRef>
              <f>'Control Charts'!DT3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Charts'!$DT$4:$DT$18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Charts'!$DV$4:$DV$18</f>
            </numRef>
          </val>
          <smooth val="0"/>
        </ser>
        <ser>
          <idx val="4"/>
          <order val="4"/>
          <tx>
            <strRef>
              <f>'Control Charts'!DW3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Charts'!$DY$4:$DY$203</f>
            </numRef>
          </val>
          <smooth val="0"/>
        </ser>
        <ser>
          <idx val="1"/>
          <order val="1"/>
          <tx>
            <strRef>
              <f>'Control Charts'!DZ3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Charts'!$DZ$4:$DZ$203</f>
            </numRef>
          </val>
          <smooth val="0"/>
        </ser>
        <ser>
          <idx val="2"/>
          <order val="2"/>
          <tx>
            <strRef>
              <f>'Control Charts'!EA3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Charts'!$EA$4:$EA$203</f>
            </numRef>
          </val>
          <smooth val="0"/>
        </ser>
        <ser>
          <idx val="3"/>
          <order val="3"/>
          <tx>
            <strRef>
              <f>'Control Charts'!EB3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Charts'!$EB$4:$EB$203</f>
            </numRef>
          </val>
          <smooth val="0"/>
        </ser>
        <ser>
          <idx val="4"/>
          <order val="4"/>
          <tx>
            <strRef>
              <f>'Control Charts'!EE3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Charts'!$EE$4:$EE$203</f>
            </numRef>
          </val>
          <smooth val="0"/>
        </ser>
        <ser>
          <idx val="5"/>
          <order val="5"/>
          <tx>
            <strRef>
              <f>'Control Charts'!EF3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Charts'!$EC$4:$EC$203</f>
            </numRef>
          </val>
          <smooth val="0"/>
        </ser>
        <ser>
          <idx val="1"/>
          <order val="1"/>
          <tx>
            <strRef>
              <f>'Control Charts'!ED3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Charts'!$EG$4:$EG$18</f>
            </numRef>
          </cat>
          <val>
            <numRef>
              <f>'Control Charts'!$EH$4:$EH$18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Charts'!$EI$4:$EI$18</f>
            </numRef>
          </val>
          <smooth val="0"/>
        </ser>
        <ser>
          <idx val="2"/>
          <order val="2"/>
          <tx>
            <strRef>
              <f>'Control Charts'!EJ3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Charts'!$EJ$4:$EJ$18</f>
            </numRef>
          </val>
          <smooth val="0"/>
        </ser>
        <ser>
          <idx val="3"/>
          <order val="3"/>
          <tx>
            <strRef>
              <f>'Control Charts'!EL3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Charts'!$EL$4:$EL$18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Charts'!EO3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Charts'!$EO$4:$EO$203</f>
            </numRef>
          </val>
          <smooth val="0"/>
        </ser>
        <ser>
          <idx val="1"/>
          <order val="1"/>
          <tx>
            <strRef>
              <f>'Control Charts'!EP3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Charts'!$EP$4:$EP$203</f>
            </numRef>
          </val>
          <smooth val="0"/>
        </ser>
        <ser>
          <idx val="2"/>
          <order val="2"/>
          <tx>
            <strRef>
              <f>'Control Charts'!EQ3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Charts'!$EQ$4:$EQ$203</f>
            </numRef>
          </val>
          <smooth val="0"/>
        </ser>
        <ser>
          <idx val="3"/>
          <order val="3"/>
          <tx>
            <strRef>
              <f>'Control Charts'!ER3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Charts'!$ER$4:$ER$203</f>
            </numRef>
          </val>
          <smooth val="0"/>
        </ser>
        <ser>
          <idx val="4"/>
          <order val="4"/>
          <tx>
            <strRef>
              <f>'Control Charts'!EU3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Charts'!$EU$4:$EU$203</f>
            </numRef>
          </val>
          <smooth val="0"/>
        </ser>
        <ser>
          <idx val="5"/>
          <order val="5"/>
          <tx>
            <strRef>
              <f>'Control Charts'!EV3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Charts'!$EV$4:$EV$203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Charts'!ES3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Charts'!$ES$4:$ES$203</f>
            </numRef>
          </val>
          <smooth val="0"/>
        </ser>
        <ser>
          <idx val="1"/>
          <order val="1"/>
          <tx>
            <strRef>
              <f>'Control Charts'!ET3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Charts'!$ET$4:$ET$203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Charts'!EX3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Charts'!$EW$4:$EW$18</f>
            </numRef>
          </cat>
          <val>
            <numRef>
              <f>'Control Charts'!$EX$4:$EX$18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Charts'!EY3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Charts'!$EY$4:$EY$18</f>
            </numRef>
          </val>
          <smooth val="0"/>
        </ser>
        <ser>
          <idx val="2"/>
          <order val="2"/>
          <tx>
            <strRef>
              <f>'Control Charts'!EZ3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Charts'!$EZ$4:$EZ$18</f>
            </numRef>
          </val>
          <smooth val="0"/>
        </ser>
        <ser>
          <idx val="3"/>
          <order val="3"/>
          <tx>
            <strRef>
              <f>'Control Charts'!FB3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Charts'!$FB$4:$FB$18</f>
            </numRef>
          </val>
          <smooth val="0"/>
        </ser>
        <ser>
          <idx val="4"/>
          <order val="4"/>
          <tx>
            <strRef>
              <f>'Control Charts'!FC3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Charts'!$FC$4:$FC$18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Charts'!$FE$4:$FE$203</f>
            </numRef>
          </val>
          <smooth val="0"/>
        </ser>
        <ser>
          <idx val="1"/>
          <order val="1"/>
          <tx>
            <strRef>
              <f>'Control Charts'!FF3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Charts'!$FF$4:$FF$203</f>
            </numRef>
          </val>
          <smooth val="0"/>
        </ser>
        <ser>
          <idx val="2"/>
          <order val="2"/>
          <tx>
            <strRef>
              <f>'Control Charts'!FG3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Charts'!$FG$4:$FG$203</f>
            </numRef>
          </val>
          <smooth val="0"/>
        </ser>
        <ser>
          <idx val="3"/>
          <order val="3"/>
          <tx>
            <strRef>
              <f>'Control Charts'!FH3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Charts'!$FH$4:$FH$203</f>
            </numRef>
          </val>
          <smooth val="0"/>
        </ser>
        <ser>
          <idx val="4"/>
          <order val="4"/>
          <tx>
            <strRef>
              <f>'Control Charts'!FK3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Charts'!$FK$4:$FK$203</f>
            </numRef>
          </val>
          <smooth val="0"/>
        </ser>
        <ser>
          <idx val="5"/>
          <order val="5"/>
          <tx>
            <strRef>
              <f>'Control Charts'!FL3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Charts'!$FL$4:$FL$203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Charts'!$FJ$4:$FJ$203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Charts'!$FM$4:$FM$18</f>
            </numRef>
          </cat>
          <val>
            <numRef>
              <f>'Control Charts'!$FN$4:$FN$18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Charts'!$FO$4:$FO$18</f>
            </numRef>
          </val>
          <smooth val="0"/>
        </ser>
        <ser>
          <idx val="2"/>
          <order val="2"/>
          <tx>
            <strRef>
              <f>'Control Charts'!FP3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Charts'!$FP$4:$FP$18</f>
            </numRef>
          </val>
          <smooth val="0"/>
        </ser>
        <ser>
          <idx val="3"/>
          <order val="3"/>
          <tx>
            <strRef>
              <f>'Control Charts'!FR3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Charts'!$FR$4:$FR$18</f>
            </numRef>
          </val>
          <smooth val="0"/>
        </ser>
        <ser>
          <idx val="4"/>
          <order val="4"/>
          <tx>
            <strRef>
              <f>'Control Charts'!FS3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Charts'!$FU$4:$FU$203</f>
            </numRef>
          </val>
          <smooth val="0"/>
        </ser>
        <ser>
          <idx val="1"/>
          <order val="1"/>
          <tx>
            <strRef>
              <f>'Control Charts'!FV3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Charts'!$FV$4:$FV$203</f>
            </numRef>
          </val>
          <smooth val="0"/>
        </ser>
        <ser>
          <idx val="2"/>
          <order val="2"/>
          <tx>
            <strRef>
              <f>'Control Charts'!FW3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Charts'!$FW$4:$FW$203</f>
            </numRef>
          </val>
          <smooth val="0"/>
        </ser>
        <ser>
          <idx val="3"/>
          <order val="3"/>
          <tx>
            <strRef>
              <f>'Control Charts'!FX3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Charts'!$FX$4:$FX$203</f>
            </numRef>
          </val>
          <smooth val="0"/>
        </ser>
        <ser>
          <idx val="4"/>
          <order val="4"/>
          <tx>
            <strRef>
              <f>'Control Charts'!GA3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Charts'!$GA$4:$GA$203</f>
            </numRef>
          </val>
          <smooth val="0"/>
        </ser>
        <ser>
          <idx val="5"/>
          <order val="5"/>
          <tx>
            <strRef>
              <f>'Control Charts'!GB3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Charts'!$FY$4:$FY$203</f>
            </numRef>
          </val>
          <smooth val="0"/>
        </ser>
        <ser>
          <idx val="1"/>
          <order val="1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Charts'!$FZ$4:$FZ$203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Charts'!$GC$4:$GC$18</f>
            </numRef>
          </cat>
          <val>
            <numRef>
              <f>'Control Charts'!$GD$4:$GD$18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Charts'!$GE$4:$GE$18</f>
            </numRef>
          </val>
          <smooth val="0"/>
        </ser>
        <ser>
          <idx val="2"/>
          <order val="2"/>
          <tx>
            <strRef>
              <f>'Control Charts'!GF3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Charts'!$GF$4:$GF$18</f>
            </numRef>
          </val>
          <smooth val="0"/>
        </ser>
        <ser>
          <idx val="3"/>
          <order val="3"/>
          <tx>
            <strRef>
              <f>'Control Charts'!GH3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ser>
          <idx val="4"/>
          <order val="4"/>
          <tx>
            <strRef>
              <f>'Control Charts'!GI3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Charts'!$GI$4:$GI$18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ser>
          <idx val="3"/>
          <order val="3"/>
          <tx>
            <strRef>
              <f>'Control Charts'!GX3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Charts'!$GX$4:$GX$18</f>
            </numRef>
          </val>
          <smooth val="0"/>
        </ser>
        <ser>
          <idx val="4"/>
          <order val="4"/>
          <tx>
            <strRef>
              <f>'Control Charts'!GY3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Charts'!$GY$4:$GY$18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Charts'!HA3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Charts'!$HA$4:$HA$203</f>
            </numRef>
          </val>
          <smooth val="0"/>
        </ser>
        <ser>
          <idx val="1"/>
          <order val="1"/>
          <tx>
            <strRef>
              <f>'Control Charts'!HB3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Charts'!$HB$4:$HB$203</f>
            </numRef>
          </val>
          <smooth val="0"/>
        </ser>
        <ser>
          <idx val="2"/>
          <order val="2"/>
          <tx>
            <strRef>
              <f>'Control Charts'!HC3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Charts'!$HC$4:$HC$203</f>
            </numRef>
          </val>
          <smooth val="0"/>
        </ser>
        <ser>
          <idx val="3"/>
          <order val="3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Charts'!$HD$4:$HD$203</f>
            </numRef>
          </val>
          <smooth val="0"/>
        </ser>
        <ser>
          <idx val="4"/>
          <order val="4"/>
          <tx>
            <strRef>
              <f>'Control Charts'!HG3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Charts'!$HG$4:$HG$203</f>
            </numRef>
          </val>
          <smooth val="0"/>
        </ser>
        <ser>
          <idx val="5"/>
          <order val="5"/>
          <tx>
            <strRef>
              <f>'Control Charts'!HH3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Charts'!$HH$4:$HH$203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Charts'!HE3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Charts'!$HE$4:$HE$203</f>
            </numRef>
          </val>
          <smooth val="0"/>
        </ser>
        <ser>
          <idx val="1"/>
          <order val="1"/>
          <tx>
            <strRef>
              <f>'Control Charts'!HF3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Charts'!HJ3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Charts'!$HI$4:$HI$18</f>
            </numRef>
          </cat>
          <val>
            <numRef>
              <f>'Control Charts'!$HJ$4:$HJ$18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Charts'!HK3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Charts'!$HK$4:$HK$18</f>
            </numRef>
          </val>
          <smooth val="0"/>
        </ser>
        <ser>
          <idx val="2"/>
          <order val="2"/>
          <tx>
            <strRef>
              <f>'Control Charts'!HL3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Charts'!$HL$4:$HL$18</f>
            </numRef>
          </val>
          <smooth val="0"/>
        </ser>
        <ser>
          <idx val="3"/>
          <order val="3"/>
          <tx>
            <strRef>
              <f>'Control Charts'!HN3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Charts'!$HN$4:$HN$18</f>
            </numRef>
          </val>
          <smooth val="0"/>
        </ser>
        <ser>
          <idx val="4"/>
          <order val="4"/>
          <tx>
            <strRef>
              <f>'Control Charts'!HO3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Charts'!$HO$4:$HO$18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Charts'!$HQ$4:$HQ$203</f>
            </numRef>
          </val>
          <smooth val="0"/>
        </ser>
        <ser>
          <idx val="1"/>
          <order val="1"/>
          <tx>
            <strRef>
              <f>'Control Charts'!HR3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Charts'!$HR$4:$HR$203</f>
            </numRef>
          </val>
          <smooth val="0"/>
        </ser>
        <ser>
          <idx val="2"/>
          <order val="2"/>
          <tx>
            <strRef>
              <f>'Control Charts'!HS3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Charts'!$HS$4:$HS$203</f>
            </numRef>
          </val>
          <smooth val="0"/>
        </ser>
        <ser>
          <idx val="3"/>
          <order val="3"/>
          <tx>
            <strRef>
              <f>'Control Charts'!HT3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Charts'!$HT$4:$HT$203</f>
            </numRef>
          </val>
          <smooth val="0"/>
        </ser>
        <ser>
          <idx val="4"/>
          <order val="4"/>
          <tx>
            <strRef>
              <f>'Control Charts'!HW3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Charts'!$HW$4:$HW$203</f>
            </numRef>
          </val>
          <smooth val="0"/>
        </ser>
        <ser>
          <idx val="5"/>
          <order val="5"/>
          <tx>
            <strRef>
              <f>'Control Charts'!HX3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Charts'!$HX$4:$HX$203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Charts'!$HU$4:$HU$203</f>
            </numRef>
          </val>
          <smooth val="0"/>
        </ser>
        <ser>
          <idx val="1"/>
          <order val="1"/>
          <tx>
            <strRef>
              <f>'Control Charts'!HV3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Charts'!$HV$4:$HV$203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Charts'!$HY$4:$HY$18</f>
            </numRef>
          </cat>
          <val>
            <numRef>
              <f>'Control Charts'!$HZ$4:$HZ$18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Charts'!IA3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Charts'!$IA$4:$IA$18</f>
            </numRef>
          </val>
          <smooth val="0"/>
        </ser>
        <ser>
          <idx val="2"/>
          <order val="2"/>
          <tx>
            <strRef>
              <f>'Control Charts'!IB3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Charts'!$IB$4:$IB$18</f>
            </numRef>
          </val>
          <smooth val="0"/>
        </ser>
        <ser>
          <idx val="3"/>
          <order val="3"/>
          <tx>
            <strRef>
              <f>'Control Charts'!ID3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Charts'!$ID$4:$ID$18</f>
            </numRef>
          </val>
          <smooth val="0"/>
        </ser>
        <ser>
          <idx val="4"/>
          <order val="4"/>
          <tx>
            <strRef>
              <f>'Control Charts'!IE3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Charts'!$IE$4:$IE$18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'Monitor'!$CN$4:$CN$18</f>
            </numRef>
          </val>
          <smooth val="0"/>
        </ser>
        <ser>
          <idx val="3"/>
          <order val="3"/>
          <tx>
            <strRef>
              <f>'Monitor'!CP3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'Monitor'!$CP$4:$CP$18</f>
            </numRef>
          </val>
          <smooth val="0"/>
        </ser>
        <ser>
          <idx val="4"/>
          <order val="4"/>
          <tx>
            <strRef>
              <f>'Monitor'!CQ3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'Monitor'!$CS$4:$CS$203</f>
            </numRef>
          </val>
          <smooth val="0"/>
        </ser>
        <ser>
          <idx val="1"/>
          <order val="1"/>
          <tx>
            <strRef>
              <f>'Monitor'!CT3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'Monitor'!$CT$4:$CT$203</f>
            </numRef>
          </val>
          <smooth val="0"/>
        </ser>
        <ser>
          <idx val="2"/>
          <order val="2"/>
          <tx>
            <strRef>
              <f>'Monitor'!CU3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'Monitor'!$CU$4:$CU$203</f>
            </numRef>
          </val>
          <smooth val="0"/>
        </ser>
        <ser>
          <idx val="3"/>
          <order val="3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'Monitor'!$CV$4:$CV$203</f>
            </numRef>
          </val>
          <smooth val="0"/>
        </ser>
        <ser>
          <idx val="4"/>
          <order val="4"/>
          <tx>
            <strRef>
              <f>'Monitor'!CY3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'Monitor'!$CY$4:$CY$203</f>
            </numRef>
          </val>
          <smooth val="0"/>
        </ser>
        <ser>
          <idx val="5"/>
          <order val="5"/>
          <tx>
            <strRef>
              <f>'Monitor'!CZ3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'Monitor'!$DA$4:$DA$18</f>
            </numRef>
          </cat>
          <val>
            <numRef>
              <f>'Monitor'!$DB$4:$DB$18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'Monitor'!$DC$4:$DC$18</f>
            </numRef>
          </val>
          <smooth val="0"/>
        </ser>
        <ser>
          <idx val="2"/>
          <order val="2"/>
          <tx>
            <strRef>
              <f>'Monitor'!DD3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'Monitor'!$DD$4:$DD$18</f>
            </numRef>
          </val>
          <smooth val="0"/>
        </ser>
        <ser>
          <idx val="3"/>
          <order val="3"/>
          <tx>
            <strRef>
              <f>'Monitor'!DF3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'Monitor'!$DF$4:$DF$18</f>
            </numRef>
          </val>
          <smooth val="0"/>
        </ser>
        <ser>
          <idx val="4"/>
          <order val="4"/>
          <tx>
            <strRef>
              <f>'Monitor'!DG3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'Monitor'!$CW$4:$CW$203</f>
            </numRef>
          </val>
          <smooth val="0"/>
        </ser>
        <ser>
          <idx val="1"/>
          <order val="1"/>
          <tx>
            <strRef>
              <f>'Monitor'!CX3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'Monitor'!$DJ$4:$DJ$203</f>
            </numRef>
          </val>
          <smooth val="0"/>
        </ser>
        <ser>
          <idx val="2"/>
          <order val="2"/>
          <tx>
            <strRef>
              <f>'Monitor'!DK3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'Monitor'!$DK$4:$DK$203</f>
            </numRef>
          </val>
          <smooth val="0"/>
        </ser>
        <ser>
          <idx val="3"/>
          <order val="3"/>
          <tx>
            <strRef>
              <f>'Monitor'!DL3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'Monitor'!$DL$4:$DL$203</f>
            </numRef>
          </val>
          <smooth val="0"/>
        </ser>
        <ser>
          <idx val="4"/>
          <order val="4"/>
          <tx>
            <strRef>
              <f>'Monitor'!DO3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'Monitor'!$DO$4:$DO$203</f>
            </numRef>
          </val>
          <smooth val="0"/>
        </ser>
        <ser>
          <idx val="5"/>
          <order val="5"/>
          <tx>
            <strRef>
              <f>'Monitor'!DP3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'Monitor'!$DQ$4:$DQ$18</f>
            </numRef>
          </cat>
          <val>
            <numRef>
              <f>'Monitor'!$DR$4:$DR$18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'Monitor'!$DS$4:$DS$18</f>
            </numRef>
          </val>
          <smooth val="0"/>
        </ser>
        <ser>
          <idx val="2"/>
          <order val="2"/>
          <tx>
            <strRef>
              <f>'Monitor'!DT3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'Monitor'!$DT$4:$DT$18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'Monitor'!$DV$4:$DV$18</f>
            </numRef>
          </val>
          <smooth val="0"/>
        </ser>
        <ser>
          <idx val="4"/>
          <order val="4"/>
          <tx>
            <strRef>
              <f>'Monitor'!DW3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'Monitor'!$DM$4:$DM$203</f>
            </numRef>
          </val>
          <smooth val="0"/>
        </ser>
        <ser>
          <idx val="1"/>
          <order val="1"/>
          <tx>
            <strRef>
              <f>'Monitor'!DN3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'Monitor'!$DY$4:$DY$203</f>
            </numRef>
          </val>
          <smooth val="0"/>
        </ser>
        <ser>
          <idx val="1"/>
          <order val="1"/>
          <tx>
            <strRef>
              <f>'Monitor'!DZ3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'Monitor'!$DZ$4:$DZ$203</f>
            </numRef>
          </val>
          <smooth val="0"/>
        </ser>
        <ser>
          <idx val="2"/>
          <order val="2"/>
          <tx>
            <strRef>
              <f>'Monitor'!EA3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'Monitor'!$EA$4:$EA$203</f>
            </numRef>
          </val>
          <smooth val="0"/>
        </ser>
        <ser>
          <idx val="3"/>
          <order val="3"/>
          <tx>
            <strRef>
              <f>'Monitor'!EB3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'Monitor'!$EB$4:$EB$203</f>
            </numRef>
          </val>
          <smooth val="0"/>
        </ser>
        <ser>
          <idx val="4"/>
          <order val="4"/>
          <tx>
            <strRef>
              <f>'Monitor'!EE3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'Monitor'!$EE$4:$EE$203</f>
            </numRef>
          </val>
          <smooth val="0"/>
        </ser>
        <ser>
          <idx val="5"/>
          <order val="5"/>
          <tx>
            <strRef>
              <f>'Monitor'!EF3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'Monitor'!$EG$4:$EG$18</f>
            </numRef>
          </cat>
          <val>
            <numRef>
              <f>'Monitor'!$EH$4:$EH$18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'Monitor'!$EI$4:$EI$18</f>
            </numRef>
          </val>
          <smooth val="0"/>
        </ser>
        <ser>
          <idx val="2"/>
          <order val="2"/>
          <tx>
            <strRef>
              <f>'Monitor'!EJ3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'Monitor'!$EJ$4:$EJ$18</f>
            </numRef>
          </val>
          <smooth val="0"/>
        </ser>
        <ser>
          <idx val="3"/>
          <order val="3"/>
          <tx>
            <strRef>
              <f>'Monitor'!EL3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'Monitor'!$EL$4:$EL$18</f>
            </numRef>
          </val>
          <smooth val="0"/>
        </ser>
        <ser>
          <idx val="4"/>
          <order val="4"/>
          <tx>
            <strRef>
              <f>'Monitor'!EM3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'Monitor'!$EC$4:$EC$203</f>
            </numRef>
          </val>
          <smooth val="0"/>
        </ser>
        <ser>
          <idx val="1"/>
          <order val="1"/>
          <tx>
            <strRef>
              <f>'Monitor'!ED3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ser>
          <idx val="3"/>
          <order val="3"/>
          <tx>
            <strRef>
              <f>'Visual SPC'!BV3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SPC'!$BV$4:$BV$18</f>
            </numRef>
          </val>
          <smooth val="0"/>
        </ser>
        <ser>
          <idx val="4"/>
          <order val="4"/>
          <tx>
            <strRef>
              <f>'Visual SPC'!BW3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SPC'!$BW$4:$BW$18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78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HOW TO USE - SPC CALCULATOR v13</t>
        </is>
      </c>
      <c r="B1" s="2" t="n"/>
      <c r="C1" s="2" t="n"/>
      <c r="D1" s="2" t="n"/>
      <c r="E1" s="2" t="n"/>
      <c r="F1" s="2" t="n"/>
    </row>
    <row r="2">
      <c r="A2" s="3" t="inlineStr">
        <is>
          <t>Read this once. The charts need no macros; only folder monitoring does.</t>
        </is>
      </c>
    </row>
    <row r="4">
      <c r="A4" s="4" t="inlineStr">
        <is>
          <t>QUICK START - NO MACROS NEEDED</t>
        </is>
      </c>
      <c r="B4" s="5" t="n"/>
      <c r="C4" s="5" t="n"/>
    </row>
    <row r="5">
      <c r="A5" s="6" t="n">
        <v>1</v>
      </c>
      <c r="B5" s="7" t="inlineStr">
        <is>
          <t>Set up your features</t>
        </is>
      </c>
      <c r="C5" s="8" t="inlineStr">
        <is>
          <t>Settings sheet. For each feature type the name, Nominal, LSL, USL and unit, and set Active = Y. Yellow cells are the ones you edit.</t>
        </is>
      </c>
    </row>
    <row r="6">
      <c r="A6" s="6" t="n">
        <v>2</v>
      </c>
      <c r="B6" s="7" t="inlineStr">
        <is>
          <t>Enter measurements</t>
        </is>
      </c>
      <c r="C6" s="8" t="inlineStr">
        <is>
          <t>Data Entry sheet. Column H is feature 1, I is feature 2, and so on. Date / Shift / Operator / Tool ID in columns C-F are optional but they are what the Visual SPC filters use.</t>
        </is>
      </c>
    </row>
    <row r="7">
      <c r="A7" s="6" t="n">
        <v>3</v>
      </c>
      <c r="B7" s="7" t="inlineStr">
        <is>
          <t>Look at the charts</t>
        </is>
      </c>
      <c r="C7" s="8" t="inlineStr">
        <is>
          <t>Control Charts updates by itself - there is nothing to run. Each feature shows a statistics panel on the left, then the X chart, the moving-range chart and a histogram.</t>
        </is>
      </c>
    </row>
    <row r="8">
      <c r="A8" s="6" t="n">
        <v>4</v>
      </c>
      <c r="B8" s="7" t="inlineStr">
        <is>
          <t>Check capability</t>
        </is>
      </c>
      <c r="C8" s="8" t="inlineStr">
        <is>
          <t>Capability sheet gives Cp, Cpk, Pp, Ppk with traffic lights, plus an in-control and an in-spec verdict per feature.</t>
        </is>
      </c>
    </row>
    <row r="9">
      <c r="A9" s="6" t="n">
        <v>5</v>
      </c>
      <c r="B9" s="7" t="inlineStr">
        <is>
          <t>Filter and explore</t>
        </is>
      </c>
      <c r="C9" s="8" t="inlineStr">
        <is>
          <t>Visual SPC. Pick a feature in B3, then filter by date range, shift, operator or tool. Every statistic and all three plots recompute from the filtered rows only. Blank filter = include everything.</t>
        </is>
      </c>
    </row>
    <row r="10">
      <c r="A10" s="6" t="n">
        <v>6</v>
      </c>
      <c r="B10" s="7" t="inlineStr">
        <is>
          <t>Recording readings by hand</t>
        </is>
      </c>
      <c r="C10" s="8" t="inlineStr">
        <is>
          <t>Data Collection Form is already set up to print: A4 landscape, one page, spec limits pulled from Settings. Ctrl+P.</t>
        </is>
      </c>
    </row>
    <row r="12">
      <c r="A12" s="4" t="inlineStr">
        <is>
          <t>IF THE CHARTS LOOK EMPTY</t>
        </is>
      </c>
      <c r="B12" s="5" t="n"/>
      <c r="C12" s="5" t="n"/>
    </row>
    <row r="13">
      <c r="B13" s="7" t="inlineStr">
        <is>
          <t>Press Ctrl+Alt+F9</t>
        </is>
      </c>
      <c r="C13" s="8" t="inlineStr">
        <is>
          <t>That forces a full recalculation. The workbook is built to recalculate when it opens, but this settles it if a chart looks stale.</t>
        </is>
      </c>
    </row>
    <row r="14">
      <c r="B14" s="7" t="inlineStr">
        <is>
          <t>Check Active = Y</t>
        </is>
      </c>
      <c r="C14" s="8" t="inlineStr">
        <is>
          <t>A feature with Active = N on Settings has no name in Data Entry row 4 and is excluded from Capability.</t>
        </is>
      </c>
    </row>
    <row r="15">
      <c r="B15" s="7" t="inlineStr">
        <is>
          <t>Check the readings are numbers</t>
        </is>
      </c>
      <c r="C15" s="8" t="inlineStr">
        <is>
          <t>Values pasted as text are ignored by every statistic. Excel shows them left-aligned with a green corner marker.</t>
        </is>
      </c>
    </row>
    <row r="16">
      <c r="B16" s="7" t="inlineStr">
        <is>
          <t>#N/A in the hidden columns is correct</t>
        </is>
      </c>
      <c r="C16" s="8" t="inlineStr">
        <is>
          <t>That is how the charts shrink and grow with the data - Excel skips #N/A points. Do not 'fix' those cells.</t>
        </is>
      </c>
    </row>
    <row r="18">
      <c r="A18" s="4" t="inlineStr">
        <is>
          <t>IF THE LINE LOOKS FLAT</t>
        </is>
      </c>
      <c r="B18" s="5" t="n"/>
      <c r="C18" s="5" t="n"/>
    </row>
    <row r="19">
      <c r="B19" s="7" t="inlineStr">
        <is>
          <t>What causes it</t>
        </is>
      </c>
      <c r="C19" s="8" t="inlineStr">
        <is>
          <t>A process running at, say, 7.43 +/- 0.01 has a spread of 0.02 on a value of 7.43. If the value axis starts at zero, all that variation collapses into one flat line.</t>
        </is>
      </c>
    </row>
    <row r="20">
      <c r="B20" s="7" t="inlineStr">
        <is>
          <t>Press 'Fit Charts To Data'</t>
        </is>
      </c>
      <c r="C20" s="8" t="inlineStr">
        <is>
          <t>The button on the right rescales every X and mR chart to its own data plus the control and spec limits, with a small margin, so the variation fills the plot area. It also runs on open, on refresh and after every import - you should rarely need the button.</t>
        </is>
      </c>
    </row>
    <row r="21">
      <c r="B21" s="7" t="inlineStr">
        <is>
          <t>No macros? Do it by hand</t>
        </is>
      </c>
      <c r="C21" s="8" t="inlineStr">
        <is>
          <t>Right-click the value axis &gt; Format Axis &gt; Bounds, and set Minimum and Maximum around your limits. Excel remembers it per chart.</t>
        </is>
      </c>
    </row>
    <row r="22">
      <c r="B22" s="7" t="inlineStr">
        <is>
          <t>Histograms stay anchored at zero</t>
        </is>
      </c>
      <c r="C22" s="8" t="inlineStr">
        <is>
          <t>That is deliberate - a frequency axis has to start at zero to be read honestly.</t>
        </is>
      </c>
    </row>
    <row r="24">
      <c r="A24" s="4" t="inlineStr">
        <is>
          <t>CHART COLOUR KEY</t>
        </is>
      </c>
      <c r="B24" s="5" t="n"/>
      <c r="C24" s="5" t="n"/>
    </row>
    <row r="25">
      <c r="B25" s="7" t="inlineStr">
        <is>
          <t>Blue line + markers</t>
        </is>
      </c>
      <c r="C25" s="8" t="inlineStr">
        <is>
          <t>Individual measurements</t>
        </is>
      </c>
    </row>
    <row r="26">
      <c r="B26" s="7" t="inlineStr">
        <is>
          <t>Green dashed</t>
        </is>
      </c>
      <c r="C26" s="8" t="inlineStr">
        <is>
          <t>CL - the process mean</t>
        </is>
      </c>
    </row>
    <row r="27">
      <c r="B27" s="7" t="inlineStr">
        <is>
          <t>Red</t>
        </is>
      </c>
      <c r="C27" s="8" t="inlineStr">
        <is>
          <t>UCL / LCL - 3-sigma control limits calculated from mR-bar</t>
        </is>
      </c>
    </row>
    <row r="28">
      <c r="B28" s="7" t="inlineStr">
        <is>
          <t>Purple long-dash</t>
        </is>
      </c>
      <c r="C28" s="8" t="inlineStr">
        <is>
          <t>USL / LSL - your specification limits</t>
        </is>
      </c>
    </row>
    <row r="29">
      <c r="B29" s="7" t="inlineStr">
        <is>
          <t>Histogram bars</t>
        </is>
      </c>
      <c r="C29" s="8" t="inlineStr">
        <is>
          <t>Distribution of all readings for that feature.</t>
        </is>
      </c>
    </row>
    <row r="30">
      <c r="B30" s="7" t="inlineStr">
        <is>
          <t>Histogram spikes</t>
        </is>
      </c>
      <c r="C30" s="8" t="inlineStr">
        <is>
          <t>Tall purple spikes mark the bins holding LSL and USL; shorter red spikes mark UCL and LCL. Spec limits are what the customer demands, control limits are what the process actually delivers - seeing both against the distribution tells you whether you have a capability problem, a stability problem, or both. The bin range always stretches to include all four, so none of them can fall off the chart.</t>
        </is>
      </c>
    </row>
    <row r="32">
      <c r="A32" s="4" t="inlineStr">
        <is>
          <t>WHAT EACH SHEET IS FOR</t>
        </is>
      </c>
      <c r="B32" s="5" t="n"/>
      <c r="C32" s="5" t="n"/>
    </row>
    <row r="33">
      <c r="B33" s="7" t="inlineStr">
        <is>
          <t>Settings</t>
        </is>
      </c>
      <c r="C33" s="8" t="inlineStr">
        <is>
          <t>Feature definitions and display / monitor options</t>
        </is>
      </c>
    </row>
    <row r="34">
      <c r="B34" s="7" t="inlineStr">
        <is>
          <t>Data Entry</t>
        </is>
      </c>
      <c r="C34" s="8" t="inlineStr">
        <is>
          <t>All measurements. Column H onward</t>
        </is>
      </c>
    </row>
    <row r="35">
      <c r="B35" s="7" t="inlineStr">
        <is>
          <t>Data Collection Form</t>
        </is>
      </c>
      <c r="C35" s="8" t="inlineStr">
        <is>
          <t>Printable sheet for recording readings off-PC</t>
        </is>
      </c>
    </row>
    <row r="36">
      <c r="B36" s="7" t="inlineStr">
        <is>
          <t>Control Charts</t>
        </is>
      </c>
      <c r="C36" s="8" t="inlineStr">
        <is>
          <t>Per feature: stats panel, X chart, mR chart, histogram</t>
        </is>
      </c>
    </row>
    <row r="37">
      <c r="B37" s="7" t="inlineStr">
        <is>
          <t>Monitor</t>
        </is>
      </c>
      <c r="C37" s="8" t="inlineStr">
        <is>
          <t>Live screen: 4 selectable slots + all-feature status table</t>
        </is>
      </c>
    </row>
    <row r="38">
      <c r="B38" s="7" t="inlineStr">
        <is>
          <t>Visual SPC</t>
        </is>
      </c>
      <c r="C38" s="8" t="inlineStr">
        <is>
          <t>Filtered analysis and plots</t>
        </is>
      </c>
    </row>
    <row r="39">
      <c r="B39" s="7" t="inlineStr">
        <is>
          <t>Capability</t>
        </is>
      </c>
      <c r="C39" s="8" t="inlineStr">
        <is>
          <t>Cp / Cpk / Pp / Ppk and verdicts</t>
        </is>
      </c>
    </row>
    <row r="40">
      <c r="B40" s="7" t="inlineStr">
        <is>
          <t>Dashboard</t>
        </is>
      </c>
      <c r="C40" s="8" t="inlineStr">
        <is>
          <t>One-feature summary</t>
        </is>
      </c>
    </row>
    <row r="41">
      <c r="B41" s="7" t="inlineStr">
        <is>
          <t>Document Control</t>
        </is>
      </c>
      <c r="C41" s="8" t="inlineStr">
        <is>
          <t>Doc ID, revision, owner</t>
        </is>
      </c>
    </row>
    <row r="43">
      <c r="A43" s="4" t="inlineStr">
        <is>
          <t>DISPLAY OPTIONS (Settings, column F)</t>
        </is>
      </c>
      <c r="B43" s="5" t="n"/>
      <c r="C43" s="5" t="n"/>
    </row>
    <row r="44">
      <c r="B44" s="7" t="inlineStr">
        <is>
          <t>F5  Chart Window</t>
        </is>
      </c>
      <c r="C44" s="8" t="inlineStr">
        <is>
          <t>How many of the most recent points the charts plot (default 200). Charts always follow the newest data.</t>
        </is>
      </c>
    </row>
    <row r="45">
      <c r="B45" s="7" t="inlineStr">
        <is>
          <t>F6  Histogram Bins</t>
        </is>
      </c>
      <c r="C45" s="8" t="inlineStr">
        <is>
          <t>Number of histogram bars (default 15).</t>
        </is>
      </c>
    </row>
    <row r="46">
      <c r="B46" s="7" t="inlineStr">
        <is>
          <t>F7  Show Spec Limits</t>
        </is>
      </c>
      <c r="C46" s="8" t="inlineStr">
        <is>
          <t>Y shows the USL/LSL lines, N hides them without deleting the limits.</t>
        </is>
      </c>
    </row>
    <row r="48">
      <c r="A48" s="4" t="inlineStr">
        <is>
          <t>FOLDER MONITORING - THE ONLY PART THAT NEEDS MACROS</t>
        </is>
      </c>
      <c r="B48" s="5" t="n"/>
      <c r="C48" s="5" t="n"/>
    </row>
    <row r="49">
      <c r="A49" s="6" t="n">
        <v>1</v>
      </c>
      <c r="B49" s="7" t="inlineStr">
        <is>
          <t>Save as .xlsm</t>
        </is>
      </c>
      <c r="C49" s="8" t="inlineStr">
        <is>
          <t>File &gt; Save As &gt; Excel Macro-Enabled Workbook. Macros cannot be stored in a .xlsx.</t>
        </is>
      </c>
    </row>
    <row r="50">
      <c r="A50" s="6" t="n">
        <v>2</v>
      </c>
      <c r="B50" s="7" t="inlineStr">
        <is>
          <t>Import the module</t>
        </is>
      </c>
      <c r="C50" s="8" t="inlineStr">
        <is>
          <t>Alt+F11 &gt; File &gt; Import File &gt; SPC_V13_Monitor.bas. (If you were sent the .txt version, rename it to .bas first, or paste its contents into a new module and drop the first Attribute line.)</t>
        </is>
      </c>
    </row>
    <row r="51">
      <c r="A51" s="6" t="n">
        <v>3</v>
      </c>
      <c r="B51" s="7" t="inlineStr">
        <is>
          <t>Buttons appear</t>
        </is>
      </c>
      <c r="C51" s="8" t="inlineStr">
        <is>
          <t>Save, close and reopen the workbook. The buttons on the right of this sheet and on the Monitor sheet are created automatically. If they are missing, run SPC_BuildButtons once from Alt+F8.</t>
        </is>
      </c>
    </row>
    <row r="52">
      <c r="A52" s="6" t="n">
        <v>4</v>
      </c>
      <c r="B52" s="7" t="inlineStr">
        <is>
          <t>Point it at a folder</t>
        </is>
      </c>
      <c r="C52" s="8" t="inlineStr">
        <is>
          <t>Settings F8 = folder to watch, F9 = pattern such as *.csv, F10 = seconds between scans, F11 = Y to move imported files into the archive subfolder named in F12.</t>
        </is>
      </c>
    </row>
    <row r="53">
      <c r="A53" s="6" t="n">
        <v>5</v>
      </c>
      <c r="B53" s="7" t="inlineStr">
        <is>
          <t>Press Start Monitoring</t>
        </is>
      </c>
      <c r="C53" s="8" t="inlineStr">
        <is>
          <t>New files are appended to Data Entry, all charts refresh, and the Monitor sheet logs status, last scan, and files / rows imported. Each file is imported once - a hidden log prevents double counting.</t>
        </is>
      </c>
    </row>
    <row r="54">
      <c r="B54" s="7" t="inlineStr">
        <is>
          <t>Accepted file layouts</t>
        </is>
      </c>
      <c r="C54" s="8" t="inlineStr">
        <is>
          <t>Date, Shift, Operator, ToolID, Cluster, F1, F2, ... Fn   -or-   F1, F2, ... Fn on its own. A header row is skipped automatically.</t>
        </is>
      </c>
    </row>
    <row r="56">
      <c r="A56" s="4" t="inlineStr">
        <is>
          <t>BUTTONS</t>
        </is>
      </c>
      <c r="B56" s="5" t="n"/>
      <c r="C56" s="5" t="n"/>
    </row>
    <row r="57">
      <c r="B57" s="7" t="inlineStr">
        <is>
          <t>Right of this sheet</t>
        </is>
      </c>
      <c r="C57" s="8" t="inlineStr">
        <is>
          <t>Actions and navigation. They are drawn by the macro module, so they only appear once macros are enabled. Everything in the Quick Start above works without them.</t>
        </is>
      </c>
    </row>
  </sheetData>
  <mergeCells count="9">
    <mergeCell ref="A32:C32"/>
    <mergeCell ref="A1:F1"/>
    <mergeCell ref="A18:C18"/>
    <mergeCell ref="A56:C56"/>
    <mergeCell ref="A12:C12"/>
    <mergeCell ref="A4:C4"/>
    <mergeCell ref="A48:C48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9" t="n"/>
    </row>
    <row r="5">
      <c r="A5" s="10" t="inlineStr">
        <is>
          <t>Number of Features</t>
        </is>
      </c>
      <c r="B5" s="11" t="n">
        <v>10</v>
      </c>
      <c r="C5" s="12" t="inlineStr">
        <is>
          <t>Features with full chart blocks (1-10).</t>
        </is>
      </c>
      <c r="E5" s="10" t="inlineStr">
        <is>
          <t>Chart Window (points)</t>
        </is>
      </c>
      <c r="F5" s="11" t="n">
        <v>200</v>
      </c>
    </row>
    <row r="6">
      <c r="A6" s="10" t="inlineStr">
        <is>
          <t>Data Rows Available</t>
        </is>
      </c>
      <c r="B6" s="11" t="n">
        <v>10000</v>
      </c>
      <c r="C6" s="12" t="inlineStr">
        <is>
          <t>Measurement rows on Data Entry.</t>
        </is>
      </c>
      <c r="E6" s="10" t="inlineStr">
        <is>
          <t>Histogram Bins</t>
        </is>
      </c>
      <c r="F6" s="11" t="n">
        <v>15</v>
      </c>
    </row>
    <row r="7">
      <c r="A7" s="10" t="inlineStr">
        <is>
          <t>Feature Start Column</t>
        </is>
      </c>
      <c r="B7" s="11" t="inlineStr">
        <is>
          <t>H</t>
        </is>
      </c>
      <c r="C7" s="12" t="inlineStr">
        <is>
          <t>First measurement column on Data Entry.</t>
        </is>
      </c>
      <c r="E7" s="10" t="inlineStr">
        <is>
          <t>Show Spec Limits</t>
        </is>
      </c>
      <c r="F7" s="11" t="inlineStr">
        <is>
          <t>Y</t>
        </is>
      </c>
    </row>
    <row r="8">
      <c r="A8" s="10" t="inlineStr">
        <is>
          <t>Company</t>
        </is>
      </c>
      <c r="B8" s="11" t="inlineStr">
        <is>
          <t>R&amp;G Precision Engineering Ltd</t>
        </is>
      </c>
      <c r="C8" s="12" t="inlineStr"/>
      <c r="E8" s="10" t="inlineStr">
        <is>
          <t>Watch Folder</t>
        </is>
      </c>
      <c r="F8" s="11" t="inlineStr"/>
    </row>
    <row r="9">
      <c r="A9" s="10" t="inlineStr">
        <is>
          <t>Document ID</t>
        </is>
      </c>
      <c r="B9" s="11" t="inlineStr">
        <is>
          <t>RG-SPC-013</t>
        </is>
      </c>
      <c r="C9" s="12" t="inlineStr"/>
      <c r="E9" s="10" t="inlineStr">
        <is>
          <t>File Pattern</t>
        </is>
      </c>
      <c r="F9" s="11" t="inlineStr">
        <is>
          <t>*.csv</t>
        </is>
      </c>
    </row>
    <row r="10">
      <c r="A10" s="10" t="inlineStr">
        <is>
          <t>Revision</t>
        </is>
      </c>
      <c r="B10" s="11" t="inlineStr">
        <is>
          <t>R01</t>
        </is>
      </c>
      <c r="C10" s="12" t="inlineStr"/>
      <c r="E10" s="10" t="inlineStr">
        <is>
          <t>Auto-Refresh (sec)</t>
        </is>
      </c>
      <c r="F10" s="11" t="n">
        <v>60</v>
      </c>
    </row>
    <row r="11">
      <c r="A11" s="10" t="inlineStr">
        <is>
          <t>Issue Date</t>
        </is>
      </c>
      <c r="B11" s="11" t="inlineStr">
        <is>
          <t>2026-08-03</t>
        </is>
      </c>
      <c r="C11" s="12" t="inlineStr"/>
      <c r="E11" s="10" t="inlineStr">
        <is>
          <t>Archive Imported Files</t>
        </is>
      </c>
      <c r="F11" s="11" t="inlineStr">
        <is>
          <t>Y</t>
        </is>
      </c>
    </row>
    <row r="12">
      <c r="A12" s="10" t="inlineStr">
        <is>
          <t>Owner</t>
        </is>
      </c>
      <c r="B12" s="11" t="inlineStr">
        <is>
          <t>Andrij Medwid, Senior Quality Engineer</t>
        </is>
      </c>
      <c r="C12" s="12" t="inlineStr"/>
      <c r="E12" s="10" t="inlineStr">
        <is>
          <t>Archive Subfolder</t>
        </is>
      </c>
      <c r="F12" s="11" t="inlineStr">
        <is>
          <t>archive</t>
        </is>
      </c>
    </row>
    <row r="13">
      <c r="A13" s="10" t="inlineStr">
        <is>
          <t>Status</t>
        </is>
      </c>
      <c r="B13" s="11" t="inlineStr">
        <is>
          <t>DRAFT</t>
        </is>
      </c>
      <c r="C13" s="12" t="inlineStr">
        <is>
          <t>DRAFT / ISSUED / SUPERSEDED</t>
        </is>
      </c>
      <c r="E13" s="10" t="inlineStr">
        <is>
          <t>Kiosk Cycle (sec)</t>
        </is>
      </c>
      <c r="F13" s="11" t="n">
        <v>20</v>
      </c>
    </row>
    <row r="14">
      <c r="E14" s="13" t="inlineStr">
        <is>
          <t>Charts plot the most recent 'Chart Window' points.</t>
        </is>
      </c>
    </row>
    <row r="15">
      <c r="A15" s="14" t="inlineStr">
        <is>
          <t>FEATURE DEFINITIONS</t>
        </is>
      </c>
    </row>
    <row r="16">
      <c r="A16" s="15" t="inlineStr">
        <is>
          <t>#</t>
        </is>
      </c>
      <c r="B16" s="15" t="inlineStr">
        <is>
          <t>Feature Name</t>
        </is>
      </c>
      <c r="C16" s="15" t="inlineStr">
        <is>
          <t>Nominal</t>
        </is>
      </c>
      <c r="D16" s="15" t="inlineStr">
        <is>
          <t>LSL</t>
        </is>
      </c>
      <c r="E16" s="15" t="inlineStr">
        <is>
          <t>USL</t>
        </is>
      </c>
      <c r="F16" s="15" t="inlineStr">
        <is>
          <t>Unit</t>
        </is>
      </c>
      <c r="G16" s="15" t="inlineStr">
        <is>
          <t>Active</t>
        </is>
      </c>
    </row>
    <row r="17">
      <c r="A17" s="16" t="n">
        <v>1</v>
      </c>
      <c r="B17" s="11" t="inlineStr">
        <is>
          <t>Feature 1</t>
        </is>
      </c>
      <c r="C17" s="17" t="n">
        <v>25</v>
      </c>
      <c r="D17" s="17" t="n">
        <v>24.76</v>
      </c>
      <c r="E17" s="17" t="n">
        <v>25.24</v>
      </c>
      <c r="F17" s="11" t="inlineStr">
        <is>
          <t>mm</t>
        </is>
      </c>
      <c r="G17" s="11" t="inlineStr">
        <is>
          <t>Y</t>
        </is>
      </c>
    </row>
    <row r="18">
      <c r="A18" s="16" t="n">
        <v>2</v>
      </c>
      <c r="B18" s="11" t="inlineStr">
        <is>
          <t>Feature 2</t>
        </is>
      </c>
      <c r="C18" s="17" t="n">
        <v>12.5</v>
      </c>
      <c r="D18" s="17" t="n">
        <v>12.22</v>
      </c>
      <c r="E18" s="17" t="n">
        <v>12.78</v>
      </c>
      <c r="F18" s="11" t="inlineStr">
        <is>
          <t>mm</t>
        </is>
      </c>
      <c r="G18" s="11" t="inlineStr">
        <is>
          <t>Y</t>
        </is>
      </c>
    </row>
    <row r="19">
      <c r="A19" s="16" t="n">
        <v>3</v>
      </c>
      <c r="B19" s="11" t="inlineStr">
        <is>
          <t>Feature 3</t>
        </is>
      </c>
      <c r="C19" s="17" t="n">
        <v>8</v>
      </c>
      <c r="D19" s="17" t="n">
        <v>7.8</v>
      </c>
      <c r="E19" s="17" t="n">
        <v>8.199999999999999</v>
      </c>
      <c r="F19" s="11" t="inlineStr">
        <is>
          <t>mm</t>
        </is>
      </c>
      <c r="G19" s="11" t="inlineStr">
        <is>
          <t>Y</t>
        </is>
      </c>
    </row>
    <row r="20">
      <c r="A20" s="16" t="n">
        <v>4</v>
      </c>
      <c r="B20" s="11" t="inlineStr">
        <is>
          <t>Feature 4</t>
        </is>
      </c>
      <c r="C20" s="17" t="n">
        <v>50</v>
      </c>
      <c r="D20" s="17" t="n">
        <v>49.2</v>
      </c>
      <c r="E20" s="17" t="n">
        <v>50.8</v>
      </c>
      <c r="F20" s="11" t="inlineStr">
        <is>
          <t>mm</t>
        </is>
      </c>
      <c r="G20" s="11" t="inlineStr">
        <is>
          <t>Y</t>
        </is>
      </c>
    </row>
    <row r="21">
      <c r="A21" s="16" t="n">
        <v>5</v>
      </c>
      <c r="B21" s="11" t="inlineStr">
        <is>
          <t>Feature 5</t>
        </is>
      </c>
      <c r="C21" s="17" t="n">
        <v>3.17</v>
      </c>
      <c r="D21" s="17" t="n">
        <v>3.122</v>
      </c>
      <c r="E21" s="17" t="n">
        <v>3.218</v>
      </c>
      <c r="F21" s="11" t="inlineStr">
        <is>
          <t>mm</t>
        </is>
      </c>
      <c r="G21" s="11" t="inlineStr">
        <is>
          <t>Y</t>
        </is>
      </c>
    </row>
    <row r="22">
      <c r="A22" s="16" t="n">
        <v>6</v>
      </c>
      <c r="B22" s="11" t="inlineStr">
        <is>
          <t>Feature 6</t>
        </is>
      </c>
      <c r="C22" s="17" t="n">
        <v>6.32</v>
      </c>
      <c r="D22" s="17" t="n">
        <v>6.208</v>
      </c>
      <c r="E22" s="17" t="n">
        <v>6.432</v>
      </c>
      <c r="F22" s="11" t="inlineStr">
        <is>
          <t>mm</t>
        </is>
      </c>
      <c r="G22" s="11" t="inlineStr">
        <is>
          <t>Y</t>
        </is>
      </c>
    </row>
    <row r="23">
      <c r="A23" s="16" t="n">
        <v>7</v>
      </c>
      <c r="B23" s="11" t="inlineStr">
        <is>
          <t>Feature 7</t>
        </is>
      </c>
      <c r="C23" s="17" t="n">
        <v>10.02</v>
      </c>
      <c r="D23" s="17" t="n">
        <v>9.94</v>
      </c>
      <c r="E23" s="17" t="n">
        <v>10.1</v>
      </c>
      <c r="F23" s="11" t="inlineStr">
        <is>
          <t>mm</t>
        </is>
      </c>
      <c r="G23" s="11" t="inlineStr">
        <is>
          <t>Y</t>
        </is>
      </c>
    </row>
    <row r="24">
      <c r="A24" s="16" t="n">
        <v>8</v>
      </c>
      <c r="B24" s="11" t="inlineStr">
        <is>
          <t>Feature 8</t>
        </is>
      </c>
      <c r="C24" s="17" t="n">
        <v>15</v>
      </c>
      <c r="D24" s="17" t="n">
        <v>14.72</v>
      </c>
      <c r="E24" s="17" t="n">
        <v>15.28</v>
      </c>
      <c r="F24" s="11" t="inlineStr">
        <is>
          <t>mm</t>
        </is>
      </c>
      <c r="G24" s="11" t="inlineStr">
        <is>
          <t>Y</t>
        </is>
      </c>
    </row>
    <row r="25">
      <c r="A25" s="16" t="n">
        <v>9</v>
      </c>
      <c r="B25" s="11" t="inlineStr">
        <is>
          <t>Feature 9</t>
        </is>
      </c>
      <c r="C25" s="17" t="n">
        <v>20</v>
      </c>
      <c r="D25" s="17" t="n">
        <v>19.76</v>
      </c>
      <c r="E25" s="17" t="n">
        <v>20.24</v>
      </c>
      <c r="F25" s="11" t="inlineStr">
        <is>
          <t>mm</t>
        </is>
      </c>
      <c r="G25" s="11" t="inlineStr">
        <is>
          <t>Y</t>
        </is>
      </c>
    </row>
    <row r="26">
      <c r="A26" s="16" t="n">
        <v>10</v>
      </c>
      <c r="B26" s="11" t="inlineStr">
        <is>
          <t>Feature 10</t>
        </is>
      </c>
      <c r="C26" s="17" t="n">
        <v>30</v>
      </c>
      <c r="D26" s="17" t="n">
        <v>29.56</v>
      </c>
      <c r="E26" s="17" t="n">
        <v>30.44</v>
      </c>
      <c r="F26" s="11" t="inlineStr">
        <is>
          <t>mm</t>
        </is>
      </c>
      <c r="G26" s="11" t="inlineStr">
        <is>
          <t>Y</t>
        </is>
      </c>
    </row>
    <row r="27">
      <c r="A27" s="16" t="n">
        <v>11</v>
      </c>
      <c r="B27" s="11" t="inlineStr">
        <is>
          <t>Feature 11</t>
        </is>
      </c>
      <c r="C27" s="17" t="n"/>
      <c r="D27" s="17" t="n"/>
      <c r="E27" s="17" t="n"/>
      <c r="F27" s="11" t="inlineStr">
        <is>
          <t>mm</t>
        </is>
      </c>
      <c r="G27" s="11" t="inlineStr">
        <is>
          <t>N</t>
        </is>
      </c>
    </row>
    <row r="28">
      <c r="A28" s="16" t="n">
        <v>12</v>
      </c>
      <c r="B28" s="11" t="inlineStr">
        <is>
          <t>Feature 12</t>
        </is>
      </c>
      <c r="C28" s="17" t="n"/>
      <c r="D28" s="17" t="n"/>
      <c r="E28" s="17" t="n"/>
      <c r="F28" s="11" t="inlineStr">
        <is>
          <t>mm</t>
        </is>
      </c>
      <c r="G28" s="11" t="inlineStr">
        <is>
          <t>N</t>
        </is>
      </c>
    </row>
    <row r="29">
      <c r="A29" s="16" t="n">
        <v>13</v>
      </c>
      <c r="B29" s="11" t="inlineStr">
        <is>
          <t>Feature 13</t>
        </is>
      </c>
      <c r="C29" s="17" t="n"/>
      <c r="D29" s="17" t="n"/>
      <c r="E29" s="17" t="n"/>
      <c r="F29" s="11" t="inlineStr">
        <is>
          <t>mm</t>
        </is>
      </c>
      <c r="G29" s="11" t="inlineStr">
        <is>
          <t>N</t>
        </is>
      </c>
    </row>
    <row r="30">
      <c r="A30" s="16" t="n">
        <v>14</v>
      </c>
      <c r="B30" s="11" t="inlineStr">
        <is>
          <t>Feature 14</t>
        </is>
      </c>
      <c r="C30" s="17" t="n"/>
      <c r="D30" s="17" t="n"/>
      <c r="E30" s="17" t="n"/>
      <c r="F30" s="11" t="inlineStr">
        <is>
          <t>mm</t>
        </is>
      </c>
      <c r="G30" s="11" t="inlineStr">
        <is>
          <t>N</t>
        </is>
      </c>
    </row>
    <row r="31">
      <c r="A31" s="16" t="n">
        <v>15</v>
      </c>
      <c r="B31" s="11" t="inlineStr">
        <is>
          <t>Feature 15</t>
        </is>
      </c>
      <c r="C31" s="17" t="n"/>
      <c r="D31" s="17" t="n"/>
      <c r="E31" s="17" t="n"/>
      <c r="F31" s="11" t="inlineStr">
        <is>
          <t>mm</t>
        </is>
      </c>
      <c r="G31" s="11" t="inlineStr">
        <is>
          <t>N</t>
        </is>
      </c>
    </row>
    <row r="32">
      <c r="A32" s="16" t="n">
        <v>16</v>
      </c>
      <c r="B32" s="11" t="inlineStr">
        <is>
          <t>Feature 16</t>
        </is>
      </c>
      <c r="C32" s="17" t="n"/>
      <c r="D32" s="17" t="n"/>
      <c r="E32" s="17" t="n"/>
      <c r="F32" s="11" t="inlineStr">
        <is>
          <t>mm</t>
        </is>
      </c>
      <c r="G32" s="11" t="inlineStr">
        <is>
          <t>N</t>
        </is>
      </c>
    </row>
    <row r="33">
      <c r="A33" s="16" t="n">
        <v>17</v>
      </c>
      <c r="B33" s="11" t="inlineStr">
        <is>
          <t>Feature 17</t>
        </is>
      </c>
      <c r="C33" s="17" t="n"/>
      <c r="D33" s="17" t="n"/>
      <c r="E33" s="17" t="n"/>
      <c r="F33" s="11" t="inlineStr">
        <is>
          <t>mm</t>
        </is>
      </c>
      <c r="G33" s="11" t="inlineStr">
        <is>
          <t>N</t>
        </is>
      </c>
    </row>
    <row r="34">
      <c r="A34" s="16" t="n">
        <v>18</v>
      </c>
      <c r="B34" s="11" t="inlineStr">
        <is>
          <t>Feature 18</t>
        </is>
      </c>
      <c r="C34" s="17" t="n"/>
      <c r="D34" s="17" t="n"/>
      <c r="E34" s="17" t="n"/>
      <c r="F34" s="11" t="inlineStr">
        <is>
          <t>mm</t>
        </is>
      </c>
      <c r="G34" s="11" t="inlineStr">
        <is>
          <t>N</t>
        </is>
      </c>
    </row>
    <row r="35">
      <c r="A35" s="16" t="n">
        <v>19</v>
      </c>
      <c r="B35" s="11" t="inlineStr">
        <is>
          <t>Feature 19</t>
        </is>
      </c>
      <c r="C35" s="17" t="n"/>
      <c r="D35" s="17" t="n"/>
      <c r="E35" s="17" t="n"/>
      <c r="F35" s="11" t="inlineStr">
        <is>
          <t>mm</t>
        </is>
      </c>
      <c r="G35" s="11" t="inlineStr">
        <is>
          <t>N</t>
        </is>
      </c>
    </row>
    <row r="36">
      <c r="A36" s="16" t="n">
        <v>20</v>
      </c>
      <c r="B36" s="11" t="inlineStr">
        <is>
          <t>Feature 20</t>
        </is>
      </c>
      <c r="C36" s="17" t="n"/>
      <c r="D36" s="17" t="n"/>
      <c r="E36" s="17" t="n"/>
      <c r="F36" s="11" t="inlineStr">
        <is>
          <t>mm</t>
        </is>
      </c>
      <c r="G36" s="11" t="inlineStr">
        <is>
          <t>N</t>
        </is>
      </c>
    </row>
    <row r="37">
      <c r="A37" s="16" t="n">
        <v>21</v>
      </c>
      <c r="B37" s="11" t="inlineStr">
        <is>
          <t>Feature 21</t>
        </is>
      </c>
      <c r="C37" s="17" t="n"/>
      <c r="D37" s="17" t="n"/>
      <c r="E37" s="17" t="n"/>
      <c r="F37" s="11" t="inlineStr">
        <is>
          <t>mm</t>
        </is>
      </c>
      <c r="G37" s="11" t="inlineStr">
        <is>
          <t>N</t>
        </is>
      </c>
    </row>
    <row r="38">
      <c r="A38" s="16" t="n">
        <v>22</v>
      </c>
      <c r="B38" s="11" t="inlineStr">
        <is>
          <t>Feature 22</t>
        </is>
      </c>
      <c r="C38" s="17" t="n"/>
      <c r="D38" s="17" t="n"/>
      <c r="E38" s="17" t="n"/>
      <c r="F38" s="11" t="inlineStr">
        <is>
          <t>mm</t>
        </is>
      </c>
      <c r="G38" s="11" t="inlineStr">
        <is>
          <t>N</t>
        </is>
      </c>
    </row>
    <row r="39">
      <c r="A39" s="16" t="n">
        <v>23</v>
      </c>
      <c r="B39" s="11" t="inlineStr">
        <is>
          <t>Feature 23</t>
        </is>
      </c>
      <c r="C39" s="17" t="n"/>
      <c r="D39" s="17" t="n"/>
      <c r="E39" s="17" t="n"/>
      <c r="F39" s="11" t="inlineStr">
        <is>
          <t>mm</t>
        </is>
      </c>
      <c r="G39" s="11" t="inlineStr">
        <is>
          <t>N</t>
        </is>
      </c>
    </row>
    <row r="40">
      <c r="A40" s="16" t="n">
        <v>24</v>
      </c>
      <c r="B40" s="11" t="inlineStr">
        <is>
          <t>Feature 24</t>
        </is>
      </c>
      <c r="C40" s="17" t="n"/>
      <c r="D40" s="17" t="n"/>
      <c r="E40" s="17" t="n"/>
      <c r="F40" s="11" t="inlineStr">
        <is>
          <t>mm</t>
        </is>
      </c>
      <c r="G40" s="11" t="inlineStr">
        <is>
          <t>N</t>
        </is>
      </c>
    </row>
    <row r="41">
      <c r="A41" s="16" t="n">
        <v>25</v>
      </c>
      <c r="B41" s="11" t="inlineStr">
        <is>
          <t>Feature 25</t>
        </is>
      </c>
      <c r="C41" s="17" t="n"/>
      <c r="D41" s="17" t="n"/>
      <c r="E41" s="17" t="n"/>
      <c r="F41" s="11" t="inlineStr">
        <is>
          <t>mm</t>
        </is>
      </c>
      <c r="G41" s="11" t="inlineStr">
        <is>
          <t>N</t>
        </is>
      </c>
    </row>
    <row r="42">
      <c r="A42" s="16" t="n">
        <v>26</v>
      </c>
      <c r="B42" s="11" t="inlineStr">
        <is>
          <t>Feature 26</t>
        </is>
      </c>
      <c r="C42" s="17" t="n"/>
      <c r="D42" s="17" t="n"/>
      <c r="E42" s="17" t="n"/>
      <c r="F42" s="11" t="inlineStr">
        <is>
          <t>mm</t>
        </is>
      </c>
      <c r="G42" s="11" t="inlineStr">
        <is>
          <t>N</t>
        </is>
      </c>
    </row>
    <row r="43">
      <c r="A43" s="16" t="n">
        <v>27</v>
      </c>
      <c r="B43" s="11" t="inlineStr">
        <is>
          <t>Feature 27</t>
        </is>
      </c>
      <c r="C43" s="17" t="n"/>
      <c r="D43" s="17" t="n"/>
      <c r="E43" s="17" t="n"/>
      <c r="F43" s="11" t="inlineStr">
        <is>
          <t>mm</t>
        </is>
      </c>
      <c r="G43" s="11" t="inlineStr">
        <is>
          <t>N</t>
        </is>
      </c>
    </row>
    <row r="44">
      <c r="A44" s="16" t="n">
        <v>28</v>
      </c>
      <c r="B44" s="11" t="inlineStr">
        <is>
          <t>Feature 28</t>
        </is>
      </c>
      <c r="C44" s="17" t="n"/>
      <c r="D44" s="17" t="n"/>
      <c r="E44" s="17" t="n"/>
      <c r="F44" s="11" t="inlineStr">
        <is>
          <t>mm</t>
        </is>
      </c>
      <c r="G44" s="11" t="inlineStr">
        <is>
          <t>N</t>
        </is>
      </c>
    </row>
    <row r="45">
      <c r="A45" s="16" t="n">
        <v>29</v>
      </c>
      <c r="B45" s="11" t="inlineStr">
        <is>
          <t>Feature 29</t>
        </is>
      </c>
      <c r="C45" s="17" t="n"/>
      <c r="D45" s="17" t="n"/>
      <c r="E45" s="17" t="n"/>
      <c r="F45" s="11" t="inlineStr">
        <is>
          <t>mm</t>
        </is>
      </c>
      <c r="G45" s="11" t="inlineStr">
        <is>
          <t>N</t>
        </is>
      </c>
    </row>
    <row r="46">
      <c r="A46" s="16" t="n">
        <v>30</v>
      </c>
      <c r="B46" s="11" t="inlineStr">
        <is>
          <t>Feature 30</t>
        </is>
      </c>
      <c r="C46" s="17" t="n"/>
      <c r="D46" s="17" t="n"/>
      <c r="E46" s="17" t="n"/>
      <c r="F46" s="11" t="inlineStr">
        <is>
          <t>mm</t>
        </is>
      </c>
      <c r="G46" s="11" t="inlineStr">
        <is>
          <t>N</t>
        </is>
      </c>
    </row>
    <row r="47">
      <c r="A47" s="16" t="n">
        <v>31</v>
      </c>
      <c r="B47" s="11" t="inlineStr">
        <is>
          <t>Feature 31</t>
        </is>
      </c>
      <c r="C47" s="17" t="n"/>
      <c r="D47" s="17" t="n"/>
      <c r="E47" s="17" t="n"/>
      <c r="F47" s="11" t="inlineStr">
        <is>
          <t>mm</t>
        </is>
      </c>
      <c r="G47" s="11" t="inlineStr">
        <is>
          <t>N</t>
        </is>
      </c>
    </row>
    <row r="48">
      <c r="A48" s="16" t="n">
        <v>32</v>
      </c>
      <c r="B48" s="11" t="inlineStr">
        <is>
          <t>Feature 32</t>
        </is>
      </c>
      <c r="C48" s="17" t="n"/>
      <c r="D48" s="17" t="n"/>
      <c r="E48" s="17" t="n"/>
      <c r="F48" s="11" t="inlineStr">
        <is>
          <t>mm</t>
        </is>
      </c>
      <c r="G48" s="11" t="inlineStr">
        <is>
          <t>N</t>
        </is>
      </c>
    </row>
    <row r="49">
      <c r="A49" s="16" t="n">
        <v>33</v>
      </c>
      <c r="B49" s="11" t="inlineStr">
        <is>
          <t>Feature 33</t>
        </is>
      </c>
      <c r="C49" s="17" t="n"/>
      <c r="D49" s="17" t="n"/>
      <c r="E49" s="17" t="n"/>
      <c r="F49" s="11" t="inlineStr">
        <is>
          <t>mm</t>
        </is>
      </c>
      <c r="G49" s="11" t="inlineStr">
        <is>
          <t>N</t>
        </is>
      </c>
    </row>
    <row r="50">
      <c r="A50" s="16" t="n">
        <v>34</v>
      </c>
      <c r="B50" s="11" t="inlineStr">
        <is>
          <t>Feature 34</t>
        </is>
      </c>
      <c r="C50" s="17" t="n"/>
      <c r="D50" s="17" t="n"/>
      <c r="E50" s="17" t="n"/>
      <c r="F50" s="11" t="inlineStr">
        <is>
          <t>mm</t>
        </is>
      </c>
      <c r="G50" s="11" t="inlineStr">
        <is>
          <t>N</t>
        </is>
      </c>
    </row>
    <row r="51">
      <c r="A51" s="16" t="n">
        <v>35</v>
      </c>
      <c r="B51" s="11" t="inlineStr">
        <is>
          <t>Feature 35</t>
        </is>
      </c>
      <c r="C51" s="17" t="n"/>
      <c r="D51" s="17" t="n"/>
      <c r="E51" s="17" t="n"/>
      <c r="F51" s="11" t="inlineStr">
        <is>
          <t>mm</t>
        </is>
      </c>
      <c r="G51" s="11" t="inlineStr">
        <is>
          <t>N</t>
        </is>
      </c>
    </row>
    <row r="52">
      <c r="A52" s="16" t="n">
        <v>36</v>
      </c>
      <c r="B52" s="11" t="inlineStr">
        <is>
          <t>Feature 36</t>
        </is>
      </c>
      <c r="C52" s="17" t="n"/>
      <c r="D52" s="17" t="n"/>
      <c r="E52" s="17" t="n"/>
      <c r="F52" s="11" t="inlineStr">
        <is>
          <t>mm</t>
        </is>
      </c>
      <c r="G52" s="11" t="inlineStr">
        <is>
          <t>N</t>
        </is>
      </c>
    </row>
    <row r="53">
      <c r="A53" s="16" t="n">
        <v>37</v>
      </c>
      <c r="B53" s="11" t="inlineStr">
        <is>
          <t>Feature 37</t>
        </is>
      </c>
      <c r="C53" s="17" t="n"/>
      <c r="D53" s="17" t="n"/>
      <c r="E53" s="17" t="n"/>
      <c r="F53" s="11" t="inlineStr">
        <is>
          <t>mm</t>
        </is>
      </c>
      <c r="G53" s="11" t="inlineStr">
        <is>
          <t>N</t>
        </is>
      </c>
    </row>
    <row r="54">
      <c r="A54" s="16" t="n">
        <v>38</v>
      </c>
      <c r="B54" s="11" t="inlineStr">
        <is>
          <t>Feature 38</t>
        </is>
      </c>
      <c r="C54" s="17" t="n"/>
      <c r="D54" s="17" t="n"/>
      <c r="E54" s="17" t="n"/>
      <c r="F54" s="11" t="inlineStr">
        <is>
          <t>mm</t>
        </is>
      </c>
      <c r="G54" s="11" t="inlineStr">
        <is>
          <t>N</t>
        </is>
      </c>
    </row>
    <row r="55">
      <c r="A55" s="16" t="n">
        <v>39</v>
      </c>
      <c r="B55" s="11" t="inlineStr">
        <is>
          <t>Feature 39</t>
        </is>
      </c>
      <c r="C55" s="17" t="n"/>
      <c r="D55" s="17" t="n"/>
      <c r="E55" s="17" t="n"/>
      <c r="F55" s="11" t="inlineStr">
        <is>
          <t>mm</t>
        </is>
      </c>
      <c r="G55" s="11" t="inlineStr">
        <is>
          <t>N</t>
        </is>
      </c>
    </row>
    <row r="56">
      <c r="A56" s="16" t="n">
        <v>40</v>
      </c>
      <c r="B56" s="11" t="inlineStr">
        <is>
          <t>Feature 40</t>
        </is>
      </c>
      <c r="C56" s="17" t="n"/>
      <c r="D56" s="17" t="n"/>
      <c r="E56" s="17" t="n"/>
      <c r="F56" s="11" t="inlineStr">
        <is>
          <t>mm</t>
        </is>
      </c>
      <c r="G56" s="11" t="inlineStr">
        <is>
          <t>N</t>
        </is>
      </c>
    </row>
    <row r="57">
      <c r="A57" s="16" t="n">
        <v>41</v>
      </c>
      <c r="B57" s="11" t="inlineStr">
        <is>
          <t>Feature 41</t>
        </is>
      </c>
      <c r="C57" s="17" t="n"/>
      <c r="D57" s="17" t="n"/>
      <c r="E57" s="17" t="n"/>
      <c r="F57" s="11" t="inlineStr">
        <is>
          <t>mm</t>
        </is>
      </c>
      <c r="G57" s="11" t="inlineStr">
        <is>
          <t>N</t>
        </is>
      </c>
    </row>
    <row r="58">
      <c r="A58" s="16" t="n">
        <v>42</v>
      </c>
      <c r="B58" s="11" t="inlineStr">
        <is>
          <t>Feature 42</t>
        </is>
      </c>
      <c r="C58" s="17" t="n"/>
      <c r="D58" s="17" t="n"/>
      <c r="E58" s="17" t="n"/>
      <c r="F58" s="11" t="inlineStr">
        <is>
          <t>mm</t>
        </is>
      </c>
      <c r="G58" s="11" t="inlineStr">
        <is>
          <t>N</t>
        </is>
      </c>
    </row>
    <row r="59">
      <c r="A59" s="16" t="n">
        <v>43</v>
      </c>
      <c r="B59" s="11" t="inlineStr">
        <is>
          <t>Feature 43</t>
        </is>
      </c>
      <c r="C59" s="17" t="n"/>
      <c r="D59" s="17" t="n"/>
      <c r="E59" s="17" t="n"/>
      <c r="F59" s="11" t="inlineStr">
        <is>
          <t>mm</t>
        </is>
      </c>
      <c r="G59" s="11" t="inlineStr">
        <is>
          <t>N</t>
        </is>
      </c>
    </row>
    <row r="60">
      <c r="A60" s="16" t="n">
        <v>44</v>
      </c>
      <c r="B60" s="11" t="inlineStr">
        <is>
          <t>Feature 44</t>
        </is>
      </c>
      <c r="C60" s="17" t="n"/>
      <c r="D60" s="17" t="n"/>
      <c r="E60" s="17" t="n"/>
      <c r="F60" s="11" t="inlineStr">
        <is>
          <t>mm</t>
        </is>
      </c>
      <c r="G60" s="11" t="inlineStr">
        <is>
          <t>N</t>
        </is>
      </c>
    </row>
    <row r="61">
      <c r="A61" s="16" t="n">
        <v>45</v>
      </c>
      <c r="B61" s="11" t="inlineStr">
        <is>
          <t>Feature 45</t>
        </is>
      </c>
      <c r="C61" s="17" t="n"/>
      <c r="D61" s="17" t="n"/>
      <c r="E61" s="17" t="n"/>
      <c r="F61" s="11" t="inlineStr">
        <is>
          <t>mm</t>
        </is>
      </c>
      <c r="G61" s="11" t="inlineStr">
        <is>
          <t>N</t>
        </is>
      </c>
    </row>
    <row r="62">
      <c r="A62" s="16" t="n">
        <v>46</v>
      </c>
      <c r="B62" s="11" t="inlineStr">
        <is>
          <t>Feature 46</t>
        </is>
      </c>
      <c r="C62" s="17" t="n"/>
      <c r="D62" s="17" t="n"/>
      <c r="E62" s="17" t="n"/>
      <c r="F62" s="11" t="inlineStr">
        <is>
          <t>mm</t>
        </is>
      </c>
      <c r="G62" s="11" t="inlineStr">
        <is>
          <t>N</t>
        </is>
      </c>
    </row>
    <row r="63">
      <c r="A63" s="16" t="n">
        <v>47</v>
      </c>
      <c r="B63" s="11" t="inlineStr">
        <is>
          <t>Feature 47</t>
        </is>
      </c>
      <c r="C63" s="17" t="n"/>
      <c r="D63" s="17" t="n"/>
      <c r="E63" s="17" t="n"/>
      <c r="F63" s="11" t="inlineStr">
        <is>
          <t>mm</t>
        </is>
      </c>
      <c r="G63" s="11" t="inlineStr">
        <is>
          <t>N</t>
        </is>
      </c>
    </row>
    <row r="64">
      <c r="A64" s="16" t="n">
        <v>48</v>
      </c>
      <c r="B64" s="11" t="inlineStr">
        <is>
          <t>Feature 48</t>
        </is>
      </c>
      <c r="C64" s="17" t="n"/>
      <c r="D64" s="17" t="n"/>
      <c r="E64" s="17" t="n"/>
      <c r="F64" s="11" t="inlineStr">
        <is>
          <t>mm</t>
        </is>
      </c>
      <c r="G64" s="11" t="inlineStr">
        <is>
          <t>N</t>
        </is>
      </c>
    </row>
    <row r="65">
      <c r="A65" s="16" t="n">
        <v>49</v>
      </c>
      <c r="B65" s="11" t="inlineStr">
        <is>
          <t>Feature 49</t>
        </is>
      </c>
      <c r="C65" s="17" t="n"/>
      <c r="D65" s="17" t="n"/>
      <c r="E65" s="17" t="n"/>
      <c r="F65" s="11" t="inlineStr">
        <is>
          <t>mm</t>
        </is>
      </c>
      <c r="G65" s="11" t="inlineStr">
        <is>
          <t>N</t>
        </is>
      </c>
    </row>
    <row r="66">
      <c r="A66" s="16" t="n">
        <v>50</v>
      </c>
      <c r="B66" s="11" t="inlineStr">
        <is>
          <t>Feature 50</t>
        </is>
      </c>
      <c r="C66" s="17" t="n"/>
      <c r="D66" s="17" t="n"/>
      <c r="E66" s="17" t="n"/>
      <c r="F66" s="11" t="inlineStr">
        <is>
          <t>mm</t>
        </is>
      </c>
      <c r="G66" s="11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8" t="inlineStr">
        <is>
          <t>Sample #</t>
        </is>
      </c>
      <c r="B4" s="18" t="inlineStr">
        <is>
          <t>Subgroup</t>
        </is>
      </c>
      <c r="C4" s="18" t="inlineStr">
        <is>
          <t>Date</t>
        </is>
      </c>
      <c r="D4" s="18" t="inlineStr">
        <is>
          <t>Shift</t>
        </is>
      </c>
      <c r="E4" s="18" t="inlineStr">
        <is>
          <t>Operator</t>
        </is>
      </c>
      <c r="F4" s="18" t="inlineStr">
        <is>
          <t>Tool ID</t>
        </is>
      </c>
      <c r="G4" s="18" t="inlineStr">
        <is>
          <t>Cluster</t>
        </is>
      </c>
      <c r="H4" s="18">
        <f>IF(Settings!G17="Y",Settings!B17,"")</f>
        <v/>
      </c>
      <c r="I4" s="18">
        <f>IF(Settings!G18="Y",Settings!B18,"")</f>
        <v/>
      </c>
      <c r="J4" s="18">
        <f>IF(Settings!G19="Y",Settings!B19,"")</f>
        <v/>
      </c>
      <c r="K4" s="18">
        <f>IF(Settings!G20="Y",Settings!B20,"")</f>
        <v/>
      </c>
      <c r="L4" s="18">
        <f>IF(Settings!G21="Y",Settings!B21,"")</f>
        <v/>
      </c>
      <c r="M4" s="18">
        <f>IF(Settings!G22="Y",Settings!B22,"")</f>
        <v/>
      </c>
      <c r="N4" s="18">
        <f>IF(Settings!G23="Y",Settings!B23,"")</f>
        <v/>
      </c>
      <c r="O4" s="18">
        <f>IF(Settings!G24="Y",Settings!B24,"")</f>
        <v/>
      </c>
      <c r="P4" s="18">
        <f>IF(Settings!G25="Y",Settings!B25,"")</f>
        <v/>
      </c>
      <c r="Q4" s="18">
        <f>IF(Settings!G26="Y",Settings!B26,"")</f>
        <v/>
      </c>
      <c r="R4" s="18">
        <f>IF(Settings!G27="Y",Settings!B27,"")</f>
        <v/>
      </c>
      <c r="S4" s="18">
        <f>IF(Settings!G28="Y",Settings!B28,"")</f>
        <v/>
      </c>
      <c r="T4" s="18">
        <f>IF(Settings!G29="Y",Settings!B29,"")</f>
        <v/>
      </c>
      <c r="U4" s="18">
        <f>IF(Settings!G30="Y",Settings!B30,"")</f>
        <v/>
      </c>
      <c r="V4" s="18">
        <f>IF(Settings!G31="Y",Settings!B31,"")</f>
        <v/>
      </c>
      <c r="W4" s="18">
        <f>IF(Settings!G32="Y",Settings!B32,"")</f>
        <v/>
      </c>
      <c r="X4" s="18">
        <f>IF(Settings!G33="Y",Settings!B33,"")</f>
        <v/>
      </c>
      <c r="Y4" s="18">
        <f>IF(Settings!G34="Y",Settings!B34,"")</f>
        <v/>
      </c>
      <c r="Z4" s="18">
        <f>IF(Settings!G35="Y",Settings!B35,"")</f>
        <v/>
      </c>
      <c r="AA4" s="18">
        <f>IF(Settings!G36="Y",Settings!B36,"")</f>
        <v/>
      </c>
      <c r="AB4" s="18">
        <f>IF(Settings!G37="Y",Settings!B37,"")</f>
        <v/>
      </c>
      <c r="AC4" s="18">
        <f>IF(Settings!G38="Y",Settings!B38,"")</f>
        <v/>
      </c>
      <c r="AD4" s="18">
        <f>IF(Settings!G39="Y",Settings!B39,"")</f>
        <v/>
      </c>
      <c r="AE4" s="18">
        <f>IF(Settings!G40="Y",Settings!B40,"")</f>
        <v/>
      </c>
      <c r="AF4" s="18">
        <f>IF(Settings!G41="Y",Settings!B41,"")</f>
        <v/>
      </c>
      <c r="AG4" s="18">
        <f>IF(Settings!G42="Y",Settings!B42,"")</f>
        <v/>
      </c>
      <c r="AH4" s="18">
        <f>IF(Settings!G43="Y",Settings!B43,"")</f>
        <v/>
      </c>
      <c r="AI4" s="18">
        <f>IF(Settings!G44="Y",Settings!B44,"")</f>
        <v/>
      </c>
      <c r="AJ4" s="18">
        <f>IF(Settings!G45="Y",Settings!B45,"")</f>
        <v/>
      </c>
      <c r="AK4" s="18">
        <f>IF(Settings!G46="Y",Settings!B46,"")</f>
        <v/>
      </c>
      <c r="AL4" s="18">
        <f>IF(Settings!G47="Y",Settings!B47,"")</f>
        <v/>
      </c>
      <c r="AM4" s="18">
        <f>IF(Settings!G48="Y",Settings!B48,"")</f>
        <v/>
      </c>
      <c r="AN4" s="18">
        <f>IF(Settings!G49="Y",Settings!B49,"")</f>
        <v/>
      </c>
      <c r="AO4" s="18">
        <f>IF(Settings!G50="Y",Settings!B50,"")</f>
        <v/>
      </c>
      <c r="AP4" s="18">
        <f>IF(Settings!G51="Y",Settings!B51,"")</f>
        <v/>
      </c>
      <c r="AQ4" s="18">
        <f>IF(Settings!G52="Y",Settings!B52,"")</f>
        <v/>
      </c>
      <c r="AR4" s="18">
        <f>IF(Settings!G53="Y",Settings!B53,"")</f>
        <v/>
      </c>
      <c r="AS4" s="18">
        <f>IF(Settings!G54="Y",Settings!B54,"")</f>
        <v/>
      </c>
      <c r="AT4" s="18">
        <f>IF(Settings!G55="Y",Settings!B55,"")</f>
        <v/>
      </c>
      <c r="AU4" s="18">
        <f>IF(Settings!G56="Y",Settings!B56,"")</f>
        <v/>
      </c>
      <c r="AV4" s="18">
        <f>IF(Settings!G57="Y",Settings!B57,"")</f>
        <v/>
      </c>
      <c r="AW4" s="18">
        <f>IF(Settings!G58="Y",Settings!B58,"")</f>
        <v/>
      </c>
      <c r="AX4" s="18">
        <f>IF(Settings!G59="Y",Settings!B59,"")</f>
        <v/>
      </c>
      <c r="AY4" s="18">
        <f>IF(Settings!G60="Y",Settings!B60,"")</f>
        <v/>
      </c>
      <c r="AZ4" s="18">
        <f>IF(Settings!G61="Y",Settings!B61,"")</f>
        <v/>
      </c>
      <c r="BA4" s="18">
        <f>IF(Settings!G62="Y",Settings!B62,"")</f>
        <v/>
      </c>
      <c r="BB4" s="18">
        <f>IF(Settings!G63="Y",Settings!B63,"")</f>
        <v/>
      </c>
      <c r="BC4" s="18">
        <f>IF(Settings!G64="Y",Settings!B64,"")</f>
        <v/>
      </c>
      <c r="BD4" s="18">
        <f>IF(Settings!G65="Y",Settings!B65,"")</f>
        <v/>
      </c>
      <c r="BE4" s="18">
        <f>IF(Settings!G66="Y",Settings!B66,"")</f>
        <v/>
      </c>
    </row>
    <row r="5">
      <c r="A5" s="13">
        <f>IF(H5="","",ROW()-4)</f>
        <v/>
      </c>
      <c r="B5" s="13">
        <f>IF(H5="","",ROW()-4)</f>
        <v/>
      </c>
      <c r="C5" s="19" t="inlineStr">
        <is>
          <t>2026-07-02</t>
        </is>
      </c>
      <c r="D5" s="19" t="inlineStr">
        <is>
          <t>A</t>
        </is>
      </c>
      <c r="E5" s="19" t="inlineStr">
        <is>
          <t>OP1</t>
        </is>
      </c>
      <c r="F5" s="19" t="inlineStr">
        <is>
          <t>T01</t>
        </is>
      </c>
      <c r="G5" s="19" t="n"/>
      <c r="H5" s="20" t="n">
        <v>25.0299</v>
      </c>
      <c r="I5" s="20" t="n">
        <v>12.4614</v>
      </c>
      <c r="J5" s="20" t="n">
        <v>7.9877</v>
      </c>
      <c r="K5" s="20" t="n">
        <v>49.9469</v>
      </c>
      <c r="L5" s="20" t="n">
        <v>3.1644</v>
      </c>
      <c r="M5" s="20" t="n">
        <v>6.3588</v>
      </c>
      <c r="N5" s="20" t="n">
        <v>10.0064</v>
      </c>
      <c r="O5" s="20" t="n">
        <v>14.9009</v>
      </c>
      <c r="P5" s="20" t="n">
        <v>20.0588</v>
      </c>
      <c r="Q5" s="20" t="n">
        <v>29.8416</v>
      </c>
    </row>
    <row r="6">
      <c r="A6" s="13">
        <f>IF(H6="","",ROW()-4)</f>
        <v/>
      </c>
      <c r="B6" s="13">
        <f>IF(H6="","",ROW()-4)</f>
        <v/>
      </c>
      <c r="C6" s="19" t="inlineStr">
        <is>
          <t>2026-07-03</t>
        </is>
      </c>
      <c r="D6" s="19" t="inlineStr">
        <is>
          <t>B</t>
        </is>
      </c>
      <c r="E6" s="19" t="inlineStr">
        <is>
          <t>OP2</t>
        </is>
      </c>
      <c r="F6" s="19" t="inlineStr">
        <is>
          <t>T02</t>
        </is>
      </c>
      <c r="G6" s="19" t="n"/>
      <c r="H6" s="20" t="n">
        <v>25.0135</v>
      </c>
      <c r="I6" s="20" t="n">
        <v>12.5357</v>
      </c>
      <c r="J6" s="20" t="n">
        <v>8.0434</v>
      </c>
      <c r="K6" s="20" t="n">
        <v>49.8052</v>
      </c>
      <c r="L6" s="20" t="n">
        <v>3.1484</v>
      </c>
      <c r="M6" s="20" t="n">
        <v>6.2908</v>
      </c>
      <c r="N6" s="20" t="n">
        <v>10.065</v>
      </c>
      <c r="O6" s="20" t="n">
        <v>14.9886</v>
      </c>
      <c r="P6" s="20" t="n">
        <v>20.087</v>
      </c>
      <c r="Q6" s="20" t="n">
        <v>29.9475</v>
      </c>
    </row>
    <row r="7">
      <c r="A7" s="13">
        <f>IF(H7="","",ROW()-4)</f>
        <v/>
      </c>
      <c r="B7" s="13">
        <f>IF(H7="","",ROW()-4)</f>
        <v/>
      </c>
      <c r="C7" s="19" t="inlineStr">
        <is>
          <t>2026-07-04</t>
        </is>
      </c>
      <c r="D7" s="19" t="inlineStr">
        <is>
          <t>C</t>
        </is>
      </c>
      <c r="E7" s="19" t="inlineStr">
        <is>
          <t>OP3</t>
        </is>
      </c>
      <c r="F7" s="19" t="inlineStr">
        <is>
          <t>T03</t>
        </is>
      </c>
      <c r="G7" s="19" t="n"/>
      <c r="H7" s="20" t="n">
        <v>25.0489</v>
      </c>
      <c r="I7" s="20" t="n">
        <v>12.5464</v>
      </c>
      <c r="J7" s="20" t="n">
        <v>7.8927</v>
      </c>
      <c r="K7" s="20" t="n">
        <v>49.9122</v>
      </c>
      <c r="L7" s="20" t="n">
        <v>3.1711</v>
      </c>
      <c r="M7" s="20" t="n">
        <v>6.2807</v>
      </c>
      <c r="N7" s="20" t="n">
        <v>10.0633</v>
      </c>
      <c r="O7" s="20" t="n">
        <v>15.0748</v>
      </c>
      <c r="P7" s="20" t="n">
        <v>20.0639</v>
      </c>
      <c r="Q7" s="20" t="n">
        <v>29.9953</v>
      </c>
    </row>
    <row r="8">
      <c r="A8" s="13">
        <f>IF(H8="","",ROW()-4)</f>
        <v/>
      </c>
      <c r="B8" s="13">
        <f>IF(H8="","",ROW()-4)</f>
        <v/>
      </c>
      <c r="C8" s="19" t="inlineStr">
        <is>
          <t>2026-07-05</t>
        </is>
      </c>
      <c r="D8" s="19" t="inlineStr">
        <is>
          <t>A</t>
        </is>
      </c>
      <c r="E8" s="19" t="inlineStr">
        <is>
          <t>OP1</t>
        </is>
      </c>
      <c r="F8" s="19" t="inlineStr">
        <is>
          <t>T01</t>
        </is>
      </c>
      <c r="G8" s="19" t="n"/>
      <c r="H8" s="20" t="n">
        <v>24.9139</v>
      </c>
      <c r="I8" s="20" t="n">
        <v>12.4755</v>
      </c>
      <c r="J8" s="20" t="n">
        <v>8.040900000000001</v>
      </c>
      <c r="K8" s="20" t="n">
        <v>50.2694</v>
      </c>
      <c r="L8" s="20" t="n">
        <v>3.1664</v>
      </c>
      <c r="M8" s="20" t="n">
        <v>6.3147</v>
      </c>
      <c r="N8" s="20" t="n">
        <v>9.992900000000001</v>
      </c>
      <c r="O8" s="20" t="n">
        <v>14.9534</v>
      </c>
      <c r="P8" s="20" t="n">
        <v>20.0371</v>
      </c>
      <c r="Q8" s="20" t="n">
        <v>29.9516</v>
      </c>
    </row>
    <row r="9">
      <c r="A9" s="13">
        <f>IF(H9="","",ROW()-4)</f>
        <v/>
      </c>
      <c r="B9" s="13">
        <f>IF(H9="","",ROW()-4)</f>
        <v/>
      </c>
      <c r="C9" s="19" t="inlineStr">
        <is>
          <t>2026-07-06</t>
        </is>
      </c>
      <c r="D9" s="19" t="inlineStr">
        <is>
          <t>B</t>
        </is>
      </c>
      <c r="E9" s="19" t="inlineStr">
        <is>
          <t>OP2</t>
        </is>
      </c>
      <c r="F9" s="19" t="inlineStr">
        <is>
          <t>T02</t>
        </is>
      </c>
      <c r="G9" s="19" t="n"/>
      <c r="H9" s="20" t="n">
        <v>25.0293</v>
      </c>
      <c r="I9" s="20" t="n">
        <v>12.5171</v>
      </c>
      <c r="J9" s="20" t="n">
        <v>7.9491</v>
      </c>
      <c r="K9" s="20" t="n">
        <v>50.0077</v>
      </c>
      <c r="L9" s="20" t="n">
        <v>3.1722</v>
      </c>
      <c r="M9" s="20" t="n">
        <v>6.2928</v>
      </c>
      <c r="N9" s="20" t="n">
        <v>9.9834</v>
      </c>
      <c r="O9" s="20" t="n">
        <v>14.9605</v>
      </c>
      <c r="P9" s="20" t="n">
        <v>20.0318</v>
      </c>
      <c r="Q9" s="20" t="n">
        <v>29.6496</v>
      </c>
    </row>
    <row r="10">
      <c r="A10" s="13">
        <f>IF(H10="","",ROW()-4)</f>
        <v/>
      </c>
      <c r="B10" s="13">
        <f>IF(H10="","",ROW()-4)</f>
        <v/>
      </c>
      <c r="C10" s="19" t="inlineStr">
        <is>
          <t>2026-07-07</t>
        </is>
      </c>
      <c r="D10" s="19" t="inlineStr">
        <is>
          <t>C</t>
        </is>
      </c>
      <c r="E10" s="19" t="inlineStr">
        <is>
          <t>OP3</t>
        </is>
      </c>
      <c r="F10" s="19" t="inlineStr">
        <is>
          <t>T03</t>
        </is>
      </c>
      <c r="G10" s="19" t="n"/>
      <c r="H10" s="20" t="n">
        <v>25.021</v>
      </c>
      <c r="I10" s="20" t="n">
        <v>12.4868</v>
      </c>
      <c r="J10" s="20" t="n">
        <v>7.9857</v>
      </c>
      <c r="K10" s="20" t="n">
        <v>50.1995</v>
      </c>
      <c r="L10" s="20" t="n">
        <v>3.1746</v>
      </c>
      <c r="M10" s="20" t="n">
        <v>6.3208</v>
      </c>
      <c r="N10" s="20" t="n">
        <v>9.9887</v>
      </c>
      <c r="O10" s="20" t="n">
        <v>15.0139</v>
      </c>
      <c r="P10" s="20" t="n">
        <v>19.9802</v>
      </c>
      <c r="Q10" s="20" t="n">
        <v>29.9917</v>
      </c>
    </row>
    <row r="11">
      <c r="A11" s="13">
        <f>IF(H11="","",ROW()-4)</f>
        <v/>
      </c>
      <c r="B11" s="13">
        <f>IF(H11="","",ROW()-4)</f>
        <v/>
      </c>
      <c r="C11" s="19" t="inlineStr">
        <is>
          <t>2026-07-08</t>
        </is>
      </c>
      <c r="D11" s="19" t="inlineStr">
        <is>
          <t>A</t>
        </is>
      </c>
      <c r="E11" s="19" t="inlineStr">
        <is>
          <t>OP1</t>
        </is>
      </c>
      <c r="F11" s="19" t="inlineStr">
        <is>
          <t>T01</t>
        </is>
      </c>
      <c r="G11" s="19" t="n"/>
      <c r="H11" s="20" t="n">
        <v>25.0503</v>
      </c>
      <c r="I11" s="20" t="n">
        <v>12.5301</v>
      </c>
      <c r="J11" s="20" t="n">
        <v>7.9254</v>
      </c>
      <c r="K11" s="20" t="n">
        <v>50.3024</v>
      </c>
      <c r="L11" s="20" t="n">
        <v>3.1616</v>
      </c>
      <c r="M11" s="20" t="n">
        <v>6.2626</v>
      </c>
      <c r="N11" s="20" t="n">
        <v>10.0151</v>
      </c>
      <c r="O11" s="20" t="n">
        <v>14.971</v>
      </c>
      <c r="P11" s="20" t="n">
        <v>20.0391</v>
      </c>
      <c r="Q11" s="20" t="n">
        <v>29.9619</v>
      </c>
    </row>
    <row r="12">
      <c r="A12" s="13">
        <f>IF(H12="","",ROW()-4)</f>
        <v/>
      </c>
      <c r="B12" s="13">
        <f>IF(H12="","",ROW()-4)</f>
        <v/>
      </c>
      <c r="C12" s="19" t="inlineStr">
        <is>
          <t>2026-07-09</t>
        </is>
      </c>
      <c r="D12" s="19" t="inlineStr">
        <is>
          <t>B</t>
        </is>
      </c>
      <c r="E12" s="19" t="inlineStr">
        <is>
          <t>OP2</t>
        </is>
      </c>
      <c r="F12" s="19" t="inlineStr">
        <is>
          <t>T02</t>
        </is>
      </c>
      <c r="G12" s="19" t="n"/>
      <c r="H12" s="20" t="n">
        <v>25.0967</v>
      </c>
      <c r="I12" s="20" t="n">
        <v>12.5871</v>
      </c>
      <c r="J12" s="20" t="n">
        <v>7.9636</v>
      </c>
      <c r="K12" s="20" t="n">
        <v>49.7933</v>
      </c>
      <c r="L12" s="20" t="n">
        <v>3.165</v>
      </c>
      <c r="M12" s="20" t="n">
        <v>6.3185</v>
      </c>
      <c r="N12" s="20" t="n">
        <v>10.0085</v>
      </c>
      <c r="O12" s="20" t="n">
        <v>15.0481</v>
      </c>
      <c r="P12" s="20" t="n">
        <v>19.9618</v>
      </c>
      <c r="Q12" s="20" t="n">
        <v>29.953</v>
      </c>
    </row>
    <row r="13">
      <c r="A13" s="13">
        <f>IF(H13="","",ROW()-4)</f>
        <v/>
      </c>
      <c r="B13" s="13">
        <f>IF(H13="","",ROW()-4)</f>
        <v/>
      </c>
      <c r="C13" s="19" t="inlineStr">
        <is>
          <t>2026-07-10</t>
        </is>
      </c>
      <c r="D13" s="19" t="inlineStr">
        <is>
          <t>C</t>
        </is>
      </c>
      <c r="E13" s="19" t="inlineStr">
        <is>
          <t>OP3</t>
        </is>
      </c>
      <c r="F13" s="19" t="inlineStr">
        <is>
          <t>T03</t>
        </is>
      </c>
      <c r="G13" s="19" t="n"/>
      <c r="H13" s="20" t="n">
        <v>24.9403</v>
      </c>
      <c r="I13" s="20" t="n">
        <v>12.4637</v>
      </c>
      <c r="J13" s="20" t="n">
        <v>8.0343</v>
      </c>
      <c r="K13" s="20" t="n">
        <v>50.3662</v>
      </c>
      <c r="L13" s="20" t="n">
        <v>3.1678</v>
      </c>
      <c r="M13" s="20" t="n">
        <v>6.2868</v>
      </c>
      <c r="N13" s="20" t="n">
        <v>10.0084</v>
      </c>
      <c r="O13" s="20" t="n">
        <v>15.0646</v>
      </c>
      <c r="P13" s="20" t="n">
        <v>20.0031</v>
      </c>
      <c r="Q13" s="20" t="n">
        <v>29.9903</v>
      </c>
    </row>
    <row r="14">
      <c r="A14" s="13">
        <f>IF(H14="","",ROW()-4)</f>
        <v/>
      </c>
      <c r="B14" s="13">
        <f>IF(H14="","",ROW()-4)</f>
        <v/>
      </c>
      <c r="C14" s="19" t="inlineStr">
        <is>
          <t>2026-07-11</t>
        </is>
      </c>
      <c r="D14" s="19" t="inlineStr">
        <is>
          <t>A</t>
        </is>
      </c>
      <c r="E14" s="19" t="inlineStr">
        <is>
          <t>OP1</t>
        </is>
      </c>
      <c r="F14" s="19" t="inlineStr">
        <is>
          <t>T01</t>
        </is>
      </c>
      <c r="G14" s="19" t="n"/>
      <c r="H14" s="20" t="n">
        <v>24.8808</v>
      </c>
      <c r="I14" s="20" t="n">
        <v>12.4055</v>
      </c>
      <c r="J14" s="20" t="n">
        <v>8.049799999999999</v>
      </c>
      <c r="K14" s="20" t="n">
        <v>49.8887</v>
      </c>
      <c r="L14" s="20" t="n">
        <v>3.1726</v>
      </c>
      <c r="M14" s="20" t="n">
        <v>6.3258</v>
      </c>
      <c r="N14" s="20" t="n">
        <v>10.0436</v>
      </c>
      <c r="O14" s="20" t="n">
        <v>14.9974</v>
      </c>
      <c r="P14" s="20" t="n">
        <v>19.9681</v>
      </c>
      <c r="Q14" s="20" t="n">
        <v>30.0016</v>
      </c>
    </row>
    <row r="15">
      <c r="A15" s="13">
        <f>IF(H15="","",ROW()-4)</f>
        <v/>
      </c>
      <c r="B15" s="13">
        <f>IF(H15="","",ROW()-4)</f>
        <v/>
      </c>
      <c r="C15" s="19" t="inlineStr">
        <is>
          <t>2026-07-12</t>
        </is>
      </c>
      <c r="D15" s="19" t="inlineStr">
        <is>
          <t>B</t>
        </is>
      </c>
      <c r="E15" s="19" t="inlineStr">
        <is>
          <t>OP2</t>
        </is>
      </c>
      <c r="F15" s="19" t="inlineStr">
        <is>
          <t>T02</t>
        </is>
      </c>
      <c r="G15" s="19" t="n"/>
      <c r="H15" s="20" t="n">
        <v>24.9368</v>
      </c>
      <c r="I15" s="20" t="n">
        <v>12.509</v>
      </c>
      <c r="J15" s="20" t="n">
        <v>7.976</v>
      </c>
      <c r="K15" s="20" t="n">
        <v>50.0298</v>
      </c>
      <c r="L15" s="20" t="n">
        <v>3.1661</v>
      </c>
      <c r="M15" s="20" t="n">
        <v>6.301</v>
      </c>
      <c r="N15" s="20" t="n">
        <v>10.0034</v>
      </c>
      <c r="O15" s="20" t="n">
        <v>14.9439</v>
      </c>
      <c r="P15" s="20" t="n">
        <v>19.9605</v>
      </c>
      <c r="Q15" s="20" t="n">
        <v>29.9558</v>
      </c>
    </row>
    <row r="16">
      <c r="A16" s="13">
        <f>IF(H16="","",ROW()-4)</f>
        <v/>
      </c>
      <c r="B16" s="13">
        <f>IF(H16="","",ROW()-4)</f>
        <v/>
      </c>
      <c r="C16" s="19" t="inlineStr">
        <is>
          <t>2026-07-13</t>
        </is>
      </c>
      <c r="D16" s="19" t="inlineStr">
        <is>
          <t>C</t>
        </is>
      </c>
      <c r="E16" s="19" t="inlineStr">
        <is>
          <t>OP3</t>
        </is>
      </c>
      <c r="F16" s="19" t="inlineStr">
        <is>
          <t>T03</t>
        </is>
      </c>
      <c r="G16" s="19" t="n"/>
      <c r="H16" s="20" t="n">
        <v>25.1267</v>
      </c>
      <c r="I16" s="20" t="n">
        <v>12.4524</v>
      </c>
      <c r="J16" s="20" t="n">
        <v>8.019399999999999</v>
      </c>
      <c r="K16" s="20" t="n">
        <v>50.2784</v>
      </c>
      <c r="L16" s="20" t="n">
        <v>3.184</v>
      </c>
      <c r="M16" s="20" t="n">
        <v>6.3026</v>
      </c>
      <c r="N16" s="20" t="n">
        <v>10.0199</v>
      </c>
      <c r="O16" s="20" t="n">
        <v>15.0645</v>
      </c>
      <c r="P16" s="20" t="n">
        <v>19.9884</v>
      </c>
      <c r="Q16" s="20" t="n">
        <v>29.7797</v>
      </c>
    </row>
    <row r="17">
      <c r="A17" s="13">
        <f>IF(H17="","",ROW()-4)</f>
        <v/>
      </c>
      <c r="B17" s="13">
        <f>IF(H17="","",ROW()-4)</f>
        <v/>
      </c>
      <c r="C17" s="19" t="inlineStr">
        <is>
          <t>2026-07-14</t>
        </is>
      </c>
      <c r="D17" s="19" t="inlineStr">
        <is>
          <t>A</t>
        </is>
      </c>
      <c r="E17" s="19" t="inlineStr">
        <is>
          <t>OP1</t>
        </is>
      </c>
      <c r="F17" s="19" t="inlineStr">
        <is>
          <t>T01</t>
        </is>
      </c>
      <c r="G17" s="19" t="n"/>
      <c r="H17" s="20" t="n">
        <v>24.9216</v>
      </c>
      <c r="I17" s="20" t="n">
        <v>12.4331</v>
      </c>
      <c r="J17" s="20" t="n">
        <v>8.060499999999999</v>
      </c>
      <c r="K17" s="20" t="n">
        <v>49.7291</v>
      </c>
      <c r="L17" s="20" t="n">
        <v>3.1736</v>
      </c>
      <c r="M17" s="20" t="n">
        <v>6.2963</v>
      </c>
      <c r="N17" s="20" t="n">
        <v>10.0535</v>
      </c>
      <c r="O17" s="20" t="n">
        <v>15.0265</v>
      </c>
      <c r="P17" s="20" t="n">
        <v>19.9844</v>
      </c>
      <c r="Q17" s="20" t="n">
        <v>29.8457</v>
      </c>
    </row>
    <row r="18">
      <c r="A18" s="13">
        <f>IF(H18="","",ROW()-4)</f>
        <v/>
      </c>
      <c r="B18" s="13">
        <f>IF(H18="","",ROW()-4)</f>
        <v/>
      </c>
      <c r="C18" s="19" t="inlineStr">
        <is>
          <t>2026-07-15</t>
        </is>
      </c>
      <c r="D18" s="19" t="inlineStr">
        <is>
          <t>B</t>
        </is>
      </c>
      <c r="E18" s="19" t="inlineStr">
        <is>
          <t>OP2</t>
        </is>
      </c>
      <c r="F18" s="19" t="inlineStr">
        <is>
          <t>T02</t>
        </is>
      </c>
      <c r="G18" s="19" t="n"/>
      <c r="H18" s="20" t="n">
        <v>24.951</v>
      </c>
      <c r="I18" s="20" t="n">
        <v>12.5052</v>
      </c>
      <c r="J18" s="20" t="n">
        <v>8.0771</v>
      </c>
      <c r="K18" s="20" t="n">
        <v>49.9802</v>
      </c>
      <c r="L18" s="20" t="n">
        <v>3.155</v>
      </c>
      <c r="M18" s="20" t="n">
        <v>6.2975</v>
      </c>
      <c r="N18" s="20" t="n">
        <v>10.0028</v>
      </c>
      <c r="O18" s="20" t="n">
        <v>14.9839</v>
      </c>
      <c r="P18" s="20" t="n">
        <v>20.1361</v>
      </c>
      <c r="Q18" s="20" t="n">
        <v>29.9367</v>
      </c>
    </row>
    <row r="19">
      <c r="A19" s="13">
        <f>IF(H19="","",ROW()-4)</f>
        <v/>
      </c>
      <c r="B19" s="13">
        <f>IF(H19="","",ROW()-4)</f>
        <v/>
      </c>
      <c r="C19" s="19" t="inlineStr">
        <is>
          <t>2026-07-16</t>
        </is>
      </c>
      <c r="D19" s="19" t="inlineStr">
        <is>
          <t>C</t>
        </is>
      </c>
      <c r="E19" s="19" t="inlineStr">
        <is>
          <t>OP3</t>
        </is>
      </c>
      <c r="F19" s="19" t="inlineStr">
        <is>
          <t>T03</t>
        </is>
      </c>
      <c r="G19" s="19" t="n"/>
      <c r="H19" s="20" t="n">
        <v>24.9697</v>
      </c>
      <c r="I19" s="20" t="n">
        <v>12.4969</v>
      </c>
      <c r="J19" s="20" t="n">
        <v>7.9661</v>
      </c>
      <c r="K19" s="20" t="n">
        <v>49.9625</v>
      </c>
      <c r="L19" s="20" t="n">
        <v>3.1868</v>
      </c>
      <c r="M19" s="20" t="n">
        <v>6.3148</v>
      </c>
      <c r="N19" s="20" t="n">
        <v>9.993499999999999</v>
      </c>
      <c r="O19" s="20" t="n">
        <v>14.9316</v>
      </c>
      <c r="P19" s="20" t="n">
        <v>20.0147</v>
      </c>
      <c r="Q19" s="20" t="n">
        <v>30.0106</v>
      </c>
    </row>
    <row r="20">
      <c r="A20" s="13">
        <f>IF(H20="","",ROW()-4)</f>
        <v/>
      </c>
      <c r="B20" s="13">
        <f>IF(H20="","",ROW()-4)</f>
        <v/>
      </c>
      <c r="C20" s="19" t="inlineStr">
        <is>
          <t>2026-07-17</t>
        </is>
      </c>
      <c r="D20" s="19" t="inlineStr">
        <is>
          <t>A</t>
        </is>
      </c>
      <c r="E20" s="19" t="inlineStr">
        <is>
          <t>OP1</t>
        </is>
      </c>
      <c r="F20" s="19" t="inlineStr">
        <is>
          <t>T01</t>
        </is>
      </c>
      <c r="G20" s="19" t="n"/>
      <c r="H20" s="20" t="n">
        <v>25.0298</v>
      </c>
      <c r="I20" s="20" t="n">
        <v>12.6812</v>
      </c>
      <c r="J20" s="20" t="n">
        <v>8.041700000000001</v>
      </c>
      <c r="K20" s="20" t="n">
        <v>49.8233</v>
      </c>
      <c r="L20" s="20" t="n">
        <v>3.1743</v>
      </c>
      <c r="M20" s="20" t="n">
        <v>6.3284</v>
      </c>
      <c r="N20" s="20" t="n">
        <v>10.009</v>
      </c>
      <c r="O20" s="20" t="n">
        <v>14.9024</v>
      </c>
      <c r="P20" s="20" t="n">
        <v>19.9171</v>
      </c>
      <c r="Q20" s="20" t="n">
        <v>30.0797</v>
      </c>
    </row>
    <row r="21">
      <c r="A21" s="13">
        <f>IF(H21="","",ROW()-4)</f>
        <v/>
      </c>
      <c r="B21" s="13">
        <f>IF(H21="","",ROW()-4)</f>
        <v/>
      </c>
      <c r="C21" s="19" t="inlineStr">
        <is>
          <t>2026-07-18</t>
        </is>
      </c>
      <c r="D21" s="19" t="inlineStr">
        <is>
          <t>B</t>
        </is>
      </c>
      <c r="E21" s="19" t="inlineStr">
        <is>
          <t>OP2</t>
        </is>
      </c>
      <c r="F21" s="19" t="inlineStr">
        <is>
          <t>T02</t>
        </is>
      </c>
      <c r="G21" s="19" t="n"/>
      <c r="H21" s="20" t="n">
        <v>25.0337</v>
      </c>
      <c r="I21" s="20" t="n">
        <v>12.4397</v>
      </c>
      <c r="J21" s="20" t="n">
        <v>7.9464</v>
      </c>
      <c r="K21" s="20" t="n">
        <v>50.1409</v>
      </c>
      <c r="L21" s="20" t="n">
        <v>3.2019</v>
      </c>
      <c r="M21" s="20" t="n">
        <v>6.3582</v>
      </c>
      <c r="N21" s="20" t="n">
        <v>10.0618</v>
      </c>
      <c r="O21" s="20" t="n">
        <v>15.0631</v>
      </c>
      <c r="P21" s="20" t="n">
        <v>19.9931</v>
      </c>
      <c r="Q21" s="20" t="n">
        <v>29.8852</v>
      </c>
    </row>
    <row r="22">
      <c r="A22" s="13">
        <f>IF(H22="","",ROW()-4)</f>
        <v/>
      </c>
      <c r="B22" s="13">
        <f>IF(H22="","",ROW()-4)</f>
        <v/>
      </c>
      <c r="C22" s="19" t="inlineStr">
        <is>
          <t>2026-07-19</t>
        </is>
      </c>
      <c r="D22" s="19" t="inlineStr">
        <is>
          <t>C</t>
        </is>
      </c>
      <c r="E22" s="19" t="inlineStr">
        <is>
          <t>OP3</t>
        </is>
      </c>
      <c r="F22" s="19" t="inlineStr">
        <is>
          <t>T03</t>
        </is>
      </c>
      <c r="G22" s="19" t="n"/>
      <c r="H22" s="20" t="n">
        <v>25.1319</v>
      </c>
      <c r="I22" s="20" t="n">
        <v>12.6637</v>
      </c>
      <c r="J22" s="20" t="n">
        <v>7.9998</v>
      </c>
      <c r="K22" s="20" t="n">
        <v>49.8184</v>
      </c>
      <c r="L22" s="20" t="n">
        <v>3.1825</v>
      </c>
      <c r="M22" s="20" t="n">
        <v>6.3004</v>
      </c>
      <c r="N22" s="20" t="n">
        <v>10.0045</v>
      </c>
      <c r="O22" s="20" t="n">
        <v>15.0706</v>
      </c>
      <c r="P22" s="20" t="n">
        <v>19.9987</v>
      </c>
      <c r="Q22" s="20" t="n">
        <v>30.3031</v>
      </c>
    </row>
    <row r="23">
      <c r="A23" s="13">
        <f>IF(H23="","",ROW()-4)</f>
        <v/>
      </c>
      <c r="B23" s="13">
        <f>IF(H23="","",ROW()-4)</f>
        <v/>
      </c>
      <c r="C23" s="19" t="inlineStr">
        <is>
          <t>2026-07-20</t>
        </is>
      </c>
      <c r="D23" s="19" t="inlineStr">
        <is>
          <t>A</t>
        </is>
      </c>
      <c r="E23" s="19" t="inlineStr">
        <is>
          <t>OP1</t>
        </is>
      </c>
      <c r="F23" s="19" t="inlineStr">
        <is>
          <t>T01</t>
        </is>
      </c>
      <c r="G23" s="19" t="n"/>
      <c r="H23" s="20" t="n">
        <v>24.984</v>
      </c>
      <c r="I23" s="20" t="n">
        <v>12.4383</v>
      </c>
      <c r="J23" s="20" t="n">
        <v>7.9839</v>
      </c>
      <c r="K23" s="20" t="n">
        <v>49.9389</v>
      </c>
      <c r="L23" s="20" t="n">
        <v>3.1592</v>
      </c>
      <c r="M23" s="20" t="n">
        <v>6.2472</v>
      </c>
      <c r="N23" s="20" t="n">
        <v>10.0221</v>
      </c>
      <c r="O23" s="20" t="n">
        <v>15.0106</v>
      </c>
      <c r="P23" s="20" t="n">
        <v>20.0423</v>
      </c>
      <c r="Q23" s="20" t="n">
        <v>29.9805</v>
      </c>
    </row>
    <row r="24">
      <c r="A24" s="13">
        <f>IF(H24="","",ROW()-4)</f>
        <v/>
      </c>
      <c r="B24" s="13">
        <f>IF(H24="","",ROW()-4)</f>
        <v/>
      </c>
      <c r="C24" s="19" t="inlineStr">
        <is>
          <t>2026-07-21</t>
        </is>
      </c>
      <c r="D24" s="19" t="inlineStr">
        <is>
          <t>B</t>
        </is>
      </c>
      <c r="E24" s="19" t="inlineStr">
        <is>
          <t>OP2</t>
        </is>
      </c>
      <c r="F24" s="19" t="inlineStr">
        <is>
          <t>T02</t>
        </is>
      </c>
      <c r="G24" s="19" t="n"/>
      <c r="H24" s="20" t="n">
        <v>25.0236</v>
      </c>
      <c r="I24" s="20" t="n">
        <v>12.514</v>
      </c>
      <c r="J24" s="20" t="n">
        <v>7.941</v>
      </c>
      <c r="K24" s="20" t="n">
        <v>49.5796</v>
      </c>
      <c r="L24" s="20" t="n">
        <v>3.1696</v>
      </c>
      <c r="M24" s="20" t="n">
        <v>6.3543</v>
      </c>
      <c r="N24" s="20" t="n">
        <v>9.9826</v>
      </c>
      <c r="O24" s="20" t="n">
        <v>15.0234</v>
      </c>
      <c r="P24" s="20" t="n">
        <v>20.0994</v>
      </c>
      <c r="Q24" s="20" t="n">
        <v>29.9881</v>
      </c>
    </row>
    <row r="25">
      <c r="A25" s="13">
        <f>IF(H25="","",ROW()-4)</f>
        <v/>
      </c>
      <c r="B25" s="13">
        <f>IF(H25="","",ROW()-4)</f>
        <v/>
      </c>
      <c r="C25" s="19" t="inlineStr">
        <is>
          <t>2026-07-22</t>
        </is>
      </c>
      <c r="D25" s="19" t="inlineStr">
        <is>
          <t>C</t>
        </is>
      </c>
      <c r="E25" s="19" t="inlineStr">
        <is>
          <t>OP3</t>
        </is>
      </c>
      <c r="F25" s="19" t="inlineStr">
        <is>
          <t>T03</t>
        </is>
      </c>
      <c r="G25" s="19" t="n"/>
      <c r="H25" s="20" t="n">
        <v>25.0213</v>
      </c>
      <c r="I25" s="20" t="n">
        <v>12.3995</v>
      </c>
      <c r="J25" s="20" t="n">
        <v>7.9318</v>
      </c>
      <c r="K25" s="20" t="n">
        <v>50.0584</v>
      </c>
      <c r="L25" s="20" t="n">
        <v>3.1725</v>
      </c>
      <c r="M25" s="20" t="n">
        <v>6.3328</v>
      </c>
      <c r="N25" s="20" t="n">
        <v>10.0206</v>
      </c>
      <c r="O25" s="20" t="n">
        <v>15.1032</v>
      </c>
      <c r="P25" s="20" t="n">
        <v>19.9438</v>
      </c>
      <c r="Q25" s="20" t="n">
        <v>30.0753</v>
      </c>
    </row>
    <row r="26">
      <c r="A26" s="13">
        <f>IF(H26="","",ROW()-4)</f>
        <v/>
      </c>
      <c r="B26" s="13">
        <f>IF(H26="","",ROW()-4)</f>
        <v/>
      </c>
      <c r="C26" s="19" t="inlineStr">
        <is>
          <t>2026-07-23</t>
        </is>
      </c>
      <c r="D26" s="19" t="inlineStr">
        <is>
          <t>A</t>
        </is>
      </c>
      <c r="E26" s="19" t="inlineStr">
        <is>
          <t>OP1</t>
        </is>
      </c>
      <c r="F26" s="19" t="inlineStr">
        <is>
          <t>T01</t>
        </is>
      </c>
      <c r="G26" s="19" t="n"/>
      <c r="H26" s="20" t="n">
        <v>25.0089</v>
      </c>
      <c r="I26" s="20" t="n">
        <v>12.4197</v>
      </c>
      <c r="J26" s="20" t="n">
        <v>8.1295</v>
      </c>
      <c r="K26" s="20" t="n">
        <v>49.9184</v>
      </c>
      <c r="L26" s="20" t="n">
        <v>3.159</v>
      </c>
      <c r="M26" s="20" t="n">
        <v>6.3308</v>
      </c>
      <c r="N26" s="20" t="n">
        <v>10.0184</v>
      </c>
      <c r="O26" s="20" t="n">
        <v>15.0736</v>
      </c>
      <c r="P26" s="20" t="n">
        <v>19.9478</v>
      </c>
      <c r="Q26" s="20" t="n">
        <v>29.9541</v>
      </c>
    </row>
    <row r="27">
      <c r="A27" s="13">
        <f>IF(H27="","",ROW()-4)</f>
        <v/>
      </c>
      <c r="B27" s="13">
        <f>IF(H27="","",ROW()-4)</f>
        <v/>
      </c>
      <c r="C27" s="19" t="inlineStr">
        <is>
          <t>2026-07-24</t>
        </is>
      </c>
      <c r="D27" s="19" t="inlineStr">
        <is>
          <t>B</t>
        </is>
      </c>
      <c r="E27" s="19" t="inlineStr">
        <is>
          <t>OP2</t>
        </is>
      </c>
      <c r="F27" s="19" t="inlineStr">
        <is>
          <t>T02</t>
        </is>
      </c>
      <c r="G27" s="19" t="n"/>
      <c r="H27" s="20" t="n">
        <v>24.9122</v>
      </c>
      <c r="I27" s="20" t="n">
        <v>12.3422</v>
      </c>
      <c r="J27" s="20" t="n">
        <v>7.9268</v>
      </c>
      <c r="K27" s="20" t="n">
        <v>49.9007</v>
      </c>
      <c r="L27" s="20" t="n">
        <v>3.1666</v>
      </c>
      <c r="M27" s="20" t="n">
        <v>6.3578</v>
      </c>
      <c r="N27" s="20" t="n">
        <v>10.02</v>
      </c>
      <c r="O27" s="20" t="n">
        <v>14.9835</v>
      </c>
      <c r="P27" s="20" t="n">
        <v>20.0081</v>
      </c>
      <c r="Q27" s="20" t="n">
        <v>30.1689</v>
      </c>
    </row>
    <row r="28">
      <c r="A28" s="13">
        <f>IF(H28="","",ROW()-4)</f>
        <v/>
      </c>
      <c r="B28" s="13">
        <f>IF(H28="","",ROW()-4)</f>
        <v/>
      </c>
      <c r="C28" s="19" t="inlineStr">
        <is>
          <t>2026-07-25</t>
        </is>
      </c>
      <c r="D28" s="19" t="inlineStr">
        <is>
          <t>C</t>
        </is>
      </c>
      <c r="E28" s="19" t="inlineStr">
        <is>
          <t>OP3</t>
        </is>
      </c>
      <c r="F28" s="19" t="inlineStr">
        <is>
          <t>T03</t>
        </is>
      </c>
      <c r="G28" s="19" t="n"/>
      <c r="H28" s="20" t="n">
        <v>24.9682</v>
      </c>
      <c r="I28" s="20" t="n">
        <v>12.4959</v>
      </c>
      <c r="J28" s="20" t="n">
        <v>8.0253</v>
      </c>
      <c r="K28" s="20" t="n">
        <v>50.3273</v>
      </c>
      <c r="L28" s="20" t="n">
        <v>3.1924</v>
      </c>
      <c r="M28" s="20" t="n">
        <v>6.3379</v>
      </c>
      <c r="N28" s="20" t="n">
        <v>9.981</v>
      </c>
      <c r="O28" s="20" t="n">
        <v>15.1454</v>
      </c>
      <c r="P28" s="20" t="n">
        <v>20.0919</v>
      </c>
      <c r="Q28" s="20" t="n">
        <v>29.9651</v>
      </c>
    </row>
    <row r="29">
      <c r="A29" s="13">
        <f>IF(H29="","",ROW()-4)</f>
        <v/>
      </c>
      <c r="B29" s="13">
        <f>IF(H29="","",ROW()-4)</f>
        <v/>
      </c>
      <c r="C29" s="19" t="inlineStr">
        <is>
          <t>2026-07-26</t>
        </is>
      </c>
      <c r="D29" s="19" t="inlineStr">
        <is>
          <t>A</t>
        </is>
      </c>
      <c r="E29" s="19" t="inlineStr">
        <is>
          <t>OP1</t>
        </is>
      </c>
      <c r="F29" s="19" t="inlineStr">
        <is>
          <t>T01</t>
        </is>
      </c>
      <c r="G29" s="19" t="n"/>
      <c r="H29" s="20" t="n">
        <v>25.0625</v>
      </c>
      <c r="I29" s="20" t="n">
        <v>12.5003</v>
      </c>
      <c r="J29" s="20" t="n">
        <v>8.023099999999999</v>
      </c>
      <c r="K29" s="20" t="n">
        <v>50.1365</v>
      </c>
      <c r="L29" s="20" t="n">
        <v>3.1726</v>
      </c>
      <c r="M29" s="20" t="n">
        <v>6.3148</v>
      </c>
      <c r="N29" s="20" t="n">
        <v>10.0205</v>
      </c>
      <c r="O29" s="20" t="n">
        <v>15.1056</v>
      </c>
      <c r="P29" s="20" t="n">
        <v>20.0472</v>
      </c>
      <c r="Q29" s="20" t="n">
        <v>29.9903</v>
      </c>
    </row>
    <row r="30">
      <c r="A30" s="13">
        <f>IF(H30="","",ROW()-4)</f>
        <v/>
      </c>
      <c r="B30" s="13">
        <f>IF(H30="","",ROW()-4)</f>
        <v/>
      </c>
      <c r="C30" s="19" t="inlineStr">
        <is>
          <t>2026-07-27</t>
        </is>
      </c>
      <c r="D30" s="19" t="inlineStr">
        <is>
          <t>B</t>
        </is>
      </c>
      <c r="E30" s="19" t="inlineStr">
        <is>
          <t>OP2</t>
        </is>
      </c>
      <c r="F30" s="19" t="inlineStr">
        <is>
          <t>T02</t>
        </is>
      </c>
      <c r="G30" s="19" t="n"/>
      <c r="H30" s="20" t="n">
        <v>24.9131</v>
      </c>
      <c r="I30" s="20" t="n">
        <v>12.5768</v>
      </c>
      <c r="J30" s="20" t="n">
        <v>8.0372</v>
      </c>
      <c r="K30" s="20" t="n">
        <v>50.0505</v>
      </c>
      <c r="L30" s="20" t="n">
        <v>3.174</v>
      </c>
      <c r="M30" s="20" t="n">
        <v>6.3609</v>
      </c>
      <c r="N30" s="20" t="n">
        <v>10.0472</v>
      </c>
      <c r="O30" s="20" t="n">
        <v>14.9115</v>
      </c>
      <c r="P30" s="20" t="n">
        <v>20.0599</v>
      </c>
      <c r="Q30" s="20" t="n">
        <v>29.8945</v>
      </c>
    </row>
    <row r="31">
      <c r="A31" s="13">
        <f>IF(H31="","",ROW()-4)</f>
        <v/>
      </c>
      <c r="B31" s="13">
        <f>IF(H31="","",ROW()-4)</f>
        <v/>
      </c>
      <c r="C31" s="19" t="inlineStr">
        <is>
          <t>2026-07-28</t>
        </is>
      </c>
      <c r="D31" s="19" t="inlineStr">
        <is>
          <t>C</t>
        </is>
      </c>
      <c r="E31" s="19" t="inlineStr">
        <is>
          <t>OP3</t>
        </is>
      </c>
      <c r="F31" s="19" t="inlineStr">
        <is>
          <t>T03</t>
        </is>
      </c>
      <c r="G31" s="19" t="n"/>
      <c r="H31" s="20" t="n">
        <v>24.9473</v>
      </c>
      <c r="I31" s="20" t="n">
        <v>12.3833</v>
      </c>
      <c r="J31" s="20" t="n">
        <v>8.0435</v>
      </c>
      <c r="K31" s="20" t="n">
        <v>50.0662</v>
      </c>
      <c r="L31" s="20" t="n">
        <v>3.1766</v>
      </c>
      <c r="M31" s="20" t="n">
        <v>6.3446</v>
      </c>
      <c r="N31" s="20" t="n">
        <v>9.982200000000001</v>
      </c>
      <c r="O31" s="20" t="n">
        <v>15.0925</v>
      </c>
      <c r="P31" s="20" t="n">
        <v>20.0527</v>
      </c>
      <c r="Q31" s="20" t="n">
        <v>29.9993</v>
      </c>
    </row>
    <row r="32">
      <c r="A32" s="13">
        <f>IF(H32="","",ROW()-4)</f>
        <v/>
      </c>
      <c r="B32" s="13">
        <f>IF(H32="","",ROW()-4)</f>
        <v/>
      </c>
      <c r="C32" s="19" t="inlineStr">
        <is>
          <t>2026-07-29</t>
        </is>
      </c>
      <c r="D32" s="19" t="inlineStr">
        <is>
          <t>A</t>
        </is>
      </c>
      <c r="E32" s="19" t="inlineStr">
        <is>
          <t>OP1</t>
        </is>
      </c>
      <c r="F32" s="19" t="inlineStr">
        <is>
          <t>T01</t>
        </is>
      </c>
      <c r="G32" s="19" t="n"/>
      <c r="H32" s="20" t="n">
        <v>24.9782</v>
      </c>
      <c r="I32" s="20" t="n">
        <v>12.5093</v>
      </c>
      <c r="J32" s="20" t="n">
        <v>7.8529</v>
      </c>
      <c r="K32" s="20" t="n">
        <v>50.023</v>
      </c>
      <c r="L32" s="20" t="n">
        <v>3.1643</v>
      </c>
      <c r="M32" s="20" t="n">
        <v>6.3538</v>
      </c>
      <c r="N32" s="20" t="n">
        <v>10.0148</v>
      </c>
      <c r="O32" s="20" t="n">
        <v>14.9675</v>
      </c>
      <c r="P32" s="20" t="n">
        <v>20.0797</v>
      </c>
      <c r="Q32" s="20" t="n">
        <v>29.8407</v>
      </c>
    </row>
    <row r="33">
      <c r="A33" s="13">
        <f>IF(H33="","",ROW()-4)</f>
        <v/>
      </c>
      <c r="B33" s="13">
        <f>IF(H33="","",ROW()-4)</f>
        <v/>
      </c>
      <c r="C33" s="19" t="inlineStr">
        <is>
          <t>2026-07-30</t>
        </is>
      </c>
      <c r="D33" s="19" t="inlineStr">
        <is>
          <t>B</t>
        </is>
      </c>
      <c r="E33" s="19" t="inlineStr">
        <is>
          <t>OP2</t>
        </is>
      </c>
      <c r="F33" s="19" t="inlineStr">
        <is>
          <t>T02</t>
        </is>
      </c>
      <c r="G33" s="19" t="n"/>
      <c r="H33" s="20" t="n">
        <v>25.1589</v>
      </c>
      <c r="I33" s="20" t="n">
        <v>12.5559</v>
      </c>
      <c r="J33" s="20" t="n">
        <v>7.9815</v>
      </c>
      <c r="K33" s="20" t="n">
        <v>49.8882</v>
      </c>
      <c r="L33" s="20" t="n">
        <v>3.162</v>
      </c>
      <c r="M33" s="20" t="n">
        <v>6.3395</v>
      </c>
      <c r="N33" s="20" t="n">
        <v>10.0187</v>
      </c>
      <c r="O33" s="20" t="n">
        <v>14.9867</v>
      </c>
      <c r="P33" s="20" t="n">
        <v>19.992</v>
      </c>
      <c r="Q33" s="20" t="n">
        <v>29.975</v>
      </c>
    </row>
    <row r="34">
      <c r="A34" s="13">
        <f>IF(H34="","",ROW()-4)</f>
        <v/>
      </c>
      <c r="B34" s="13">
        <f>IF(H34="","",ROW()-4)</f>
        <v/>
      </c>
      <c r="C34" s="19" t="inlineStr">
        <is>
          <t>2026-07-31</t>
        </is>
      </c>
      <c r="D34" s="19" t="inlineStr">
        <is>
          <t>C</t>
        </is>
      </c>
      <c r="E34" s="19" t="inlineStr">
        <is>
          <t>OP3</t>
        </is>
      </c>
      <c r="F34" s="19" t="inlineStr">
        <is>
          <t>T03</t>
        </is>
      </c>
      <c r="G34" s="19" t="n"/>
      <c r="H34" s="20" t="n">
        <v>24.9678</v>
      </c>
      <c r="I34" s="20" t="n">
        <v>12.4154</v>
      </c>
      <c r="J34" s="20" t="n">
        <v>7.9872</v>
      </c>
      <c r="K34" s="20" t="n">
        <v>49.9393</v>
      </c>
      <c r="L34" s="20" t="n">
        <v>3.1907</v>
      </c>
      <c r="M34" s="20" t="n">
        <v>6.296</v>
      </c>
      <c r="N34" s="20" t="n">
        <v>10.0286</v>
      </c>
      <c r="O34" s="20" t="n">
        <v>15.0637</v>
      </c>
      <c r="P34" s="20" t="n">
        <v>19.9519</v>
      </c>
      <c r="Q34" s="20" t="n">
        <v>29.8935</v>
      </c>
    </row>
    <row r="35">
      <c r="A35" s="13">
        <f>IF(H35="","",ROW()-4)</f>
        <v/>
      </c>
      <c r="B35" s="13">
        <f>IF(H35="","",ROW()-4)</f>
        <v/>
      </c>
      <c r="C35" s="19" t="inlineStr">
        <is>
          <t>2026-08-01</t>
        </is>
      </c>
      <c r="D35" s="19" t="inlineStr">
        <is>
          <t>A</t>
        </is>
      </c>
      <c r="E35" s="19" t="inlineStr">
        <is>
          <t>OP1</t>
        </is>
      </c>
      <c r="F35" s="19" t="inlineStr">
        <is>
          <t>T01</t>
        </is>
      </c>
      <c r="G35" s="19" t="n"/>
      <c r="H35" s="20" t="n">
        <v>24.9247</v>
      </c>
      <c r="I35" s="20" t="n">
        <v>12.4639</v>
      </c>
      <c r="J35" s="20" t="n">
        <v>8.032299999999999</v>
      </c>
      <c r="K35" s="20" t="n">
        <v>50.0872</v>
      </c>
      <c r="L35" s="20" t="n">
        <v>3.1705</v>
      </c>
      <c r="M35" s="20" t="n">
        <v>6.3396</v>
      </c>
      <c r="N35" s="20" t="n">
        <v>10.0132</v>
      </c>
      <c r="O35" s="20" t="n">
        <v>15.044</v>
      </c>
      <c r="P35" s="20" t="n">
        <v>20.0603</v>
      </c>
      <c r="Q35" s="20" t="n">
        <v>29.8903</v>
      </c>
    </row>
    <row r="36">
      <c r="A36" s="13">
        <f>IF(H36="","",ROW()-4)</f>
        <v/>
      </c>
      <c r="B36" s="13">
        <f>IF(H36="","",ROW()-4)</f>
        <v/>
      </c>
      <c r="C36" s="19" t="inlineStr">
        <is>
          <t>2026-08-02</t>
        </is>
      </c>
      <c r="D36" s="19" t="inlineStr">
        <is>
          <t>B</t>
        </is>
      </c>
      <c r="E36" s="19" t="inlineStr">
        <is>
          <t>OP2</t>
        </is>
      </c>
      <c r="F36" s="19" t="inlineStr">
        <is>
          <t>T02</t>
        </is>
      </c>
      <c r="G36" s="19" t="n"/>
      <c r="H36" s="20" t="n">
        <v>24.9135</v>
      </c>
      <c r="I36" s="20" t="n">
        <v>12.3586</v>
      </c>
      <c r="J36" s="20" t="n">
        <v>8.0092</v>
      </c>
      <c r="K36" s="20" t="n">
        <v>49.8552</v>
      </c>
      <c r="L36" s="20" t="n">
        <v>3.1639</v>
      </c>
      <c r="M36" s="20" t="n">
        <v>6.3332</v>
      </c>
      <c r="N36" s="20" t="n">
        <v>10.0211</v>
      </c>
      <c r="O36" s="20" t="n">
        <v>14.9862</v>
      </c>
      <c r="P36" s="20" t="n">
        <v>19.945</v>
      </c>
      <c r="Q36" s="20" t="n">
        <v>30.0565</v>
      </c>
    </row>
    <row r="37">
      <c r="A37" s="13">
        <f>IF(H37="","",ROW()-4)</f>
        <v/>
      </c>
      <c r="B37" s="13">
        <f>IF(H37="","",ROW()-4)</f>
        <v/>
      </c>
      <c r="C37" s="19" t="inlineStr">
        <is>
          <t>2026-08-03</t>
        </is>
      </c>
      <c r="D37" s="19" t="inlineStr">
        <is>
          <t>C</t>
        </is>
      </c>
      <c r="E37" s="19" t="inlineStr">
        <is>
          <t>OP3</t>
        </is>
      </c>
      <c r="F37" s="19" t="inlineStr">
        <is>
          <t>T03</t>
        </is>
      </c>
      <c r="G37" s="19" t="n"/>
      <c r="H37" s="20" t="n">
        <v>24.9322</v>
      </c>
      <c r="I37" s="20" t="n">
        <v>12.418</v>
      </c>
      <c r="J37" s="20" t="n">
        <v>8.0688</v>
      </c>
      <c r="K37" s="20" t="n">
        <v>50.0734</v>
      </c>
      <c r="L37" s="20" t="n">
        <v>3.1582</v>
      </c>
      <c r="M37" s="20" t="n">
        <v>6.3054</v>
      </c>
      <c r="N37" s="20" t="n">
        <v>10.0365</v>
      </c>
      <c r="O37" s="20" t="n">
        <v>15.0455</v>
      </c>
      <c r="P37" s="20" t="n">
        <v>20.0503</v>
      </c>
      <c r="Q37" s="20" t="n">
        <v>30.1193</v>
      </c>
    </row>
    <row r="38">
      <c r="A38" s="13">
        <f>IF(H38="","",ROW()-4)</f>
        <v/>
      </c>
      <c r="B38" s="13">
        <f>IF(H38="","",ROW()-4)</f>
        <v/>
      </c>
      <c r="C38" s="19" t="inlineStr">
        <is>
          <t>2026-08-04</t>
        </is>
      </c>
      <c r="D38" s="19" t="inlineStr">
        <is>
          <t>A</t>
        </is>
      </c>
      <c r="E38" s="19" t="inlineStr">
        <is>
          <t>OP1</t>
        </is>
      </c>
      <c r="F38" s="19" t="inlineStr">
        <is>
          <t>T01</t>
        </is>
      </c>
      <c r="G38" s="19" t="n"/>
      <c r="H38" s="20" t="n">
        <v>24.8707</v>
      </c>
      <c r="I38" s="20" t="n">
        <v>12.5375</v>
      </c>
      <c r="J38" s="20" t="n">
        <v>8.020200000000001</v>
      </c>
      <c r="K38" s="20" t="n">
        <v>49.7221</v>
      </c>
      <c r="L38" s="20" t="n">
        <v>3.1711</v>
      </c>
      <c r="M38" s="20" t="n">
        <v>6.2708</v>
      </c>
      <c r="N38" s="20" t="n">
        <v>10.02</v>
      </c>
      <c r="O38" s="20" t="n">
        <v>14.9483</v>
      </c>
      <c r="P38" s="20" t="n">
        <v>20.0116</v>
      </c>
      <c r="Q38" s="20" t="n">
        <v>29.8638</v>
      </c>
    </row>
    <row r="39">
      <c r="A39" s="13">
        <f>IF(H39="","",ROW()-4)</f>
        <v/>
      </c>
      <c r="B39" s="13">
        <f>IF(H39="","",ROW()-4)</f>
        <v/>
      </c>
      <c r="C39" s="19" t="inlineStr">
        <is>
          <t>2026-08-05</t>
        </is>
      </c>
      <c r="D39" s="19" t="inlineStr">
        <is>
          <t>B</t>
        </is>
      </c>
      <c r="E39" s="19" t="inlineStr">
        <is>
          <t>OP2</t>
        </is>
      </c>
      <c r="F39" s="19" t="inlineStr">
        <is>
          <t>T02</t>
        </is>
      </c>
      <c r="G39" s="19" t="n"/>
      <c r="H39" s="20" t="n">
        <v>25.0908</v>
      </c>
      <c r="I39" s="20" t="n">
        <v>12.4132</v>
      </c>
      <c r="J39" s="20" t="n">
        <v>8.0061</v>
      </c>
      <c r="K39" s="20" t="n">
        <v>50.0084</v>
      </c>
      <c r="L39" s="20" t="n">
        <v>3.1824</v>
      </c>
      <c r="M39" s="20" t="n">
        <v>6.2933</v>
      </c>
      <c r="N39" s="20" t="n">
        <v>10.0113</v>
      </c>
      <c r="O39" s="20" t="n">
        <v>14.9812</v>
      </c>
      <c r="P39" s="20" t="n">
        <v>19.9581</v>
      </c>
      <c r="Q39" s="20" t="n">
        <v>30.0098</v>
      </c>
    </row>
    <row r="40">
      <c r="A40" s="13">
        <f>IF(H40="","",ROW()-4)</f>
        <v/>
      </c>
      <c r="B40" s="13">
        <f>IF(H40="","",ROW()-4)</f>
        <v/>
      </c>
      <c r="C40" s="19" t="inlineStr">
        <is>
          <t>2026-08-06</t>
        </is>
      </c>
      <c r="D40" s="19" t="inlineStr">
        <is>
          <t>C</t>
        </is>
      </c>
      <c r="E40" s="19" t="inlineStr">
        <is>
          <t>OP3</t>
        </is>
      </c>
      <c r="F40" s="19" t="inlineStr">
        <is>
          <t>T03</t>
        </is>
      </c>
      <c r="G40" s="19" t="n"/>
      <c r="H40" s="20" t="n">
        <v>24.897</v>
      </c>
      <c r="I40" s="20" t="n">
        <v>12.5491</v>
      </c>
      <c r="J40" s="20" t="n">
        <v>7.9478</v>
      </c>
      <c r="K40" s="20" t="n">
        <v>50.3168</v>
      </c>
      <c r="L40" s="20" t="n">
        <v>3.1617</v>
      </c>
      <c r="M40" s="20" t="n">
        <v>6.3301</v>
      </c>
      <c r="N40" s="20" t="n">
        <v>10.0279</v>
      </c>
      <c r="O40" s="20" t="n">
        <v>15.0032</v>
      </c>
      <c r="P40" s="20" t="n">
        <v>20.1692</v>
      </c>
      <c r="Q40" s="20" t="n">
        <v>30.0783</v>
      </c>
    </row>
    <row r="41">
      <c r="A41" s="13">
        <f>IF(H41="","",ROW()-4)</f>
        <v/>
      </c>
      <c r="B41" s="13">
        <f>IF(H41="","",ROW()-4)</f>
        <v/>
      </c>
      <c r="C41" s="19" t="inlineStr">
        <is>
          <t>2026-08-07</t>
        </is>
      </c>
      <c r="D41" s="19" t="inlineStr">
        <is>
          <t>A</t>
        </is>
      </c>
      <c r="E41" s="19" t="inlineStr">
        <is>
          <t>OP1</t>
        </is>
      </c>
      <c r="F41" s="19" t="inlineStr">
        <is>
          <t>T01</t>
        </is>
      </c>
      <c r="G41" s="19" t="n"/>
      <c r="H41" s="20" t="n">
        <v>25.0613</v>
      </c>
      <c r="I41" s="20" t="n">
        <v>12.522</v>
      </c>
      <c r="J41" s="20" t="n">
        <v>7.9776</v>
      </c>
      <c r="K41" s="20" t="n">
        <v>49.7463</v>
      </c>
      <c r="L41" s="20" t="n">
        <v>3.1598</v>
      </c>
      <c r="M41" s="20" t="n">
        <v>6.3144</v>
      </c>
      <c r="N41" s="20" t="n">
        <v>10.0546</v>
      </c>
      <c r="O41" s="20" t="n">
        <v>15.0011</v>
      </c>
      <c r="P41" s="20" t="n">
        <v>19.9919</v>
      </c>
      <c r="Q41" s="20" t="n">
        <v>30.1892</v>
      </c>
    </row>
    <row r="42">
      <c r="A42" s="13">
        <f>IF(H42="","",ROW()-4)</f>
        <v/>
      </c>
      <c r="B42" s="13">
        <f>IF(H42="","",ROW()-4)</f>
        <v/>
      </c>
      <c r="C42" s="19" t="inlineStr">
        <is>
          <t>2026-08-08</t>
        </is>
      </c>
      <c r="D42" s="19" t="inlineStr">
        <is>
          <t>B</t>
        </is>
      </c>
      <c r="E42" s="19" t="inlineStr">
        <is>
          <t>OP2</t>
        </is>
      </c>
      <c r="F42" s="19" t="inlineStr">
        <is>
          <t>T02</t>
        </is>
      </c>
      <c r="G42" s="19" t="n"/>
      <c r="H42" s="20" t="n">
        <v>25.0378</v>
      </c>
      <c r="I42" s="20" t="n">
        <v>12.4885</v>
      </c>
      <c r="J42" s="20" t="n">
        <v>8.0008</v>
      </c>
      <c r="K42" s="20" t="n">
        <v>50.2007</v>
      </c>
      <c r="L42" s="20" t="n">
        <v>3.168</v>
      </c>
      <c r="M42" s="20" t="n">
        <v>6.3653</v>
      </c>
      <c r="N42" s="20" t="n">
        <v>10.0327</v>
      </c>
      <c r="O42" s="20" t="n">
        <v>15.086</v>
      </c>
      <c r="P42" s="20" t="n">
        <v>19.9163</v>
      </c>
      <c r="Q42" s="20" t="n">
        <v>30.0703</v>
      </c>
    </row>
    <row r="43">
      <c r="A43" s="13">
        <f>IF(H43="","",ROW()-4)</f>
        <v/>
      </c>
      <c r="B43" s="13">
        <f>IF(H43="","",ROW()-4)</f>
        <v/>
      </c>
      <c r="C43" s="19" t="inlineStr">
        <is>
          <t>2026-08-09</t>
        </is>
      </c>
      <c r="D43" s="19" t="inlineStr">
        <is>
          <t>C</t>
        </is>
      </c>
      <c r="E43" s="19" t="inlineStr">
        <is>
          <t>OP3</t>
        </is>
      </c>
      <c r="F43" s="19" t="inlineStr">
        <is>
          <t>T03</t>
        </is>
      </c>
      <c r="G43" s="19" t="n"/>
      <c r="H43" s="20" t="n">
        <v>24.9264</v>
      </c>
      <c r="I43" s="20" t="n">
        <v>12.5189</v>
      </c>
      <c r="J43" s="20" t="n">
        <v>7.9903</v>
      </c>
      <c r="K43" s="20" t="n">
        <v>49.816</v>
      </c>
      <c r="L43" s="20" t="n">
        <v>3.1376</v>
      </c>
      <c r="M43" s="20" t="n">
        <v>6.3287</v>
      </c>
      <c r="N43" s="20" t="n">
        <v>10.0123</v>
      </c>
      <c r="O43" s="20" t="n">
        <v>14.9936</v>
      </c>
      <c r="P43" s="20" t="n">
        <v>19.963</v>
      </c>
      <c r="Q43" s="20" t="n">
        <v>29.9441</v>
      </c>
    </row>
    <row r="44">
      <c r="A44" s="13">
        <f>IF(H44="","",ROW()-4)</f>
        <v/>
      </c>
      <c r="B44" s="13">
        <f>IF(H44="","",ROW()-4)</f>
        <v/>
      </c>
      <c r="C44" s="19" t="inlineStr">
        <is>
          <t>2026-08-10</t>
        </is>
      </c>
      <c r="D44" s="19" t="inlineStr">
        <is>
          <t>A</t>
        </is>
      </c>
      <c r="E44" s="19" t="inlineStr">
        <is>
          <t>OP1</t>
        </is>
      </c>
      <c r="F44" s="19" t="inlineStr">
        <is>
          <t>T01</t>
        </is>
      </c>
      <c r="G44" s="19" t="n"/>
      <c r="H44" s="20" t="n">
        <v>24.9881</v>
      </c>
      <c r="I44" s="20" t="n">
        <v>12.4153</v>
      </c>
      <c r="J44" s="20" t="n">
        <v>7.9986</v>
      </c>
      <c r="K44" s="20" t="n">
        <v>50.1958</v>
      </c>
      <c r="L44" s="20" t="n">
        <v>3.1585</v>
      </c>
      <c r="M44" s="20" t="n">
        <v>6.3537</v>
      </c>
      <c r="N44" s="20" t="n">
        <v>10.0039</v>
      </c>
      <c r="O44" s="20" t="n">
        <v>15.08</v>
      </c>
      <c r="P44" s="20" t="n">
        <v>20.0085</v>
      </c>
      <c r="Q44" s="20" t="n">
        <v>30.0789</v>
      </c>
    </row>
    <row r="45">
      <c r="A45" s="13">
        <f>IF(H45="","",ROW()-4)</f>
        <v/>
      </c>
      <c r="B45" s="13">
        <f>IF(H45="","",ROW()-4)</f>
        <v/>
      </c>
      <c r="C45" s="19" t="inlineStr">
        <is>
          <t>2026-08-11</t>
        </is>
      </c>
      <c r="D45" s="19" t="inlineStr">
        <is>
          <t>B</t>
        </is>
      </c>
      <c r="E45" s="19" t="inlineStr">
        <is>
          <t>OP2</t>
        </is>
      </c>
      <c r="F45" s="19" t="inlineStr">
        <is>
          <t>T02</t>
        </is>
      </c>
      <c r="G45" s="19" t="n"/>
      <c r="H45" s="20" t="n">
        <v>24.8335</v>
      </c>
      <c r="I45" s="20" t="n">
        <v>12.6174</v>
      </c>
      <c r="J45" s="20" t="n">
        <v>7.9492</v>
      </c>
      <c r="K45" s="20" t="n">
        <v>50.2263</v>
      </c>
      <c r="L45" s="20" t="n">
        <v>3.1695</v>
      </c>
      <c r="M45" s="20" t="n">
        <v>6.3438</v>
      </c>
      <c r="N45" s="20" t="n">
        <v>10.0225</v>
      </c>
      <c r="O45" s="20" t="n">
        <v>14.9051</v>
      </c>
      <c r="P45" s="20" t="n">
        <v>20.0222</v>
      </c>
      <c r="Q45" s="20" t="n">
        <v>30.0686</v>
      </c>
    </row>
    <row r="46">
      <c r="A46" s="13">
        <f>IF(H46="","",ROW()-4)</f>
        <v/>
      </c>
      <c r="B46" s="13">
        <f>IF(H46="","",ROW()-4)</f>
        <v/>
      </c>
      <c r="C46" s="19" t="inlineStr">
        <is>
          <t>2026-08-12</t>
        </is>
      </c>
      <c r="D46" s="19" t="inlineStr">
        <is>
          <t>C</t>
        </is>
      </c>
      <c r="E46" s="19" t="inlineStr">
        <is>
          <t>OP3</t>
        </is>
      </c>
      <c r="F46" s="19" t="inlineStr">
        <is>
          <t>T03</t>
        </is>
      </c>
      <c r="G46" s="19" t="n"/>
      <c r="H46" s="20" t="n">
        <v>25.0402</v>
      </c>
      <c r="I46" s="20" t="n">
        <v>12.5264</v>
      </c>
      <c r="J46" s="20" t="n">
        <v>7.9828</v>
      </c>
      <c r="K46" s="20" t="n">
        <v>50.4465</v>
      </c>
      <c r="L46" s="20" t="n">
        <v>3.1652</v>
      </c>
      <c r="M46" s="20" t="n">
        <v>6.3555</v>
      </c>
      <c r="N46" s="20" t="n">
        <v>9.9938</v>
      </c>
      <c r="O46" s="20" t="n">
        <v>14.8328</v>
      </c>
      <c r="P46" s="20" t="n">
        <v>19.991</v>
      </c>
      <c r="Q46" s="20" t="n">
        <v>30.0303</v>
      </c>
    </row>
    <row r="47">
      <c r="A47" s="13">
        <f>IF(H47="","",ROW()-4)</f>
        <v/>
      </c>
      <c r="B47" s="13">
        <f>IF(H47="","",ROW()-4)</f>
        <v/>
      </c>
      <c r="C47" s="19" t="inlineStr">
        <is>
          <t>2026-08-13</t>
        </is>
      </c>
      <c r="D47" s="19" t="inlineStr">
        <is>
          <t>A</t>
        </is>
      </c>
      <c r="E47" s="19" t="inlineStr">
        <is>
          <t>OP1</t>
        </is>
      </c>
      <c r="F47" s="19" t="inlineStr">
        <is>
          <t>T01</t>
        </is>
      </c>
      <c r="G47" s="19" t="n"/>
      <c r="H47" s="20" t="n">
        <v>25.0217</v>
      </c>
      <c r="I47" s="20" t="n">
        <v>12.5199</v>
      </c>
      <c r="J47" s="20" t="n">
        <v>7.9565</v>
      </c>
      <c r="K47" s="20" t="n">
        <v>50.0827</v>
      </c>
      <c r="L47" s="20" t="n">
        <v>3.1621</v>
      </c>
      <c r="M47" s="20" t="n">
        <v>6.3289</v>
      </c>
      <c r="N47" s="20" t="n">
        <v>10.0293</v>
      </c>
      <c r="O47" s="20" t="n">
        <v>15.122</v>
      </c>
      <c r="P47" s="20" t="n">
        <v>20.0957</v>
      </c>
      <c r="Q47" s="20" t="n">
        <v>30.0527</v>
      </c>
    </row>
    <row r="48">
      <c r="A48" s="13">
        <f>IF(H48="","",ROW()-4)</f>
        <v/>
      </c>
      <c r="B48" s="13">
        <f>IF(H48="","",ROW()-4)</f>
        <v/>
      </c>
      <c r="C48" s="19" t="inlineStr">
        <is>
          <t>2026-08-14</t>
        </is>
      </c>
      <c r="D48" s="19" t="inlineStr">
        <is>
          <t>B</t>
        </is>
      </c>
      <c r="E48" s="19" t="inlineStr">
        <is>
          <t>OP2</t>
        </is>
      </c>
      <c r="F48" s="19" t="inlineStr">
        <is>
          <t>T02</t>
        </is>
      </c>
      <c r="G48" s="19" t="n"/>
      <c r="H48" s="20" t="n">
        <v>24.9828</v>
      </c>
      <c r="I48" s="20" t="n">
        <v>12.3917</v>
      </c>
      <c r="J48" s="20" t="n">
        <v>7.9792</v>
      </c>
      <c r="K48" s="20" t="n">
        <v>50.2807</v>
      </c>
      <c r="L48" s="20" t="n">
        <v>3.151</v>
      </c>
      <c r="M48" s="20" t="n">
        <v>6.3108</v>
      </c>
      <c r="N48" s="20" t="n">
        <v>10.0131</v>
      </c>
      <c r="O48" s="20" t="n">
        <v>15.047</v>
      </c>
      <c r="P48" s="20" t="n">
        <v>19.9351</v>
      </c>
      <c r="Q48" s="20" t="n">
        <v>29.882</v>
      </c>
    </row>
    <row r="49">
      <c r="A49" s="13">
        <f>IF(H49="","",ROW()-4)</f>
        <v/>
      </c>
      <c r="B49" s="13">
        <f>IF(H49="","",ROW()-4)</f>
        <v/>
      </c>
      <c r="C49" s="19" t="inlineStr">
        <is>
          <t>2026-08-15</t>
        </is>
      </c>
      <c r="D49" s="19" t="inlineStr">
        <is>
          <t>C</t>
        </is>
      </c>
      <c r="E49" s="19" t="inlineStr">
        <is>
          <t>OP3</t>
        </is>
      </c>
      <c r="F49" s="19" t="inlineStr">
        <is>
          <t>T03</t>
        </is>
      </c>
      <c r="G49" s="19" t="n"/>
      <c r="H49" s="20" t="n">
        <v>24.8963</v>
      </c>
      <c r="I49" s="20" t="n">
        <v>12.4959</v>
      </c>
      <c r="J49" s="20" t="n">
        <v>8.030799999999999</v>
      </c>
      <c r="K49" s="20" t="n">
        <v>50.4717</v>
      </c>
      <c r="L49" s="20" t="n">
        <v>3.1748</v>
      </c>
      <c r="M49" s="20" t="n">
        <v>6.3729</v>
      </c>
      <c r="N49" s="20" t="n">
        <v>10.0173</v>
      </c>
      <c r="O49" s="20" t="n">
        <v>14.9806</v>
      </c>
      <c r="P49" s="20" t="n">
        <v>19.9421</v>
      </c>
      <c r="Q49" s="20" t="n">
        <v>29.8346</v>
      </c>
    </row>
    <row r="50">
      <c r="A50" s="13">
        <f>IF(H50="","",ROW()-4)</f>
        <v/>
      </c>
      <c r="B50" s="13">
        <f>IF(H50="","",ROW()-4)</f>
        <v/>
      </c>
      <c r="C50" s="19" t="inlineStr">
        <is>
          <t>2026-08-16</t>
        </is>
      </c>
      <c r="D50" s="19" t="inlineStr">
        <is>
          <t>A</t>
        </is>
      </c>
      <c r="E50" s="19" t="inlineStr">
        <is>
          <t>OP1</t>
        </is>
      </c>
      <c r="F50" s="19" t="inlineStr">
        <is>
          <t>T01</t>
        </is>
      </c>
      <c r="G50" s="19" t="n"/>
      <c r="H50" s="20" t="n">
        <v>24.983</v>
      </c>
      <c r="I50" s="20" t="n">
        <v>12.4985</v>
      </c>
      <c r="J50" s="20" t="n">
        <v>8.037800000000001</v>
      </c>
      <c r="K50" s="20" t="n">
        <v>50.2204</v>
      </c>
      <c r="L50" s="20" t="n">
        <v>3.1638</v>
      </c>
      <c r="M50" s="20" t="n">
        <v>6.3132</v>
      </c>
      <c r="N50" s="20" t="n">
        <v>9.9902</v>
      </c>
      <c r="O50" s="20" t="n">
        <v>14.9875</v>
      </c>
      <c r="P50" s="20" t="n">
        <v>20.0077</v>
      </c>
      <c r="Q50" s="20" t="n">
        <v>29.9765</v>
      </c>
    </row>
    <row r="51">
      <c r="A51" s="13">
        <f>IF(H51="","",ROW()-4)</f>
        <v/>
      </c>
      <c r="B51" s="13">
        <f>IF(H51="","",ROW()-4)</f>
        <v/>
      </c>
      <c r="C51" s="19" t="inlineStr">
        <is>
          <t>2026-08-17</t>
        </is>
      </c>
      <c r="D51" s="19" t="inlineStr">
        <is>
          <t>B</t>
        </is>
      </c>
      <c r="E51" s="19" t="inlineStr">
        <is>
          <t>OP2</t>
        </is>
      </c>
      <c r="F51" s="19" t="inlineStr">
        <is>
          <t>T02</t>
        </is>
      </c>
      <c r="G51" s="19" t="n"/>
      <c r="H51" s="20" t="n">
        <v>25.081</v>
      </c>
      <c r="I51" s="20" t="n">
        <v>12.6571</v>
      </c>
      <c r="J51" s="20" t="n">
        <v>8.0182</v>
      </c>
      <c r="K51" s="20" t="n">
        <v>50.5636</v>
      </c>
      <c r="L51" s="20" t="n">
        <v>3.1954</v>
      </c>
      <c r="M51" s="20" t="n">
        <v>6.3298</v>
      </c>
      <c r="N51" s="20" t="n">
        <v>10.025</v>
      </c>
      <c r="O51" s="20" t="n">
        <v>15.0492</v>
      </c>
      <c r="P51" s="20" t="n">
        <v>19.8377</v>
      </c>
      <c r="Q51" s="20" t="n">
        <v>30.0407</v>
      </c>
    </row>
    <row r="52">
      <c r="A52" s="13">
        <f>IF(H52="","",ROW()-4)</f>
        <v/>
      </c>
      <c r="B52" s="13">
        <f>IF(H52="","",ROW()-4)</f>
        <v/>
      </c>
      <c r="C52" s="19" t="inlineStr">
        <is>
          <t>2026-08-18</t>
        </is>
      </c>
      <c r="D52" s="19" t="inlineStr">
        <is>
          <t>C</t>
        </is>
      </c>
      <c r="E52" s="19" t="inlineStr">
        <is>
          <t>OP3</t>
        </is>
      </c>
      <c r="F52" s="19" t="inlineStr">
        <is>
          <t>T03</t>
        </is>
      </c>
      <c r="G52" s="19" t="n"/>
      <c r="H52" s="20" t="n">
        <v>25.0509</v>
      </c>
      <c r="I52" s="20" t="n">
        <v>12.4753</v>
      </c>
      <c r="J52" s="20" t="n">
        <v>8.006399999999999</v>
      </c>
      <c r="K52" s="20" t="n">
        <v>49.6205</v>
      </c>
      <c r="L52" s="20" t="n">
        <v>3.1664</v>
      </c>
      <c r="M52" s="20" t="n">
        <v>6.2954</v>
      </c>
      <c r="N52" s="20" t="n">
        <v>10.0579</v>
      </c>
      <c r="O52" s="20" t="n">
        <v>15.0651</v>
      </c>
      <c r="P52" s="20" t="n">
        <v>19.8661</v>
      </c>
      <c r="Q52" s="20" t="n">
        <v>29.9859</v>
      </c>
    </row>
    <row r="53">
      <c r="A53" s="13">
        <f>IF(H53="","",ROW()-4)</f>
        <v/>
      </c>
      <c r="B53" s="13">
        <f>IF(H53="","",ROW()-4)</f>
        <v/>
      </c>
      <c r="C53" s="19" t="inlineStr">
        <is>
          <t>2026-08-19</t>
        </is>
      </c>
      <c r="D53" s="19" t="inlineStr">
        <is>
          <t>A</t>
        </is>
      </c>
      <c r="E53" s="19" t="inlineStr">
        <is>
          <t>OP1</t>
        </is>
      </c>
      <c r="F53" s="19" t="inlineStr">
        <is>
          <t>T01</t>
        </is>
      </c>
      <c r="G53" s="19" t="n"/>
      <c r="H53" s="20" t="n">
        <v>25.0823</v>
      </c>
      <c r="I53" s="20" t="n">
        <v>12.6105</v>
      </c>
      <c r="J53" s="20" t="n">
        <v>7.9484</v>
      </c>
      <c r="K53" s="20" t="n">
        <v>49.9103</v>
      </c>
      <c r="L53" s="20" t="n">
        <v>3.183</v>
      </c>
      <c r="M53" s="20" t="n">
        <v>6.3433</v>
      </c>
      <c r="N53" s="20" t="n">
        <v>10.0219</v>
      </c>
      <c r="O53" s="20" t="n">
        <v>14.9864</v>
      </c>
      <c r="P53" s="20" t="n">
        <v>20.0048</v>
      </c>
      <c r="Q53" s="20" t="n">
        <v>29.9594</v>
      </c>
    </row>
    <row r="54">
      <c r="A54" s="13">
        <f>IF(H54="","",ROW()-4)</f>
        <v/>
      </c>
      <c r="B54" s="13">
        <f>IF(H54="","",ROW()-4)</f>
        <v/>
      </c>
      <c r="C54" s="19" t="inlineStr">
        <is>
          <t>2026-08-20</t>
        </is>
      </c>
      <c r="D54" s="19" t="inlineStr">
        <is>
          <t>B</t>
        </is>
      </c>
      <c r="E54" s="19" t="inlineStr">
        <is>
          <t>OP2</t>
        </is>
      </c>
      <c r="F54" s="19" t="inlineStr">
        <is>
          <t>T02</t>
        </is>
      </c>
      <c r="G54" s="19" t="n"/>
      <c r="H54" s="20" t="n">
        <v>25.0976</v>
      </c>
      <c r="I54" s="20" t="n">
        <v>12.5156</v>
      </c>
      <c r="J54" s="20" t="n">
        <v>8.0143</v>
      </c>
      <c r="K54" s="20" t="n">
        <v>50.085</v>
      </c>
      <c r="L54" s="20" t="n">
        <v>3.1597</v>
      </c>
      <c r="M54" s="20" t="n">
        <v>6.2581</v>
      </c>
      <c r="N54" s="20" t="n">
        <v>10.039</v>
      </c>
      <c r="O54" s="20" t="n">
        <v>15.025</v>
      </c>
      <c r="P54" s="20" t="n">
        <v>20.067</v>
      </c>
      <c r="Q54" s="20" t="n">
        <v>30.0823</v>
      </c>
    </row>
    <row r="55">
      <c r="A55" s="13">
        <f>IF(H55="","",ROW()-4)</f>
        <v/>
      </c>
      <c r="B55" s="13">
        <f>IF(H55="","",ROW()-4)</f>
        <v/>
      </c>
      <c r="C55" s="19" t="inlineStr">
        <is>
          <t>2026-08-21</t>
        </is>
      </c>
      <c r="D55" s="19" t="inlineStr">
        <is>
          <t>C</t>
        </is>
      </c>
      <c r="E55" s="19" t="inlineStr">
        <is>
          <t>OP3</t>
        </is>
      </c>
      <c r="F55" s="19" t="inlineStr">
        <is>
          <t>T03</t>
        </is>
      </c>
      <c r="G55" s="19" t="n"/>
      <c r="H55" s="20" t="n">
        <v>25.059</v>
      </c>
      <c r="I55" s="20" t="n">
        <v>12.5524</v>
      </c>
      <c r="J55" s="20" t="n">
        <v>8.014200000000001</v>
      </c>
      <c r="K55" s="20" t="n">
        <v>50.2727</v>
      </c>
      <c r="L55" s="20" t="n">
        <v>3.1808</v>
      </c>
      <c r="M55" s="20" t="n">
        <v>6.3385</v>
      </c>
      <c r="N55" s="20" t="n">
        <v>10.0366</v>
      </c>
      <c r="O55" s="20" t="n">
        <v>15.0581</v>
      </c>
      <c r="P55" s="20" t="n">
        <v>19.9921</v>
      </c>
      <c r="Q55" s="20" t="n">
        <v>29.9518</v>
      </c>
    </row>
    <row r="56">
      <c r="A56" s="13">
        <f>IF(H56="","",ROW()-4)</f>
        <v/>
      </c>
      <c r="B56" s="13">
        <f>IF(H56="","",ROW()-4)</f>
        <v/>
      </c>
      <c r="C56" s="19" t="inlineStr">
        <is>
          <t>2026-08-22</t>
        </is>
      </c>
      <c r="D56" s="19" t="inlineStr">
        <is>
          <t>A</t>
        </is>
      </c>
      <c r="E56" s="19" t="inlineStr">
        <is>
          <t>OP1</t>
        </is>
      </c>
      <c r="F56" s="19" t="inlineStr">
        <is>
          <t>T01</t>
        </is>
      </c>
      <c r="G56" s="19" t="n"/>
      <c r="H56" s="20" t="n">
        <v>25.0928</v>
      </c>
      <c r="I56" s="20" t="n">
        <v>12.474</v>
      </c>
      <c r="J56" s="20" t="n">
        <v>7.9616</v>
      </c>
      <c r="K56" s="20" t="n">
        <v>50.0487</v>
      </c>
      <c r="L56" s="20" t="n">
        <v>3.1629</v>
      </c>
      <c r="M56" s="20" t="n">
        <v>6.2857</v>
      </c>
      <c r="N56" s="20" t="n">
        <v>10.0051</v>
      </c>
      <c r="O56" s="20" t="n">
        <v>15.017</v>
      </c>
      <c r="P56" s="20" t="n">
        <v>19.9284</v>
      </c>
      <c r="Q56" s="20" t="n">
        <v>30.0266</v>
      </c>
    </row>
    <row r="57">
      <c r="A57" s="13">
        <f>IF(H57="","",ROW()-4)</f>
        <v/>
      </c>
      <c r="B57" s="13">
        <f>IF(H57="","",ROW()-4)</f>
        <v/>
      </c>
      <c r="C57" s="19" t="inlineStr">
        <is>
          <t>2026-08-23</t>
        </is>
      </c>
      <c r="D57" s="19" t="inlineStr">
        <is>
          <t>B</t>
        </is>
      </c>
      <c r="E57" s="19" t="inlineStr">
        <is>
          <t>OP2</t>
        </is>
      </c>
      <c r="F57" s="19" t="inlineStr">
        <is>
          <t>T02</t>
        </is>
      </c>
      <c r="G57" s="19" t="n"/>
      <c r="H57" s="20" t="n">
        <v>24.9601</v>
      </c>
      <c r="I57" s="20" t="n">
        <v>12.3885</v>
      </c>
      <c r="J57" s="20" t="n">
        <v>7.9952</v>
      </c>
      <c r="K57" s="20" t="n">
        <v>50.23</v>
      </c>
      <c r="L57" s="20" t="n">
        <v>3.1525</v>
      </c>
      <c r="M57" s="20" t="n">
        <v>6.3159</v>
      </c>
      <c r="N57" s="20" t="n">
        <v>10.0074</v>
      </c>
      <c r="O57" s="20" t="n">
        <v>15.1548</v>
      </c>
      <c r="P57" s="20" t="n">
        <v>19.9393</v>
      </c>
      <c r="Q57" s="20" t="n">
        <v>29.8265</v>
      </c>
    </row>
    <row r="58">
      <c r="A58" s="13">
        <f>IF(H58="","",ROW()-4)</f>
        <v/>
      </c>
      <c r="B58" s="13">
        <f>IF(H58="","",ROW()-4)</f>
        <v/>
      </c>
      <c r="C58" s="19" t="inlineStr">
        <is>
          <t>2026-08-24</t>
        </is>
      </c>
      <c r="D58" s="19" t="inlineStr">
        <is>
          <t>C</t>
        </is>
      </c>
      <c r="E58" s="19" t="inlineStr">
        <is>
          <t>OP3</t>
        </is>
      </c>
      <c r="F58" s="19" t="inlineStr">
        <is>
          <t>T03</t>
        </is>
      </c>
      <c r="G58" s="19" t="n"/>
      <c r="H58" s="20" t="n">
        <v>25.0538</v>
      </c>
      <c r="I58" s="20" t="n">
        <v>12.4666</v>
      </c>
      <c r="J58" s="20" t="n">
        <v>7.9189</v>
      </c>
      <c r="K58" s="20" t="n">
        <v>49.7944</v>
      </c>
      <c r="L58" s="20" t="n">
        <v>3.1534</v>
      </c>
      <c r="M58" s="20" t="n">
        <v>6.342</v>
      </c>
      <c r="N58" s="20" t="n">
        <v>10.0584</v>
      </c>
      <c r="O58" s="20" t="n">
        <v>15.0086</v>
      </c>
      <c r="P58" s="20" t="n">
        <v>19.9805</v>
      </c>
      <c r="Q58" s="20" t="n">
        <v>30.0069</v>
      </c>
    </row>
    <row r="59">
      <c r="A59" s="13">
        <f>IF(H59="","",ROW()-4)</f>
        <v/>
      </c>
      <c r="B59" s="13">
        <f>IF(H59="","",ROW()-4)</f>
        <v/>
      </c>
      <c r="C59" s="19" t="inlineStr">
        <is>
          <t>2026-08-25</t>
        </is>
      </c>
      <c r="D59" s="19" t="inlineStr">
        <is>
          <t>A</t>
        </is>
      </c>
      <c r="E59" s="19" t="inlineStr">
        <is>
          <t>OP1</t>
        </is>
      </c>
      <c r="F59" s="19" t="inlineStr">
        <is>
          <t>T01</t>
        </is>
      </c>
      <c r="G59" s="19" t="n"/>
      <c r="H59" s="20" t="n">
        <v>24.9703</v>
      </c>
      <c r="I59" s="20" t="n">
        <v>12.512</v>
      </c>
      <c r="J59" s="20" t="n">
        <v>8.0097</v>
      </c>
      <c r="K59" s="20" t="n">
        <v>49.6672</v>
      </c>
      <c r="L59" s="20" t="n">
        <v>3.1777</v>
      </c>
      <c r="M59" s="20" t="n">
        <v>6.3202</v>
      </c>
      <c r="N59" s="20" t="n">
        <v>10.015</v>
      </c>
      <c r="O59" s="20" t="n">
        <v>15.2084</v>
      </c>
      <c r="P59" s="20" t="n">
        <v>19.9795</v>
      </c>
      <c r="Q59" s="20" t="n">
        <v>29.8992</v>
      </c>
    </row>
    <row r="60">
      <c r="A60" s="13">
        <f>IF(H60="","",ROW()-4)</f>
        <v/>
      </c>
      <c r="B60" s="13">
        <f>IF(H60="","",ROW()-4)</f>
        <v/>
      </c>
      <c r="C60" s="19" t="inlineStr">
        <is>
          <t>2026-08-26</t>
        </is>
      </c>
      <c r="D60" s="19" t="inlineStr">
        <is>
          <t>B</t>
        </is>
      </c>
      <c r="E60" s="19" t="inlineStr">
        <is>
          <t>OP2</t>
        </is>
      </c>
      <c r="F60" s="19" t="inlineStr">
        <is>
          <t>T02</t>
        </is>
      </c>
      <c r="G60" s="19" t="n"/>
      <c r="H60" s="20" t="n">
        <v>25.0886</v>
      </c>
      <c r="I60" s="20" t="n">
        <v>12.4577</v>
      </c>
      <c r="J60" s="20" t="n">
        <v>7.9211</v>
      </c>
      <c r="K60" s="20" t="n">
        <v>49.9787</v>
      </c>
      <c r="L60" s="20" t="n">
        <v>3.1811</v>
      </c>
      <c r="M60" s="20" t="n">
        <v>6.3198</v>
      </c>
      <c r="N60" s="20" t="n">
        <v>10.0223</v>
      </c>
      <c r="O60" s="20" t="n">
        <v>14.9396</v>
      </c>
      <c r="P60" s="20" t="n">
        <v>19.9986</v>
      </c>
      <c r="Q60" s="20" t="n">
        <v>30.1398</v>
      </c>
    </row>
    <row r="61">
      <c r="A61" s="13">
        <f>IF(H61="","",ROW()-4)</f>
        <v/>
      </c>
      <c r="B61" s="13">
        <f>IF(H61="","",ROW()-4)</f>
        <v/>
      </c>
      <c r="C61" s="19" t="inlineStr">
        <is>
          <t>2026-08-27</t>
        </is>
      </c>
      <c r="D61" s="19" t="inlineStr">
        <is>
          <t>C</t>
        </is>
      </c>
      <c r="E61" s="19" t="inlineStr">
        <is>
          <t>OP3</t>
        </is>
      </c>
      <c r="F61" s="19" t="inlineStr">
        <is>
          <t>T03</t>
        </is>
      </c>
      <c r="G61" s="19" t="n"/>
      <c r="H61" s="20" t="n">
        <v>25.0421</v>
      </c>
      <c r="I61" s="20" t="n">
        <v>12.4606</v>
      </c>
      <c r="J61" s="20" t="n">
        <v>8.068899999999999</v>
      </c>
      <c r="K61" s="20" t="n">
        <v>49.9844</v>
      </c>
      <c r="L61" s="20" t="n">
        <v>3.1524</v>
      </c>
      <c r="M61" s="20" t="n">
        <v>6.3183</v>
      </c>
      <c r="N61" s="20" t="n">
        <v>9.997199999999999</v>
      </c>
      <c r="O61" s="20" t="n">
        <v>14.8941</v>
      </c>
      <c r="P61" s="20" t="n">
        <v>19.9847</v>
      </c>
      <c r="Q61" s="20" t="n">
        <v>30.1363</v>
      </c>
    </row>
    <row r="62">
      <c r="A62" s="13">
        <f>IF(H62="","",ROW()-4)</f>
        <v/>
      </c>
      <c r="B62" s="13">
        <f>IF(H62="","",ROW()-4)</f>
        <v/>
      </c>
      <c r="C62" s="19" t="inlineStr">
        <is>
          <t>2026-08-28</t>
        </is>
      </c>
      <c r="D62" s="19" t="inlineStr">
        <is>
          <t>A</t>
        </is>
      </c>
      <c r="E62" s="19" t="inlineStr">
        <is>
          <t>OP1</t>
        </is>
      </c>
      <c r="F62" s="19" t="inlineStr">
        <is>
          <t>T01</t>
        </is>
      </c>
      <c r="G62" s="19" t="n"/>
      <c r="H62" s="20" t="n">
        <v>25.0341</v>
      </c>
      <c r="I62" s="20" t="n">
        <v>12.4982</v>
      </c>
      <c r="J62" s="20" t="n">
        <v>8.0542</v>
      </c>
      <c r="K62" s="20" t="n">
        <v>49.9424</v>
      </c>
      <c r="L62" s="20" t="n">
        <v>3.1828</v>
      </c>
      <c r="M62" s="20" t="n">
        <v>6.3283</v>
      </c>
      <c r="N62" s="20" t="n">
        <v>9.9856</v>
      </c>
      <c r="O62" s="20" t="n">
        <v>14.9806</v>
      </c>
      <c r="P62" s="20" t="n">
        <v>19.9509</v>
      </c>
      <c r="Q62" s="20" t="n">
        <v>29.8593</v>
      </c>
    </row>
    <row r="63">
      <c r="A63" s="13">
        <f>IF(H63="","",ROW()-4)</f>
        <v/>
      </c>
      <c r="B63" s="13">
        <f>IF(H63="","",ROW()-4)</f>
        <v/>
      </c>
      <c r="C63" s="19" t="inlineStr">
        <is>
          <t>2026-08-29</t>
        </is>
      </c>
      <c r="D63" s="19" t="inlineStr">
        <is>
          <t>B</t>
        </is>
      </c>
      <c r="E63" s="19" t="inlineStr">
        <is>
          <t>OP2</t>
        </is>
      </c>
      <c r="F63" s="19" t="inlineStr">
        <is>
          <t>T02</t>
        </is>
      </c>
      <c r="G63" s="19" t="n"/>
      <c r="H63" s="20" t="n">
        <v>24.991</v>
      </c>
      <c r="I63" s="20" t="n">
        <v>12.486</v>
      </c>
      <c r="J63" s="20" t="n">
        <v>7.944</v>
      </c>
      <c r="K63" s="20" t="n">
        <v>50.3345</v>
      </c>
      <c r="L63" s="20" t="n">
        <v>3.1855</v>
      </c>
      <c r="M63" s="20" t="n">
        <v>6.347</v>
      </c>
      <c r="N63" s="20" t="n">
        <v>10.0254</v>
      </c>
      <c r="O63" s="20" t="n">
        <v>14.9992</v>
      </c>
      <c r="P63" s="20" t="n">
        <v>20.0343</v>
      </c>
      <c r="Q63" s="20" t="n">
        <v>30.0603</v>
      </c>
    </row>
    <row r="64">
      <c r="A64" s="13">
        <f>IF(H64="","",ROW()-4)</f>
        <v/>
      </c>
      <c r="B64" s="13">
        <f>IF(H64="","",ROW()-4)</f>
        <v/>
      </c>
      <c r="C64" s="19" t="inlineStr">
        <is>
          <t>2026-08-30</t>
        </is>
      </c>
      <c r="D64" s="19" t="inlineStr">
        <is>
          <t>C</t>
        </is>
      </c>
      <c r="E64" s="19" t="inlineStr">
        <is>
          <t>OP3</t>
        </is>
      </c>
      <c r="F64" s="19" t="inlineStr">
        <is>
          <t>T03</t>
        </is>
      </c>
      <c r="G64" s="19" t="n"/>
      <c r="H64" s="20" t="n">
        <v>24.9226</v>
      </c>
      <c r="I64" s="20" t="n">
        <v>12.4355</v>
      </c>
      <c r="J64" s="20" t="n">
        <v>7.9812</v>
      </c>
      <c r="K64" s="20" t="n">
        <v>49.5156</v>
      </c>
      <c r="L64" s="20" t="n">
        <v>3.1999</v>
      </c>
      <c r="M64" s="20" t="n">
        <v>6.388</v>
      </c>
      <c r="N64" s="20" t="n">
        <v>10.0117</v>
      </c>
      <c r="O64" s="20" t="n">
        <v>15.0601</v>
      </c>
      <c r="P64" s="20" t="n">
        <v>19.9977</v>
      </c>
      <c r="Q64" s="20" t="n">
        <v>29.962</v>
      </c>
    </row>
    <row r="65">
      <c r="A65" s="13">
        <f>IF(H65="","",ROW()-4)</f>
        <v/>
      </c>
      <c r="B65" s="13">
        <f>IF(H65="","",ROW()-4)</f>
        <v/>
      </c>
      <c r="C65" s="19" t="inlineStr">
        <is>
          <t>2026-08-31</t>
        </is>
      </c>
      <c r="D65" s="19" t="inlineStr">
        <is>
          <t>A</t>
        </is>
      </c>
      <c r="E65" s="19" t="inlineStr">
        <is>
          <t>OP1</t>
        </is>
      </c>
      <c r="F65" s="19" t="inlineStr">
        <is>
          <t>T01</t>
        </is>
      </c>
      <c r="G65" s="19" t="n"/>
      <c r="H65" s="20" t="n">
        <v>25.0113</v>
      </c>
      <c r="I65" s="20" t="n">
        <v>12.5334</v>
      </c>
      <c r="J65" s="20" t="n">
        <v>7.908</v>
      </c>
      <c r="K65" s="20" t="n">
        <v>49.8317</v>
      </c>
      <c r="L65" s="20" t="n">
        <v>3.163</v>
      </c>
      <c r="M65" s="20" t="n">
        <v>6.2894</v>
      </c>
      <c r="N65" s="20" t="n">
        <v>9.997199999999999</v>
      </c>
      <c r="O65" s="20" t="n">
        <v>15.1351</v>
      </c>
      <c r="P65" s="20" t="n">
        <v>20.0427</v>
      </c>
      <c r="Q65" s="20" t="n">
        <v>29.9357</v>
      </c>
    </row>
    <row r="66">
      <c r="A66" s="13">
        <f>IF(H66="","",ROW()-4)</f>
        <v/>
      </c>
      <c r="B66" s="13">
        <f>IF(H66="","",ROW()-4)</f>
        <v/>
      </c>
      <c r="C66" s="19" t="inlineStr">
        <is>
          <t>2026-09-01</t>
        </is>
      </c>
      <c r="D66" s="19" t="inlineStr">
        <is>
          <t>B</t>
        </is>
      </c>
      <c r="E66" s="19" t="inlineStr">
        <is>
          <t>OP2</t>
        </is>
      </c>
      <c r="F66" s="19" t="inlineStr">
        <is>
          <t>T02</t>
        </is>
      </c>
      <c r="G66" s="19" t="n"/>
      <c r="H66" s="20" t="n">
        <v>24.9663</v>
      </c>
      <c r="I66" s="20" t="n">
        <v>12.3412</v>
      </c>
      <c r="J66" s="20" t="n">
        <v>8.007099999999999</v>
      </c>
      <c r="K66" s="20" t="n">
        <v>50.028</v>
      </c>
      <c r="L66" s="20" t="n">
        <v>3.1698</v>
      </c>
      <c r="M66" s="20" t="n">
        <v>6.3235</v>
      </c>
      <c r="N66" s="20" t="n">
        <v>10.0079</v>
      </c>
      <c r="O66" s="20" t="n">
        <v>14.9744</v>
      </c>
      <c r="P66" s="20" t="n">
        <v>20.121</v>
      </c>
      <c r="Q66" s="20" t="n">
        <v>29.9282</v>
      </c>
    </row>
    <row r="67">
      <c r="A67" s="13">
        <f>IF(H67="","",ROW()-4)</f>
        <v/>
      </c>
      <c r="B67" s="13">
        <f>IF(H67="","",ROW()-4)</f>
        <v/>
      </c>
      <c r="C67" s="19" t="inlineStr">
        <is>
          <t>2026-09-02</t>
        </is>
      </c>
      <c r="D67" s="19" t="inlineStr">
        <is>
          <t>C</t>
        </is>
      </c>
      <c r="E67" s="19" t="inlineStr">
        <is>
          <t>OP3</t>
        </is>
      </c>
      <c r="F67" s="19" t="inlineStr">
        <is>
          <t>T03</t>
        </is>
      </c>
      <c r="G67" s="19" t="n"/>
      <c r="H67" s="20" t="n">
        <v>25.0083</v>
      </c>
      <c r="I67" s="20" t="n">
        <v>12.452</v>
      </c>
      <c r="J67" s="20" t="n">
        <v>7.9866</v>
      </c>
      <c r="K67" s="20" t="n">
        <v>50.1424</v>
      </c>
      <c r="L67" s="20" t="n">
        <v>3.1821</v>
      </c>
      <c r="M67" s="20" t="n">
        <v>6.3145</v>
      </c>
      <c r="N67" s="20" t="n">
        <v>10.0427</v>
      </c>
      <c r="O67" s="20" t="n">
        <v>14.9499</v>
      </c>
      <c r="P67" s="20" t="n">
        <v>19.9523</v>
      </c>
      <c r="Q67" s="20" t="n">
        <v>30.0321</v>
      </c>
    </row>
    <row r="68">
      <c r="A68" s="13">
        <f>IF(H68="","",ROW()-4)</f>
        <v/>
      </c>
      <c r="B68" s="13">
        <f>IF(H68="","",ROW()-4)</f>
        <v/>
      </c>
      <c r="C68" s="19" t="inlineStr">
        <is>
          <t>2026-09-03</t>
        </is>
      </c>
      <c r="D68" s="19" t="inlineStr">
        <is>
          <t>A</t>
        </is>
      </c>
      <c r="E68" s="19" t="inlineStr">
        <is>
          <t>OP1</t>
        </is>
      </c>
      <c r="F68" s="19" t="inlineStr">
        <is>
          <t>T01</t>
        </is>
      </c>
      <c r="G68" s="19" t="n"/>
      <c r="H68" s="20" t="n">
        <v>24.9984</v>
      </c>
      <c r="I68" s="20" t="n">
        <v>12.5481</v>
      </c>
      <c r="J68" s="20" t="n">
        <v>7.9725</v>
      </c>
      <c r="K68" s="20" t="n">
        <v>50.2673</v>
      </c>
      <c r="L68" s="20" t="n">
        <v>3.16</v>
      </c>
      <c r="M68" s="20" t="n">
        <v>6.3006</v>
      </c>
      <c r="N68" s="20" t="n">
        <v>10.0209</v>
      </c>
      <c r="O68" s="20" t="n">
        <v>15.0069</v>
      </c>
      <c r="P68" s="20" t="n">
        <v>19.9995</v>
      </c>
      <c r="Q68" s="20" t="n">
        <v>30.0712</v>
      </c>
    </row>
    <row r="69">
      <c r="A69" s="13">
        <f>IF(H69="","",ROW()-4)</f>
        <v/>
      </c>
      <c r="B69" s="13">
        <f>IF(H69="","",ROW()-4)</f>
        <v/>
      </c>
      <c r="C69" s="19" t="inlineStr">
        <is>
          <t>2026-09-04</t>
        </is>
      </c>
      <c r="D69" s="19" t="inlineStr">
        <is>
          <t>B</t>
        </is>
      </c>
      <c r="E69" s="19" t="inlineStr">
        <is>
          <t>OP2</t>
        </is>
      </c>
      <c r="F69" s="19" t="inlineStr">
        <is>
          <t>T02</t>
        </is>
      </c>
      <c r="G69" s="19" t="n"/>
      <c r="H69" s="20" t="n">
        <v>24.942</v>
      </c>
      <c r="I69" s="20" t="n">
        <v>12.5676</v>
      </c>
      <c r="J69" s="20" t="n">
        <v>7.9435</v>
      </c>
      <c r="K69" s="20" t="n">
        <v>49.5836</v>
      </c>
      <c r="L69" s="20" t="n">
        <v>3.1681</v>
      </c>
      <c r="M69" s="20" t="n">
        <v>6.3036</v>
      </c>
      <c r="N69" s="20" t="n">
        <v>10.0368</v>
      </c>
      <c r="O69" s="20" t="n">
        <v>15.025</v>
      </c>
      <c r="P69" s="20" t="n">
        <v>19.9576</v>
      </c>
      <c r="Q69" s="20" t="n">
        <v>29.8658</v>
      </c>
    </row>
    <row r="70">
      <c r="A70" s="13">
        <f>IF(H70="","",ROW()-4)</f>
        <v/>
      </c>
      <c r="B70" s="13">
        <f>IF(H70="","",ROW()-4)</f>
        <v/>
      </c>
      <c r="C70" s="19" t="inlineStr">
        <is>
          <t>2026-09-05</t>
        </is>
      </c>
      <c r="D70" s="19" t="inlineStr">
        <is>
          <t>C</t>
        </is>
      </c>
      <c r="E70" s="19" t="inlineStr">
        <is>
          <t>OP3</t>
        </is>
      </c>
      <c r="F70" s="19" t="inlineStr">
        <is>
          <t>T03</t>
        </is>
      </c>
      <c r="G70" s="19" t="n"/>
      <c r="H70" s="20" t="n">
        <v>24.9664</v>
      </c>
      <c r="I70" s="20" t="n">
        <v>12.5032</v>
      </c>
      <c r="J70" s="20" t="n">
        <v>8.031499999999999</v>
      </c>
      <c r="K70" s="20" t="n">
        <v>50.1632</v>
      </c>
      <c r="L70" s="20" t="n">
        <v>3.1806</v>
      </c>
      <c r="M70" s="20" t="n">
        <v>6.3034</v>
      </c>
      <c r="N70" s="20" t="n">
        <v>9.990399999999999</v>
      </c>
      <c r="O70" s="20" t="n">
        <v>15.093</v>
      </c>
      <c r="P70" s="20" t="n">
        <v>19.9919</v>
      </c>
      <c r="Q70" s="20" t="n">
        <v>30.1876</v>
      </c>
    </row>
    <row r="71">
      <c r="A71" s="13">
        <f>IF(H71="","",ROW()-4)</f>
        <v/>
      </c>
      <c r="B71" s="13">
        <f>IF(H71="","",ROW()-4)</f>
        <v/>
      </c>
      <c r="C71" s="19" t="inlineStr">
        <is>
          <t>2026-09-06</t>
        </is>
      </c>
      <c r="D71" s="19" t="inlineStr">
        <is>
          <t>A</t>
        </is>
      </c>
      <c r="E71" s="19" t="inlineStr">
        <is>
          <t>OP1</t>
        </is>
      </c>
      <c r="F71" s="19" t="inlineStr">
        <is>
          <t>T01</t>
        </is>
      </c>
      <c r="G71" s="19" t="n"/>
      <c r="H71" s="20" t="n">
        <v>25.0697</v>
      </c>
      <c r="I71" s="20" t="n">
        <v>12.4511</v>
      </c>
      <c r="J71" s="20" t="n">
        <v>8.007099999999999</v>
      </c>
      <c r="K71" s="20" t="n">
        <v>49.949</v>
      </c>
      <c r="L71" s="20" t="n">
        <v>3.1758</v>
      </c>
      <c r="M71" s="20" t="n">
        <v>6.3465</v>
      </c>
      <c r="N71" s="20" t="n">
        <v>10.033</v>
      </c>
      <c r="O71" s="20" t="n">
        <v>14.9978</v>
      </c>
      <c r="P71" s="20" t="n">
        <v>19.9778</v>
      </c>
      <c r="Q71" s="20" t="n">
        <v>29.8814</v>
      </c>
    </row>
    <row r="72">
      <c r="A72" s="13">
        <f>IF(H72="","",ROW()-4)</f>
        <v/>
      </c>
      <c r="B72" s="13">
        <f>IF(H72="","",ROW()-4)</f>
        <v/>
      </c>
      <c r="C72" s="19" t="inlineStr">
        <is>
          <t>2026-09-07</t>
        </is>
      </c>
      <c r="D72" s="19" t="inlineStr">
        <is>
          <t>B</t>
        </is>
      </c>
      <c r="E72" s="19" t="inlineStr">
        <is>
          <t>OP2</t>
        </is>
      </c>
      <c r="F72" s="19" t="inlineStr">
        <is>
          <t>T02</t>
        </is>
      </c>
      <c r="G72" s="19" t="n"/>
      <c r="H72" s="20" t="n">
        <v>25.0198</v>
      </c>
      <c r="I72" s="20" t="n">
        <v>12.6971</v>
      </c>
      <c r="J72" s="20" t="n">
        <v>7.9537</v>
      </c>
      <c r="K72" s="20" t="n">
        <v>49.8728</v>
      </c>
      <c r="L72" s="20" t="n">
        <v>3.1995</v>
      </c>
      <c r="M72" s="20" t="n">
        <v>6.3227</v>
      </c>
      <c r="N72" s="20" t="n">
        <v>10.0315</v>
      </c>
      <c r="O72" s="20" t="n">
        <v>15.032</v>
      </c>
      <c r="P72" s="20" t="n">
        <v>20.0314</v>
      </c>
      <c r="Q72" s="20" t="n">
        <v>30.1487</v>
      </c>
    </row>
    <row r="73">
      <c r="A73" s="13">
        <f>IF(H73="","",ROW()-4)</f>
        <v/>
      </c>
      <c r="B73" s="13">
        <f>IF(H73="","",ROW()-4)</f>
        <v/>
      </c>
      <c r="C73" s="19" t="inlineStr">
        <is>
          <t>2026-09-08</t>
        </is>
      </c>
      <c r="D73" s="19" t="inlineStr">
        <is>
          <t>C</t>
        </is>
      </c>
      <c r="E73" s="19" t="inlineStr">
        <is>
          <t>OP3</t>
        </is>
      </c>
      <c r="F73" s="19" t="inlineStr">
        <is>
          <t>T03</t>
        </is>
      </c>
      <c r="G73" s="19" t="n"/>
      <c r="H73" s="20" t="n">
        <v>25.036</v>
      </c>
      <c r="I73" s="20" t="n">
        <v>12.5334</v>
      </c>
      <c r="J73" s="20" t="n">
        <v>7.9913</v>
      </c>
      <c r="K73" s="20" t="n">
        <v>50.0065</v>
      </c>
      <c r="L73" s="20" t="n">
        <v>3.179</v>
      </c>
      <c r="M73" s="20" t="n">
        <v>6.3341</v>
      </c>
      <c r="N73" s="20" t="n">
        <v>10.0317</v>
      </c>
      <c r="O73" s="20" t="n">
        <v>14.9898</v>
      </c>
      <c r="P73" s="20" t="n">
        <v>19.9151</v>
      </c>
      <c r="Q73" s="20" t="n">
        <v>29.8971</v>
      </c>
    </row>
    <row r="74">
      <c r="A74" s="13">
        <f>IF(H74="","",ROW()-4)</f>
        <v/>
      </c>
      <c r="B74" s="13">
        <f>IF(H74="","",ROW()-4)</f>
        <v/>
      </c>
      <c r="C74" s="19" t="inlineStr">
        <is>
          <t>2026-09-09</t>
        </is>
      </c>
      <c r="D74" s="19" t="inlineStr">
        <is>
          <t>A</t>
        </is>
      </c>
      <c r="E74" s="19" t="inlineStr">
        <is>
          <t>OP1</t>
        </is>
      </c>
      <c r="F74" s="19" t="inlineStr">
        <is>
          <t>T01</t>
        </is>
      </c>
      <c r="G74" s="19" t="n"/>
      <c r="H74" s="20" t="n">
        <v>24.9892</v>
      </c>
      <c r="I74" s="20" t="n">
        <v>12.514</v>
      </c>
      <c r="J74" s="20" t="n">
        <v>7.9652</v>
      </c>
      <c r="K74" s="20" t="n">
        <v>50.2794</v>
      </c>
      <c r="L74" s="20" t="n">
        <v>3.1629</v>
      </c>
      <c r="M74" s="20" t="n">
        <v>6.3118</v>
      </c>
      <c r="N74" s="20" t="n">
        <v>10.0076</v>
      </c>
      <c r="O74" s="20" t="n">
        <v>14.929</v>
      </c>
      <c r="P74" s="20" t="n">
        <v>20.0323</v>
      </c>
      <c r="Q74" s="20" t="n">
        <v>30.063</v>
      </c>
    </row>
    <row r="75">
      <c r="A75" s="13">
        <f>IF(H75="","",ROW()-4)</f>
        <v/>
      </c>
      <c r="B75" s="13">
        <f>IF(H75="","",ROW()-4)</f>
        <v/>
      </c>
      <c r="C75" s="19" t="inlineStr">
        <is>
          <t>2026-09-10</t>
        </is>
      </c>
      <c r="D75" s="19" t="inlineStr">
        <is>
          <t>B</t>
        </is>
      </c>
      <c r="E75" s="19" t="inlineStr">
        <is>
          <t>OP2</t>
        </is>
      </c>
      <c r="F75" s="19" t="inlineStr">
        <is>
          <t>T02</t>
        </is>
      </c>
      <c r="G75" s="19" t="n"/>
      <c r="H75" s="20" t="n">
        <v>24.8821</v>
      </c>
      <c r="I75" s="20" t="n">
        <v>12.4987</v>
      </c>
      <c r="J75" s="20" t="n">
        <v>7.984</v>
      </c>
      <c r="K75" s="20" t="n">
        <v>50.118</v>
      </c>
      <c r="L75" s="20" t="n">
        <v>3.1714</v>
      </c>
      <c r="M75" s="20" t="n">
        <v>6.3562</v>
      </c>
      <c r="N75" s="20" t="n">
        <v>10.0346</v>
      </c>
      <c r="O75" s="20" t="n">
        <v>14.8851</v>
      </c>
      <c r="P75" s="20" t="n">
        <v>19.8787</v>
      </c>
      <c r="Q75" s="20" t="n">
        <v>30.0325</v>
      </c>
    </row>
    <row r="76">
      <c r="A76" s="13">
        <f>IF(H76="","",ROW()-4)</f>
        <v/>
      </c>
      <c r="B76" s="13">
        <f>IF(H76="","",ROW()-4)</f>
        <v/>
      </c>
      <c r="C76" s="19" t="inlineStr">
        <is>
          <t>2026-09-11</t>
        </is>
      </c>
      <c r="D76" s="19" t="inlineStr">
        <is>
          <t>C</t>
        </is>
      </c>
      <c r="E76" s="19" t="inlineStr">
        <is>
          <t>OP3</t>
        </is>
      </c>
      <c r="F76" s="19" t="inlineStr">
        <is>
          <t>T03</t>
        </is>
      </c>
      <c r="G76" s="19" t="n"/>
      <c r="H76" s="20" t="n">
        <v>24.9633</v>
      </c>
      <c r="I76" s="20" t="n">
        <v>12.5078</v>
      </c>
      <c r="J76" s="20" t="n">
        <v>8.0184</v>
      </c>
      <c r="K76" s="20" t="n">
        <v>49.8011</v>
      </c>
      <c r="L76" s="20" t="n">
        <v>3.159</v>
      </c>
      <c r="M76" s="20" t="n">
        <v>6.2941</v>
      </c>
      <c r="N76" s="20" t="n">
        <v>10.0281</v>
      </c>
      <c r="O76" s="20" t="n">
        <v>14.9331</v>
      </c>
      <c r="P76" s="20" t="n">
        <v>19.9744</v>
      </c>
      <c r="Q76" s="20" t="n">
        <v>30.0727</v>
      </c>
    </row>
    <row r="77">
      <c r="A77" s="13">
        <f>IF(H77="","",ROW()-4)</f>
        <v/>
      </c>
      <c r="B77" s="13">
        <f>IF(H77="","",ROW()-4)</f>
        <v/>
      </c>
      <c r="C77" s="19" t="inlineStr">
        <is>
          <t>2026-09-12</t>
        </is>
      </c>
      <c r="D77" s="19" t="inlineStr">
        <is>
          <t>A</t>
        </is>
      </c>
      <c r="E77" s="19" t="inlineStr">
        <is>
          <t>OP1</t>
        </is>
      </c>
      <c r="F77" s="19" t="inlineStr">
        <is>
          <t>T01</t>
        </is>
      </c>
      <c r="G77" s="19" t="n"/>
      <c r="H77" s="20" t="n">
        <v>24.96</v>
      </c>
      <c r="I77" s="20" t="n">
        <v>12.5286</v>
      </c>
      <c r="J77" s="20" t="n">
        <v>7.9981</v>
      </c>
      <c r="K77" s="20" t="n">
        <v>50.2371</v>
      </c>
      <c r="L77" s="20" t="n">
        <v>3.1737</v>
      </c>
      <c r="M77" s="20" t="n">
        <v>6.2978</v>
      </c>
      <c r="N77" s="20" t="n">
        <v>10.0262</v>
      </c>
      <c r="O77" s="20" t="n">
        <v>14.9818</v>
      </c>
      <c r="P77" s="20" t="n">
        <v>20.023</v>
      </c>
      <c r="Q77" s="20" t="n">
        <v>30.0805</v>
      </c>
    </row>
    <row r="78">
      <c r="A78" s="13">
        <f>IF(H78="","",ROW()-4)</f>
        <v/>
      </c>
      <c r="B78" s="13">
        <f>IF(H78="","",ROW()-4)</f>
        <v/>
      </c>
      <c r="C78" s="19" t="inlineStr">
        <is>
          <t>2026-09-13</t>
        </is>
      </c>
      <c r="D78" s="19" t="inlineStr">
        <is>
          <t>B</t>
        </is>
      </c>
      <c r="E78" s="19" t="inlineStr">
        <is>
          <t>OP2</t>
        </is>
      </c>
      <c r="F78" s="19" t="inlineStr">
        <is>
          <t>T02</t>
        </is>
      </c>
      <c r="G78" s="19" t="n"/>
      <c r="H78" s="20" t="n">
        <v>25.0465</v>
      </c>
      <c r="I78" s="20" t="n">
        <v>12.4814</v>
      </c>
      <c r="J78" s="20" t="n">
        <v>8.068</v>
      </c>
      <c r="K78" s="20" t="n">
        <v>49.976</v>
      </c>
      <c r="L78" s="20" t="n">
        <v>3.1652</v>
      </c>
      <c r="M78" s="20" t="n">
        <v>6.3268</v>
      </c>
      <c r="N78" s="20" t="n">
        <v>9.9941</v>
      </c>
      <c r="O78" s="20" t="n">
        <v>15.0166</v>
      </c>
      <c r="P78" s="20" t="n">
        <v>19.9694</v>
      </c>
      <c r="Q78" s="20" t="n">
        <v>30.0796</v>
      </c>
    </row>
    <row r="79">
      <c r="A79" s="13">
        <f>IF(H79="","",ROW()-4)</f>
        <v/>
      </c>
      <c r="B79" s="13">
        <f>IF(H79="","",ROW()-4)</f>
        <v/>
      </c>
      <c r="C79" s="19" t="inlineStr">
        <is>
          <t>2026-09-14</t>
        </is>
      </c>
      <c r="D79" s="19" t="inlineStr">
        <is>
          <t>C</t>
        </is>
      </c>
      <c r="E79" s="19" t="inlineStr">
        <is>
          <t>OP3</t>
        </is>
      </c>
      <c r="F79" s="19" t="inlineStr">
        <is>
          <t>T03</t>
        </is>
      </c>
      <c r="G79" s="19" t="n"/>
      <c r="H79" s="20" t="n">
        <v>24.9842</v>
      </c>
      <c r="I79" s="20" t="n">
        <v>12.5164</v>
      </c>
      <c r="J79" s="20" t="n">
        <v>8.0617</v>
      </c>
      <c r="K79" s="20" t="n">
        <v>49.7462</v>
      </c>
      <c r="L79" s="20" t="n">
        <v>3.1809</v>
      </c>
      <c r="M79" s="20" t="n">
        <v>6.3727</v>
      </c>
      <c r="N79" s="20" t="n">
        <v>9.9984</v>
      </c>
      <c r="O79" s="20" t="n">
        <v>14.9431</v>
      </c>
      <c r="P79" s="20" t="n">
        <v>19.9122</v>
      </c>
      <c r="Q79" s="20" t="n">
        <v>29.9799</v>
      </c>
    </row>
    <row r="80">
      <c r="A80" s="13">
        <f>IF(H80="","",ROW()-4)</f>
        <v/>
      </c>
      <c r="B80" s="13">
        <f>IF(H80="","",ROW()-4)</f>
        <v/>
      </c>
      <c r="C80" s="19" t="inlineStr">
        <is>
          <t>2026-09-15</t>
        </is>
      </c>
      <c r="D80" s="19" t="inlineStr">
        <is>
          <t>A</t>
        </is>
      </c>
      <c r="E80" s="19" t="inlineStr">
        <is>
          <t>OP1</t>
        </is>
      </c>
      <c r="F80" s="19" t="inlineStr">
        <is>
          <t>T01</t>
        </is>
      </c>
      <c r="G80" s="19" t="n"/>
      <c r="H80" s="20" t="n">
        <v>25.0463</v>
      </c>
      <c r="I80" s="20" t="n">
        <v>12.47</v>
      </c>
      <c r="J80" s="20" t="n">
        <v>8.109299999999999</v>
      </c>
      <c r="K80" s="20" t="n">
        <v>49.748</v>
      </c>
      <c r="L80" s="20" t="n">
        <v>3.1841</v>
      </c>
      <c r="M80" s="20" t="n">
        <v>6.2978</v>
      </c>
      <c r="N80" s="20" t="n">
        <v>10.0385</v>
      </c>
      <c r="O80" s="20" t="n">
        <v>15.0954</v>
      </c>
      <c r="P80" s="20" t="n">
        <v>19.9789</v>
      </c>
      <c r="Q80" s="20" t="n">
        <v>29.9379</v>
      </c>
    </row>
    <row r="81">
      <c r="A81" s="13">
        <f>IF(H81="","",ROW()-4)</f>
        <v/>
      </c>
      <c r="B81" s="13">
        <f>IF(H81="","",ROW()-4)</f>
        <v/>
      </c>
      <c r="C81" s="19" t="inlineStr">
        <is>
          <t>2026-09-16</t>
        </is>
      </c>
      <c r="D81" s="19" t="inlineStr">
        <is>
          <t>B</t>
        </is>
      </c>
      <c r="E81" s="19" t="inlineStr">
        <is>
          <t>OP2</t>
        </is>
      </c>
      <c r="F81" s="19" t="inlineStr">
        <is>
          <t>T02</t>
        </is>
      </c>
      <c r="G81" s="19" t="n"/>
      <c r="H81" s="20" t="n">
        <v>24.9305</v>
      </c>
      <c r="I81" s="20" t="n">
        <v>12.4967</v>
      </c>
      <c r="J81" s="20" t="n">
        <v>7.916</v>
      </c>
      <c r="K81" s="20" t="n">
        <v>50.0949</v>
      </c>
      <c r="L81" s="20" t="n">
        <v>3.1685</v>
      </c>
      <c r="M81" s="20" t="n">
        <v>6.2639</v>
      </c>
      <c r="N81" s="20" t="n">
        <v>10.0097</v>
      </c>
      <c r="O81" s="20" t="n">
        <v>14.9625</v>
      </c>
      <c r="P81" s="20" t="n">
        <v>20.0628</v>
      </c>
      <c r="Q81" s="20" t="n">
        <v>29.8323</v>
      </c>
    </row>
    <row r="82">
      <c r="A82" s="13">
        <f>IF(H82="","",ROW()-4)</f>
        <v/>
      </c>
      <c r="B82" s="13">
        <f>IF(H82="","",ROW()-4)</f>
        <v/>
      </c>
      <c r="C82" s="19" t="inlineStr">
        <is>
          <t>2026-09-17</t>
        </is>
      </c>
      <c r="D82" s="19" t="inlineStr">
        <is>
          <t>C</t>
        </is>
      </c>
      <c r="E82" s="19" t="inlineStr">
        <is>
          <t>OP3</t>
        </is>
      </c>
      <c r="F82" s="19" t="inlineStr">
        <is>
          <t>T03</t>
        </is>
      </c>
      <c r="G82" s="19" t="n"/>
      <c r="H82" s="20" t="n">
        <v>24.9549</v>
      </c>
      <c r="I82" s="20" t="n">
        <v>12.5968</v>
      </c>
      <c r="J82" s="20" t="n">
        <v>7.9081</v>
      </c>
      <c r="K82" s="20" t="n">
        <v>49.9222</v>
      </c>
      <c r="L82" s="20" t="n">
        <v>3.1711</v>
      </c>
      <c r="M82" s="20" t="n">
        <v>6.2775</v>
      </c>
      <c r="N82" s="20" t="n">
        <v>10.0339</v>
      </c>
      <c r="O82" s="20" t="n">
        <v>14.9931</v>
      </c>
      <c r="P82" s="20" t="n">
        <v>20.0638</v>
      </c>
      <c r="Q82" s="20" t="n">
        <v>29.8481</v>
      </c>
    </row>
    <row r="83">
      <c r="A83" s="13">
        <f>IF(H83="","",ROW()-4)</f>
        <v/>
      </c>
      <c r="B83" s="13">
        <f>IF(H83="","",ROW()-4)</f>
        <v/>
      </c>
      <c r="C83" s="19" t="inlineStr">
        <is>
          <t>2026-09-18</t>
        </is>
      </c>
      <c r="D83" s="19" t="inlineStr">
        <is>
          <t>A</t>
        </is>
      </c>
      <c r="E83" s="19" t="inlineStr">
        <is>
          <t>OP1</t>
        </is>
      </c>
      <c r="F83" s="19" t="inlineStr">
        <is>
          <t>T01</t>
        </is>
      </c>
      <c r="G83" s="19" t="n"/>
      <c r="H83" s="20" t="n">
        <v>25.0148</v>
      </c>
      <c r="I83" s="20" t="n">
        <v>12.4549</v>
      </c>
      <c r="J83" s="20" t="n">
        <v>8.0733</v>
      </c>
      <c r="K83" s="20" t="n">
        <v>49.7816</v>
      </c>
      <c r="L83" s="20" t="n">
        <v>3.1684</v>
      </c>
      <c r="M83" s="20" t="n">
        <v>6.3886</v>
      </c>
      <c r="N83" s="20" t="n">
        <v>10.0044</v>
      </c>
      <c r="O83" s="20" t="n">
        <v>15.2391</v>
      </c>
      <c r="P83" s="20" t="n">
        <v>19.9438</v>
      </c>
      <c r="Q83" s="20" t="n">
        <v>30.054</v>
      </c>
    </row>
    <row r="84">
      <c r="A84" s="13">
        <f>IF(H84="","",ROW()-4)</f>
        <v/>
      </c>
      <c r="B84" s="13">
        <f>IF(H84="","",ROW()-4)</f>
        <v/>
      </c>
      <c r="C84" s="19" t="inlineStr">
        <is>
          <t>2026-09-19</t>
        </is>
      </c>
      <c r="D84" s="19" t="inlineStr">
        <is>
          <t>B</t>
        </is>
      </c>
      <c r="E84" s="19" t="inlineStr">
        <is>
          <t>OP2</t>
        </is>
      </c>
      <c r="F84" s="19" t="inlineStr">
        <is>
          <t>T02</t>
        </is>
      </c>
      <c r="G84" s="19" t="n"/>
      <c r="H84" s="20" t="n">
        <v>25.0329</v>
      </c>
      <c r="I84" s="20" t="n">
        <v>12.6472</v>
      </c>
      <c r="J84" s="20" t="n">
        <v>7.9681</v>
      </c>
      <c r="K84" s="20" t="n">
        <v>49.9654</v>
      </c>
      <c r="L84" s="20" t="n">
        <v>3.1657</v>
      </c>
      <c r="M84" s="20" t="n">
        <v>6.3392</v>
      </c>
      <c r="N84" s="20" t="n">
        <v>10.0297</v>
      </c>
      <c r="O84" s="20" t="n">
        <v>15.0296</v>
      </c>
      <c r="P84" s="20" t="n">
        <v>20.016</v>
      </c>
      <c r="Q84" s="20" t="n">
        <v>29.8652</v>
      </c>
    </row>
    <row r="85">
      <c r="A85" s="13">
        <f>IF(H85="","",ROW()-4)</f>
        <v/>
      </c>
      <c r="B85" s="13">
        <f>IF(H85="","",ROW()-4)</f>
        <v/>
      </c>
      <c r="C85" s="19" t="inlineStr">
        <is>
          <t>2026-09-20</t>
        </is>
      </c>
      <c r="D85" s="19" t="inlineStr">
        <is>
          <t>C</t>
        </is>
      </c>
      <c r="E85" s="19" t="inlineStr">
        <is>
          <t>OP3</t>
        </is>
      </c>
      <c r="F85" s="19" t="inlineStr">
        <is>
          <t>T03</t>
        </is>
      </c>
      <c r="G85" s="19" t="n"/>
      <c r="H85" s="20" t="n">
        <v>24.9751</v>
      </c>
      <c r="I85" s="20" t="n">
        <v>12.5269</v>
      </c>
      <c r="J85" s="20" t="n">
        <v>7.9496</v>
      </c>
      <c r="K85" s="20" t="n">
        <v>50.4088</v>
      </c>
      <c r="L85" s="20" t="n">
        <v>3.1609</v>
      </c>
      <c r="M85" s="20" t="n">
        <v>6.2989</v>
      </c>
      <c r="N85" s="20" t="n">
        <v>10.0274</v>
      </c>
      <c r="O85" s="20" t="n">
        <v>15.0412</v>
      </c>
      <c r="P85" s="20" t="n">
        <v>19.9108</v>
      </c>
      <c r="Q85" s="20" t="n">
        <v>30.0694</v>
      </c>
    </row>
    <row r="86">
      <c r="A86" s="13">
        <f>IF(H86="","",ROW()-4)</f>
        <v/>
      </c>
      <c r="B86" s="13">
        <f>IF(H86="","",ROW()-4)</f>
        <v/>
      </c>
      <c r="C86" s="19" t="inlineStr">
        <is>
          <t>2026-09-21</t>
        </is>
      </c>
      <c r="D86" s="19" t="inlineStr">
        <is>
          <t>A</t>
        </is>
      </c>
      <c r="E86" s="19" t="inlineStr">
        <is>
          <t>OP1</t>
        </is>
      </c>
      <c r="F86" s="19" t="inlineStr">
        <is>
          <t>T01</t>
        </is>
      </c>
      <c r="G86" s="19" t="n"/>
      <c r="H86" s="20" t="n">
        <v>25.0399</v>
      </c>
      <c r="I86" s="20" t="n">
        <v>12.5995</v>
      </c>
      <c r="J86" s="20" t="n">
        <v>7.9476</v>
      </c>
      <c r="K86" s="20" t="n">
        <v>49.963</v>
      </c>
      <c r="L86" s="20" t="n">
        <v>3.1682</v>
      </c>
      <c r="M86" s="20" t="n">
        <v>6.2812</v>
      </c>
      <c r="N86" s="20" t="n">
        <v>10.0119</v>
      </c>
      <c r="O86" s="20" t="n">
        <v>15.0624</v>
      </c>
      <c r="P86" s="20" t="n">
        <v>19.9738</v>
      </c>
      <c r="Q86" s="20" t="n">
        <v>29.893</v>
      </c>
    </row>
    <row r="87">
      <c r="A87" s="13">
        <f>IF(H87="","",ROW()-4)</f>
        <v/>
      </c>
      <c r="B87" s="13">
        <f>IF(H87="","",ROW()-4)</f>
        <v/>
      </c>
      <c r="C87" s="19" t="inlineStr">
        <is>
          <t>2026-09-22</t>
        </is>
      </c>
      <c r="D87" s="19" t="inlineStr">
        <is>
          <t>B</t>
        </is>
      </c>
      <c r="E87" s="19" t="inlineStr">
        <is>
          <t>OP2</t>
        </is>
      </c>
      <c r="F87" s="19" t="inlineStr">
        <is>
          <t>T02</t>
        </is>
      </c>
      <c r="G87" s="19" t="n"/>
      <c r="H87" s="20" t="n">
        <v>24.995</v>
      </c>
      <c r="I87" s="20" t="n">
        <v>12.4568</v>
      </c>
      <c r="J87" s="20" t="n">
        <v>8.037000000000001</v>
      </c>
      <c r="K87" s="20" t="n">
        <v>50.0571</v>
      </c>
      <c r="L87" s="20" t="n">
        <v>3.1688</v>
      </c>
      <c r="M87" s="20" t="n">
        <v>6.3032</v>
      </c>
      <c r="N87" s="20" t="n">
        <v>10.0148</v>
      </c>
      <c r="O87" s="20" t="n">
        <v>14.8915</v>
      </c>
      <c r="P87" s="20" t="n">
        <v>19.9993</v>
      </c>
      <c r="Q87" s="20" t="n">
        <v>30.171</v>
      </c>
    </row>
    <row r="88">
      <c r="A88" s="13">
        <f>IF(H88="","",ROW()-4)</f>
        <v/>
      </c>
      <c r="B88" s="13">
        <f>IF(H88="","",ROW()-4)</f>
        <v/>
      </c>
      <c r="C88" s="19" t="inlineStr">
        <is>
          <t>2026-09-23</t>
        </is>
      </c>
      <c r="D88" s="19" t="inlineStr">
        <is>
          <t>C</t>
        </is>
      </c>
      <c r="E88" s="19" t="inlineStr">
        <is>
          <t>OP3</t>
        </is>
      </c>
      <c r="F88" s="19" t="inlineStr">
        <is>
          <t>T03</t>
        </is>
      </c>
      <c r="G88" s="19" t="n"/>
      <c r="H88" s="20" t="n">
        <v>24.9494</v>
      </c>
      <c r="I88" s="20" t="n">
        <v>12.4751</v>
      </c>
      <c r="J88" s="20" t="n">
        <v>7.9125</v>
      </c>
      <c r="K88" s="20" t="n">
        <v>49.7658</v>
      </c>
      <c r="L88" s="20" t="n">
        <v>3.1721</v>
      </c>
      <c r="M88" s="20" t="n">
        <v>6.2712</v>
      </c>
      <c r="N88" s="20" t="n">
        <v>10.0108</v>
      </c>
      <c r="O88" s="20" t="n">
        <v>14.9855</v>
      </c>
      <c r="P88" s="20" t="n">
        <v>20.0107</v>
      </c>
      <c r="Q88" s="20" t="n">
        <v>30.1308</v>
      </c>
    </row>
    <row r="89">
      <c r="A89" s="13">
        <f>IF(H89="","",ROW()-4)</f>
        <v/>
      </c>
      <c r="B89" s="13">
        <f>IF(H89="","",ROW()-4)</f>
        <v/>
      </c>
      <c r="C89" s="19" t="inlineStr">
        <is>
          <t>2026-09-24</t>
        </is>
      </c>
      <c r="D89" s="19" t="inlineStr">
        <is>
          <t>A</t>
        </is>
      </c>
      <c r="E89" s="19" t="inlineStr">
        <is>
          <t>OP1</t>
        </is>
      </c>
      <c r="F89" s="19" t="inlineStr">
        <is>
          <t>T01</t>
        </is>
      </c>
      <c r="G89" s="19" t="n"/>
      <c r="H89" s="20" t="n">
        <v>24.9362</v>
      </c>
      <c r="I89" s="20" t="n">
        <v>12.4378</v>
      </c>
      <c r="J89" s="20" t="n">
        <v>7.9986</v>
      </c>
      <c r="K89" s="20" t="n">
        <v>49.8417</v>
      </c>
      <c r="L89" s="20" t="n">
        <v>3.1612</v>
      </c>
      <c r="M89" s="20" t="n">
        <v>6.3406</v>
      </c>
      <c r="N89" s="20" t="n">
        <v>9.9976</v>
      </c>
      <c r="O89" s="20" t="n">
        <v>14.8607</v>
      </c>
      <c r="P89" s="20" t="n">
        <v>20.0353</v>
      </c>
      <c r="Q89" s="20" t="n">
        <v>29.94</v>
      </c>
    </row>
    <row r="90">
      <c r="A90" s="13">
        <f>IF(H90="","",ROW()-4)</f>
        <v/>
      </c>
      <c r="B90" s="13">
        <f>IF(H90="","",ROW()-4)</f>
        <v/>
      </c>
      <c r="C90" s="19" t="inlineStr">
        <is>
          <t>2026-09-25</t>
        </is>
      </c>
      <c r="D90" s="19" t="inlineStr">
        <is>
          <t>B</t>
        </is>
      </c>
      <c r="E90" s="19" t="inlineStr">
        <is>
          <t>OP2</t>
        </is>
      </c>
      <c r="F90" s="19" t="inlineStr">
        <is>
          <t>T02</t>
        </is>
      </c>
      <c r="G90" s="19" t="n"/>
      <c r="H90" s="20" t="n">
        <v>25.0013</v>
      </c>
      <c r="I90" s="20" t="n">
        <v>12.488</v>
      </c>
      <c r="J90" s="20" t="n">
        <v>8.057600000000001</v>
      </c>
      <c r="K90" s="20" t="n">
        <v>49.9397</v>
      </c>
      <c r="L90" s="20" t="n">
        <v>3.1633</v>
      </c>
      <c r="M90" s="20" t="n">
        <v>6.3456</v>
      </c>
      <c r="N90" s="20" t="n">
        <v>10.0197</v>
      </c>
      <c r="O90" s="20" t="n">
        <v>15.1349</v>
      </c>
      <c r="P90" s="20" t="n">
        <v>19.9963</v>
      </c>
      <c r="Q90" s="20" t="n">
        <v>29.9963</v>
      </c>
    </row>
    <row r="91">
      <c r="A91" s="13">
        <f>IF(H91="","",ROW()-4)</f>
        <v/>
      </c>
      <c r="B91" s="13">
        <f>IF(H91="","",ROW()-4)</f>
        <v/>
      </c>
      <c r="C91" s="19" t="inlineStr">
        <is>
          <t>2026-09-26</t>
        </is>
      </c>
      <c r="D91" s="19" t="inlineStr">
        <is>
          <t>C</t>
        </is>
      </c>
      <c r="E91" s="19" t="inlineStr">
        <is>
          <t>OP3</t>
        </is>
      </c>
      <c r="F91" s="19" t="inlineStr">
        <is>
          <t>T03</t>
        </is>
      </c>
      <c r="G91" s="19" t="n"/>
      <c r="H91" s="20" t="n">
        <v>24.8918</v>
      </c>
      <c r="I91" s="20" t="n">
        <v>12.5011</v>
      </c>
      <c r="J91" s="20" t="n">
        <v>8.050700000000001</v>
      </c>
      <c r="K91" s="20" t="n">
        <v>50.0132</v>
      </c>
      <c r="L91" s="20" t="n">
        <v>3.1753</v>
      </c>
      <c r="M91" s="20" t="n">
        <v>6.3438</v>
      </c>
      <c r="N91" s="20" t="n">
        <v>10.0154</v>
      </c>
      <c r="O91" s="20" t="n">
        <v>14.9832</v>
      </c>
      <c r="P91" s="20" t="n">
        <v>19.9843</v>
      </c>
      <c r="Q91" s="20" t="n">
        <v>30.0095</v>
      </c>
    </row>
    <row r="92">
      <c r="A92" s="13">
        <f>IF(H92="","",ROW()-4)</f>
        <v/>
      </c>
      <c r="B92" s="13">
        <f>IF(H92="","",ROW()-4)</f>
        <v/>
      </c>
      <c r="C92" s="19" t="inlineStr">
        <is>
          <t>2026-09-27</t>
        </is>
      </c>
      <c r="D92" s="19" t="inlineStr">
        <is>
          <t>A</t>
        </is>
      </c>
      <c r="E92" s="19" t="inlineStr">
        <is>
          <t>OP1</t>
        </is>
      </c>
      <c r="F92" s="19" t="inlineStr">
        <is>
          <t>T01</t>
        </is>
      </c>
      <c r="G92" s="19" t="n"/>
      <c r="H92" s="20" t="n">
        <v>24.9888</v>
      </c>
      <c r="I92" s="20" t="n">
        <v>12.4857</v>
      </c>
      <c r="J92" s="20" t="n">
        <v>8.025499999999999</v>
      </c>
      <c r="K92" s="20" t="n">
        <v>49.6985</v>
      </c>
      <c r="L92" s="20" t="n">
        <v>3.1646</v>
      </c>
      <c r="M92" s="20" t="n">
        <v>6.3456</v>
      </c>
      <c r="N92" s="20" t="n">
        <v>10.0084</v>
      </c>
      <c r="O92" s="20" t="n">
        <v>15.0244</v>
      </c>
      <c r="P92" s="20" t="n">
        <v>19.9013</v>
      </c>
      <c r="Q92" s="20" t="n">
        <v>29.7644</v>
      </c>
    </row>
    <row r="93">
      <c r="A93" s="13">
        <f>IF(H93="","",ROW()-4)</f>
        <v/>
      </c>
      <c r="B93" s="13">
        <f>IF(H93="","",ROW()-4)</f>
        <v/>
      </c>
      <c r="C93" s="19" t="inlineStr">
        <is>
          <t>2026-09-28</t>
        </is>
      </c>
      <c r="D93" s="19" t="inlineStr">
        <is>
          <t>B</t>
        </is>
      </c>
      <c r="E93" s="19" t="inlineStr">
        <is>
          <t>OP2</t>
        </is>
      </c>
      <c r="F93" s="19" t="inlineStr">
        <is>
          <t>T02</t>
        </is>
      </c>
      <c r="G93" s="19" t="n"/>
      <c r="H93" s="20" t="n">
        <v>24.9776</v>
      </c>
      <c r="I93" s="20" t="n">
        <v>12.63</v>
      </c>
      <c r="J93" s="20" t="n">
        <v>8.039199999999999</v>
      </c>
      <c r="K93" s="20" t="n">
        <v>50.1911</v>
      </c>
      <c r="L93" s="20" t="n">
        <v>3.1811</v>
      </c>
      <c r="M93" s="20" t="n">
        <v>6.3118</v>
      </c>
      <c r="N93" s="20" t="n">
        <v>10.0026</v>
      </c>
      <c r="O93" s="20" t="n">
        <v>14.8865</v>
      </c>
      <c r="P93" s="20" t="n">
        <v>20.1222</v>
      </c>
      <c r="Q93" s="20" t="n">
        <v>29.858</v>
      </c>
    </row>
    <row r="94">
      <c r="A94" s="13">
        <f>IF(H94="","",ROW()-4)</f>
        <v/>
      </c>
      <c r="B94" s="13">
        <f>IF(H94="","",ROW()-4)</f>
        <v/>
      </c>
      <c r="C94" s="19" t="inlineStr">
        <is>
          <t>2026-09-29</t>
        </is>
      </c>
      <c r="D94" s="19" t="inlineStr">
        <is>
          <t>C</t>
        </is>
      </c>
      <c r="E94" s="19" t="inlineStr">
        <is>
          <t>OP3</t>
        </is>
      </c>
      <c r="F94" s="19" t="inlineStr">
        <is>
          <t>T03</t>
        </is>
      </c>
      <c r="G94" s="19" t="n"/>
      <c r="H94" s="20" t="n">
        <v>25.005</v>
      </c>
      <c r="I94" s="20" t="n">
        <v>12.4941</v>
      </c>
      <c r="J94" s="20" t="n">
        <v>8.011100000000001</v>
      </c>
      <c r="K94" s="20" t="n">
        <v>50.0116</v>
      </c>
      <c r="L94" s="20" t="n">
        <v>3.1634</v>
      </c>
      <c r="M94" s="20" t="n">
        <v>6.3046</v>
      </c>
      <c r="N94" s="20" t="n">
        <v>10.0113</v>
      </c>
      <c r="O94" s="20" t="n">
        <v>14.8558</v>
      </c>
      <c r="P94" s="20" t="n">
        <v>19.9323</v>
      </c>
      <c r="Q94" s="20" t="n">
        <v>29.8967</v>
      </c>
    </row>
    <row r="95">
      <c r="A95" s="13">
        <f>IF(H95="","",ROW()-4)</f>
        <v/>
      </c>
      <c r="B95" s="13">
        <f>IF(H95="","",ROW()-4)</f>
        <v/>
      </c>
      <c r="C95" s="19" t="inlineStr">
        <is>
          <t>2026-09-30</t>
        </is>
      </c>
      <c r="D95" s="19" t="inlineStr">
        <is>
          <t>A</t>
        </is>
      </c>
      <c r="E95" s="19" t="inlineStr">
        <is>
          <t>OP1</t>
        </is>
      </c>
      <c r="F95" s="19" t="inlineStr">
        <is>
          <t>T01</t>
        </is>
      </c>
      <c r="G95" s="19" t="n"/>
      <c r="H95" s="20" t="n">
        <v>25.0078</v>
      </c>
      <c r="I95" s="20" t="n">
        <v>12.3861</v>
      </c>
      <c r="J95" s="20" t="n">
        <v>7.9677</v>
      </c>
      <c r="K95" s="20" t="n">
        <v>49.7912</v>
      </c>
      <c r="L95" s="20" t="n">
        <v>3.1715</v>
      </c>
      <c r="M95" s="20" t="n">
        <v>6.2725</v>
      </c>
      <c r="N95" s="20" t="n">
        <v>10.0455</v>
      </c>
      <c r="O95" s="20" t="n">
        <v>14.9587</v>
      </c>
      <c r="P95" s="20" t="n">
        <v>19.9743</v>
      </c>
      <c r="Q95" s="20" t="n">
        <v>30.0933</v>
      </c>
    </row>
    <row r="96">
      <c r="A96" s="13">
        <f>IF(H96="","",ROW()-4)</f>
        <v/>
      </c>
      <c r="B96" s="13">
        <f>IF(H96="","",ROW()-4)</f>
        <v/>
      </c>
      <c r="C96" s="19" t="inlineStr">
        <is>
          <t>2026-10-01</t>
        </is>
      </c>
      <c r="D96" s="19" t="inlineStr">
        <is>
          <t>B</t>
        </is>
      </c>
      <c r="E96" s="19" t="inlineStr">
        <is>
          <t>OP2</t>
        </is>
      </c>
      <c r="F96" s="19" t="inlineStr">
        <is>
          <t>T02</t>
        </is>
      </c>
      <c r="G96" s="19" t="n"/>
      <c r="H96" s="20" t="n">
        <v>24.9303</v>
      </c>
      <c r="I96" s="20" t="n">
        <v>12.46</v>
      </c>
      <c r="J96" s="20" t="n">
        <v>8.041600000000001</v>
      </c>
      <c r="K96" s="20" t="n">
        <v>50.0276</v>
      </c>
      <c r="L96" s="20" t="n">
        <v>3.184</v>
      </c>
      <c r="M96" s="20" t="n">
        <v>6.3255</v>
      </c>
      <c r="N96" s="20" t="n">
        <v>10.0384</v>
      </c>
      <c r="O96" s="20" t="n">
        <v>14.9722</v>
      </c>
      <c r="P96" s="20" t="n">
        <v>19.9097</v>
      </c>
      <c r="Q96" s="20" t="n">
        <v>30.066</v>
      </c>
    </row>
    <row r="97">
      <c r="A97" s="13">
        <f>IF(H97="","",ROW()-4)</f>
        <v/>
      </c>
      <c r="B97" s="13">
        <f>IF(H97="","",ROW()-4)</f>
        <v/>
      </c>
      <c r="C97" s="19" t="inlineStr">
        <is>
          <t>2026-10-02</t>
        </is>
      </c>
      <c r="D97" s="19" t="inlineStr">
        <is>
          <t>C</t>
        </is>
      </c>
      <c r="E97" s="19" t="inlineStr">
        <is>
          <t>OP3</t>
        </is>
      </c>
      <c r="F97" s="19" t="inlineStr">
        <is>
          <t>T03</t>
        </is>
      </c>
      <c r="G97" s="19" t="n"/>
      <c r="H97" s="20" t="n">
        <v>25.039</v>
      </c>
      <c r="I97" s="20" t="n">
        <v>12.7177</v>
      </c>
      <c r="J97" s="20" t="n">
        <v>8.0466</v>
      </c>
      <c r="K97" s="20" t="n">
        <v>49.8533</v>
      </c>
      <c r="L97" s="20" t="n">
        <v>3.1586</v>
      </c>
      <c r="M97" s="20" t="n">
        <v>6.2855</v>
      </c>
      <c r="N97" s="20" t="n">
        <v>10.0379</v>
      </c>
      <c r="O97" s="20" t="n">
        <v>14.9963</v>
      </c>
      <c r="P97" s="20" t="n">
        <v>20.1585</v>
      </c>
      <c r="Q97" s="20" t="n">
        <v>29.9015</v>
      </c>
    </row>
    <row r="98">
      <c r="A98" s="13">
        <f>IF(H98="","",ROW()-4)</f>
        <v/>
      </c>
      <c r="B98" s="13">
        <f>IF(H98="","",ROW()-4)</f>
        <v/>
      </c>
      <c r="C98" s="19" t="inlineStr">
        <is>
          <t>2026-10-03</t>
        </is>
      </c>
      <c r="D98" s="19" t="inlineStr">
        <is>
          <t>A</t>
        </is>
      </c>
      <c r="E98" s="19" t="inlineStr">
        <is>
          <t>OP1</t>
        </is>
      </c>
      <c r="F98" s="19" t="inlineStr">
        <is>
          <t>T01</t>
        </is>
      </c>
      <c r="G98" s="19" t="n"/>
      <c r="H98" s="20" t="n">
        <v>25.021</v>
      </c>
      <c r="I98" s="20" t="n">
        <v>12.5312</v>
      </c>
      <c r="J98" s="20" t="n">
        <v>7.995</v>
      </c>
      <c r="K98" s="20" t="n">
        <v>49.7241</v>
      </c>
      <c r="L98" s="20" t="n">
        <v>3.1754</v>
      </c>
      <c r="M98" s="20" t="n">
        <v>6.2784</v>
      </c>
      <c r="N98" s="20" t="n">
        <v>9.9658</v>
      </c>
      <c r="O98" s="20" t="n">
        <v>14.9881</v>
      </c>
      <c r="P98" s="20" t="n">
        <v>20.0642</v>
      </c>
      <c r="Q98" s="20" t="n">
        <v>30.0627</v>
      </c>
    </row>
    <row r="99">
      <c r="A99" s="13">
        <f>IF(H99="","",ROW()-4)</f>
        <v/>
      </c>
      <c r="B99" s="13">
        <f>IF(H99="","",ROW()-4)</f>
        <v/>
      </c>
      <c r="C99" s="19" t="inlineStr">
        <is>
          <t>2026-10-04</t>
        </is>
      </c>
      <c r="D99" s="19" t="inlineStr">
        <is>
          <t>B</t>
        </is>
      </c>
      <c r="E99" s="19" t="inlineStr">
        <is>
          <t>OP2</t>
        </is>
      </c>
      <c r="F99" s="19" t="inlineStr">
        <is>
          <t>T02</t>
        </is>
      </c>
      <c r="G99" s="19" t="n"/>
      <c r="H99" s="20" t="n">
        <v>25.1136</v>
      </c>
      <c r="I99" s="20" t="n">
        <v>12.4064</v>
      </c>
      <c r="J99" s="20" t="n">
        <v>7.9693</v>
      </c>
      <c r="K99" s="20" t="n">
        <v>49.9494</v>
      </c>
      <c r="L99" s="20" t="n">
        <v>3.1761</v>
      </c>
      <c r="M99" s="20" t="n">
        <v>6.3045</v>
      </c>
      <c r="N99" s="20" t="n">
        <v>9.987500000000001</v>
      </c>
      <c r="O99" s="20" t="n">
        <v>15.0743</v>
      </c>
      <c r="P99" s="20" t="n">
        <v>19.9786</v>
      </c>
      <c r="Q99" s="20" t="n">
        <v>30.148</v>
      </c>
    </row>
    <row r="100">
      <c r="A100" s="13">
        <f>IF(H100="","",ROW()-4)</f>
        <v/>
      </c>
      <c r="B100" s="13">
        <f>IF(H100="","",ROW()-4)</f>
        <v/>
      </c>
      <c r="C100" s="19" t="inlineStr">
        <is>
          <t>2026-10-05</t>
        </is>
      </c>
      <c r="D100" s="19" t="inlineStr">
        <is>
          <t>C</t>
        </is>
      </c>
      <c r="E100" s="19" t="inlineStr">
        <is>
          <t>OP3</t>
        </is>
      </c>
      <c r="F100" s="19" t="inlineStr">
        <is>
          <t>T03</t>
        </is>
      </c>
      <c r="G100" s="19" t="n"/>
      <c r="H100" s="20" t="n">
        <v>24.9311</v>
      </c>
      <c r="I100" s="20" t="n">
        <v>12.4137</v>
      </c>
      <c r="J100" s="20" t="n">
        <v>7.9483</v>
      </c>
      <c r="K100" s="20" t="n">
        <v>50.1259</v>
      </c>
      <c r="L100" s="20" t="n">
        <v>3.1642</v>
      </c>
      <c r="M100" s="20" t="n">
        <v>6.2549</v>
      </c>
      <c r="N100" s="20" t="n">
        <v>10.025</v>
      </c>
      <c r="O100" s="20" t="n">
        <v>15.0621</v>
      </c>
      <c r="P100" s="20" t="n">
        <v>19.9484</v>
      </c>
      <c r="Q100" s="20" t="n">
        <v>29.8537</v>
      </c>
    </row>
    <row r="101">
      <c r="A101" s="13">
        <f>IF(H101="","",ROW()-4)</f>
        <v/>
      </c>
      <c r="B101" s="13">
        <f>IF(H101="","",ROW()-4)</f>
        <v/>
      </c>
      <c r="C101" s="19" t="inlineStr">
        <is>
          <t>2026-10-06</t>
        </is>
      </c>
      <c r="D101" s="19" t="inlineStr">
        <is>
          <t>A</t>
        </is>
      </c>
      <c r="E101" s="19" t="inlineStr">
        <is>
          <t>OP1</t>
        </is>
      </c>
      <c r="F101" s="19" t="inlineStr">
        <is>
          <t>T01</t>
        </is>
      </c>
      <c r="G101" s="19" t="n"/>
      <c r="H101" s="20" t="n">
        <v>25.0299</v>
      </c>
      <c r="I101" s="20" t="n">
        <v>12.608</v>
      </c>
      <c r="J101" s="20" t="n">
        <v>8.005599999999999</v>
      </c>
      <c r="K101" s="20" t="n">
        <v>50.0008</v>
      </c>
      <c r="L101" s="20" t="n">
        <v>3.1832</v>
      </c>
      <c r="M101" s="20" t="n">
        <v>6.304</v>
      </c>
      <c r="N101" s="20" t="n">
        <v>9.9869</v>
      </c>
      <c r="O101" s="20" t="n">
        <v>14.8942</v>
      </c>
      <c r="P101" s="20" t="n">
        <v>19.951</v>
      </c>
      <c r="Q101" s="20" t="n">
        <v>30.0873</v>
      </c>
    </row>
    <row r="102">
      <c r="A102" s="13">
        <f>IF(H102="","",ROW()-4)</f>
        <v/>
      </c>
      <c r="B102" s="13">
        <f>IF(H102="","",ROW()-4)</f>
        <v/>
      </c>
      <c r="C102" s="19" t="inlineStr">
        <is>
          <t>2026-10-07</t>
        </is>
      </c>
      <c r="D102" s="19" t="inlineStr">
        <is>
          <t>B</t>
        </is>
      </c>
      <c r="E102" s="19" t="inlineStr">
        <is>
          <t>OP2</t>
        </is>
      </c>
      <c r="F102" s="19" t="inlineStr">
        <is>
          <t>T02</t>
        </is>
      </c>
      <c r="G102" s="19" t="n"/>
      <c r="H102" s="20" t="n">
        <v>24.9211</v>
      </c>
      <c r="I102" s="20" t="n">
        <v>12.4956</v>
      </c>
      <c r="J102" s="20" t="n">
        <v>8.0069</v>
      </c>
      <c r="K102" s="20" t="n">
        <v>49.5962</v>
      </c>
      <c r="L102" s="20" t="n">
        <v>3.1662</v>
      </c>
      <c r="M102" s="20" t="n">
        <v>6.3821</v>
      </c>
      <c r="N102" s="20" t="n">
        <v>10.0302</v>
      </c>
      <c r="O102" s="20" t="n">
        <v>15.0538</v>
      </c>
      <c r="P102" s="20" t="n">
        <v>20.0465</v>
      </c>
      <c r="Q102" s="20" t="n">
        <v>30.072</v>
      </c>
    </row>
    <row r="103">
      <c r="A103" s="13">
        <f>IF(H103="","",ROW()-4)</f>
        <v/>
      </c>
      <c r="B103" s="13">
        <f>IF(H103="","",ROW()-4)</f>
        <v/>
      </c>
      <c r="C103" s="19" t="inlineStr">
        <is>
          <t>2026-10-08</t>
        </is>
      </c>
      <c r="D103" s="19" t="inlineStr">
        <is>
          <t>C</t>
        </is>
      </c>
      <c r="E103" s="19" t="inlineStr">
        <is>
          <t>OP3</t>
        </is>
      </c>
      <c r="F103" s="19" t="inlineStr">
        <is>
          <t>T03</t>
        </is>
      </c>
      <c r="G103" s="19" t="n"/>
      <c r="H103" s="20" t="n">
        <v>25.0458</v>
      </c>
      <c r="I103" s="20" t="n">
        <v>12.521</v>
      </c>
      <c r="J103" s="20" t="n">
        <v>8.117000000000001</v>
      </c>
      <c r="K103" s="20" t="n">
        <v>50.2835</v>
      </c>
      <c r="L103" s="20" t="n">
        <v>3.1701</v>
      </c>
      <c r="M103" s="20" t="n">
        <v>6.2986</v>
      </c>
      <c r="N103" s="20" t="n">
        <v>9.995200000000001</v>
      </c>
      <c r="O103" s="20" t="n">
        <v>15.0059</v>
      </c>
      <c r="P103" s="20" t="n">
        <v>19.9732</v>
      </c>
      <c r="Q103" s="20" t="n">
        <v>30.1442</v>
      </c>
    </row>
    <row r="104">
      <c r="A104" s="13">
        <f>IF(H104="","",ROW()-4)</f>
        <v/>
      </c>
      <c r="B104" s="13">
        <f>IF(H104="","",ROW()-4)</f>
        <v/>
      </c>
      <c r="C104" s="19" t="inlineStr">
        <is>
          <t>2026-10-09</t>
        </is>
      </c>
      <c r="D104" s="19" t="inlineStr">
        <is>
          <t>A</t>
        </is>
      </c>
      <c r="E104" s="19" t="inlineStr">
        <is>
          <t>OP1</t>
        </is>
      </c>
      <c r="F104" s="19" t="inlineStr">
        <is>
          <t>T01</t>
        </is>
      </c>
      <c r="G104" s="19" t="n"/>
      <c r="H104" s="20" t="n">
        <v>25.1055</v>
      </c>
      <c r="I104" s="20" t="n">
        <v>12.6182</v>
      </c>
      <c r="J104" s="20" t="n">
        <v>8.0411</v>
      </c>
      <c r="K104" s="20" t="n">
        <v>49.7901</v>
      </c>
      <c r="L104" s="20" t="n">
        <v>3.1822</v>
      </c>
      <c r="M104" s="20" t="n">
        <v>6.3063</v>
      </c>
      <c r="N104" s="20" t="n">
        <v>10.0007</v>
      </c>
      <c r="O104" s="20" t="n">
        <v>14.8232</v>
      </c>
      <c r="P104" s="20" t="n">
        <v>19.9699</v>
      </c>
      <c r="Q104" s="20" t="n">
        <v>29.9563</v>
      </c>
    </row>
    <row r="105">
      <c r="A105" s="13">
        <f>IF(H105="","",ROW()-4)</f>
        <v/>
      </c>
      <c r="B105" s="13">
        <f>IF(H105="","",ROW()-4)</f>
        <v/>
      </c>
    </row>
    <row r="106">
      <c r="A106" s="13">
        <f>IF(H106="","",ROW()-4)</f>
        <v/>
      </c>
      <c r="B106" s="13">
        <f>IF(H106="","",ROW()-4)</f>
        <v/>
      </c>
    </row>
    <row r="107">
      <c r="A107" s="13">
        <f>IF(H107="","",ROW()-4)</f>
        <v/>
      </c>
      <c r="B107" s="13">
        <f>IF(H107="","",ROW()-4)</f>
        <v/>
      </c>
    </row>
    <row r="108">
      <c r="A108" s="13">
        <f>IF(H108="","",ROW()-4)</f>
        <v/>
      </c>
      <c r="B108" s="13">
        <f>IF(H108="","",ROW()-4)</f>
        <v/>
      </c>
    </row>
    <row r="109">
      <c r="A109" s="13">
        <f>IF(H109="","",ROW()-4)</f>
        <v/>
      </c>
      <c r="B109" s="13">
        <f>IF(H109="","",ROW()-4)</f>
        <v/>
      </c>
    </row>
    <row r="110">
      <c r="A110" s="13">
        <f>IF(H110="","",ROW()-4)</f>
        <v/>
      </c>
      <c r="B110" s="13">
        <f>IF(H110="","",ROW()-4)</f>
        <v/>
      </c>
    </row>
    <row r="111">
      <c r="A111" s="13">
        <f>IF(H111="","",ROW()-4)</f>
        <v/>
      </c>
      <c r="B111" s="13">
        <f>IF(H111="","",ROW()-4)</f>
        <v/>
      </c>
    </row>
    <row r="112">
      <c r="A112" s="13">
        <f>IF(H112="","",ROW()-4)</f>
        <v/>
      </c>
      <c r="B112" s="13">
        <f>IF(H112="","",ROW()-4)</f>
        <v/>
      </c>
    </row>
    <row r="113">
      <c r="A113" s="13">
        <f>IF(H113="","",ROW()-4)</f>
        <v/>
      </c>
      <c r="B113" s="13">
        <f>IF(H113="","",ROW()-4)</f>
        <v/>
      </c>
    </row>
    <row r="114">
      <c r="A114" s="13">
        <f>IF(H114="","",ROW()-4)</f>
        <v/>
      </c>
      <c r="B114" s="13">
        <f>IF(H114="","",ROW()-4)</f>
        <v/>
      </c>
    </row>
    <row r="115">
      <c r="A115" s="13">
        <f>IF(H115="","",ROW()-4)</f>
        <v/>
      </c>
      <c r="B115" s="13">
        <f>IF(H115="","",ROW()-4)</f>
        <v/>
      </c>
    </row>
    <row r="116">
      <c r="A116" s="13">
        <f>IF(H116="","",ROW()-4)</f>
        <v/>
      </c>
      <c r="B116" s="13">
        <f>IF(H116="","",ROW()-4)</f>
        <v/>
      </c>
    </row>
    <row r="117">
      <c r="A117" s="13">
        <f>IF(H117="","",ROW()-4)</f>
        <v/>
      </c>
      <c r="B117" s="13">
        <f>IF(H117="","",ROW()-4)</f>
        <v/>
      </c>
    </row>
    <row r="118">
      <c r="A118" s="13">
        <f>IF(H118="","",ROW()-4)</f>
        <v/>
      </c>
      <c r="B118" s="13">
        <f>IF(H118="","",ROW()-4)</f>
        <v/>
      </c>
    </row>
    <row r="119">
      <c r="A119" s="13">
        <f>IF(H119="","",ROW()-4)</f>
        <v/>
      </c>
      <c r="B119" s="13">
        <f>IF(H119="","",ROW()-4)</f>
        <v/>
      </c>
    </row>
    <row r="120">
      <c r="A120" s="13">
        <f>IF(H120="","",ROW()-4)</f>
        <v/>
      </c>
      <c r="B120" s="13">
        <f>IF(H120="","",ROW()-4)</f>
        <v/>
      </c>
    </row>
    <row r="121">
      <c r="A121" s="13">
        <f>IF(H121="","",ROW()-4)</f>
        <v/>
      </c>
      <c r="B121" s="13">
        <f>IF(H121="","",ROW()-4)</f>
        <v/>
      </c>
    </row>
    <row r="122">
      <c r="A122" s="13">
        <f>IF(H122="","",ROW()-4)</f>
        <v/>
      </c>
      <c r="B122" s="13">
        <f>IF(H122="","",ROW()-4)</f>
        <v/>
      </c>
    </row>
    <row r="123">
      <c r="A123" s="13">
        <f>IF(H123="","",ROW()-4)</f>
        <v/>
      </c>
      <c r="B123" s="13">
        <f>IF(H123="","",ROW()-4)</f>
        <v/>
      </c>
    </row>
    <row r="124">
      <c r="A124" s="13">
        <f>IF(H124="","",ROW()-4)</f>
        <v/>
      </c>
      <c r="B124" s="13">
        <f>IF(H124="","",ROW()-4)</f>
        <v/>
      </c>
    </row>
    <row r="125">
      <c r="A125" s="13">
        <f>IF(H125="","",ROW()-4)</f>
        <v/>
      </c>
      <c r="B125" s="13">
        <f>IF(H125="","",ROW()-4)</f>
        <v/>
      </c>
    </row>
    <row r="126">
      <c r="A126" s="13">
        <f>IF(H126="","",ROW()-4)</f>
        <v/>
      </c>
      <c r="B126" s="13">
        <f>IF(H126="","",ROW()-4)</f>
        <v/>
      </c>
    </row>
    <row r="127">
      <c r="A127" s="13">
        <f>IF(H127="","",ROW()-4)</f>
        <v/>
      </c>
      <c r="B127" s="13">
        <f>IF(H127="","",ROW()-4)</f>
        <v/>
      </c>
    </row>
    <row r="128">
      <c r="A128" s="13">
        <f>IF(H128="","",ROW()-4)</f>
        <v/>
      </c>
      <c r="B128" s="13">
        <f>IF(H128="","",ROW()-4)</f>
        <v/>
      </c>
    </row>
    <row r="129">
      <c r="A129" s="13">
        <f>IF(H129="","",ROW()-4)</f>
        <v/>
      </c>
      <c r="B129" s="13">
        <f>IF(H129="","",ROW()-4)</f>
        <v/>
      </c>
    </row>
    <row r="130">
      <c r="A130" s="13">
        <f>IF(H130="","",ROW()-4)</f>
        <v/>
      </c>
      <c r="B130" s="13">
        <f>IF(H130="","",ROW()-4)</f>
        <v/>
      </c>
    </row>
    <row r="131">
      <c r="A131" s="13">
        <f>IF(H131="","",ROW()-4)</f>
        <v/>
      </c>
      <c r="B131" s="13">
        <f>IF(H131="","",ROW()-4)</f>
        <v/>
      </c>
    </row>
    <row r="132">
      <c r="A132" s="13">
        <f>IF(H132="","",ROW()-4)</f>
        <v/>
      </c>
      <c r="B132" s="13">
        <f>IF(H132="","",ROW()-4)</f>
        <v/>
      </c>
    </row>
    <row r="133">
      <c r="A133" s="13">
        <f>IF(H133="","",ROW()-4)</f>
        <v/>
      </c>
      <c r="B133" s="13">
        <f>IF(H133="","",ROW()-4)</f>
        <v/>
      </c>
    </row>
    <row r="134">
      <c r="A134" s="13">
        <f>IF(H134="","",ROW()-4)</f>
        <v/>
      </c>
      <c r="B134" s="13">
        <f>IF(H134="","",ROW()-4)</f>
        <v/>
      </c>
    </row>
    <row r="135">
      <c r="A135" s="13">
        <f>IF(H135="","",ROW()-4)</f>
        <v/>
      </c>
      <c r="B135" s="13">
        <f>IF(H135="","",ROW()-4)</f>
        <v/>
      </c>
    </row>
    <row r="136">
      <c r="A136" s="13">
        <f>IF(H136="","",ROW()-4)</f>
        <v/>
      </c>
      <c r="B136" s="13">
        <f>IF(H136="","",ROW()-4)</f>
        <v/>
      </c>
    </row>
    <row r="137">
      <c r="A137" s="13">
        <f>IF(H137="","",ROW()-4)</f>
        <v/>
      </c>
      <c r="B137" s="13">
        <f>IF(H137="","",ROW()-4)</f>
        <v/>
      </c>
    </row>
    <row r="138">
      <c r="A138" s="13">
        <f>IF(H138="","",ROW()-4)</f>
        <v/>
      </c>
      <c r="B138" s="13">
        <f>IF(H138="","",ROW()-4)</f>
        <v/>
      </c>
    </row>
    <row r="139">
      <c r="A139" s="13">
        <f>IF(H139="","",ROW()-4)</f>
        <v/>
      </c>
      <c r="B139" s="13">
        <f>IF(H139="","",ROW()-4)</f>
        <v/>
      </c>
    </row>
    <row r="140">
      <c r="A140" s="13">
        <f>IF(H140="","",ROW()-4)</f>
        <v/>
      </c>
      <c r="B140" s="13">
        <f>IF(H140="","",ROW()-4)</f>
        <v/>
      </c>
    </row>
    <row r="141">
      <c r="A141" s="13">
        <f>IF(H141="","",ROW()-4)</f>
        <v/>
      </c>
      <c r="B141" s="13">
        <f>IF(H141="","",ROW()-4)</f>
        <v/>
      </c>
    </row>
    <row r="142">
      <c r="A142" s="13">
        <f>IF(H142="","",ROW()-4)</f>
        <v/>
      </c>
      <c r="B142" s="13">
        <f>IF(H142="","",ROW()-4)</f>
        <v/>
      </c>
    </row>
    <row r="143">
      <c r="A143" s="13">
        <f>IF(H143="","",ROW()-4)</f>
        <v/>
      </c>
      <c r="B143" s="13">
        <f>IF(H143="","",ROW()-4)</f>
        <v/>
      </c>
    </row>
    <row r="144">
      <c r="A144" s="13">
        <f>IF(H144="","",ROW()-4)</f>
        <v/>
      </c>
      <c r="B144" s="13">
        <f>IF(H144="","",ROW()-4)</f>
        <v/>
      </c>
    </row>
    <row r="145">
      <c r="A145" s="13">
        <f>IF(H145="","",ROW()-4)</f>
        <v/>
      </c>
      <c r="B145" s="13">
        <f>IF(H145="","",ROW()-4)</f>
        <v/>
      </c>
    </row>
    <row r="146">
      <c r="A146" s="13">
        <f>IF(H146="","",ROW()-4)</f>
        <v/>
      </c>
      <c r="B146" s="13">
        <f>IF(H146="","",ROW()-4)</f>
        <v/>
      </c>
    </row>
    <row r="147">
      <c r="A147" s="13">
        <f>IF(H147="","",ROW()-4)</f>
        <v/>
      </c>
      <c r="B147" s="13">
        <f>IF(H147="","",ROW()-4)</f>
        <v/>
      </c>
    </row>
    <row r="148">
      <c r="A148" s="13">
        <f>IF(H148="","",ROW()-4)</f>
        <v/>
      </c>
      <c r="B148" s="13">
        <f>IF(H148="","",ROW()-4)</f>
        <v/>
      </c>
    </row>
    <row r="149">
      <c r="A149" s="13">
        <f>IF(H149="","",ROW()-4)</f>
        <v/>
      </c>
      <c r="B149" s="13">
        <f>IF(H149="","",ROW()-4)</f>
        <v/>
      </c>
    </row>
    <row r="150">
      <c r="A150" s="13">
        <f>IF(H150="","",ROW()-4)</f>
        <v/>
      </c>
      <c r="B150" s="13">
        <f>IF(H150="","",ROW()-4)</f>
        <v/>
      </c>
    </row>
    <row r="151">
      <c r="A151" s="13">
        <f>IF(H151="","",ROW()-4)</f>
        <v/>
      </c>
      <c r="B151" s="13">
        <f>IF(H151="","",ROW()-4)</f>
        <v/>
      </c>
    </row>
    <row r="152">
      <c r="A152" s="13">
        <f>IF(H152="","",ROW()-4)</f>
        <v/>
      </c>
      <c r="B152" s="13">
        <f>IF(H152="","",ROW()-4)</f>
        <v/>
      </c>
    </row>
    <row r="153">
      <c r="A153" s="13">
        <f>IF(H153="","",ROW()-4)</f>
        <v/>
      </c>
      <c r="B153" s="13">
        <f>IF(H153="","",ROW()-4)</f>
        <v/>
      </c>
    </row>
    <row r="154">
      <c r="A154" s="13">
        <f>IF(H154="","",ROW()-4)</f>
        <v/>
      </c>
      <c r="B154" s="13">
        <f>IF(H154="","",ROW()-4)</f>
        <v/>
      </c>
    </row>
    <row r="155">
      <c r="A155" s="13">
        <f>IF(H155="","",ROW()-4)</f>
        <v/>
      </c>
      <c r="B155" s="13">
        <f>IF(H155="","",ROW()-4)</f>
        <v/>
      </c>
    </row>
    <row r="156">
      <c r="A156" s="13">
        <f>IF(H156="","",ROW()-4)</f>
        <v/>
      </c>
      <c r="B156" s="13">
        <f>IF(H156="","",ROW()-4)</f>
        <v/>
      </c>
    </row>
    <row r="157">
      <c r="A157" s="13">
        <f>IF(H157="","",ROW()-4)</f>
        <v/>
      </c>
      <c r="B157" s="13">
        <f>IF(H157="","",ROW()-4)</f>
        <v/>
      </c>
    </row>
    <row r="158">
      <c r="A158" s="13">
        <f>IF(H158="","",ROW()-4)</f>
        <v/>
      </c>
      <c r="B158" s="13">
        <f>IF(H158="","",ROW()-4)</f>
        <v/>
      </c>
    </row>
    <row r="159">
      <c r="A159" s="13">
        <f>IF(H159="","",ROW()-4)</f>
        <v/>
      </c>
      <c r="B159" s="13">
        <f>IF(H159="","",ROW()-4)</f>
        <v/>
      </c>
    </row>
    <row r="160">
      <c r="A160" s="13">
        <f>IF(H160="","",ROW()-4)</f>
        <v/>
      </c>
      <c r="B160" s="13">
        <f>IF(H160="","",ROW()-4)</f>
        <v/>
      </c>
    </row>
    <row r="161">
      <c r="A161" s="13">
        <f>IF(H161="","",ROW()-4)</f>
        <v/>
      </c>
      <c r="B161" s="13">
        <f>IF(H161="","",ROW()-4)</f>
        <v/>
      </c>
    </row>
    <row r="162">
      <c r="A162" s="13">
        <f>IF(H162="","",ROW()-4)</f>
        <v/>
      </c>
      <c r="B162" s="13">
        <f>IF(H162="","",ROW()-4)</f>
        <v/>
      </c>
    </row>
    <row r="163">
      <c r="A163" s="13">
        <f>IF(H163="","",ROW()-4)</f>
        <v/>
      </c>
      <c r="B163" s="13">
        <f>IF(H163="","",ROW()-4)</f>
        <v/>
      </c>
    </row>
    <row r="164">
      <c r="A164" s="13">
        <f>IF(H164="","",ROW()-4)</f>
        <v/>
      </c>
      <c r="B164" s="13">
        <f>IF(H164="","",ROW()-4)</f>
        <v/>
      </c>
    </row>
    <row r="165">
      <c r="A165" s="13">
        <f>IF(H165="","",ROW()-4)</f>
        <v/>
      </c>
      <c r="B165" s="13">
        <f>IF(H165="","",ROW()-4)</f>
        <v/>
      </c>
    </row>
    <row r="166">
      <c r="A166" s="13">
        <f>IF(H166="","",ROW()-4)</f>
        <v/>
      </c>
      <c r="B166" s="13">
        <f>IF(H166="","",ROW()-4)</f>
        <v/>
      </c>
    </row>
    <row r="167">
      <c r="A167" s="13">
        <f>IF(H167="","",ROW()-4)</f>
        <v/>
      </c>
      <c r="B167" s="13">
        <f>IF(H167="","",ROW()-4)</f>
        <v/>
      </c>
    </row>
    <row r="168">
      <c r="A168" s="13">
        <f>IF(H168="","",ROW()-4)</f>
        <v/>
      </c>
      <c r="B168" s="13">
        <f>IF(H168="","",ROW()-4)</f>
        <v/>
      </c>
    </row>
    <row r="169">
      <c r="A169" s="13">
        <f>IF(H169="","",ROW()-4)</f>
        <v/>
      </c>
      <c r="B169" s="13">
        <f>IF(H169="","",ROW()-4)</f>
        <v/>
      </c>
    </row>
    <row r="170">
      <c r="A170" s="13">
        <f>IF(H170="","",ROW()-4)</f>
        <v/>
      </c>
      <c r="B170" s="13">
        <f>IF(H170="","",ROW()-4)</f>
        <v/>
      </c>
    </row>
    <row r="171">
      <c r="A171" s="13">
        <f>IF(H171="","",ROW()-4)</f>
        <v/>
      </c>
      <c r="B171" s="13">
        <f>IF(H171="","",ROW()-4)</f>
        <v/>
      </c>
    </row>
    <row r="172">
      <c r="A172" s="13">
        <f>IF(H172="","",ROW()-4)</f>
        <v/>
      </c>
      <c r="B172" s="13">
        <f>IF(H172="","",ROW()-4)</f>
        <v/>
      </c>
    </row>
    <row r="173">
      <c r="A173" s="13">
        <f>IF(H173="","",ROW()-4)</f>
        <v/>
      </c>
      <c r="B173" s="13">
        <f>IF(H173="","",ROW()-4)</f>
        <v/>
      </c>
    </row>
    <row r="174">
      <c r="A174" s="13">
        <f>IF(H174="","",ROW()-4)</f>
        <v/>
      </c>
      <c r="B174" s="13">
        <f>IF(H174="","",ROW()-4)</f>
        <v/>
      </c>
    </row>
    <row r="175">
      <c r="A175" s="13">
        <f>IF(H175="","",ROW()-4)</f>
        <v/>
      </c>
      <c r="B175" s="13">
        <f>IF(H175="","",ROW()-4)</f>
        <v/>
      </c>
    </row>
    <row r="176">
      <c r="A176" s="13">
        <f>IF(H176="","",ROW()-4)</f>
        <v/>
      </c>
      <c r="B176" s="13">
        <f>IF(H176="","",ROW()-4)</f>
        <v/>
      </c>
    </row>
    <row r="177">
      <c r="A177" s="13">
        <f>IF(H177="","",ROW()-4)</f>
        <v/>
      </c>
      <c r="B177" s="13">
        <f>IF(H177="","",ROW()-4)</f>
        <v/>
      </c>
    </row>
    <row r="178">
      <c r="A178" s="13">
        <f>IF(H178="","",ROW()-4)</f>
        <v/>
      </c>
      <c r="B178" s="13">
        <f>IF(H178="","",ROW()-4)</f>
        <v/>
      </c>
    </row>
    <row r="179">
      <c r="A179" s="13">
        <f>IF(H179="","",ROW()-4)</f>
        <v/>
      </c>
      <c r="B179" s="13">
        <f>IF(H179="","",ROW()-4)</f>
        <v/>
      </c>
    </row>
    <row r="180">
      <c r="A180" s="13">
        <f>IF(H180="","",ROW()-4)</f>
        <v/>
      </c>
      <c r="B180" s="13">
        <f>IF(H180="","",ROW()-4)</f>
        <v/>
      </c>
    </row>
    <row r="181">
      <c r="A181" s="13">
        <f>IF(H181="","",ROW()-4)</f>
        <v/>
      </c>
      <c r="B181" s="13">
        <f>IF(H181="","",ROW()-4)</f>
        <v/>
      </c>
    </row>
    <row r="182">
      <c r="A182" s="13">
        <f>IF(H182="","",ROW()-4)</f>
        <v/>
      </c>
      <c r="B182" s="13">
        <f>IF(H182="","",ROW()-4)</f>
        <v/>
      </c>
    </row>
    <row r="183">
      <c r="A183" s="13">
        <f>IF(H183="","",ROW()-4)</f>
        <v/>
      </c>
      <c r="B183" s="13">
        <f>IF(H183="","",ROW()-4)</f>
        <v/>
      </c>
    </row>
    <row r="184">
      <c r="A184" s="13">
        <f>IF(H184="","",ROW()-4)</f>
        <v/>
      </c>
      <c r="B184" s="13">
        <f>IF(H184="","",ROW()-4)</f>
        <v/>
      </c>
    </row>
    <row r="185">
      <c r="A185" s="13">
        <f>IF(H185="","",ROW()-4)</f>
        <v/>
      </c>
      <c r="B185" s="13">
        <f>IF(H185="","",ROW()-4)</f>
        <v/>
      </c>
    </row>
    <row r="186">
      <c r="A186" s="13">
        <f>IF(H186="","",ROW()-4)</f>
        <v/>
      </c>
      <c r="B186" s="13">
        <f>IF(H186="","",ROW()-4)</f>
        <v/>
      </c>
    </row>
    <row r="187">
      <c r="A187" s="13">
        <f>IF(H187="","",ROW()-4)</f>
        <v/>
      </c>
      <c r="B187" s="13">
        <f>IF(H187="","",ROW()-4)</f>
        <v/>
      </c>
    </row>
    <row r="188">
      <c r="A188" s="13">
        <f>IF(H188="","",ROW()-4)</f>
        <v/>
      </c>
      <c r="B188" s="13">
        <f>IF(H188="","",ROW()-4)</f>
        <v/>
      </c>
    </row>
    <row r="189">
      <c r="A189" s="13">
        <f>IF(H189="","",ROW()-4)</f>
        <v/>
      </c>
      <c r="B189" s="13">
        <f>IF(H189="","",ROW()-4)</f>
        <v/>
      </c>
    </row>
    <row r="190">
      <c r="A190" s="13">
        <f>IF(H190="","",ROW()-4)</f>
        <v/>
      </c>
      <c r="B190" s="13">
        <f>IF(H190="","",ROW()-4)</f>
        <v/>
      </c>
    </row>
    <row r="191">
      <c r="A191" s="13">
        <f>IF(H191="","",ROW()-4)</f>
        <v/>
      </c>
      <c r="B191" s="13">
        <f>IF(H191="","",ROW()-4)</f>
        <v/>
      </c>
    </row>
    <row r="192">
      <c r="A192" s="13">
        <f>IF(H192="","",ROW()-4)</f>
        <v/>
      </c>
      <c r="B192" s="13">
        <f>IF(H192="","",ROW()-4)</f>
        <v/>
      </c>
    </row>
    <row r="193">
      <c r="A193" s="13">
        <f>IF(H193="","",ROW()-4)</f>
        <v/>
      </c>
      <c r="B193" s="13">
        <f>IF(H193="","",ROW()-4)</f>
        <v/>
      </c>
    </row>
    <row r="194">
      <c r="A194" s="13">
        <f>IF(H194="","",ROW()-4)</f>
        <v/>
      </c>
      <c r="B194" s="13">
        <f>IF(H194="","",ROW()-4)</f>
        <v/>
      </c>
    </row>
    <row r="195">
      <c r="A195" s="13">
        <f>IF(H195="","",ROW()-4)</f>
        <v/>
      </c>
      <c r="B195" s="13">
        <f>IF(H195="","",ROW()-4)</f>
        <v/>
      </c>
    </row>
    <row r="196">
      <c r="A196" s="13">
        <f>IF(H196="","",ROW()-4)</f>
        <v/>
      </c>
      <c r="B196" s="13">
        <f>IF(H196="","",ROW()-4)</f>
        <v/>
      </c>
    </row>
    <row r="197">
      <c r="A197" s="13">
        <f>IF(H197="","",ROW()-4)</f>
        <v/>
      </c>
      <c r="B197" s="13">
        <f>IF(H197="","",ROW()-4)</f>
        <v/>
      </c>
    </row>
    <row r="198">
      <c r="A198" s="13">
        <f>IF(H198="","",ROW()-4)</f>
        <v/>
      </c>
      <c r="B198" s="13">
        <f>IF(H198="","",ROW()-4)</f>
        <v/>
      </c>
    </row>
    <row r="199">
      <c r="A199" s="13">
        <f>IF(H199="","",ROW()-4)</f>
        <v/>
      </c>
      <c r="B199" s="13">
        <f>IF(H199="","",ROW()-4)</f>
        <v/>
      </c>
    </row>
    <row r="200">
      <c r="A200" s="13">
        <f>IF(H200="","",ROW()-4)</f>
        <v/>
      </c>
      <c r="B200" s="13">
        <f>IF(H200="","",ROW()-4)</f>
        <v/>
      </c>
    </row>
    <row r="201">
      <c r="A201" s="13">
        <f>IF(H201="","",ROW()-4)</f>
        <v/>
      </c>
      <c r="B201" s="13">
        <f>IF(H201="","",ROW()-4)</f>
        <v/>
      </c>
    </row>
    <row r="202">
      <c r="A202" s="13">
        <f>IF(H202="","",ROW()-4)</f>
        <v/>
      </c>
      <c r="B202" s="13">
        <f>IF(H202="","",ROW()-4)</f>
        <v/>
      </c>
    </row>
    <row r="203">
      <c r="A203" s="13">
        <f>IF(H203="","",ROW()-4)</f>
        <v/>
      </c>
      <c r="B203" s="13">
        <f>IF(H203="","",ROW()-4)</f>
        <v/>
      </c>
    </row>
    <row r="204">
      <c r="A204" s="13">
        <f>IF(H204="","",ROW()-4)</f>
        <v/>
      </c>
      <c r="B204" s="13">
        <f>IF(H204="","",ROW()-4)</f>
        <v/>
      </c>
    </row>
    <row r="205">
      <c r="A205" s="13">
        <f>IF(H205="","",ROW()-4)</f>
        <v/>
      </c>
      <c r="B205" s="13">
        <f>IF(H205="","",ROW()-4)</f>
        <v/>
      </c>
    </row>
    <row r="206">
      <c r="A206" s="13">
        <f>IF(H206="","",ROW()-4)</f>
        <v/>
      </c>
      <c r="B206" s="13">
        <f>IF(H206="","",ROW()-4)</f>
        <v/>
      </c>
    </row>
    <row r="207">
      <c r="A207" s="13">
        <f>IF(H207="","",ROW()-4)</f>
        <v/>
      </c>
      <c r="B207" s="13">
        <f>IF(H207="","",ROW()-4)</f>
        <v/>
      </c>
    </row>
    <row r="208">
      <c r="A208" s="13">
        <f>IF(H208="","",ROW()-4)</f>
        <v/>
      </c>
      <c r="B208" s="13">
        <f>IF(H208="","",ROW()-4)</f>
        <v/>
      </c>
    </row>
    <row r="209">
      <c r="A209" s="13">
        <f>IF(H209="","",ROW()-4)</f>
        <v/>
      </c>
      <c r="B209" s="13">
        <f>IF(H209="","",ROW()-4)</f>
        <v/>
      </c>
    </row>
    <row r="210">
      <c r="A210" s="13">
        <f>IF(H210="","",ROW()-4)</f>
        <v/>
      </c>
      <c r="B210" s="13">
        <f>IF(H210="","",ROW()-4)</f>
        <v/>
      </c>
    </row>
    <row r="211">
      <c r="A211" s="13">
        <f>IF(H211="","",ROW()-4)</f>
        <v/>
      </c>
      <c r="B211" s="13">
        <f>IF(H211="","",ROW()-4)</f>
        <v/>
      </c>
    </row>
    <row r="212">
      <c r="A212" s="13">
        <f>IF(H212="","",ROW()-4)</f>
        <v/>
      </c>
      <c r="B212" s="13">
        <f>IF(H212="","",ROW()-4)</f>
        <v/>
      </c>
    </row>
    <row r="213">
      <c r="A213" s="13">
        <f>IF(H213="","",ROW()-4)</f>
        <v/>
      </c>
      <c r="B213" s="13">
        <f>IF(H213="","",ROW()-4)</f>
        <v/>
      </c>
    </row>
    <row r="214">
      <c r="A214" s="13">
        <f>IF(H214="","",ROW()-4)</f>
        <v/>
      </c>
      <c r="B214" s="13">
        <f>IF(H214="","",ROW()-4)</f>
        <v/>
      </c>
    </row>
    <row r="215">
      <c r="A215" s="13">
        <f>IF(H215="","",ROW()-4)</f>
        <v/>
      </c>
      <c r="B215" s="13">
        <f>IF(H215="","",ROW()-4)</f>
        <v/>
      </c>
    </row>
    <row r="216">
      <c r="A216" s="13">
        <f>IF(H216="","",ROW()-4)</f>
        <v/>
      </c>
      <c r="B216" s="13">
        <f>IF(H216="","",ROW()-4)</f>
        <v/>
      </c>
    </row>
    <row r="217">
      <c r="A217" s="13">
        <f>IF(H217="","",ROW()-4)</f>
        <v/>
      </c>
      <c r="B217" s="13">
        <f>IF(H217="","",ROW()-4)</f>
        <v/>
      </c>
    </row>
    <row r="218">
      <c r="A218" s="13">
        <f>IF(H218="","",ROW()-4)</f>
        <v/>
      </c>
      <c r="B218" s="13">
        <f>IF(H218="","",ROW()-4)</f>
        <v/>
      </c>
    </row>
    <row r="219">
      <c r="A219" s="13">
        <f>IF(H219="","",ROW()-4)</f>
        <v/>
      </c>
      <c r="B219" s="13">
        <f>IF(H219="","",ROW()-4)</f>
        <v/>
      </c>
    </row>
    <row r="220">
      <c r="A220" s="13">
        <f>IF(H220="","",ROW()-4)</f>
        <v/>
      </c>
      <c r="B220" s="13">
        <f>IF(H220="","",ROW()-4)</f>
        <v/>
      </c>
    </row>
    <row r="221">
      <c r="A221" s="13">
        <f>IF(H221="","",ROW()-4)</f>
        <v/>
      </c>
      <c r="B221" s="13">
        <f>IF(H221="","",ROW()-4)</f>
        <v/>
      </c>
    </row>
    <row r="222">
      <c r="A222" s="13">
        <f>IF(H222="","",ROW()-4)</f>
        <v/>
      </c>
      <c r="B222" s="13">
        <f>IF(H222="","",ROW()-4)</f>
        <v/>
      </c>
    </row>
    <row r="223">
      <c r="A223" s="13">
        <f>IF(H223="","",ROW()-4)</f>
        <v/>
      </c>
      <c r="B223" s="13">
        <f>IF(H223="","",ROW()-4)</f>
        <v/>
      </c>
    </row>
    <row r="224">
      <c r="A224" s="13">
        <f>IF(H224="","",ROW()-4)</f>
        <v/>
      </c>
      <c r="B224" s="13">
        <f>IF(H224="","",ROW()-4)</f>
        <v/>
      </c>
    </row>
    <row r="225">
      <c r="A225" s="13">
        <f>IF(H225="","",ROW()-4)</f>
        <v/>
      </c>
      <c r="B225" s="13">
        <f>IF(H225="","",ROW()-4)</f>
        <v/>
      </c>
    </row>
    <row r="226">
      <c r="A226" s="13">
        <f>IF(H226="","",ROW()-4)</f>
        <v/>
      </c>
      <c r="B226" s="13">
        <f>IF(H226="","",ROW()-4)</f>
        <v/>
      </c>
    </row>
    <row r="227">
      <c r="A227" s="13">
        <f>IF(H227="","",ROW()-4)</f>
        <v/>
      </c>
      <c r="B227" s="13">
        <f>IF(H227="","",ROW()-4)</f>
        <v/>
      </c>
    </row>
    <row r="228">
      <c r="A228" s="13">
        <f>IF(H228="","",ROW()-4)</f>
        <v/>
      </c>
      <c r="B228" s="13">
        <f>IF(H228="","",ROW()-4)</f>
        <v/>
      </c>
    </row>
    <row r="229">
      <c r="A229" s="13">
        <f>IF(H229="","",ROW()-4)</f>
        <v/>
      </c>
      <c r="B229" s="13">
        <f>IF(H229="","",ROW()-4)</f>
        <v/>
      </c>
    </row>
    <row r="230">
      <c r="A230" s="13">
        <f>IF(H230="","",ROW()-4)</f>
        <v/>
      </c>
      <c r="B230" s="13">
        <f>IF(H230="","",ROW()-4)</f>
        <v/>
      </c>
    </row>
    <row r="231">
      <c r="A231" s="13">
        <f>IF(H231="","",ROW()-4)</f>
        <v/>
      </c>
      <c r="B231" s="13">
        <f>IF(H231="","",ROW()-4)</f>
        <v/>
      </c>
    </row>
    <row r="232">
      <c r="A232" s="13">
        <f>IF(H232="","",ROW()-4)</f>
        <v/>
      </c>
      <c r="B232" s="13">
        <f>IF(H232="","",ROW()-4)</f>
        <v/>
      </c>
    </row>
    <row r="233">
      <c r="A233" s="13">
        <f>IF(H233="","",ROW()-4)</f>
        <v/>
      </c>
      <c r="B233" s="13">
        <f>IF(H233="","",ROW()-4)</f>
        <v/>
      </c>
    </row>
    <row r="234">
      <c r="A234" s="13">
        <f>IF(H234="","",ROW()-4)</f>
        <v/>
      </c>
      <c r="B234" s="13">
        <f>IF(H234="","",ROW()-4)</f>
        <v/>
      </c>
    </row>
    <row r="235">
      <c r="A235" s="13">
        <f>IF(H235="","",ROW()-4)</f>
        <v/>
      </c>
      <c r="B235" s="13">
        <f>IF(H235="","",ROW()-4)</f>
        <v/>
      </c>
    </row>
    <row r="236">
      <c r="A236" s="13">
        <f>IF(H236="","",ROW()-4)</f>
        <v/>
      </c>
      <c r="B236" s="13">
        <f>IF(H236="","",ROW()-4)</f>
        <v/>
      </c>
    </row>
    <row r="237">
      <c r="A237" s="13">
        <f>IF(H237="","",ROW()-4)</f>
        <v/>
      </c>
      <c r="B237" s="13">
        <f>IF(H237="","",ROW()-4)</f>
        <v/>
      </c>
    </row>
    <row r="238">
      <c r="A238" s="13">
        <f>IF(H238="","",ROW()-4)</f>
        <v/>
      </c>
      <c r="B238" s="13">
        <f>IF(H238="","",ROW()-4)</f>
        <v/>
      </c>
    </row>
    <row r="239">
      <c r="A239" s="13">
        <f>IF(H239="","",ROW()-4)</f>
        <v/>
      </c>
      <c r="B239" s="13">
        <f>IF(H239="","",ROW()-4)</f>
        <v/>
      </c>
    </row>
    <row r="240">
      <c r="A240" s="13">
        <f>IF(H240="","",ROW()-4)</f>
        <v/>
      </c>
      <c r="B240" s="13">
        <f>IF(H240="","",ROW()-4)</f>
        <v/>
      </c>
    </row>
    <row r="241">
      <c r="A241" s="13">
        <f>IF(H241="","",ROW()-4)</f>
        <v/>
      </c>
      <c r="B241" s="13">
        <f>IF(H241="","",ROW()-4)</f>
        <v/>
      </c>
    </row>
    <row r="242">
      <c r="A242" s="13">
        <f>IF(H242="","",ROW()-4)</f>
        <v/>
      </c>
      <c r="B242" s="13">
        <f>IF(H242="","",ROW()-4)</f>
        <v/>
      </c>
    </row>
    <row r="243">
      <c r="A243" s="13">
        <f>IF(H243="","",ROW()-4)</f>
        <v/>
      </c>
      <c r="B243" s="13">
        <f>IF(H243="","",ROW()-4)</f>
        <v/>
      </c>
    </row>
    <row r="244">
      <c r="A244" s="13">
        <f>IF(H244="","",ROW()-4)</f>
        <v/>
      </c>
      <c r="B244" s="13">
        <f>IF(H244="","",ROW()-4)</f>
        <v/>
      </c>
    </row>
    <row r="245">
      <c r="A245" s="13">
        <f>IF(H245="","",ROW()-4)</f>
        <v/>
      </c>
      <c r="B245" s="13">
        <f>IF(H245="","",ROW()-4)</f>
        <v/>
      </c>
    </row>
    <row r="246">
      <c r="A246" s="13">
        <f>IF(H246="","",ROW()-4)</f>
        <v/>
      </c>
      <c r="B246" s="13">
        <f>IF(H246="","",ROW()-4)</f>
        <v/>
      </c>
    </row>
    <row r="247">
      <c r="A247" s="13">
        <f>IF(H247="","",ROW()-4)</f>
        <v/>
      </c>
      <c r="B247" s="13">
        <f>IF(H247="","",ROW()-4)</f>
        <v/>
      </c>
    </row>
    <row r="248">
      <c r="A248" s="13">
        <f>IF(H248="","",ROW()-4)</f>
        <v/>
      </c>
      <c r="B248" s="13">
        <f>IF(H248="","",ROW()-4)</f>
        <v/>
      </c>
    </row>
    <row r="249">
      <c r="A249" s="13">
        <f>IF(H249="","",ROW()-4)</f>
        <v/>
      </c>
      <c r="B249" s="13">
        <f>IF(H249="","",ROW()-4)</f>
        <v/>
      </c>
    </row>
    <row r="250">
      <c r="A250" s="13">
        <f>IF(H250="","",ROW()-4)</f>
        <v/>
      </c>
      <c r="B250" s="13">
        <f>IF(H250="","",ROW()-4)</f>
        <v/>
      </c>
    </row>
    <row r="251">
      <c r="A251" s="13">
        <f>IF(H251="","",ROW()-4)</f>
        <v/>
      </c>
      <c r="B251" s="13">
        <f>IF(H251="","",ROW()-4)</f>
        <v/>
      </c>
    </row>
    <row r="252">
      <c r="A252" s="13">
        <f>IF(H252="","",ROW()-4)</f>
        <v/>
      </c>
      <c r="B252" s="13">
        <f>IF(H252="","",ROW()-4)</f>
        <v/>
      </c>
    </row>
    <row r="253">
      <c r="A253" s="13">
        <f>IF(H253="","",ROW()-4)</f>
        <v/>
      </c>
      <c r="B253" s="13">
        <f>IF(H253="","",ROW()-4)</f>
        <v/>
      </c>
    </row>
    <row r="254">
      <c r="A254" s="13">
        <f>IF(H254="","",ROW()-4)</f>
        <v/>
      </c>
      <c r="B254" s="13">
        <f>IF(H254="","",ROW()-4)</f>
        <v/>
      </c>
    </row>
    <row r="255">
      <c r="A255" s="13">
        <f>IF(H255="","",ROW()-4)</f>
        <v/>
      </c>
      <c r="B255" s="13">
        <f>IF(H255="","",ROW()-4)</f>
        <v/>
      </c>
    </row>
    <row r="256">
      <c r="A256" s="13">
        <f>IF(H256="","",ROW()-4)</f>
        <v/>
      </c>
      <c r="B256" s="13">
        <f>IF(H256="","",ROW()-4)</f>
        <v/>
      </c>
    </row>
    <row r="257">
      <c r="A257" s="13">
        <f>IF(H257="","",ROW()-4)</f>
        <v/>
      </c>
      <c r="B257" s="13">
        <f>IF(H257="","",ROW()-4)</f>
        <v/>
      </c>
    </row>
    <row r="258">
      <c r="A258" s="13">
        <f>IF(H258="","",ROW()-4)</f>
        <v/>
      </c>
      <c r="B258" s="13">
        <f>IF(H258="","",ROW()-4)</f>
        <v/>
      </c>
    </row>
    <row r="259">
      <c r="A259" s="13">
        <f>IF(H259="","",ROW()-4)</f>
        <v/>
      </c>
      <c r="B259" s="13">
        <f>IF(H259="","",ROW()-4)</f>
        <v/>
      </c>
    </row>
    <row r="260">
      <c r="A260" s="13">
        <f>IF(H260="","",ROW()-4)</f>
        <v/>
      </c>
      <c r="B260" s="13">
        <f>IF(H260="","",ROW()-4)</f>
        <v/>
      </c>
    </row>
    <row r="261">
      <c r="A261" s="13">
        <f>IF(H261="","",ROW()-4)</f>
        <v/>
      </c>
      <c r="B261" s="13">
        <f>IF(H261="","",ROW()-4)</f>
        <v/>
      </c>
    </row>
    <row r="262">
      <c r="A262" s="13">
        <f>IF(H262="","",ROW()-4)</f>
        <v/>
      </c>
      <c r="B262" s="13">
        <f>IF(H262="","",ROW()-4)</f>
        <v/>
      </c>
    </row>
    <row r="263">
      <c r="A263" s="13">
        <f>IF(H263="","",ROW()-4)</f>
        <v/>
      </c>
      <c r="B263" s="13">
        <f>IF(H263="","",ROW()-4)</f>
        <v/>
      </c>
    </row>
    <row r="264">
      <c r="A264" s="13">
        <f>IF(H264="","",ROW()-4)</f>
        <v/>
      </c>
      <c r="B264" s="13">
        <f>IF(H264="","",ROW()-4)</f>
        <v/>
      </c>
    </row>
    <row r="265">
      <c r="A265" s="13">
        <f>IF(H265="","",ROW()-4)</f>
        <v/>
      </c>
      <c r="B265" s="13">
        <f>IF(H265="","",ROW()-4)</f>
        <v/>
      </c>
    </row>
    <row r="266">
      <c r="A266" s="13">
        <f>IF(H266="","",ROW()-4)</f>
        <v/>
      </c>
      <c r="B266" s="13">
        <f>IF(H266="","",ROW()-4)</f>
        <v/>
      </c>
    </row>
    <row r="267">
      <c r="A267" s="13">
        <f>IF(H267="","",ROW()-4)</f>
        <v/>
      </c>
      <c r="B267" s="13">
        <f>IF(H267="","",ROW()-4)</f>
        <v/>
      </c>
    </row>
    <row r="268">
      <c r="A268" s="13">
        <f>IF(H268="","",ROW()-4)</f>
        <v/>
      </c>
      <c r="B268" s="13">
        <f>IF(H268="","",ROW()-4)</f>
        <v/>
      </c>
    </row>
    <row r="269">
      <c r="A269" s="13">
        <f>IF(H269="","",ROW()-4)</f>
        <v/>
      </c>
      <c r="B269" s="13">
        <f>IF(H269="","",ROW()-4)</f>
        <v/>
      </c>
    </row>
    <row r="270">
      <c r="A270" s="13">
        <f>IF(H270="","",ROW()-4)</f>
        <v/>
      </c>
      <c r="B270" s="13">
        <f>IF(H270="","",ROW()-4)</f>
        <v/>
      </c>
    </row>
    <row r="271">
      <c r="A271" s="13">
        <f>IF(H271="","",ROW()-4)</f>
        <v/>
      </c>
      <c r="B271" s="13">
        <f>IF(H271="","",ROW()-4)</f>
        <v/>
      </c>
    </row>
    <row r="272">
      <c r="A272" s="13">
        <f>IF(H272="","",ROW()-4)</f>
        <v/>
      </c>
      <c r="B272" s="13">
        <f>IF(H272="","",ROW()-4)</f>
        <v/>
      </c>
    </row>
    <row r="273">
      <c r="A273" s="13">
        <f>IF(H273="","",ROW()-4)</f>
        <v/>
      </c>
      <c r="B273" s="13">
        <f>IF(H273="","",ROW()-4)</f>
        <v/>
      </c>
    </row>
    <row r="274">
      <c r="A274" s="13">
        <f>IF(H274="","",ROW()-4)</f>
        <v/>
      </c>
      <c r="B274" s="13">
        <f>IF(H274="","",ROW()-4)</f>
        <v/>
      </c>
    </row>
    <row r="275">
      <c r="A275" s="13">
        <f>IF(H275="","",ROW()-4)</f>
        <v/>
      </c>
      <c r="B275" s="13">
        <f>IF(H275="","",ROW()-4)</f>
        <v/>
      </c>
    </row>
    <row r="276">
      <c r="A276" s="13">
        <f>IF(H276="","",ROW()-4)</f>
        <v/>
      </c>
      <c r="B276" s="13">
        <f>IF(H276="","",ROW()-4)</f>
        <v/>
      </c>
    </row>
    <row r="277">
      <c r="A277" s="13">
        <f>IF(H277="","",ROW()-4)</f>
        <v/>
      </c>
      <c r="B277" s="13">
        <f>IF(H277="","",ROW()-4)</f>
        <v/>
      </c>
    </row>
    <row r="278">
      <c r="A278" s="13">
        <f>IF(H278="","",ROW()-4)</f>
        <v/>
      </c>
      <c r="B278" s="13">
        <f>IF(H278="","",ROW()-4)</f>
        <v/>
      </c>
    </row>
    <row r="279">
      <c r="A279" s="13">
        <f>IF(H279="","",ROW()-4)</f>
        <v/>
      </c>
      <c r="B279" s="13">
        <f>IF(H279="","",ROW()-4)</f>
        <v/>
      </c>
    </row>
    <row r="280">
      <c r="A280" s="13">
        <f>IF(H280="","",ROW()-4)</f>
        <v/>
      </c>
      <c r="B280" s="13">
        <f>IF(H280="","",ROW()-4)</f>
        <v/>
      </c>
    </row>
    <row r="281">
      <c r="A281" s="13">
        <f>IF(H281="","",ROW()-4)</f>
        <v/>
      </c>
      <c r="B281" s="13">
        <f>IF(H281="","",ROW()-4)</f>
        <v/>
      </c>
    </row>
    <row r="282">
      <c r="A282" s="13">
        <f>IF(H282="","",ROW()-4)</f>
        <v/>
      </c>
      <c r="B282" s="13">
        <f>IF(H282="","",ROW()-4)</f>
        <v/>
      </c>
    </row>
    <row r="283">
      <c r="A283" s="13">
        <f>IF(H283="","",ROW()-4)</f>
        <v/>
      </c>
      <c r="B283" s="13">
        <f>IF(H283="","",ROW()-4)</f>
        <v/>
      </c>
    </row>
    <row r="284">
      <c r="A284" s="13">
        <f>IF(H284="","",ROW()-4)</f>
        <v/>
      </c>
      <c r="B284" s="13">
        <f>IF(H284="","",ROW()-4)</f>
        <v/>
      </c>
    </row>
    <row r="285">
      <c r="A285" s="13">
        <f>IF(H285="","",ROW()-4)</f>
        <v/>
      </c>
      <c r="B285" s="13">
        <f>IF(H285="","",ROW()-4)</f>
        <v/>
      </c>
    </row>
    <row r="286">
      <c r="A286" s="13">
        <f>IF(H286="","",ROW()-4)</f>
        <v/>
      </c>
      <c r="B286" s="13">
        <f>IF(H286="","",ROW()-4)</f>
        <v/>
      </c>
    </row>
    <row r="287">
      <c r="A287" s="13">
        <f>IF(H287="","",ROW()-4)</f>
        <v/>
      </c>
      <c r="B287" s="13">
        <f>IF(H287="","",ROW()-4)</f>
        <v/>
      </c>
    </row>
    <row r="288">
      <c r="A288" s="13">
        <f>IF(H288="","",ROW()-4)</f>
        <v/>
      </c>
      <c r="B288" s="13">
        <f>IF(H288="","",ROW()-4)</f>
        <v/>
      </c>
    </row>
    <row r="289">
      <c r="A289" s="13">
        <f>IF(H289="","",ROW()-4)</f>
        <v/>
      </c>
      <c r="B289" s="13">
        <f>IF(H289="","",ROW()-4)</f>
        <v/>
      </c>
    </row>
    <row r="290">
      <c r="A290" s="13">
        <f>IF(H290="","",ROW()-4)</f>
        <v/>
      </c>
      <c r="B290" s="13">
        <f>IF(H290="","",ROW()-4)</f>
        <v/>
      </c>
    </row>
    <row r="291">
      <c r="A291" s="13">
        <f>IF(H291="","",ROW()-4)</f>
        <v/>
      </c>
      <c r="B291" s="13">
        <f>IF(H291="","",ROW()-4)</f>
        <v/>
      </c>
    </row>
    <row r="292">
      <c r="A292" s="13">
        <f>IF(H292="","",ROW()-4)</f>
        <v/>
      </c>
      <c r="B292" s="13">
        <f>IF(H292="","",ROW()-4)</f>
        <v/>
      </c>
    </row>
    <row r="293">
      <c r="A293" s="13">
        <f>IF(H293="","",ROW()-4)</f>
        <v/>
      </c>
      <c r="B293" s="13">
        <f>IF(H293="","",ROW()-4)</f>
        <v/>
      </c>
    </row>
    <row r="294">
      <c r="A294" s="13">
        <f>IF(H294="","",ROW()-4)</f>
        <v/>
      </c>
      <c r="B294" s="13">
        <f>IF(H294="","",ROW()-4)</f>
        <v/>
      </c>
    </row>
    <row r="295">
      <c r="A295" s="13">
        <f>IF(H295="","",ROW()-4)</f>
        <v/>
      </c>
      <c r="B295" s="13">
        <f>IF(H295="","",ROW()-4)</f>
        <v/>
      </c>
    </row>
    <row r="296">
      <c r="A296" s="13">
        <f>IF(H296="","",ROW()-4)</f>
        <v/>
      </c>
      <c r="B296" s="13">
        <f>IF(H296="","",ROW()-4)</f>
        <v/>
      </c>
    </row>
    <row r="297">
      <c r="A297" s="13">
        <f>IF(H297="","",ROW()-4)</f>
        <v/>
      </c>
      <c r="B297" s="13">
        <f>IF(H297="","",ROW()-4)</f>
        <v/>
      </c>
    </row>
    <row r="298">
      <c r="A298" s="13">
        <f>IF(H298="","",ROW()-4)</f>
        <v/>
      </c>
      <c r="B298" s="13">
        <f>IF(H298="","",ROW()-4)</f>
        <v/>
      </c>
    </row>
    <row r="299">
      <c r="A299" s="13">
        <f>IF(H299="","",ROW()-4)</f>
        <v/>
      </c>
      <c r="B299" s="13">
        <f>IF(H299="","",ROW()-4)</f>
        <v/>
      </c>
    </row>
    <row r="300">
      <c r="A300" s="13">
        <f>IF(H300="","",ROW()-4)</f>
        <v/>
      </c>
      <c r="B300" s="13">
        <f>IF(H300="","",ROW()-4)</f>
        <v/>
      </c>
    </row>
    <row r="301">
      <c r="A301" s="13">
        <f>IF(H301="","",ROW()-4)</f>
        <v/>
      </c>
      <c r="B301" s="13">
        <f>IF(H301="","",ROW()-4)</f>
        <v/>
      </c>
    </row>
    <row r="302">
      <c r="A302" s="13">
        <f>IF(H302="","",ROW()-4)</f>
        <v/>
      </c>
      <c r="B302" s="13">
        <f>IF(H302="","",ROW()-4)</f>
        <v/>
      </c>
    </row>
    <row r="303">
      <c r="A303" s="13">
        <f>IF(H303="","",ROW()-4)</f>
        <v/>
      </c>
      <c r="B303" s="13">
        <f>IF(H303="","",ROW()-4)</f>
        <v/>
      </c>
    </row>
    <row r="304">
      <c r="A304" s="13">
        <f>IF(H304="","",ROW()-4)</f>
        <v/>
      </c>
      <c r="B304" s="13">
        <f>IF(H304="","",ROW()-4)</f>
        <v/>
      </c>
    </row>
    <row r="305">
      <c r="A305" s="13">
        <f>IF(H305="","",ROW()-4)</f>
        <v/>
      </c>
      <c r="B305" s="13">
        <f>IF(H305="","",ROW()-4)</f>
        <v/>
      </c>
    </row>
    <row r="306">
      <c r="A306" s="13">
        <f>IF(H306="","",ROW()-4)</f>
        <v/>
      </c>
      <c r="B306" s="13">
        <f>IF(H306="","",ROW()-4)</f>
        <v/>
      </c>
    </row>
    <row r="307">
      <c r="A307" s="13">
        <f>IF(H307="","",ROW()-4)</f>
        <v/>
      </c>
      <c r="B307" s="13">
        <f>IF(H307="","",ROW()-4)</f>
        <v/>
      </c>
    </row>
    <row r="308">
      <c r="A308" s="13">
        <f>IF(H308="","",ROW()-4)</f>
        <v/>
      </c>
      <c r="B308" s="13">
        <f>IF(H308="","",ROW()-4)</f>
        <v/>
      </c>
    </row>
    <row r="309">
      <c r="A309" s="13">
        <f>IF(H309="","",ROW()-4)</f>
        <v/>
      </c>
      <c r="B309" s="13">
        <f>IF(H309="","",ROW()-4)</f>
        <v/>
      </c>
    </row>
    <row r="310">
      <c r="A310" s="13">
        <f>IF(H310="","",ROW()-4)</f>
        <v/>
      </c>
      <c r="B310" s="13">
        <f>IF(H310="","",ROW()-4)</f>
        <v/>
      </c>
    </row>
    <row r="311">
      <c r="A311" s="13">
        <f>IF(H311="","",ROW()-4)</f>
        <v/>
      </c>
      <c r="B311" s="13">
        <f>IF(H311="","",ROW()-4)</f>
        <v/>
      </c>
    </row>
    <row r="312">
      <c r="A312" s="13">
        <f>IF(H312="","",ROW()-4)</f>
        <v/>
      </c>
      <c r="B312" s="13">
        <f>IF(H312="","",ROW()-4)</f>
        <v/>
      </c>
    </row>
    <row r="313">
      <c r="A313" s="13">
        <f>IF(H313="","",ROW()-4)</f>
        <v/>
      </c>
      <c r="B313" s="13">
        <f>IF(H313="","",ROW()-4)</f>
        <v/>
      </c>
    </row>
    <row r="314">
      <c r="A314" s="13">
        <f>IF(H314="","",ROW()-4)</f>
        <v/>
      </c>
      <c r="B314" s="13">
        <f>IF(H314="","",ROW()-4)</f>
        <v/>
      </c>
    </row>
    <row r="315">
      <c r="A315" s="13">
        <f>IF(H315="","",ROW()-4)</f>
        <v/>
      </c>
      <c r="B315" s="13">
        <f>IF(H315="","",ROW()-4)</f>
        <v/>
      </c>
    </row>
    <row r="316">
      <c r="A316" s="13">
        <f>IF(H316="","",ROW()-4)</f>
        <v/>
      </c>
      <c r="B316" s="13">
        <f>IF(H316="","",ROW()-4)</f>
        <v/>
      </c>
    </row>
    <row r="317">
      <c r="A317" s="13">
        <f>IF(H317="","",ROW()-4)</f>
        <v/>
      </c>
      <c r="B317" s="13">
        <f>IF(H317="","",ROW()-4)</f>
        <v/>
      </c>
    </row>
    <row r="318">
      <c r="A318" s="13">
        <f>IF(H318="","",ROW()-4)</f>
        <v/>
      </c>
      <c r="B318" s="13">
        <f>IF(H318="","",ROW()-4)</f>
        <v/>
      </c>
    </row>
    <row r="319">
      <c r="A319" s="13">
        <f>IF(H319="","",ROW()-4)</f>
        <v/>
      </c>
      <c r="B319" s="13">
        <f>IF(H319="","",ROW()-4)</f>
        <v/>
      </c>
    </row>
    <row r="320">
      <c r="A320" s="13">
        <f>IF(H320="","",ROW()-4)</f>
        <v/>
      </c>
      <c r="B320" s="13">
        <f>IF(H320="","",ROW()-4)</f>
        <v/>
      </c>
    </row>
    <row r="321">
      <c r="A321" s="13">
        <f>IF(H321="","",ROW()-4)</f>
        <v/>
      </c>
      <c r="B321" s="13">
        <f>IF(H321="","",ROW()-4)</f>
        <v/>
      </c>
    </row>
    <row r="322">
      <c r="A322" s="13">
        <f>IF(H322="","",ROW()-4)</f>
        <v/>
      </c>
      <c r="B322" s="13">
        <f>IF(H322="","",ROW()-4)</f>
        <v/>
      </c>
    </row>
    <row r="323">
      <c r="A323" s="13">
        <f>IF(H323="","",ROW()-4)</f>
        <v/>
      </c>
      <c r="B323" s="13">
        <f>IF(H323="","",ROW()-4)</f>
        <v/>
      </c>
    </row>
    <row r="324">
      <c r="A324" s="13">
        <f>IF(H324="","",ROW()-4)</f>
        <v/>
      </c>
      <c r="B324" s="13">
        <f>IF(H324="","",ROW()-4)</f>
        <v/>
      </c>
    </row>
    <row r="325">
      <c r="A325" s="13">
        <f>IF(H325="","",ROW()-4)</f>
        <v/>
      </c>
      <c r="B325" s="13">
        <f>IF(H325="","",ROW()-4)</f>
        <v/>
      </c>
    </row>
    <row r="326">
      <c r="A326" s="13">
        <f>IF(H326="","",ROW()-4)</f>
        <v/>
      </c>
      <c r="B326" s="13">
        <f>IF(H326="","",ROW()-4)</f>
        <v/>
      </c>
    </row>
    <row r="327">
      <c r="A327" s="13">
        <f>IF(H327="","",ROW()-4)</f>
        <v/>
      </c>
      <c r="B327" s="13">
        <f>IF(H327="","",ROW()-4)</f>
        <v/>
      </c>
    </row>
    <row r="328">
      <c r="A328" s="13">
        <f>IF(H328="","",ROW()-4)</f>
        <v/>
      </c>
      <c r="B328" s="13">
        <f>IF(H328="","",ROW()-4)</f>
        <v/>
      </c>
    </row>
    <row r="329">
      <c r="A329" s="13">
        <f>IF(H329="","",ROW()-4)</f>
        <v/>
      </c>
      <c r="B329" s="13">
        <f>IF(H329="","",ROW()-4)</f>
        <v/>
      </c>
    </row>
    <row r="330">
      <c r="A330" s="13">
        <f>IF(H330="","",ROW()-4)</f>
        <v/>
      </c>
      <c r="B330" s="13">
        <f>IF(H330="","",ROW()-4)</f>
        <v/>
      </c>
    </row>
    <row r="331">
      <c r="A331" s="13">
        <f>IF(H331="","",ROW()-4)</f>
        <v/>
      </c>
      <c r="B331" s="13">
        <f>IF(H331="","",ROW()-4)</f>
        <v/>
      </c>
    </row>
    <row r="332">
      <c r="A332" s="13">
        <f>IF(H332="","",ROW()-4)</f>
        <v/>
      </c>
      <c r="B332" s="13">
        <f>IF(H332="","",ROW()-4)</f>
        <v/>
      </c>
    </row>
    <row r="333">
      <c r="A333" s="13">
        <f>IF(H333="","",ROW()-4)</f>
        <v/>
      </c>
      <c r="B333" s="13">
        <f>IF(H333="","",ROW()-4)</f>
        <v/>
      </c>
    </row>
    <row r="334">
      <c r="A334" s="13">
        <f>IF(H334="","",ROW()-4)</f>
        <v/>
      </c>
      <c r="B334" s="13">
        <f>IF(H334="","",ROW()-4)</f>
        <v/>
      </c>
    </row>
    <row r="335">
      <c r="A335" s="13">
        <f>IF(H335="","",ROW()-4)</f>
        <v/>
      </c>
      <c r="B335" s="13">
        <f>IF(H335="","",ROW()-4)</f>
        <v/>
      </c>
    </row>
    <row r="336">
      <c r="A336" s="13">
        <f>IF(H336="","",ROW()-4)</f>
        <v/>
      </c>
      <c r="B336" s="13">
        <f>IF(H336="","",ROW()-4)</f>
        <v/>
      </c>
    </row>
    <row r="337">
      <c r="A337" s="13">
        <f>IF(H337="","",ROW()-4)</f>
        <v/>
      </c>
      <c r="B337" s="13">
        <f>IF(H337="","",ROW()-4)</f>
        <v/>
      </c>
    </row>
    <row r="338">
      <c r="A338" s="13">
        <f>IF(H338="","",ROW()-4)</f>
        <v/>
      </c>
      <c r="B338" s="13">
        <f>IF(H338="","",ROW()-4)</f>
        <v/>
      </c>
    </row>
    <row r="339">
      <c r="A339" s="13">
        <f>IF(H339="","",ROW()-4)</f>
        <v/>
      </c>
      <c r="B339" s="13">
        <f>IF(H339="","",ROW()-4)</f>
        <v/>
      </c>
    </row>
    <row r="340">
      <c r="A340" s="13">
        <f>IF(H340="","",ROW()-4)</f>
        <v/>
      </c>
      <c r="B340" s="13">
        <f>IF(H340="","",ROW()-4)</f>
        <v/>
      </c>
    </row>
    <row r="341">
      <c r="A341" s="13">
        <f>IF(H341="","",ROW()-4)</f>
        <v/>
      </c>
      <c r="B341" s="13">
        <f>IF(H341="","",ROW()-4)</f>
        <v/>
      </c>
    </row>
    <row r="342">
      <c r="A342" s="13">
        <f>IF(H342="","",ROW()-4)</f>
        <v/>
      </c>
      <c r="B342" s="13">
        <f>IF(H342="","",ROW()-4)</f>
        <v/>
      </c>
    </row>
    <row r="343">
      <c r="A343" s="13">
        <f>IF(H343="","",ROW()-4)</f>
        <v/>
      </c>
      <c r="B343" s="13">
        <f>IF(H343="","",ROW()-4)</f>
        <v/>
      </c>
    </row>
    <row r="344">
      <c r="A344" s="13">
        <f>IF(H344="","",ROW()-4)</f>
        <v/>
      </c>
      <c r="B344" s="13">
        <f>IF(H344="","",ROW()-4)</f>
        <v/>
      </c>
    </row>
    <row r="345">
      <c r="A345" s="13">
        <f>IF(H345="","",ROW()-4)</f>
        <v/>
      </c>
      <c r="B345" s="13">
        <f>IF(H345="","",ROW()-4)</f>
        <v/>
      </c>
    </row>
    <row r="346">
      <c r="A346" s="13">
        <f>IF(H346="","",ROW()-4)</f>
        <v/>
      </c>
      <c r="B346" s="13">
        <f>IF(H346="","",ROW()-4)</f>
        <v/>
      </c>
    </row>
    <row r="347">
      <c r="A347" s="13">
        <f>IF(H347="","",ROW()-4)</f>
        <v/>
      </c>
      <c r="B347" s="13">
        <f>IF(H347="","",ROW()-4)</f>
        <v/>
      </c>
    </row>
    <row r="348">
      <c r="A348" s="13">
        <f>IF(H348="","",ROW()-4)</f>
        <v/>
      </c>
      <c r="B348" s="13">
        <f>IF(H348="","",ROW()-4)</f>
        <v/>
      </c>
    </row>
    <row r="349">
      <c r="A349" s="13">
        <f>IF(H349="","",ROW()-4)</f>
        <v/>
      </c>
      <c r="B349" s="13">
        <f>IF(H349="","",ROW()-4)</f>
        <v/>
      </c>
    </row>
    <row r="350">
      <c r="A350" s="13">
        <f>IF(H350="","",ROW()-4)</f>
        <v/>
      </c>
      <c r="B350" s="13">
        <f>IF(H350="","",ROW()-4)</f>
        <v/>
      </c>
    </row>
    <row r="351">
      <c r="A351" s="13">
        <f>IF(H351="","",ROW()-4)</f>
        <v/>
      </c>
      <c r="B351" s="13">
        <f>IF(H351="","",ROW()-4)</f>
        <v/>
      </c>
    </row>
    <row r="352">
      <c r="A352" s="13">
        <f>IF(H352="","",ROW()-4)</f>
        <v/>
      </c>
      <c r="B352" s="13">
        <f>IF(H352="","",ROW()-4)</f>
        <v/>
      </c>
    </row>
    <row r="353">
      <c r="A353" s="13">
        <f>IF(H353="","",ROW()-4)</f>
        <v/>
      </c>
      <c r="B353" s="13">
        <f>IF(H353="","",ROW()-4)</f>
        <v/>
      </c>
    </row>
    <row r="354">
      <c r="A354" s="13">
        <f>IF(H354="","",ROW()-4)</f>
        <v/>
      </c>
      <c r="B354" s="13">
        <f>IF(H354="","",ROW()-4)</f>
        <v/>
      </c>
    </row>
    <row r="355">
      <c r="A355" s="13">
        <f>IF(H355="","",ROW()-4)</f>
        <v/>
      </c>
      <c r="B355" s="13">
        <f>IF(H355="","",ROW()-4)</f>
        <v/>
      </c>
    </row>
    <row r="356">
      <c r="A356" s="13">
        <f>IF(H356="","",ROW()-4)</f>
        <v/>
      </c>
      <c r="B356" s="13">
        <f>IF(H356="","",ROW()-4)</f>
        <v/>
      </c>
    </row>
    <row r="357">
      <c r="A357" s="13">
        <f>IF(H357="","",ROW()-4)</f>
        <v/>
      </c>
      <c r="B357" s="13">
        <f>IF(H357="","",ROW()-4)</f>
        <v/>
      </c>
    </row>
    <row r="358">
      <c r="A358" s="13">
        <f>IF(H358="","",ROW()-4)</f>
        <v/>
      </c>
      <c r="B358" s="13">
        <f>IF(H358="","",ROW()-4)</f>
        <v/>
      </c>
    </row>
    <row r="359">
      <c r="A359" s="13">
        <f>IF(H359="","",ROW()-4)</f>
        <v/>
      </c>
      <c r="B359" s="13">
        <f>IF(H359="","",ROW()-4)</f>
        <v/>
      </c>
    </row>
    <row r="360">
      <c r="A360" s="13">
        <f>IF(H360="","",ROW()-4)</f>
        <v/>
      </c>
      <c r="B360" s="13">
        <f>IF(H360="","",ROW()-4)</f>
        <v/>
      </c>
    </row>
    <row r="361">
      <c r="A361" s="13">
        <f>IF(H361="","",ROW()-4)</f>
        <v/>
      </c>
      <c r="B361" s="13">
        <f>IF(H361="","",ROW()-4)</f>
        <v/>
      </c>
    </row>
    <row r="362">
      <c r="A362" s="13">
        <f>IF(H362="","",ROW()-4)</f>
        <v/>
      </c>
      <c r="B362" s="13">
        <f>IF(H362="","",ROW()-4)</f>
        <v/>
      </c>
    </row>
    <row r="363">
      <c r="A363" s="13">
        <f>IF(H363="","",ROW()-4)</f>
        <v/>
      </c>
      <c r="B363" s="13">
        <f>IF(H363="","",ROW()-4)</f>
        <v/>
      </c>
    </row>
    <row r="364">
      <c r="A364" s="13">
        <f>IF(H364="","",ROW()-4)</f>
        <v/>
      </c>
      <c r="B364" s="13">
        <f>IF(H364="","",ROW()-4)</f>
        <v/>
      </c>
    </row>
    <row r="365">
      <c r="A365" s="13">
        <f>IF(H365="","",ROW()-4)</f>
        <v/>
      </c>
      <c r="B365" s="13">
        <f>IF(H365="","",ROW()-4)</f>
        <v/>
      </c>
    </row>
    <row r="366">
      <c r="A366" s="13">
        <f>IF(H366="","",ROW()-4)</f>
        <v/>
      </c>
      <c r="B366" s="13">
        <f>IF(H366="","",ROW()-4)</f>
        <v/>
      </c>
    </row>
    <row r="367">
      <c r="A367" s="13">
        <f>IF(H367="","",ROW()-4)</f>
        <v/>
      </c>
      <c r="B367" s="13">
        <f>IF(H367="","",ROW()-4)</f>
        <v/>
      </c>
    </row>
    <row r="368">
      <c r="A368" s="13">
        <f>IF(H368="","",ROW()-4)</f>
        <v/>
      </c>
      <c r="B368" s="13">
        <f>IF(H368="","",ROW()-4)</f>
        <v/>
      </c>
    </row>
    <row r="369">
      <c r="A369" s="13">
        <f>IF(H369="","",ROW()-4)</f>
        <v/>
      </c>
      <c r="B369" s="13">
        <f>IF(H369="","",ROW()-4)</f>
        <v/>
      </c>
    </row>
    <row r="370">
      <c r="A370" s="13">
        <f>IF(H370="","",ROW()-4)</f>
        <v/>
      </c>
      <c r="B370" s="13">
        <f>IF(H370="","",ROW()-4)</f>
        <v/>
      </c>
    </row>
    <row r="371">
      <c r="A371" s="13">
        <f>IF(H371="","",ROW()-4)</f>
        <v/>
      </c>
      <c r="B371" s="13">
        <f>IF(H371="","",ROW()-4)</f>
        <v/>
      </c>
    </row>
    <row r="372">
      <c r="A372" s="13">
        <f>IF(H372="","",ROW()-4)</f>
        <v/>
      </c>
      <c r="B372" s="13">
        <f>IF(H372="","",ROW()-4)</f>
        <v/>
      </c>
    </row>
    <row r="373">
      <c r="A373" s="13">
        <f>IF(H373="","",ROW()-4)</f>
        <v/>
      </c>
      <c r="B373" s="13">
        <f>IF(H373="","",ROW()-4)</f>
        <v/>
      </c>
    </row>
    <row r="374">
      <c r="A374" s="13">
        <f>IF(H374="","",ROW()-4)</f>
        <v/>
      </c>
      <c r="B374" s="13">
        <f>IF(H374="","",ROW()-4)</f>
        <v/>
      </c>
    </row>
    <row r="375">
      <c r="A375" s="13">
        <f>IF(H375="","",ROW()-4)</f>
        <v/>
      </c>
      <c r="B375" s="13">
        <f>IF(H375="","",ROW()-4)</f>
        <v/>
      </c>
    </row>
    <row r="376">
      <c r="A376" s="13">
        <f>IF(H376="","",ROW()-4)</f>
        <v/>
      </c>
      <c r="B376" s="13">
        <f>IF(H376="","",ROW()-4)</f>
        <v/>
      </c>
    </row>
    <row r="377">
      <c r="A377" s="13">
        <f>IF(H377="","",ROW()-4)</f>
        <v/>
      </c>
      <c r="B377" s="13">
        <f>IF(H377="","",ROW()-4)</f>
        <v/>
      </c>
    </row>
    <row r="378">
      <c r="A378" s="13">
        <f>IF(H378="","",ROW()-4)</f>
        <v/>
      </c>
      <c r="B378" s="13">
        <f>IF(H378="","",ROW()-4)</f>
        <v/>
      </c>
    </row>
    <row r="379">
      <c r="A379" s="13">
        <f>IF(H379="","",ROW()-4)</f>
        <v/>
      </c>
      <c r="B379" s="13">
        <f>IF(H379="","",ROW()-4)</f>
        <v/>
      </c>
    </row>
    <row r="380">
      <c r="A380" s="13">
        <f>IF(H380="","",ROW()-4)</f>
        <v/>
      </c>
      <c r="B380" s="13">
        <f>IF(H380="","",ROW()-4)</f>
        <v/>
      </c>
    </row>
    <row r="381">
      <c r="A381" s="13">
        <f>IF(H381="","",ROW()-4)</f>
        <v/>
      </c>
      <c r="B381" s="13">
        <f>IF(H381="","",ROW()-4)</f>
        <v/>
      </c>
    </row>
    <row r="382">
      <c r="A382" s="13">
        <f>IF(H382="","",ROW()-4)</f>
        <v/>
      </c>
      <c r="B382" s="13">
        <f>IF(H382="","",ROW()-4)</f>
        <v/>
      </c>
    </row>
    <row r="383">
      <c r="A383" s="13">
        <f>IF(H383="","",ROW()-4)</f>
        <v/>
      </c>
      <c r="B383" s="13">
        <f>IF(H383="","",ROW()-4)</f>
        <v/>
      </c>
    </row>
    <row r="384">
      <c r="A384" s="13">
        <f>IF(H384="","",ROW()-4)</f>
        <v/>
      </c>
      <c r="B384" s="13">
        <f>IF(H384="","",ROW()-4)</f>
        <v/>
      </c>
    </row>
    <row r="385">
      <c r="A385" s="13">
        <f>IF(H385="","",ROW()-4)</f>
        <v/>
      </c>
      <c r="B385" s="13">
        <f>IF(H385="","",ROW()-4)</f>
        <v/>
      </c>
    </row>
    <row r="386">
      <c r="A386" s="13">
        <f>IF(H386="","",ROW()-4)</f>
        <v/>
      </c>
      <c r="B386" s="13">
        <f>IF(H386="","",ROW()-4)</f>
        <v/>
      </c>
    </row>
    <row r="387">
      <c r="A387" s="13">
        <f>IF(H387="","",ROW()-4)</f>
        <v/>
      </c>
      <c r="B387" s="13">
        <f>IF(H387="","",ROW()-4)</f>
        <v/>
      </c>
    </row>
    <row r="388">
      <c r="A388" s="13">
        <f>IF(H388="","",ROW()-4)</f>
        <v/>
      </c>
      <c r="B388" s="13">
        <f>IF(H388="","",ROW()-4)</f>
        <v/>
      </c>
    </row>
    <row r="389">
      <c r="A389" s="13">
        <f>IF(H389="","",ROW()-4)</f>
        <v/>
      </c>
      <c r="B389" s="13">
        <f>IF(H389="","",ROW()-4)</f>
        <v/>
      </c>
    </row>
    <row r="390">
      <c r="A390" s="13">
        <f>IF(H390="","",ROW()-4)</f>
        <v/>
      </c>
      <c r="B390" s="13">
        <f>IF(H390="","",ROW()-4)</f>
        <v/>
      </c>
    </row>
    <row r="391">
      <c r="A391" s="13">
        <f>IF(H391="","",ROW()-4)</f>
        <v/>
      </c>
      <c r="B391" s="13">
        <f>IF(H391="","",ROW()-4)</f>
        <v/>
      </c>
    </row>
    <row r="392">
      <c r="A392" s="13">
        <f>IF(H392="","",ROW()-4)</f>
        <v/>
      </c>
      <c r="B392" s="13">
        <f>IF(H392="","",ROW()-4)</f>
        <v/>
      </c>
    </row>
    <row r="393">
      <c r="A393" s="13">
        <f>IF(H393="","",ROW()-4)</f>
        <v/>
      </c>
      <c r="B393" s="13">
        <f>IF(H393="","",ROW()-4)</f>
        <v/>
      </c>
    </row>
    <row r="394">
      <c r="A394" s="13">
        <f>IF(H394="","",ROW()-4)</f>
        <v/>
      </c>
      <c r="B394" s="13">
        <f>IF(H394="","",ROW()-4)</f>
        <v/>
      </c>
    </row>
    <row r="395">
      <c r="A395" s="13">
        <f>IF(H395="","",ROW()-4)</f>
        <v/>
      </c>
      <c r="B395" s="13">
        <f>IF(H395="","",ROW()-4)</f>
        <v/>
      </c>
    </row>
    <row r="396">
      <c r="A396" s="13">
        <f>IF(H396="","",ROW()-4)</f>
        <v/>
      </c>
      <c r="B396" s="13">
        <f>IF(H396="","",ROW()-4)</f>
        <v/>
      </c>
    </row>
    <row r="397">
      <c r="A397" s="13">
        <f>IF(H397="","",ROW()-4)</f>
        <v/>
      </c>
      <c r="B397" s="13">
        <f>IF(H397="","",ROW()-4)</f>
        <v/>
      </c>
    </row>
    <row r="398">
      <c r="A398" s="13">
        <f>IF(H398="","",ROW()-4)</f>
        <v/>
      </c>
      <c r="B398" s="13">
        <f>IF(H398="","",ROW()-4)</f>
        <v/>
      </c>
    </row>
    <row r="399">
      <c r="A399" s="13">
        <f>IF(H399="","",ROW()-4)</f>
        <v/>
      </c>
      <c r="B399" s="13">
        <f>IF(H399="","",ROW()-4)</f>
        <v/>
      </c>
    </row>
    <row r="400">
      <c r="A400" s="13">
        <f>IF(H400="","",ROW()-4)</f>
        <v/>
      </c>
      <c r="B400" s="13">
        <f>IF(H400="","",ROW()-4)</f>
        <v/>
      </c>
    </row>
    <row r="401">
      <c r="A401" s="13">
        <f>IF(H401="","",ROW()-4)</f>
        <v/>
      </c>
      <c r="B401" s="13">
        <f>IF(H401="","",ROW()-4)</f>
        <v/>
      </c>
    </row>
    <row r="402">
      <c r="A402" s="13">
        <f>IF(H402="","",ROW()-4)</f>
        <v/>
      </c>
      <c r="B402" s="13">
        <f>IF(H402="","",ROW()-4)</f>
        <v/>
      </c>
    </row>
    <row r="403">
      <c r="A403" s="13">
        <f>IF(H403="","",ROW()-4)</f>
        <v/>
      </c>
      <c r="B403" s="13">
        <f>IF(H403="","",ROW()-4)</f>
        <v/>
      </c>
    </row>
    <row r="404">
      <c r="A404" s="13">
        <f>IF(H404="","",ROW()-4)</f>
        <v/>
      </c>
      <c r="B404" s="13">
        <f>IF(H404="","",ROW()-4)</f>
        <v/>
      </c>
    </row>
    <row r="405">
      <c r="A405" s="13">
        <f>IF(H405="","",ROW()-4)</f>
        <v/>
      </c>
      <c r="B405" s="13">
        <f>IF(H405="","",ROW()-4)</f>
        <v/>
      </c>
    </row>
    <row r="406">
      <c r="A406" s="13">
        <f>IF(H406="","",ROW()-4)</f>
        <v/>
      </c>
      <c r="B406" s="13">
        <f>IF(H406="","",ROW()-4)</f>
        <v/>
      </c>
    </row>
    <row r="407">
      <c r="A407" s="13">
        <f>IF(H407="","",ROW()-4)</f>
        <v/>
      </c>
      <c r="B407" s="13">
        <f>IF(H407="","",ROW()-4)</f>
        <v/>
      </c>
    </row>
    <row r="408">
      <c r="A408" s="13">
        <f>IF(H408="","",ROW()-4)</f>
        <v/>
      </c>
      <c r="B408" s="13">
        <f>IF(H408="","",ROW()-4)</f>
        <v/>
      </c>
    </row>
    <row r="409">
      <c r="A409" s="13">
        <f>IF(H409="","",ROW()-4)</f>
        <v/>
      </c>
      <c r="B409" s="13">
        <f>IF(H409="","",ROW()-4)</f>
        <v/>
      </c>
    </row>
    <row r="410">
      <c r="A410" s="13">
        <f>IF(H410="","",ROW()-4)</f>
        <v/>
      </c>
      <c r="B410" s="13">
        <f>IF(H410="","",ROW()-4)</f>
        <v/>
      </c>
    </row>
    <row r="411">
      <c r="A411" s="13">
        <f>IF(H411="","",ROW()-4)</f>
        <v/>
      </c>
      <c r="B411" s="13">
        <f>IF(H411="","",ROW()-4)</f>
        <v/>
      </c>
    </row>
    <row r="412">
      <c r="A412" s="13">
        <f>IF(H412="","",ROW()-4)</f>
        <v/>
      </c>
      <c r="B412" s="13">
        <f>IF(H412="","",ROW()-4)</f>
        <v/>
      </c>
    </row>
    <row r="413">
      <c r="A413" s="13">
        <f>IF(H413="","",ROW()-4)</f>
        <v/>
      </c>
      <c r="B413" s="13">
        <f>IF(H413="","",ROW()-4)</f>
        <v/>
      </c>
    </row>
    <row r="414">
      <c r="A414" s="13">
        <f>IF(H414="","",ROW()-4)</f>
        <v/>
      </c>
      <c r="B414" s="13">
        <f>IF(H414="","",ROW()-4)</f>
        <v/>
      </c>
    </row>
    <row r="415">
      <c r="A415" s="13">
        <f>IF(H415="","",ROW()-4)</f>
        <v/>
      </c>
      <c r="B415" s="13">
        <f>IF(H415="","",ROW()-4)</f>
        <v/>
      </c>
    </row>
    <row r="416">
      <c r="A416" s="13">
        <f>IF(H416="","",ROW()-4)</f>
        <v/>
      </c>
      <c r="B416" s="13">
        <f>IF(H416="","",ROW()-4)</f>
        <v/>
      </c>
    </row>
    <row r="417">
      <c r="A417" s="13">
        <f>IF(H417="","",ROW()-4)</f>
        <v/>
      </c>
      <c r="B417" s="13">
        <f>IF(H417="","",ROW()-4)</f>
        <v/>
      </c>
    </row>
    <row r="418">
      <c r="A418" s="13">
        <f>IF(H418="","",ROW()-4)</f>
        <v/>
      </c>
      <c r="B418" s="13">
        <f>IF(H418="","",ROW()-4)</f>
        <v/>
      </c>
    </row>
    <row r="419">
      <c r="A419" s="13">
        <f>IF(H419="","",ROW()-4)</f>
        <v/>
      </c>
      <c r="B419" s="13">
        <f>IF(H419="","",ROW()-4)</f>
        <v/>
      </c>
    </row>
    <row r="420">
      <c r="A420" s="13">
        <f>IF(H420="","",ROW()-4)</f>
        <v/>
      </c>
      <c r="B420" s="13">
        <f>IF(H420="","",ROW()-4)</f>
        <v/>
      </c>
    </row>
    <row r="421">
      <c r="A421" s="13">
        <f>IF(H421="","",ROW()-4)</f>
        <v/>
      </c>
      <c r="B421" s="13">
        <f>IF(H421="","",ROW()-4)</f>
        <v/>
      </c>
    </row>
    <row r="422">
      <c r="A422" s="13">
        <f>IF(H422="","",ROW()-4)</f>
        <v/>
      </c>
      <c r="B422" s="13">
        <f>IF(H422="","",ROW()-4)</f>
        <v/>
      </c>
    </row>
    <row r="423">
      <c r="A423" s="13">
        <f>IF(H423="","",ROW()-4)</f>
        <v/>
      </c>
      <c r="B423" s="13">
        <f>IF(H423="","",ROW()-4)</f>
        <v/>
      </c>
    </row>
    <row r="424">
      <c r="A424" s="13">
        <f>IF(H424="","",ROW()-4)</f>
        <v/>
      </c>
      <c r="B424" s="13">
        <f>IF(H424="","",ROW()-4)</f>
        <v/>
      </c>
    </row>
    <row r="425">
      <c r="A425" s="13">
        <f>IF(H425="","",ROW()-4)</f>
        <v/>
      </c>
      <c r="B425" s="13">
        <f>IF(H425="","",ROW()-4)</f>
        <v/>
      </c>
    </row>
    <row r="426">
      <c r="A426" s="13">
        <f>IF(H426="","",ROW()-4)</f>
        <v/>
      </c>
      <c r="B426" s="13">
        <f>IF(H426="","",ROW()-4)</f>
        <v/>
      </c>
    </row>
    <row r="427">
      <c r="A427" s="13">
        <f>IF(H427="","",ROW()-4)</f>
        <v/>
      </c>
      <c r="B427" s="13">
        <f>IF(H427="","",ROW()-4)</f>
        <v/>
      </c>
    </row>
    <row r="428">
      <c r="A428" s="13">
        <f>IF(H428="","",ROW()-4)</f>
        <v/>
      </c>
      <c r="B428" s="13">
        <f>IF(H428="","",ROW()-4)</f>
        <v/>
      </c>
    </row>
    <row r="429">
      <c r="A429" s="13">
        <f>IF(H429="","",ROW()-4)</f>
        <v/>
      </c>
      <c r="B429" s="13">
        <f>IF(H429="","",ROW()-4)</f>
        <v/>
      </c>
    </row>
    <row r="430">
      <c r="A430" s="13">
        <f>IF(H430="","",ROW()-4)</f>
        <v/>
      </c>
      <c r="B430" s="13">
        <f>IF(H430="","",ROW()-4)</f>
        <v/>
      </c>
    </row>
    <row r="431">
      <c r="A431" s="13">
        <f>IF(H431="","",ROW()-4)</f>
        <v/>
      </c>
      <c r="B431" s="13">
        <f>IF(H431="","",ROW()-4)</f>
        <v/>
      </c>
    </row>
    <row r="432">
      <c r="A432" s="13">
        <f>IF(H432="","",ROW()-4)</f>
        <v/>
      </c>
      <c r="B432" s="13">
        <f>IF(H432="","",ROW()-4)</f>
        <v/>
      </c>
    </row>
    <row r="433">
      <c r="A433" s="13">
        <f>IF(H433="","",ROW()-4)</f>
        <v/>
      </c>
      <c r="B433" s="13">
        <f>IF(H433="","",ROW()-4)</f>
        <v/>
      </c>
    </row>
    <row r="434">
      <c r="A434" s="13">
        <f>IF(H434="","",ROW()-4)</f>
        <v/>
      </c>
      <c r="B434" s="13">
        <f>IF(H434="","",ROW()-4)</f>
        <v/>
      </c>
    </row>
    <row r="435">
      <c r="A435" s="13">
        <f>IF(H435="","",ROW()-4)</f>
        <v/>
      </c>
      <c r="B435" s="13">
        <f>IF(H435="","",ROW()-4)</f>
        <v/>
      </c>
    </row>
    <row r="436">
      <c r="A436" s="13">
        <f>IF(H436="","",ROW()-4)</f>
        <v/>
      </c>
      <c r="B436" s="13">
        <f>IF(H436="","",ROW()-4)</f>
        <v/>
      </c>
    </row>
    <row r="437">
      <c r="A437" s="13">
        <f>IF(H437="","",ROW()-4)</f>
        <v/>
      </c>
      <c r="B437" s="13">
        <f>IF(H437="","",ROW()-4)</f>
        <v/>
      </c>
    </row>
    <row r="438">
      <c r="A438" s="13">
        <f>IF(H438="","",ROW()-4)</f>
        <v/>
      </c>
      <c r="B438" s="13">
        <f>IF(H438="","",ROW()-4)</f>
        <v/>
      </c>
    </row>
    <row r="439">
      <c r="A439" s="13">
        <f>IF(H439="","",ROW()-4)</f>
        <v/>
      </c>
      <c r="B439" s="13">
        <f>IF(H439="","",ROW()-4)</f>
        <v/>
      </c>
    </row>
    <row r="440">
      <c r="A440" s="13">
        <f>IF(H440="","",ROW()-4)</f>
        <v/>
      </c>
      <c r="B440" s="13">
        <f>IF(H440="","",ROW()-4)</f>
        <v/>
      </c>
    </row>
    <row r="441">
      <c r="A441" s="13">
        <f>IF(H441="","",ROW()-4)</f>
        <v/>
      </c>
      <c r="B441" s="13">
        <f>IF(H441="","",ROW()-4)</f>
        <v/>
      </c>
    </row>
    <row r="442">
      <c r="A442" s="13">
        <f>IF(H442="","",ROW()-4)</f>
        <v/>
      </c>
      <c r="B442" s="13">
        <f>IF(H442="","",ROW()-4)</f>
        <v/>
      </c>
    </row>
    <row r="443">
      <c r="A443" s="13">
        <f>IF(H443="","",ROW()-4)</f>
        <v/>
      </c>
      <c r="B443" s="13">
        <f>IF(H443="","",ROW()-4)</f>
        <v/>
      </c>
    </row>
    <row r="444">
      <c r="A444" s="13">
        <f>IF(H444="","",ROW()-4)</f>
        <v/>
      </c>
      <c r="B444" s="13">
        <f>IF(H444="","",ROW()-4)</f>
        <v/>
      </c>
    </row>
    <row r="445">
      <c r="A445" s="13">
        <f>IF(H445="","",ROW()-4)</f>
        <v/>
      </c>
      <c r="B445" s="13">
        <f>IF(H445="","",ROW()-4)</f>
        <v/>
      </c>
    </row>
    <row r="446">
      <c r="A446" s="13">
        <f>IF(H446="","",ROW()-4)</f>
        <v/>
      </c>
      <c r="B446" s="13">
        <f>IF(H446="","",ROW()-4)</f>
        <v/>
      </c>
    </row>
    <row r="447">
      <c r="A447" s="13">
        <f>IF(H447="","",ROW()-4)</f>
        <v/>
      </c>
      <c r="B447" s="13">
        <f>IF(H447="","",ROW()-4)</f>
        <v/>
      </c>
    </row>
    <row r="448">
      <c r="A448" s="13">
        <f>IF(H448="","",ROW()-4)</f>
        <v/>
      </c>
      <c r="B448" s="13">
        <f>IF(H448="","",ROW()-4)</f>
        <v/>
      </c>
    </row>
    <row r="449">
      <c r="A449" s="13">
        <f>IF(H449="","",ROW()-4)</f>
        <v/>
      </c>
      <c r="B449" s="13">
        <f>IF(H449="","",ROW()-4)</f>
        <v/>
      </c>
    </row>
    <row r="450">
      <c r="A450" s="13">
        <f>IF(H450="","",ROW()-4)</f>
        <v/>
      </c>
      <c r="B450" s="13">
        <f>IF(H450="","",ROW()-4)</f>
        <v/>
      </c>
    </row>
    <row r="451">
      <c r="A451" s="13">
        <f>IF(H451="","",ROW()-4)</f>
        <v/>
      </c>
      <c r="B451" s="13">
        <f>IF(H451="","",ROW()-4)</f>
        <v/>
      </c>
    </row>
    <row r="452">
      <c r="A452" s="13">
        <f>IF(H452="","",ROW()-4)</f>
        <v/>
      </c>
      <c r="B452" s="13">
        <f>IF(H452="","",ROW()-4)</f>
        <v/>
      </c>
    </row>
    <row r="453">
      <c r="A453" s="13">
        <f>IF(H453="","",ROW()-4)</f>
        <v/>
      </c>
      <c r="B453" s="13">
        <f>IF(H453="","",ROW()-4)</f>
        <v/>
      </c>
    </row>
    <row r="454">
      <c r="A454" s="13">
        <f>IF(H454="","",ROW()-4)</f>
        <v/>
      </c>
      <c r="B454" s="13">
        <f>IF(H454="","",ROW()-4)</f>
        <v/>
      </c>
    </row>
    <row r="455">
      <c r="A455" s="13">
        <f>IF(H455="","",ROW()-4)</f>
        <v/>
      </c>
      <c r="B455" s="13">
        <f>IF(H455="","",ROW()-4)</f>
        <v/>
      </c>
    </row>
    <row r="456">
      <c r="A456" s="13">
        <f>IF(H456="","",ROW()-4)</f>
        <v/>
      </c>
      <c r="B456" s="13">
        <f>IF(H456="","",ROW()-4)</f>
        <v/>
      </c>
    </row>
    <row r="457">
      <c r="A457" s="13">
        <f>IF(H457="","",ROW()-4)</f>
        <v/>
      </c>
      <c r="B457" s="13">
        <f>IF(H457="","",ROW()-4)</f>
        <v/>
      </c>
    </row>
    <row r="458">
      <c r="A458" s="13">
        <f>IF(H458="","",ROW()-4)</f>
        <v/>
      </c>
      <c r="B458" s="13">
        <f>IF(H458="","",ROW()-4)</f>
        <v/>
      </c>
    </row>
    <row r="459">
      <c r="A459" s="13">
        <f>IF(H459="","",ROW()-4)</f>
        <v/>
      </c>
      <c r="B459" s="13">
        <f>IF(H459="","",ROW()-4)</f>
        <v/>
      </c>
    </row>
    <row r="460">
      <c r="A460" s="13">
        <f>IF(H460="","",ROW()-4)</f>
        <v/>
      </c>
      <c r="B460" s="13">
        <f>IF(H460="","",ROW()-4)</f>
        <v/>
      </c>
    </row>
    <row r="461">
      <c r="A461" s="13">
        <f>IF(H461="","",ROW()-4)</f>
        <v/>
      </c>
      <c r="B461" s="13">
        <f>IF(H461="","",ROW()-4)</f>
        <v/>
      </c>
    </row>
    <row r="462">
      <c r="A462" s="13">
        <f>IF(H462="","",ROW()-4)</f>
        <v/>
      </c>
      <c r="B462" s="13">
        <f>IF(H462="","",ROW()-4)</f>
        <v/>
      </c>
    </row>
    <row r="463">
      <c r="A463" s="13">
        <f>IF(H463="","",ROW()-4)</f>
        <v/>
      </c>
      <c r="B463" s="13">
        <f>IF(H463="","",ROW()-4)</f>
        <v/>
      </c>
    </row>
    <row r="464">
      <c r="A464" s="13">
        <f>IF(H464="","",ROW()-4)</f>
        <v/>
      </c>
      <c r="B464" s="13">
        <f>IF(H464="","",ROW()-4)</f>
        <v/>
      </c>
    </row>
    <row r="465">
      <c r="A465" s="13">
        <f>IF(H465="","",ROW()-4)</f>
        <v/>
      </c>
      <c r="B465" s="13">
        <f>IF(H465="","",ROW()-4)</f>
        <v/>
      </c>
    </row>
    <row r="466">
      <c r="A466" s="13">
        <f>IF(H466="","",ROW()-4)</f>
        <v/>
      </c>
      <c r="B466" s="13">
        <f>IF(H466="","",ROW()-4)</f>
        <v/>
      </c>
    </row>
    <row r="467">
      <c r="A467" s="13">
        <f>IF(H467="","",ROW()-4)</f>
        <v/>
      </c>
      <c r="B467" s="13">
        <f>IF(H467="","",ROW()-4)</f>
        <v/>
      </c>
    </row>
    <row r="468">
      <c r="A468" s="13">
        <f>IF(H468="","",ROW()-4)</f>
        <v/>
      </c>
      <c r="B468" s="13">
        <f>IF(H468="","",ROW()-4)</f>
        <v/>
      </c>
    </row>
    <row r="469">
      <c r="A469" s="13">
        <f>IF(H469="","",ROW()-4)</f>
        <v/>
      </c>
      <c r="B469" s="13">
        <f>IF(H469="","",ROW()-4)</f>
        <v/>
      </c>
    </row>
    <row r="470">
      <c r="A470" s="13">
        <f>IF(H470="","",ROW()-4)</f>
        <v/>
      </c>
      <c r="B470" s="13">
        <f>IF(H470="","",ROW()-4)</f>
        <v/>
      </c>
    </row>
    <row r="471">
      <c r="A471" s="13">
        <f>IF(H471="","",ROW()-4)</f>
        <v/>
      </c>
      <c r="B471" s="13">
        <f>IF(H471="","",ROW()-4)</f>
        <v/>
      </c>
    </row>
    <row r="472">
      <c r="A472" s="13">
        <f>IF(H472="","",ROW()-4)</f>
        <v/>
      </c>
      <c r="B472" s="13">
        <f>IF(H472="","",ROW()-4)</f>
        <v/>
      </c>
    </row>
    <row r="473">
      <c r="A473" s="13">
        <f>IF(H473="","",ROW()-4)</f>
        <v/>
      </c>
      <c r="B473" s="13">
        <f>IF(H473="","",ROW()-4)</f>
        <v/>
      </c>
    </row>
    <row r="474">
      <c r="A474" s="13">
        <f>IF(H474="","",ROW()-4)</f>
        <v/>
      </c>
      <c r="B474" s="13">
        <f>IF(H474="","",ROW()-4)</f>
        <v/>
      </c>
    </row>
    <row r="475">
      <c r="A475" s="13">
        <f>IF(H475="","",ROW()-4)</f>
        <v/>
      </c>
      <c r="B475" s="13">
        <f>IF(H475="","",ROW()-4)</f>
        <v/>
      </c>
    </row>
    <row r="476">
      <c r="A476" s="13">
        <f>IF(H476="","",ROW()-4)</f>
        <v/>
      </c>
      <c r="B476" s="13">
        <f>IF(H476="","",ROW()-4)</f>
        <v/>
      </c>
    </row>
    <row r="477">
      <c r="A477" s="13">
        <f>IF(H477="","",ROW()-4)</f>
        <v/>
      </c>
      <c r="B477" s="13">
        <f>IF(H477="","",ROW()-4)</f>
        <v/>
      </c>
    </row>
    <row r="478">
      <c r="A478" s="13">
        <f>IF(H478="","",ROW()-4)</f>
        <v/>
      </c>
      <c r="B478" s="13">
        <f>IF(H478="","",ROW()-4)</f>
        <v/>
      </c>
    </row>
    <row r="479">
      <c r="A479" s="13">
        <f>IF(H479="","",ROW()-4)</f>
        <v/>
      </c>
      <c r="B479" s="13">
        <f>IF(H479="","",ROW()-4)</f>
        <v/>
      </c>
    </row>
    <row r="480">
      <c r="A480" s="13">
        <f>IF(H480="","",ROW()-4)</f>
        <v/>
      </c>
      <c r="B480" s="13">
        <f>IF(H480="","",ROW()-4)</f>
        <v/>
      </c>
    </row>
    <row r="481">
      <c r="A481" s="13">
        <f>IF(H481="","",ROW()-4)</f>
        <v/>
      </c>
      <c r="B481" s="13">
        <f>IF(H481="","",ROW()-4)</f>
        <v/>
      </c>
    </row>
    <row r="482">
      <c r="A482" s="13">
        <f>IF(H482="","",ROW()-4)</f>
        <v/>
      </c>
      <c r="B482" s="13">
        <f>IF(H482="","",ROW()-4)</f>
        <v/>
      </c>
    </row>
    <row r="483">
      <c r="A483" s="13">
        <f>IF(H483="","",ROW()-4)</f>
        <v/>
      </c>
      <c r="B483" s="13">
        <f>IF(H483="","",ROW()-4)</f>
        <v/>
      </c>
    </row>
    <row r="484">
      <c r="A484" s="13">
        <f>IF(H484="","",ROW()-4)</f>
        <v/>
      </c>
      <c r="B484" s="13">
        <f>IF(H484="","",ROW()-4)</f>
        <v/>
      </c>
    </row>
    <row r="485">
      <c r="A485" s="13">
        <f>IF(H485="","",ROW()-4)</f>
        <v/>
      </c>
      <c r="B485" s="13">
        <f>IF(H485="","",ROW()-4)</f>
        <v/>
      </c>
    </row>
    <row r="486">
      <c r="A486" s="13">
        <f>IF(H486="","",ROW()-4)</f>
        <v/>
      </c>
      <c r="B486" s="13">
        <f>IF(H486="","",ROW()-4)</f>
        <v/>
      </c>
    </row>
    <row r="487">
      <c r="A487" s="13">
        <f>IF(H487="","",ROW()-4)</f>
        <v/>
      </c>
      <c r="B487" s="13">
        <f>IF(H487="","",ROW()-4)</f>
        <v/>
      </c>
    </row>
    <row r="488">
      <c r="A488" s="13">
        <f>IF(H488="","",ROW()-4)</f>
        <v/>
      </c>
      <c r="B488" s="13">
        <f>IF(H488="","",ROW()-4)</f>
        <v/>
      </c>
    </row>
    <row r="489">
      <c r="A489" s="13">
        <f>IF(H489="","",ROW()-4)</f>
        <v/>
      </c>
      <c r="B489" s="13">
        <f>IF(H489="","",ROW()-4)</f>
        <v/>
      </c>
    </row>
    <row r="490">
      <c r="A490" s="13">
        <f>IF(H490="","",ROW()-4)</f>
        <v/>
      </c>
      <c r="B490" s="13">
        <f>IF(H490="","",ROW()-4)</f>
        <v/>
      </c>
    </row>
    <row r="491">
      <c r="A491" s="13">
        <f>IF(H491="","",ROW()-4)</f>
        <v/>
      </c>
      <c r="B491" s="13">
        <f>IF(H491="","",ROW()-4)</f>
        <v/>
      </c>
    </row>
    <row r="492">
      <c r="A492" s="13">
        <f>IF(H492="","",ROW()-4)</f>
        <v/>
      </c>
      <c r="B492" s="13">
        <f>IF(H492="","",ROW()-4)</f>
        <v/>
      </c>
    </row>
    <row r="493">
      <c r="A493" s="13">
        <f>IF(H493="","",ROW()-4)</f>
        <v/>
      </c>
      <c r="B493" s="13">
        <f>IF(H493="","",ROW()-4)</f>
        <v/>
      </c>
    </row>
    <row r="494">
      <c r="A494" s="13">
        <f>IF(H494="","",ROW()-4)</f>
        <v/>
      </c>
      <c r="B494" s="13">
        <f>IF(H494="","",ROW()-4)</f>
        <v/>
      </c>
    </row>
    <row r="495">
      <c r="A495" s="13">
        <f>IF(H495="","",ROW()-4)</f>
        <v/>
      </c>
      <c r="B495" s="13">
        <f>IF(H495="","",ROW()-4)</f>
        <v/>
      </c>
    </row>
    <row r="496">
      <c r="A496" s="13">
        <f>IF(H496="","",ROW()-4)</f>
        <v/>
      </c>
      <c r="B496" s="13">
        <f>IF(H496="","",ROW()-4)</f>
        <v/>
      </c>
    </row>
    <row r="497">
      <c r="A497" s="13">
        <f>IF(H497="","",ROW()-4)</f>
        <v/>
      </c>
      <c r="B497" s="13">
        <f>IF(H497="","",ROW()-4)</f>
        <v/>
      </c>
    </row>
    <row r="498">
      <c r="A498" s="13">
        <f>IF(H498="","",ROW()-4)</f>
        <v/>
      </c>
      <c r="B498" s="13">
        <f>IF(H498="","",ROW()-4)</f>
        <v/>
      </c>
    </row>
    <row r="499">
      <c r="A499" s="13">
        <f>IF(H499="","",ROW()-4)</f>
        <v/>
      </c>
      <c r="B499" s="13">
        <f>IF(H499="","",ROW()-4)</f>
        <v/>
      </c>
    </row>
    <row r="500">
      <c r="A500" s="13">
        <f>IF(H500="","",ROW()-4)</f>
        <v/>
      </c>
      <c r="B500" s="13">
        <f>IF(H500="","",ROW()-4)</f>
        <v/>
      </c>
    </row>
    <row r="501">
      <c r="A501" s="13">
        <f>IF(H501="","",ROW()-4)</f>
        <v/>
      </c>
      <c r="B501" s="13">
        <f>IF(H501="","",ROW()-4)</f>
        <v/>
      </c>
    </row>
    <row r="502">
      <c r="A502" s="13">
        <f>IF(H502="","",ROW()-4)</f>
        <v/>
      </c>
      <c r="B502" s="13">
        <f>IF(H502="","",ROW()-4)</f>
        <v/>
      </c>
    </row>
    <row r="503">
      <c r="A503" s="13">
        <f>IF(H503="","",ROW()-4)</f>
        <v/>
      </c>
      <c r="B503" s="13">
        <f>IF(H503="","",ROW()-4)</f>
        <v/>
      </c>
    </row>
    <row r="504">
      <c r="A504" s="13">
        <f>IF(H504="","",ROW()-4)</f>
        <v/>
      </c>
      <c r="B504" s="13">
        <f>IF(H504="","",ROW()-4)</f>
        <v/>
      </c>
    </row>
    <row r="505">
      <c r="A505" s="13">
        <f>IF(H505="","",ROW()-4)</f>
        <v/>
      </c>
      <c r="B505" s="13">
        <f>IF(H505="","",ROW()-4)</f>
        <v/>
      </c>
    </row>
    <row r="506">
      <c r="A506" s="13">
        <f>IF(H506="","",ROW()-4)</f>
        <v/>
      </c>
      <c r="B506" s="13">
        <f>IF(H506="","",ROW()-4)</f>
        <v/>
      </c>
    </row>
    <row r="507">
      <c r="A507" s="13">
        <f>IF(H507="","",ROW()-4)</f>
        <v/>
      </c>
      <c r="B507" s="13">
        <f>IF(H507="","",ROW()-4)</f>
        <v/>
      </c>
    </row>
    <row r="508">
      <c r="A508" s="13">
        <f>IF(H508="","",ROW()-4)</f>
        <v/>
      </c>
      <c r="B508" s="13">
        <f>IF(H508="","",ROW()-4)</f>
        <v/>
      </c>
    </row>
    <row r="509">
      <c r="A509" s="13">
        <f>IF(H509="","",ROW()-4)</f>
        <v/>
      </c>
      <c r="B509" s="13">
        <f>IF(H509="","",ROW()-4)</f>
        <v/>
      </c>
    </row>
    <row r="510">
      <c r="A510" s="13">
        <f>IF(H510="","",ROW()-4)</f>
        <v/>
      </c>
      <c r="B510" s="13">
        <f>IF(H510="","",ROW()-4)</f>
        <v/>
      </c>
    </row>
    <row r="511">
      <c r="A511" s="13">
        <f>IF(H511="","",ROW()-4)</f>
        <v/>
      </c>
      <c r="B511" s="13">
        <f>IF(H511="","",ROW()-4)</f>
        <v/>
      </c>
    </row>
    <row r="512">
      <c r="A512" s="13">
        <f>IF(H512="","",ROW()-4)</f>
        <v/>
      </c>
      <c r="B512" s="13">
        <f>IF(H512="","",ROW()-4)</f>
        <v/>
      </c>
    </row>
    <row r="513">
      <c r="A513" s="13">
        <f>IF(H513="","",ROW()-4)</f>
        <v/>
      </c>
      <c r="B513" s="13">
        <f>IF(H513="","",ROW()-4)</f>
        <v/>
      </c>
    </row>
    <row r="514">
      <c r="A514" s="13">
        <f>IF(H514="","",ROW()-4)</f>
        <v/>
      </c>
      <c r="B514" s="13">
        <f>IF(H514="","",ROW()-4)</f>
        <v/>
      </c>
    </row>
    <row r="515">
      <c r="A515" s="13">
        <f>IF(H515="","",ROW()-4)</f>
        <v/>
      </c>
      <c r="B515" s="13">
        <f>IF(H515="","",ROW()-4)</f>
        <v/>
      </c>
    </row>
    <row r="516">
      <c r="A516" s="13">
        <f>IF(H516="","",ROW()-4)</f>
        <v/>
      </c>
      <c r="B516" s="13">
        <f>IF(H516="","",ROW()-4)</f>
        <v/>
      </c>
    </row>
    <row r="517">
      <c r="A517" s="13">
        <f>IF(H517="","",ROW()-4)</f>
        <v/>
      </c>
      <c r="B517" s="13">
        <f>IF(H517="","",ROW()-4)</f>
        <v/>
      </c>
    </row>
    <row r="518">
      <c r="A518" s="13">
        <f>IF(H518="","",ROW()-4)</f>
        <v/>
      </c>
      <c r="B518" s="13">
        <f>IF(H518="","",ROW()-4)</f>
        <v/>
      </c>
    </row>
    <row r="519">
      <c r="A519" s="13">
        <f>IF(H519="","",ROW()-4)</f>
        <v/>
      </c>
      <c r="B519" s="13">
        <f>IF(H519="","",ROW()-4)</f>
        <v/>
      </c>
    </row>
    <row r="520">
      <c r="A520" s="13">
        <f>IF(H520="","",ROW()-4)</f>
        <v/>
      </c>
      <c r="B520" s="13">
        <f>IF(H520="","",ROW()-4)</f>
        <v/>
      </c>
    </row>
    <row r="521">
      <c r="A521" s="13">
        <f>IF(H521="","",ROW()-4)</f>
        <v/>
      </c>
      <c r="B521" s="13">
        <f>IF(H521="","",ROW()-4)</f>
        <v/>
      </c>
    </row>
    <row r="522">
      <c r="A522" s="13">
        <f>IF(H522="","",ROW()-4)</f>
        <v/>
      </c>
      <c r="B522" s="13">
        <f>IF(H522="","",ROW()-4)</f>
        <v/>
      </c>
    </row>
    <row r="523">
      <c r="A523" s="13">
        <f>IF(H523="","",ROW()-4)</f>
        <v/>
      </c>
      <c r="B523" s="13">
        <f>IF(H523="","",ROW()-4)</f>
        <v/>
      </c>
    </row>
    <row r="524">
      <c r="A524" s="13">
        <f>IF(H524="","",ROW()-4)</f>
        <v/>
      </c>
      <c r="B524" s="13">
        <f>IF(H524="","",ROW()-4)</f>
        <v/>
      </c>
    </row>
    <row r="525">
      <c r="A525" s="13">
        <f>IF(H525="","",ROW()-4)</f>
        <v/>
      </c>
      <c r="B525" s="13">
        <f>IF(H525="","",ROW()-4)</f>
        <v/>
      </c>
    </row>
    <row r="526">
      <c r="A526" s="13">
        <f>IF(H526="","",ROW()-4)</f>
        <v/>
      </c>
      <c r="B526" s="13">
        <f>IF(H526="","",ROW()-4)</f>
        <v/>
      </c>
    </row>
    <row r="527">
      <c r="A527" s="13">
        <f>IF(H527="","",ROW()-4)</f>
        <v/>
      </c>
      <c r="B527" s="13">
        <f>IF(H527="","",ROW()-4)</f>
        <v/>
      </c>
    </row>
    <row r="528">
      <c r="A528" s="13">
        <f>IF(H528="","",ROW()-4)</f>
        <v/>
      </c>
      <c r="B528" s="13">
        <f>IF(H528="","",ROW()-4)</f>
        <v/>
      </c>
    </row>
    <row r="529">
      <c r="A529" s="13">
        <f>IF(H529="","",ROW()-4)</f>
        <v/>
      </c>
      <c r="B529" s="13">
        <f>IF(H529="","",ROW()-4)</f>
        <v/>
      </c>
    </row>
    <row r="530">
      <c r="A530" s="13">
        <f>IF(H530="","",ROW()-4)</f>
        <v/>
      </c>
      <c r="B530" s="13">
        <f>IF(H530="","",ROW()-4)</f>
        <v/>
      </c>
    </row>
    <row r="531">
      <c r="A531" s="13">
        <f>IF(H531="","",ROW()-4)</f>
        <v/>
      </c>
      <c r="B531" s="13">
        <f>IF(H531="","",ROW()-4)</f>
        <v/>
      </c>
    </row>
    <row r="532">
      <c r="A532" s="13">
        <f>IF(H532="","",ROW()-4)</f>
        <v/>
      </c>
      <c r="B532" s="13">
        <f>IF(H532="","",ROW()-4)</f>
        <v/>
      </c>
    </row>
    <row r="533">
      <c r="A533" s="13">
        <f>IF(H533="","",ROW()-4)</f>
        <v/>
      </c>
      <c r="B533" s="13">
        <f>IF(H533="","",ROW()-4)</f>
        <v/>
      </c>
    </row>
    <row r="534">
      <c r="A534" s="13">
        <f>IF(H534="","",ROW()-4)</f>
        <v/>
      </c>
      <c r="B534" s="13">
        <f>IF(H534="","",ROW()-4)</f>
        <v/>
      </c>
    </row>
    <row r="535">
      <c r="A535" s="13">
        <f>IF(H535="","",ROW()-4)</f>
        <v/>
      </c>
      <c r="B535" s="13">
        <f>IF(H535="","",ROW()-4)</f>
        <v/>
      </c>
    </row>
    <row r="536">
      <c r="A536" s="13">
        <f>IF(H536="","",ROW()-4)</f>
        <v/>
      </c>
      <c r="B536" s="13">
        <f>IF(H536="","",ROW()-4)</f>
        <v/>
      </c>
    </row>
    <row r="537">
      <c r="A537" s="13">
        <f>IF(H537="","",ROW()-4)</f>
        <v/>
      </c>
      <c r="B537" s="13">
        <f>IF(H537="","",ROW()-4)</f>
        <v/>
      </c>
    </row>
    <row r="538">
      <c r="A538" s="13">
        <f>IF(H538="","",ROW()-4)</f>
        <v/>
      </c>
      <c r="B538" s="13">
        <f>IF(H538="","",ROW()-4)</f>
        <v/>
      </c>
    </row>
    <row r="539">
      <c r="A539" s="13">
        <f>IF(H539="","",ROW()-4)</f>
        <v/>
      </c>
      <c r="B539" s="13">
        <f>IF(H539="","",ROW()-4)</f>
        <v/>
      </c>
    </row>
    <row r="540">
      <c r="A540" s="13">
        <f>IF(H540="","",ROW()-4)</f>
        <v/>
      </c>
      <c r="B540" s="13">
        <f>IF(H540="","",ROW()-4)</f>
        <v/>
      </c>
    </row>
    <row r="541">
      <c r="A541" s="13">
        <f>IF(H541="","",ROW()-4)</f>
        <v/>
      </c>
      <c r="B541" s="13">
        <f>IF(H541="","",ROW()-4)</f>
        <v/>
      </c>
    </row>
    <row r="542">
      <c r="A542" s="13">
        <f>IF(H542="","",ROW()-4)</f>
        <v/>
      </c>
      <c r="B542" s="13">
        <f>IF(H542="","",ROW()-4)</f>
        <v/>
      </c>
    </row>
    <row r="543">
      <c r="A543" s="13">
        <f>IF(H543="","",ROW()-4)</f>
        <v/>
      </c>
      <c r="B543" s="13">
        <f>IF(H543="","",ROW()-4)</f>
        <v/>
      </c>
    </row>
    <row r="544">
      <c r="A544" s="13">
        <f>IF(H544="","",ROW()-4)</f>
        <v/>
      </c>
      <c r="B544" s="13">
        <f>IF(H544="","",ROW()-4)</f>
        <v/>
      </c>
    </row>
    <row r="545">
      <c r="A545" s="13">
        <f>IF(H545="","",ROW()-4)</f>
        <v/>
      </c>
      <c r="B545" s="13">
        <f>IF(H545="","",ROW()-4)</f>
        <v/>
      </c>
    </row>
    <row r="546">
      <c r="A546" s="13">
        <f>IF(H546="","",ROW()-4)</f>
        <v/>
      </c>
      <c r="B546" s="13">
        <f>IF(H546="","",ROW()-4)</f>
        <v/>
      </c>
    </row>
    <row r="547">
      <c r="A547" s="13">
        <f>IF(H547="","",ROW()-4)</f>
        <v/>
      </c>
      <c r="B547" s="13">
        <f>IF(H547="","",ROW()-4)</f>
        <v/>
      </c>
    </row>
    <row r="548">
      <c r="A548" s="13">
        <f>IF(H548="","",ROW()-4)</f>
        <v/>
      </c>
      <c r="B548" s="13">
        <f>IF(H548="","",ROW()-4)</f>
        <v/>
      </c>
    </row>
    <row r="549">
      <c r="A549" s="13">
        <f>IF(H549="","",ROW()-4)</f>
        <v/>
      </c>
      <c r="B549" s="13">
        <f>IF(H549="","",ROW()-4)</f>
        <v/>
      </c>
    </row>
    <row r="550">
      <c r="A550" s="13">
        <f>IF(H550="","",ROW()-4)</f>
        <v/>
      </c>
      <c r="B550" s="13">
        <f>IF(H550="","",ROW()-4)</f>
        <v/>
      </c>
    </row>
    <row r="551">
      <c r="A551" s="13">
        <f>IF(H551="","",ROW()-4)</f>
        <v/>
      </c>
      <c r="B551" s="13">
        <f>IF(H551="","",ROW()-4)</f>
        <v/>
      </c>
    </row>
    <row r="552">
      <c r="A552" s="13">
        <f>IF(H552="","",ROW()-4)</f>
        <v/>
      </c>
      <c r="B552" s="13">
        <f>IF(H552="","",ROW()-4)</f>
        <v/>
      </c>
    </row>
    <row r="553">
      <c r="A553" s="13">
        <f>IF(H553="","",ROW()-4)</f>
        <v/>
      </c>
      <c r="B553" s="13">
        <f>IF(H553="","",ROW()-4)</f>
        <v/>
      </c>
    </row>
    <row r="554">
      <c r="A554" s="13">
        <f>IF(H554="","",ROW()-4)</f>
        <v/>
      </c>
      <c r="B554" s="13">
        <f>IF(H554="","",ROW()-4)</f>
        <v/>
      </c>
    </row>
    <row r="555">
      <c r="A555" s="13">
        <f>IF(H555="","",ROW()-4)</f>
        <v/>
      </c>
      <c r="B555" s="13">
        <f>IF(H555="","",ROW()-4)</f>
        <v/>
      </c>
    </row>
    <row r="556">
      <c r="A556" s="13">
        <f>IF(H556="","",ROW()-4)</f>
        <v/>
      </c>
      <c r="B556" s="13">
        <f>IF(H556="","",ROW()-4)</f>
        <v/>
      </c>
    </row>
    <row r="557">
      <c r="A557" s="13">
        <f>IF(H557="","",ROW()-4)</f>
        <v/>
      </c>
      <c r="B557" s="13">
        <f>IF(H557="","",ROW()-4)</f>
        <v/>
      </c>
    </row>
    <row r="558">
      <c r="A558" s="13">
        <f>IF(H558="","",ROW()-4)</f>
        <v/>
      </c>
      <c r="B558" s="13">
        <f>IF(H558="","",ROW()-4)</f>
        <v/>
      </c>
    </row>
    <row r="559">
      <c r="A559" s="13">
        <f>IF(H559="","",ROW()-4)</f>
        <v/>
      </c>
      <c r="B559" s="13">
        <f>IF(H559="","",ROW()-4)</f>
        <v/>
      </c>
    </row>
    <row r="560">
      <c r="A560" s="13">
        <f>IF(H560="","",ROW()-4)</f>
        <v/>
      </c>
      <c r="B560" s="13">
        <f>IF(H560="","",ROW()-4)</f>
        <v/>
      </c>
    </row>
    <row r="561">
      <c r="A561" s="13">
        <f>IF(H561="","",ROW()-4)</f>
        <v/>
      </c>
      <c r="B561" s="13">
        <f>IF(H561="","",ROW()-4)</f>
        <v/>
      </c>
    </row>
    <row r="562">
      <c r="A562" s="13">
        <f>IF(H562="","",ROW()-4)</f>
        <v/>
      </c>
      <c r="B562" s="13">
        <f>IF(H562="","",ROW()-4)</f>
        <v/>
      </c>
    </row>
    <row r="563">
      <c r="A563" s="13">
        <f>IF(H563="","",ROW()-4)</f>
        <v/>
      </c>
      <c r="B563" s="13">
        <f>IF(H563="","",ROW()-4)</f>
        <v/>
      </c>
    </row>
    <row r="564">
      <c r="A564" s="13">
        <f>IF(H564="","",ROW()-4)</f>
        <v/>
      </c>
      <c r="B564" s="13">
        <f>IF(H564="","",ROW()-4)</f>
        <v/>
      </c>
    </row>
    <row r="565">
      <c r="A565" s="13">
        <f>IF(H565="","",ROW()-4)</f>
        <v/>
      </c>
      <c r="B565" s="13">
        <f>IF(H565="","",ROW()-4)</f>
        <v/>
      </c>
    </row>
    <row r="566">
      <c r="A566" s="13">
        <f>IF(H566="","",ROW()-4)</f>
        <v/>
      </c>
      <c r="B566" s="13">
        <f>IF(H566="","",ROW()-4)</f>
        <v/>
      </c>
    </row>
    <row r="567">
      <c r="A567" s="13">
        <f>IF(H567="","",ROW()-4)</f>
        <v/>
      </c>
      <c r="B567" s="13">
        <f>IF(H567="","",ROW()-4)</f>
        <v/>
      </c>
    </row>
    <row r="568">
      <c r="A568" s="13">
        <f>IF(H568="","",ROW()-4)</f>
        <v/>
      </c>
      <c r="B568" s="13">
        <f>IF(H568="","",ROW()-4)</f>
        <v/>
      </c>
    </row>
    <row r="569">
      <c r="A569" s="13">
        <f>IF(H569="","",ROW()-4)</f>
        <v/>
      </c>
      <c r="B569" s="13">
        <f>IF(H569="","",ROW()-4)</f>
        <v/>
      </c>
    </row>
    <row r="570">
      <c r="A570" s="13">
        <f>IF(H570="","",ROW()-4)</f>
        <v/>
      </c>
      <c r="B570" s="13">
        <f>IF(H570="","",ROW()-4)</f>
        <v/>
      </c>
    </row>
    <row r="571">
      <c r="A571" s="13">
        <f>IF(H571="","",ROW()-4)</f>
        <v/>
      </c>
      <c r="B571" s="13">
        <f>IF(H571="","",ROW()-4)</f>
        <v/>
      </c>
    </row>
    <row r="572">
      <c r="A572" s="13">
        <f>IF(H572="","",ROW()-4)</f>
        <v/>
      </c>
      <c r="B572" s="13">
        <f>IF(H572="","",ROW()-4)</f>
        <v/>
      </c>
    </row>
    <row r="573">
      <c r="A573" s="13">
        <f>IF(H573="","",ROW()-4)</f>
        <v/>
      </c>
      <c r="B573" s="13">
        <f>IF(H573="","",ROW()-4)</f>
        <v/>
      </c>
    </row>
    <row r="574">
      <c r="A574" s="13">
        <f>IF(H574="","",ROW()-4)</f>
        <v/>
      </c>
      <c r="B574" s="13">
        <f>IF(H574="","",ROW()-4)</f>
        <v/>
      </c>
    </row>
    <row r="575">
      <c r="A575" s="13">
        <f>IF(H575="","",ROW()-4)</f>
        <v/>
      </c>
      <c r="B575" s="13">
        <f>IF(H575="","",ROW()-4)</f>
        <v/>
      </c>
    </row>
    <row r="576">
      <c r="A576" s="13">
        <f>IF(H576="","",ROW()-4)</f>
        <v/>
      </c>
      <c r="B576" s="13">
        <f>IF(H576="","",ROW()-4)</f>
        <v/>
      </c>
    </row>
    <row r="577">
      <c r="A577" s="13">
        <f>IF(H577="","",ROW()-4)</f>
        <v/>
      </c>
      <c r="B577" s="13">
        <f>IF(H577="","",ROW()-4)</f>
        <v/>
      </c>
    </row>
    <row r="578">
      <c r="A578" s="13">
        <f>IF(H578="","",ROW()-4)</f>
        <v/>
      </c>
      <c r="B578" s="13">
        <f>IF(H578="","",ROW()-4)</f>
        <v/>
      </c>
    </row>
    <row r="579">
      <c r="A579" s="13">
        <f>IF(H579="","",ROW()-4)</f>
        <v/>
      </c>
      <c r="B579" s="13">
        <f>IF(H579="","",ROW()-4)</f>
        <v/>
      </c>
    </row>
    <row r="580">
      <c r="A580" s="13">
        <f>IF(H580="","",ROW()-4)</f>
        <v/>
      </c>
      <c r="B580" s="13">
        <f>IF(H580="","",ROW()-4)</f>
        <v/>
      </c>
    </row>
    <row r="581">
      <c r="A581" s="13">
        <f>IF(H581="","",ROW()-4)</f>
        <v/>
      </c>
      <c r="B581" s="13">
        <f>IF(H581="","",ROW()-4)</f>
        <v/>
      </c>
    </row>
    <row r="582">
      <c r="A582" s="13">
        <f>IF(H582="","",ROW()-4)</f>
        <v/>
      </c>
      <c r="B582" s="13">
        <f>IF(H582="","",ROW()-4)</f>
        <v/>
      </c>
    </row>
    <row r="583">
      <c r="A583" s="13">
        <f>IF(H583="","",ROW()-4)</f>
        <v/>
      </c>
      <c r="B583" s="13">
        <f>IF(H583="","",ROW()-4)</f>
        <v/>
      </c>
    </row>
    <row r="584">
      <c r="A584" s="13">
        <f>IF(H584="","",ROW()-4)</f>
        <v/>
      </c>
      <c r="B584" s="13">
        <f>IF(H584="","",ROW()-4)</f>
        <v/>
      </c>
    </row>
    <row r="585">
      <c r="A585" s="13">
        <f>IF(H585="","",ROW()-4)</f>
        <v/>
      </c>
      <c r="B585" s="13">
        <f>IF(H585="","",ROW()-4)</f>
        <v/>
      </c>
    </row>
    <row r="586">
      <c r="A586" s="13">
        <f>IF(H586="","",ROW()-4)</f>
        <v/>
      </c>
      <c r="B586" s="13">
        <f>IF(H586="","",ROW()-4)</f>
        <v/>
      </c>
    </row>
    <row r="587">
      <c r="A587" s="13">
        <f>IF(H587="","",ROW()-4)</f>
        <v/>
      </c>
      <c r="B587" s="13">
        <f>IF(H587="","",ROW()-4)</f>
        <v/>
      </c>
    </row>
    <row r="588">
      <c r="A588" s="13">
        <f>IF(H588="","",ROW()-4)</f>
        <v/>
      </c>
      <c r="B588" s="13">
        <f>IF(H588="","",ROW()-4)</f>
        <v/>
      </c>
    </row>
    <row r="589">
      <c r="A589" s="13">
        <f>IF(H589="","",ROW()-4)</f>
        <v/>
      </c>
      <c r="B589" s="13">
        <f>IF(H589="","",ROW()-4)</f>
        <v/>
      </c>
    </row>
    <row r="590">
      <c r="A590" s="13">
        <f>IF(H590="","",ROW()-4)</f>
        <v/>
      </c>
      <c r="B590" s="13">
        <f>IF(H590="","",ROW()-4)</f>
        <v/>
      </c>
    </row>
    <row r="591">
      <c r="A591" s="13">
        <f>IF(H591="","",ROW()-4)</f>
        <v/>
      </c>
      <c r="B591" s="13">
        <f>IF(H591="","",ROW()-4)</f>
        <v/>
      </c>
    </row>
    <row r="592">
      <c r="A592" s="13">
        <f>IF(H592="","",ROW()-4)</f>
        <v/>
      </c>
      <c r="B592" s="13">
        <f>IF(H592="","",ROW()-4)</f>
        <v/>
      </c>
    </row>
    <row r="593">
      <c r="A593" s="13">
        <f>IF(H593="","",ROW()-4)</f>
        <v/>
      </c>
      <c r="B593" s="13">
        <f>IF(H593="","",ROW()-4)</f>
        <v/>
      </c>
    </row>
    <row r="594">
      <c r="A594" s="13">
        <f>IF(H594="","",ROW()-4)</f>
        <v/>
      </c>
      <c r="B594" s="13">
        <f>IF(H594="","",ROW()-4)</f>
        <v/>
      </c>
    </row>
    <row r="595">
      <c r="A595" s="13">
        <f>IF(H595="","",ROW()-4)</f>
        <v/>
      </c>
      <c r="B595" s="13">
        <f>IF(H595="","",ROW()-4)</f>
        <v/>
      </c>
    </row>
    <row r="596">
      <c r="A596" s="13">
        <f>IF(H596="","",ROW()-4)</f>
        <v/>
      </c>
      <c r="B596" s="13">
        <f>IF(H596="","",ROW()-4)</f>
        <v/>
      </c>
    </row>
    <row r="597">
      <c r="A597" s="13">
        <f>IF(H597="","",ROW()-4)</f>
        <v/>
      </c>
      <c r="B597" s="13">
        <f>IF(H597="","",ROW()-4)</f>
        <v/>
      </c>
    </row>
    <row r="598">
      <c r="A598" s="13">
        <f>IF(H598="","",ROW()-4)</f>
        <v/>
      </c>
      <c r="B598" s="13">
        <f>IF(H598="","",ROW()-4)</f>
        <v/>
      </c>
    </row>
    <row r="599">
      <c r="A599" s="13">
        <f>IF(H599="","",ROW()-4)</f>
        <v/>
      </c>
      <c r="B599" s="13">
        <f>IF(H599="","",ROW()-4)</f>
        <v/>
      </c>
    </row>
    <row r="600">
      <c r="A600" s="13">
        <f>IF(H600="","",ROW()-4)</f>
        <v/>
      </c>
      <c r="B600" s="13">
        <f>IF(H600="","",ROW()-4)</f>
        <v/>
      </c>
    </row>
    <row r="601">
      <c r="A601" s="13">
        <f>IF(H601="","",ROW()-4)</f>
        <v/>
      </c>
      <c r="B601" s="13">
        <f>IF(H601="","",ROW()-4)</f>
        <v/>
      </c>
    </row>
    <row r="602">
      <c r="A602" s="13">
        <f>IF(H602="","",ROW()-4)</f>
        <v/>
      </c>
      <c r="B602" s="13">
        <f>IF(H602="","",ROW()-4)</f>
        <v/>
      </c>
    </row>
    <row r="603">
      <c r="A603" s="13">
        <f>IF(H603="","",ROW()-4)</f>
        <v/>
      </c>
      <c r="B603" s="13">
        <f>IF(H603="","",ROW()-4)</f>
        <v/>
      </c>
    </row>
    <row r="604">
      <c r="A604" s="13">
        <f>IF(H604="","",ROW()-4)</f>
        <v/>
      </c>
      <c r="B604" s="13">
        <f>IF(H604="","",ROW()-4)</f>
        <v/>
      </c>
    </row>
    <row r="605">
      <c r="A605" s="13">
        <f>IF(H605="","",ROW()-4)</f>
        <v/>
      </c>
      <c r="B605" s="13">
        <f>IF(H605="","",ROW()-4)</f>
        <v/>
      </c>
    </row>
    <row r="606">
      <c r="A606" s="13">
        <f>IF(H606="","",ROW()-4)</f>
        <v/>
      </c>
      <c r="B606" s="13">
        <f>IF(H606="","",ROW()-4)</f>
        <v/>
      </c>
    </row>
    <row r="607">
      <c r="A607" s="13">
        <f>IF(H607="","",ROW()-4)</f>
        <v/>
      </c>
      <c r="B607" s="13">
        <f>IF(H607="","",ROW()-4)</f>
        <v/>
      </c>
    </row>
    <row r="608">
      <c r="A608" s="13">
        <f>IF(H608="","",ROW()-4)</f>
        <v/>
      </c>
      <c r="B608" s="13">
        <f>IF(H608="","",ROW()-4)</f>
        <v/>
      </c>
    </row>
    <row r="609">
      <c r="A609" s="13">
        <f>IF(H609="","",ROW()-4)</f>
        <v/>
      </c>
      <c r="B609" s="13">
        <f>IF(H609="","",ROW()-4)</f>
        <v/>
      </c>
    </row>
    <row r="610">
      <c r="A610" s="13">
        <f>IF(H610="","",ROW()-4)</f>
        <v/>
      </c>
      <c r="B610" s="13">
        <f>IF(H610="","",ROW()-4)</f>
        <v/>
      </c>
    </row>
    <row r="611">
      <c r="A611" s="13">
        <f>IF(H611="","",ROW()-4)</f>
        <v/>
      </c>
      <c r="B611" s="13">
        <f>IF(H611="","",ROW()-4)</f>
        <v/>
      </c>
    </row>
    <row r="612">
      <c r="A612" s="13">
        <f>IF(H612="","",ROW()-4)</f>
        <v/>
      </c>
      <c r="B612" s="13">
        <f>IF(H612="","",ROW()-4)</f>
        <v/>
      </c>
    </row>
    <row r="613">
      <c r="A613" s="13">
        <f>IF(H613="","",ROW()-4)</f>
        <v/>
      </c>
      <c r="B613" s="13">
        <f>IF(H613="","",ROW()-4)</f>
        <v/>
      </c>
    </row>
    <row r="614">
      <c r="A614" s="13">
        <f>IF(H614="","",ROW()-4)</f>
        <v/>
      </c>
      <c r="B614" s="13">
        <f>IF(H614="","",ROW()-4)</f>
        <v/>
      </c>
    </row>
    <row r="615">
      <c r="A615" s="13">
        <f>IF(H615="","",ROW()-4)</f>
        <v/>
      </c>
      <c r="B615" s="13">
        <f>IF(H615="","",ROW()-4)</f>
        <v/>
      </c>
    </row>
    <row r="616">
      <c r="A616" s="13">
        <f>IF(H616="","",ROW()-4)</f>
        <v/>
      </c>
      <c r="B616" s="13">
        <f>IF(H616="","",ROW()-4)</f>
        <v/>
      </c>
    </row>
    <row r="617">
      <c r="A617" s="13">
        <f>IF(H617="","",ROW()-4)</f>
        <v/>
      </c>
      <c r="B617" s="13">
        <f>IF(H617="","",ROW()-4)</f>
        <v/>
      </c>
    </row>
    <row r="618">
      <c r="A618" s="13">
        <f>IF(H618="","",ROW()-4)</f>
        <v/>
      </c>
      <c r="B618" s="13">
        <f>IF(H618="","",ROW()-4)</f>
        <v/>
      </c>
    </row>
    <row r="619">
      <c r="A619" s="13">
        <f>IF(H619="","",ROW()-4)</f>
        <v/>
      </c>
      <c r="B619" s="13">
        <f>IF(H619="","",ROW()-4)</f>
        <v/>
      </c>
    </row>
    <row r="620">
      <c r="A620" s="13">
        <f>IF(H620="","",ROW()-4)</f>
        <v/>
      </c>
      <c r="B620" s="13">
        <f>IF(H620="","",ROW()-4)</f>
        <v/>
      </c>
    </row>
    <row r="621">
      <c r="A621" s="13">
        <f>IF(H621="","",ROW()-4)</f>
        <v/>
      </c>
      <c r="B621" s="13">
        <f>IF(H621="","",ROW()-4)</f>
        <v/>
      </c>
    </row>
    <row r="622">
      <c r="A622" s="13">
        <f>IF(H622="","",ROW()-4)</f>
        <v/>
      </c>
      <c r="B622" s="13">
        <f>IF(H622="","",ROW()-4)</f>
        <v/>
      </c>
    </row>
    <row r="623">
      <c r="A623" s="13">
        <f>IF(H623="","",ROW()-4)</f>
        <v/>
      </c>
      <c r="B623" s="13">
        <f>IF(H623="","",ROW()-4)</f>
        <v/>
      </c>
    </row>
    <row r="624">
      <c r="A624" s="13">
        <f>IF(H624="","",ROW()-4)</f>
        <v/>
      </c>
      <c r="B624" s="13">
        <f>IF(H624="","",ROW()-4)</f>
        <v/>
      </c>
    </row>
    <row r="625">
      <c r="A625" s="13">
        <f>IF(H625="","",ROW()-4)</f>
        <v/>
      </c>
      <c r="B625" s="13">
        <f>IF(H625="","",ROW()-4)</f>
        <v/>
      </c>
    </row>
    <row r="626">
      <c r="A626" s="13">
        <f>IF(H626="","",ROW()-4)</f>
        <v/>
      </c>
      <c r="B626" s="13">
        <f>IF(H626="","",ROW()-4)</f>
        <v/>
      </c>
    </row>
    <row r="627">
      <c r="A627" s="13">
        <f>IF(H627="","",ROW()-4)</f>
        <v/>
      </c>
      <c r="B627" s="13">
        <f>IF(H627="","",ROW()-4)</f>
        <v/>
      </c>
    </row>
    <row r="628">
      <c r="A628" s="13">
        <f>IF(H628="","",ROW()-4)</f>
        <v/>
      </c>
      <c r="B628" s="13">
        <f>IF(H628="","",ROW()-4)</f>
        <v/>
      </c>
    </row>
    <row r="629">
      <c r="A629" s="13">
        <f>IF(H629="","",ROW()-4)</f>
        <v/>
      </c>
      <c r="B629" s="13">
        <f>IF(H629="","",ROW()-4)</f>
        <v/>
      </c>
    </row>
    <row r="630">
      <c r="A630" s="13">
        <f>IF(H630="","",ROW()-4)</f>
        <v/>
      </c>
      <c r="B630" s="13">
        <f>IF(H630="","",ROW()-4)</f>
        <v/>
      </c>
    </row>
    <row r="631">
      <c r="A631" s="13">
        <f>IF(H631="","",ROW()-4)</f>
        <v/>
      </c>
      <c r="B631" s="13">
        <f>IF(H631="","",ROW()-4)</f>
        <v/>
      </c>
    </row>
    <row r="632">
      <c r="A632" s="13">
        <f>IF(H632="","",ROW()-4)</f>
        <v/>
      </c>
      <c r="B632" s="13">
        <f>IF(H632="","",ROW()-4)</f>
        <v/>
      </c>
    </row>
    <row r="633">
      <c r="A633" s="13">
        <f>IF(H633="","",ROW()-4)</f>
        <v/>
      </c>
      <c r="B633" s="13">
        <f>IF(H633="","",ROW()-4)</f>
        <v/>
      </c>
    </row>
    <row r="634">
      <c r="A634" s="13">
        <f>IF(H634="","",ROW()-4)</f>
        <v/>
      </c>
      <c r="B634" s="13">
        <f>IF(H634="","",ROW()-4)</f>
        <v/>
      </c>
    </row>
    <row r="635">
      <c r="A635" s="13">
        <f>IF(H635="","",ROW()-4)</f>
        <v/>
      </c>
      <c r="B635" s="13">
        <f>IF(H635="","",ROW()-4)</f>
        <v/>
      </c>
    </row>
    <row r="636">
      <c r="A636" s="13">
        <f>IF(H636="","",ROW()-4)</f>
        <v/>
      </c>
      <c r="B636" s="13">
        <f>IF(H636="","",ROW()-4)</f>
        <v/>
      </c>
    </row>
    <row r="637">
      <c r="A637" s="13">
        <f>IF(H637="","",ROW()-4)</f>
        <v/>
      </c>
      <c r="B637" s="13">
        <f>IF(H637="","",ROW()-4)</f>
        <v/>
      </c>
    </row>
    <row r="638">
      <c r="A638" s="13">
        <f>IF(H638="","",ROW()-4)</f>
        <v/>
      </c>
      <c r="B638" s="13">
        <f>IF(H638="","",ROW()-4)</f>
        <v/>
      </c>
    </row>
    <row r="639">
      <c r="A639" s="13">
        <f>IF(H639="","",ROW()-4)</f>
        <v/>
      </c>
      <c r="B639" s="13">
        <f>IF(H639="","",ROW()-4)</f>
        <v/>
      </c>
    </row>
    <row r="640">
      <c r="A640" s="13">
        <f>IF(H640="","",ROW()-4)</f>
        <v/>
      </c>
      <c r="B640" s="13">
        <f>IF(H640="","",ROW()-4)</f>
        <v/>
      </c>
    </row>
    <row r="641">
      <c r="A641" s="13">
        <f>IF(H641="","",ROW()-4)</f>
        <v/>
      </c>
      <c r="B641" s="13">
        <f>IF(H641="","",ROW()-4)</f>
        <v/>
      </c>
    </row>
    <row r="642">
      <c r="A642" s="13">
        <f>IF(H642="","",ROW()-4)</f>
        <v/>
      </c>
      <c r="B642" s="13">
        <f>IF(H642="","",ROW()-4)</f>
        <v/>
      </c>
    </row>
    <row r="643">
      <c r="A643" s="13">
        <f>IF(H643="","",ROW()-4)</f>
        <v/>
      </c>
      <c r="B643" s="13">
        <f>IF(H643="","",ROW()-4)</f>
        <v/>
      </c>
    </row>
    <row r="644">
      <c r="A644" s="13">
        <f>IF(H644="","",ROW()-4)</f>
        <v/>
      </c>
      <c r="B644" s="13">
        <f>IF(H644="","",ROW()-4)</f>
        <v/>
      </c>
    </row>
    <row r="645">
      <c r="A645" s="13">
        <f>IF(H645="","",ROW()-4)</f>
        <v/>
      </c>
      <c r="B645" s="13">
        <f>IF(H645="","",ROW()-4)</f>
        <v/>
      </c>
    </row>
    <row r="646">
      <c r="A646" s="13">
        <f>IF(H646="","",ROW()-4)</f>
        <v/>
      </c>
      <c r="B646" s="13">
        <f>IF(H646="","",ROW()-4)</f>
        <v/>
      </c>
    </row>
    <row r="647">
      <c r="A647" s="13">
        <f>IF(H647="","",ROW()-4)</f>
        <v/>
      </c>
      <c r="B647" s="13">
        <f>IF(H647="","",ROW()-4)</f>
        <v/>
      </c>
    </row>
    <row r="648">
      <c r="A648" s="13">
        <f>IF(H648="","",ROW()-4)</f>
        <v/>
      </c>
      <c r="B648" s="13">
        <f>IF(H648="","",ROW()-4)</f>
        <v/>
      </c>
    </row>
    <row r="649">
      <c r="A649" s="13">
        <f>IF(H649="","",ROW()-4)</f>
        <v/>
      </c>
      <c r="B649" s="13">
        <f>IF(H649="","",ROW()-4)</f>
        <v/>
      </c>
    </row>
    <row r="650">
      <c r="A650" s="13">
        <f>IF(H650="","",ROW()-4)</f>
        <v/>
      </c>
      <c r="B650" s="13">
        <f>IF(H650="","",ROW()-4)</f>
        <v/>
      </c>
    </row>
    <row r="651">
      <c r="A651" s="13">
        <f>IF(H651="","",ROW()-4)</f>
        <v/>
      </c>
      <c r="B651" s="13">
        <f>IF(H651="","",ROW()-4)</f>
        <v/>
      </c>
    </row>
    <row r="652">
      <c r="A652" s="13">
        <f>IF(H652="","",ROW()-4)</f>
        <v/>
      </c>
      <c r="B652" s="13">
        <f>IF(H652="","",ROW()-4)</f>
        <v/>
      </c>
    </row>
    <row r="653">
      <c r="A653" s="13">
        <f>IF(H653="","",ROW()-4)</f>
        <v/>
      </c>
      <c r="B653" s="13">
        <f>IF(H653="","",ROW()-4)</f>
        <v/>
      </c>
    </row>
    <row r="654">
      <c r="A654" s="13">
        <f>IF(H654="","",ROW()-4)</f>
        <v/>
      </c>
      <c r="B654" s="13">
        <f>IF(H654="","",ROW()-4)</f>
        <v/>
      </c>
    </row>
    <row r="655">
      <c r="A655" s="13">
        <f>IF(H655="","",ROW()-4)</f>
        <v/>
      </c>
      <c r="B655" s="13">
        <f>IF(H655="","",ROW()-4)</f>
        <v/>
      </c>
    </row>
    <row r="656">
      <c r="A656" s="13">
        <f>IF(H656="","",ROW()-4)</f>
        <v/>
      </c>
      <c r="B656" s="13">
        <f>IF(H656="","",ROW()-4)</f>
        <v/>
      </c>
    </row>
    <row r="657">
      <c r="A657" s="13">
        <f>IF(H657="","",ROW()-4)</f>
        <v/>
      </c>
      <c r="B657" s="13">
        <f>IF(H657="","",ROW()-4)</f>
        <v/>
      </c>
    </row>
    <row r="658">
      <c r="A658" s="13">
        <f>IF(H658="","",ROW()-4)</f>
        <v/>
      </c>
      <c r="B658" s="13">
        <f>IF(H658="","",ROW()-4)</f>
        <v/>
      </c>
    </row>
    <row r="659">
      <c r="A659" s="13">
        <f>IF(H659="","",ROW()-4)</f>
        <v/>
      </c>
      <c r="B659" s="13">
        <f>IF(H659="","",ROW()-4)</f>
        <v/>
      </c>
    </row>
    <row r="660">
      <c r="A660" s="13">
        <f>IF(H660="","",ROW()-4)</f>
        <v/>
      </c>
      <c r="B660" s="13">
        <f>IF(H660="","",ROW()-4)</f>
        <v/>
      </c>
    </row>
    <row r="661">
      <c r="A661" s="13">
        <f>IF(H661="","",ROW()-4)</f>
        <v/>
      </c>
      <c r="B661" s="13">
        <f>IF(H661="","",ROW()-4)</f>
        <v/>
      </c>
    </row>
    <row r="662">
      <c r="A662" s="13">
        <f>IF(H662="","",ROW()-4)</f>
        <v/>
      </c>
      <c r="B662" s="13">
        <f>IF(H662="","",ROW()-4)</f>
        <v/>
      </c>
    </row>
    <row r="663">
      <c r="A663" s="13">
        <f>IF(H663="","",ROW()-4)</f>
        <v/>
      </c>
      <c r="B663" s="13">
        <f>IF(H663="","",ROW()-4)</f>
        <v/>
      </c>
    </row>
    <row r="664">
      <c r="A664" s="13">
        <f>IF(H664="","",ROW()-4)</f>
        <v/>
      </c>
      <c r="B664" s="13">
        <f>IF(H664="","",ROW()-4)</f>
        <v/>
      </c>
    </row>
    <row r="665">
      <c r="A665" s="13">
        <f>IF(H665="","",ROW()-4)</f>
        <v/>
      </c>
      <c r="B665" s="13">
        <f>IF(H665="","",ROW()-4)</f>
        <v/>
      </c>
    </row>
    <row r="666">
      <c r="A666" s="13">
        <f>IF(H666="","",ROW()-4)</f>
        <v/>
      </c>
      <c r="B666" s="13">
        <f>IF(H666="","",ROW()-4)</f>
        <v/>
      </c>
    </row>
    <row r="667">
      <c r="A667" s="13">
        <f>IF(H667="","",ROW()-4)</f>
        <v/>
      </c>
      <c r="B667" s="13">
        <f>IF(H667="","",ROW()-4)</f>
        <v/>
      </c>
    </row>
    <row r="668">
      <c r="A668" s="13">
        <f>IF(H668="","",ROW()-4)</f>
        <v/>
      </c>
      <c r="B668" s="13">
        <f>IF(H668="","",ROW()-4)</f>
        <v/>
      </c>
    </row>
    <row r="669">
      <c r="A669" s="13">
        <f>IF(H669="","",ROW()-4)</f>
        <v/>
      </c>
      <c r="B669" s="13">
        <f>IF(H669="","",ROW()-4)</f>
        <v/>
      </c>
    </row>
    <row r="670">
      <c r="A670" s="13">
        <f>IF(H670="","",ROW()-4)</f>
        <v/>
      </c>
      <c r="B670" s="13">
        <f>IF(H670="","",ROW()-4)</f>
        <v/>
      </c>
    </row>
    <row r="671">
      <c r="A671" s="13">
        <f>IF(H671="","",ROW()-4)</f>
        <v/>
      </c>
      <c r="B671" s="13">
        <f>IF(H671="","",ROW()-4)</f>
        <v/>
      </c>
    </row>
    <row r="672">
      <c r="A672" s="13">
        <f>IF(H672="","",ROW()-4)</f>
        <v/>
      </c>
      <c r="B672" s="13">
        <f>IF(H672="","",ROW()-4)</f>
        <v/>
      </c>
    </row>
    <row r="673">
      <c r="A673" s="13">
        <f>IF(H673="","",ROW()-4)</f>
        <v/>
      </c>
      <c r="B673" s="13">
        <f>IF(H673="","",ROW()-4)</f>
        <v/>
      </c>
    </row>
    <row r="674">
      <c r="A674" s="13">
        <f>IF(H674="","",ROW()-4)</f>
        <v/>
      </c>
      <c r="B674" s="13">
        <f>IF(H674="","",ROW()-4)</f>
        <v/>
      </c>
    </row>
    <row r="675">
      <c r="A675" s="13">
        <f>IF(H675="","",ROW()-4)</f>
        <v/>
      </c>
      <c r="B675" s="13">
        <f>IF(H675="","",ROW()-4)</f>
        <v/>
      </c>
    </row>
    <row r="676">
      <c r="A676" s="13">
        <f>IF(H676="","",ROW()-4)</f>
        <v/>
      </c>
      <c r="B676" s="13">
        <f>IF(H676="","",ROW()-4)</f>
        <v/>
      </c>
    </row>
    <row r="677">
      <c r="A677" s="13">
        <f>IF(H677="","",ROW()-4)</f>
        <v/>
      </c>
      <c r="B677" s="13">
        <f>IF(H677="","",ROW()-4)</f>
        <v/>
      </c>
    </row>
    <row r="678">
      <c r="A678" s="13">
        <f>IF(H678="","",ROW()-4)</f>
        <v/>
      </c>
      <c r="B678" s="13">
        <f>IF(H678="","",ROW()-4)</f>
        <v/>
      </c>
    </row>
    <row r="679">
      <c r="A679" s="13">
        <f>IF(H679="","",ROW()-4)</f>
        <v/>
      </c>
      <c r="B679" s="13">
        <f>IF(H679="","",ROW()-4)</f>
        <v/>
      </c>
    </row>
    <row r="680">
      <c r="A680" s="13">
        <f>IF(H680="","",ROW()-4)</f>
        <v/>
      </c>
      <c r="B680" s="13">
        <f>IF(H680="","",ROW()-4)</f>
        <v/>
      </c>
    </row>
    <row r="681">
      <c r="A681" s="13">
        <f>IF(H681="","",ROW()-4)</f>
        <v/>
      </c>
      <c r="B681" s="13">
        <f>IF(H681="","",ROW()-4)</f>
        <v/>
      </c>
    </row>
    <row r="682">
      <c r="A682" s="13">
        <f>IF(H682="","",ROW()-4)</f>
        <v/>
      </c>
      <c r="B682" s="13">
        <f>IF(H682="","",ROW()-4)</f>
        <v/>
      </c>
    </row>
    <row r="683">
      <c r="A683" s="13">
        <f>IF(H683="","",ROW()-4)</f>
        <v/>
      </c>
      <c r="B683" s="13">
        <f>IF(H683="","",ROW()-4)</f>
        <v/>
      </c>
    </row>
    <row r="684">
      <c r="A684" s="13">
        <f>IF(H684="","",ROW()-4)</f>
        <v/>
      </c>
      <c r="B684" s="13">
        <f>IF(H684="","",ROW()-4)</f>
        <v/>
      </c>
    </row>
    <row r="685">
      <c r="A685" s="13">
        <f>IF(H685="","",ROW()-4)</f>
        <v/>
      </c>
      <c r="B685" s="13">
        <f>IF(H685="","",ROW()-4)</f>
        <v/>
      </c>
    </row>
    <row r="686">
      <c r="A686" s="13">
        <f>IF(H686="","",ROW()-4)</f>
        <v/>
      </c>
      <c r="B686" s="13">
        <f>IF(H686="","",ROW()-4)</f>
        <v/>
      </c>
    </row>
    <row r="687">
      <c r="A687" s="13">
        <f>IF(H687="","",ROW()-4)</f>
        <v/>
      </c>
      <c r="B687" s="13">
        <f>IF(H687="","",ROW()-4)</f>
        <v/>
      </c>
    </row>
    <row r="688">
      <c r="A688" s="13">
        <f>IF(H688="","",ROW()-4)</f>
        <v/>
      </c>
      <c r="B688" s="13">
        <f>IF(H688="","",ROW()-4)</f>
        <v/>
      </c>
    </row>
    <row r="689">
      <c r="A689" s="13">
        <f>IF(H689="","",ROW()-4)</f>
        <v/>
      </c>
      <c r="B689" s="13">
        <f>IF(H689="","",ROW()-4)</f>
        <v/>
      </c>
    </row>
    <row r="690">
      <c r="A690" s="13">
        <f>IF(H690="","",ROW()-4)</f>
        <v/>
      </c>
      <c r="B690" s="13">
        <f>IF(H690="","",ROW()-4)</f>
        <v/>
      </c>
    </row>
    <row r="691">
      <c r="A691" s="13">
        <f>IF(H691="","",ROW()-4)</f>
        <v/>
      </c>
      <c r="B691" s="13">
        <f>IF(H691="","",ROW()-4)</f>
        <v/>
      </c>
    </row>
    <row r="692">
      <c r="A692" s="13">
        <f>IF(H692="","",ROW()-4)</f>
        <v/>
      </c>
      <c r="B692" s="13">
        <f>IF(H692="","",ROW()-4)</f>
        <v/>
      </c>
    </row>
    <row r="693">
      <c r="A693" s="13">
        <f>IF(H693="","",ROW()-4)</f>
        <v/>
      </c>
      <c r="B693" s="13">
        <f>IF(H693="","",ROW()-4)</f>
        <v/>
      </c>
    </row>
    <row r="694">
      <c r="A694" s="13">
        <f>IF(H694="","",ROW()-4)</f>
        <v/>
      </c>
      <c r="B694" s="13">
        <f>IF(H694="","",ROW()-4)</f>
        <v/>
      </c>
    </row>
    <row r="695">
      <c r="A695" s="13">
        <f>IF(H695="","",ROW()-4)</f>
        <v/>
      </c>
      <c r="B695" s="13">
        <f>IF(H695="","",ROW()-4)</f>
        <v/>
      </c>
    </row>
    <row r="696">
      <c r="A696" s="13">
        <f>IF(H696="","",ROW()-4)</f>
        <v/>
      </c>
      <c r="B696" s="13">
        <f>IF(H696="","",ROW()-4)</f>
        <v/>
      </c>
    </row>
    <row r="697">
      <c r="A697" s="13">
        <f>IF(H697="","",ROW()-4)</f>
        <v/>
      </c>
      <c r="B697" s="13">
        <f>IF(H697="","",ROW()-4)</f>
        <v/>
      </c>
    </row>
    <row r="698">
      <c r="A698" s="13">
        <f>IF(H698="","",ROW()-4)</f>
        <v/>
      </c>
      <c r="B698" s="13">
        <f>IF(H698="","",ROW()-4)</f>
        <v/>
      </c>
    </row>
    <row r="699">
      <c r="A699" s="13">
        <f>IF(H699="","",ROW()-4)</f>
        <v/>
      </c>
      <c r="B699" s="13">
        <f>IF(H699="","",ROW()-4)</f>
        <v/>
      </c>
    </row>
    <row r="700">
      <c r="A700" s="13">
        <f>IF(H700="","",ROW()-4)</f>
        <v/>
      </c>
      <c r="B700" s="13">
        <f>IF(H700="","",ROW()-4)</f>
        <v/>
      </c>
    </row>
    <row r="701">
      <c r="A701" s="13">
        <f>IF(H701="","",ROW()-4)</f>
        <v/>
      </c>
      <c r="B701" s="13">
        <f>IF(H701="","",ROW()-4)</f>
        <v/>
      </c>
    </row>
    <row r="702">
      <c r="A702" s="13">
        <f>IF(H702="","",ROW()-4)</f>
        <v/>
      </c>
      <c r="B702" s="13">
        <f>IF(H702="","",ROW()-4)</f>
        <v/>
      </c>
    </row>
    <row r="703">
      <c r="A703" s="13">
        <f>IF(H703="","",ROW()-4)</f>
        <v/>
      </c>
      <c r="B703" s="13">
        <f>IF(H703="","",ROW()-4)</f>
        <v/>
      </c>
    </row>
    <row r="704">
      <c r="A704" s="13">
        <f>IF(H704="","",ROW()-4)</f>
        <v/>
      </c>
      <c r="B704" s="13">
        <f>IF(H704="","",ROW()-4)</f>
        <v/>
      </c>
    </row>
    <row r="705">
      <c r="A705" s="13">
        <f>IF(H705="","",ROW()-4)</f>
        <v/>
      </c>
      <c r="B705" s="13">
        <f>IF(H705="","",ROW()-4)</f>
        <v/>
      </c>
    </row>
    <row r="706">
      <c r="A706" s="13">
        <f>IF(H706="","",ROW()-4)</f>
        <v/>
      </c>
      <c r="B706" s="13">
        <f>IF(H706="","",ROW()-4)</f>
        <v/>
      </c>
    </row>
    <row r="707">
      <c r="A707" s="13">
        <f>IF(H707="","",ROW()-4)</f>
        <v/>
      </c>
      <c r="B707" s="13">
        <f>IF(H707="","",ROW()-4)</f>
        <v/>
      </c>
    </row>
    <row r="708">
      <c r="A708" s="13">
        <f>IF(H708="","",ROW()-4)</f>
        <v/>
      </c>
      <c r="B708" s="13">
        <f>IF(H708="","",ROW()-4)</f>
        <v/>
      </c>
    </row>
    <row r="709">
      <c r="A709" s="13">
        <f>IF(H709="","",ROW()-4)</f>
        <v/>
      </c>
      <c r="B709" s="13">
        <f>IF(H709="","",ROW()-4)</f>
        <v/>
      </c>
    </row>
    <row r="710">
      <c r="A710" s="13">
        <f>IF(H710="","",ROW()-4)</f>
        <v/>
      </c>
      <c r="B710" s="13">
        <f>IF(H710="","",ROW()-4)</f>
        <v/>
      </c>
    </row>
    <row r="711">
      <c r="A711" s="13">
        <f>IF(H711="","",ROW()-4)</f>
        <v/>
      </c>
      <c r="B711" s="13">
        <f>IF(H711="","",ROW()-4)</f>
        <v/>
      </c>
    </row>
    <row r="712">
      <c r="A712" s="13">
        <f>IF(H712="","",ROW()-4)</f>
        <v/>
      </c>
      <c r="B712" s="13">
        <f>IF(H712="","",ROW()-4)</f>
        <v/>
      </c>
    </row>
    <row r="713">
      <c r="A713" s="13">
        <f>IF(H713="","",ROW()-4)</f>
        <v/>
      </c>
      <c r="B713" s="13">
        <f>IF(H713="","",ROW()-4)</f>
        <v/>
      </c>
    </row>
    <row r="714">
      <c r="A714" s="13">
        <f>IF(H714="","",ROW()-4)</f>
        <v/>
      </c>
      <c r="B714" s="13">
        <f>IF(H714="","",ROW()-4)</f>
        <v/>
      </c>
    </row>
    <row r="715">
      <c r="A715" s="13">
        <f>IF(H715="","",ROW()-4)</f>
        <v/>
      </c>
      <c r="B715" s="13">
        <f>IF(H715="","",ROW()-4)</f>
        <v/>
      </c>
    </row>
    <row r="716">
      <c r="A716" s="13">
        <f>IF(H716="","",ROW()-4)</f>
        <v/>
      </c>
      <c r="B716" s="13">
        <f>IF(H716="","",ROW()-4)</f>
        <v/>
      </c>
    </row>
    <row r="717">
      <c r="A717" s="13">
        <f>IF(H717="","",ROW()-4)</f>
        <v/>
      </c>
      <c r="B717" s="13">
        <f>IF(H717="","",ROW()-4)</f>
        <v/>
      </c>
    </row>
    <row r="718">
      <c r="A718" s="13">
        <f>IF(H718="","",ROW()-4)</f>
        <v/>
      </c>
      <c r="B718" s="13">
        <f>IF(H718="","",ROW()-4)</f>
        <v/>
      </c>
    </row>
    <row r="719">
      <c r="A719" s="13">
        <f>IF(H719="","",ROW()-4)</f>
        <v/>
      </c>
      <c r="B719" s="13">
        <f>IF(H719="","",ROW()-4)</f>
        <v/>
      </c>
    </row>
    <row r="720">
      <c r="A720" s="13">
        <f>IF(H720="","",ROW()-4)</f>
        <v/>
      </c>
      <c r="B720" s="13">
        <f>IF(H720="","",ROW()-4)</f>
        <v/>
      </c>
    </row>
    <row r="721">
      <c r="A721" s="13">
        <f>IF(H721="","",ROW()-4)</f>
        <v/>
      </c>
      <c r="B721" s="13">
        <f>IF(H721="","",ROW()-4)</f>
        <v/>
      </c>
    </row>
    <row r="722">
      <c r="A722" s="13">
        <f>IF(H722="","",ROW()-4)</f>
        <v/>
      </c>
      <c r="B722" s="13">
        <f>IF(H722="","",ROW()-4)</f>
        <v/>
      </c>
    </row>
    <row r="723">
      <c r="A723" s="13">
        <f>IF(H723="","",ROW()-4)</f>
        <v/>
      </c>
      <c r="B723" s="13">
        <f>IF(H723="","",ROW()-4)</f>
        <v/>
      </c>
    </row>
    <row r="724">
      <c r="A724" s="13">
        <f>IF(H724="","",ROW()-4)</f>
        <v/>
      </c>
      <c r="B724" s="13">
        <f>IF(H724="","",ROW()-4)</f>
        <v/>
      </c>
    </row>
    <row r="725">
      <c r="A725" s="13">
        <f>IF(H725="","",ROW()-4)</f>
        <v/>
      </c>
      <c r="B725" s="13">
        <f>IF(H725="","",ROW()-4)</f>
        <v/>
      </c>
    </row>
    <row r="726">
      <c r="A726" s="13">
        <f>IF(H726="","",ROW()-4)</f>
        <v/>
      </c>
      <c r="B726" s="13">
        <f>IF(H726="","",ROW()-4)</f>
        <v/>
      </c>
    </row>
    <row r="727">
      <c r="A727" s="13">
        <f>IF(H727="","",ROW()-4)</f>
        <v/>
      </c>
      <c r="B727" s="13">
        <f>IF(H727="","",ROW()-4)</f>
        <v/>
      </c>
    </row>
    <row r="728">
      <c r="A728" s="13">
        <f>IF(H728="","",ROW()-4)</f>
        <v/>
      </c>
      <c r="B728" s="13">
        <f>IF(H728="","",ROW()-4)</f>
        <v/>
      </c>
    </row>
    <row r="729">
      <c r="A729" s="13">
        <f>IF(H729="","",ROW()-4)</f>
        <v/>
      </c>
      <c r="B729" s="13">
        <f>IF(H729="","",ROW()-4)</f>
        <v/>
      </c>
    </row>
    <row r="730">
      <c r="A730" s="13">
        <f>IF(H730="","",ROW()-4)</f>
        <v/>
      </c>
      <c r="B730" s="13">
        <f>IF(H730="","",ROW()-4)</f>
        <v/>
      </c>
    </row>
    <row r="731">
      <c r="A731" s="13">
        <f>IF(H731="","",ROW()-4)</f>
        <v/>
      </c>
      <c r="B731" s="13">
        <f>IF(H731="","",ROW()-4)</f>
        <v/>
      </c>
    </row>
    <row r="732">
      <c r="A732" s="13">
        <f>IF(H732="","",ROW()-4)</f>
        <v/>
      </c>
      <c r="B732" s="13">
        <f>IF(H732="","",ROW()-4)</f>
        <v/>
      </c>
    </row>
    <row r="733">
      <c r="A733" s="13">
        <f>IF(H733="","",ROW()-4)</f>
        <v/>
      </c>
      <c r="B733" s="13">
        <f>IF(H733="","",ROW()-4)</f>
        <v/>
      </c>
    </row>
    <row r="734">
      <c r="A734" s="13">
        <f>IF(H734="","",ROW()-4)</f>
        <v/>
      </c>
      <c r="B734" s="13">
        <f>IF(H734="","",ROW()-4)</f>
        <v/>
      </c>
    </row>
    <row r="735">
      <c r="A735" s="13">
        <f>IF(H735="","",ROW()-4)</f>
        <v/>
      </c>
      <c r="B735" s="13">
        <f>IF(H735="","",ROW()-4)</f>
        <v/>
      </c>
    </row>
    <row r="736">
      <c r="A736" s="13">
        <f>IF(H736="","",ROW()-4)</f>
        <v/>
      </c>
      <c r="B736" s="13">
        <f>IF(H736="","",ROW()-4)</f>
        <v/>
      </c>
    </row>
    <row r="737">
      <c r="A737" s="13">
        <f>IF(H737="","",ROW()-4)</f>
        <v/>
      </c>
      <c r="B737" s="13">
        <f>IF(H737="","",ROW()-4)</f>
        <v/>
      </c>
    </row>
    <row r="738">
      <c r="A738" s="13">
        <f>IF(H738="","",ROW()-4)</f>
        <v/>
      </c>
      <c r="B738" s="13">
        <f>IF(H738="","",ROW()-4)</f>
        <v/>
      </c>
    </row>
    <row r="739">
      <c r="A739" s="13">
        <f>IF(H739="","",ROW()-4)</f>
        <v/>
      </c>
      <c r="B739" s="13">
        <f>IF(H739="","",ROW()-4)</f>
        <v/>
      </c>
    </row>
    <row r="740">
      <c r="A740" s="13">
        <f>IF(H740="","",ROW()-4)</f>
        <v/>
      </c>
      <c r="B740" s="13">
        <f>IF(H740="","",ROW()-4)</f>
        <v/>
      </c>
    </row>
    <row r="741">
      <c r="A741" s="13">
        <f>IF(H741="","",ROW()-4)</f>
        <v/>
      </c>
      <c r="B741" s="13">
        <f>IF(H741="","",ROW()-4)</f>
        <v/>
      </c>
    </row>
    <row r="742">
      <c r="A742" s="13">
        <f>IF(H742="","",ROW()-4)</f>
        <v/>
      </c>
      <c r="B742" s="13">
        <f>IF(H742="","",ROW()-4)</f>
        <v/>
      </c>
    </row>
    <row r="743">
      <c r="A743" s="13">
        <f>IF(H743="","",ROW()-4)</f>
        <v/>
      </c>
      <c r="B743" s="13">
        <f>IF(H743="","",ROW()-4)</f>
        <v/>
      </c>
    </row>
    <row r="744">
      <c r="A744" s="13">
        <f>IF(H744="","",ROW()-4)</f>
        <v/>
      </c>
      <c r="B744" s="13">
        <f>IF(H744="","",ROW()-4)</f>
        <v/>
      </c>
    </row>
    <row r="745">
      <c r="A745" s="13">
        <f>IF(H745="","",ROW()-4)</f>
        <v/>
      </c>
      <c r="B745" s="13">
        <f>IF(H745="","",ROW()-4)</f>
        <v/>
      </c>
    </row>
    <row r="746">
      <c r="A746" s="13">
        <f>IF(H746="","",ROW()-4)</f>
        <v/>
      </c>
      <c r="B746" s="13">
        <f>IF(H746="","",ROW()-4)</f>
        <v/>
      </c>
    </row>
    <row r="747">
      <c r="A747" s="13">
        <f>IF(H747="","",ROW()-4)</f>
        <v/>
      </c>
      <c r="B747" s="13">
        <f>IF(H747="","",ROW()-4)</f>
        <v/>
      </c>
    </row>
    <row r="748">
      <c r="A748" s="13">
        <f>IF(H748="","",ROW()-4)</f>
        <v/>
      </c>
      <c r="B748" s="13">
        <f>IF(H748="","",ROW()-4)</f>
        <v/>
      </c>
    </row>
    <row r="749">
      <c r="A749" s="13">
        <f>IF(H749="","",ROW()-4)</f>
        <v/>
      </c>
      <c r="B749" s="13">
        <f>IF(H749="","",ROW()-4)</f>
        <v/>
      </c>
    </row>
    <row r="750">
      <c r="A750" s="13">
        <f>IF(H750="","",ROW()-4)</f>
        <v/>
      </c>
      <c r="B750" s="13">
        <f>IF(H750="","",ROW()-4)</f>
        <v/>
      </c>
    </row>
    <row r="751">
      <c r="A751" s="13">
        <f>IF(H751="","",ROW()-4)</f>
        <v/>
      </c>
      <c r="B751" s="13">
        <f>IF(H751="","",ROW()-4)</f>
        <v/>
      </c>
    </row>
    <row r="752">
      <c r="A752" s="13">
        <f>IF(H752="","",ROW()-4)</f>
        <v/>
      </c>
      <c r="B752" s="13">
        <f>IF(H752="","",ROW()-4)</f>
        <v/>
      </c>
    </row>
    <row r="753">
      <c r="A753" s="13">
        <f>IF(H753="","",ROW()-4)</f>
        <v/>
      </c>
      <c r="B753" s="13">
        <f>IF(H753="","",ROW()-4)</f>
        <v/>
      </c>
    </row>
    <row r="754">
      <c r="A754" s="13">
        <f>IF(H754="","",ROW()-4)</f>
        <v/>
      </c>
      <c r="B754" s="13">
        <f>IF(H754="","",ROW()-4)</f>
        <v/>
      </c>
    </row>
    <row r="755">
      <c r="A755" s="13">
        <f>IF(H755="","",ROW()-4)</f>
        <v/>
      </c>
      <c r="B755" s="13">
        <f>IF(H755="","",ROW()-4)</f>
        <v/>
      </c>
    </row>
    <row r="756">
      <c r="A756" s="13">
        <f>IF(H756="","",ROW()-4)</f>
        <v/>
      </c>
      <c r="B756" s="13">
        <f>IF(H756="","",ROW()-4)</f>
        <v/>
      </c>
    </row>
    <row r="757">
      <c r="A757" s="13">
        <f>IF(H757="","",ROW()-4)</f>
        <v/>
      </c>
      <c r="B757" s="13">
        <f>IF(H757="","",ROW()-4)</f>
        <v/>
      </c>
    </row>
    <row r="758">
      <c r="A758" s="13">
        <f>IF(H758="","",ROW()-4)</f>
        <v/>
      </c>
      <c r="B758" s="13">
        <f>IF(H758="","",ROW()-4)</f>
        <v/>
      </c>
    </row>
    <row r="759">
      <c r="A759" s="13">
        <f>IF(H759="","",ROW()-4)</f>
        <v/>
      </c>
      <c r="B759" s="13">
        <f>IF(H759="","",ROW()-4)</f>
        <v/>
      </c>
    </row>
    <row r="760">
      <c r="A760" s="13">
        <f>IF(H760="","",ROW()-4)</f>
        <v/>
      </c>
      <c r="B760" s="13">
        <f>IF(H760="","",ROW()-4)</f>
        <v/>
      </c>
    </row>
    <row r="761">
      <c r="A761" s="13">
        <f>IF(H761="","",ROW()-4)</f>
        <v/>
      </c>
      <c r="B761" s="13">
        <f>IF(H761="","",ROW()-4)</f>
        <v/>
      </c>
    </row>
    <row r="762">
      <c r="A762" s="13">
        <f>IF(H762="","",ROW()-4)</f>
        <v/>
      </c>
      <c r="B762" s="13">
        <f>IF(H762="","",ROW()-4)</f>
        <v/>
      </c>
    </row>
    <row r="763">
      <c r="A763" s="13">
        <f>IF(H763="","",ROW()-4)</f>
        <v/>
      </c>
      <c r="B763" s="13">
        <f>IF(H763="","",ROW()-4)</f>
        <v/>
      </c>
    </row>
    <row r="764">
      <c r="A764" s="13">
        <f>IF(H764="","",ROW()-4)</f>
        <v/>
      </c>
      <c r="B764" s="13">
        <f>IF(H764="","",ROW()-4)</f>
        <v/>
      </c>
    </row>
    <row r="765">
      <c r="A765" s="13">
        <f>IF(H765="","",ROW()-4)</f>
        <v/>
      </c>
      <c r="B765" s="13">
        <f>IF(H765="","",ROW()-4)</f>
        <v/>
      </c>
    </row>
    <row r="766">
      <c r="A766" s="13">
        <f>IF(H766="","",ROW()-4)</f>
        <v/>
      </c>
      <c r="B766" s="13">
        <f>IF(H766="","",ROW()-4)</f>
        <v/>
      </c>
    </row>
    <row r="767">
      <c r="A767" s="13">
        <f>IF(H767="","",ROW()-4)</f>
        <v/>
      </c>
      <c r="B767" s="13">
        <f>IF(H767="","",ROW()-4)</f>
        <v/>
      </c>
    </row>
    <row r="768">
      <c r="A768" s="13">
        <f>IF(H768="","",ROW()-4)</f>
        <v/>
      </c>
      <c r="B768" s="13">
        <f>IF(H768="","",ROW()-4)</f>
        <v/>
      </c>
    </row>
    <row r="769">
      <c r="A769" s="13">
        <f>IF(H769="","",ROW()-4)</f>
        <v/>
      </c>
      <c r="B769" s="13">
        <f>IF(H769="","",ROW()-4)</f>
        <v/>
      </c>
    </row>
    <row r="770">
      <c r="A770" s="13">
        <f>IF(H770="","",ROW()-4)</f>
        <v/>
      </c>
      <c r="B770" s="13">
        <f>IF(H770="","",ROW()-4)</f>
        <v/>
      </c>
    </row>
    <row r="771">
      <c r="A771" s="13">
        <f>IF(H771="","",ROW()-4)</f>
        <v/>
      </c>
      <c r="B771" s="13">
        <f>IF(H771="","",ROW()-4)</f>
        <v/>
      </c>
    </row>
    <row r="772">
      <c r="A772" s="13">
        <f>IF(H772="","",ROW()-4)</f>
        <v/>
      </c>
      <c r="B772" s="13">
        <f>IF(H772="","",ROW()-4)</f>
        <v/>
      </c>
    </row>
    <row r="773">
      <c r="A773" s="13">
        <f>IF(H773="","",ROW()-4)</f>
        <v/>
      </c>
      <c r="B773" s="13">
        <f>IF(H773="","",ROW()-4)</f>
        <v/>
      </c>
    </row>
    <row r="774">
      <c r="A774" s="13">
        <f>IF(H774="","",ROW()-4)</f>
        <v/>
      </c>
      <c r="B774" s="13">
        <f>IF(H774="","",ROW()-4)</f>
        <v/>
      </c>
    </row>
    <row r="775">
      <c r="A775" s="13">
        <f>IF(H775="","",ROW()-4)</f>
        <v/>
      </c>
      <c r="B775" s="13">
        <f>IF(H775="","",ROW()-4)</f>
        <v/>
      </c>
    </row>
    <row r="776">
      <c r="A776" s="13">
        <f>IF(H776="","",ROW()-4)</f>
        <v/>
      </c>
      <c r="B776" s="13">
        <f>IF(H776="","",ROW()-4)</f>
        <v/>
      </c>
    </row>
    <row r="777">
      <c r="A777" s="13">
        <f>IF(H777="","",ROW()-4)</f>
        <v/>
      </c>
      <c r="B777" s="13">
        <f>IF(H777="","",ROW()-4)</f>
        <v/>
      </c>
    </row>
    <row r="778">
      <c r="A778" s="13">
        <f>IF(H778="","",ROW()-4)</f>
        <v/>
      </c>
      <c r="B778" s="13">
        <f>IF(H778="","",ROW()-4)</f>
        <v/>
      </c>
    </row>
    <row r="779">
      <c r="A779" s="13">
        <f>IF(H779="","",ROW()-4)</f>
        <v/>
      </c>
      <c r="B779" s="13">
        <f>IF(H779="","",ROW()-4)</f>
        <v/>
      </c>
    </row>
    <row r="780">
      <c r="A780" s="13">
        <f>IF(H780="","",ROW()-4)</f>
        <v/>
      </c>
      <c r="B780" s="13">
        <f>IF(H780="","",ROW()-4)</f>
        <v/>
      </c>
    </row>
    <row r="781">
      <c r="A781" s="13">
        <f>IF(H781="","",ROW()-4)</f>
        <v/>
      </c>
      <c r="B781" s="13">
        <f>IF(H781="","",ROW()-4)</f>
        <v/>
      </c>
    </row>
    <row r="782">
      <c r="A782" s="13">
        <f>IF(H782="","",ROW()-4)</f>
        <v/>
      </c>
      <c r="B782" s="13">
        <f>IF(H782="","",ROW()-4)</f>
        <v/>
      </c>
    </row>
    <row r="783">
      <c r="A783" s="13">
        <f>IF(H783="","",ROW()-4)</f>
        <v/>
      </c>
      <c r="B783" s="13">
        <f>IF(H783="","",ROW()-4)</f>
        <v/>
      </c>
    </row>
    <row r="784">
      <c r="A784" s="13">
        <f>IF(H784="","",ROW()-4)</f>
        <v/>
      </c>
      <c r="B784" s="13">
        <f>IF(H784="","",ROW()-4)</f>
        <v/>
      </c>
    </row>
    <row r="785">
      <c r="A785" s="13">
        <f>IF(H785="","",ROW()-4)</f>
        <v/>
      </c>
      <c r="B785" s="13">
        <f>IF(H785="","",ROW()-4)</f>
        <v/>
      </c>
    </row>
    <row r="786">
      <c r="A786" s="13">
        <f>IF(H786="","",ROW()-4)</f>
        <v/>
      </c>
      <c r="B786" s="13">
        <f>IF(H786="","",ROW()-4)</f>
        <v/>
      </c>
    </row>
    <row r="787">
      <c r="A787" s="13">
        <f>IF(H787="","",ROW()-4)</f>
        <v/>
      </c>
      <c r="B787" s="13">
        <f>IF(H787="","",ROW()-4)</f>
        <v/>
      </c>
    </row>
    <row r="788">
      <c r="A788" s="13">
        <f>IF(H788="","",ROW()-4)</f>
        <v/>
      </c>
      <c r="B788" s="13">
        <f>IF(H788="","",ROW()-4)</f>
        <v/>
      </c>
    </row>
    <row r="789">
      <c r="A789" s="13">
        <f>IF(H789="","",ROW()-4)</f>
        <v/>
      </c>
      <c r="B789" s="13">
        <f>IF(H789="","",ROW()-4)</f>
        <v/>
      </c>
    </row>
    <row r="790">
      <c r="A790" s="13">
        <f>IF(H790="","",ROW()-4)</f>
        <v/>
      </c>
      <c r="B790" s="13">
        <f>IF(H790="","",ROW()-4)</f>
        <v/>
      </c>
    </row>
    <row r="791">
      <c r="A791" s="13">
        <f>IF(H791="","",ROW()-4)</f>
        <v/>
      </c>
      <c r="B791" s="13">
        <f>IF(H791="","",ROW()-4)</f>
        <v/>
      </c>
    </row>
    <row r="792">
      <c r="A792" s="13">
        <f>IF(H792="","",ROW()-4)</f>
        <v/>
      </c>
      <c r="B792" s="13">
        <f>IF(H792="","",ROW()-4)</f>
        <v/>
      </c>
    </row>
    <row r="793">
      <c r="A793" s="13">
        <f>IF(H793="","",ROW()-4)</f>
        <v/>
      </c>
      <c r="B793" s="13">
        <f>IF(H793="","",ROW()-4)</f>
        <v/>
      </c>
    </row>
    <row r="794">
      <c r="A794" s="13">
        <f>IF(H794="","",ROW()-4)</f>
        <v/>
      </c>
      <c r="B794" s="13">
        <f>IF(H794="","",ROW()-4)</f>
        <v/>
      </c>
    </row>
    <row r="795">
      <c r="A795" s="13">
        <f>IF(H795="","",ROW()-4)</f>
        <v/>
      </c>
      <c r="B795" s="13">
        <f>IF(H795="","",ROW()-4)</f>
        <v/>
      </c>
    </row>
    <row r="796">
      <c r="A796" s="13">
        <f>IF(H796="","",ROW()-4)</f>
        <v/>
      </c>
      <c r="B796" s="13">
        <f>IF(H796="","",ROW()-4)</f>
        <v/>
      </c>
    </row>
    <row r="797">
      <c r="A797" s="13">
        <f>IF(H797="","",ROW()-4)</f>
        <v/>
      </c>
      <c r="B797" s="13">
        <f>IF(H797="","",ROW()-4)</f>
        <v/>
      </c>
    </row>
    <row r="798">
      <c r="A798" s="13">
        <f>IF(H798="","",ROW()-4)</f>
        <v/>
      </c>
      <c r="B798" s="13">
        <f>IF(H798="","",ROW()-4)</f>
        <v/>
      </c>
    </row>
    <row r="799">
      <c r="A799" s="13">
        <f>IF(H799="","",ROW()-4)</f>
        <v/>
      </c>
      <c r="B799" s="13">
        <f>IF(H799="","",ROW()-4)</f>
        <v/>
      </c>
    </row>
    <row r="800">
      <c r="A800" s="13">
        <f>IF(H800="","",ROW()-4)</f>
        <v/>
      </c>
      <c r="B800" s="13">
        <f>IF(H800="","",ROW()-4)</f>
        <v/>
      </c>
    </row>
    <row r="801">
      <c r="A801" s="13">
        <f>IF(H801="","",ROW()-4)</f>
        <v/>
      </c>
      <c r="B801" s="13">
        <f>IF(H801="","",ROW()-4)</f>
        <v/>
      </c>
    </row>
    <row r="802">
      <c r="A802" s="13">
        <f>IF(H802="","",ROW()-4)</f>
        <v/>
      </c>
      <c r="B802" s="13">
        <f>IF(H802="","",ROW()-4)</f>
        <v/>
      </c>
    </row>
    <row r="803">
      <c r="A803" s="13">
        <f>IF(H803="","",ROW()-4)</f>
        <v/>
      </c>
      <c r="B803" s="13">
        <f>IF(H803="","",ROW()-4)</f>
        <v/>
      </c>
    </row>
    <row r="804">
      <c r="A804" s="13">
        <f>IF(H804="","",ROW()-4)</f>
        <v/>
      </c>
      <c r="B804" s="13">
        <f>IF(H804="","",ROW()-4)</f>
        <v/>
      </c>
    </row>
    <row r="805">
      <c r="A805" s="13">
        <f>IF(H805="","",ROW()-4)</f>
        <v/>
      </c>
      <c r="B805" s="13">
        <f>IF(H805="","",ROW()-4)</f>
        <v/>
      </c>
    </row>
    <row r="806">
      <c r="A806" s="13">
        <f>IF(H806="","",ROW()-4)</f>
        <v/>
      </c>
      <c r="B806" s="13">
        <f>IF(H806="","",ROW()-4)</f>
        <v/>
      </c>
    </row>
    <row r="807">
      <c r="A807" s="13">
        <f>IF(H807="","",ROW()-4)</f>
        <v/>
      </c>
      <c r="B807" s="13">
        <f>IF(H807="","",ROW()-4)</f>
        <v/>
      </c>
    </row>
    <row r="808">
      <c r="A808" s="13">
        <f>IF(H808="","",ROW()-4)</f>
        <v/>
      </c>
      <c r="B808" s="13">
        <f>IF(H808="","",ROW()-4)</f>
        <v/>
      </c>
    </row>
    <row r="809">
      <c r="A809" s="13">
        <f>IF(H809="","",ROW()-4)</f>
        <v/>
      </c>
      <c r="B809" s="13">
        <f>IF(H809="","",ROW()-4)</f>
        <v/>
      </c>
    </row>
    <row r="810">
      <c r="A810" s="13">
        <f>IF(H810="","",ROW()-4)</f>
        <v/>
      </c>
      <c r="B810" s="13">
        <f>IF(H810="","",ROW()-4)</f>
        <v/>
      </c>
    </row>
    <row r="811">
      <c r="A811" s="13">
        <f>IF(H811="","",ROW()-4)</f>
        <v/>
      </c>
      <c r="B811" s="13">
        <f>IF(H811="","",ROW()-4)</f>
        <v/>
      </c>
    </row>
    <row r="812">
      <c r="A812" s="13">
        <f>IF(H812="","",ROW()-4)</f>
        <v/>
      </c>
      <c r="B812" s="13">
        <f>IF(H812="","",ROW()-4)</f>
        <v/>
      </c>
    </row>
    <row r="813">
      <c r="A813" s="13">
        <f>IF(H813="","",ROW()-4)</f>
        <v/>
      </c>
      <c r="B813" s="13">
        <f>IF(H813="","",ROW()-4)</f>
        <v/>
      </c>
    </row>
    <row r="814">
      <c r="A814" s="13">
        <f>IF(H814="","",ROW()-4)</f>
        <v/>
      </c>
      <c r="B814" s="13">
        <f>IF(H814="","",ROW()-4)</f>
        <v/>
      </c>
    </row>
    <row r="815">
      <c r="A815" s="13">
        <f>IF(H815="","",ROW()-4)</f>
        <v/>
      </c>
      <c r="B815" s="13">
        <f>IF(H815="","",ROW()-4)</f>
        <v/>
      </c>
    </row>
    <row r="816">
      <c r="A816" s="13">
        <f>IF(H816="","",ROW()-4)</f>
        <v/>
      </c>
      <c r="B816" s="13">
        <f>IF(H816="","",ROW()-4)</f>
        <v/>
      </c>
    </row>
    <row r="817">
      <c r="A817" s="13">
        <f>IF(H817="","",ROW()-4)</f>
        <v/>
      </c>
      <c r="B817" s="13">
        <f>IF(H817="","",ROW()-4)</f>
        <v/>
      </c>
    </row>
    <row r="818">
      <c r="A818" s="13">
        <f>IF(H818="","",ROW()-4)</f>
        <v/>
      </c>
      <c r="B818" s="13">
        <f>IF(H818="","",ROW()-4)</f>
        <v/>
      </c>
    </row>
    <row r="819">
      <c r="A819" s="13">
        <f>IF(H819="","",ROW()-4)</f>
        <v/>
      </c>
      <c r="B819" s="13">
        <f>IF(H819="","",ROW()-4)</f>
        <v/>
      </c>
    </row>
    <row r="820">
      <c r="A820" s="13">
        <f>IF(H820="","",ROW()-4)</f>
        <v/>
      </c>
      <c r="B820" s="13">
        <f>IF(H820="","",ROW()-4)</f>
        <v/>
      </c>
    </row>
    <row r="821">
      <c r="A821" s="13">
        <f>IF(H821="","",ROW()-4)</f>
        <v/>
      </c>
      <c r="B821" s="13">
        <f>IF(H821="","",ROW()-4)</f>
        <v/>
      </c>
    </row>
    <row r="822">
      <c r="A822" s="13">
        <f>IF(H822="","",ROW()-4)</f>
        <v/>
      </c>
      <c r="B822" s="13">
        <f>IF(H822="","",ROW()-4)</f>
        <v/>
      </c>
    </row>
    <row r="823">
      <c r="A823" s="13">
        <f>IF(H823="","",ROW()-4)</f>
        <v/>
      </c>
      <c r="B823" s="13">
        <f>IF(H823="","",ROW()-4)</f>
        <v/>
      </c>
    </row>
    <row r="824">
      <c r="A824" s="13">
        <f>IF(H824="","",ROW()-4)</f>
        <v/>
      </c>
      <c r="B824" s="13">
        <f>IF(H824="","",ROW()-4)</f>
        <v/>
      </c>
    </row>
    <row r="825">
      <c r="A825" s="13">
        <f>IF(H825="","",ROW()-4)</f>
        <v/>
      </c>
      <c r="B825" s="13">
        <f>IF(H825="","",ROW()-4)</f>
        <v/>
      </c>
    </row>
    <row r="826">
      <c r="A826" s="13">
        <f>IF(H826="","",ROW()-4)</f>
        <v/>
      </c>
      <c r="B826" s="13">
        <f>IF(H826="","",ROW()-4)</f>
        <v/>
      </c>
    </row>
    <row r="827">
      <c r="A827" s="13">
        <f>IF(H827="","",ROW()-4)</f>
        <v/>
      </c>
      <c r="B827" s="13">
        <f>IF(H827="","",ROW()-4)</f>
        <v/>
      </c>
    </row>
    <row r="828">
      <c r="A828" s="13">
        <f>IF(H828="","",ROW()-4)</f>
        <v/>
      </c>
      <c r="B828" s="13">
        <f>IF(H828="","",ROW()-4)</f>
        <v/>
      </c>
    </row>
    <row r="829">
      <c r="A829" s="13">
        <f>IF(H829="","",ROW()-4)</f>
        <v/>
      </c>
      <c r="B829" s="13">
        <f>IF(H829="","",ROW()-4)</f>
        <v/>
      </c>
    </row>
    <row r="830">
      <c r="A830" s="13">
        <f>IF(H830="","",ROW()-4)</f>
        <v/>
      </c>
      <c r="B830" s="13">
        <f>IF(H830="","",ROW()-4)</f>
        <v/>
      </c>
    </row>
    <row r="831">
      <c r="A831" s="13">
        <f>IF(H831="","",ROW()-4)</f>
        <v/>
      </c>
      <c r="B831" s="13">
        <f>IF(H831="","",ROW()-4)</f>
        <v/>
      </c>
    </row>
    <row r="832">
      <c r="A832" s="13">
        <f>IF(H832="","",ROW()-4)</f>
        <v/>
      </c>
      <c r="B832" s="13">
        <f>IF(H832="","",ROW()-4)</f>
        <v/>
      </c>
    </row>
    <row r="833">
      <c r="A833" s="13">
        <f>IF(H833="","",ROW()-4)</f>
        <v/>
      </c>
      <c r="B833" s="13">
        <f>IF(H833="","",ROW()-4)</f>
        <v/>
      </c>
    </row>
    <row r="834">
      <c r="A834" s="13">
        <f>IF(H834="","",ROW()-4)</f>
        <v/>
      </c>
      <c r="B834" s="13">
        <f>IF(H834="","",ROW()-4)</f>
        <v/>
      </c>
    </row>
    <row r="835">
      <c r="A835" s="13">
        <f>IF(H835="","",ROW()-4)</f>
        <v/>
      </c>
      <c r="B835" s="13">
        <f>IF(H835="","",ROW()-4)</f>
        <v/>
      </c>
    </row>
    <row r="836">
      <c r="A836" s="13">
        <f>IF(H836="","",ROW()-4)</f>
        <v/>
      </c>
      <c r="B836" s="13">
        <f>IF(H836="","",ROW()-4)</f>
        <v/>
      </c>
    </row>
    <row r="837">
      <c r="A837" s="13">
        <f>IF(H837="","",ROW()-4)</f>
        <v/>
      </c>
      <c r="B837" s="13">
        <f>IF(H837="","",ROW()-4)</f>
        <v/>
      </c>
    </row>
    <row r="838">
      <c r="A838" s="13">
        <f>IF(H838="","",ROW()-4)</f>
        <v/>
      </c>
      <c r="B838" s="13">
        <f>IF(H838="","",ROW()-4)</f>
        <v/>
      </c>
    </row>
    <row r="839">
      <c r="A839" s="13">
        <f>IF(H839="","",ROW()-4)</f>
        <v/>
      </c>
      <c r="B839" s="13">
        <f>IF(H839="","",ROW()-4)</f>
        <v/>
      </c>
    </row>
    <row r="840">
      <c r="A840" s="13">
        <f>IF(H840="","",ROW()-4)</f>
        <v/>
      </c>
      <c r="B840" s="13">
        <f>IF(H840="","",ROW()-4)</f>
        <v/>
      </c>
    </row>
    <row r="841">
      <c r="A841" s="13">
        <f>IF(H841="","",ROW()-4)</f>
        <v/>
      </c>
      <c r="B841" s="13">
        <f>IF(H841="","",ROW()-4)</f>
        <v/>
      </c>
    </row>
    <row r="842">
      <c r="A842" s="13">
        <f>IF(H842="","",ROW()-4)</f>
        <v/>
      </c>
      <c r="B842" s="13">
        <f>IF(H842="","",ROW()-4)</f>
        <v/>
      </c>
    </row>
    <row r="843">
      <c r="A843" s="13">
        <f>IF(H843="","",ROW()-4)</f>
        <v/>
      </c>
      <c r="B843" s="13">
        <f>IF(H843="","",ROW()-4)</f>
        <v/>
      </c>
    </row>
    <row r="844">
      <c r="A844" s="13">
        <f>IF(H844="","",ROW()-4)</f>
        <v/>
      </c>
      <c r="B844" s="13">
        <f>IF(H844="","",ROW()-4)</f>
        <v/>
      </c>
    </row>
    <row r="845">
      <c r="A845" s="13">
        <f>IF(H845="","",ROW()-4)</f>
        <v/>
      </c>
      <c r="B845" s="13">
        <f>IF(H845="","",ROW()-4)</f>
        <v/>
      </c>
    </row>
    <row r="846">
      <c r="A846" s="13">
        <f>IF(H846="","",ROW()-4)</f>
        <v/>
      </c>
      <c r="B846" s="13">
        <f>IF(H846="","",ROW()-4)</f>
        <v/>
      </c>
    </row>
    <row r="847">
      <c r="A847" s="13">
        <f>IF(H847="","",ROW()-4)</f>
        <v/>
      </c>
      <c r="B847" s="13">
        <f>IF(H847="","",ROW()-4)</f>
        <v/>
      </c>
    </row>
    <row r="848">
      <c r="A848" s="13">
        <f>IF(H848="","",ROW()-4)</f>
        <v/>
      </c>
      <c r="B848" s="13">
        <f>IF(H848="","",ROW()-4)</f>
        <v/>
      </c>
    </row>
    <row r="849">
      <c r="A849" s="13">
        <f>IF(H849="","",ROW()-4)</f>
        <v/>
      </c>
      <c r="B849" s="13">
        <f>IF(H849="","",ROW()-4)</f>
        <v/>
      </c>
    </row>
    <row r="850">
      <c r="A850" s="13">
        <f>IF(H850="","",ROW()-4)</f>
        <v/>
      </c>
      <c r="B850" s="13">
        <f>IF(H850="","",ROW()-4)</f>
        <v/>
      </c>
    </row>
    <row r="851">
      <c r="A851" s="13">
        <f>IF(H851="","",ROW()-4)</f>
        <v/>
      </c>
      <c r="B851" s="13">
        <f>IF(H851="","",ROW()-4)</f>
        <v/>
      </c>
    </row>
    <row r="852">
      <c r="A852" s="13">
        <f>IF(H852="","",ROW()-4)</f>
        <v/>
      </c>
      <c r="B852" s="13">
        <f>IF(H852="","",ROW()-4)</f>
        <v/>
      </c>
    </row>
    <row r="853">
      <c r="A853" s="13">
        <f>IF(H853="","",ROW()-4)</f>
        <v/>
      </c>
      <c r="B853" s="13">
        <f>IF(H853="","",ROW()-4)</f>
        <v/>
      </c>
    </row>
    <row r="854">
      <c r="A854" s="13">
        <f>IF(H854="","",ROW()-4)</f>
        <v/>
      </c>
      <c r="B854" s="13">
        <f>IF(H854="","",ROW()-4)</f>
        <v/>
      </c>
    </row>
    <row r="855">
      <c r="A855" s="13">
        <f>IF(H855="","",ROW()-4)</f>
        <v/>
      </c>
      <c r="B855" s="13">
        <f>IF(H855="","",ROW()-4)</f>
        <v/>
      </c>
    </row>
    <row r="856">
      <c r="A856" s="13">
        <f>IF(H856="","",ROW()-4)</f>
        <v/>
      </c>
      <c r="B856" s="13">
        <f>IF(H856="","",ROW()-4)</f>
        <v/>
      </c>
    </row>
    <row r="857">
      <c r="A857" s="13">
        <f>IF(H857="","",ROW()-4)</f>
        <v/>
      </c>
      <c r="B857" s="13">
        <f>IF(H857="","",ROW()-4)</f>
        <v/>
      </c>
    </row>
    <row r="858">
      <c r="A858" s="13">
        <f>IF(H858="","",ROW()-4)</f>
        <v/>
      </c>
      <c r="B858" s="13">
        <f>IF(H858="","",ROW()-4)</f>
        <v/>
      </c>
    </row>
    <row r="859">
      <c r="A859" s="13">
        <f>IF(H859="","",ROW()-4)</f>
        <v/>
      </c>
      <c r="B859" s="13">
        <f>IF(H859="","",ROW()-4)</f>
        <v/>
      </c>
    </row>
    <row r="860">
      <c r="A860" s="13">
        <f>IF(H860="","",ROW()-4)</f>
        <v/>
      </c>
      <c r="B860" s="13">
        <f>IF(H860="","",ROW()-4)</f>
        <v/>
      </c>
    </row>
    <row r="861">
      <c r="A861" s="13">
        <f>IF(H861="","",ROW()-4)</f>
        <v/>
      </c>
      <c r="B861" s="13">
        <f>IF(H861="","",ROW()-4)</f>
        <v/>
      </c>
    </row>
    <row r="862">
      <c r="A862" s="13">
        <f>IF(H862="","",ROW()-4)</f>
        <v/>
      </c>
      <c r="B862" s="13">
        <f>IF(H862="","",ROW()-4)</f>
        <v/>
      </c>
    </row>
    <row r="863">
      <c r="A863" s="13">
        <f>IF(H863="","",ROW()-4)</f>
        <v/>
      </c>
      <c r="B863" s="13">
        <f>IF(H863="","",ROW()-4)</f>
        <v/>
      </c>
    </row>
    <row r="864">
      <c r="A864" s="13">
        <f>IF(H864="","",ROW()-4)</f>
        <v/>
      </c>
      <c r="B864" s="13">
        <f>IF(H864="","",ROW()-4)</f>
        <v/>
      </c>
    </row>
    <row r="865">
      <c r="A865" s="13">
        <f>IF(H865="","",ROW()-4)</f>
        <v/>
      </c>
      <c r="B865" s="13">
        <f>IF(H865="","",ROW()-4)</f>
        <v/>
      </c>
    </row>
    <row r="866">
      <c r="A866" s="13">
        <f>IF(H866="","",ROW()-4)</f>
        <v/>
      </c>
      <c r="B866" s="13">
        <f>IF(H866="","",ROW()-4)</f>
        <v/>
      </c>
    </row>
    <row r="867">
      <c r="A867" s="13">
        <f>IF(H867="","",ROW()-4)</f>
        <v/>
      </c>
      <c r="B867" s="13">
        <f>IF(H867="","",ROW()-4)</f>
        <v/>
      </c>
    </row>
    <row r="868">
      <c r="A868" s="13">
        <f>IF(H868="","",ROW()-4)</f>
        <v/>
      </c>
      <c r="B868" s="13">
        <f>IF(H868="","",ROW()-4)</f>
        <v/>
      </c>
    </row>
    <row r="869">
      <c r="A869" s="13">
        <f>IF(H869="","",ROW()-4)</f>
        <v/>
      </c>
      <c r="B869" s="13">
        <f>IF(H869="","",ROW()-4)</f>
        <v/>
      </c>
    </row>
    <row r="870">
      <c r="A870" s="13">
        <f>IF(H870="","",ROW()-4)</f>
        <v/>
      </c>
      <c r="B870" s="13">
        <f>IF(H870="","",ROW()-4)</f>
        <v/>
      </c>
    </row>
    <row r="871">
      <c r="A871" s="13">
        <f>IF(H871="","",ROW()-4)</f>
        <v/>
      </c>
      <c r="B871" s="13">
        <f>IF(H871="","",ROW()-4)</f>
        <v/>
      </c>
    </row>
    <row r="872">
      <c r="A872" s="13">
        <f>IF(H872="","",ROW()-4)</f>
        <v/>
      </c>
      <c r="B872" s="13">
        <f>IF(H872="","",ROW()-4)</f>
        <v/>
      </c>
    </row>
    <row r="873">
      <c r="A873" s="13">
        <f>IF(H873="","",ROW()-4)</f>
        <v/>
      </c>
      <c r="B873" s="13">
        <f>IF(H873="","",ROW()-4)</f>
        <v/>
      </c>
    </row>
    <row r="874">
      <c r="A874" s="13">
        <f>IF(H874="","",ROW()-4)</f>
        <v/>
      </c>
      <c r="B874" s="13">
        <f>IF(H874="","",ROW()-4)</f>
        <v/>
      </c>
    </row>
    <row r="875">
      <c r="A875" s="13">
        <f>IF(H875="","",ROW()-4)</f>
        <v/>
      </c>
      <c r="B875" s="13">
        <f>IF(H875="","",ROW()-4)</f>
        <v/>
      </c>
    </row>
    <row r="876">
      <c r="A876" s="13">
        <f>IF(H876="","",ROW()-4)</f>
        <v/>
      </c>
      <c r="B876" s="13">
        <f>IF(H876="","",ROW()-4)</f>
        <v/>
      </c>
    </row>
    <row r="877">
      <c r="A877" s="13">
        <f>IF(H877="","",ROW()-4)</f>
        <v/>
      </c>
      <c r="B877" s="13">
        <f>IF(H877="","",ROW()-4)</f>
        <v/>
      </c>
    </row>
    <row r="878">
      <c r="A878" s="13">
        <f>IF(H878="","",ROW()-4)</f>
        <v/>
      </c>
      <c r="B878" s="13">
        <f>IF(H878="","",ROW()-4)</f>
        <v/>
      </c>
    </row>
    <row r="879">
      <c r="A879" s="13">
        <f>IF(H879="","",ROW()-4)</f>
        <v/>
      </c>
      <c r="B879" s="13">
        <f>IF(H879="","",ROW()-4)</f>
        <v/>
      </c>
    </row>
    <row r="880">
      <c r="A880" s="13">
        <f>IF(H880="","",ROW()-4)</f>
        <v/>
      </c>
      <c r="B880" s="13">
        <f>IF(H880="","",ROW()-4)</f>
        <v/>
      </c>
    </row>
    <row r="881">
      <c r="A881" s="13">
        <f>IF(H881="","",ROW()-4)</f>
        <v/>
      </c>
      <c r="B881" s="13">
        <f>IF(H881="","",ROW()-4)</f>
        <v/>
      </c>
    </row>
    <row r="882">
      <c r="A882" s="13">
        <f>IF(H882="","",ROW()-4)</f>
        <v/>
      </c>
      <c r="B882" s="13">
        <f>IF(H882="","",ROW()-4)</f>
        <v/>
      </c>
    </row>
    <row r="883">
      <c r="A883" s="13">
        <f>IF(H883="","",ROW()-4)</f>
        <v/>
      </c>
      <c r="B883" s="13">
        <f>IF(H883="","",ROW()-4)</f>
        <v/>
      </c>
    </row>
    <row r="884">
      <c r="A884" s="13">
        <f>IF(H884="","",ROW()-4)</f>
        <v/>
      </c>
      <c r="B884" s="13">
        <f>IF(H884="","",ROW()-4)</f>
        <v/>
      </c>
    </row>
    <row r="885">
      <c r="A885" s="13">
        <f>IF(H885="","",ROW()-4)</f>
        <v/>
      </c>
      <c r="B885" s="13">
        <f>IF(H885="","",ROW()-4)</f>
        <v/>
      </c>
    </row>
    <row r="886">
      <c r="A886" s="13">
        <f>IF(H886="","",ROW()-4)</f>
        <v/>
      </c>
      <c r="B886" s="13">
        <f>IF(H886="","",ROW()-4)</f>
        <v/>
      </c>
    </row>
    <row r="887">
      <c r="A887" s="13">
        <f>IF(H887="","",ROW()-4)</f>
        <v/>
      </c>
      <c r="B887" s="13">
        <f>IF(H887="","",ROW()-4)</f>
        <v/>
      </c>
    </row>
    <row r="888">
      <c r="A888" s="13">
        <f>IF(H888="","",ROW()-4)</f>
        <v/>
      </c>
      <c r="B888" s="13">
        <f>IF(H888="","",ROW()-4)</f>
        <v/>
      </c>
    </row>
    <row r="889">
      <c r="A889" s="13">
        <f>IF(H889="","",ROW()-4)</f>
        <v/>
      </c>
      <c r="B889" s="13">
        <f>IF(H889="","",ROW()-4)</f>
        <v/>
      </c>
    </row>
    <row r="890">
      <c r="A890" s="13">
        <f>IF(H890="","",ROW()-4)</f>
        <v/>
      </c>
      <c r="B890" s="13">
        <f>IF(H890="","",ROW()-4)</f>
        <v/>
      </c>
    </row>
    <row r="891">
      <c r="A891" s="13">
        <f>IF(H891="","",ROW()-4)</f>
        <v/>
      </c>
      <c r="B891" s="13">
        <f>IF(H891="","",ROW()-4)</f>
        <v/>
      </c>
    </row>
    <row r="892">
      <c r="A892" s="13">
        <f>IF(H892="","",ROW()-4)</f>
        <v/>
      </c>
      <c r="B892" s="13">
        <f>IF(H892="","",ROW()-4)</f>
        <v/>
      </c>
    </row>
    <row r="893">
      <c r="A893" s="13">
        <f>IF(H893="","",ROW()-4)</f>
        <v/>
      </c>
      <c r="B893" s="13">
        <f>IF(H893="","",ROW()-4)</f>
        <v/>
      </c>
    </row>
    <row r="894">
      <c r="A894" s="13">
        <f>IF(H894="","",ROW()-4)</f>
        <v/>
      </c>
      <c r="B894" s="13">
        <f>IF(H894="","",ROW()-4)</f>
        <v/>
      </c>
    </row>
    <row r="895">
      <c r="A895" s="13">
        <f>IF(H895="","",ROW()-4)</f>
        <v/>
      </c>
      <c r="B895" s="13">
        <f>IF(H895="","",ROW()-4)</f>
        <v/>
      </c>
    </row>
    <row r="896">
      <c r="A896" s="13">
        <f>IF(H896="","",ROW()-4)</f>
        <v/>
      </c>
      <c r="B896" s="13">
        <f>IF(H896="","",ROW()-4)</f>
        <v/>
      </c>
    </row>
    <row r="897">
      <c r="A897" s="13">
        <f>IF(H897="","",ROW()-4)</f>
        <v/>
      </c>
      <c r="B897" s="13">
        <f>IF(H897="","",ROW()-4)</f>
        <v/>
      </c>
    </row>
    <row r="898">
      <c r="A898" s="13">
        <f>IF(H898="","",ROW()-4)</f>
        <v/>
      </c>
      <c r="B898" s="13">
        <f>IF(H898="","",ROW()-4)</f>
        <v/>
      </c>
    </row>
    <row r="899">
      <c r="A899" s="13">
        <f>IF(H899="","",ROW()-4)</f>
        <v/>
      </c>
      <c r="B899" s="13">
        <f>IF(H899="","",ROW()-4)</f>
        <v/>
      </c>
    </row>
    <row r="900">
      <c r="A900" s="13">
        <f>IF(H900="","",ROW()-4)</f>
        <v/>
      </c>
      <c r="B900" s="13">
        <f>IF(H900="","",ROW()-4)</f>
        <v/>
      </c>
    </row>
    <row r="901">
      <c r="A901" s="13">
        <f>IF(H901="","",ROW()-4)</f>
        <v/>
      </c>
      <c r="B901" s="13">
        <f>IF(H901="","",ROW()-4)</f>
        <v/>
      </c>
    </row>
    <row r="902">
      <c r="A902" s="13">
        <f>IF(H902="","",ROW()-4)</f>
        <v/>
      </c>
      <c r="B902" s="13">
        <f>IF(H902="","",ROW()-4)</f>
        <v/>
      </c>
    </row>
    <row r="903">
      <c r="A903" s="13">
        <f>IF(H903="","",ROW()-4)</f>
        <v/>
      </c>
      <c r="B903" s="13">
        <f>IF(H903="","",ROW()-4)</f>
        <v/>
      </c>
    </row>
    <row r="904">
      <c r="A904" s="13">
        <f>IF(H904="","",ROW()-4)</f>
        <v/>
      </c>
      <c r="B904" s="13">
        <f>IF(H904="","",ROW()-4)</f>
        <v/>
      </c>
    </row>
    <row r="905">
      <c r="A905" s="13">
        <f>IF(H905="","",ROW()-4)</f>
        <v/>
      </c>
      <c r="B905" s="13">
        <f>IF(H905="","",ROW()-4)</f>
        <v/>
      </c>
    </row>
    <row r="906">
      <c r="A906" s="13">
        <f>IF(H906="","",ROW()-4)</f>
        <v/>
      </c>
      <c r="B906" s="13">
        <f>IF(H906="","",ROW()-4)</f>
        <v/>
      </c>
    </row>
    <row r="907">
      <c r="A907" s="13">
        <f>IF(H907="","",ROW()-4)</f>
        <v/>
      </c>
      <c r="B907" s="13">
        <f>IF(H907="","",ROW()-4)</f>
        <v/>
      </c>
    </row>
    <row r="908">
      <c r="A908" s="13">
        <f>IF(H908="","",ROW()-4)</f>
        <v/>
      </c>
      <c r="B908" s="13">
        <f>IF(H908="","",ROW()-4)</f>
        <v/>
      </c>
    </row>
    <row r="909">
      <c r="A909" s="13">
        <f>IF(H909="","",ROW()-4)</f>
        <v/>
      </c>
      <c r="B909" s="13">
        <f>IF(H909="","",ROW()-4)</f>
        <v/>
      </c>
    </row>
    <row r="910">
      <c r="A910" s="13">
        <f>IF(H910="","",ROW()-4)</f>
        <v/>
      </c>
      <c r="B910" s="13">
        <f>IF(H910="","",ROW()-4)</f>
        <v/>
      </c>
    </row>
    <row r="911">
      <c r="A911" s="13">
        <f>IF(H911="","",ROW()-4)</f>
        <v/>
      </c>
      <c r="B911" s="13">
        <f>IF(H911="","",ROW()-4)</f>
        <v/>
      </c>
    </row>
    <row r="912">
      <c r="A912" s="13">
        <f>IF(H912="","",ROW()-4)</f>
        <v/>
      </c>
      <c r="B912" s="13">
        <f>IF(H912="","",ROW()-4)</f>
        <v/>
      </c>
    </row>
    <row r="913">
      <c r="A913" s="13">
        <f>IF(H913="","",ROW()-4)</f>
        <v/>
      </c>
      <c r="B913" s="13">
        <f>IF(H913="","",ROW()-4)</f>
        <v/>
      </c>
    </row>
    <row r="914">
      <c r="A914" s="13">
        <f>IF(H914="","",ROW()-4)</f>
        <v/>
      </c>
      <c r="B914" s="13">
        <f>IF(H914="","",ROW()-4)</f>
        <v/>
      </c>
    </row>
    <row r="915">
      <c r="A915" s="13">
        <f>IF(H915="","",ROW()-4)</f>
        <v/>
      </c>
      <c r="B915" s="13">
        <f>IF(H915="","",ROW()-4)</f>
        <v/>
      </c>
    </row>
    <row r="916">
      <c r="A916" s="13">
        <f>IF(H916="","",ROW()-4)</f>
        <v/>
      </c>
      <c r="B916" s="13">
        <f>IF(H916="","",ROW()-4)</f>
        <v/>
      </c>
    </row>
    <row r="917">
      <c r="A917" s="13">
        <f>IF(H917="","",ROW()-4)</f>
        <v/>
      </c>
      <c r="B917" s="13">
        <f>IF(H917="","",ROW()-4)</f>
        <v/>
      </c>
    </row>
    <row r="918">
      <c r="A918" s="13">
        <f>IF(H918="","",ROW()-4)</f>
        <v/>
      </c>
      <c r="B918" s="13">
        <f>IF(H918="","",ROW()-4)</f>
        <v/>
      </c>
    </row>
    <row r="919">
      <c r="A919" s="13">
        <f>IF(H919="","",ROW()-4)</f>
        <v/>
      </c>
      <c r="B919" s="13">
        <f>IF(H919="","",ROW()-4)</f>
        <v/>
      </c>
    </row>
    <row r="920">
      <c r="A920" s="13">
        <f>IF(H920="","",ROW()-4)</f>
        <v/>
      </c>
      <c r="B920" s="13">
        <f>IF(H920="","",ROW()-4)</f>
        <v/>
      </c>
    </row>
    <row r="921">
      <c r="A921" s="13">
        <f>IF(H921="","",ROW()-4)</f>
        <v/>
      </c>
      <c r="B921" s="13">
        <f>IF(H921="","",ROW()-4)</f>
        <v/>
      </c>
    </row>
    <row r="922">
      <c r="A922" s="13">
        <f>IF(H922="","",ROW()-4)</f>
        <v/>
      </c>
      <c r="B922" s="13">
        <f>IF(H922="","",ROW()-4)</f>
        <v/>
      </c>
    </row>
    <row r="923">
      <c r="A923" s="13">
        <f>IF(H923="","",ROW()-4)</f>
        <v/>
      </c>
      <c r="B923" s="13">
        <f>IF(H923="","",ROW()-4)</f>
        <v/>
      </c>
    </row>
    <row r="924">
      <c r="A924" s="13">
        <f>IF(H924="","",ROW()-4)</f>
        <v/>
      </c>
      <c r="B924" s="13">
        <f>IF(H924="","",ROW()-4)</f>
        <v/>
      </c>
    </row>
    <row r="925">
      <c r="A925" s="13">
        <f>IF(H925="","",ROW()-4)</f>
        <v/>
      </c>
      <c r="B925" s="13">
        <f>IF(H925="","",ROW()-4)</f>
        <v/>
      </c>
    </row>
    <row r="926">
      <c r="A926" s="13">
        <f>IF(H926="","",ROW()-4)</f>
        <v/>
      </c>
      <c r="B926" s="13">
        <f>IF(H926="","",ROW()-4)</f>
        <v/>
      </c>
    </row>
    <row r="927">
      <c r="A927" s="13">
        <f>IF(H927="","",ROW()-4)</f>
        <v/>
      </c>
      <c r="B927" s="13">
        <f>IF(H927="","",ROW()-4)</f>
        <v/>
      </c>
    </row>
    <row r="928">
      <c r="A928" s="13">
        <f>IF(H928="","",ROW()-4)</f>
        <v/>
      </c>
      <c r="B928" s="13">
        <f>IF(H928="","",ROW()-4)</f>
        <v/>
      </c>
    </row>
    <row r="929">
      <c r="A929" s="13">
        <f>IF(H929="","",ROW()-4)</f>
        <v/>
      </c>
      <c r="B929" s="13">
        <f>IF(H929="","",ROW()-4)</f>
        <v/>
      </c>
    </row>
    <row r="930">
      <c r="A930" s="13">
        <f>IF(H930="","",ROW()-4)</f>
        <v/>
      </c>
      <c r="B930" s="13">
        <f>IF(H930="","",ROW()-4)</f>
        <v/>
      </c>
    </row>
    <row r="931">
      <c r="A931" s="13">
        <f>IF(H931="","",ROW()-4)</f>
        <v/>
      </c>
      <c r="B931" s="13">
        <f>IF(H931="","",ROW()-4)</f>
        <v/>
      </c>
    </row>
    <row r="932">
      <c r="A932" s="13">
        <f>IF(H932="","",ROW()-4)</f>
        <v/>
      </c>
      <c r="B932" s="13">
        <f>IF(H932="","",ROW()-4)</f>
        <v/>
      </c>
    </row>
    <row r="933">
      <c r="A933" s="13">
        <f>IF(H933="","",ROW()-4)</f>
        <v/>
      </c>
      <c r="B933" s="13">
        <f>IF(H933="","",ROW()-4)</f>
        <v/>
      </c>
    </row>
    <row r="934">
      <c r="A934" s="13">
        <f>IF(H934="","",ROW()-4)</f>
        <v/>
      </c>
      <c r="B934" s="13">
        <f>IF(H934="","",ROW()-4)</f>
        <v/>
      </c>
    </row>
    <row r="935">
      <c r="A935" s="13">
        <f>IF(H935="","",ROW()-4)</f>
        <v/>
      </c>
      <c r="B935" s="13">
        <f>IF(H935="","",ROW()-4)</f>
        <v/>
      </c>
    </row>
    <row r="936">
      <c r="A936" s="13">
        <f>IF(H936="","",ROW()-4)</f>
        <v/>
      </c>
      <c r="B936" s="13">
        <f>IF(H936="","",ROW()-4)</f>
        <v/>
      </c>
    </row>
    <row r="937">
      <c r="A937" s="13">
        <f>IF(H937="","",ROW()-4)</f>
        <v/>
      </c>
      <c r="B937" s="13">
        <f>IF(H937="","",ROW()-4)</f>
        <v/>
      </c>
    </row>
    <row r="938">
      <c r="A938" s="13">
        <f>IF(H938="","",ROW()-4)</f>
        <v/>
      </c>
      <c r="B938" s="13">
        <f>IF(H938="","",ROW()-4)</f>
        <v/>
      </c>
    </row>
    <row r="939">
      <c r="A939" s="13">
        <f>IF(H939="","",ROW()-4)</f>
        <v/>
      </c>
      <c r="B939" s="13">
        <f>IF(H939="","",ROW()-4)</f>
        <v/>
      </c>
    </row>
    <row r="940">
      <c r="A940" s="13">
        <f>IF(H940="","",ROW()-4)</f>
        <v/>
      </c>
      <c r="B940" s="13">
        <f>IF(H940="","",ROW()-4)</f>
        <v/>
      </c>
    </row>
    <row r="941">
      <c r="A941" s="13">
        <f>IF(H941="","",ROW()-4)</f>
        <v/>
      </c>
      <c r="B941" s="13">
        <f>IF(H941="","",ROW()-4)</f>
        <v/>
      </c>
    </row>
    <row r="942">
      <c r="A942" s="13">
        <f>IF(H942="","",ROW()-4)</f>
        <v/>
      </c>
      <c r="B942" s="13">
        <f>IF(H942="","",ROW()-4)</f>
        <v/>
      </c>
    </row>
    <row r="943">
      <c r="A943" s="13">
        <f>IF(H943="","",ROW()-4)</f>
        <v/>
      </c>
      <c r="B943" s="13">
        <f>IF(H943="","",ROW()-4)</f>
        <v/>
      </c>
    </row>
    <row r="944">
      <c r="A944" s="13">
        <f>IF(H944="","",ROW()-4)</f>
        <v/>
      </c>
      <c r="B944" s="13">
        <f>IF(H944="","",ROW()-4)</f>
        <v/>
      </c>
    </row>
    <row r="945">
      <c r="A945" s="13">
        <f>IF(H945="","",ROW()-4)</f>
        <v/>
      </c>
      <c r="B945" s="13">
        <f>IF(H945="","",ROW()-4)</f>
        <v/>
      </c>
    </row>
    <row r="946">
      <c r="A946" s="13">
        <f>IF(H946="","",ROW()-4)</f>
        <v/>
      </c>
      <c r="B946" s="13">
        <f>IF(H946="","",ROW()-4)</f>
        <v/>
      </c>
    </row>
    <row r="947">
      <c r="A947" s="13">
        <f>IF(H947="","",ROW()-4)</f>
        <v/>
      </c>
      <c r="B947" s="13">
        <f>IF(H947="","",ROW()-4)</f>
        <v/>
      </c>
    </row>
    <row r="948">
      <c r="A948" s="13">
        <f>IF(H948="","",ROW()-4)</f>
        <v/>
      </c>
      <c r="B948" s="13">
        <f>IF(H948="","",ROW()-4)</f>
        <v/>
      </c>
    </row>
    <row r="949">
      <c r="A949" s="13">
        <f>IF(H949="","",ROW()-4)</f>
        <v/>
      </c>
      <c r="B949" s="13">
        <f>IF(H949="","",ROW()-4)</f>
        <v/>
      </c>
    </row>
    <row r="950">
      <c r="A950" s="13">
        <f>IF(H950="","",ROW()-4)</f>
        <v/>
      </c>
      <c r="B950" s="13">
        <f>IF(H950="","",ROW()-4)</f>
        <v/>
      </c>
    </row>
    <row r="951">
      <c r="A951" s="13">
        <f>IF(H951="","",ROW()-4)</f>
        <v/>
      </c>
      <c r="B951" s="13">
        <f>IF(H951="","",ROW()-4)</f>
        <v/>
      </c>
    </row>
    <row r="952">
      <c r="A952" s="13">
        <f>IF(H952="","",ROW()-4)</f>
        <v/>
      </c>
      <c r="B952" s="13">
        <f>IF(H952="","",ROW()-4)</f>
        <v/>
      </c>
    </row>
    <row r="953">
      <c r="A953" s="13">
        <f>IF(H953="","",ROW()-4)</f>
        <v/>
      </c>
      <c r="B953" s="13">
        <f>IF(H953="","",ROW()-4)</f>
        <v/>
      </c>
    </row>
    <row r="954">
      <c r="A954" s="13">
        <f>IF(H954="","",ROW()-4)</f>
        <v/>
      </c>
      <c r="B954" s="13">
        <f>IF(H954="","",ROW()-4)</f>
        <v/>
      </c>
    </row>
    <row r="955">
      <c r="A955" s="13">
        <f>IF(H955="","",ROW()-4)</f>
        <v/>
      </c>
      <c r="B955" s="13">
        <f>IF(H955="","",ROW()-4)</f>
        <v/>
      </c>
    </row>
    <row r="956">
      <c r="A956" s="13">
        <f>IF(H956="","",ROW()-4)</f>
        <v/>
      </c>
      <c r="B956" s="13">
        <f>IF(H956="","",ROW()-4)</f>
        <v/>
      </c>
    </row>
    <row r="957">
      <c r="A957" s="13">
        <f>IF(H957="","",ROW()-4)</f>
        <v/>
      </c>
      <c r="B957" s="13">
        <f>IF(H957="","",ROW()-4)</f>
        <v/>
      </c>
    </row>
    <row r="958">
      <c r="A958" s="13">
        <f>IF(H958="","",ROW()-4)</f>
        <v/>
      </c>
      <c r="B958" s="13">
        <f>IF(H958="","",ROW()-4)</f>
        <v/>
      </c>
    </row>
    <row r="959">
      <c r="A959" s="13">
        <f>IF(H959="","",ROW()-4)</f>
        <v/>
      </c>
      <c r="B959" s="13">
        <f>IF(H959="","",ROW()-4)</f>
        <v/>
      </c>
    </row>
    <row r="960">
      <c r="A960" s="13">
        <f>IF(H960="","",ROW()-4)</f>
        <v/>
      </c>
      <c r="B960" s="13">
        <f>IF(H960="","",ROW()-4)</f>
        <v/>
      </c>
    </row>
    <row r="961">
      <c r="A961" s="13">
        <f>IF(H961="","",ROW()-4)</f>
        <v/>
      </c>
      <c r="B961" s="13">
        <f>IF(H961="","",ROW()-4)</f>
        <v/>
      </c>
    </row>
    <row r="962">
      <c r="A962" s="13">
        <f>IF(H962="","",ROW()-4)</f>
        <v/>
      </c>
      <c r="B962" s="13">
        <f>IF(H962="","",ROW()-4)</f>
        <v/>
      </c>
    </row>
    <row r="963">
      <c r="A963" s="13">
        <f>IF(H963="","",ROW()-4)</f>
        <v/>
      </c>
      <c r="B963" s="13">
        <f>IF(H963="","",ROW()-4)</f>
        <v/>
      </c>
    </row>
    <row r="964">
      <c r="A964" s="13">
        <f>IF(H964="","",ROW()-4)</f>
        <v/>
      </c>
      <c r="B964" s="13">
        <f>IF(H964="","",ROW()-4)</f>
        <v/>
      </c>
    </row>
    <row r="965">
      <c r="A965" s="13">
        <f>IF(H965="","",ROW()-4)</f>
        <v/>
      </c>
      <c r="B965" s="13">
        <f>IF(H965="","",ROW()-4)</f>
        <v/>
      </c>
    </row>
    <row r="966">
      <c r="A966" s="13">
        <f>IF(H966="","",ROW()-4)</f>
        <v/>
      </c>
      <c r="B966" s="13">
        <f>IF(H966="","",ROW()-4)</f>
        <v/>
      </c>
    </row>
    <row r="967">
      <c r="A967" s="13">
        <f>IF(H967="","",ROW()-4)</f>
        <v/>
      </c>
      <c r="B967" s="13">
        <f>IF(H967="","",ROW()-4)</f>
        <v/>
      </c>
    </row>
    <row r="968">
      <c r="A968" s="13">
        <f>IF(H968="","",ROW()-4)</f>
        <v/>
      </c>
      <c r="B968" s="13">
        <f>IF(H968="","",ROW()-4)</f>
        <v/>
      </c>
    </row>
    <row r="969">
      <c r="A969" s="13">
        <f>IF(H969="","",ROW()-4)</f>
        <v/>
      </c>
      <c r="B969" s="13">
        <f>IF(H969="","",ROW()-4)</f>
        <v/>
      </c>
    </row>
    <row r="970">
      <c r="A970" s="13">
        <f>IF(H970="","",ROW()-4)</f>
        <v/>
      </c>
      <c r="B970" s="13">
        <f>IF(H970="","",ROW()-4)</f>
        <v/>
      </c>
    </row>
    <row r="971">
      <c r="A971" s="13">
        <f>IF(H971="","",ROW()-4)</f>
        <v/>
      </c>
      <c r="B971" s="13">
        <f>IF(H971="","",ROW()-4)</f>
        <v/>
      </c>
    </row>
    <row r="972">
      <c r="A972" s="13">
        <f>IF(H972="","",ROW()-4)</f>
        <v/>
      </c>
      <c r="B972" s="13">
        <f>IF(H972="","",ROW()-4)</f>
        <v/>
      </c>
    </row>
    <row r="973">
      <c r="A973" s="13">
        <f>IF(H973="","",ROW()-4)</f>
        <v/>
      </c>
      <c r="B973" s="13">
        <f>IF(H973="","",ROW()-4)</f>
        <v/>
      </c>
    </row>
    <row r="974">
      <c r="A974" s="13">
        <f>IF(H974="","",ROW()-4)</f>
        <v/>
      </c>
      <c r="B974" s="13">
        <f>IF(H974="","",ROW()-4)</f>
        <v/>
      </c>
    </row>
    <row r="975">
      <c r="A975" s="13">
        <f>IF(H975="","",ROW()-4)</f>
        <v/>
      </c>
      <c r="B975" s="13">
        <f>IF(H975="","",ROW()-4)</f>
        <v/>
      </c>
    </row>
    <row r="976">
      <c r="A976" s="13">
        <f>IF(H976="","",ROW()-4)</f>
        <v/>
      </c>
      <c r="B976" s="13">
        <f>IF(H976="","",ROW()-4)</f>
        <v/>
      </c>
    </row>
    <row r="977">
      <c r="A977" s="13">
        <f>IF(H977="","",ROW()-4)</f>
        <v/>
      </c>
      <c r="B977" s="13">
        <f>IF(H977="","",ROW()-4)</f>
        <v/>
      </c>
    </row>
    <row r="978">
      <c r="A978" s="13">
        <f>IF(H978="","",ROW()-4)</f>
        <v/>
      </c>
      <c r="B978" s="13">
        <f>IF(H978="","",ROW()-4)</f>
        <v/>
      </c>
    </row>
    <row r="979">
      <c r="A979" s="13">
        <f>IF(H979="","",ROW()-4)</f>
        <v/>
      </c>
      <c r="B979" s="13">
        <f>IF(H979="","",ROW()-4)</f>
        <v/>
      </c>
    </row>
    <row r="980">
      <c r="A980" s="13">
        <f>IF(H980="","",ROW()-4)</f>
        <v/>
      </c>
      <c r="B980" s="13">
        <f>IF(H980="","",ROW()-4)</f>
        <v/>
      </c>
    </row>
    <row r="981">
      <c r="A981" s="13">
        <f>IF(H981="","",ROW()-4)</f>
        <v/>
      </c>
      <c r="B981" s="13">
        <f>IF(H981="","",ROW()-4)</f>
        <v/>
      </c>
    </row>
    <row r="982">
      <c r="A982" s="13">
        <f>IF(H982="","",ROW()-4)</f>
        <v/>
      </c>
      <c r="B982" s="13">
        <f>IF(H982="","",ROW()-4)</f>
        <v/>
      </c>
    </row>
    <row r="983">
      <c r="A983" s="13">
        <f>IF(H983="","",ROW()-4)</f>
        <v/>
      </c>
      <c r="B983" s="13">
        <f>IF(H983="","",ROW()-4)</f>
        <v/>
      </c>
    </row>
    <row r="984">
      <c r="A984" s="13">
        <f>IF(H984="","",ROW()-4)</f>
        <v/>
      </c>
      <c r="B984" s="13">
        <f>IF(H984="","",ROW()-4)</f>
        <v/>
      </c>
    </row>
    <row r="985">
      <c r="A985" s="13">
        <f>IF(H985="","",ROW()-4)</f>
        <v/>
      </c>
      <c r="B985" s="13">
        <f>IF(H985="","",ROW()-4)</f>
        <v/>
      </c>
    </row>
    <row r="986">
      <c r="A986" s="13">
        <f>IF(H986="","",ROW()-4)</f>
        <v/>
      </c>
      <c r="B986" s="13">
        <f>IF(H986="","",ROW()-4)</f>
        <v/>
      </c>
    </row>
    <row r="987">
      <c r="A987" s="13">
        <f>IF(H987="","",ROW()-4)</f>
        <v/>
      </c>
      <c r="B987" s="13">
        <f>IF(H987="","",ROW()-4)</f>
        <v/>
      </c>
    </row>
    <row r="988">
      <c r="A988" s="13">
        <f>IF(H988="","",ROW()-4)</f>
        <v/>
      </c>
      <c r="B988" s="13">
        <f>IF(H988="","",ROW()-4)</f>
        <v/>
      </c>
    </row>
    <row r="989">
      <c r="A989" s="13">
        <f>IF(H989="","",ROW()-4)</f>
        <v/>
      </c>
      <c r="B989" s="13">
        <f>IF(H989="","",ROW()-4)</f>
        <v/>
      </c>
    </row>
    <row r="990">
      <c r="A990" s="13">
        <f>IF(H990="","",ROW()-4)</f>
        <v/>
      </c>
      <c r="B990" s="13">
        <f>IF(H990="","",ROW()-4)</f>
        <v/>
      </c>
    </row>
    <row r="991">
      <c r="A991" s="13">
        <f>IF(H991="","",ROW()-4)</f>
        <v/>
      </c>
      <c r="B991" s="13">
        <f>IF(H991="","",ROW()-4)</f>
        <v/>
      </c>
    </row>
    <row r="992">
      <c r="A992" s="13">
        <f>IF(H992="","",ROW()-4)</f>
        <v/>
      </c>
      <c r="B992" s="13">
        <f>IF(H992="","",ROW()-4)</f>
        <v/>
      </c>
    </row>
    <row r="993">
      <c r="A993" s="13">
        <f>IF(H993="","",ROW()-4)</f>
        <v/>
      </c>
      <c r="B993" s="13">
        <f>IF(H993="","",ROW()-4)</f>
        <v/>
      </c>
    </row>
    <row r="994">
      <c r="A994" s="13">
        <f>IF(H994="","",ROW()-4)</f>
        <v/>
      </c>
      <c r="B994" s="13">
        <f>IF(H994="","",ROW()-4)</f>
        <v/>
      </c>
    </row>
    <row r="995">
      <c r="A995" s="13">
        <f>IF(H995="","",ROW()-4)</f>
        <v/>
      </c>
      <c r="B995" s="13">
        <f>IF(H995="","",ROW()-4)</f>
        <v/>
      </c>
    </row>
    <row r="996">
      <c r="A996" s="13">
        <f>IF(H996="","",ROW()-4)</f>
        <v/>
      </c>
      <c r="B996" s="13">
        <f>IF(H996="","",ROW()-4)</f>
        <v/>
      </c>
    </row>
    <row r="997">
      <c r="A997" s="13">
        <f>IF(H997="","",ROW()-4)</f>
        <v/>
      </c>
      <c r="B997" s="13">
        <f>IF(H997="","",ROW()-4)</f>
        <v/>
      </c>
    </row>
    <row r="998">
      <c r="A998" s="13">
        <f>IF(H998="","",ROW()-4)</f>
        <v/>
      </c>
      <c r="B998" s="13">
        <f>IF(H998="","",ROW()-4)</f>
        <v/>
      </c>
    </row>
    <row r="999">
      <c r="A999" s="13">
        <f>IF(H999="","",ROW()-4)</f>
        <v/>
      </c>
      <c r="B999" s="13">
        <f>IF(H999="","",ROW()-4)</f>
        <v/>
      </c>
    </row>
    <row r="1000">
      <c r="A1000" s="13">
        <f>IF(H1000="","",ROW()-4)</f>
        <v/>
      </c>
      <c r="B1000" s="13">
        <f>IF(H1000="","",ROW()-4)</f>
        <v/>
      </c>
    </row>
    <row r="1001">
      <c r="A1001" s="13">
        <f>IF(H1001="","",ROW()-4)</f>
        <v/>
      </c>
      <c r="B1001" s="13">
        <f>IF(H1001="","",ROW()-4)</f>
        <v/>
      </c>
    </row>
    <row r="1002">
      <c r="A1002" s="13">
        <f>IF(H1002="","",ROW()-4)</f>
        <v/>
      </c>
      <c r="B1002" s="13">
        <f>IF(H1002="","",ROW()-4)</f>
        <v/>
      </c>
    </row>
    <row r="1003">
      <c r="A1003" s="13">
        <f>IF(H1003="","",ROW()-4)</f>
        <v/>
      </c>
      <c r="B1003" s="13">
        <f>IF(H1003="","",ROW()-4)</f>
        <v/>
      </c>
    </row>
    <row r="1004">
      <c r="A1004" s="13">
        <f>IF(H1004="","",ROW()-4)</f>
        <v/>
      </c>
      <c r="B1004" s="13">
        <f>IF(H1004="","",ROW()-4)</f>
        <v/>
      </c>
    </row>
    <row r="1005">
      <c r="A1005" s="13">
        <f>IF(H1005="","",ROW()-4)</f>
        <v/>
      </c>
      <c r="B1005" s="13">
        <f>IF(H1005="","",ROW()-4)</f>
        <v/>
      </c>
    </row>
    <row r="1006">
      <c r="A1006" s="13">
        <f>IF(H1006="","",ROW()-4)</f>
        <v/>
      </c>
      <c r="B1006" s="13">
        <f>IF(H1006="","",ROW()-4)</f>
        <v/>
      </c>
    </row>
    <row r="1007">
      <c r="A1007" s="13">
        <f>IF(H1007="","",ROW()-4)</f>
        <v/>
      </c>
      <c r="B1007" s="13">
        <f>IF(H1007="","",ROW()-4)</f>
        <v/>
      </c>
    </row>
    <row r="1008">
      <c r="A1008" s="13">
        <f>IF(H1008="","",ROW()-4)</f>
        <v/>
      </c>
      <c r="B1008" s="13">
        <f>IF(H1008="","",ROW()-4)</f>
        <v/>
      </c>
    </row>
    <row r="1009">
      <c r="A1009" s="13">
        <f>IF(H1009="","",ROW()-4)</f>
        <v/>
      </c>
      <c r="B1009" s="13">
        <f>IF(H1009="","",ROW()-4)</f>
        <v/>
      </c>
    </row>
    <row r="1010">
      <c r="A1010" s="13">
        <f>IF(H1010="","",ROW()-4)</f>
        <v/>
      </c>
      <c r="B1010" s="13">
        <f>IF(H1010="","",ROW()-4)</f>
        <v/>
      </c>
    </row>
    <row r="1011">
      <c r="A1011" s="13">
        <f>IF(H1011="","",ROW()-4)</f>
        <v/>
      </c>
      <c r="B1011" s="13">
        <f>IF(H1011="","",ROW()-4)</f>
        <v/>
      </c>
    </row>
    <row r="1012">
      <c r="A1012" s="13">
        <f>IF(H1012="","",ROW()-4)</f>
        <v/>
      </c>
      <c r="B1012" s="13">
        <f>IF(H1012="","",ROW()-4)</f>
        <v/>
      </c>
    </row>
    <row r="1013">
      <c r="A1013" s="13">
        <f>IF(H1013="","",ROW()-4)</f>
        <v/>
      </c>
      <c r="B1013" s="13">
        <f>IF(H1013="","",ROW()-4)</f>
        <v/>
      </c>
    </row>
    <row r="1014">
      <c r="A1014" s="13">
        <f>IF(H1014="","",ROW()-4)</f>
        <v/>
      </c>
      <c r="B1014" s="13">
        <f>IF(H1014="","",ROW()-4)</f>
        <v/>
      </c>
    </row>
    <row r="1015">
      <c r="A1015" s="13">
        <f>IF(H1015="","",ROW()-4)</f>
        <v/>
      </c>
      <c r="B1015" s="13">
        <f>IF(H1015="","",ROW()-4)</f>
        <v/>
      </c>
    </row>
    <row r="1016">
      <c r="A1016" s="13">
        <f>IF(H1016="","",ROW()-4)</f>
        <v/>
      </c>
      <c r="B1016" s="13">
        <f>IF(H1016="","",ROW()-4)</f>
        <v/>
      </c>
    </row>
    <row r="1017">
      <c r="A1017" s="13">
        <f>IF(H1017="","",ROW()-4)</f>
        <v/>
      </c>
      <c r="B1017" s="13">
        <f>IF(H1017="","",ROW()-4)</f>
        <v/>
      </c>
    </row>
    <row r="1018">
      <c r="A1018" s="13">
        <f>IF(H1018="","",ROW()-4)</f>
        <v/>
      </c>
      <c r="B1018" s="13">
        <f>IF(H1018="","",ROW()-4)</f>
        <v/>
      </c>
    </row>
    <row r="1019">
      <c r="A1019" s="13">
        <f>IF(H1019="","",ROW()-4)</f>
        <v/>
      </c>
      <c r="B1019" s="13">
        <f>IF(H1019="","",ROW()-4)</f>
        <v/>
      </c>
    </row>
    <row r="1020">
      <c r="A1020" s="13">
        <f>IF(H1020="","",ROW()-4)</f>
        <v/>
      </c>
      <c r="B1020" s="13">
        <f>IF(H1020="","",ROW()-4)</f>
        <v/>
      </c>
    </row>
    <row r="1021">
      <c r="A1021" s="13">
        <f>IF(H1021="","",ROW()-4)</f>
        <v/>
      </c>
      <c r="B1021" s="13">
        <f>IF(H1021="","",ROW()-4)</f>
        <v/>
      </c>
    </row>
    <row r="1022">
      <c r="A1022" s="13">
        <f>IF(H1022="","",ROW()-4)</f>
        <v/>
      </c>
      <c r="B1022" s="13">
        <f>IF(H1022="","",ROW()-4)</f>
        <v/>
      </c>
    </row>
    <row r="1023">
      <c r="A1023" s="13">
        <f>IF(H1023="","",ROW()-4)</f>
        <v/>
      </c>
      <c r="B1023" s="13">
        <f>IF(H1023="","",ROW()-4)</f>
        <v/>
      </c>
    </row>
    <row r="1024">
      <c r="A1024" s="13">
        <f>IF(H1024="","",ROW()-4)</f>
        <v/>
      </c>
      <c r="B1024" s="13">
        <f>IF(H1024="","",ROW()-4)</f>
        <v/>
      </c>
    </row>
    <row r="1025">
      <c r="A1025" s="13">
        <f>IF(H1025="","",ROW()-4)</f>
        <v/>
      </c>
      <c r="B1025" s="13">
        <f>IF(H1025="","",ROW()-4)</f>
        <v/>
      </c>
    </row>
    <row r="1026">
      <c r="A1026" s="13">
        <f>IF(H1026="","",ROW()-4)</f>
        <v/>
      </c>
      <c r="B1026" s="13">
        <f>IF(H1026="","",ROW()-4)</f>
        <v/>
      </c>
    </row>
    <row r="1027">
      <c r="A1027" s="13">
        <f>IF(H1027="","",ROW()-4)</f>
        <v/>
      </c>
      <c r="B1027" s="13">
        <f>IF(H1027="","",ROW()-4)</f>
        <v/>
      </c>
    </row>
    <row r="1028">
      <c r="A1028" s="13">
        <f>IF(H1028="","",ROW()-4)</f>
        <v/>
      </c>
      <c r="B1028" s="13">
        <f>IF(H1028="","",ROW()-4)</f>
        <v/>
      </c>
    </row>
    <row r="1029">
      <c r="A1029" s="13">
        <f>IF(H1029="","",ROW()-4)</f>
        <v/>
      </c>
      <c r="B1029" s="13">
        <f>IF(H1029="","",ROW()-4)</f>
        <v/>
      </c>
    </row>
    <row r="1030">
      <c r="A1030" s="13">
        <f>IF(H1030="","",ROW()-4)</f>
        <v/>
      </c>
      <c r="B1030" s="13">
        <f>IF(H1030="","",ROW()-4)</f>
        <v/>
      </c>
    </row>
    <row r="1031">
      <c r="A1031" s="13">
        <f>IF(H1031="","",ROW()-4)</f>
        <v/>
      </c>
      <c r="B1031" s="13">
        <f>IF(H1031="","",ROW()-4)</f>
        <v/>
      </c>
    </row>
    <row r="1032">
      <c r="A1032" s="13">
        <f>IF(H1032="","",ROW()-4)</f>
        <v/>
      </c>
      <c r="B1032" s="13">
        <f>IF(H1032="","",ROW()-4)</f>
        <v/>
      </c>
    </row>
    <row r="1033">
      <c r="A1033" s="13">
        <f>IF(H1033="","",ROW()-4)</f>
        <v/>
      </c>
      <c r="B1033" s="13">
        <f>IF(H1033="","",ROW()-4)</f>
        <v/>
      </c>
    </row>
    <row r="1034">
      <c r="A1034" s="13">
        <f>IF(H1034="","",ROW()-4)</f>
        <v/>
      </c>
      <c r="B1034" s="13">
        <f>IF(H1034="","",ROW()-4)</f>
        <v/>
      </c>
    </row>
    <row r="1035">
      <c r="A1035" s="13">
        <f>IF(H1035="","",ROW()-4)</f>
        <v/>
      </c>
      <c r="B1035" s="13">
        <f>IF(H1035="","",ROW()-4)</f>
        <v/>
      </c>
    </row>
    <row r="1036">
      <c r="A1036" s="13">
        <f>IF(H1036="","",ROW()-4)</f>
        <v/>
      </c>
      <c r="B1036" s="13">
        <f>IF(H1036="","",ROW()-4)</f>
        <v/>
      </c>
    </row>
    <row r="1037">
      <c r="A1037" s="13">
        <f>IF(H1037="","",ROW()-4)</f>
        <v/>
      </c>
      <c r="B1037" s="13">
        <f>IF(H1037="","",ROW()-4)</f>
        <v/>
      </c>
    </row>
    <row r="1038">
      <c r="A1038" s="13">
        <f>IF(H1038="","",ROW()-4)</f>
        <v/>
      </c>
      <c r="B1038" s="13">
        <f>IF(H1038="","",ROW()-4)</f>
        <v/>
      </c>
    </row>
    <row r="1039">
      <c r="A1039" s="13">
        <f>IF(H1039="","",ROW()-4)</f>
        <v/>
      </c>
      <c r="B1039" s="13">
        <f>IF(H1039="","",ROW()-4)</f>
        <v/>
      </c>
    </row>
    <row r="1040">
      <c r="A1040" s="13">
        <f>IF(H1040="","",ROW()-4)</f>
        <v/>
      </c>
      <c r="B1040" s="13">
        <f>IF(H1040="","",ROW()-4)</f>
        <v/>
      </c>
    </row>
    <row r="1041">
      <c r="A1041" s="13">
        <f>IF(H1041="","",ROW()-4)</f>
        <v/>
      </c>
      <c r="B1041" s="13">
        <f>IF(H1041="","",ROW()-4)</f>
        <v/>
      </c>
    </row>
    <row r="1042">
      <c r="A1042" s="13">
        <f>IF(H1042="","",ROW()-4)</f>
        <v/>
      </c>
      <c r="B1042" s="13">
        <f>IF(H1042="","",ROW()-4)</f>
        <v/>
      </c>
    </row>
    <row r="1043">
      <c r="A1043" s="13">
        <f>IF(H1043="","",ROW()-4)</f>
        <v/>
      </c>
      <c r="B1043" s="13">
        <f>IF(H1043="","",ROW()-4)</f>
        <v/>
      </c>
    </row>
    <row r="1044">
      <c r="A1044" s="13">
        <f>IF(H1044="","",ROW()-4)</f>
        <v/>
      </c>
      <c r="B1044" s="13">
        <f>IF(H1044="","",ROW()-4)</f>
        <v/>
      </c>
    </row>
    <row r="1045">
      <c r="A1045" s="13">
        <f>IF(H1045="","",ROW()-4)</f>
        <v/>
      </c>
      <c r="B1045" s="13">
        <f>IF(H1045="","",ROW()-4)</f>
        <v/>
      </c>
    </row>
    <row r="1046">
      <c r="A1046" s="13">
        <f>IF(H1046="","",ROW()-4)</f>
        <v/>
      </c>
      <c r="B1046" s="13">
        <f>IF(H1046="","",ROW()-4)</f>
        <v/>
      </c>
    </row>
    <row r="1047">
      <c r="A1047" s="13">
        <f>IF(H1047="","",ROW()-4)</f>
        <v/>
      </c>
      <c r="B1047" s="13">
        <f>IF(H1047="","",ROW()-4)</f>
        <v/>
      </c>
    </row>
    <row r="1048">
      <c r="A1048" s="13">
        <f>IF(H1048="","",ROW()-4)</f>
        <v/>
      </c>
      <c r="B1048" s="13">
        <f>IF(H1048="","",ROW()-4)</f>
        <v/>
      </c>
    </row>
    <row r="1049">
      <c r="A1049" s="13">
        <f>IF(H1049="","",ROW()-4)</f>
        <v/>
      </c>
      <c r="B1049" s="13">
        <f>IF(H1049="","",ROW()-4)</f>
        <v/>
      </c>
    </row>
    <row r="1050">
      <c r="A1050" s="13">
        <f>IF(H1050="","",ROW()-4)</f>
        <v/>
      </c>
      <c r="B1050" s="13">
        <f>IF(H1050="","",ROW()-4)</f>
        <v/>
      </c>
    </row>
    <row r="1051">
      <c r="A1051" s="13">
        <f>IF(H1051="","",ROW()-4)</f>
        <v/>
      </c>
      <c r="B1051" s="13">
        <f>IF(H1051="","",ROW()-4)</f>
        <v/>
      </c>
    </row>
    <row r="1052">
      <c r="A1052" s="13">
        <f>IF(H1052="","",ROW()-4)</f>
        <v/>
      </c>
      <c r="B1052" s="13">
        <f>IF(H1052="","",ROW()-4)</f>
        <v/>
      </c>
    </row>
    <row r="1053">
      <c r="A1053" s="13">
        <f>IF(H1053="","",ROW()-4)</f>
        <v/>
      </c>
      <c r="B1053" s="13">
        <f>IF(H1053="","",ROW()-4)</f>
        <v/>
      </c>
    </row>
    <row r="1054">
      <c r="A1054" s="13">
        <f>IF(H1054="","",ROW()-4)</f>
        <v/>
      </c>
      <c r="B1054" s="13">
        <f>IF(H1054="","",ROW()-4)</f>
        <v/>
      </c>
    </row>
    <row r="1055">
      <c r="A1055" s="13">
        <f>IF(H1055="","",ROW()-4)</f>
        <v/>
      </c>
      <c r="B1055" s="13">
        <f>IF(H1055="","",ROW()-4)</f>
        <v/>
      </c>
    </row>
    <row r="1056">
      <c r="A1056" s="13">
        <f>IF(H1056="","",ROW()-4)</f>
        <v/>
      </c>
      <c r="B1056" s="13">
        <f>IF(H1056="","",ROW()-4)</f>
        <v/>
      </c>
    </row>
    <row r="1057">
      <c r="A1057" s="13">
        <f>IF(H1057="","",ROW()-4)</f>
        <v/>
      </c>
      <c r="B1057" s="13">
        <f>IF(H1057="","",ROW()-4)</f>
        <v/>
      </c>
    </row>
    <row r="1058">
      <c r="A1058" s="13">
        <f>IF(H1058="","",ROW()-4)</f>
        <v/>
      </c>
      <c r="B1058" s="13">
        <f>IF(H1058="","",ROW()-4)</f>
        <v/>
      </c>
    </row>
    <row r="1059">
      <c r="A1059" s="13">
        <f>IF(H1059="","",ROW()-4)</f>
        <v/>
      </c>
      <c r="B1059" s="13">
        <f>IF(H1059="","",ROW()-4)</f>
        <v/>
      </c>
    </row>
    <row r="1060">
      <c r="A1060" s="13">
        <f>IF(H1060="","",ROW()-4)</f>
        <v/>
      </c>
      <c r="B1060" s="13">
        <f>IF(H1060="","",ROW()-4)</f>
        <v/>
      </c>
    </row>
    <row r="1061">
      <c r="A1061" s="13">
        <f>IF(H1061="","",ROW()-4)</f>
        <v/>
      </c>
      <c r="B1061" s="13">
        <f>IF(H1061="","",ROW()-4)</f>
        <v/>
      </c>
    </row>
    <row r="1062">
      <c r="A1062" s="13">
        <f>IF(H1062="","",ROW()-4)</f>
        <v/>
      </c>
      <c r="B1062" s="13">
        <f>IF(H1062="","",ROW()-4)</f>
        <v/>
      </c>
    </row>
    <row r="1063">
      <c r="A1063" s="13">
        <f>IF(H1063="","",ROW()-4)</f>
        <v/>
      </c>
      <c r="B1063" s="13">
        <f>IF(H1063="","",ROW()-4)</f>
        <v/>
      </c>
    </row>
    <row r="1064">
      <c r="A1064" s="13">
        <f>IF(H1064="","",ROW()-4)</f>
        <v/>
      </c>
      <c r="B1064" s="13">
        <f>IF(H1064="","",ROW()-4)</f>
        <v/>
      </c>
    </row>
    <row r="1065">
      <c r="A1065" s="13">
        <f>IF(H1065="","",ROW()-4)</f>
        <v/>
      </c>
      <c r="B1065" s="13">
        <f>IF(H1065="","",ROW()-4)</f>
        <v/>
      </c>
    </row>
    <row r="1066">
      <c r="A1066" s="13">
        <f>IF(H1066="","",ROW()-4)</f>
        <v/>
      </c>
      <c r="B1066" s="13">
        <f>IF(H1066="","",ROW()-4)</f>
        <v/>
      </c>
    </row>
    <row r="1067">
      <c r="A1067" s="13">
        <f>IF(H1067="","",ROW()-4)</f>
        <v/>
      </c>
      <c r="B1067" s="13">
        <f>IF(H1067="","",ROW()-4)</f>
        <v/>
      </c>
    </row>
    <row r="1068">
      <c r="A1068" s="13">
        <f>IF(H1068="","",ROW()-4)</f>
        <v/>
      </c>
      <c r="B1068" s="13">
        <f>IF(H1068="","",ROW()-4)</f>
        <v/>
      </c>
    </row>
    <row r="1069">
      <c r="A1069" s="13">
        <f>IF(H1069="","",ROW()-4)</f>
        <v/>
      </c>
      <c r="B1069" s="13">
        <f>IF(H1069="","",ROW()-4)</f>
        <v/>
      </c>
    </row>
    <row r="1070">
      <c r="A1070" s="13">
        <f>IF(H1070="","",ROW()-4)</f>
        <v/>
      </c>
      <c r="B1070" s="13">
        <f>IF(H1070="","",ROW()-4)</f>
        <v/>
      </c>
    </row>
    <row r="1071">
      <c r="A1071" s="13">
        <f>IF(H1071="","",ROW()-4)</f>
        <v/>
      </c>
      <c r="B1071" s="13">
        <f>IF(H1071="","",ROW()-4)</f>
        <v/>
      </c>
    </row>
    <row r="1072">
      <c r="A1072" s="13">
        <f>IF(H1072="","",ROW()-4)</f>
        <v/>
      </c>
      <c r="B1072" s="13">
        <f>IF(H1072="","",ROW()-4)</f>
        <v/>
      </c>
    </row>
    <row r="1073">
      <c r="A1073" s="13">
        <f>IF(H1073="","",ROW()-4)</f>
        <v/>
      </c>
      <c r="B1073" s="13">
        <f>IF(H1073="","",ROW()-4)</f>
        <v/>
      </c>
    </row>
    <row r="1074">
      <c r="A1074" s="13">
        <f>IF(H1074="","",ROW()-4)</f>
        <v/>
      </c>
      <c r="B1074" s="13">
        <f>IF(H1074="","",ROW()-4)</f>
        <v/>
      </c>
    </row>
    <row r="1075">
      <c r="A1075" s="13">
        <f>IF(H1075="","",ROW()-4)</f>
        <v/>
      </c>
      <c r="B1075" s="13">
        <f>IF(H1075="","",ROW()-4)</f>
        <v/>
      </c>
    </row>
    <row r="1076">
      <c r="A1076" s="13">
        <f>IF(H1076="","",ROW()-4)</f>
        <v/>
      </c>
      <c r="B1076" s="13">
        <f>IF(H1076="","",ROW()-4)</f>
        <v/>
      </c>
    </row>
    <row r="1077">
      <c r="A1077" s="13">
        <f>IF(H1077="","",ROW()-4)</f>
        <v/>
      </c>
      <c r="B1077" s="13">
        <f>IF(H1077="","",ROW()-4)</f>
        <v/>
      </c>
    </row>
    <row r="1078">
      <c r="A1078" s="13">
        <f>IF(H1078="","",ROW()-4)</f>
        <v/>
      </c>
      <c r="B1078" s="13">
        <f>IF(H1078="","",ROW()-4)</f>
        <v/>
      </c>
    </row>
    <row r="1079">
      <c r="A1079" s="13">
        <f>IF(H1079="","",ROW()-4)</f>
        <v/>
      </c>
      <c r="B1079" s="13">
        <f>IF(H1079="","",ROW()-4)</f>
        <v/>
      </c>
    </row>
    <row r="1080">
      <c r="A1080" s="13">
        <f>IF(H1080="","",ROW()-4)</f>
        <v/>
      </c>
      <c r="B1080" s="13">
        <f>IF(H1080="","",ROW()-4)</f>
        <v/>
      </c>
    </row>
    <row r="1081">
      <c r="A1081" s="13">
        <f>IF(H1081="","",ROW()-4)</f>
        <v/>
      </c>
      <c r="B1081" s="13">
        <f>IF(H1081="","",ROW()-4)</f>
        <v/>
      </c>
    </row>
    <row r="1082">
      <c r="A1082" s="13">
        <f>IF(H1082="","",ROW()-4)</f>
        <v/>
      </c>
      <c r="B1082" s="13">
        <f>IF(H1082="","",ROW()-4)</f>
        <v/>
      </c>
    </row>
    <row r="1083">
      <c r="A1083" s="13">
        <f>IF(H1083="","",ROW()-4)</f>
        <v/>
      </c>
      <c r="B1083" s="13">
        <f>IF(H1083="","",ROW()-4)</f>
        <v/>
      </c>
    </row>
    <row r="1084">
      <c r="A1084" s="13">
        <f>IF(H1084="","",ROW()-4)</f>
        <v/>
      </c>
      <c r="B1084" s="13">
        <f>IF(H1084="","",ROW()-4)</f>
        <v/>
      </c>
    </row>
    <row r="1085">
      <c r="A1085" s="13">
        <f>IF(H1085="","",ROW()-4)</f>
        <v/>
      </c>
      <c r="B1085" s="13">
        <f>IF(H1085="","",ROW()-4)</f>
        <v/>
      </c>
    </row>
    <row r="1086">
      <c r="A1086" s="13">
        <f>IF(H1086="","",ROW()-4)</f>
        <v/>
      </c>
      <c r="B1086" s="13">
        <f>IF(H1086="","",ROW()-4)</f>
        <v/>
      </c>
    </row>
    <row r="1087">
      <c r="A1087" s="13">
        <f>IF(H1087="","",ROW()-4)</f>
        <v/>
      </c>
      <c r="B1087" s="13">
        <f>IF(H1087="","",ROW()-4)</f>
        <v/>
      </c>
    </row>
    <row r="1088">
      <c r="A1088" s="13">
        <f>IF(H1088="","",ROW()-4)</f>
        <v/>
      </c>
      <c r="B1088" s="13">
        <f>IF(H1088="","",ROW()-4)</f>
        <v/>
      </c>
    </row>
    <row r="1089">
      <c r="A1089" s="13">
        <f>IF(H1089="","",ROW()-4)</f>
        <v/>
      </c>
      <c r="B1089" s="13">
        <f>IF(H1089="","",ROW()-4)</f>
        <v/>
      </c>
    </row>
    <row r="1090">
      <c r="A1090" s="13">
        <f>IF(H1090="","",ROW()-4)</f>
        <v/>
      </c>
      <c r="B1090" s="13">
        <f>IF(H1090="","",ROW()-4)</f>
        <v/>
      </c>
    </row>
    <row r="1091">
      <c r="A1091" s="13">
        <f>IF(H1091="","",ROW()-4)</f>
        <v/>
      </c>
      <c r="B1091" s="13">
        <f>IF(H1091="","",ROW()-4)</f>
        <v/>
      </c>
    </row>
    <row r="1092">
      <c r="A1092" s="13">
        <f>IF(H1092="","",ROW()-4)</f>
        <v/>
      </c>
      <c r="B1092" s="13">
        <f>IF(H1092="","",ROW()-4)</f>
        <v/>
      </c>
    </row>
    <row r="1093">
      <c r="A1093" s="13">
        <f>IF(H1093="","",ROW()-4)</f>
        <v/>
      </c>
      <c r="B1093" s="13">
        <f>IF(H1093="","",ROW()-4)</f>
        <v/>
      </c>
    </row>
    <row r="1094">
      <c r="A1094" s="13">
        <f>IF(H1094="","",ROW()-4)</f>
        <v/>
      </c>
      <c r="B1094" s="13">
        <f>IF(H1094="","",ROW()-4)</f>
        <v/>
      </c>
    </row>
    <row r="1095">
      <c r="A1095" s="13">
        <f>IF(H1095="","",ROW()-4)</f>
        <v/>
      </c>
      <c r="B1095" s="13">
        <f>IF(H1095="","",ROW()-4)</f>
        <v/>
      </c>
    </row>
    <row r="1096">
      <c r="A1096" s="13">
        <f>IF(H1096="","",ROW()-4)</f>
        <v/>
      </c>
      <c r="B1096" s="13">
        <f>IF(H1096="","",ROW()-4)</f>
        <v/>
      </c>
    </row>
    <row r="1097">
      <c r="A1097" s="13">
        <f>IF(H1097="","",ROW()-4)</f>
        <v/>
      </c>
      <c r="B1097" s="13">
        <f>IF(H1097="","",ROW()-4)</f>
        <v/>
      </c>
    </row>
    <row r="1098">
      <c r="A1098" s="13">
        <f>IF(H1098="","",ROW()-4)</f>
        <v/>
      </c>
      <c r="B1098" s="13">
        <f>IF(H1098="","",ROW()-4)</f>
        <v/>
      </c>
    </row>
    <row r="1099">
      <c r="A1099" s="13">
        <f>IF(H1099="","",ROW()-4)</f>
        <v/>
      </c>
      <c r="B1099" s="13">
        <f>IF(H1099="","",ROW()-4)</f>
        <v/>
      </c>
    </row>
    <row r="1100">
      <c r="A1100" s="13">
        <f>IF(H1100="","",ROW()-4)</f>
        <v/>
      </c>
      <c r="B1100" s="13">
        <f>IF(H1100="","",ROW()-4)</f>
        <v/>
      </c>
    </row>
    <row r="1101">
      <c r="A1101" s="13">
        <f>IF(H1101="","",ROW()-4)</f>
        <v/>
      </c>
      <c r="B1101" s="13">
        <f>IF(H1101="","",ROW()-4)</f>
        <v/>
      </c>
    </row>
    <row r="1102">
      <c r="A1102" s="13">
        <f>IF(H1102="","",ROW()-4)</f>
        <v/>
      </c>
      <c r="B1102" s="13">
        <f>IF(H1102="","",ROW()-4)</f>
        <v/>
      </c>
    </row>
    <row r="1103">
      <c r="A1103" s="13">
        <f>IF(H1103="","",ROW()-4)</f>
        <v/>
      </c>
      <c r="B1103" s="13">
        <f>IF(H1103="","",ROW()-4)</f>
        <v/>
      </c>
    </row>
    <row r="1104">
      <c r="A1104" s="13">
        <f>IF(H1104="","",ROW()-4)</f>
        <v/>
      </c>
      <c r="B1104" s="13">
        <f>IF(H1104="","",ROW()-4)</f>
        <v/>
      </c>
    </row>
    <row r="1105">
      <c r="A1105" s="13">
        <f>IF(H1105="","",ROW()-4)</f>
        <v/>
      </c>
      <c r="B1105" s="13">
        <f>IF(H1105="","",ROW()-4)</f>
        <v/>
      </c>
    </row>
    <row r="1106">
      <c r="A1106" s="13">
        <f>IF(H1106="","",ROW()-4)</f>
        <v/>
      </c>
      <c r="B1106" s="13">
        <f>IF(H1106="","",ROW()-4)</f>
        <v/>
      </c>
    </row>
    <row r="1107">
      <c r="A1107" s="13">
        <f>IF(H1107="","",ROW()-4)</f>
        <v/>
      </c>
      <c r="B1107" s="13">
        <f>IF(H1107="","",ROW()-4)</f>
        <v/>
      </c>
    </row>
    <row r="1108">
      <c r="A1108" s="13">
        <f>IF(H1108="","",ROW()-4)</f>
        <v/>
      </c>
      <c r="B1108" s="13">
        <f>IF(H1108="","",ROW()-4)</f>
        <v/>
      </c>
    </row>
    <row r="1109">
      <c r="A1109" s="13">
        <f>IF(H1109="","",ROW()-4)</f>
        <v/>
      </c>
      <c r="B1109" s="13">
        <f>IF(H1109="","",ROW()-4)</f>
        <v/>
      </c>
    </row>
    <row r="1110">
      <c r="A1110" s="13">
        <f>IF(H1110="","",ROW()-4)</f>
        <v/>
      </c>
      <c r="B1110" s="13">
        <f>IF(H1110="","",ROW()-4)</f>
        <v/>
      </c>
    </row>
    <row r="1111">
      <c r="A1111" s="13">
        <f>IF(H1111="","",ROW()-4)</f>
        <v/>
      </c>
      <c r="B1111" s="13">
        <f>IF(H1111="","",ROW()-4)</f>
        <v/>
      </c>
    </row>
    <row r="1112">
      <c r="A1112" s="13">
        <f>IF(H1112="","",ROW()-4)</f>
        <v/>
      </c>
      <c r="B1112" s="13">
        <f>IF(H1112="","",ROW()-4)</f>
        <v/>
      </c>
    </row>
    <row r="1113">
      <c r="A1113" s="13">
        <f>IF(H1113="","",ROW()-4)</f>
        <v/>
      </c>
      <c r="B1113" s="13">
        <f>IF(H1113="","",ROW()-4)</f>
        <v/>
      </c>
    </row>
    <row r="1114">
      <c r="A1114" s="13">
        <f>IF(H1114="","",ROW()-4)</f>
        <v/>
      </c>
      <c r="B1114" s="13">
        <f>IF(H1114="","",ROW()-4)</f>
        <v/>
      </c>
    </row>
    <row r="1115">
      <c r="A1115" s="13">
        <f>IF(H1115="","",ROW()-4)</f>
        <v/>
      </c>
      <c r="B1115" s="13">
        <f>IF(H1115="","",ROW()-4)</f>
        <v/>
      </c>
    </row>
    <row r="1116">
      <c r="A1116" s="13">
        <f>IF(H1116="","",ROW()-4)</f>
        <v/>
      </c>
      <c r="B1116" s="13">
        <f>IF(H1116="","",ROW()-4)</f>
        <v/>
      </c>
    </row>
    <row r="1117">
      <c r="A1117" s="13">
        <f>IF(H1117="","",ROW()-4)</f>
        <v/>
      </c>
      <c r="B1117" s="13">
        <f>IF(H1117="","",ROW()-4)</f>
        <v/>
      </c>
    </row>
    <row r="1118">
      <c r="A1118" s="13">
        <f>IF(H1118="","",ROW()-4)</f>
        <v/>
      </c>
      <c r="B1118" s="13">
        <f>IF(H1118="","",ROW()-4)</f>
        <v/>
      </c>
    </row>
    <row r="1119">
      <c r="A1119" s="13">
        <f>IF(H1119="","",ROW()-4)</f>
        <v/>
      </c>
      <c r="B1119" s="13">
        <f>IF(H1119="","",ROW()-4)</f>
        <v/>
      </c>
    </row>
    <row r="1120">
      <c r="A1120" s="13">
        <f>IF(H1120="","",ROW()-4)</f>
        <v/>
      </c>
      <c r="B1120" s="13">
        <f>IF(H1120="","",ROW()-4)</f>
        <v/>
      </c>
    </row>
    <row r="1121">
      <c r="A1121" s="13">
        <f>IF(H1121="","",ROW()-4)</f>
        <v/>
      </c>
      <c r="B1121" s="13">
        <f>IF(H1121="","",ROW()-4)</f>
        <v/>
      </c>
    </row>
    <row r="1122">
      <c r="A1122" s="13">
        <f>IF(H1122="","",ROW()-4)</f>
        <v/>
      </c>
      <c r="B1122" s="13">
        <f>IF(H1122="","",ROW()-4)</f>
        <v/>
      </c>
    </row>
    <row r="1123">
      <c r="A1123" s="13">
        <f>IF(H1123="","",ROW()-4)</f>
        <v/>
      </c>
      <c r="B1123" s="13">
        <f>IF(H1123="","",ROW()-4)</f>
        <v/>
      </c>
    </row>
    <row r="1124">
      <c r="A1124" s="13">
        <f>IF(H1124="","",ROW()-4)</f>
        <v/>
      </c>
      <c r="B1124" s="13">
        <f>IF(H1124="","",ROW()-4)</f>
        <v/>
      </c>
    </row>
    <row r="1125">
      <c r="A1125" s="13">
        <f>IF(H1125="","",ROW()-4)</f>
        <v/>
      </c>
      <c r="B1125" s="13">
        <f>IF(H1125="","",ROW()-4)</f>
        <v/>
      </c>
    </row>
    <row r="1126">
      <c r="A1126" s="13">
        <f>IF(H1126="","",ROW()-4)</f>
        <v/>
      </c>
      <c r="B1126" s="13">
        <f>IF(H1126="","",ROW()-4)</f>
        <v/>
      </c>
    </row>
    <row r="1127">
      <c r="A1127" s="13">
        <f>IF(H1127="","",ROW()-4)</f>
        <v/>
      </c>
      <c r="B1127" s="13">
        <f>IF(H1127="","",ROW()-4)</f>
        <v/>
      </c>
    </row>
    <row r="1128">
      <c r="A1128" s="13">
        <f>IF(H1128="","",ROW()-4)</f>
        <v/>
      </c>
      <c r="B1128" s="13">
        <f>IF(H1128="","",ROW()-4)</f>
        <v/>
      </c>
    </row>
    <row r="1129">
      <c r="A1129" s="13">
        <f>IF(H1129="","",ROW()-4)</f>
        <v/>
      </c>
      <c r="B1129" s="13">
        <f>IF(H1129="","",ROW()-4)</f>
        <v/>
      </c>
    </row>
    <row r="1130">
      <c r="A1130" s="13">
        <f>IF(H1130="","",ROW()-4)</f>
        <v/>
      </c>
      <c r="B1130" s="13">
        <f>IF(H1130="","",ROW()-4)</f>
        <v/>
      </c>
    </row>
    <row r="1131">
      <c r="A1131" s="13">
        <f>IF(H1131="","",ROW()-4)</f>
        <v/>
      </c>
      <c r="B1131" s="13">
        <f>IF(H1131="","",ROW()-4)</f>
        <v/>
      </c>
    </row>
    <row r="1132">
      <c r="A1132" s="13">
        <f>IF(H1132="","",ROW()-4)</f>
        <v/>
      </c>
      <c r="B1132" s="13">
        <f>IF(H1132="","",ROW()-4)</f>
        <v/>
      </c>
    </row>
    <row r="1133">
      <c r="A1133" s="13">
        <f>IF(H1133="","",ROW()-4)</f>
        <v/>
      </c>
      <c r="B1133" s="13">
        <f>IF(H1133="","",ROW()-4)</f>
        <v/>
      </c>
    </row>
    <row r="1134">
      <c r="A1134" s="13">
        <f>IF(H1134="","",ROW()-4)</f>
        <v/>
      </c>
      <c r="B1134" s="13">
        <f>IF(H1134="","",ROW()-4)</f>
        <v/>
      </c>
    </row>
    <row r="1135">
      <c r="A1135" s="13">
        <f>IF(H1135="","",ROW()-4)</f>
        <v/>
      </c>
      <c r="B1135" s="13">
        <f>IF(H1135="","",ROW()-4)</f>
        <v/>
      </c>
    </row>
    <row r="1136">
      <c r="A1136" s="13">
        <f>IF(H1136="","",ROW()-4)</f>
        <v/>
      </c>
      <c r="B1136" s="13">
        <f>IF(H1136="","",ROW()-4)</f>
        <v/>
      </c>
    </row>
    <row r="1137">
      <c r="A1137" s="13">
        <f>IF(H1137="","",ROW()-4)</f>
        <v/>
      </c>
      <c r="B1137" s="13">
        <f>IF(H1137="","",ROW()-4)</f>
        <v/>
      </c>
    </row>
    <row r="1138">
      <c r="A1138" s="13">
        <f>IF(H1138="","",ROW()-4)</f>
        <v/>
      </c>
      <c r="B1138" s="13">
        <f>IF(H1138="","",ROW()-4)</f>
        <v/>
      </c>
    </row>
    <row r="1139">
      <c r="A1139" s="13">
        <f>IF(H1139="","",ROW()-4)</f>
        <v/>
      </c>
      <c r="B1139" s="13">
        <f>IF(H1139="","",ROW()-4)</f>
        <v/>
      </c>
    </row>
    <row r="1140">
      <c r="A1140" s="13">
        <f>IF(H1140="","",ROW()-4)</f>
        <v/>
      </c>
      <c r="B1140" s="13">
        <f>IF(H1140="","",ROW()-4)</f>
        <v/>
      </c>
    </row>
    <row r="1141">
      <c r="A1141" s="13">
        <f>IF(H1141="","",ROW()-4)</f>
        <v/>
      </c>
      <c r="B1141" s="13">
        <f>IF(H1141="","",ROW()-4)</f>
        <v/>
      </c>
    </row>
    <row r="1142">
      <c r="A1142" s="13">
        <f>IF(H1142="","",ROW()-4)</f>
        <v/>
      </c>
      <c r="B1142" s="13">
        <f>IF(H1142="","",ROW()-4)</f>
        <v/>
      </c>
    </row>
    <row r="1143">
      <c r="A1143" s="13">
        <f>IF(H1143="","",ROW()-4)</f>
        <v/>
      </c>
      <c r="B1143" s="13">
        <f>IF(H1143="","",ROW()-4)</f>
        <v/>
      </c>
    </row>
    <row r="1144">
      <c r="A1144" s="13">
        <f>IF(H1144="","",ROW()-4)</f>
        <v/>
      </c>
      <c r="B1144" s="13">
        <f>IF(H1144="","",ROW()-4)</f>
        <v/>
      </c>
    </row>
    <row r="1145">
      <c r="A1145" s="13">
        <f>IF(H1145="","",ROW()-4)</f>
        <v/>
      </c>
      <c r="B1145" s="13">
        <f>IF(H1145="","",ROW()-4)</f>
        <v/>
      </c>
    </row>
    <row r="1146">
      <c r="A1146" s="13">
        <f>IF(H1146="","",ROW()-4)</f>
        <v/>
      </c>
      <c r="B1146" s="13">
        <f>IF(H1146="","",ROW()-4)</f>
        <v/>
      </c>
    </row>
    <row r="1147">
      <c r="A1147" s="13">
        <f>IF(H1147="","",ROW()-4)</f>
        <v/>
      </c>
      <c r="B1147" s="13">
        <f>IF(H1147="","",ROW()-4)</f>
        <v/>
      </c>
    </row>
    <row r="1148">
      <c r="A1148" s="13">
        <f>IF(H1148="","",ROW()-4)</f>
        <v/>
      </c>
      <c r="B1148" s="13">
        <f>IF(H1148="","",ROW()-4)</f>
        <v/>
      </c>
    </row>
    <row r="1149">
      <c r="A1149" s="13">
        <f>IF(H1149="","",ROW()-4)</f>
        <v/>
      </c>
      <c r="B1149" s="13">
        <f>IF(H1149="","",ROW()-4)</f>
        <v/>
      </c>
    </row>
    <row r="1150">
      <c r="A1150" s="13">
        <f>IF(H1150="","",ROW()-4)</f>
        <v/>
      </c>
      <c r="B1150" s="13">
        <f>IF(H1150="","",ROW()-4)</f>
        <v/>
      </c>
    </row>
    <row r="1151">
      <c r="A1151" s="13">
        <f>IF(H1151="","",ROW()-4)</f>
        <v/>
      </c>
      <c r="B1151" s="13">
        <f>IF(H1151="","",ROW()-4)</f>
        <v/>
      </c>
    </row>
    <row r="1152">
      <c r="A1152" s="13">
        <f>IF(H1152="","",ROW()-4)</f>
        <v/>
      </c>
      <c r="B1152" s="13">
        <f>IF(H1152="","",ROW()-4)</f>
        <v/>
      </c>
    </row>
    <row r="1153">
      <c r="A1153" s="13">
        <f>IF(H1153="","",ROW()-4)</f>
        <v/>
      </c>
      <c r="B1153" s="13">
        <f>IF(H1153="","",ROW()-4)</f>
        <v/>
      </c>
    </row>
    <row r="1154">
      <c r="A1154" s="13">
        <f>IF(H1154="","",ROW()-4)</f>
        <v/>
      </c>
      <c r="B1154" s="13">
        <f>IF(H1154="","",ROW()-4)</f>
        <v/>
      </c>
    </row>
    <row r="1155">
      <c r="A1155" s="13">
        <f>IF(H1155="","",ROW()-4)</f>
        <v/>
      </c>
      <c r="B1155" s="13">
        <f>IF(H1155="","",ROW()-4)</f>
        <v/>
      </c>
    </row>
    <row r="1156">
      <c r="A1156" s="13">
        <f>IF(H1156="","",ROW()-4)</f>
        <v/>
      </c>
      <c r="B1156" s="13">
        <f>IF(H1156="","",ROW()-4)</f>
        <v/>
      </c>
    </row>
    <row r="1157">
      <c r="A1157" s="13">
        <f>IF(H1157="","",ROW()-4)</f>
        <v/>
      </c>
      <c r="B1157" s="13">
        <f>IF(H1157="","",ROW()-4)</f>
        <v/>
      </c>
    </row>
    <row r="1158">
      <c r="A1158" s="13">
        <f>IF(H1158="","",ROW()-4)</f>
        <v/>
      </c>
      <c r="B1158" s="13">
        <f>IF(H1158="","",ROW()-4)</f>
        <v/>
      </c>
    </row>
    <row r="1159">
      <c r="A1159" s="13">
        <f>IF(H1159="","",ROW()-4)</f>
        <v/>
      </c>
      <c r="B1159" s="13">
        <f>IF(H1159="","",ROW()-4)</f>
        <v/>
      </c>
    </row>
    <row r="1160">
      <c r="A1160" s="13">
        <f>IF(H1160="","",ROW()-4)</f>
        <v/>
      </c>
      <c r="B1160" s="13">
        <f>IF(H1160="","",ROW()-4)</f>
        <v/>
      </c>
    </row>
    <row r="1161">
      <c r="A1161" s="13">
        <f>IF(H1161="","",ROW()-4)</f>
        <v/>
      </c>
      <c r="B1161" s="13">
        <f>IF(H1161="","",ROW()-4)</f>
        <v/>
      </c>
    </row>
    <row r="1162">
      <c r="A1162" s="13">
        <f>IF(H1162="","",ROW()-4)</f>
        <v/>
      </c>
      <c r="B1162" s="13">
        <f>IF(H1162="","",ROW()-4)</f>
        <v/>
      </c>
    </row>
    <row r="1163">
      <c r="A1163" s="13">
        <f>IF(H1163="","",ROW()-4)</f>
        <v/>
      </c>
      <c r="B1163" s="13">
        <f>IF(H1163="","",ROW()-4)</f>
        <v/>
      </c>
    </row>
    <row r="1164">
      <c r="A1164" s="13">
        <f>IF(H1164="","",ROW()-4)</f>
        <v/>
      </c>
      <c r="B1164" s="13">
        <f>IF(H1164="","",ROW()-4)</f>
        <v/>
      </c>
    </row>
    <row r="1165">
      <c r="A1165" s="13">
        <f>IF(H1165="","",ROW()-4)</f>
        <v/>
      </c>
      <c r="B1165" s="13">
        <f>IF(H1165="","",ROW()-4)</f>
        <v/>
      </c>
    </row>
    <row r="1166">
      <c r="A1166" s="13">
        <f>IF(H1166="","",ROW()-4)</f>
        <v/>
      </c>
      <c r="B1166" s="13">
        <f>IF(H1166="","",ROW()-4)</f>
        <v/>
      </c>
    </row>
    <row r="1167">
      <c r="A1167" s="13">
        <f>IF(H1167="","",ROW()-4)</f>
        <v/>
      </c>
      <c r="B1167" s="13">
        <f>IF(H1167="","",ROW()-4)</f>
        <v/>
      </c>
    </row>
    <row r="1168">
      <c r="A1168" s="13">
        <f>IF(H1168="","",ROW()-4)</f>
        <v/>
      </c>
      <c r="B1168" s="13">
        <f>IF(H1168="","",ROW()-4)</f>
        <v/>
      </c>
    </row>
    <row r="1169">
      <c r="A1169" s="13">
        <f>IF(H1169="","",ROW()-4)</f>
        <v/>
      </c>
      <c r="B1169" s="13">
        <f>IF(H1169="","",ROW()-4)</f>
        <v/>
      </c>
    </row>
    <row r="1170">
      <c r="A1170" s="13">
        <f>IF(H1170="","",ROW()-4)</f>
        <v/>
      </c>
      <c r="B1170" s="13">
        <f>IF(H1170="","",ROW()-4)</f>
        <v/>
      </c>
    </row>
    <row r="1171">
      <c r="A1171" s="13">
        <f>IF(H1171="","",ROW()-4)</f>
        <v/>
      </c>
      <c r="B1171" s="13">
        <f>IF(H1171="","",ROW()-4)</f>
        <v/>
      </c>
    </row>
    <row r="1172">
      <c r="A1172" s="13">
        <f>IF(H1172="","",ROW()-4)</f>
        <v/>
      </c>
      <c r="B1172" s="13">
        <f>IF(H1172="","",ROW()-4)</f>
        <v/>
      </c>
    </row>
    <row r="1173">
      <c r="A1173" s="13">
        <f>IF(H1173="","",ROW()-4)</f>
        <v/>
      </c>
      <c r="B1173" s="13">
        <f>IF(H1173="","",ROW()-4)</f>
        <v/>
      </c>
    </row>
    <row r="1174">
      <c r="A1174" s="13">
        <f>IF(H1174="","",ROW()-4)</f>
        <v/>
      </c>
      <c r="B1174" s="13">
        <f>IF(H1174="","",ROW()-4)</f>
        <v/>
      </c>
    </row>
    <row r="1175">
      <c r="A1175" s="13">
        <f>IF(H1175="","",ROW()-4)</f>
        <v/>
      </c>
      <c r="B1175" s="13">
        <f>IF(H1175="","",ROW()-4)</f>
        <v/>
      </c>
    </row>
    <row r="1176">
      <c r="A1176" s="13">
        <f>IF(H1176="","",ROW()-4)</f>
        <v/>
      </c>
      <c r="B1176" s="13">
        <f>IF(H1176="","",ROW()-4)</f>
        <v/>
      </c>
    </row>
    <row r="1177">
      <c r="A1177" s="13">
        <f>IF(H1177="","",ROW()-4)</f>
        <v/>
      </c>
      <c r="B1177" s="13">
        <f>IF(H1177="","",ROW()-4)</f>
        <v/>
      </c>
    </row>
    <row r="1178">
      <c r="A1178" s="13">
        <f>IF(H1178="","",ROW()-4)</f>
        <v/>
      </c>
      <c r="B1178" s="13">
        <f>IF(H1178="","",ROW()-4)</f>
        <v/>
      </c>
    </row>
    <row r="1179">
      <c r="A1179" s="13">
        <f>IF(H1179="","",ROW()-4)</f>
        <v/>
      </c>
      <c r="B1179" s="13">
        <f>IF(H1179="","",ROW()-4)</f>
        <v/>
      </c>
    </row>
    <row r="1180">
      <c r="A1180" s="13">
        <f>IF(H1180="","",ROW()-4)</f>
        <v/>
      </c>
      <c r="B1180" s="13">
        <f>IF(H1180="","",ROW()-4)</f>
        <v/>
      </c>
    </row>
    <row r="1181">
      <c r="A1181" s="13">
        <f>IF(H1181="","",ROW()-4)</f>
        <v/>
      </c>
      <c r="B1181" s="13">
        <f>IF(H1181="","",ROW()-4)</f>
        <v/>
      </c>
    </row>
    <row r="1182">
      <c r="A1182" s="13">
        <f>IF(H1182="","",ROW()-4)</f>
        <v/>
      </c>
      <c r="B1182" s="13">
        <f>IF(H1182="","",ROW()-4)</f>
        <v/>
      </c>
    </row>
    <row r="1183">
      <c r="A1183" s="13">
        <f>IF(H1183="","",ROW()-4)</f>
        <v/>
      </c>
      <c r="B1183" s="13">
        <f>IF(H1183="","",ROW()-4)</f>
        <v/>
      </c>
    </row>
    <row r="1184">
      <c r="A1184" s="13">
        <f>IF(H1184="","",ROW()-4)</f>
        <v/>
      </c>
      <c r="B1184" s="13">
        <f>IF(H1184="","",ROW()-4)</f>
        <v/>
      </c>
    </row>
    <row r="1185">
      <c r="A1185" s="13">
        <f>IF(H1185="","",ROW()-4)</f>
        <v/>
      </c>
      <c r="B1185" s="13">
        <f>IF(H1185="","",ROW()-4)</f>
        <v/>
      </c>
    </row>
    <row r="1186">
      <c r="A1186" s="13">
        <f>IF(H1186="","",ROW()-4)</f>
        <v/>
      </c>
      <c r="B1186" s="13">
        <f>IF(H1186="","",ROW()-4)</f>
        <v/>
      </c>
    </row>
    <row r="1187">
      <c r="A1187" s="13">
        <f>IF(H1187="","",ROW()-4)</f>
        <v/>
      </c>
      <c r="B1187" s="13">
        <f>IF(H1187="","",ROW()-4)</f>
        <v/>
      </c>
    </row>
    <row r="1188">
      <c r="A1188" s="13">
        <f>IF(H1188="","",ROW()-4)</f>
        <v/>
      </c>
      <c r="B1188" s="13">
        <f>IF(H1188="","",ROW()-4)</f>
        <v/>
      </c>
    </row>
    <row r="1189">
      <c r="A1189" s="13">
        <f>IF(H1189="","",ROW()-4)</f>
        <v/>
      </c>
      <c r="B1189" s="13">
        <f>IF(H1189="","",ROW()-4)</f>
        <v/>
      </c>
    </row>
    <row r="1190">
      <c r="A1190" s="13">
        <f>IF(H1190="","",ROW()-4)</f>
        <v/>
      </c>
      <c r="B1190" s="13">
        <f>IF(H1190="","",ROW()-4)</f>
        <v/>
      </c>
    </row>
    <row r="1191">
      <c r="A1191" s="13">
        <f>IF(H1191="","",ROW()-4)</f>
        <v/>
      </c>
      <c r="B1191" s="13">
        <f>IF(H1191="","",ROW()-4)</f>
        <v/>
      </c>
    </row>
    <row r="1192">
      <c r="A1192" s="13">
        <f>IF(H1192="","",ROW()-4)</f>
        <v/>
      </c>
      <c r="B1192" s="13">
        <f>IF(H1192="","",ROW()-4)</f>
        <v/>
      </c>
    </row>
    <row r="1193">
      <c r="A1193" s="13">
        <f>IF(H1193="","",ROW()-4)</f>
        <v/>
      </c>
      <c r="B1193" s="13">
        <f>IF(H1193="","",ROW()-4)</f>
        <v/>
      </c>
    </row>
    <row r="1194">
      <c r="A1194" s="13">
        <f>IF(H1194="","",ROW()-4)</f>
        <v/>
      </c>
      <c r="B1194" s="13">
        <f>IF(H1194="","",ROW()-4)</f>
        <v/>
      </c>
    </row>
    <row r="1195">
      <c r="A1195" s="13">
        <f>IF(H1195="","",ROW()-4)</f>
        <v/>
      </c>
      <c r="B1195" s="13">
        <f>IF(H1195="","",ROW()-4)</f>
        <v/>
      </c>
    </row>
    <row r="1196">
      <c r="A1196" s="13">
        <f>IF(H1196="","",ROW()-4)</f>
        <v/>
      </c>
      <c r="B1196" s="13">
        <f>IF(H1196="","",ROW()-4)</f>
        <v/>
      </c>
    </row>
    <row r="1197">
      <c r="A1197" s="13">
        <f>IF(H1197="","",ROW()-4)</f>
        <v/>
      </c>
      <c r="B1197" s="13">
        <f>IF(H1197="","",ROW()-4)</f>
        <v/>
      </c>
    </row>
    <row r="1198">
      <c r="A1198" s="13">
        <f>IF(H1198="","",ROW()-4)</f>
        <v/>
      </c>
      <c r="B1198" s="13">
        <f>IF(H1198="","",ROW()-4)</f>
        <v/>
      </c>
    </row>
    <row r="1199">
      <c r="A1199" s="13">
        <f>IF(H1199="","",ROW()-4)</f>
        <v/>
      </c>
      <c r="B1199" s="13">
        <f>IF(H1199="","",ROW()-4)</f>
        <v/>
      </c>
    </row>
    <row r="1200">
      <c r="A1200" s="13">
        <f>IF(H1200="","",ROW()-4)</f>
        <v/>
      </c>
      <c r="B1200" s="13">
        <f>IF(H1200="","",ROW()-4)</f>
        <v/>
      </c>
    </row>
    <row r="1201">
      <c r="A1201" s="13">
        <f>IF(H1201="","",ROW()-4)</f>
        <v/>
      </c>
      <c r="B1201" s="13">
        <f>IF(H1201="","",ROW()-4)</f>
        <v/>
      </c>
    </row>
    <row r="1202">
      <c r="A1202" s="13">
        <f>IF(H1202="","",ROW()-4)</f>
        <v/>
      </c>
      <c r="B1202" s="13">
        <f>IF(H1202="","",ROW()-4)</f>
        <v/>
      </c>
    </row>
    <row r="1203">
      <c r="A1203" s="13">
        <f>IF(H1203="","",ROW()-4)</f>
        <v/>
      </c>
      <c r="B1203" s="13">
        <f>IF(H1203="","",ROW()-4)</f>
        <v/>
      </c>
    </row>
    <row r="1204">
      <c r="A1204" s="13">
        <f>IF(H1204="","",ROW()-4)</f>
        <v/>
      </c>
      <c r="B1204" s="13">
        <f>IF(H1204="","",ROW()-4)</f>
        <v/>
      </c>
    </row>
    <row r="1205">
      <c r="A1205" s="13">
        <f>IF(H1205="","",ROW()-4)</f>
        <v/>
      </c>
      <c r="B1205" s="13">
        <f>IF(H1205="","",ROW()-4)</f>
        <v/>
      </c>
    </row>
    <row r="1206">
      <c r="A1206" s="13">
        <f>IF(H1206="","",ROW()-4)</f>
        <v/>
      </c>
      <c r="B1206" s="13">
        <f>IF(H1206="","",ROW()-4)</f>
        <v/>
      </c>
    </row>
    <row r="1207">
      <c r="A1207" s="13">
        <f>IF(H1207="","",ROW()-4)</f>
        <v/>
      </c>
      <c r="B1207" s="13">
        <f>IF(H1207="","",ROW()-4)</f>
        <v/>
      </c>
    </row>
    <row r="1208">
      <c r="A1208" s="13">
        <f>IF(H1208="","",ROW()-4)</f>
        <v/>
      </c>
      <c r="B1208" s="13">
        <f>IF(H1208="","",ROW()-4)</f>
        <v/>
      </c>
    </row>
    <row r="1209">
      <c r="A1209" s="13">
        <f>IF(H1209="","",ROW()-4)</f>
        <v/>
      </c>
      <c r="B1209" s="13">
        <f>IF(H1209="","",ROW()-4)</f>
        <v/>
      </c>
    </row>
    <row r="1210">
      <c r="A1210" s="13">
        <f>IF(H1210="","",ROW()-4)</f>
        <v/>
      </c>
      <c r="B1210" s="13">
        <f>IF(H1210="","",ROW()-4)</f>
        <v/>
      </c>
    </row>
    <row r="1211">
      <c r="A1211" s="13">
        <f>IF(H1211="","",ROW()-4)</f>
        <v/>
      </c>
      <c r="B1211" s="13">
        <f>IF(H1211="","",ROW()-4)</f>
        <v/>
      </c>
    </row>
    <row r="1212">
      <c r="A1212" s="13">
        <f>IF(H1212="","",ROW()-4)</f>
        <v/>
      </c>
      <c r="B1212" s="13">
        <f>IF(H1212="","",ROW()-4)</f>
        <v/>
      </c>
    </row>
    <row r="1213">
      <c r="A1213" s="13">
        <f>IF(H1213="","",ROW()-4)</f>
        <v/>
      </c>
      <c r="B1213" s="13">
        <f>IF(H1213="","",ROW()-4)</f>
        <v/>
      </c>
    </row>
    <row r="1214">
      <c r="A1214" s="13">
        <f>IF(H1214="","",ROW()-4)</f>
        <v/>
      </c>
      <c r="B1214" s="13">
        <f>IF(H1214="","",ROW()-4)</f>
        <v/>
      </c>
    </row>
    <row r="1215">
      <c r="A1215" s="13">
        <f>IF(H1215="","",ROW()-4)</f>
        <v/>
      </c>
      <c r="B1215" s="13">
        <f>IF(H1215="","",ROW()-4)</f>
        <v/>
      </c>
    </row>
    <row r="1216">
      <c r="A1216" s="13">
        <f>IF(H1216="","",ROW()-4)</f>
        <v/>
      </c>
      <c r="B1216" s="13">
        <f>IF(H1216="","",ROW()-4)</f>
        <v/>
      </c>
    </row>
    <row r="1217">
      <c r="A1217" s="13">
        <f>IF(H1217="","",ROW()-4)</f>
        <v/>
      </c>
      <c r="B1217" s="13">
        <f>IF(H1217="","",ROW()-4)</f>
        <v/>
      </c>
    </row>
    <row r="1218">
      <c r="A1218" s="13">
        <f>IF(H1218="","",ROW()-4)</f>
        <v/>
      </c>
      <c r="B1218" s="13">
        <f>IF(H1218="","",ROW()-4)</f>
        <v/>
      </c>
    </row>
    <row r="1219">
      <c r="A1219" s="13">
        <f>IF(H1219="","",ROW()-4)</f>
        <v/>
      </c>
      <c r="B1219" s="13">
        <f>IF(H1219="","",ROW()-4)</f>
        <v/>
      </c>
    </row>
    <row r="1220">
      <c r="A1220" s="13">
        <f>IF(H1220="","",ROW()-4)</f>
        <v/>
      </c>
      <c r="B1220" s="13">
        <f>IF(H1220="","",ROW()-4)</f>
        <v/>
      </c>
    </row>
    <row r="1221">
      <c r="A1221" s="13">
        <f>IF(H1221="","",ROW()-4)</f>
        <v/>
      </c>
      <c r="B1221" s="13">
        <f>IF(H1221="","",ROW()-4)</f>
        <v/>
      </c>
    </row>
    <row r="1222">
      <c r="A1222" s="13">
        <f>IF(H1222="","",ROW()-4)</f>
        <v/>
      </c>
      <c r="B1222" s="13">
        <f>IF(H1222="","",ROW()-4)</f>
        <v/>
      </c>
    </row>
    <row r="1223">
      <c r="A1223" s="13">
        <f>IF(H1223="","",ROW()-4)</f>
        <v/>
      </c>
      <c r="B1223" s="13">
        <f>IF(H1223="","",ROW()-4)</f>
        <v/>
      </c>
    </row>
    <row r="1224">
      <c r="A1224" s="13">
        <f>IF(H1224="","",ROW()-4)</f>
        <v/>
      </c>
      <c r="B1224" s="13">
        <f>IF(H1224="","",ROW()-4)</f>
        <v/>
      </c>
    </row>
    <row r="1225">
      <c r="A1225" s="13">
        <f>IF(H1225="","",ROW()-4)</f>
        <v/>
      </c>
      <c r="B1225" s="13">
        <f>IF(H1225="","",ROW()-4)</f>
        <v/>
      </c>
    </row>
    <row r="1226">
      <c r="A1226" s="13">
        <f>IF(H1226="","",ROW()-4)</f>
        <v/>
      </c>
      <c r="B1226" s="13">
        <f>IF(H1226="","",ROW()-4)</f>
        <v/>
      </c>
    </row>
    <row r="1227">
      <c r="A1227" s="13">
        <f>IF(H1227="","",ROW()-4)</f>
        <v/>
      </c>
      <c r="B1227" s="13">
        <f>IF(H1227="","",ROW()-4)</f>
        <v/>
      </c>
    </row>
    <row r="1228">
      <c r="A1228" s="13">
        <f>IF(H1228="","",ROW()-4)</f>
        <v/>
      </c>
      <c r="B1228" s="13">
        <f>IF(H1228="","",ROW()-4)</f>
        <v/>
      </c>
    </row>
    <row r="1229">
      <c r="A1229" s="13">
        <f>IF(H1229="","",ROW()-4)</f>
        <v/>
      </c>
      <c r="B1229" s="13">
        <f>IF(H1229="","",ROW()-4)</f>
        <v/>
      </c>
    </row>
    <row r="1230">
      <c r="A1230" s="13">
        <f>IF(H1230="","",ROW()-4)</f>
        <v/>
      </c>
      <c r="B1230" s="13">
        <f>IF(H1230="","",ROW()-4)</f>
        <v/>
      </c>
    </row>
    <row r="1231">
      <c r="A1231" s="13">
        <f>IF(H1231="","",ROW()-4)</f>
        <v/>
      </c>
      <c r="B1231" s="13">
        <f>IF(H1231="","",ROW()-4)</f>
        <v/>
      </c>
    </row>
    <row r="1232">
      <c r="A1232" s="13">
        <f>IF(H1232="","",ROW()-4)</f>
        <v/>
      </c>
      <c r="B1232" s="13">
        <f>IF(H1232="","",ROW()-4)</f>
        <v/>
      </c>
    </row>
    <row r="1233">
      <c r="A1233" s="13">
        <f>IF(H1233="","",ROW()-4)</f>
        <v/>
      </c>
      <c r="B1233" s="13">
        <f>IF(H1233="","",ROW()-4)</f>
        <v/>
      </c>
    </row>
    <row r="1234">
      <c r="A1234" s="13">
        <f>IF(H1234="","",ROW()-4)</f>
        <v/>
      </c>
      <c r="B1234" s="13">
        <f>IF(H1234="","",ROW()-4)</f>
        <v/>
      </c>
    </row>
    <row r="1235">
      <c r="A1235" s="13">
        <f>IF(H1235="","",ROW()-4)</f>
        <v/>
      </c>
      <c r="B1235" s="13">
        <f>IF(H1235="","",ROW()-4)</f>
        <v/>
      </c>
    </row>
    <row r="1236">
      <c r="A1236" s="13">
        <f>IF(H1236="","",ROW()-4)</f>
        <v/>
      </c>
      <c r="B1236" s="13">
        <f>IF(H1236="","",ROW()-4)</f>
        <v/>
      </c>
    </row>
    <row r="1237">
      <c r="A1237" s="13">
        <f>IF(H1237="","",ROW()-4)</f>
        <v/>
      </c>
      <c r="B1237" s="13">
        <f>IF(H1237="","",ROW()-4)</f>
        <v/>
      </c>
    </row>
    <row r="1238">
      <c r="A1238" s="13">
        <f>IF(H1238="","",ROW()-4)</f>
        <v/>
      </c>
      <c r="B1238" s="13">
        <f>IF(H1238="","",ROW()-4)</f>
        <v/>
      </c>
    </row>
    <row r="1239">
      <c r="A1239" s="13">
        <f>IF(H1239="","",ROW()-4)</f>
        <v/>
      </c>
      <c r="B1239" s="13">
        <f>IF(H1239="","",ROW()-4)</f>
        <v/>
      </c>
    </row>
    <row r="1240">
      <c r="A1240" s="13">
        <f>IF(H1240="","",ROW()-4)</f>
        <v/>
      </c>
      <c r="B1240" s="13">
        <f>IF(H1240="","",ROW()-4)</f>
        <v/>
      </c>
    </row>
    <row r="1241">
      <c r="A1241" s="13">
        <f>IF(H1241="","",ROW()-4)</f>
        <v/>
      </c>
      <c r="B1241" s="13">
        <f>IF(H1241="","",ROW()-4)</f>
        <v/>
      </c>
    </row>
    <row r="1242">
      <c r="A1242" s="13">
        <f>IF(H1242="","",ROW()-4)</f>
        <v/>
      </c>
      <c r="B1242" s="13">
        <f>IF(H1242="","",ROW()-4)</f>
        <v/>
      </c>
    </row>
    <row r="1243">
      <c r="A1243" s="13">
        <f>IF(H1243="","",ROW()-4)</f>
        <v/>
      </c>
      <c r="B1243" s="13">
        <f>IF(H1243="","",ROW()-4)</f>
        <v/>
      </c>
    </row>
    <row r="1244">
      <c r="A1244" s="13">
        <f>IF(H1244="","",ROW()-4)</f>
        <v/>
      </c>
      <c r="B1244" s="13">
        <f>IF(H1244="","",ROW()-4)</f>
        <v/>
      </c>
    </row>
    <row r="1245">
      <c r="A1245" s="13">
        <f>IF(H1245="","",ROW()-4)</f>
        <v/>
      </c>
      <c r="B1245" s="13">
        <f>IF(H1245="","",ROW()-4)</f>
        <v/>
      </c>
    </row>
    <row r="1246">
      <c r="A1246" s="13">
        <f>IF(H1246="","",ROW()-4)</f>
        <v/>
      </c>
      <c r="B1246" s="13">
        <f>IF(H1246="","",ROW()-4)</f>
        <v/>
      </c>
    </row>
    <row r="1247">
      <c r="A1247" s="13">
        <f>IF(H1247="","",ROW()-4)</f>
        <v/>
      </c>
      <c r="B1247" s="13">
        <f>IF(H1247="","",ROW()-4)</f>
        <v/>
      </c>
    </row>
    <row r="1248">
      <c r="A1248" s="13">
        <f>IF(H1248="","",ROW()-4)</f>
        <v/>
      </c>
      <c r="B1248" s="13">
        <f>IF(H1248="","",ROW()-4)</f>
        <v/>
      </c>
    </row>
    <row r="1249">
      <c r="A1249" s="13">
        <f>IF(H1249="","",ROW()-4)</f>
        <v/>
      </c>
      <c r="B1249" s="13">
        <f>IF(H1249="","",ROW()-4)</f>
        <v/>
      </c>
    </row>
    <row r="1250">
      <c r="A1250" s="13">
        <f>IF(H1250="","",ROW()-4)</f>
        <v/>
      </c>
      <c r="B1250" s="13">
        <f>IF(H1250="","",ROW()-4)</f>
        <v/>
      </c>
    </row>
    <row r="1251">
      <c r="A1251" s="13">
        <f>IF(H1251="","",ROW()-4)</f>
        <v/>
      </c>
      <c r="B1251" s="13">
        <f>IF(H1251="","",ROW()-4)</f>
        <v/>
      </c>
    </row>
    <row r="1252">
      <c r="A1252" s="13">
        <f>IF(H1252="","",ROW()-4)</f>
        <v/>
      </c>
      <c r="B1252" s="13">
        <f>IF(H1252="","",ROW()-4)</f>
        <v/>
      </c>
    </row>
    <row r="1253">
      <c r="A1253" s="13">
        <f>IF(H1253="","",ROW()-4)</f>
        <v/>
      </c>
      <c r="B1253" s="13">
        <f>IF(H1253="","",ROW()-4)</f>
        <v/>
      </c>
    </row>
    <row r="1254">
      <c r="A1254" s="13">
        <f>IF(H1254="","",ROW()-4)</f>
        <v/>
      </c>
      <c r="B1254" s="13">
        <f>IF(H1254="","",ROW()-4)</f>
        <v/>
      </c>
    </row>
    <row r="1255">
      <c r="A1255" s="13">
        <f>IF(H1255="","",ROW()-4)</f>
        <v/>
      </c>
      <c r="B1255" s="13">
        <f>IF(H1255="","",ROW()-4)</f>
        <v/>
      </c>
    </row>
    <row r="1256">
      <c r="A1256" s="13">
        <f>IF(H1256="","",ROW()-4)</f>
        <v/>
      </c>
      <c r="B1256" s="13">
        <f>IF(H1256="","",ROW()-4)</f>
        <v/>
      </c>
    </row>
    <row r="1257">
      <c r="A1257" s="13">
        <f>IF(H1257="","",ROW()-4)</f>
        <v/>
      </c>
      <c r="B1257" s="13">
        <f>IF(H1257="","",ROW()-4)</f>
        <v/>
      </c>
    </row>
    <row r="1258">
      <c r="A1258" s="13">
        <f>IF(H1258="","",ROW()-4)</f>
        <v/>
      </c>
      <c r="B1258" s="13">
        <f>IF(H1258="","",ROW()-4)</f>
        <v/>
      </c>
    </row>
    <row r="1259">
      <c r="A1259" s="13">
        <f>IF(H1259="","",ROW()-4)</f>
        <v/>
      </c>
      <c r="B1259" s="13">
        <f>IF(H1259="","",ROW()-4)</f>
        <v/>
      </c>
    </row>
    <row r="1260">
      <c r="A1260" s="13">
        <f>IF(H1260="","",ROW()-4)</f>
        <v/>
      </c>
      <c r="B1260" s="13">
        <f>IF(H1260="","",ROW()-4)</f>
        <v/>
      </c>
    </row>
    <row r="1261">
      <c r="A1261" s="13">
        <f>IF(H1261="","",ROW()-4)</f>
        <v/>
      </c>
      <c r="B1261" s="13">
        <f>IF(H1261="","",ROW()-4)</f>
        <v/>
      </c>
    </row>
    <row r="1262">
      <c r="A1262" s="13">
        <f>IF(H1262="","",ROW()-4)</f>
        <v/>
      </c>
      <c r="B1262" s="13">
        <f>IF(H1262="","",ROW()-4)</f>
        <v/>
      </c>
    </row>
    <row r="1263">
      <c r="A1263" s="13">
        <f>IF(H1263="","",ROW()-4)</f>
        <v/>
      </c>
      <c r="B1263" s="13">
        <f>IF(H1263="","",ROW()-4)</f>
        <v/>
      </c>
    </row>
    <row r="1264">
      <c r="A1264" s="13">
        <f>IF(H1264="","",ROW()-4)</f>
        <v/>
      </c>
      <c r="B1264" s="13">
        <f>IF(H1264="","",ROW()-4)</f>
        <v/>
      </c>
    </row>
    <row r="1265">
      <c r="A1265" s="13">
        <f>IF(H1265="","",ROW()-4)</f>
        <v/>
      </c>
      <c r="B1265" s="13">
        <f>IF(H1265="","",ROW()-4)</f>
        <v/>
      </c>
    </row>
    <row r="1266">
      <c r="A1266" s="13">
        <f>IF(H1266="","",ROW()-4)</f>
        <v/>
      </c>
      <c r="B1266" s="13">
        <f>IF(H1266="","",ROW()-4)</f>
        <v/>
      </c>
    </row>
    <row r="1267">
      <c r="A1267" s="13">
        <f>IF(H1267="","",ROW()-4)</f>
        <v/>
      </c>
      <c r="B1267" s="13">
        <f>IF(H1267="","",ROW()-4)</f>
        <v/>
      </c>
    </row>
    <row r="1268">
      <c r="A1268" s="13">
        <f>IF(H1268="","",ROW()-4)</f>
        <v/>
      </c>
      <c r="B1268" s="13">
        <f>IF(H1268="","",ROW()-4)</f>
        <v/>
      </c>
    </row>
    <row r="1269">
      <c r="A1269" s="13">
        <f>IF(H1269="","",ROW()-4)</f>
        <v/>
      </c>
      <c r="B1269" s="13">
        <f>IF(H1269="","",ROW()-4)</f>
        <v/>
      </c>
    </row>
    <row r="1270">
      <c r="A1270" s="13">
        <f>IF(H1270="","",ROW()-4)</f>
        <v/>
      </c>
      <c r="B1270" s="13">
        <f>IF(H1270="","",ROW()-4)</f>
        <v/>
      </c>
    </row>
    <row r="1271">
      <c r="A1271" s="13">
        <f>IF(H1271="","",ROW()-4)</f>
        <v/>
      </c>
      <c r="B1271" s="13">
        <f>IF(H1271="","",ROW()-4)</f>
        <v/>
      </c>
    </row>
    <row r="1272">
      <c r="A1272" s="13">
        <f>IF(H1272="","",ROW()-4)</f>
        <v/>
      </c>
      <c r="B1272" s="13">
        <f>IF(H1272="","",ROW()-4)</f>
        <v/>
      </c>
    </row>
    <row r="1273">
      <c r="A1273" s="13">
        <f>IF(H1273="","",ROW()-4)</f>
        <v/>
      </c>
      <c r="B1273" s="13">
        <f>IF(H1273="","",ROW()-4)</f>
        <v/>
      </c>
    </row>
    <row r="1274">
      <c r="A1274" s="13">
        <f>IF(H1274="","",ROW()-4)</f>
        <v/>
      </c>
      <c r="B1274" s="13">
        <f>IF(H1274="","",ROW()-4)</f>
        <v/>
      </c>
    </row>
    <row r="1275">
      <c r="A1275" s="13">
        <f>IF(H1275="","",ROW()-4)</f>
        <v/>
      </c>
      <c r="B1275" s="13">
        <f>IF(H1275="","",ROW()-4)</f>
        <v/>
      </c>
    </row>
    <row r="1276">
      <c r="A1276" s="13">
        <f>IF(H1276="","",ROW()-4)</f>
        <v/>
      </c>
      <c r="B1276" s="13">
        <f>IF(H1276="","",ROW()-4)</f>
        <v/>
      </c>
    </row>
    <row r="1277">
      <c r="A1277" s="13">
        <f>IF(H1277="","",ROW()-4)</f>
        <v/>
      </c>
      <c r="B1277" s="13">
        <f>IF(H1277="","",ROW()-4)</f>
        <v/>
      </c>
    </row>
    <row r="1278">
      <c r="A1278" s="13">
        <f>IF(H1278="","",ROW()-4)</f>
        <v/>
      </c>
      <c r="B1278" s="13">
        <f>IF(H1278="","",ROW()-4)</f>
        <v/>
      </c>
    </row>
    <row r="1279">
      <c r="A1279" s="13">
        <f>IF(H1279="","",ROW()-4)</f>
        <v/>
      </c>
      <c r="B1279" s="13">
        <f>IF(H1279="","",ROW()-4)</f>
        <v/>
      </c>
    </row>
    <row r="1280">
      <c r="A1280" s="13">
        <f>IF(H1280="","",ROW()-4)</f>
        <v/>
      </c>
      <c r="B1280" s="13">
        <f>IF(H1280="","",ROW()-4)</f>
        <v/>
      </c>
    </row>
    <row r="1281">
      <c r="A1281" s="13">
        <f>IF(H1281="","",ROW()-4)</f>
        <v/>
      </c>
      <c r="B1281" s="13">
        <f>IF(H1281="","",ROW()-4)</f>
        <v/>
      </c>
    </row>
    <row r="1282">
      <c r="A1282" s="13">
        <f>IF(H1282="","",ROW()-4)</f>
        <v/>
      </c>
      <c r="B1282" s="13">
        <f>IF(H1282="","",ROW()-4)</f>
        <v/>
      </c>
    </row>
    <row r="1283">
      <c r="A1283" s="13">
        <f>IF(H1283="","",ROW()-4)</f>
        <v/>
      </c>
      <c r="B1283" s="13">
        <f>IF(H1283="","",ROW()-4)</f>
        <v/>
      </c>
    </row>
    <row r="1284">
      <c r="A1284" s="13">
        <f>IF(H1284="","",ROW()-4)</f>
        <v/>
      </c>
      <c r="B1284" s="13">
        <f>IF(H1284="","",ROW()-4)</f>
        <v/>
      </c>
    </row>
    <row r="1285">
      <c r="A1285" s="13">
        <f>IF(H1285="","",ROW()-4)</f>
        <v/>
      </c>
      <c r="B1285" s="13">
        <f>IF(H1285="","",ROW()-4)</f>
        <v/>
      </c>
    </row>
    <row r="1286">
      <c r="A1286" s="13">
        <f>IF(H1286="","",ROW()-4)</f>
        <v/>
      </c>
      <c r="B1286" s="13">
        <f>IF(H1286="","",ROW()-4)</f>
        <v/>
      </c>
    </row>
    <row r="1287">
      <c r="A1287" s="13">
        <f>IF(H1287="","",ROW()-4)</f>
        <v/>
      </c>
      <c r="B1287" s="13">
        <f>IF(H1287="","",ROW()-4)</f>
        <v/>
      </c>
    </row>
    <row r="1288">
      <c r="A1288" s="13">
        <f>IF(H1288="","",ROW()-4)</f>
        <v/>
      </c>
      <c r="B1288" s="13">
        <f>IF(H1288="","",ROW()-4)</f>
        <v/>
      </c>
    </row>
    <row r="1289">
      <c r="A1289" s="13">
        <f>IF(H1289="","",ROW()-4)</f>
        <v/>
      </c>
      <c r="B1289" s="13">
        <f>IF(H1289="","",ROW()-4)</f>
        <v/>
      </c>
    </row>
    <row r="1290">
      <c r="A1290" s="13">
        <f>IF(H1290="","",ROW()-4)</f>
        <v/>
      </c>
      <c r="B1290" s="13">
        <f>IF(H1290="","",ROW()-4)</f>
        <v/>
      </c>
    </row>
    <row r="1291">
      <c r="A1291" s="13">
        <f>IF(H1291="","",ROW()-4)</f>
        <v/>
      </c>
      <c r="B1291" s="13">
        <f>IF(H1291="","",ROW()-4)</f>
        <v/>
      </c>
    </row>
    <row r="1292">
      <c r="A1292" s="13">
        <f>IF(H1292="","",ROW()-4)</f>
        <v/>
      </c>
      <c r="B1292" s="13">
        <f>IF(H1292="","",ROW()-4)</f>
        <v/>
      </c>
    </row>
    <row r="1293">
      <c r="A1293" s="13">
        <f>IF(H1293="","",ROW()-4)</f>
        <v/>
      </c>
      <c r="B1293" s="13">
        <f>IF(H1293="","",ROW()-4)</f>
        <v/>
      </c>
    </row>
    <row r="1294">
      <c r="A1294" s="13">
        <f>IF(H1294="","",ROW()-4)</f>
        <v/>
      </c>
      <c r="B1294" s="13">
        <f>IF(H1294="","",ROW()-4)</f>
        <v/>
      </c>
    </row>
    <row r="1295">
      <c r="A1295" s="13">
        <f>IF(H1295="","",ROW()-4)</f>
        <v/>
      </c>
      <c r="B1295" s="13">
        <f>IF(H1295="","",ROW()-4)</f>
        <v/>
      </c>
    </row>
    <row r="1296">
      <c r="A1296" s="13">
        <f>IF(H1296="","",ROW()-4)</f>
        <v/>
      </c>
      <c r="B1296" s="13">
        <f>IF(H1296="","",ROW()-4)</f>
        <v/>
      </c>
    </row>
    <row r="1297">
      <c r="A1297" s="13">
        <f>IF(H1297="","",ROW()-4)</f>
        <v/>
      </c>
      <c r="B1297" s="13">
        <f>IF(H1297="","",ROW()-4)</f>
        <v/>
      </c>
    </row>
    <row r="1298">
      <c r="A1298" s="13">
        <f>IF(H1298="","",ROW()-4)</f>
        <v/>
      </c>
      <c r="B1298" s="13">
        <f>IF(H1298="","",ROW()-4)</f>
        <v/>
      </c>
    </row>
    <row r="1299">
      <c r="A1299" s="13">
        <f>IF(H1299="","",ROW()-4)</f>
        <v/>
      </c>
      <c r="B1299" s="13">
        <f>IF(H1299="","",ROW()-4)</f>
        <v/>
      </c>
    </row>
    <row r="1300">
      <c r="A1300" s="13">
        <f>IF(H1300="","",ROW()-4)</f>
        <v/>
      </c>
      <c r="B1300" s="13">
        <f>IF(H1300="","",ROW()-4)</f>
        <v/>
      </c>
    </row>
    <row r="1301">
      <c r="A1301" s="13">
        <f>IF(H1301="","",ROW()-4)</f>
        <v/>
      </c>
      <c r="B1301" s="13">
        <f>IF(H1301="","",ROW()-4)</f>
        <v/>
      </c>
    </row>
    <row r="1302">
      <c r="A1302" s="13">
        <f>IF(H1302="","",ROW()-4)</f>
        <v/>
      </c>
      <c r="B1302" s="13">
        <f>IF(H1302="","",ROW()-4)</f>
        <v/>
      </c>
    </row>
    <row r="1303">
      <c r="A1303" s="13">
        <f>IF(H1303="","",ROW()-4)</f>
        <v/>
      </c>
      <c r="B1303" s="13">
        <f>IF(H1303="","",ROW()-4)</f>
        <v/>
      </c>
    </row>
    <row r="1304">
      <c r="A1304" s="13">
        <f>IF(H1304="","",ROW()-4)</f>
        <v/>
      </c>
      <c r="B1304" s="13">
        <f>IF(H1304="","",ROW()-4)</f>
        <v/>
      </c>
    </row>
    <row r="1305">
      <c r="A1305" s="13">
        <f>IF(H1305="","",ROW()-4)</f>
        <v/>
      </c>
      <c r="B1305" s="13">
        <f>IF(H1305="","",ROW()-4)</f>
        <v/>
      </c>
    </row>
    <row r="1306">
      <c r="A1306" s="13">
        <f>IF(H1306="","",ROW()-4)</f>
        <v/>
      </c>
      <c r="B1306" s="13">
        <f>IF(H1306="","",ROW()-4)</f>
        <v/>
      </c>
    </row>
    <row r="1307">
      <c r="A1307" s="13">
        <f>IF(H1307="","",ROW()-4)</f>
        <v/>
      </c>
      <c r="B1307" s="13">
        <f>IF(H1307="","",ROW()-4)</f>
        <v/>
      </c>
    </row>
    <row r="1308">
      <c r="A1308" s="13">
        <f>IF(H1308="","",ROW()-4)</f>
        <v/>
      </c>
      <c r="B1308" s="13">
        <f>IF(H1308="","",ROW()-4)</f>
        <v/>
      </c>
    </row>
    <row r="1309">
      <c r="A1309" s="13">
        <f>IF(H1309="","",ROW()-4)</f>
        <v/>
      </c>
      <c r="B1309" s="13">
        <f>IF(H1309="","",ROW()-4)</f>
        <v/>
      </c>
    </row>
    <row r="1310">
      <c r="A1310" s="13">
        <f>IF(H1310="","",ROW()-4)</f>
        <v/>
      </c>
      <c r="B1310" s="13">
        <f>IF(H1310="","",ROW()-4)</f>
        <v/>
      </c>
    </row>
    <row r="1311">
      <c r="A1311" s="13">
        <f>IF(H1311="","",ROW()-4)</f>
        <v/>
      </c>
      <c r="B1311" s="13">
        <f>IF(H1311="","",ROW()-4)</f>
        <v/>
      </c>
    </row>
    <row r="1312">
      <c r="A1312" s="13">
        <f>IF(H1312="","",ROW()-4)</f>
        <v/>
      </c>
      <c r="B1312" s="13">
        <f>IF(H1312="","",ROW()-4)</f>
        <v/>
      </c>
    </row>
    <row r="1313">
      <c r="A1313" s="13">
        <f>IF(H1313="","",ROW()-4)</f>
        <v/>
      </c>
      <c r="B1313" s="13">
        <f>IF(H1313="","",ROW()-4)</f>
        <v/>
      </c>
    </row>
    <row r="1314">
      <c r="A1314" s="13">
        <f>IF(H1314="","",ROW()-4)</f>
        <v/>
      </c>
      <c r="B1314" s="13">
        <f>IF(H1314="","",ROW()-4)</f>
        <v/>
      </c>
    </row>
    <row r="1315">
      <c r="A1315" s="13">
        <f>IF(H1315="","",ROW()-4)</f>
        <v/>
      </c>
      <c r="B1315" s="13">
        <f>IF(H1315="","",ROW()-4)</f>
        <v/>
      </c>
    </row>
    <row r="1316">
      <c r="A1316" s="13">
        <f>IF(H1316="","",ROW()-4)</f>
        <v/>
      </c>
      <c r="B1316" s="13">
        <f>IF(H1316="","",ROW()-4)</f>
        <v/>
      </c>
    </row>
    <row r="1317">
      <c r="A1317" s="13">
        <f>IF(H1317="","",ROW()-4)</f>
        <v/>
      </c>
      <c r="B1317" s="13">
        <f>IF(H1317="","",ROW()-4)</f>
        <v/>
      </c>
    </row>
    <row r="1318">
      <c r="A1318" s="13">
        <f>IF(H1318="","",ROW()-4)</f>
        <v/>
      </c>
      <c r="B1318" s="13">
        <f>IF(H1318="","",ROW()-4)</f>
        <v/>
      </c>
    </row>
    <row r="1319">
      <c r="A1319" s="13">
        <f>IF(H1319="","",ROW()-4)</f>
        <v/>
      </c>
      <c r="B1319" s="13">
        <f>IF(H1319="","",ROW()-4)</f>
        <v/>
      </c>
    </row>
    <row r="1320">
      <c r="A1320" s="13">
        <f>IF(H1320="","",ROW()-4)</f>
        <v/>
      </c>
      <c r="B1320" s="13">
        <f>IF(H1320="","",ROW()-4)</f>
        <v/>
      </c>
    </row>
    <row r="1321">
      <c r="A1321" s="13">
        <f>IF(H1321="","",ROW()-4)</f>
        <v/>
      </c>
      <c r="B1321" s="13">
        <f>IF(H1321="","",ROW()-4)</f>
        <v/>
      </c>
    </row>
    <row r="1322">
      <c r="A1322" s="13">
        <f>IF(H1322="","",ROW()-4)</f>
        <v/>
      </c>
      <c r="B1322" s="13">
        <f>IF(H1322="","",ROW()-4)</f>
        <v/>
      </c>
    </row>
    <row r="1323">
      <c r="A1323" s="13">
        <f>IF(H1323="","",ROW()-4)</f>
        <v/>
      </c>
      <c r="B1323" s="13">
        <f>IF(H1323="","",ROW()-4)</f>
        <v/>
      </c>
    </row>
    <row r="1324">
      <c r="A1324" s="13">
        <f>IF(H1324="","",ROW()-4)</f>
        <v/>
      </c>
      <c r="B1324" s="13">
        <f>IF(H1324="","",ROW()-4)</f>
        <v/>
      </c>
    </row>
    <row r="1325">
      <c r="A1325" s="13">
        <f>IF(H1325="","",ROW()-4)</f>
        <v/>
      </c>
      <c r="B1325" s="13">
        <f>IF(H1325="","",ROW()-4)</f>
        <v/>
      </c>
    </row>
    <row r="1326">
      <c r="A1326" s="13">
        <f>IF(H1326="","",ROW()-4)</f>
        <v/>
      </c>
      <c r="B1326" s="13">
        <f>IF(H1326="","",ROW()-4)</f>
        <v/>
      </c>
    </row>
    <row r="1327">
      <c r="A1327" s="13">
        <f>IF(H1327="","",ROW()-4)</f>
        <v/>
      </c>
      <c r="B1327" s="13">
        <f>IF(H1327="","",ROW()-4)</f>
        <v/>
      </c>
    </row>
    <row r="1328">
      <c r="A1328" s="13">
        <f>IF(H1328="","",ROW()-4)</f>
        <v/>
      </c>
      <c r="B1328" s="13">
        <f>IF(H1328="","",ROW()-4)</f>
        <v/>
      </c>
    </row>
    <row r="1329">
      <c r="A1329" s="13">
        <f>IF(H1329="","",ROW()-4)</f>
        <v/>
      </c>
      <c r="B1329" s="13">
        <f>IF(H1329="","",ROW()-4)</f>
        <v/>
      </c>
    </row>
    <row r="1330">
      <c r="A1330" s="13">
        <f>IF(H1330="","",ROW()-4)</f>
        <v/>
      </c>
      <c r="B1330" s="13">
        <f>IF(H1330="","",ROW()-4)</f>
        <v/>
      </c>
    </row>
    <row r="1331">
      <c r="A1331" s="13">
        <f>IF(H1331="","",ROW()-4)</f>
        <v/>
      </c>
      <c r="B1331" s="13">
        <f>IF(H1331="","",ROW()-4)</f>
        <v/>
      </c>
    </row>
    <row r="1332">
      <c r="A1332" s="13">
        <f>IF(H1332="","",ROW()-4)</f>
        <v/>
      </c>
      <c r="B1332" s="13">
        <f>IF(H1332="","",ROW()-4)</f>
        <v/>
      </c>
    </row>
    <row r="1333">
      <c r="A1333" s="13">
        <f>IF(H1333="","",ROW()-4)</f>
        <v/>
      </c>
      <c r="B1333" s="13">
        <f>IF(H1333="","",ROW()-4)</f>
        <v/>
      </c>
    </row>
    <row r="1334">
      <c r="A1334" s="13">
        <f>IF(H1334="","",ROW()-4)</f>
        <v/>
      </c>
      <c r="B1334" s="13">
        <f>IF(H1334="","",ROW()-4)</f>
        <v/>
      </c>
    </row>
    <row r="1335">
      <c r="A1335" s="13">
        <f>IF(H1335="","",ROW()-4)</f>
        <v/>
      </c>
      <c r="B1335" s="13">
        <f>IF(H1335="","",ROW()-4)</f>
        <v/>
      </c>
    </row>
    <row r="1336">
      <c r="A1336" s="13">
        <f>IF(H1336="","",ROW()-4)</f>
        <v/>
      </c>
      <c r="B1336" s="13">
        <f>IF(H1336="","",ROW()-4)</f>
        <v/>
      </c>
    </row>
    <row r="1337">
      <c r="A1337" s="13">
        <f>IF(H1337="","",ROW()-4)</f>
        <v/>
      </c>
      <c r="B1337" s="13">
        <f>IF(H1337="","",ROW()-4)</f>
        <v/>
      </c>
    </row>
    <row r="1338">
      <c r="A1338" s="13">
        <f>IF(H1338="","",ROW()-4)</f>
        <v/>
      </c>
      <c r="B1338" s="13">
        <f>IF(H1338="","",ROW()-4)</f>
        <v/>
      </c>
    </row>
    <row r="1339">
      <c r="A1339" s="13">
        <f>IF(H1339="","",ROW()-4)</f>
        <v/>
      </c>
      <c r="B1339" s="13">
        <f>IF(H1339="","",ROW()-4)</f>
        <v/>
      </c>
    </row>
    <row r="1340">
      <c r="A1340" s="13">
        <f>IF(H1340="","",ROW()-4)</f>
        <v/>
      </c>
      <c r="B1340" s="13">
        <f>IF(H1340="","",ROW()-4)</f>
        <v/>
      </c>
    </row>
    <row r="1341">
      <c r="A1341" s="13">
        <f>IF(H1341="","",ROW()-4)</f>
        <v/>
      </c>
      <c r="B1341" s="13">
        <f>IF(H1341="","",ROW()-4)</f>
        <v/>
      </c>
    </row>
    <row r="1342">
      <c r="A1342" s="13">
        <f>IF(H1342="","",ROW()-4)</f>
        <v/>
      </c>
      <c r="B1342" s="13">
        <f>IF(H1342="","",ROW()-4)</f>
        <v/>
      </c>
    </row>
    <row r="1343">
      <c r="A1343" s="13">
        <f>IF(H1343="","",ROW()-4)</f>
        <v/>
      </c>
      <c r="B1343" s="13">
        <f>IF(H1343="","",ROW()-4)</f>
        <v/>
      </c>
    </row>
    <row r="1344">
      <c r="A1344" s="13">
        <f>IF(H1344="","",ROW()-4)</f>
        <v/>
      </c>
      <c r="B1344" s="13">
        <f>IF(H1344="","",ROW()-4)</f>
        <v/>
      </c>
    </row>
    <row r="1345">
      <c r="A1345" s="13">
        <f>IF(H1345="","",ROW()-4)</f>
        <v/>
      </c>
      <c r="B1345" s="13">
        <f>IF(H1345="","",ROW()-4)</f>
        <v/>
      </c>
    </row>
    <row r="1346">
      <c r="A1346" s="13">
        <f>IF(H1346="","",ROW()-4)</f>
        <v/>
      </c>
      <c r="B1346" s="13">
        <f>IF(H1346="","",ROW()-4)</f>
        <v/>
      </c>
    </row>
    <row r="1347">
      <c r="A1347" s="13">
        <f>IF(H1347="","",ROW()-4)</f>
        <v/>
      </c>
      <c r="B1347" s="13">
        <f>IF(H1347="","",ROW()-4)</f>
        <v/>
      </c>
    </row>
    <row r="1348">
      <c r="A1348" s="13">
        <f>IF(H1348="","",ROW()-4)</f>
        <v/>
      </c>
      <c r="B1348" s="13">
        <f>IF(H1348="","",ROW()-4)</f>
        <v/>
      </c>
    </row>
    <row r="1349">
      <c r="A1349" s="13">
        <f>IF(H1349="","",ROW()-4)</f>
        <v/>
      </c>
      <c r="B1349" s="13">
        <f>IF(H1349="","",ROW()-4)</f>
        <v/>
      </c>
    </row>
    <row r="1350">
      <c r="A1350" s="13">
        <f>IF(H1350="","",ROW()-4)</f>
        <v/>
      </c>
      <c r="B1350" s="13">
        <f>IF(H1350="","",ROW()-4)</f>
        <v/>
      </c>
    </row>
    <row r="1351">
      <c r="A1351" s="13">
        <f>IF(H1351="","",ROW()-4)</f>
        <v/>
      </c>
      <c r="B1351" s="13">
        <f>IF(H1351="","",ROW()-4)</f>
        <v/>
      </c>
    </row>
    <row r="1352">
      <c r="A1352" s="13">
        <f>IF(H1352="","",ROW()-4)</f>
        <v/>
      </c>
      <c r="B1352" s="13">
        <f>IF(H1352="","",ROW()-4)</f>
        <v/>
      </c>
    </row>
    <row r="1353">
      <c r="A1353" s="13">
        <f>IF(H1353="","",ROW()-4)</f>
        <v/>
      </c>
      <c r="B1353" s="13">
        <f>IF(H1353="","",ROW()-4)</f>
        <v/>
      </c>
    </row>
    <row r="1354">
      <c r="A1354" s="13">
        <f>IF(H1354="","",ROW()-4)</f>
        <v/>
      </c>
      <c r="B1354" s="13">
        <f>IF(H1354="","",ROW()-4)</f>
        <v/>
      </c>
    </row>
    <row r="1355">
      <c r="A1355" s="13">
        <f>IF(H1355="","",ROW()-4)</f>
        <v/>
      </c>
      <c r="B1355" s="13">
        <f>IF(H1355="","",ROW()-4)</f>
        <v/>
      </c>
    </row>
    <row r="1356">
      <c r="A1356" s="13">
        <f>IF(H1356="","",ROW()-4)</f>
        <v/>
      </c>
      <c r="B1356" s="13">
        <f>IF(H1356="","",ROW()-4)</f>
        <v/>
      </c>
    </row>
    <row r="1357">
      <c r="A1357" s="13">
        <f>IF(H1357="","",ROW()-4)</f>
        <v/>
      </c>
      <c r="B1357" s="13">
        <f>IF(H1357="","",ROW()-4)</f>
        <v/>
      </c>
    </row>
    <row r="1358">
      <c r="A1358" s="13">
        <f>IF(H1358="","",ROW()-4)</f>
        <v/>
      </c>
      <c r="B1358" s="13">
        <f>IF(H1358="","",ROW()-4)</f>
        <v/>
      </c>
    </row>
    <row r="1359">
      <c r="A1359" s="13">
        <f>IF(H1359="","",ROW()-4)</f>
        <v/>
      </c>
      <c r="B1359" s="13">
        <f>IF(H1359="","",ROW()-4)</f>
        <v/>
      </c>
    </row>
    <row r="1360">
      <c r="A1360" s="13">
        <f>IF(H1360="","",ROW()-4)</f>
        <v/>
      </c>
      <c r="B1360" s="13">
        <f>IF(H1360="","",ROW()-4)</f>
        <v/>
      </c>
    </row>
    <row r="1361">
      <c r="A1361" s="13">
        <f>IF(H1361="","",ROW()-4)</f>
        <v/>
      </c>
      <c r="B1361" s="13">
        <f>IF(H1361="","",ROW()-4)</f>
        <v/>
      </c>
    </row>
    <row r="1362">
      <c r="A1362" s="13">
        <f>IF(H1362="","",ROW()-4)</f>
        <v/>
      </c>
      <c r="B1362" s="13">
        <f>IF(H1362="","",ROW()-4)</f>
        <v/>
      </c>
    </row>
    <row r="1363">
      <c r="A1363" s="13">
        <f>IF(H1363="","",ROW()-4)</f>
        <v/>
      </c>
      <c r="B1363" s="13">
        <f>IF(H1363="","",ROW()-4)</f>
        <v/>
      </c>
    </row>
    <row r="1364">
      <c r="A1364" s="13">
        <f>IF(H1364="","",ROW()-4)</f>
        <v/>
      </c>
      <c r="B1364" s="13">
        <f>IF(H1364="","",ROW()-4)</f>
        <v/>
      </c>
    </row>
    <row r="1365">
      <c r="A1365" s="13">
        <f>IF(H1365="","",ROW()-4)</f>
        <v/>
      </c>
      <c r="B1365" s="13">
        <f>IF(H1365="","",ROW()-4)</f>
        <v/>
      </c>
    </row>
    <row r="1366">
      <c r="A1366" s="13">
        <f>IF(H1366="","",ROW()-4)</f>
        <v/>
      </c>
      <c r="B1366" s="13">
        <f>IF(H1366="","",ROW()-4)</f>
        <v/>
      </c>
    </row>
    <row r="1367">
      <c r="A1367" s="13">
        <f>IF(H1367="","",ROW()-4)</f>
        <v/>
      </c>
      <c r="B1367" s="13">
        <f>IF(H1367="","",ROW()-4)</f>
        <v/>
      </c>
    </row>
    <row r="1368">
      <c r="A1368" s="13">
        <f>IF(H1368="","",ROW()-4)</f>
        <v/>
      </c>
      <c r="B1368" s="13">
        <f>IF(H1368="","",ROW()-4)</f>
        <v/>
      </c>
    </row>
    <row r="1369">
      <c r="A1369" s="13">
        <f>IF(H1369="","",ROW()-4)</f>
        <v/>
      </c>
      <c r="B1369" s="13">
        <f>IF(H1369="","",ROW()-4)</f>
        <v/>
      </c>
    </row>
    <row r="1370">
      <c r="A1370" s="13">
        <f>IF(H1370="","",ROW()-4)</f>
        <v/>
      </c>
      <c r="B1370" s="13">
        <f>IF(H1370="","",ROW()-4)</f>
        <v/>
      </c>
    </row>
    <row r="1371">
      <c r="A1371" s="13">
        <f>IF(H1371="","",ROW()-4)</f>
        <v/>
      </c>
      <c r="B1371" s="13">
        <f>IF(H1371="","",ROW()-4)</f>
        <v/>
      </c>
    </row>
    <row r="1372">
      <c r="A1372" s="13">
        <f>IF(H1372="","",ROW()-4)</f>
        <v/>
      </c>
      <c r="B1372" s="13">
        <f>IF(H1372="","",ROW()-4)</f>
        <v/>
      </c>
    </row>
    <row r="1373">
      <c r="A1373" s="13">
        <f>IF(H1373="","",ROW()-4)</f>
        <v/>
      </c>
      <c r="B1373" s="13">
        <f>IF(H1373="","",ROW()-4)</f>
        <v/>
      </c>
    </row>
    <row r="1374">
      <c r="A1374" s="13">
        <f>IF(H1374="","",ROW()-4)</f>
        <v/>
      </c>
      <c r="B1374" s="13">
        <f>IF(H1374="","",ROW()-4)</f>
        <v/>
      </c>
    </row>
    <row r="1375">
      <c r="A1375" s="13">
        <f>IF(H1375="","",ROW()-4)</f>
        <v/>
      </c>
      <c r="B1375" s="13">
        <f>IF(H1375="","",ROW()-4)</f>
        <v/>
      </c>
    </row>
    <row r="1376">
      <c r="A1376" s="13">
        <f>IF(H1376="","",ROW()-4)</f>
        <v/>
      </c>
      <c r="B1376" s="13">
        <f>IF(H1376="","",ROW()-4)</f>
        <v/>
      </c>
    </row>
    <row r="1377">
      <c r="A1377" s="13">
        <f>IF(H1377="","",ROW()-4)</f>
        <v/>
      </c>
      <c r="B1377" s="13">
        <f>IF(H1377="","",ROW()-4)</f>
        <v/>
      </c>
    </row>
    <row r="1378">
      <c r="A1378" s="13">
        <f>IF(H1378="","",ROW()-4)</f>
        <v/>
      </c>
      <c r="B1378" s="13">
        <f>IF(H1378="","",ROW()-4)</f>
        <v/>
      </c>
    </row>
    <row r="1379">
      <c r="A1379" s="13">
        <f>IF(H1379="","",ROW()-4)</f>
        <v/>
      </c>
      <c r="B1379" s="13">
        <f>IF(H1379="","",ROW()-4)</f>
        <v/>
      </c>
    </row>
    <row r="1380">
      <c r="A1380" s="13">
        <f>IF(H1380="","",ROW()-4)</f>
        <v/>
      </c>
      <c r="B1380" s="13">
        <f>IF(H1380="","",ROW()-4)</f>
        <v/>
      </c>
    </row>
    <row r="1381">
      <c r="A1381" s="13">
        <f>IF(H1381="","",ROW()-4)</f>
        <v/>
      </c>
      <c r="B1381" s="13">
        <f>IF(H1381="","",ROW()-4)</f>
        <v/>
      </c>
    </row>
    <row r="1382">
      <c r="A1382" s="13">
        <f>IF(H1382="","",ROW()-4)</f>
        <v/>
      </c>
      <c r="B1382" s="13">
        <f>IF(H1382="","",ROW()-4)</f>
        <v/>
      </c>
    </row>
    <row r="1383">
      <c r="A1383" s="13">
        <f>IF(H1383="","",ROW()-4)</f>
        <v/>
      </c>
      <c r="B1383" s="13">
        <f>IF(H1383="","",ROW()-4)</f>
        <v/>
      </c>
    </row>
    <row r="1384">
      <c r="A1384" s="13">
        <f>IF(H1384="","",ROW()-4)</f>
        <v/>
      </c>
      <c r="B1384" s="13">
        <f>IF(H1384="","",ROW()-4)</f>
        <v/>
      </c>
    </row>
    <row r="1385">
      <c r="A1385" s="13">
        <f>IF(H1385="","",ROW()-4)</f>
        <v/>
      </c>
      <c r="B1385" s="13">
        <f>IF(H1385="","",ROW()-4)</f>
        <v/>
      </c>
    </row>
    <row r="1386">
      <c r="A1386" s="13">
        <f>IF(H1386="","",ROW()-4)</f>
        <v/>
      </c>
      <c r="B1386" s="13">
        <f>IF(H1386="","",ROW()-4)</f>
        <v/>
      </c>
    </row>
    <row r="1387">
      <c r="A1387" s="13">
        <f>IF(H1387="","",ROW()-4)</f>
        <v/>
      </c>
      <c r="B1387" s="13">
        <f>IF(H1387="","",ROW()-4)</f>
        <v/>
      </c>
    </row>
    <row r="1388">
      <c r="A1388" s="13">
        <f>IF(H1388="","",ROW()-4)</f>
        <v/>
      </c>
      <c r="B1388" s="13">
        <f>IF(H1388="","",ROW()-4)</f>
        <v/>
      </c>
    </row>
    <row r="1389">
      <c r="A1389" s="13">
        <f>IF(H1389="","",ROW()-4)</f>
        <v/>
      </c>
      <c r="B1389" s="13">
        <f>IF(H1389="","",ROW()-4)</f>
        <v/>
      </c>
    </row>
    <row r="1390">
      <c r="A1390" s="13">
        <f>IF(H1390="","",ROW()-4)</f>
        <v/>
      </c>
      <c r="B1390" s="13">
        <f>IF(H1390="","",ROW()-4)</f>
        <v/>
      </c>
    </row>
    <row r="1391">
      <c r="A1391" s="13">
        <f>IF(H1391="","",ROW()-4)</f>
        <v/>
      </c>
      <c r="B1391" s="13">
        <f>IF(H1391="","",ROW()-4)</f>
        <v/>
      </c>
    </row>
    <row r="1392">
      <c r="A1392" s="13">
        <f>IF(H1392="","",ROW()-4)</f>
        <v/>
      </c>
      <c r="B1392" s="13">
        <f>IF(H1392="","",ROW()-4)</f>
        <v/>
      </c>
    </row>
    <row r="1393">
      <c r="A1393" s="13">
        <f>IF(H1393="","",ROW()-4)</f>
        <v/>
      </c>
      <c r="B1393" s="13">
        <f>IF(H1393="","",ROW()-4)</f>
        <v/>
      </c>
    </row>
    <row r="1394">
      <c r="A1394" s="13">
        <f>IF(H1394="","",ROW()-4)</f>
        <v/>
      </c>
      <c r="B1394" s="13">
        <f>IF(H1394="","",ROW()-4)</f>
        <v/>
      </c>
    </row>
    <row r="1395">
      <c r="A1395" s="13">
        <f>IF(H1395="","",ROW()-4)</f>
        <v/>
      </c>
      <c r="B1395" s="13">
        <f>IF(H1395="","",ROW()-4)</f>
        <v/>
      </c>
    </row>
    <row r="1396">
      <c r="A1396" s="13">
        <f>IF(H1396="","",ROW()-4)</f>
        <v/>
      </c>
      <c r="B1396" s="13">
        <f>IF(H1396="","",ROW()-4)</f>
        <v/>
      </c>
    </row>
    <row r="1397">
      <c r="A1397" s="13">
        <f>IF(H1397="","",ROW()-4)</f>
        <v/>
      </c>
      <c r="B1397" s="13">
        <f>IF(H1397="","",ROW()-4)</f>
        <v/>
      </c>
    </row>
    <row r="1398">
      <c r="A1398" s="13">
        <f>IF(H1398="","",ROW()-4)</f>
        <v/>
      </c>
      <c r="B1398" s="13">
        <f>IF(H1398="","",ROW()-4)</f>
        <v/>
      </c>
    </row>
    <row r="1399">
      <c r="A1399" s="13">
        <f>IF(H1399="","",ROW()-4)</f>
        <v/>
      </c>
      <c r="B1399" s="13">
        <f>IF(H1399="","",ROW()-4)</f>
        <v/>
      </c>
    </row>
    <row r="1400">
      <c r="A1400" s="13">
        <f>IF(H1400="","",ROW()-4)</f>
        <v/>
      </c>
      <c r="B1400" s="13">
        <f>IF(H1400="","",ROW()-4)</f>
        <v/>
      </c>
    </row>
    <row r="1401">
      <c r="A1401" s="13">
        <f>IF(H1401="","",ROW()-4)</f>
        <v/>
      </c>
      <c r="B1401" s="13">
        <f>IF(H1401="","",ROW()-4)</f>
        <v/>
      </c>
    </row>
    <row r="1402">
      <c r="A1402" s="13">
        <f>IF(H1402="","",ROW()-4)</f>
        <v/>
      </c>
      <c r="B1402" s="13">
        <f>IF(H1402="","",ROW()-4)</f>
        <v/>
      </c>
    </row>
    <row r="1403">
      <c r="A1403" s="13">
        <f>IF(H1403="","",ROW()-4)</f>
        <v/>
      </c>
      <c r="B1403" s="13">
        <f>IF(H1403="","",ROW()-4)</f>
        <v/>
      </c>
    </row>
    <row r="1404">
      <c r="A1404" s="13">
        <f>IF(H1404="","",ROW()-4)</f>
        <v/>
      </c>
      <c r="B1404" s="13">
        <f>IF(H1404="","",ROW()-4)</f>
        <v/>
      </c>
    </row>
    <row r="1405">
      <c r="A1405" s="13">
        <f>IF(H1405="","",ROW()-4)</f>
        <v/>
      </c>
      <c r="B1405" s="13">
        <f>IF(H1405="","",ROW()-4)</f>
        <v/>
      </c>
    </row>
    <row r="1406">
      <c r="A1406" s="13">
        <f>IF(H1406="","",ROW()-4)</f>
        <v/>
      </c>
      <c r="B1406" s="13">
        <f>IF(H1406="","",ROW()-4)</f>
        <v/>
      </c>
    </row>
    <row r="1407">
      <c r="A1407" s="13">
        <f>IF(H1407="","",ROW()-4)</f>
        <v/>
      </c>
      <c r="B1407" s="13">
        <f>IF(H1407="","",ROW()-4)</f>
        <v/>
      </c>
    </row>
    <row r="1408">
      <c r="A1408" s="13">
        <f>IF(H1408="","",ROW()-4)</f>
        <v/>
      </c>
      <c r="B1408" s="13">
        <f>IF(H1408="","",ROW()-4)</f>
        <v/>
      </c>
    </row>
    <row r="1409">
      <c r="A1409" s="13">
        <f>IF(H1409="","",ROW()-4)</f>
        <v/>
      </c>
      <c r="B1409" s="13">
        <f>IF(H1409="","",ROW()-4)</f>
        <v/>
      </c>
    </row>
    <row r="1410">
      <c r="A1410" s="13">
        <f>IF(H1410="","",ROW()-4)</f>
        <v/>
      </c>
      <c r="B1410" s="13">
        <f>IF(H1410="","",ROW()-4)</f>
        <v/>
      </c>
    </row>
    <row r="1411">
      <c r="A1411" s="13">
        <f>IF(H1411="","",ROW()-4)</f>
        <v/>
      </c>
      <c r="B1411" s="13">
        <f>IF(H1411="","",ROW()-4)</f>
        <v/>
      </c>
    </row>
    <row r="1412">
      <c r="A1412" s="13">
        <f>IF(H1412="","",ROW()-4)</f>
        <v/>
      </c>
      <c r="B1412" s="13">
        <f>IF(H1412="","",ROW()-4)</f>
        <v/>
      </c>
    </row>
    <row r="1413">
      <c r="A1413" s="13">
        <f>IF(H1413="","",ROW()-4)</f>
        <v/>
      </c>
      <c r="B1413" s="13">
        <f>IF(H1413="","",ROW()-4)</f>
        <v/>
      </c>
    </row>
    <row r="1414">
      <c r="A1414" s="13">
        <f>IF(H1414="","",ROW()-4)</f>
        <v/>
      </c>
      <c r="B1414" s="13">
        <f>IF(H1414="","",ROW()-4)</f>
        <v/>
      </c>
    </row>
    <row r="1415">
      <c r="A1415" s="13">
        <f>IF(H1415="","",ROW()-4)</f>
        <v/>
      </c>
      <c r="B1415" s="13">
        <f>IF(H1415="","",ROW()-4)</f>
        <v/>
      </c>
    </row>
    <row r="1416">
      <c r="A1416" s="13">
        <f>IF(H1416="","",ROW()-4)</f>
        <v/>
      </c>
      <c r="B1416" s="13">
        <f>IF(H1416="","",ROW()-4)</f>
        <v/>
      </c>
    </row>
    <row r="1417">
      <c r="A1417" s="13">
        <f>IF(H1417="","",ROW()-4)</f>
        <v/>
      </c>
      <c r="B1417" s="13">
        <f>IF(H1417="","",ROW()-4)</f>
        <v/>
      </c>
    </row>
    <row r="1418">
      <c r="A1418" s="13">
        <f>IF(H1418="","",ROW()-4)</f>
        <v/>
      </c>
      <c r="B1418" s="13">
        <f>IF(H1418="","",ROW()-4)</f>
        <v/>
      </c>
    </row>
    <row r="1419">
      <c r="A1419" s="13">
        <f>IF(H1419="","",ROW()-4)</f>
        <v/>
      </c>
      <c r="B1419" s="13">
        <f>IF(H1419="","",ROW()-4)</f>
        <v/>
      </c>
    </row>
    <row r="1420">
      <c r="A1420" s="13">
        <f>IF(H1420="","",ROW()-4)</f>
        <v/>
      </c>
      <c r="B1420" s="13">
        <f>IF(H1420="","",ROW()-4)</f>
        <v/>
      </c>
    </row>
    <row r="1421">
      <c r="A1421" s="13">
        <f>IF(H1421="","",ROW()-4)</f>
        <v/>
      </c>
      <c r="B1421" s="13">
        <f>IF(H1421="","",ROW()-4)</f>
        <v/>
      </c>
    </row>
    <row r="1422">
      <c r="A1422" s="13">
        <f>IF(H1422="","",ROW()-4)</f>
        <v/>
      </c>
      <c r="B1422" s="13">
        <f>IF(H1422="","",ROW()-4)</f>
        <v/>
      </c>
    </row>
    <row r="1423">
      <c r="A1423" s="13">
        <f>IF(H1423="","",ROW()-4)</f>
        <v/>
      </c>
      <c r="B1423" s="13">
        <f>IF(H1423="","",ROW()-4)</f>
        <v/>
      </c>
    </row>
    <row r="1424">
      <c r="A1424" s="13">
        <f>IF(H1424="","",ROW()-4)</f>
        <v/>
      </c>
      <c r="B1424" s="13">
        <f>IF(H1424="","",ROW()-4)</f>
        <v/>
      </c>
    </row>
    <row r="1425">
      <c r="A1425" s="13">
        <f>IF(H1425="","",ROW()-4)</f>
        <v/>
      </c>
      <c r="B1425" s="13">
        <f>IF(H1425="","",ROW()-4)</f>
        <v/>
      </c>
    </row>
    <row r="1426">
      <c r="A1426" s="13">
        <f>IF(H1426="","",ROW()-4)</f>
        <v/>
      </c>
      <c r="B1426" s="13">
        <f>IF(H1426="","",ROW()-4)</f>
        <v/>
      </c>
    </row>
    <row r="1427">
      <c r="A1427" s="13">
        <f>IF(H1427="","",ROW()-4)</f>
        <v/>
      </c>
      <c r="B1427" s="13">
        <f>IF(H1427="","",ROW()-4)</f>
        <v/>
      </c>
    </row>
    <row r="1428">
      <c r="A1428" s="13">
        <f>IF(H1428="","",ROW()-4)</f>
        <v/>
      </c>
      <c r="B1428" s="13">
        <f>IF(H1428="","",ROW()-4)</f>
        <v/>
      </c>
    </row>
    <row r="1429">
      <c r="A1429" s="13">
        <f>IF(H1429="","",ROW()-4)</f>
        <v/>
      </c>
      <c r="B1429" s="13">
        <f>IF(H1429="","",ROW()-4)</f>
        <v/>
      </c>
    </row>
    <row r="1430">
      <c r="A1430" s="13">
        <f>IF(H1430="","",ROW()-4)</f>
        <v/>
      </c>
      <c r="B1430" s="13">
        <f>IF(H1430="","",ROW()-4)</f>
        <v/>
      </c>
    </row>
    <row r="1431">
      <c r="A1431" s="13">
        <f>IF(H1431="","",ROW()-4)</f>
        <v/>
      </c>
      <c r="B1431" s="13">
        <f>IF(H1431="","",ROW()-4)</f>
        <v/>
      </c>
    </row>
    <row r="1432">
      <c r="A1432" s="13">
        <f>IF(H1432="","",ROW()-4)</f>
        <v/>
      </c>
      <c r="B1432" s="13">
        <f>IF(H1432="","",ROW()-4)</f>
        <v/>
      </c>
    </row>
    <row r="1433">
      <c r="A1433" s="13">
        <f>IF(H1433="","",ROW()-4)</f>
        <v/>
      </c>
      <c r="B1433" s="13">
        <f>IF(H1433="","",ROW()-4)</f>
        <v/>
      </c>
    </row>
    <row r="1434">
      <c r="A1434" s="13">
        <f>IF(H1434="","",ROW()-4)</f>
        <v/>
      </c>
      <c r="B1434" s="13">
        <f>IF(H1434="","",ROW()-4)</f>
        <v/>
      </c>
    </row>
    <row r="1435">
      <c r="A1435" s="13">
        <f>IF(H1435="","",ROW()-4)</f>
        <v/>
      </c>
      <c r="B1435" s="13">
        <f>IF(H1435="","",ROW()-4)</f>
        <v/>
      </c>
    </row>
    <row r="1436">
      <c r="A1436" s="13">
        <f>IF(H1436="","",ROW()-4)</f>
        <v/>
      </c>
      <c r="B1436" s="13">
        <f>IF(H1436="","",ROW()-4)</f>
        <v/>
      </c>
    </row>
    <row r="1437">
      <c r="A1437" s="13">
        <f>IF(H1437="","",ROW()-4)</f>
        <v/>
      </c>
      <c r="B1437" s="13">
        <f>IF(H1437="","",ROW()-4)</f>
        <v/>
      </c>
    </row>
    <row r="1438">
      <c r="A1438" s="13">
        <f>IF(H1438="","",ROW()-4)</f>
        <v/>
      </c>
      <c r="B1438" s="13">
        <f>IF(H1438="","",ROW()-4)</f>
        <v/>
      </c>
    </row>
    <row r="1439">
      <c r="A1439" s="13">
        <f>IF(H1439="","",ROW()-4)</f>
        <v/>
      </c>
      <c r="B1439" s="13">
        <f>IF(H1439="","",ROW()-4)</f>
        <v/>
      </c>
    </row>
    <row r="1440">
      <c r="A1440" s="13">
        <f>IF(H1440="","",ROW()-4)</f>
        <v/>
      </c>
      <c r="B1440" s="13">
        <f>IF(H1440="","",ROW()-4)</f>
        <v/>
      </c>
    </row>
    <row r="1441">
      <c r="A1441" s="13">
        <f>IF(H1441="","",ROW()-4)</f>
        <v/>
      </c>
      <c r="B1441" s="13">
        <f>IF(H1441="","",ROW()-4)</f>
        <v/>
      </c>
    </row>
    <row r="1442">
      <c r="A1442" s="13">
        <f>IF(H1442="","",ROW()-4)</f>
        <v/>
      </c>
      <c r="B1442" s="13">
        <f>IF(H1442="","",ROW()-4)</f>
        <v/>
      </c>
    </row>
    <row r="1443">
      <c r="A1443" s="13">
        <f>IF(H1443="","",ROW()-4)</f>
        <v/>
      </c>
      <c r="B1443" s="13">
        <f>IF(H1443="","",ROW()-4)</f>
        <v/>
      </c>
    </row>
    <row r="1444">
      <c r="A1444" s="13">
        <f>IF(H1444="","",ROW()-4)</f>
        <v/>
      </c>
      <c r="B1444" s="13">
        <f>IF(H1444="","",ROW()-4)</f>
        <v/>
      </c>
    </row>
    <row r="1445">
      <c r="A1445" s="13">
        <f>IF(H1445="","",ROW()-4)</f>
        <v/>
      </c>
      <c r="B1445" s="13">
        <f>IF(H1445="","",ROW()-4)</f>
        <v/>
      </c>
    </row>
    <row r="1446">
      <c r="A1446" s="13">
        <f>IF(H1446="","",ROW()-4)</f>
        <v/>
      </c>
      <c r="B1446" s="13">
        <f>IF(H1446="","",ROW()-4)</f>
        <v/>
      </c>
    </row>
    <row r="1447">
      <c r="A1447" s="13">
        <f>IF(H1447="","",ROW()-4)</f>
        <v/>
      </c>
      <c r="B1447" s="13">
        <f>IF(H1447="","",ROW()-4)</f>
        <v/>
      </c>
    </row>
    <row r="1448">
      <c r="A1448" s="13">
        <f>IF(H1448="","",ROW()-4)</f>
        <v/>
      </c>
      <c r="B1448" s="13">
        <f>IF(H1448="","",ROW()-4)</f>
        <v/>
      </c>
    </row>
    <row r="1449">
      <c r="A1449" s="13">
        <f>IF(H1449="","",ROW()-4)</f>
        <v/>
      </c>
      <c r="B1449" s="13">
        <f>IF(H1449="","",ROW()-4)</f>
        <v/>
      </c>
    </row>
    <row r="1450">
      <c r="A1450" s="13">
        <f>IF(H1450="","",ROW()-4)</f>
        <v/>
      </c>
      <c r="B1450" s="13">
        <f>IF(H1450="","",ROW()-4)</f>
        <v/>
      </c>
    </row>
    <row r="1451">
      <c r="A1451" s="13">
        <f>IF(H1451="","",ROW()-4)</f>
        <v/>
      </c>
      <c r="B1451" s="13">
        <f>IF(H1451="","",ROW()-4)</f>
        <v/>
      </c>
    </row>
    <row r="1452">
      <c r="A1452" s="13">
        <f>IF(H1452="","",ROW()-4)</f>
        <v/>
      </c>
      <c r="B1452" s="13">
        <f>IF(H1452="","",ROW()-4)</f>
        <v/>
      </c>
    </row>
    <row r="1453">
      <c r="A1453" s="13">
        <f>IF(H1453="","",ROW()-4)</f>
        <v/>
      </c>
      <c r="B1453" s="13">
        <f>IF(H1453="","",ROW()-4)</f>
        <v/>
      </c>
    </row>
    <row r="1454">
      <c r="A1454" s="13">
        <f>IF(H1454="","",ROW()-4)</f>
        <v/>
      </c>
      <c r="B1454" s="13">
        <f>IF(H1454="","",ROW()-4)</f>
        <v/>
      </c>
    </row>
    <row r="1455">
      <c r="A1455" s="13">
        <f>IF(H1455="","",ROW()-4)</f>
        <v/>
      </c>
      <c r="B1455" s="13">
        <f>IF(H1455="","",ROW()-4)</f>
        <v/>
      </c>
    </row>
    <row r="1456">
      <c r="A1456" s="13">
        <f>IF(H1456="","",ROW()-4)</f>
        <v/>
      </c>
      <c r="B1456" s="13">
        <f>IF(H1456="","",ROW()-4)</f>
        <v/>
      </c>
    </row>
    <row r="1457">
      <c r="A1457" s="13">
        <f>IF(H1457="","",ROW()-4)</f>
        <v/>
      </c>
      <c r="B1457" s="13">
        <f>IF(H1457="","",ROW()-4)</f>
        <v/>
      </c>
    </row>
    <row r="1458">
      <c r="A1458" s="13">
        <f>IF(H1458="","",ROW()-4)</f>
        <v/>
      </c>
      <c r="B1458" s="13">
        <f>IF(H1458="","",ROW()-4)</f>
        <v/>
      </c>
    </row>
    <row r="1459">
      <c r="A1459" s="13">
        <f>IF(H1459="","",ROW()-4)</f>
        <v/>
      </c>
      <c r="B1459" s="13">
        <f>IF(H1459="","",ROW()-4)</f>
        <v/>
      </c>
    </row>
    <row r="1460">
      <c r="A1460" s="13">
        <f>IF(H1460="","",ROW()-4)</f>
        <v/>
      </c>
      <c r="B1460" s="13">
        <f>IF(H1460="","",ROW()-4)</f>
        <v/>
      </c>
    </row>
    <row r="1461">
      <c r="A1461" s="13">
        <f>IF(H1461="","",ROW()-4)</f>
        <v/>
      </c>
      <c r="B1461" s="13">
        <f>IF(H1461="","",ROW()-4)</f>
        <v/>
      </c>
    </row>
    <row r="1462">
      <c r="A1462" s="13">
        <f>IF(H1462="","",ROW()-4)</f>
        <v/>
      </c>
      <c r="B1462" s="13">
        <f>IF(H1462="","",ROW()-4)</f>
        <v/>
      </c>
    </row>
    <row r="1463">
      <c r="A1463" s="13">
        <f>IF(H1463="","",ROW()-4)</f>
        <v/>
      </c>
      <c r="B1463" s="13">
        <f>IF(H1463="","",ROW()-4)</f>
        <v/>
      </c>
    </row>
    <row r="1464">
      <c r="A1464" s="13">
        <f>IF(H1464="","",ROW()-4)</f>
        <v/>
      </c>
      <c r="B1464" s="13">
        <f>IF(H1464="","",ROW()-4)</f>
        <v/>
      </c>
    </row>
    <row r="1465">
      <c r="A1465" s="13">
        <f>IF(H1465="","",ROW()-4)</f>
        <v/>
      </c>
      <c r="B1465" s="13">
        <f>IF(H1465="","",ROW()-4)</f>
        <v/>
      </c>
    </row>
    <row r="1466">
      <c r="A1466" s="13">
        <f>IF(H1466="","",ROW()-4)</f>
        <v/>
      </c>
      <c r="B1466" s="13">
        <f>IF(H1466="","",ROW()-4)</f>
        <v/>
      </c>
    </row>
    <row r="1467">
      <c r="A1467" s="13">
        <f>IF(H1467="","",ROW()-4)</f>
        <v/>
      </c>
      <c r="B1467" s="13">
        <f>IF(H1467="","",ROW()-4)</f>
        <v/>
      </c>
    </row>
    <row r="1468">
      <c r="A1468" s="13">
        <f>IF(H1468="","",ROW()-4)</f>
        <v/>
      </c>
      <c r="B1468" s="13">
        <f>IF(H1468="","",ROW()-4)</f>
        <v/>
      </c>
    </row>
    <row r="1469">
      <c r="A1469" s="13">
        <f>IF(H1469="","",ROW()-4)</f>
        <v/>
      </c>
      <c r="B1469" s="13">
        <f>IF(H1469="","",ROW()-4)</f>
        <v/>
      </c>
    </row>
    <row r="1470">
      <c r="A1470" s="13">
        <f>IF(H1470="","",ROW()-4)</f>
        <v/>
      </c>
      <c r="B1470" s="13">
        <f>IF(H1470="","",ROW()-4)</f>
        <v/>
      </c>
    </row>
    <row r="1471">
      <c r="A1471" s="13">
        <f>IF(H1471="","",ROW()-4)</f>
        <v/>
      </c>
      <c r="B1471" s="13">
        <f>IF(H1471="","",ROW()-4)</f>
        <v/>
      </c>
    </row>
    <row r="1472">
      <c r="A1472" s="13">
        <f>IF(H1472="","",ROW()-4)</f>
        <v/>
      </c>
      <c r="B1472" s="13">
        <f>IF(H1472="","",ROW()-4)</f>
        <v/>
      </c>
    </row>
    <row r="1473">
      <c r="A1473" s="13">
        <f>IF(H1473="","",ROW()-4)</f>
        <v/>
      </c>
      <c r="B1473" s="13">
        <f>IF(H1473="","",ROW()-4)</f>
        <v/>
      </c>
    </row>
    <row r="1474">
      <c r="A1474" s="13">
        <f>IF(H1474="","",ROW()-4)</f>
        <v/>
      </c>
      <c r="B1474" s="13">
        <f>IF(H1474="","",ROW()-4)</f>
        <v/>
      </c>
    </row>
    <row r="1475">
      <c r="A1475" s="13">
        <f>IF(H1475="","",ROW()-4)</f>
        <v/>
      </c>
      <c r="B1475" s="13">
        <f>IF(H1475="","",ROW()-4)</f>
        <v/>
      </c>
    </row>
    <row r="1476">
      <c r="A1476" s="13">
        <f>IF(H1476="","",ROW()-4)</f>
        <v/>
      </c>
      <c r="B1476" s="13">
        <f>IF(H1476="","",ROW()-4)</f>
        <v/>
      </c>
    </row>
    <row r="1477">
      <c r="A1477" s="13">
        <f>IF(H1477="","",ROW()-4)</f>
        <v/>
      </c>
      <c r="B1477" s="13">
        <f>IF(H1477="","",ROW()-4)</f>
        <v/>
      </c>
    </row>
    <row r="1478">
      <c r="A1478" s="13">
        <f>IF(H1478="","",ROW()-4)</f>
        <v/>
      </c>
      <c r="B1478" s="13">
        <f>IF(H1478="","",ROW()-4)</f>
        <v/>
      </c>
    </row>
    <row r="1479">
      <c r="A1479" s="13">
        <f>IF(H1479="","",ROW()-4)</f>
        <v/>
      </c>
      <c r="B1479" s="13">
        <f>IF(H1479="","",ROW()-4)</f>
        <v/>
      </c>
    </row>
    <row r="1480">
      <c r="A1480" s="13">
        <f>IF(H1480="","",ROW()-4)</f>
        <v/>
      </c>
      <c r="B1480" s="13">
        <f>IF(H1480="","",ROW()-4)</f>
        <v/>
      </c>
    </row>
    <row r="1481">
      <c r="A1481" s="13">
        <f>IF(H1481="","",ROW()-4)</f>
        <v/>
      </c>
      <c r="B1481" s="13">
        <f>IF(H1481="","",ROW()-4)</f>
        <v/>
      </c>
    </row>
    <row r="1482">
      <c r="A1482" s="13">
        <f>IF(H1482="","",ROW()-4)</f>
        <v/>
      </c>
      <c r="B1482" s="13">
        <f>IF(H1482="","",ROW()-4)</f>
        <v/>
      </c>
    </row>
    <row r="1483">
      <c r="A1483" s="13">
        <f>IF(H1483="","",ROW()-4)</f>
        <v/>
      </c>
      <c r="B1483" s="13">
        <f>IF(H1483="","",ROW()-4)</f>
        <v/>
      </c>
    </row>
    <row r="1484">
      <c r="A1484" s="13">
        <f>IF(H1484="","",ROW()-4)</f>
        <v/>
      </c>
      <c r="B1484" s="13">
        <f>IF(H1484="","",ROW()-4)</f>
        <v/>
      </c>
    </row>
    <row r="1485">
      <c r="A1485" s="13">
        <f>IF(H1485="","",ROW()-4)</f>
        <v/>
      </c>
      <c r="B1485" s="13">
        <f>IF(H1485="","",ROW()-4)</f>
        <v/>
      </c>
    </row>
    <row r="1486">
      <c r="A1486" s="13">
        <f>IF(H1486="","",ROW()-4)</f>
        <v/>
      </c>
      <c r="B1486" s="13">
        <f>IF(H1486="","",ROW()-4)</f>
        <v/>
      </c>
    </row>
    <row r="1487">
      <c r="A1487" s="13">
        <f>IF(H1487="","",ROW()-4)</f>
        <v/>
      </c>
      <c r="B1487" s="13">
        <f>IF(H1487="","",ROW()-4)</f>
        <v/>
      </c>
    </row>
    <row r="1488">
      <c r="A1488" s="13">
        <f>IF(H1488="","",ROW()-4)</f>
        <v/>
      </c>
      <c r="B1488" s="13">
        <f>IF(H1488="","",ROW()-4)</f>
        <v/>
      </c>
    </row>
    <row r="1489">
      <c r="A1489" s="13">
        <f>IF(H1489="","",ROW()-4)</f>
        <v/>
      </c>
      <c r="B1489" s="13">
        <f>IF(H1489="","",ROW()-4)</f>
        <v/>
      </c>
    </row>
    <row r="1490">
      <c r="A1490" s="13">
        <f>IF(H1490="","",ROW()-4)</f>
        <v/>
      </c>
      <c r="B1490" s="13">
        <f>IF(H1490="","",ROW()-4)</f>
        <v/>
      </c>
    </row>
    <row r="1491">
      <c r="A1491" s="13">
        <f>IF(H1491="","",ROW()-4)</f>
        <v/>
      </c>
      <c r="B1491" s="13">
        <f>IF(H1491="","",ROW()-4)</f>
        <v/>
      </c>
    </row>
    <row r="1492">
      <c r="A1492" s="13">
        <f>IF(H1492="","",ROW()-4)</f>
        <v/>
      </c>
      <c r="B1492" s="13">
        <f>IF(H1492="","",ROW()-4)</f>
        <v/>
      </c>
    </row>
    <row r="1493">
      <c r="A1493" s="13">
        <f>IF(H1493="","",ROW()-4)</f>
        <v/>
      </c>
      <c r="B1493" s="13">
        <f>IF(H1493="","",ROW()-4)</f>
        <v/>
      </c>
    </row>
    <row r="1494">
      <c r="A1494" s="13">
        <f>IF(H1494="","",ROW()-4)</f>
        <v/>
      </c>
      <c r="B1494" s="13">
        <f>IF(H1494="","",ROW()-4)</f>
        <v/>
      </c>
    </row>
    <row r="1495">
      <c r="A1495" s="13">
        <f>IF(H1495="","",ROW()-4)</f>
        <v/>
      </c>
      <c r="B1495" s="13">
        <f>IF(H1495="","",ROW()-4)</f>
        <v/>
      </c>
    </row>
    <row r="1496">
      <c r="A1496" s="13">
        <f>IF(H1496="","",ROW()-4)</f>
        <v/>
      </c>
      <c r="B1496" s="13">
        <f>IF(H1496="","",ROW()-4)</f>
        <v/>
      </c>
    </row>
    <row r="1497">
      <c r="A1497" s="13">
        <f>IF(H1497="","",ROW()-4)</f>
        <v/>
      </c>
      <c r="B1497" s="13">
        <f>IF(H1497="","",ROW()-4)</f>
        <v/>
      </c>
    </row>
    <row r="1498">
      <c r="A1498" s="13">
        <f>IF(H1498="","",ROW()-4)</f>
        <v/>
      </c>
      <c r="B1498" s="13">
        <f>IF(H1498="","",ROW()-4)</f>
        <v/>
      </c>
    </row>
    <row r="1499">
      <c r="A1499" s="13">
        <f>IF(H1499="","",ROW()-4)</f>
        <v/>
      </c>
      <c r="B1499" s="13">
        <f>IF(H1499="","",ROW()-4)</f>
        <v/>
      </c>
    </row>
    <row r="1500">
      <c r="A1500" s="13">
        <f>IF(H1500="","",ROW()-4)</f>
        <v/>
      </c>
      <c r="B1500" s="13">
        <f>IF(H1500="","",ROW()-4)</f>
        <v/>
      </c>
    </row>
    <row r="1501">
      <c r="A1501" s="13">
        <f>IF(H1501="","",ROW()-4)</f>
        <v/>
      </c>
      <c r="B1501" s="13">
        <f>IF(H1501="","",ROW()-4)</f>
        <v/>
      </c>
    </row>
    <row r="1502">
      <c r="A1502" s="13">
        <f>IF(H1502="","",ROW()-4)</f>
        <v/>
      </c>
      <c r="B1502" s="13">
        <f>IF(H1502="","",ROW()-4)</f>
        <v/>
      </c>
    </row>
    <row r="1503">
      <c r="A1503" s="13">
        <f>IF(H1503="","",ROW()-4)</f>
        <v/>
      </c>
      <c r="B1503" s="13">
        <f>IF(H1503="","",ROW()-4)</f>
        <v/>
      </c>
    </row>
    <row r="1504">
      <c r="A1504" s="13">
        <f>IF(H1504="","",ROW()-4)</f>
        <v/>
      </c>
      <c r="B1504" s="13">
        <f>IF(H1504="","",ROW()-4)</f>
        <v/>
      </c>
    </row>
    <row r="1505">
      <c r="A1505" s="13">
        <f>IF(H1505="","",ROW()-4)</f>
        <v/>
      </c>
      <c r="B1505" s="13">
        <f>IF(H1505="","",ROW()-4)</f>
        <v/>
      </c>
    </row>
    <row r="1506">
      <c r="A1506" s="13">
        <f>IF(H1506="","",ROW()-4)</f>
        <v/>
      </c>
      <c r="B1506" s="13">
        <f>IF(H1506="","",ROW()-4)</f>
        <v/>
      </c>
    </row>
    <row r="1507">
      <c r="A1507" s="13">
        <f>IF(H1507="","",ROW()-4)</f>
        <v/>
      </c>
      <c r="B1507" s="13">
        <f>IF(H1507="","",ROW()-4)</f>
        <v/>
      </c>
    </row>
    <row r="1508">
      <c r="A1508" s="13">
        <f>IF(H1508="","",ROW()-4)</f>
        <v/>
      </c>
      <c r="B1508" s="13">
        <f>IF(H1508="","",ROW()-4)</f>
        <v/>
      </c>
    </row>
    <row r="1509">
      <c r="A1509" s="13">
        <f>IF(H1509="","",ROW()-4)</f>
        <v/>
      </c>
      <c r="B1509" s="13">
        <f>IF(H1509="","",ROW()-4)</f>
        <v/>
      </c>
    </row>
    <row r="1510">
      <c r="A1510" s="13">
        <f>IF(H1510="","",ROW()-4)</f>
        <v/>
      </c>
      <c r="B1510" s="13">
        <f>IF(H1510="","",ROW()-4)</f>
        <v/>
      </c>
    </row>
    <row r="1511">
      <c r="A1511" s="13">
        <f>IF(H1511="","",ROW()-4)</f>
        <v/>
      </c>
      <c r="B1511" s="13">
        <f>IF(H1511="","",ROW()-4)</f>
        <v/>
      </c>
    </row>
    <row r="1512">
      <c r="A1512" s="13">
        <f>IF(H1512="","",ROW()-4)</f>
        <v/>
      </c>
      <c r="B1512" s="13">
        <f>IF(H1512="","",ROW()-4)</f>
        <v/>
      </c>
    </row>
    <row r="1513">
      <c r="A1513" s="13">
        <f>IF(H1513="","",ROW()-4)</f>
        <v/>
      </c>
      <c r="B1513" s="13">
        <f>IF(H1513="","",ROW()-4)</f>
        <v/>
      </c>
    </row>
    <row r="1514">
      <c r="A1514" s="13">
        <f>IF(H1514="","",ROW()-4)</f>
        <v/>
      </c>
      <c r="B1514" s="13">
        <f>IF(H1514="","",ROW()-4)</f>
        <v/>
      </c>
    </row>
    <row r="1515">
      <c r="A1515" s="13">
        <f>IF(H1515="","",ROW()-4)</f>
        <v/>
      </c>
      <c r="B1515" s="13">
        <f>IF(H1515="","",ROW()-4)</f>
        <v/>
      </c>
    </row>
    <row r="1516">
      <c r="A1516" s="13">
        <f>IF(H1516="","",ROW()-4)</f>
        <v/>
      </c>
      <c r="B1516" s="13">
        <f>IF(H1516="","",ROW()-4)</f>
        <v/>
      </c>
    </row>
    <row r="1517">
      <c r="A1517" s="13">
        <f>IF(H1517="","",ROW()-4)</f>
        <v/>
      </c>
      <c r="B1517" s="13">
        <f>IF(H1517="","",ROW()-4)</f>
        <v/>
      </c>
    </row>
    <row r="1518">
      <c r="A1518" s="13">
        <f>IF(H1518="","",ROW()-4)</f>
        <v/>
      </c>
      <c r="B1518" s="13">
        <f>IF(H1518="","",ROW()-4)</f>
        <v/>
      </c>
    </row>
    <row r="1519">
      <c r="A1519" s="13">
        <f>IF(H1519="","",ROW()-4)</f>
        <v/>
      </c>
      <c r="B1519" s="13">
        <f>IF(H1519="","",ROW()-4)</f>
        <v/>
      </c>
    </row>
    <row r="1520">
      <c r="A1520" s="13">
        <f>IF(H1520="","",ROW()-4)</f>
        <v/>
      </c>
      <c r="B1520" s="13">
        <f>IF(H1520="","",ROW()-4)</f>
        <v/>
      </c>
    </row>
    <row r="1521">
      <c r="A1521" s="13">
        <f>IF(H1521="","",ROW()-4)</f>
        <v/>
      </c>
      <c r="B1521" s="13">
        <f>IF(H1521="","",ROW()-4)</f>
        <v/>
      </c>
    </row>
    <row r="1522">
      <c r="A1522" s="13">
        <f>IF(H1522="","",ROW()-4)</f>
        <v/>
      </c>
      <c r="B1522" s="13">
        <f>IF(H1522="","",ROW()-4)</f>
        <v/>
      </c>
    </row>
    <row r="1523">
      <c r="A1523" s="13">
        <f>IF(H1523="","",ROW()-4)</f>
        <v/>
      </c>
      <c r="B1523" s="13">
        <f>IF(H1523="","",ROW()-4)</f>
        <v/>
      </c>
    </row>
    <row r="1524">
      <c r="A1524" s="13">
        <f>IF(H1524="","",ROW()-4)</f>
        <v/>
      </c>
      <c r="B1524" s="13">
        <f>IF(H1524="","",ROW()-4)</f>
        <v/>
      </c>
    </row>
    <row r="1525">
      <c r="A1525" s="13">
        <f>IF(H1525="","",ROW()-4)</f>
        <v/>
      </c>
      <c r="B1525" s="13">
        <f>IF(H1525="","",ROW()-4)</f>
        <v/>
      </c>
    </row>
    <row r="1526">
      <c r="A1526" s="13">
        <f>IF(H1526="","",ROW()-4)</f>
        <v/>
      </c>
      <c r="B1526" s="13">
        <f>IF(H1526="","",ROW()-4)</f>
        <v/>
      </c>
    </row>
    <row r="1527">
      <c r="A1527" s="13">
        <f>IF(H1527="","",ROW()-4)</f>
        <v/>
      </c>
      <c r="B1527" s="13">
        <f>IF(H1527="","",ROW()-4)</f>
        <v/>
      </c>
    </row>
    <row r="1528">
      <c r="A1528" s="13">
        <f>IF(H1528="","",ROW()-4)</f>
        <v/>
      </c>
      <c r="B1528" s="13">
        <f>IF(H1528="","",ROW()-4)</f>
        <v/>
      </c>
    </row>
    <row r="1529">
      <c r="A1529" s="13">
        <f>IF(H1529="","",ROW()-4)</f>
        <v/>
      </c>
      <c r="B1529" s="13">
        <f>IF(H1529="","",ROW()-4)</f>
        <v/>
      </c>
    </row>
    <row r="1530">
      <c r="A1530" s="13">
        <f>IF(H1530="","",ROW()-4)</f>
        <v/>
      </c>
      <c r="B1530" s="13">
        <f>IF(H1530="","",ROW()-4)</f>
        <v/>
      </c>
    </row>
    <row r="1531">
      <c r="A1531" s="13">
        <f>IF(H1531="","",ROW()-4)</f>
        <v/>
      </c>
      <c r="B1531" s="13">
        <f>IF(H1531="","",ROW()-4)</f>
        <v/>
      </c>
    </row>
    <row r="1532">
      <c r="A1532" s="13">
        <f>IF(H1532="","",ROW()-4)</f>
        <v/>
      </c>
      <c r="B1532" s="13">
        <f>IF(H1532="","",ROW()-4)</f>
        <v/>
      </c>
    </row>
    <row r="1533">
      <c r="A1533" s="13">
        <f>IF(H1533="","",ROW()-4)</f>
        <v/>
      </c>
      <c r="B1533" s="13">
        <f>IF(H1533="","",ROW()-4)</f>
        <v/>
      </c>
    </row>
    <row r="1534">
      <c r="A1534" s="13">
        <f>IF(H1534="","",ROW()-4)</f>
        <v/>
      </c>
      <c r="B1534" s="13">
        <f>IF(H1534="","",ROW()-4)</f>
        <v/>
      </c>
    </row>
    <row r="1535">
      <c r="A1535" s="13">
        <f>IF(H1535="","",ROW()-4)</f>
        <v/>
      </c>
      <c r="B1535" s="13">
        <f>IF(H1535="","",ROW()-4)</f>
        <v/>
      </c>
    </row>
    <row r="1536">
      <c r="A1536" s="13">
        <f>IF(H1536="","",ROW()-4)</f>
        <v/>
      </c>
      <c r="B1536" s="13">
        <f>IF(H1536="","",ROW()-4)</f>
        <v/>
      </c>
    </row>
    <row r="1537">
      <c r="A1537" s="13">
        <f>IF(H1537="","",ROW()-4)</f>
        <v/>
      </c>
      <c r="B1537" s="13">
        <f>IF(H1537="","",ROW()-4)</f>
        <v/>
      </c>
    </row>
    <row r="1538">
      <c r="A1538" s="13">
        <f>IF(H1538="","",ROW()-4)</f>
        <v/>
      </c>
      <c r="B1538" s="13">
        <f>IF(H1538="","",ROW()-4)</f>
        <v/>
      </c>
    </row>
    <row r="1539">
      <c r="A1539" s="13">
        <f>IF(H1539="","",ROW()-4)</f>
        <v/>
      </c>
      <c r="B1539" s="13">
        <f>IF(H1539="","",ROW()-4)</f>
        <v/>
      </c>
    </row>
    <row r="1540">
      <c r="A1540" s="13">
        <f>IF(H1540="","",ROW()-4)</f>
        <v/>
      </c>
      <c r="B1540" s="13">
        <f>IF(H1540="","",ROW()-4)</f>
        <v/>
      </c>
    </row>
    <row r="1541">
      <c r="A1541" s="13">
        <f>IF(H1541="","",ROW()-4)</f>
        <v/>
      </c>
      <c r="B1541" s="13">
        <f>IF(H1541="","",ROW()-4)</f>
        <v/>
      </c>
    </row>
    <row r="1542">
      <c r="A1542" s="13">
        <f>IF(H1542="","",ROW()-4)</f>
        <v/>
      </c>
      <c r="B1542" s="13">
        <f>IF(H1542="","",ROW()-4)</f>
        <v/>
      </c>
    </row>
    <row r="1543">
      <c r="A1543" s="13">
        <f>IF(H1543="","",ROW()-4)</f>
        <v/>
      </c>
      <c r="B1543" s="13">
        <f>IF(H1543="","",ROW()-4)</f>
        <v/>
      </c>
    </row>
    <row r="1544">
      <c r="A1544" s="13">
        <f>IF(H1544="","",ROW()-4)</f>
        <v/>
      </c>
      <c r="B1544" s="13">
        <f>IF(H1544="","",ROW()-4)</f>
        <v/>
      </c>
    </row>
    <row r="1545">
      <c r="A1545" s="13">
        <f>IF(H1545="","",ROW()-4)</f>
        <v/>
      </c>
      <c r="B1545" s="13">
        <f>IF(H1545="","",ROW()-4)</f>
        <v/>
      </c>
    </row>
    <row r="1546">
      <c r="A1546" s="13">
        <f>IF(H1546="","",ROW()-4)</f>
        <v/>
      </c>
      <c r="B1546" s="13">
        <f>IF(H1546="","",ROW()-4)</f>
        <v/>
      </c>
    </row>
    <row r="1547">
      <c r="A1547" s="13">
        <f>IF(H1547="","",ROW()-4)</f>
        <v/>
      </c>
      <c r="B1547" s="13">
        <f>IF(H1547="","",ROW()-4)</f>
        <v/>
      </c>
    </row>
    <row r="1548">
      <c r="A1548" s="13">
        <f>IF(H1548="","",ROW()-4)</f>
        <v/>
      </c>
      <c r="B1548" s="13">
        <f>IF(H1548="","",ROW()-4)</f>
        <v/>
      </c>
    </row>
    <row r="1549">
      <c r="A1549" s="13">
        <f>IF(H1549="","",ROW()-4)</f>
        <v/>
      </c>
      <c r="B1549" s="13">
        <f>IF(H1549="","",ROW()-4)</f>
        <v/>
      </c>
    </row>
    <row r="1550">
      <c r="A1550" s="13">
        <f>IF(H1550="","",ROW()-4)</f>
        <v/>
      </c>
      <c r="B1550" s="13">
        <f>IF(H1550="","",ROW()-4)</f>
        <v/>
      </c>
    </row>
    <row r="1551">
      <c r="A1551" s="13">
        <f>IF(H1551="","",ROW()-4)</f>
        <v/>
      </c>
      <c r="B1551" s="13">
        <f>IF(H1551="","",ROW()-4)</f>
        <v/>
      </c>
    </row>
    <row r="1552">
      <c r="A1552" s="13">
        <f>IF(H1552="","",ROW()-4)</f>
        <v/>
      </c>
      <c r="B1552" s="13">
        <f>IF(H1552="","",ROW()-4)</f>
        <v/>
      </c>
    </row>
    <row r="1553">
      <c r="A1553" s="13">
        <f>IF(H1553="","",ROW()-4)</f>
        <v/>
      </c>
      <c r="B1553" s="13">
        <f>IF(H1553="","",ROW()-4)</f>
        <v/>
      </c>
    </row>
    <row r="1554">
      <c r="A1554" s="13">
        <f>IF(H1554="","",ROW()-4)</f>
        <v/>
      </c>
      <c r="B1554" s="13">
        <f>IF(H1554="","",ROW()-4)</f>
        <v/>
      </c>
    </row>
    <row r="1555">
      <c r="A1555" s="13">
        <f>IF(H1555="","",ROW()-4)</f>
        <v/>
      </c>
      <c r="B1555" s="13">
        <f>IF(H1555="","",ROW()-4)</f>
        <v/>
      </c>
    </row>
    <row r="1556">
      <c r="A1556" s="13">
        <f>IF(H1556="","",ROW()-4)</f>
        <v/>
      </c>
      <c r="B1556" s="13">
        <f>IF(H1556="","",ROW()-4)</f>
        <v/>
      </c>
    </row>
    <row r="1557">
      <c r="A1557" s="13">
        <f>IF(H1557="","",ROW()-4)</f>
        <v/>
      </c>
      <c r="B1557" s="13">
        <f>IF(H1557="","",ROW()-4)</f>
        <v/>
      </c>
    </row>
    <row r="1558">
      <c r="A1558" s="13">
        <f>IF(H1558="","",ROW()-4)</f>
        <v/>
      </c>
      <c r="B1558" s="13">
        <f>IF(H1558="","",ROW()-4)</f>
        <v/>
      </c>
    </row>
    <row r="1559">
      <c r="A1559" s="13">
        <f>IF(H1559="","",ROW()-4)</f>
        <v/>
      </c>
      <c r="B1559" s="13">
        <f>IF(H1559="","",ROW()-4)</f>
        <v/>
      </c>
    </row>
    <row r="1560">
      <c r="A1560" s="13">
        <f>IF(H1560="","",ROW()-4)</f>
        <v/>
      </c>
      <c r="B1560" s="13">
        <f>IF(H1560="","",ROW()-4)</f>
        <v/>
      </c>
    </row>
    <row r="1561">
      <c r="A1561" s="13">
        <f>IF(H1561="","",ROW()-4)</f>
        <v/>
      </c>
      <c r="B1561" s="13">
        <f>IF(H1561="","",ROW()-4)</f>
        <v/>
      </c>
    </row>
    <row r="1562">
      <c r="A1562" s="13">
        <f>IF(H1562="","",ROW()-4)</f>
        <v/>
      </c>
      <c r="B1562" s="13">
        <f>IF(H1562="","",ROW()-4)</f>
        <v/>
      </c>
    </row>
    <row r="1563">
      <c r="A1563" s="13">
        <f>IF(H1563="","",ROW()-4)</f>
        <v/>
      </c>
      <c r="B1563" s="13">
        <f>IF(H1563="","",ROW()-4)</f>
        <v/>
      </c>
    </row>
    <row r="1564">
      <c r="A1564" s="13">
        <f>IF(H1564="","",ROW()-4)</f>
        <v/>
      </c>
      <c r="B1564" s="13">
        <f>IF(H1564="","",ROW()-4)</f>
        <v/>
      </c>
    </row>
    <row r="1565">
      <c r="A1565" s="13">
        <f>IF(H1565="","",ROW()-4)</f>
        <v/>
      </c>
      <c r="B1565" s="13">
        <f>IF(H1565="","",ROW()-4)</f>
        <v/>
      </c>
    </row>
    <row r="1566">
      <c r="A1566" s="13">
        <f>IF(H1566="","",ROW()-4)</f>
        <v/>
      </c>
      <c r="B1566" s="13">
        <f>IF(H1566="","",ROW()-4)</f>
        <v/>
      </c>
    </row>
    <row r="1567">
      <c r="A1567" s="13">
        <f>IF(H1567="","",ROW()-4)</f>
        <v/>
      </c>
      <c r="B1567" s="13">
        <f>IF(H1567="","",ROW()-4)</f>
        <v/>
      </c>
    </row>
    <row r="1568">
      <c r="A1568" s="13">
        <f>IF(H1568="","",ROW()-4)</f>
        <v/>
      </c>
      <c r="B1568" s="13">
        <f>IF(H1568="","",ROW()-4)</f>
        <v/>
      </c>
    </row>
    <row r="1569">
      <c r="A1569" s="13">
        <f>IF(H1569="","",ROW()-4)</f>
        <v/>
      </c>
      <c r="B1569" s="13">
        <f>IF(H1569="","",ROW()-4)</f>
        <v/>
      </c>
    </row>
    <row r="1570">
      <c r="A1570" s="13">
        <f>IF(H1570="","",ROW()-4)</f>
        <v/>
      </c>
      <c r="B1570" s="13">
        <f>IF(H1570="","",ROW()-4)</f>
        <v/>
      </c>
    </row>
    <row r="1571">
      <c r="A1571" s="13">
        <f>IF(H1571="","",ROW()-4)</f>
        <v/>
      </c>
      <c r="B1571" s="13">
        <f>IF(H1571="","",ROW()-4)</f>
        <v/>
      </c>
    </row>
    <row r="1572">
      <c r="A1572" s="13">
        <f>IF(H1572="","",ROW()-4)</f>
        <v/>
      </c>
      <c r="B1572" s="13">
        <f>IF(H1572="","",ROW()-4)</f>
        <v/>
      </c>
    </row>
    <row r="1573">
      <c r="A1573" s="13">
        <f>IF(H1573="","",ROW()-4)</f>
        <v/>
      </c>
      <c r="B1573" s="13">
        <f>IF(H1573="","",ROW()-4)</f>
        <v/>
      </c>
    </row>
    <row r="1574">
      <c r="A1574" s="13">
        <f>IF(H1574="","",ROW()-4)</f>
        <v/>
      </c>
      <c r="B1574" s="13">
        <f>IF(H1574="","",ROW()-4)</f>
        <v/>
      </c>
    </row>
    <row r="1575">
      <c r="A1575" s="13">
        <f>IF(H1575="","",ROW()-4)</f>
        <v/>
      </c>
      <c r="B1575" s="13">
        <f>IF(H1575="","",ROW()-4)</f>
        <v/>
      </c>
    </row>
    <row r="1576">
      <c r="A1576" s="13">
        <f>IF(H1576="","",ROW()-4)</f>
        <v/>
      </c>
      <c r="B1576" s="13">
        <f>IF(H1576="","",ROW()-4)</f>
        <v/>
      </c>
    </row>
    <row r="1577">
      <c r="A1577" s="13">
        <f>IF(H1577="","",ROW()-4)</f>
        <v/>
      </c>
      <c r="B1577" s="13">
        <f>IF(H1577="","",ROW()-4)</f>
        <v/>
      </c>
    </row>
    <row r="1578">
      <c r="A1578" s="13">
        <f>IF(H1578="","",ROW()-4)</f>
        <v/>
      </c>
      <c r="B1578" s="13">
        <f>IF(H1578="","",ROW()-4)</f>
        <v/>
      </c>
    </row>
    <row r="1579">
      <c r="A1579" s="13">
        <f>IF(H1579="","",ROW()-4)</f>
        <v/>
      </c>
      <c r="B1579" s="13">
        <f>IF(H1579="","",ROW()-4)</f>
        <v/>
      </c>
    </row>
    <row r="1580">
      <c r="A1580" s="13">
        <f>IF(H1580="","",ROW()-4)</f>
        <v/>
      </c>
      <c r="B1580" s="13">
        <f>IF(H1580="","",ROW()-4)</f>
        <v/>
      </c>
    </row>
    <row r="1581">
      <c r="A1581" s="13">
        <f>IF(H1581="","",ROW()-4)</f>
        <v/>
      </c>
      <c r="B1581" s="13">
        <f>IF(H1581="","",ROW()-4)</f>
        <v/>
      </c>
    </row>
    <row r="1582">
      <c r="A1582" s="13">
        <f>IF(H1582="","",ROW()-4)</f>
        <v/>
      </c>
      <c r="B1582" s="13">
        <f>IF(H1582="","",ROW()-4)</f>
        <v/>
      </c>
    </row>
    <row r="1583">
      <c r="A1583" s="13">
        <f>IF(H1583="","",ROW()-4)</f>
        <v/>
      </c>
      <c r="B1583" s="13">
        <f>IF(H1583="","",ROW()-4)</f>
        <v/>
      </c>
    </row>
    <row r="1584">
      <c r="A1584" s="13">
        <f>IF(H1584="","",ROW()-4)</f>
        <v/>
      </c>
      <c r="B1584" s="13">
        <f>IF(H1584="","",ROW()-4)</f>
        <v/>
      </c>
    </row>
    <row r="1585">
      <c r="A1585" s="13">
        <f>IF(H1585="","",ROW()-4)</f>
        <v/>
      </c>
      <c r="B1585" s="13">
        <f>IF(H1585="","",ROW()-4)</f>
        <v/>
      </c>
    </row>
    <row r="1586">
      <c r="A1586" s="13">
        <f>IF(H1586="","",ROW()-4)</f>
        <v/>
      </c>
      <c r="B1586" s="13">
        <f>IF(H1586="","",ROW()-4)</f>
        <v/>
      </c>
    </row>
    <row r="1587">
      <c r="A1587" s="13">
        <f>IF(H1587="","",ROW()-4)</f>
        <v/>
      </c>
      <c r="B1587" s="13">
        <f>IF(H1587="","",ROW()-4)</f>
        <v/>
      </c>
    </row>
    <row r="1588">
      <c r="A1588" s="13">
        <f>IF(H1588="","",ROW()-4)</f>
        <v/>
      </c>
      <c r="B1588" s="13">
        <f>IF(H1588="","",ROW()-4)</f>
        <v/>
      </c>
    </row>
    <row r="1589">
      <c r="A1589" s="13">
        <f>IF(H1589="","",ROW()-4)</f>
        <v/>
      </c>
      <c r="B1589" s="13">
        <f>IF(H1589="","",ROW()-4)</f>
        <v/>
      </c>
    </row>
    <row r="1590">
      <c r="A1590" s="13">
        <f>IF(H1590="","",ROW()-4)</f>
        <v/>
      </c>
      <c r="B1590" s="13">
        <f>IF(H1590="","",ROW()-4)</f>
        <v/>
      </c>
    </row>
    <row r="1591">
      <c r="A1591" s="13">
        <f>IF(H1591="","",ROW()-4)</f>
        <v/>
      </c>
      <c r="B1591" s="13">
        <f>IF(H1591="","",ROW()-4)</f>
        <v/>
      </c>
    </row>
    <row r="1592">
      <c r="A1592" s="13">
        <f>IF(H1592="","",ROW()-4)</f>
        <v/>
      </c>
      <c r="B1592" s="13">
        <f>IF(H1592="","",ROW()-4)</f>
        <v/>
      </c>
    </row>
    <row r="1593">
      <c r="A1593" s="13">
        <f>IF(H1593="","",ROW()-4)</f>
        <v/>
      </c>
      <c r="B1593" s="13">
        <f>IF(H1593="","",ROW()-4)</f>
        <v/>
      </c>
    </row>
    <row r="1594">
      <c r="A1594" s="13">
        <f>IF(H1594="","",ROW()-4)</f>
        <v/>
      </c>
      <c r="B1594" s="13">
        <f>IF(H1594="","",ROW()-4)</f>
        <v/>
      </c>
    </row>
    <row r="1595">
      <c r="A1595" s="13">
        <f>IF(H1595="","",ROW()-4)</f>
        <v/>
      </c>
      <c r="B1595" s="13">
        <f>IF(H1595="","",ROW()-4)</f>
        <v/>
      </c>
    </row>
    <row r="1596">
      <c r="A1596" s="13">
        <f>IF(H1596="","",ROW()-4)</f>
        <v/>
      </c>
      <c r="B1596" s="13">
        <f>IF(H1596="","",ROW()-4)</f>
        <v/>
      </c>
    </row>
    <row r="1597">
      <c r="A1597" s="13">
        <f>IF(H1597="","",ROW()-4)</f>
        <v/>
      </c>
      <c r="B1597" s="13">
        <f>IF(H1597="","",ROW()-4)</f>
        <v/>
      </c>
    </row>
    <row r="1598">
      <c r="A1598" s="13">
        <f>IF(H1598="","",ROW()-4)</f>
        <v/>
      </c>
      <c r="B1598" s="13">
        <f>IF(H1598="","",ROW()-4)</f>
        <v/>
      </c>
    </row>
    <row r="1599">
      <c r="A1599" s="13">
        <f>IF(H1599="","",ROW()-4)</f>
        <v/>
      </c>
      <c r="B1599" s="13">
        <f>IF(H1599="","",ROW()-4)</f>
        <v/>
      </c>
    </row>
    <row r="1600">
      <c r="A1600" s="13">
        <f>IF(H1600="","",ROW()-4)</f>
        <v/>
      </c>
      <c r="B1600" s="13">
        <f>IF(H1600="","",ROW()-4)</f>
        <v/>
      </c>
    </row>
    <row r="1601">
      <c r="A1601" s="13">
        <f>IF(H1601="","",ROW()-4)</f>
        <v/>
      </c>
      <c r="B1601" s="13">
        <f>IF(H1601="","",ROW()-4)</f>
        <v/>
      </c>
    </row>
    <row r="1602">
      <c r="A1602" s="13">
        <f>IF(H1602="","",ROW()-4)</f>
        <v/>
      </c>
      <c r="B1602" s="13">
        <f>IF(H1602="","",ROW()-4)</f>
        <v/>
      </c>
    </row>
    <row r="1603">
      <c r="A1603" s="13">
        <f>IF(H1603="","",ROW()-4)</f>
        <v/>
      </c>
      <c r="B1603" s="13">
        <f>IF(H1603="","",ROW()-4)</f>
        <v/>
      </c>
    </row>
    <row r="1604">
      <c r="A1604" s="13">
        <f>IF(H1604="","",ROW()-4)</f>
        <v/>
      </c>
      <c r="B1604" s="13">
        <f>IF(H1604="","",ROW()-4)</f>
        <v/>
      </c>
    </row>
    <row r="1605">
      <c r="A1605" s="13">
        <f>IF(H1605="","",ROW()-4)</f>
        <v/>
      </c>
      <c r="B1605" s="13">
        <f>IF(H1605="","",ROW()-4)</f>
        <v/>
      </c>
    </row>
    <row r="1606">
      <c r="A1606" s="13">
        <f>IF(H1606="","",ROW()-4)</f>
        <v/>
      </c>
      <c r="B1606" s="13">
        <f>IF(H1606="","",ROW()-4)</f>
        <v/>
      </c>
    </row>
    <row r="1607">
      <c r="A1607" s="13">
        <f>IF(H1607="","",ROW()-4)</f>
        <v/>
      </c>
      <c r="B1607" s="13">
        <f>IF(H1607="","",ROW()-4)</f>
        <v/>
      </c>
    </row>
    <row r="1608">
      <c r="A1608" s="13">
        <f>IF(H1608="","",ROW()-4)</f>
        <v/>
      </c>
      <c r="B1608" s="13">
        <f>IF(H1608="","",ROW()-4)</f>
        <v/>
      </c>
    </row>
    <row r="1609">
      <c r="A1609" s="13">
        <f>IF(H1609="","",ROW()-4)</f>
        <v/>
      </c>
      <c r="B1609" s="13">
        <f>IF(H1609="","",ROW()-4)</f>
        <v/>
      </c>
    </row>
    <row r="1610">
      <c r="A1610" s="13">
        <f>IF(H1610="","",ROW()-4)</f>
        <v/>
      </c>
      <c r="B1610" s="13">
        <f>IF(H1610="","",ROW()-4)</f>
        <v/>
      </c>
    </row>
    <row r="1611">
      <c r="A1611" s="13">
        <f>IF(H1611="","",ROW()-4)</f>
        <v/>
      </c>
      <c r="B1611" s="13">
        <f>IF(H1611="","",ROW()-4)</f>
        <v/>
      </c>
    </row>
    <row r="1612">
      <c r="A1612" s="13">
        <f>IF(H1612="","",ROW()-4)</f>
        <v/>
      </c>
      <c r="B1612" s="13">
        <f>IF(H1612="","",ROW()-4)</f>
        <v/>
      </c>
    </row>
    <row r="1613">
      <c r="A1613" s="13">
        <f>IF(H1613="","",ROW()-4)</f>
        <v/>
      </c>
      <c r="B1613" s="13">
        <f>IF(H1613="","",ROW()-4)</f>
        <v/>
      </c>
    </row>
    <row r="1614">
      <c r="A1614" s="13">
        <f>IF(H1614="","",ROW()-4)</f>
        <v/>
      </c>
      <c r="B1614" s="13">
        <f>IF(H1614="","",ROW()-4)</f>
        <v/>
      </c>
    </row>
    <row r="1615">
      <c r="A1615" s="13">
        <f>IF(H1615="","",ROW()-4)</f>
        <v/>
      </c>
      <c r="B1615" s="13">
        <f>IF(H1615="","",ROW()-4)</f>
        <v/>
      </c>
    </row>
    <row r="1616">
      <c r="A1616" s="13">
        <f>IF(H1616="","",ROW()-4)</f>
        <v/>
      </c>
      <c r="B1616" s="13">
        <f>IF(H1616="","",ROW()-4)</f>
        <v/>
      </c>
    </row>
    <row r="1617">
      <c r="A1617" s="13">
        <f>IF(H1617="","",ROW()-4)</f>
        <v/>
      </c>
      <c r="B1617" s="13">
        <f>IF(H1617="","",ROW()-4)</f>
        <v/>
      </c>
    </row>
    <row r="1618">
      <c r="A1618" s="13">
        <f>IF(H1618="","",ROW()-4)</f>
        <v/>
      </c>
      <c r="B1618" s="13">
        <f>IF(H1618="","",ROW()-4)</f>
        <v/>
      </c>
    </row>
    <row r="1619">
      <c r="A1619" s="13">
        <f>IF(H1619="","",ROW()-4)</f>
        <v/>
      </c>
      <c r="B1619" s="13">
        <f>IF(H1619="","",ROW()-4)</f>
        <v/>
      </c>
    </row>
    <row r="1620">
      <c r="A1620" s="13">
        <f>IF(H1620="","",ROW()-4)</f>
        <v/>
      </c>
      <c r="B1620" s="13">
        <f>IF(H1620="","",ROW()-4)</f>
        <v/>
      </c>
    </row>
    <row r="1621">
      <c r="A1621" s="13">
        <f>IF(H1621="","",ROW()-4)</f>
        <v/>
      </c>
      <c r="B1621" s="13">
        <f>IF(H1621="","",ROW()-4)</f>
        <v/>
      </c>
    </row>
    <row r="1622">
      <c r="A1622" s="13">
        <f>IF(H1622="","",ROW()-4)</f>
        <v/>
      </c>
      <c r="B1622" s="13">
        <f>IF(H1622="","",ROW()-4)</f>
        <v/>
      </c>
    </row>
    <row r="1623">
      <c r="A1623" s="13">
        <f>IF(H1623="","",ROW()-4)</f>
        <v/>
      </c>
      <c r="B1623" s="13">
        <f>IF(H1623="","",ROW()-4)</f>
        <v/>
      </c>
    </row>
    <row r="1624">
      <c r="A1624" s="13">
        <f>IF(H1624="","",ROW()-4)</f>
        <v/>
      </c>
      <c r="B1624" s="13">
        <f>IF(H1624="","",ROW()-4)</f>
        <v/>
      </c>
    </row>
    <row r="1625">
      <c r="A1625" s="13">
        <f>IF(H1625="","",ROW()-4)</f>
        <v/>
      </c>
      <c r="B1625" s="13">
        <f>IF(H1625="","",ROW()-4)</f>
        <v/>
      </c>
    </row>
    <row r="1626">
      <c r="A1626" s="13">
        <f>IF(H1626="","",ROW()-4)</f>
        <v/>
      </c>
      <c r="B1626" s="13">
        <f>IF(H1626="","",ROW()-4)</f>
        <v/>
      </c>
    </row>
    <row r="1627">
      <c r="A1627" s="13">
        <f>IF(H1627="","",ROW()-4)</f>
        <v/>
      </c>
      <c r="B1627" s="13">
        <f>IF(H1627="","",ROW()-4)</f>
        <v/>
      </c>
    </row>
    <row r="1628">
      <c r="A1628" s="13">
        <f>IF(H1628="","",ROW()-4)</f>
        <v/>
      </c>
      <c r="B1628" s="13">
        <f>IF(H1628="","",ROW()-4)</f>
        <v/>
      </c>
    </row>
    <row r="1629">
      <c r="A1629" s="13">
        <f>IF(H1629="","",ROW()-4)</f>
        <v/>
      </c>
      <c r="B1629" s="13">
        <f>IF(H1629="","",ROW()-4)</f>
        <v/>
      </c>
    </row>
    <row r="1630">
      <c r="A1630" s="13">
        <f>IF(H1630="","",ROW()-4)</f>
        <v/>
      </c>
      <c r="B1630" s="13">
        <f>IF(H1630="","",ROW()-4)</f>
        <v/>
      </c>
    </row>
    <row r="1631">
      <c r="A1631" s="13">
        <f>IF(H1631="","",ROW()-4)</f>
        <v/>
      </c>
      <c r="B1631" s="13">
        <f>IF(H1631="","",ROW()-4)</f>
        <v/>
      </c>
    </row>
    <row r="1632">
      <c r="A1632" s="13">
        <f>IF(H1632="","",ROW()-4)</f>
        <v/>
      </c>
      <c r="B1632" s="13">
        <f>IF(H1632="","",ROW()-4)</f>
        <v/>
      </c>
    </row>
    <row r="1633">
      <c r="A1633" s="13">
        <f>IF(H1633="","",ROW()-4)</f>
        <v/>
      </c>
      <c r="B1633" s="13">
        <f>IF(H1633="","",ROW()-4)</f>
        <v/>
      </c>
    </row>
    <row r="1634">
      <c r="A1634" s="13">
        <f>IF(H1634="","",ROW()-4)</f>
        <v/>
      </c>
      <c r="B1634" s="13">
        <f>IF(H1634="","",ROW()-4)</f>
        <v/>
      </c>
    </row>
    <row r="1635">
      <c r="A1635" s="13">
        <f>IF(H1635="","",ROW()-4)</f>
        <v/>
      </c>
      <c r="B1635" s="13">
        <f>IF(H1635="","",ROW()-4)</f>
        <v/>
      </c>
    </row>
    <row r="1636">
      <c r="A1636" s="13">
        <f>IF(H1636="","",ROW()-4)</f>
        <v/>
      </c>
      <c r="B1636" s="13">
        <f>IF(H1636="","",ROW()-4)</f>
        <v/>
      </c>
    </row>
    <row r="1637">
      <c r="A1637" s="13">
        <f>IF(H1637="","",ROW()-4)</f>
        <v/>
      </c>
      <c r="B1637" s="13">
        <f>IF(H1637="","",ROW()-4)</f>
        <v/>
      </c>
    </row>
    <row r="1638">
      <c r="A1638" s="13">
        <f>IF(H1638="","",ROW()-4)</f>
        <v/>
      </c>
      <c r="B1638" s="13">
        <f>IF(H1638="","",ROW()-4)</f>
        <v/>
      </c>
    </row>
    <row r="1639">
      <c r="A1639" s="13">
        <f>IF(H1639="","",ROW()-4)</f>
        <v/>
      </c>
      <c r="B1639" s="13">
        <f>IF(H1639="","",ROW()-4)</f>
        <v/>
      </c>
    </row>
    <row r="1640">
      <c r="A1640" s="13">
        <f>IF(H1640="","",ROW()-4)</f>
        <v/>
      </c>
      <c r="B1640" s="13">
        <f>IF(H1640="","",ROW()-4)</f>
        <v/>
      </c>
    </row>
    <row r="1641">
      <c r="A1641" s="13">
        <f>IF(H1641="","",ROW()-4)</f>
        <v/>
      </c>
      <c r="B1641" s="13">
        <f>IF(H1641="","",ROW()-4)</f>
        <v/>
      </c>
    </row>
    <row r="1642">
      <c r="A1642" s="13">
        <f>IF(H1642="","",ROW()-4)</f>
        <v/>
      </c>
      <c r="B1642" s="13">
        <f>IF(H1642="","",ROW()-4)</f>
        <v/>
      </c>
    </row>
    <row r="1643">
      <c r="A1643" s="13">
        <f>IF(H1643="","",ROW()-4)</f>
        <v/>
      </c>
      <c r="B1643" s="13">
        <f>IF(H1643="","",ROW()-4)</f>
        <v/>
      </c>
    </row>
    <row r="1644">
      <c r="A1644" s="13">
        <f>IF(H1644="","",ROW()-4)</f>
        <v/>
      </c>
      <c r="B1644" s="13">
        <f>IF(H1644="","",ROW()-4)</f>
        <v/>
      </c>
    </row>
    <row r="1645">
      <c r="A1645" s="13">
        <f>IF(H1645="","",ROW()-4)</f>
        <v/>
      </c>
      <c r="B1645" s="13">
        <f>IF(H1645="","",ROW()-4)</f>
        <v/>
      </c>
    </row>
    <row r="1646">
      <c r="A1646" s="13">
        <f>IF(H1646="","",ROW()-4)</f>
        <v/>
      </c>
      <c r="B1646" s="13">
        <f>IF(H1646="","",ROW()-4)</f>
        <v/>
      </c>
    </row>
    <row r="1647">
      <c r="A1647" s="13">
        <f>IF(H1647="","",ROW()-4)</f>
        <v/>
      </c>
      <c r="B1647" s="13">
        <f>IF(H1647="","",ROW()-4)</f>
        <v/>
      </c>
    </row>
    <row r="1648">
      <c r="A1648" s="13">
        <f>IF(H1648="","",ROW()-4)</f>
        <v/>
      </c>
      <c r="B1648" s="13">
        <f>IF(H1648="","",ROW()-4)</f>
        <v/>
      </c>
    </row>
    <row r="1649">
      <c r="A1649" s="13">
        <f>IF(H1649="","",ROW()-4)</f>
        <v/>
      </c>
      <c r="B1649" s="13">
        <f>IF(H1649="","",ROW()-4)</f>
        <v/>
      </c>
    </row>
    <row r="1650">
      <c r="A1650" s="13">
        <f>IF(H1650="","",ROW()-4)</f>
        <v/>
      </c>
      <c r="B1650" s="13">
        <f>IF(H1650="","",ROW()-4)</f>
        <v/>
      </c>
    </row>
    <row r="1651">
      <c r="A1651" s="13">
        <f>IF(H1651="","",ROW()-4)</f>
        <v/>
      </c>
      <c r="B1651" s="13">
        <f>IF(H1651="","",ROW()-4)</f>
        <v/>
      </c>
    </row>
    <row r="1652">
      <c r="A1652" s="13">
        <f>IF(H1652="","",ROW()-4)</f>
        <v/>
      </c>
      <c r="B1652" s="13">
        <f>IF(H1652="","",ROW()-4)</f>
        <v/>
      </c>
    </row>
    <row r="1653">
      <c r="A1653" s="13">
        <f>IF(H1653="","",ROW()-4)</f>
        <v/>
      </c>
      <c r="B1653" s="13">
        <f>IF(H1653="","",ROW()-4)</f>
        <v/>
      </c>
    </row>
    <row r="1654">
      <c r="A1654" s="13">
        <f>IF(H1654="","",ROW()-4)</f>
        <v/>
      </c>
      <c r="B1654" s="13">
        <f>IF(H1654="","",ROW()-4)</f>
        <v/>
      </c>
    </row>
    <row r="1655">
      <c r="A1655" s="13">
        <f>IF(H1655="","",ROW()-4)</f>
        <v/>
      </c>
      <c r="B1655" s="13">
        <f>IF(H1655="","",ROW()-4)</f>
        <v/>
      </c>
    </row>
    <row r="1656">
      <c r="A1656" s="13">
        <f>IF(H1656="","",ROW()-4)</f>
        <v/>
      </c>
      <c r="B1656" s="13">
        <f>IF(H1656="","",ROW()-4)</f>
        <v/>
      </c>
    </row>
    <row r="1657">
      <c r="A1657" s="13">
        <f>IF(H1657="","",ROW()-4)</f>
        <v/>
      </c>
      <c r="B1657" s="13">
        <f>IF(H1657="","",ROW()-4)</f>
        <v/>
      </c>
    </row>
    <row r="1658">
      <c r="A1658" s="13">
        <f>IF(H1658="","",ROW()-4)</f>
        <v/>
      </c>
      <c r="B1658" s="13">
        <f>IF(H1658="","",ROW()-4)</f>
        <v/>
      </c>
    </row>
    <row r="1659">
      <c r="A1659" s="13">
        <f>IF(H1659="","",ROW()-4)</f>
        <v/>
      </c>
      <c r="B1659" s="13">
        <f>IF(H1659="","",ROW()-4)</f>
        <v/>
      </c>
    </row>
    <row r="1660">
      <c r="A1660" s="13">
        <f>IF(H1660="","",ROW()-4)</f>
        <v/>
      </c>
      <c r="B1660" s="13">
        <f>IF(H1660="","",ROW()-4)</f>
        <v/>
      </c>
    </row>
    <row r="1661">
      <c r="A1661" s="13">
        <f>IF(H1661="","",ROW()-4)</f>
        <v/>
      </c>
      <c r="B1661" s="13">
        <f>IF(H1661="","",ROW()-4)</f>
        <v/>
      </c>
    </row>
    <row r="1662">
      <c r="A1662" s="13">
        <f>IF(H1662="","",ROW()-4)</f>
        <v/>
      </c>
      <c r="B1662" s="13">
        <f>IF(H1662="","",ROW()-4)</f>
        <v/>
      </c>
    </row>
    <row r="1663">
      <c r="A1663" s="13">
        <f>IF(H1663="","",ROW()-4)</f>
        <v/>
      </c>
      <c r="B1663" s="13">
        <f>IF(H1663="","",ROW()-4)</f>
        <v/>
      </c>
    </row>
    <row r="1664">
      <c r="A1664" s="13">
        <f>IF(H1664="","",ROW()-4)</f>
        <v/>
      </c>
      <c r="B1664" s="13">
        <f>IF(H1664="","",ROW()-4)</f>
        <v/>
      </c>
    </row>
    <row r="1665">
      <c r="A1665" s="13">
        <f>IF(H1665="","",ROW()-4)</f>
        <v/>
      </c>
      <c r="B1665" s="13">
        <f>IF(H1665="","",ROW()-4)</f>
        <v/>
      </c>
    </row>
    <row r="1666">
      <c r="A1666" s="13">
        <f>IF(H1666="","",ROW()-4)</f>
        <v/>
      </c>
      <c r="B1666" s="13">
        <f>IF(H1666="","",ROW()-4)</f>
        <v/>
      </c>
    </row>
    <row r="1667">
      <c r="A1667" s="13">
        <f>IF(H1667="","",ROW()-4)</f>
        <v/>
      </c>
      <c r="B1667" s="13">
        <f>IF(H1667="","",ROW()-4)</f>
        <v/>
      </c>
    </row>
    <row r="1668">
      <c r="A1668" s="13">
        <f>IF(H1668="","",ROW()-4)</f>
        <v/>
      </c>
      <c r="B1668" s="13">
        <f>IF(H1668="","",ROW()-4)</f>
        <v/>
      </c>
    </row>
    <row r="1669">
      <c r="A1669" s="13">
        <f>IF(H1669="","",ROW()-4)</f>
        <v/>
      </c>
      <c r="B1669" s="13">
        <f>IF(H1669="","",ROW()-4)</f>
        <v/>
      </c>
    </row>
    <row r="1670">
      <c r="A1670" s="13">
        <f>IF(H1670="","",ROW()-4)</f>
        <v/>
      </c>
      <c r="B1670" s="13">
        <f>IF(H1670="","",ROW()-4)</f>
        <v/>
      </c>
    </row>
    <row r="1671">
      <c r="A1671" s="13">
        <f>IF(H1671="","",ROW()-4)</f>
        <v/>
      </c>
      <c r="B1671" s="13">
        <f>IF(H1671="","",ROW()-4)</f>
        <v/>
      </c>
    </row>
    <row r="1672">
      <c r="A1672" s="13">
        <f>IF(H1672="","",ROW()-4)</f>
        <v/>
      </c>
      <c r="B1672" s="13">
        <f>IF(H1672="","",ROW()-4)</f>
        <v/>
      </c>
    </row>
    <row r="1673">
      <c r="A1673" s="13">
        <f>IF(H1673="","",ROW()-4)</f>
        <v/>
      </c>
      <c r="B1673" s="13">
        <f>IF(H1673="","",ROW()-4)</f>
        <v/>
      </c>
    </row>
    <row r="1674">
      <c r="A1674" s="13">
        <f>IF(H1674="","",ROW()-4)</f>
        <v/>
      </c>
      <c r="B1674" s="13">
        <f>IF(H1674="","",ROW()-4)</f>
        <v/>
      </c>
    </row>
    <row r="1675">
      <c r="A1675" s="13">
        <f>IF(H1675="","",ROW()-4)</f>
        <v/>
      </c>
      <c r="B1675" s="13">
        <f>IF(H1675="","",ROW()-4)</f>
        <v/>
      </c>
    </row>
    <row r="1676">
      <c r="A1676" s="13">
        <f>IF(H1676="","",ROW()-4)</f>
        <v/>
      </c>
      <c r="B1676" s="13">
        <f>IF(H1676="","",ROW()-4)</f>
        <v/>
      </c>
    </row>
    <row r="1677">
      <c r="A1677" s="13">
        <f>IF(H1677="","",ROW()-4)</f>
        <v/>
      </c>
      <c r="B1677" s="13">
        <f>IF(H1677="","",ROW()-4)</f>
        <v/>
      </c>
    </row>
    <row r="1678">
      <c r="A1678" s="13">
        <f>IF(H1678="","",ROW()-4)</f>
        <v/>
      </c>
      <c r="B1678" s="13">
        <f>IF(H1678="","",ROW()-4)</f>
        <v/>
      </c>
    </row>
    <row r="1679">
      <c r="A1679" s="13">
        <f>IF(H1679="","",ROW()-4)</f>
        <v/>
      </c>
      <c r="B1679" s="13">
        <f>IF(H1679="","",ROW()-4)</f>
        <v/>
      </c>
    </row>
    <row r="1680">
      <c r="A1680" s="13">
        <f>IF(H1680="","",ROW()-4)</f>
        <v/>
      </c>
      <c r="B1680" s="13">
        <f>IF(H1680="","",ROW()-4)</f>
        <v/>
      </c>
    </row>
    <row r="1681">
      <c r="A1681" s="13">
        <f>IF(H1681="","",ROW()-4)</f>
        <v/>
      </c>
      <c r="B1681" s="13">
        <f>IF(H1681="","",ROW()-4)</f>
        <v/>
      </c>
    </row>
    <row r="1682">
      <c r="A1682" s="13">
        <f>IF(H1682="","",ROW()-4)</f>
        <v/>
      </c>
      <c r="B1682" s="13">
        <f>IF(H1682="","",ROW()-4)</f>
        <v/>
      </c>
    </row>
    <row r="1683">
      <c r="A1683" s="13">
        <f>IF(H1683="","",ROW()-4)</f>
        <v/>
      </c>
      <c r="B1683" s="13">
        <f>IF(H1683="","",ROW()-4)</f>
        <v/>
      </c>
    </row>
    <row r="1684">
      <c r="A1684" s="13">
        <f>IF(H1684="","",ROW()-4)</f>
        <v/>
      </c>
      <c r="B1684" s="13">
        <f>IF(H1684="","",ROW()-4)</f>
        <v/>
      </c>
    </row>
    <row r="1685">
      <c r="A1685" s="13">
        <f>IF(H1685="","",ROW()-4)</f>
        <v/>
      </c>
      <c r="B1685" s="13">
        <f>IF(H1685="","",ROW()-4)</f>
        <v/>
      </c>
    </row>
    <row r="1686">
      <c r="A1686" s="13">
        <f>IF(H1686="","",ROW()-4)</f>
        <v/>
      </c>
      <c r="B1686" s="13">
        <f>IF(H1686="","",ROW()-4)</f>
        <v/>
      </c>
    </row>
    <row r="1687">
      <c r="A1687" s="13">
        <f>IF(H1687="","",ROW()-4)</f>
        <v/>
      </c>
      <c r="B1687" s="13">
        <f>IF(H1687="","",ROW()-4)</f>
        <v/>
      </c>
    </row>
    <row r="1688">
      <c r="A1688" s="13">
        <f>IF(H1688="","",ROW()-4)</f>
        <v/>
      </c>
      <c r="B1688" s="13">
        <f>IF(H1688="","",ROW()-4)</f>
        <v/>
      </c>
    </row>
    <row r="1689">
      <c r="A1689" s="13">
        <f>IF(H1689="","",ROW()-4)</f>
        <v/>
      </c>
      <c r="B1689" s="13">
        <f>IF(H1689="","",ROW()-4)</f>
        <v/>
      </c>
    </row>
    <row r="1690">
      <c r="A1690" s="13">
        <f>IF(H1690="","",ROW()-4)</f>
        <v/>
      </c>
      <c r="B1690" s="13">
        <f>IF(H1690="","",ROW()-4)</f>
        <v/>
      </c>
    </row>
    <row r="1691">
      <c r="A1691" s="13">
        <f>IF(H1691="","",ROW()-4)</f>
        <v/>
      </c>
      <c r="B1691" s="13">
        <f>IF(H1691="","",ROW()-4)</f>
        <v/>
      </c>
    </row>
    <row r="1692">
      <c r="A1692" s="13">
        <f>IF(H1692="","",ROW()-4)</f>
        <v/>
      </c>
      <c r="B1692" s="13">
        <f>IF(H1692="","",ROW()-4)</f>
        <v/>
      </c>
    </row>
    <row r="1693">
      <c r="A1693" s="13">
        <f>IF(H1693="","",ROW()-4)</f>
        <v/>
      </c>
      <c r="B1693" s="13">
        <f>IF(H1693="","",ROW()-4)</f>
        <v/>
      </c>
    </row>
    <row r="1694">
      <c r="A1694" s="13">
        <f>IF(H1694="","",ROW()-4)</f>
        <v/>
      </c>
      <c r="B1694" s="13">
        <f>IF(H1694="","",ROW()-4)</f>
        <v/>
      </c>
    </row>
    <row r="1695">
      <c r="A1695" s="13">
        <f>IF(H1695="","",ROW()-4)</f>
        <v/>
      </c>
      <c r="B1695" s="13">
        <f>IF(H1695="","",ROW()-4)</f>
        <v/>
      </c>
    </row>
    <row r="1696">
      <c r="A1696" s="13">
        <f>IF(H1696="","",ROW()-4)</f>
        <v/>
      </c>
      <c r="B1696" s="13">
        <f>IF(H1696="","",ROW()-4)</f>
        <v/>
      </c>
    </row>
    <row r="1697">
      <c r="A1697" s="13">
        <f>IF(H1697="","",ROW()-4)</f>
        <v/>
      </c>
      <c r="B1697" s="13">
        <f>IF(H1697="","",ROW()-4)</f>
        <v/>
      </c>
    </row>
    <row r="1698">
      <c r="A1698" s="13">
        <f>IF(H1698="","",ROW()-4)</f>
        <v/>
      </c>
      <c r="B1698" s="13">
        <f>IF(H1698="","",ROW()-4)</f>
        <v/>
      </c>
    </row>
    <row r="1699">
      <c r="A1699" s="13">
        <f>IF(H1699="","",ROW()-4)</f>
        <v/>
      </c>
      <c r="B1699" s="13">
        <f>IF(H1699="","",ROW()-4)</f>
        <v/>
      </c>
    </row>
    <row r="1700">
      <c r="A1700" s="13">
        <f>IF(H1700="","",ROW()-4)</f>
        <v/>
      </c>
      <c r="B1700" s="13">
        <f>IF(H1700="","",ROW()-4)</f>
        <v/>
      </c>
    </row>
    <row r="1701">
      <c r="A1701" s="13">
        <f>IF(H1701="","",ROW()-4)</f>
        <v/>
      </c>
      <c r="B1701" s="13">
        <f>IF(H1701="","",ROW()-4)</f>
        <v/>
      </c>
    </row>
    <row r="1702">
      <c r="A1702" s="13">
        <f>IF(H1702="","",ROW()-4)</f>
        <v/>
      </c>
      <c r="B1702" s="13">
        <f>IF(H1702="","",ROW()-4)</f>
        <v/>
      </c>
    </row>
    <row r="1703">
      <c r="A1703" s="13">
        <f>IF(H1703="","",ROW()-4)</f>
        <v/>
      </c>
      <c r="B1703" s="13">
        <f>IF(H1703="","",ROW()-4)</f>
        <v/>
      </c>
    </row>
    <row r="1704">
      <c r="A1704" s="13">
        <f>IF(H1704="","",ROW()-4)</f>
        <v/>
      </c>
      <c r="B1704" s="13">
        <f>IF(H1704="","",ROW()-4)</f>
        <v/>
      </c>
    </row>
    <row r="1705">
      <c r="A1705" s="13">
        <f>IF(H1705="","",ROW()-4)</f>
        <v/>
      </c>
      <c r="B1705" s="13">
        <f>IF(H1705="","",ROW()-4)</f>
        <v/>
      </c>
    </row>
    <row r="1706">
      <c r="A1706" s="13">
        <f>IF(H1706="","",ROW()-4)</f>
        <v/>
      </c>
      <c r="B1706" s="13">
        <f>IF(H1706="","",ROW()-4)</f>
        <v/>
      </c>
    </row>
    <row r="1707">
      <c r="A1707" s="13">
        <f>IF(H1707="","",ROW()-4)</f>
        <v/>
      </c>
      <c r="B1707" s="13">
        <f>IF(H1707="","",ROW()-4)</f>
        <v/>
      </c>
    </row>
    <row r="1708">
      <c r="A1708" s="13">
        <f>IF(H1708="","",ROW()-4)</f>
        <v/>
      </c>
      <c r="B1708" s="13">
        <f>IF(H1708="","",ROW()-4)</f>
        <v/>
      </c>
    </row>
    <row r="1709">
      <c r="A1709" s="13">
        <f>IF(H1709="","",ROW()-4)</f>
        <v/>
      </c>
      <c r="B1709" s="13">
        <f>IF(H1709="","",ROW()-4)</f>
        <v/>
      </c>
    </row>
    <row r="1710">
      <c r="A1710" s="13">
        <f>IF(H1710="","",ROW()-4)</f>
        <v/>
      </c>
      <c r="B1710" s="13">
        <f>IF(H1710="","",ROW()-4)</f>
        <v/>
      </c>
    </row>
    <row r="1711">
      <c r="A1711" s="13">
        <f>IF(H1711="","",ROW()-4)</f>
        <v/>
      </c>
      <c r="B1711" s="13">
        <f>IF(H1711="","",ROW()-4)</f>
        <v/>
      </c>
    </row>
    <row r="1712">
      <c r="A1712" s="13">
        <f>IF(H1712="","",ROW()-4)</f>
        <v/>
      </c>
      <c r="B1712" s="13">
        <f>IF(H1712="","",ROW()-4)</f>
        <v/>
      </c>
    </row>
    <row r="1713">
      <c r="A1713" s="13">
        <f>IF(H1713="","",ROW()-4)</f>
        <v/>
      </c>
      <c r="B1713" s="13">
        <f>IF(H1713="","",ROW()-4)</f>
        <v/>
      </c>
    </row>
    <row r="1714">
      <c r="A1714" s="13">
        <f>IF(H1714="","",ROW()-4)</f>
        <v/>
      </c>
      <c r="B1714" s="13">
        <f>IF(H1714="","",ROW()-4)</f>
        <v/>
      </c>
    </row>
    <row r="1715">
      <c r="A1715" s="13">
        <f>IF(H1715="","",ROW()-4)</f>
        <v/>
      </c>
      <c r="B1715" s="13">
        <f>IF(H1715="","",ROW()-4)</f>
        <v/>
      </c>
    </row>
    <row r="1716">
      <c r="A1716" s="13">
        <f>IF(H1716="","",ROW()-4)</f>
        <v/>
      </c>
      <c r="B1716" s="13">
        <f>IF(H1716="","",ROW()-4)</f>
        <v/>
      </c>
    </row>
    <row r="1717">
      <c r="A1717" s="13">
        <f>IF(H1717="","",ROW()-4)</f>
        <v/>
      </c>
      <c r="B1717" s="13">
        <f>IF(H1717="","",ROW()-4)</f>
        <v/>
      </c>
    </row>
    <row r="1718">
      <c r="A1718" s="13">
        <f>IF(H1718="","",ROW()-4)</f>
        <v/>
      </c>
      <c r="B1718" s="13">
        <f>IF(H1718="","",ROW()-4)</f>
        <v/>
      </c>
    </row>
    <row r="1719">
      <c r="A1719" s="13">
        <f>IF(H1719="","",ROW()-4)</f>
        <v/>
      </c>
      <c r="B1719" s="13">
        <f>IF(H1719="","",ROW()-4)</f>
        <v/>
      </c>
    </row>
    <row r="1720">
      <c r="A1720" s="13">
        <f>IF(H1720="","",ROW()-4)</f>
        <v/>
      </c>
      <c r="B1720" s="13">
        <f>IF(H1720="","",ROW()-4)</f>
        <v/>
      </c>
    </row>
    <row r="1721">
      <c r="A1721" s="13">
        <f>IF(H1721="","",ROW()-4)</f>
        <v/>
      </c>
      <c r="B1721" s="13">
        <f>IF(H1721="","",ROW()-4)</f>
        <v/>
      </c>
    </row>
    <row r="1722">
      <c r="A1722" s="13">
        <f>IF(H1722="","",ROW()-4)</f>
        <v/>
      </c>
      <c r="B1722" s="13">
        <f>IF(H1722="","",ROW()-4)</f>
        <v/>
      </c>
    </row>
    <row r="1723">
      <c r="A1723" s="13">
        <f>IF(H1723="","",ROW()-4)</f>
        <v/>
      </c>
      <c r="B1723" s="13">
        <f>IF(H1723="","",ROW()-4)</f>
        <v/>
      </c>
    </row>
    <row r="1724">
      <c r="A1724" s="13">
        <f>IF(H1724="","",ROW()-4)</f>
        <v/>
      </c>
      <c r="B1724" s="13">
        <f>IF(H1724="","",ROW()-4)</f>
        <v/>
      </c>
    </row>
    <row r="1725">
      <c r="A1725" s="13">
        <f>IF(H1725="","",ROW()-4)</f>
        <v/>
      </c>
      <c r="B1725" s="13">
        <f>IF(H1725="","",ROW()-4)</f>
        <v/>
      </c>
    </row>
    <row r="1726">
      <c r="A1726" s="13">
        <f>IF(H1726="","",ROW()-4)</f>
        <v/>
      </c>
      <c r="B1726" s="13">
        <f>IF(H1726="","",ROW()-4)</f>
        <v/>
      </c>
    </row>
    <row r="1727">
      <c r="A1727" s="13">
        <f>IF(H1727="","",ROW()-4)</f>
        <v/>
      </c>
      <c r="B1727" s="13">
        <f>IF(H1727="","",ROW()-4)</f>
        <v/>
      </c>
    </row>
    <row r="1728">
      <c r="A1728" s="13">
        <f>IF(H1728="","",ROW()-4)</f>
        <v/>
      </c>
      <c r="B1728" s="13">
        <f>IF(H1728="","",ROW()-4)</f>
        <v/>
      </c>
    </row>
    <row r="1729">
      <c r="A1729" s="13">
        <f>IF(H1729="","",ROW()-4)</f>
        <v/>
      </c>
      <c r="B1729" s="13">
        <f>IF(H1729="","",ROW()-4)</f>
        <v/>
      </c>
    </row>
    <row r="1730">
      <c r="A1730" s="13">
        <f>IF(H1730="","",ROW()-4)</f>
        <v/>
      </c>
      <c r="B1730" s="13">
        <f>IF(H1730="","",ROW()-4)</f>
        <v/>
      </c>
    </row>
    <row r="1731">
      <c r="A1731" s="13">
        <f>IF(H1731="","",ROW()-4)</f>
        <v/>
      </c>
      <c r="B1731" s="13">
        <f>IF(H1731="","",ROW()-4)</f>
        <v/>
      </c>
    </row>
    <row r="1732">
      <c r="A1732" s="13">
        <f>IF(H1732="","",ROW()-4)</f>
        <v/>
      </c>
      <c r="B1732" s="13">
        <f>IF(H1732="","",ROW()-4)</f>
        <v/>
      </c>
    </row>
    <row r="1733">
      <c r="A1733" s="13">
        <f>IF(H1733="","",ROW()-4)</f>
        <v/>
      </c>
      <c r="B1733" s="13">
        <f>IF(H1733="","",ROW()-4)</f>
        <v/>
      </c>
    </row>
    <row r="1734">
      <c r="A1734" s="13">
        <f>IF(H1734="","",ROW()-4)</f>
        <v/>
      </c>
      <c r="B1734" s="13">
        <f>IF(H1734="","",ROW()-4)</f>
        <v/>
      </c>
    </row>
    <row r="1735">
      <c r="A1735" s="13">
        <f>IF(H1735="","",ROW()-4)</f>
        <v/>
      </c>
      <c r="B1735" s="13">
        <f>IF(H1735="","",ROW()-4)</f>
        <v/>
      </c>
    </row>
    <row r="1736">
      <c r="A1736" s="13">
        <f>IF(H1736="","",ROW()-4)</f>
        <v/>
      </c>
      <c r="B1736" s="13">
        <f>IF(H1736="","",ROW()-4)</f>
        <v/>
      </c>
    </row>
    <row r="1737">
      <c r="A1737" s="13">
        <f>IF(H1737="","",ROW()-4)</f>
        <v/>
      </c>
      <c r="B1737" s="13">
        <f>IF(H1737="","",ROW()-4)</f>
        <v/>
      </c>
    </row>
    <row r="1738">
      <c r="A1738" s="13">
        <f>IF(H1738="","",ROW()-4)</f>
        <v/>
      </c>
      <c r="B1738" s="13">
        <f>IF(H1738="","",ROW()-4)</f>
        <v/>
      </c>
    </row>
    <row r="1739">
      <c r="A1739" s="13">
        <f>IF(H1739="","",ROW()-4)</f>
        <v/>
      </c>
      <c r="B1739" s="13">
        <f>IF(H1739="","",ROW()-4)</f>
        <v/>
      </c>
    </row>
    <row r="1740">
      <c r="A1740" s="13">
        <f>IF(H1740="","",ROW()-4)</f>
        <v/>
      </c>
      <c r="B1740" s="13">
        <f>IF(H1740="","",ROW()-4)</f>
        <v/>
      </c>
    </row>
    <row r="1741">
      <c r="A1741" s="13">
        <f>IF(H1741="","",ROW()-4)</f>
        <v/>
      </c>
      <c r="B1741" s="13">
        <f>IF(H1741="","",ROW()-4)</f>
        <v/>
      </c>
    </row>
    <row r="1742">
      <c r="A1742" s="13">
        <f>IF(H1742="","",ROW()-4)</f>
        <v/>
      </c>
      <c r="B1742" s="13">
        <f>IF(H1742="","",ROW()-4)</f>
        <v/>
      </c>
    </row>
    <row r="1743">
      <c r="A1743" s="13">
        <f>IF(H1743="","",ROW()-4)</f>
        <v/>
      </c>
      <c r="B1743" s="13">
        <f>IF(H1743="","",ROW()-4)</f>
        <v/>
      </c>
    </row>
    <row r="1744">
      <c r="A1744" s="13">
        <f>IF(H1744="","",ROW()-4)</f>
        <v/>
      </c>
      <c r="B1744" s="13">
        <f>IF(H1744="","",ROW()-4)</f>
        <v/>
      </c>
    </row>
    <row r="1745">
      <c r="A1745" s="13">
        <f>IF(H1745="","",ROW()-4)</f>
        <v/>
      </c>
      <c r="B1745" s="13">
        <f>IF(H1745="","",ROW()-4)</f>
        <v/>
      </c>
    </row>
    <row r="1746">
      <c r="A1746" s="13">
        <f>IF(H1746="","",ROW()-4)</f>
        <v/>
      </c>
      <c r="B1746" s="13">
        <f>IF(H1746="","",ROW()-4)</f>
        <v/>
      </c>
    </row>
    <row r="1747">
      <c r="A1747" s="13">
        <f>IF(H1747="","",ROW()-4)</f>
        <v/>
      </c>
      <c r="B1747" s="13">
        <f>IF(H1747="","",ROW()-4)</f>
        <v/>
      </c>
    </row>
    <row r="1748">
      <c r="A1748" s="13">
        <f>IF(H1748="","",ROW()-4)</f>
        <v/>
      </c>
      <c r="B1748" s="13">
        <f>IF(H1748="","",ROW()-4)</f>
        <v/>
      </c>
    </row>
    <row r="1749">
      <c r="A1749" s="13">
        <f>IF(H1749="","",ROW()-4)</f>
        <v/>
      </c>
      <c r="B1749" s="13">
        <f>IF(H1749="","",ROW()-4)</f>
        <v/>
      </c>
    </row>
    <row r="1750">
      <c r="A1750" s="13">
        <f>IF(H1750="","",ROW()-4)</f>
        <v/>
      </c>
      <c r="B1750" s="13">
        <f>IF(H1750="","",ROW()-4)</f>
        <v/>
      </c>
    </row>
    <row r="1751">
      <c r="A1751" s="13">
        <f>IF(H1751="","",ROW()-4)</f>
        <v/>
      </c>
      <c r="B1751" s="13">
        <f>IF(H1751="","",ROW()-4)</f>
        <v/>
      </c>
    </row>
    <row r="1752">
      <c r="A1752" s="13">
        <f>IF(H1752="","",ROW()-4)</f>
        <v/>
      </c>
      <c r="B1752" s="13">
        <f>IF(H1752="","",ROW()-4)</f>
        <v/>
      </c>
    </row>
    <row r="1753">
      <c r="A1753" s="13">
        <f>IF(H1753="","",ROW()-4)</f>
        <v/>
      </c>
      <c r="B1753" s="13">
        <f>IF(H1753="","",ROW()-4)</f>
        <v/>
      </c>
    </row>
    <row r="1754">
      <c r="A1754" s="13">
        <f>IF(H1754="","",ROW()-4)</f>
        <v/>
      </c>
      <c r="B1754" s="13">
        <f>IF(H1754="","",ROW()-4)</f>
        <v/>
      </c>
    </row>
    <row r="1755">
      <c r="A1755" s="13">
        <f>IF(H1755="","",ROW()-4)</f>
        <v/>
      </c>
      <c r="B1755" s="13">
        <f>IF(H1755="","",ROW()-4)</f>
        <v/>
      </c>
    </row>
    <row r="1756">
      <c r="A1756" s="13">
        <f>IF(H1756="","",ROW()-4)</f>
        <v/>
      </c>
      <c r="B1756" s="13">
        <f>IF(H1756="","",ROW()-4)</f>
        <v/>
      </c>
    </row>
    <row r="1757">
      <c r="A1757" s="13">
        <f>IF(H1757="","",ROW()-4)</f>
        <v/>
      </c>
      <c r="B1757" s="13">
        <f>IF(H1757="","",ROW()-4)</f>
        <v/>
      </c>
    </row>
    <row r="1758">
      <c r="A1758" s="13">
        <f>IF(H1758="","",ROW()-4)</f>
        <v/>
      </c>
      <c r="B1758" s="13">
        <f>IF(H1758="","",ROW()-4)</f>
        <v/>
      </c>
    </row>
    <row r="1759">
      <c r="A1759" s="13">
        <f>IF(H1759="","",ROW()-4)</f>
        <v/>
      </c>
      <c r="B1759" s="13">
        <f>IF(H1759="","",ROW()-4)</f>
        <v/>
      </c>
    </row>
    <row r="1760">
      <c r="A1760" s="13">
        <f>IF(H1760="","",ROW()-4)</f>
        <v/>
      </c>
      <c r="B1760" s="13">
        <f>IF(H1760="","",ROW()-4)</f>
        <v/>
      </c>
    </row>
    <row r="1761">
      <c r="A1761" s="13">
        <f>IF(H1761="","",ROW()-4)</f>
        <v/>
      </c>
      <c r="B1761" s="13">
        <f>IF(H1761="","",ROW()-4)</f>
        <v/>
      </c>
    </row>
    <row r="1762">
      <c r="A1762" s="13">
        <f>IF(H1762="","",ROW()-4)</f>
        <v/>
      </c>
      <c r="B1762" s="13">
        <f>IF(H1762="","",ROW()-4)</f>
        <v/>
      </c>
    </row>
    <row r="1763">
      <c r="A1763" s="13">
        <f>IF(H1763="","",ROW()-4)</f>
        <v/>
      </c>
      <c r="B1763" s="13">
        <f>IF(H1763="","",ROW()-4)</f>
        <v/>
      </c>
    </row>
    <row r="1764">
      <c r="A1764" s="13">
        <f>IF(H1764="","",ROW()-4)</f>
        <v/>
      </c>
      <c r="B1764" s="13">
        <f>IF(H1764="","",ROW()-4)</f>
        <v/>
      </c>
    </row>
    <row r="1765">
      <c r="A1765" s="13">
        <f>IF(H1765="","",ROW()-4)</f>
        <v/>
      </c>
      <c r="B1765" s="13">
        <f>IF(H1765="","",ROW()-4)</f>
        <v/>
      </c>
    </row>
    <row r="1766">
      <c r="A1766" s="13">
        <f>IF(H1766="","",ROW()-4)</f>
        <v/>
      </c>
      <c r="B1766" s="13">
        <f>IF(H1766="","",ROW()-4)</f>
        <v/>
      </c>
    </row>
    <row r="1767">
      <c r="A1767" s="13">
        <f>IF(H1767="","",ROW()-4)</f>
        <v/>
      </c>
      <c r="B1767" s="13">
        <f>IF(H1767="","",ROW()-4)</f>
        <v/>
      </c>
    </row>
    <row r="1768">
      <c r="A1768" s="13">
        <f>IF(H1768="","",ROW()-4)</f>
        <v/>
      </c>
      <c r="B1768" s="13">
        <f>IF(H1768="","",ROW()-4)</f>
        <v/>
      </c>
    </row>
    <row r="1769">
      <c r="A1769" s="13">
        <f>IF(H1769="","",ROW()-4)</f>
        <v/>
      </c>
      <c r="B1769" s="13">
        <f>IF(H1769="","",ROW()-4)</f>
        <v/>
      </c>
    </row>
    <row r="1770">
      <c r="A1770" s="13">
        <f>IF(H1770="","",ROW()-4)</f>
        <v/>
      </c>
      <c r="B1770" s="13">
        <f>IF(H1770="","",ROW()-4)</f>
        <v/>
      </c>
    </row>
    <row r="1771">
      <c r="A1771" s="13">
        <f>IF(H1771="","",ROW()-4)</f>
        <v/>
      </c>
      <c r="B1771" s="13">
        <f>IF(H1771="","",ROW()-4)</f>
        <v/>
      </c>
    </row>
    <row r="1772">
      <c r="A1772" s="13">
        <f>IF(H1772="","",ROW()-4)</f>
        <v/>
      </c>
      <c r="B1772" s="13">
        <f>IF(H1772="","",ROW()-4)</f>
        <v/>
      </c>
    </row>
    <row r="1773">
      <c r="A1773" s="13">
        <f>IF(H1773="","",ROW()-4)</f>
        <v/>
      </c>
      <c r="B1773" s="13">
        <f>IF(H1773="","",ROW()-4)</f>
        <v/>
      </c>
    </row>
    <row r="1774">
      <c r="A1774" s="13">
        <f>IF(H1774="","",ROW()-4)</f>
        <v/>
      </c>
      <c r="B1774" s="13">
        <f>IF(H1774="","",ROW()-4)</f>
        <v/>
      </c>
    </row>
    <row r="1775">
      <c r="A1775" s="13">
        <f>IF(H1775="","",ROW()-4)</f>
        <v/>
      </c>
      <c r="B1775" s="13">
        <f>IF(H1775="","",ROW()-4)</f>
        <v/>
      </c>
    </row>
    <row r="1776">
      <c r="A1776" s="13">
        <f>IF(H1776="","",ROW()-4)</f>
        <v/>
      </c>
      <c r="B1776" s="13">
        <f>IF(H1776="","",ROW()-4)</f>
        <v/>
      </c>
    </row>
    <row r="1777">
      <c r="A1777" s="13">
        <f>IF(H1777="","",ROW()-4)</f>
        <v/>
      </c>
      <c r="B1777" s="13">
        <f>IF(H1777="","",ROW()-4)</f>
        <v/>
      </c>
    </row>
    <row r="1778">
      <c r="A1778" s="13">
        <f>IF(H1778="","",ROW()-4)</f>
        <v/>
      </c>
      <c r="B1778" s="13">
        <f>IF(H1778="","",ROW()-4)</f>
        <v/>
      </c>
    </row>
    <row r="1779">
      <c r="A1779" s="13">
        <f>IF(H1779="","",ROW()-4)</f>
        <v/>
      </c>
      <c r="B1779" s="13">
        <f>IF(H1779="","",ROW()-4)</f>
        <v/>
      </c>
    </row>
    <row r="1780">
      <c r="A1780" s="13">
        <f>IF(H1780="","",ROW()-4)</f>
        <v/>
      </c>
      <c r="B1780" s="13">
        <f>IF(H1780="","",ROW()-4)</f>
        <v/>
      </c>
    </row>
    <row r="1781">
      <c r="A1781" s="13">
        <f>IF(H1781="","",ROW()-4)</f>
        <v/>
      </c>
      <c r="B1781" s="13">
        <f>IF(H1781="","",ROW()-4)</f>
        <v/>
      </c>
    </row>
    <row r="1782">
      <c r="A1782" s="13">
        <f>IF(H1782="","",ROW()-4)</f>
        <v/>
      </c>
      <c r="B1782" s="13">
        <f>IF(H1782="","",ROW()-4)</f>
        <v/>
      </c>
    </row>
    <row r="1783">
      <c r="A1783" s="13">
        <f>IF(H1783="","",ROW()-4)</f>
        <v/>
      </c>
      <c r="B1783" s="13">
        <f>IF(H1783="","",ROW()-4)</f>
        <v/>
      </c>
    </row>
    <row r="1784">
      <c r="A1784" s="13">
        <f>IF(H1784="","",ROW()-4)</f>
        <v/>
      </c>
      <c r="B1784" s="13">
        <f>IF(H1784="","",ROW()-4)</f>
        <v/>
      </c>
    </row>
    <row r="1785">
      <c r="A1785" s="13">
        <f>IF(H1785="","",ROW()-4)</f>
        <v/>
      </c>
      <c r="B1785" s="13">
        <f>IF(H1785="","",ROW()-4)</f>
        <v/>
      </c>
    </row>
    <row r="1786">
      <c r="A1786" s="13">
        <f>IF(H1786="","",ROW()-4)</f>
        <v/>
      </c>
      <c r="B1786" s="13">
        <f>IF(H1786="","",ROW()-4)</f>
        <v/>
      </c>
    </row>
    <row r="1787">
      <c r="A1787" s="13">
        <f>IF(H1787="","",ROW()-4)</f>
        <v/>
      </c>
      <c r="B1787" s="13">
        <f>IF(H1787="","",ROW()-4)</f>
        <v/>
      </c>
    </row>
    <row r="1788">
      <c r="A1788" s="13">
        <f>IF(H1788="","",ROW()-4)</f>
        <v/>
      </c>
      <c r="B1788" s="13">
        <f>IF(H1788="","",ROW()-4)</f>
        <v/>
      </c>
    </row>
    <row r="1789">
      <c r="A1789" s="13">
        <f>IF(H1789="","",ROW()-4)</f>
        <v/>
      </c>
      <c r="B1789" s="13">
        <f>IF(H1789="","",ROW()-4)</f>
        <v/>
      </c>
    </row>
    <row r="1790">
      <c r="A1790" s="13">
        <f>IF(H1790="","",ROW()-4)</f>
        <v/>
      </c>
      <c r="B1790" s="13">
        <f>IF(H1790="","",ROW()-4)</f>
        <v/>
      </c>
    </row>
    <row r="1791">
      <c r="A1791" s="13">
        <f>IF(H1791="","",ROW()-4)</f>
        <v/>
      </c>
      <c r="B1791" s="13">
        <f>IF(H1791="","",ROW()-4)</f>
        <v/>
      </c>
    </row>
    <row r="1792">
      <c r="A1792" s="13">
        <f>IF(H1792="","",ROW()-4)</f>
        <v/>
      </c>
      <c r="B1792" s="13">
        <f>IF(H1792="","",ROW()-4)</f>
        <v/>
      </c>
    </row>
    <row r="1793">
      <c r="A1793" s="13">
        <f>IF(H1793="","",ROW()-4)</f>
        <v/>
      </c>
      <c r="B1793" s="13">
        <f>IF(H1793="","",ROW()-4)</f>
        <v/>
      </c>
    </row>
    <row r="1794">
      <c r="A1794" s="13">
        <f>IF(H1794="","",ROW()-4)</f>
        <v/>
      </c>
      <c r="B1794" s="13">
        <f>IF(H1794="","",ROW()-4)</f>
        <v/>
      </c>
    </row>
    <row r="1795">
      <c r="A1795" s="13">
        <f>IF(H1795="","",ROW()-4)</f>
        <v/>
      </c>
      <c r="B1795" s="13">
        <f>IF(H1795="","",ROW()-4)</f>
        <v/>
      </c>
    </row>
    <row r="1796">
      <c r="A1796" s="13">
        <f>IF(H1796="","",ROW()-4)</f>
        <v/>
      </c>
      <c r="B1796" s="13">
        <f>IF(H1796="","",ROW()-4)</f>
        <v/>
      </c>
    </row>
    <row r="1797">
      <c r="A1797" s="13">
        <f>IF(H1797="","",ROW()-4)</f>
        <v/>
      </c>
      <c r="B1797" s="13">
        <f>IF(H1797="","",ROW()-4)</f>
        <v/>
      </c>
    </row>
    <row r="1798">
      <c r="A1798" s="13">
        <f>IF(H1798="","",ROW()-4)</f>
        <v/>
      </c>
      <c r="B1798" s="13">
        <f>IF(H1798="","",ROW()-4)</f>
        <v/>
      </c>
    </row>
    <row r="1799">
      <c r="A1799" s="13">
        <f>IF(H1799="","",ROW()-4)</f>
        <v/>
      </c>
      <c r="B1799" s="13">
        <f>IF(H1799="","",ROW()-4)</f>
        <v/>
      </c>
    </row>
    <row r="1800">
      <c r="A1800" s="13">
        <f>IF(H1800="","",ROW()-4)</f>
        <v/>
      </c>
      <c r="B1800" s="13">
        <f>IF(H1800="","",ROW()-4)</f>
        <v/>
      </c>
    </row>
    <row r="1801">
      <c r="A1801" s="13">
        <f>IF(H1801="","",ROW()-4)</f>
        <v/>
      </c>
      <c r="B1801" s="13">
        <f>IF(H1801="","",ROW()-4)</f>
        <v/>
      </c>
    </row>
    <row r="1802">
      <c r="A1802" s="13">
        <f>IF(H1802="","",ROW()-4)</f>
        <v/>
      </c>
      <c r="B1802" s="13">
        <f>IF(H1802="","",ROW()-4)</f>
        <v/>
      </c>
    </row>
    <row r="1803">
      <c r="A1803" s="13">
        <f>IF(H1803="","",ROW()-4)</f>
        <v/>
      </c>
      <c r="B1803" s="13">
        <f>IF(H1803="","",ROW()-4)</f>
        <v/>
      </c>
    </row>
    <row r="1804">
      <c r="A1804" s="13">
        <f>IF(H1804="","",ROW()-4)</f>
        <v/>
      </c>
      <c r="B1804" s="13">
        <f>IF(H1804="","",ROW()-4)</f>
        <v/>
      </c>
    </row>
    <row r="1805">
      <c r="A1805" s="13">
        <f>IF(H1805="","",ROW()-4)</f>
        <v/>
      </c>
      <c r="B1805" s="13">
        <f>IF(H1805="","",ROW()-4)</f>
        <v/>
      </c>
    </row>
    <row r="1806">
      <c r="A1806" s="13">
        <f>IF(H1806="","",ROW()-4)</f>
        <v/>
      </c>
      <c r="B1806" s="13">
        <f>IF(H1806="","",ROW()-4)</f>
        <v/>
      </c>
    </row>
    <row r="1807">
      <c r="A1807" s="13">
        <f>IF(H1807="","",ROW()-4)</f>
        <v/>
      </c>
      <c r="B1807" s="13">
        <f>IF(H1807="","",ROW()-4)</f>
        <v/>
      </c>
    </row>
    <row r="1808">
      <c r="A1808" s="13">
        <f>IF(H1808="","",ROW()-4)</f>
        <v/>
      </c>
      <c r="B1808" s="13">
        <f>IF(H1808="","",ROW()-4)</f>
        <v/>
      </c>
    </row>
    <row r="1809">
      <c r="A1809" s="13">
        <f>IF(H1809="","",ROW()-4)</f>
        <v/>
      </c>
      <c r="B1809" s="13">
        <f>IF(H1809="","",ROW()-4)</f>
        <v/>
      </c>
    </row>
    <row r="1810">
      <c r="A1810" s="13">
        <f>IF(H1810="","",ROW()-4)</f>
        <v/>
      </c>
      <c r="B1810" s="13">
        <f>IF(H1810="","",ROW()-4)</f>
        <v/>
      </c>
    </row>
    <row r="1811">
      <c r="A1811" s="13">
        <f>IF(H1811="","",ROW()-4)</f>
        <v/>
      </c>
      <c r="B1811" s="13">
        <f>IF(H1811="","",ROW()-4)</f>
        <v/>
      </c>
    </row>
    <row r="1812">
      <c r="A1812" s="13">
        <f>IF(H1812="","",ROW()-4)</f>
        <v/>
      </c>
      <c r="B1812" s="13">
        <f>IF(H1812="","",ROW()-4)</f>
        <v/>
      </c>
    </row>
    <row r="1813">
      <c r="A1813" s="13">
        <f>IF(H1813="","",ROW()-4)</f>
        <v/>
      </c>
      <c r="B1813" s="13">
        <f>IF(H1813="","",ROW()-4)</f>
        <v/>
      </c>
    </row>
    <row r="1814">
      <c r="A1814" s="13">
        <f>IF(H1814="","",ROW()-4)</f>
        <v/>
      </c>
      <c r="B1814" s="13">
        <f>IF(H1814="","",ROW()-4)</f>
        <v/>
      </c>
    </row>
    <row r="1815">
      <c r="A1815" s="13">
        <f>IF(H1815="","",ROW()-4)</f>
        <v/>
      </c>
      <c r="B1815" s="13">
        <f>IF(H1815="","",ROW()-4)</f>
        <v/>
      </c>
    </row>
    <row r="1816">
      <c r="A1816" s="13">
        <f>IF(H1816="","",ROW()-4)</f>
        <v/>
      </c>
      <c r="B1816" s="13">
        <f>IF(H1816="","",ROW()-4)</f>
        <v/>
      </c>
    </row>
    <row r="1817">
      <c r="A1817" s="13">
        <f>IF(H1817="","",ROW()-4)</f>
        <v/>
      </c>
      <c r="B1817" s="13">
        <f>IF(H1817="","",ROW()-4)</f>
        <v/>
      </c>
    </row>
    <row r="1818">
      <c r="A1818" s="13">
        <f>IF(H1818="","",ROW()-4)</f>
        <v/>
      </c>
      <c r="B1818" s="13">
        <f>IF(H1818="","",ROW()-4)</f>
        <v/>
      </c>
    </row>
    <row r="1819">
      <c r="A1819" s="13">
        <f>IF(H1819="","",ROW()-4)</f>
        <v/>
      </c>
      <c r="B1819" s="13">
        <f>IF(H1819="","",ROW()-4)</f>
        <v/>
      </c>
    </row>
    <row r="1820">
      <c r="A1820" s="13">
        <f>IF(H1820="","",ROW()-4)</f>
        <v/>
      </c>
      <c r="B1820" s="13">
        <f>IF(H1820="","",ROW()-4)</f>
        <v/>
      </c>
    </row>
    <row r="1821">
      <c r="A1821" s="13">
        <f>IF(H1821="","",ROW()-4)</f>
        <v/>
      </c>
      <c r="B1821" s="13">
        <f>IF(H1821="","",ROW()-4)</f>
        <v/>
      </c>
    </row>
    <row r="1822">
      <c r="A1822" s="13">
        <f>IF(H1822="","",ROW()-4)</f>
        <v/>
      </c>
      <c r="B1822" s="13">
        <f>IF(H1822="","",ROW()-4)</f>
        <v/>
      </c>
    </row>
    <row r="1823">
      <c r="A1823" s="13">
        <f>IF(H1823="","",ROW()-4)</f>
        <v/>
      </c>
      <c r="B1823" s="13">
        <f>IF(H1823="","",ROW()-4)</f>
        <v/>
      </c>
    </row>
    <row r="1824">
      <c r="A1824" s="13">
        <f>IF(H1824="","",ROW()-4)</f>
        <v/>
      </c>
      <c r="B1824" s="13">
        <f>IF(H1824="","",ROW()-4)</f>
        <v/>
      </c>
    </row>
    <row r="1825">
      <c r="A1825" s="13">
        <f>IF(H1825="","",ROW()-4)</f>
        <v/>
      </c>
      <c r="B1825" s="13">
        <f>IF(H1825="","",ROW()-4)</f>
        <v/>
      </c>
    </row>
    <row r="1826">
      <c r="A1826" s="13">
        <f>IF(H1826="","",ROW()-4)</f>
        <v/>
      </c>
      <c r="B1826" s="13">
        <f>IF(H1826="","",ROW()-4)</f>
        <v/>
      </c>
    </row>
    <row r="1827">
      <c r="A1827" s="13">
        <f>IF(H1827="","",ROW()-4)</f>
        <v/>
      </c>
      <c r="B1827" s="13">
        <f>IF(H1827="","",ROW()-4)</f>
        <v/>
      </c>
    </row>
    <row r="1828">
      <c r="A1828" s="13">
        <f>IF(H1828="","",ROW()-4)</f>
        <v/>
      </c>
      <c r="B1828" s="13">
        <f>IF(H1828="","",ROW()-4)</f>
        <v/>
      </c>
    </row>
    <row r="1829">
      <c r="A1829" s="13">
        <f>IF(H1829="","",ROW()-4)</f>
        <v/>
      </c>
      <c r="B1829" s="13">
        <f>IF(H1829="","",ROW()-4)</f>
        <v/>
      </c>
    </row>
    <row r="1830">
      <c r="A1830" s="13">
        <f>IF(H1830="","",ROW()-4)</f>
        <v/>
      </c>
      <c r="B1830" s="13">
        <f>IF(H1830="","",ROW()-4)</f>
        <v/>
      </c>
    </row>
    <row r="1831">
      <c r="A1831" s="13">
        <f>IF(H1831="","",ROW()-4)</f>
        <v/>
      </c>
      <c r="B1831" s="13">
        <f>IF(H1831="","",ROW()-4)</f>
        <v/>
      </c>
    </row>
    <row r="1832">
      <c r="A1832" s="13">
        <f>IF(H1832="","",ROW()-4)</f>
        <v/>
      </c>
      <c r="B1832" s="13">
        <f>IF(H1832="","",ROW()-4)</f>
        <v/>
      </c>
    </row>
    <row r="1833">
      <c r="A1833" s="13">
        <f>IF(H1833="","",ROW()-4)</f>
        <v/>
      </c>
      <c r="B1833" s="13">
        <f>IF(H1833="","",ROW()-4)</f>
        <v/>
      </c>
    </row>
    <row r="1834">
      <c r="A1834" s="13">
        <f>IF(H1834="","",ROW()-4)</f>
        <v/>
      </c>
      <c r="B1834" s="13">
        <f>IF(H1834="","",ROW()-4)</f>
        <v/>
      </c>
    </row>
    <row r="1835">
      <c r="A1835" s="13">
        <f>IF(H1835="","",ROW()-4)</f>
        <v/>
      </c>
      <c r="B1835" s="13">
        <f>IF(H1835="","",ROW()-4)</f>
        <v/>
      </c>
    </row>
    <row r="1836">
      <c r="A1836" s="13">
        <f>IF(H1836="","",ROW()-4)</f>
        <v/>
      </c>
      <c r="B1836" s="13">
        <f>IF(H1836="","",ROW()-4)</f>
        <v/>
      </c>
    </row>
    <row r="1837">
      <c r="A1837" s="13">
        <f>IF(H1837="","",ROW()-4)</f>
        <v/>
      </c>
      <c r="B1837" s="13">
        <f>IF(H1837="","",ROW()-4)</f>
        <v/>
      </c>
    </row>
    <row r="1838">
      <c r="A1838" s="13">
        <f>IF(H1838="","",ROW()-4)</f>
        <v/>
      </c>
      <c r="B1838" s="13">
        <f>IF(H1838="","",ROW()-4)</f>
        <v/>
      </c>
    </row>
    <row r="1839">
      <c r="A1839" s="13">
        <f>IF(H1839="","",ROW()-4)</f>
        <v/>
      </c>
      <c r="B1839" s="13">
        <f>IF(H1839="","",ROW()-4)</f>
        <v/>
      </c>
    </row>
    <row r="1840">
      <c r="A1840" s="13">
        <f>IF(H1840="","",ROW()-4)</f>
        <v/>
      </c>
      <c r="B1840" s="13">
        <f>IF(H1840="","",ROW()-4)</f>
        <v/>
      </c>
    </row>
    <row r="1841">
      <c r="A1841" s="13">
        <f>IF(H1841="","",ROW()-4)</f>
        <v/>
      </c>
      <c r="B1841" s="13">
        <f>IF(H1841="","",ROW()-4)</f>
        <v/>
      </c>
    </row>
    <row r="1842">
      <c r="A1842" s="13">
        <f>IF(H1842="","",ROW()-4)</f>
        <v/>
      </c>
      <c r="B1842" s="13">
        <f>IF(H1842="","",ROW()-4)</f>
        <v/>
      </c>
    </row>
    <row r="1843">
      <c r="A1843" s="13">
        <f>IF(H1843="","",ROW()-4)</f>
        <v/>
      </c>
      <c r="B1843" s="13">
        <f>IF(H1843="","",ROW()-4)</f>
        <v/>
      </c>
    </row>
    <row r="1844">
      <c r="A1844" s="13">
        <f>IF(H1844="","",ROW()-4)</f>
        <v/>
      </c>
      <c r="B1844" s="13">
        <f>IF(H1844="","",ROW()-4)</f>
        <v/>
      </c>
    </row>
    <row r="1845">
      <c r="A1845" s="13">
        <f>IF(H1845="","",ROW()-4)</f>
        <v/>
      </c>
      <c r="B1845" s="13">
        <f>IF(H1845="","",ROW()-4)</f>
        <v/>
      </c>
    </row>
    <row r="1846">
      <c r="A1846" s="13">
        <f>IF(H1846="","",ROW()-4)</f>
        <v/>
      </c>
      <c r="B1846" s="13">
        <f>IF(H1846="","",ROW()-4)</f>
        <v/>
      </c>
    </row>
    <row r="1847">
      <c r="A1847" s="13">
        <f>IF(H1847="","",ROW()-4)</f>
        <v/>
      </c>
      <c r="B1847" s="13">
        <f>IF(H1847="","",ROW()-4)</f>
        <v/>
      </c>
    </row>
    <row r="1848">
      <c r="A1848" s="13">
        <f>IF(H1848="","",ROW()-4)</f>
        <v/>
      </c>
      <c r="B1848" s="13">
        <f>IF(H1848="","",ROW()-4)</f>
        <v/>
      </c>
    </row>
    <row r="1849">
      <c r="A1849" s="13">
        <f>IF(H1849="","",ROW()-4)</f>
        <v/>
      </c>
      <c r="B1849" s="13">
        <f>IF(H1849="","",ROW()-4)</f>
        <v/>
      </c>
    </row>
    <row r="1850">
      <c r="A1850" s="13">
        <f>IF(H1850="","",ROW()-4)</f>
        <v/>
      </c>
      <c r="B1850" s="13">
        <f>IF(H1850="","",ROW()-4)</f>
        <v/>
      </c>
    </row>
    <row r="1851">
      <c r="A1851" s="13">
        <f>IF(H1851="","",ROW()-4)</f>
        <v/>
      </c>
      <c r="B1851" s="13">
        <f>IF(H1851="","",ROW()-4)</f>
        <v/>
      </c>
    </row>
    <row r="1852">
      <c r="A1852" s="13">
        <f>IF(H1852="","",ROW()-4)</f>
        <v/>
      </c>
      <c r="B1852" s="13">
        <f>IF(H1852="","",ROW()-4)</f>
        <v/>
      </c>
    </row>
    <row r="1853">
      <c r="A1853" s="13">
        <f>IF(H1853="","",ROW()-4)</f>
        <v/>
      </c>
      <c r="B1853" s="13">
        <f>IF(H1853="","",ROW()-4)</f>
        <v/>
      </c>
    </row>
    <row r="1854">
      <c r="A1854" s="13">
        <f>IF(H1854="","",ROW()-4)</f>
        <v/>
      </c>
      <c r="B1854" s="13">
        <f>IF(H1854="","",ROW()-4)</f>
        <v/>
      </c>
    </row>
    <row r="1855">
      <c r="A1855" s="13">
        <f>IF(H1855="","",ROW()-4)</f>
        <v/>
      </c>
      <c r="B1855" s="13">
        <f>IF(H1855="","",ROW()-4)</f>
        <v/>
      </c>
    </row>
    <row r="1856">
      <c r="A1856" s="13">
        <f>IF(H1856="","",ROW()-4)</f>
        <v/>
      </c>
      <c r="B1856" s="13">
        <f>IF(H1856="","",ROW()-4)</f>
        <v/>
      </c>
    </row>
    <row r="1857">
      <c r="A1857" s="13">
        <f>IF(H1857="","",ROW()-4)</f>
        <v/>
      </c>
      <c r="B1857" s="13">
        <f>IF(H1857="","",ROW()-4)</f>
        <v/>
      </c>
    </row>
    <row r="1858">
      <c r="A1858" s="13">
        <f>IF(H1858="","",ROW()-4)</f>
        <v/>
      </c>
      <c r="B1858" s="13">
        <f>IF(H1858="","",ROW()-4)</f>
        <v/>
      </c>
    </row>
    <row r="1859">
      <c r="A1859" s="13">
        <f>IF(H1859="","",ROW()-4)</f>
        <v/>
      </c>
      <c r="B1859" s="13">
        <f>IF(H1859="","",ROW()-4)</f>
        <v/>
      </c>
    </row>
    <row r="1860">
      <c r="A1860" s="13">
        <f>IF(H1860="","",ROW()-4)</f>
        <v/>
      </c>
      <c r="B1860" s="13">
        <f>IF(H1860="","",ROW()-4)</f>
        <v/>
      </c>
    </row>
    <row r="1861">
      <c r="A1861" s="13">
        <f>IF(H1861="","",ROW()-4)</f>
        <v/>
      </c>
      <c r="B1861" s="13">
        <f>IF(H1861="","",ROW()-4)</f>
        <v/>
      </c>
    </row>
    <row r="1862">
      <c r="A1862" s="13">
        <f>IF(H1862="","",ROW()-4)</f>
        <v/>
      </c>
      <c r="B1862" s="13">
        <f>IF(H1862="","",ROW()-4)</f>
        <v/>
      </c>
    </row>
    <row r="1863">
      <c r="A1863" s="13">
        <f>IF(H1863="","",ROW()-4)</f>
        <v/>
      </c>
      <c r="B1863" s="13">
        <f>IF(H1863="","",ROW()-4)</f>
        <v/>
      </c>
    </row>
    <row r="1864">
      <c r="A1864" s="13">
        <f>IF(H1864="","",ROW()-4)</f>
        <v/>
      </c>
      <c r="B1864" s="13">
        <f>IF(H1864="","",ROW()-4)</f>
        <v/>
      </c>
    </row>
    <row r="1865">
      <c r="A1865" s="13">
        <f>IF(H1865="","",ROW()-4)</f>
        <v/>
      </c>
      <c r="B1865" s="13">
        <f>IF(H1865="","",ROW()-4)</f>
        <v/>
      </c>
    </row>
    <row r="1866">
      <c r="A1866" s="13">
        <f>IF(H1866="","",ROW()-4)</f>
        <v/>
      </c>
      <c r="B1866" s="13">
        <f>IF(H1866="","",ROW()-4)</f>
        <v/>
      </c>
    </row>
    <row r="1867">
      <c r="A1867" s="13">
        <f>IF(H1867="","",ROW()-4)</f>
        <v/>
      </c>
      <c r="B1867" s="13">
        <f>IF(H1867="","",ROW()-4)</f>
        <v/>
      </c>
    </row>
    <row r="1868">
      <c r="A1868" s="13">
        <f>IF(H1868="","",ROW()-4)</f>
        <v/>
      </c>
      <c r="B1868" s="13">
        <f>IF(H1868="","",ROW()-4)</f>
        <v/>
      </c>
    </row>
    <row r="1869">
      <c r="A1869" s="13">
        <f>IF(H1869="","",ROW()-4)</f>
        <v/>
      </c>
      <c r="B1869" s="13">
        <f>IF(H1869="","",ROW()-4)</f>
        <v/>
      </c>
    </row>
    <row r="1870">
      <c r="A1870" s="13">
        <f>IF(H1870="","",ROW()-4)</f>
        <v/>
      </c>
      <c r="B1870" s="13">
        <f>IF(H1870="","",ROW()-4)</f>
        <v/>
      </c>
    </row>
    <row r="1871">
      <c r="A1871" s="13">
        <f>IF(H1871="","",ROW()-4)</f>
        <v/>
      </c>
      <c r="B1871" s="13">
        <f>IF(H1871="","",ROW()-4)</f>
        <v/>
      </c>
    </row>
    <row r="1872">
      <c r="A1872" s="13">
        <f>IF(H1872="","",ROW()-4)</f>
        <v/>
      </c>
      <c r="B1872" s="13">
        <f>IF(H1872="","",ROW()-4)</f>
        <v/>
      </c>
    </row>
    <row r="1873">
      <c r="A1873" s="13">
        <f>IF(H1873="","",ROW()-4)</f>
        <v/>
      </c>
      <c r="B1873" s="13">
        <f>IF(H1873="","",ROW()-4)</f>
        <v/>
      </c>
    </row>
    <row r="1874">
      <c r="A1874" s="13">
        <f>IF(H1874="","",ROW()-4)</f>
        <v/>
      </c>
      <c r="B1874" s="13">
        <f>IF(H1874="","",ROW()-4)</f>
        <v/>
      </c>
    </row>
    <row r="1875">
      <c r="A1875" s="13">
        <f>IF(H1875="","",ROW()-4)</f>
        <v/>
      </c>
      <c r="B1875" s="13">
        <f>IF(H1875="","",ROW()-4)</f>
        <v/>
      </c>
    </row>
    <row r="1876">
      <c r="A1876" s="13">
        <f>IF(H1876="","",ROW()-4)</f>
        <v/>
      </c>
      <c r="B1876" s="13">
        <f>IF(H1876="","",ROW()-4)</f>
        <v/>
      </c>
    </row>
    <row r="1877">
      <c r="A1877" s="13">
        <f>IF(H1877="","",ROW()-4)</f>
        <v/>
      </c>
      <c r="B1877" s="13">
        <f>IF(H1877="","",ROW()-4)</f>
        <v/>
      </c>
    </row>
    <row r="1878">
      <c r="A1878" s="13">
        <f>IF(H1878="","",ROW()-4)</f>
        <v/>
      </c>
      <c r="B1878" s="13">
        <f>IF(H1878="","",ROW()-4)</f>
        <v/>
      </c>
    </row>
    <row r="1879">
      <c r="A1879" s="13">
        <f>IF(H1879="","",ROW()-4)</f>
        <v/>
      </c>
      <c r="B1879" s="13">
        <f>IF(H1879="","",ROW()-4)</f>
        <v/>
      </c>
    </row>
    <row r="1880">
      <c r="A1880" s="13">
        <f>IF(H1880="","",ROW()-4)</f>
        <v/>
      </c>
      <c r="B1880" s="13">
        <f>IF(H1880="","",ROW()-4)</f>
        <v/>
      </c>
    </row>
    <row r="1881">
      <c r="A1881" s="13">
        <f>IF(H1881="","",ROW()-4)</f>
        <v/>
      </c>
      <c r="B1881" s="13">
        <f>IF(H1881="","",ROW()-4)</f>
        <v/>
      </c>
    </row>
    <row r="1882">
      <c r="A1882" s="13">
        <f>IF(H1882="","",ROW()-4)</f>
        <v/>
      </c>
      <c r="B1882" s="13">
        <f>IF(H1882="","",ROW()-4)</f>
        <v/>
      </c>
    </row>
    <row r="1883">
      <c r="A1883" s="13">
        <f>IF(H1883="","",ROW()-4)</f>
        <v/>
      </c>
      <c r="B1883" s="13">
        <f>IF(H1883="","",ROW()-4)</f>
        <v/>
      </c>
    </row>
    <row r="1884">
      <c r="A1884" s="13">
        <f>IF(H1884="","",ROW()-4)</f>
        <v/>
      </c>
      <c r="B1884" s="13">
        <f>IF(H1884="","",ROW()-4)</f>
        <v/>
      </c>
    </row>
    <row r="1885">
      <c r="A1885" s="13">
        <f>IF(H1885="","",ROW()-4)</f>
        <v/>
      </c>
      <c r="B1885" s="13">
        <f>IF(H1885="","",ROW()-4)</f>
        <v/>
      </c>
    </row>
    <row r="1886">
      <c r="A1886" s="13">
        <f>IF(H1886="","",ROW()-4)</f>
        <v/>
      </c>
      <c r="B1886" s="13">
        <f>IF(H1886="","",ROW()-4)</f>
        <v/>
      </c>
    </row>
    <row r="1887">
      <c r="A1887" s="13">
        <f>IF(H1887="","",ROW()-4)</f>
        <v/>
      </c>
      <c r="B1887" s="13">
        <f>IF(H1887="","",ROW()-4)</f>
        <v/>
      </c>
    </row>
    <row r="1888">
      <c r="A1888" s="13">
        <f>IF(H1888="","",ROW()-4)</f>
        <v/>
      </c>
      <c r="B1888" s="13">
        <f>IF(H1888="","",ROW()-4)</f>
        <v/>
      </c>
    </row>
    <row r="1889">
      <c r="A1889" s="13">
        <f>IF(H1889="","",ROW()-4)</f>
        <v/>
      </c>
      <c r="B1889" s="13">
        <f>IF(H1889="","",ROW()-4)</f>
        <v/>
      </c>
    </row>
    <row r="1890">
      <c r="A1890" s="13">
        <f>IF(H1890="","",ROW()-4)</f>
        <v/>
      </c>
      <c r="B1890" s="13">
        <f>IF(H1890="","",ROW()-4)</f>
        <v/>
      </c>
    </row>
    <row r="1891">
      <c r="A1891" s="13">
        <f>IF(H1891="","",ROW()-4)</f>
        <v/>
      </c>
      <c r="B1891" s="13">
        <f>IF(H1891="","",ROW()-4)</f>
        <v/>
      </c>
    </row>
    <row r="1892">
      <c r="A1892" s="13">
        <f>IF(H1892="","",ROW()-4)</f>
        <v/>
      </c>
      <c r="B1892" s="13">
        <f>IF(H1892="","",ROW()-4)</f>
        <v/>
      </c>
    </row>
    <row r="1893">
      <c r="A1893" s="13">
        <f>IF(H1893="","",ROW()-4)</f>
        <v/>
      </c>
      <c r="B1893" s="13">
        <f>IF(H1893="","",ROW()-4)</f>
        <v/>
      </c>
    </row>
    <row r="1894">
      <c r="A1894" s="13">
        <f>IF(H1894="","",ROW()-4)</f>
        <v/>
      </c>
      <c r="B1894" s="13">
        <f>IF(H1894="","",ROW()-4)</f>
        <v/>
      </c>
    </row>
    <row r="1895">
      <c r="A1895" s="13">
        <f>IF(H1895="","",ROW()-4)</f>
        <v/>
      </c>
      <c r="B1895" s="13">
        <f>IF(H1895="","",ROW()-4)</f>
        <v/>
      </c>
    </row>
    <row r="1896">
      <c r="A1896" s="13">
        <f>IF(H1896="","",ROW()-4)</f>
        <v/>
      </c>
      <c r="B1896" s="13">
        <f>IF(H1896="","",ROW()-4)</f>
        <v/>
      </c>
    </row>
    <row r="1897">
      <c r="A1897" s="13">
        <f>IF(H1897="","",ROW()-4)</f>
        <v/>
      </c>
      <c r="B1897" s="13">
        <f>IF(H1897="","",ROW()-4)</f>
        <v/>
      </c>
    </row>
    <row r="1898">
      <c r="A1898" s="13">
        <f>IF(H1898="","",ROW()-4)</f>
        <v/>
      </c>
      <c r="B1898" s="13">
        <f>IF(H1898="","",ROW()-4)</f>
        <v/>
      </c>
    </row>
    <row r="1899">
      <c r="A1899" s="13">
        <f>IF(H1899="","",ROW()-4)</f>
        <v/>
      </c>
      <c r="B1899" s="13">
        <f>IF(H1899="","",ROW()-4)</f>
        <v/>
      </c>
    </row>
    <row r="1900">
      <c r="A1900" s="13">
        <f>IF(H1900="","",ROW()-4)</f>
        <v/>
      </c>
      <c r="B1900" s="13">
        <f>IF(H1900="","",ROW()-4)</f>
        <v/>
      </c>
    </row>
    <row r="1901">
      <c r="A1901" s="13">
        <f>IF(H1901="","",ROW()-4)</f>
        <v/>
      </c>
      <c r="B1901" s="13">
        <f>IF(H1901="","",ROW()-4)</f>
        <v/>
      </c>
    </row>
    <row r="1902">
      <c r="A1902" s="13">
        <f>IF(H1902="","",ROW()-4)</f>
        <v/>
      </c>
      <c r="B1902" s="13">
        <f>IF(H1902="","",ROW()-4)</f>
        <v/>
      </c>
    </row>
    <row r="1903">
      <c r="A1903" s="13">
        <f>IF(H1903="","",ROW()-4)</f>
        <v/>
      </c>
      <c r="B1903" s="13">
        <f>IF(H1903="","",ROW()-4)</f>
        <v/>
      </c>
    </row>
    <row r="1904">
      <c r="A1904" s="13">
        <f>IF(H1904="","",ROW()-4)</f>
        <v/>
      </c>
      <c r="B1904" s="13">
        <f>IF(H1904="","",ROW()-4)</f>
        <v/>
      </c>
    </row>
    <row r="1905">
      <c r="A1905" s="13">
        <f>IF(H1905="","",ROW()-4)</f>
        <v/>
      </c>
      <c r="B1905" s="13">
        <f>IF(H1905="","",ROW()-4)</f>
        <v/>
      </c>
    </row>
    <row r="1906">
      <c r="A1906" s="13">
        <f>IF(H1906="","",ROW()-4)</f>
        <v/>
      </c>
      <c r="B1906" s="13">
        <f>IF(H1906="","",ROW()-4)</f>
        <v/>
      </c>
    </row>
    <row r="1907">
      <c r="A1907" s="13">
        <f>IF(H1907="","",ROW()-4)</f>
        <v/>
      </c>
      <c r="B1907" s="13">
        <f>IF(H1907="","",ROW()-4)</f>
        <v/>
      </c>
    </row>
    <row r="1908">
      <c r="A1908" s="13">
        <f>IF(H1908="","",ROW()-4)</f>
        <v/>
      </c>
      <c r="B1908" s="13">
        <f>IF(H1908="","",ROW()-4)</f>
        <v/>
      </c>
    </row>
    <row r="1909">
      <c r="A1909" s="13">
        <f>IF(H1909="","",ROW()-4)</f>
        <v/>
      </c>
      <c r="B1909" s="13">
        <f>IF(H1909="","",ROW()-4)</f>
        <v/>
      </c>
    </row>
    <row r="1910">
      <c r="A1910" s="13">
        <f>IF(H1910="","",ROW()-4)</f>
        <v/>
      </c>
      <c r="B1910" s="13">
        <f>IF(H1910="","",ROW()-4)</f>
        <v/>
      </c>
    </row>
    <row r="1911">
      <c r="A1911" s="13">
        <f>IF(H1911="","",ROW()-4)</f>
        <v/>
      </c>
      <c r="B1911" s="13">
        <f>IF(H1911="","",ROW()-4)</f>
        <v/>
      </c>
    </row>
    <row r="1912">
      <c r="A1912" s="13">
        <f>IF(H1912="","",ROW()-4)</f>
        <v/>
      </c>
      <c r="B1912" s="13">
        <f>IF(H1912="","",ROW()-4)</f>
        <v/>
      </c>
    </row>
    <row r="1913">
      <c r="A1913" s="13">
        <f>IF(H1913="","",ROW()-4)</f>
        <v/>
      </c>
      <c r="B1913" s="13">
        <f>IF(H1913="","",ROW()-4)</f>
        <v/>
      </c>
    </row>
    <row r="1914">
      <c r="A1914" s="13">
        <f>IF(H1914="","",ROW()-4)</f>
        <v/>
      </c>
      <c r="B1914" s="13">
        <f>IF(H1914="","",ROW()-4)</f>
        <v/>
      </c>
    </row>
    <row r="1915">
      <c r="A1915" s="13">
        <f>IF(H1915="","",ROW()-4)</f>
        <v/>
      </c>
      <c r="B1915" s="13">
        <f>IF(H1915="","",ROW()-4)</f>
        <v/>
      </c>
    </row>
    <row r="1916">
      <c r="A1916" s="13">
        <f>IF(H1916="","",ROW()-4)</f>
        <v/>
      </c>
      <c r="B1916" s="13">
        <f>IF(H1916="","",ROW()-4)</f>
        <v/>
      </c>
    </row>
    <row r="1917">
      <c r="A1917" s="13">
        <f>IF(H1917="","",ROW()-4)</f>
        <v/>
      </c>
      <c r="B1917" s="13">
        <f>IF(H1917="","",ROW()-4)</f>
        <v/>
      </c>
    </row>
    <row r="1918">
      <c r="A1918" s="13">
        <f>IF(H1918="","",ROW()-4)</f>
        <v/>
      </c>
      <c r="B1918" s="13">
        <f>IF(H1918="","",ROW()-4)</f>
        <v/>
      </c>
    </row>
    <row r="1919">
      <c r="A1919" s="13">
        <f>IF(H1919="","",ROW()-4)</f>
        <v/>
      </c>
      <c r="B1919" s="13">
        <f>IF(H1919="","",ROW()-4)</f>
        <v/>
      </c>
    </row>
    <row r="1920">
      <c r="A1920" s="13">
        <f>IF(H1920="","",ROW()-4)</f>
        <v/>
      </c>
      <c r="B1920" s="13">
        <f>IF(H1920="","",ROW()-4)</f>
        <v/>
      </c>
    </row>
    <row r="1921">
      <c r="A1921" s="13">
        <f>IF(H1921="","",ROW()-4)</f>
        <v/>
      </c>
      <c r="B1921" s="13">
        <f>IF(H1921="","",ROW()-4)</f>
        <v/>
      </c>
    </row>
    <row r="1922">
      <c r="A1922" s="13">
        <f>IF(H1922="","",ROW()-4)</f>
        <v/>
      </c>
      <c r="B1922" s="13">
        <f>IF(H1922="","",ROW()-4)</f>
        <v/>
      </c>
    </row>
    <row r="1923">
      <c r="A1923" s="13">
        <f>IF(H1923="","",ROW()-4)</f>
        <v/>
      </c>
      <c r="B1923" s="13">
        <f>IF(H1923="","",ROW()-4)</f>
        <v/>
      </c>
    </row>
    <row r="1924">
      <c r="A1924" s="13">
        <f>IF(H1924="","",ROW()-4)</f>
        <v/>
      </c>
      <c r="B1924" s="13">
        <f>IF(H1924="","",ROW()-4)</f>
        <v/>
      </c>
    </row>
    <row r="1925">
      <c r="A1925" s="13">
        <f>IF(H1925="","",ROW()-4)</f>
        <v/>
      </c>
      <c r="B1925" s="13">
        <f>IF(H1925="","",ROW()-4)</f>
        <v/>
      </c>
    </row>
    <row r="1926">
      <c r="A1926" s="13">
        <f>IF(H1926="","",ROW()-4)</f>
        <v/>
      </c>
      <c r="B1926" s="13">
        <f>IF(H1926="","",ROW()-4)</f>
        <v/>
      </c>
    </row>
    <row r="1927">
      <c r="A1927" s="13">
        <f>IF(H1927="","",ROW()-4)</f>
        <v/>
      </c>
      <c r="B1927" s="13">
        <f>IF(H1927="","",ROW()-4)</f>
        <v/>
      </c>
    </row>
    <row r="1928">
      <c r="A1928" s="13">
        <f>IF(H1928="","",ROW()-4)</f>
        <v/>
      </c>
      <c r="B1928" s="13">
        <f>IF(H1928="","",ROW()-4)</f>
        <v/>
      </c>
    </row>
    <row r="1929">
      <c r="A1929" s="13">
        <f>IF(H1929="","",ROW()-4)</f>
        <v/>
      </c>
      <c r="B1929" s="13">
        <f>IF(H1929="","",ROW()-4)</f>
        <v/>
      </c>
    </row>
    <row r="1930">
      <c r="A1930" s="13">
        <f>IF(H1930="","",ROW()-4)</f>
        <v/>
      </c>
      <c r="B1930" s="13">
        <f>IF(H1930="","",ROW()-4)</f>
        <v/>
      </c>
    </row>
    <row r="1931">
      <c r="A1931" s="13">
        <f>IF(H1931="","",ROW()-4)</f>
        <v/>
      </c>
      <c r="B1931" s="13">
        <f>IF(H1931="","",ROW()-4)</f>
        <v/>
      </c>
    </row>
    <row r="1932">
      <c r="A1932" s="13">
        <f>IF(H1932="","",ROW()-4)</f>
        <v/>
      </c>
      <c r="B1932" s="13">
        <f>IF(H1932="","",ROW()-4)</f>
        <v/>
      </c>
    </row>
    <row r="1933">
      <c r="A1933" s="13">
        <f>IF(H1933="","",ROW()-4)</f>
        <v/>
      </c>
      <c r="B1933" s="13">
        <f>IF(H1933="","",ROW()-4)</f>
        <v/>
      </c>
    </row>
    <row r="1934">
      <c r="A1934" s="13">
        <f>IF(H1934="","",ROW()-4)</f>
        <v/>
      </c>
      <c r="B1934" s="13">
        <f>IF(H1934="","",ROW()-4)</f>
        <v/>
      </c>
    </row>
    <row r="1935">
      <c r="A1935" s="13">
        <f>IF(H1935="","",ROW()-4)</f>
        <v/>
      </c>
      <c r="B1935" s="13">
        <f>IF(H1935="","",ROW()-4)</f>
        <v/>
      </c>
    </row>
    <row r="1936">
      <c r="A1936" s="13">
        <f>IF(H1936="","",ROW()-4)</f>
        <v/>
      </c>
      <c r="B1936" s="13">
        <f>IF(H1936="","",ROW()-4)</f>
        <v/>
      </c>
    </row>
    <row r="1937">
      <c r="A1937" s="13">
        <f>IF(H1937="","",ROW()-4)</f>
        <v/>
      </c>
      <c r="B1937" s="13">
        <f>IF(H1937="","",ROW()-4)</f>
        <v/>
      </c>
    </row>
    <row r="1938">
      <c r="A1938" s="13">
        <f>IF(H1938="","",ROW()-4)</f>
        <v/>
      </c>
      <c r="B1938" s="13">
        <f>IF(H1938="","",ROW()-4)</f>
        <v/>
      </c>
    </row>
    <row r="1939">
      <c r="A1939" s="13">
        <f>IF(H1939="","",ROW()-4)</f>
        <v/>
      </c>
      <c r="B1939" s="13">
        <f>IF(H1939="","",ROW()-4)</f>
        <v/>
      </c>
    </row>
    <row r="1940">
      <c r="A1940" s="13">
        <f>IF(H1940="","",ROW()-4)</f>
        <v/>
      </c>
      <c r="B1940" s="13">
        <f>IF(H1940="","",ROW()-4)</f>
        <v/>
      </c>
    </row>
    <row r="1941">
      <c r="A1941" s="13">
        <f>IF(H1941="","",ROW()-4)</f>
        <v/>
      </c>
      <c r="B1941" s="13">
        <f>IF(H1941="","",ROW()-4)</f>
        <v/>
      </c>
    </row>
    <row r="1942">
      <c r="A1942" s="13">
        <f>IF(H1942="","",ROW()-4)</f>
        <v/>
      </c>
      <c r="B1942" s="13">
        <f>IF(H1942="","",ROW()-4)</f>
        <v/>
      </c>
    </row>
    <row r="1943">
      <c r="A1943" s="13">
        <f>IF(H1943="","",ROW()-4)</f>
        <v/>
      </c>
      <c r="B1943" s="13">
        <f>IF(H1943="","",ROW()-4)</f>
        <v/>
      </c>
    </row>
    <row r="1944">
      <c r="A1944" s="13">
        <f>IF(H1944="","",ROW()-4)</f>
        <v/>
      </c>
      <c r="B1944" s="13">
        <f>IF(H1944="","",ROW()-4)</f>
        <v/>
      </c>
    </row>
    <row r="1945">
      <c r="A1945" s="13">
        <f>IF(H1945="","",ROW()-4)</f>
        <v/>
      </c>
      <c r="B1945" s="13">
        <f>IF(H1945="","",ROW()-4)</f>
        <v/>
      </c>
    </row>
    <row r="1946">
      <c r="A1946" s="13">
        <f>IF(H1946="","",ROW()-4)</f>
        <v/>
      </c>
      <c r="B1946" s="13">
        <f>IF(H1946="","",ROW()-4)</f>
        <v/>
      </c>
    </row>
    <row r="1947">
      <c r="A1947" s="13">
        <f>IF(H1947="","",ROW()-4)</f>
        <v/>
      </c>
      <c r="B1947" s="13">
        <f>IF(H1947="","",ROW()-4)</f>
        <v/>
      </c>
    </row>
    <row r="1948">
      <c r="A1948" s="13">
        <f>IF(H1948="","",ROW()-4)</f>
        <v/>
      </c>
      <c r="B1948" s="13">
        <f>IF(H1948="","",ROW()-4)</f>
        <v/>
      </c>
    </row>
    <row r="1949">
      <c r="A1949" s="13">
        <f>IF(H1949="","",ROW()-4)</f>
        <v/>
      </c>
      <c r="B1949" s="13">
        <f>IF(H1949="","",ROW()-4)</f>
        <v/>
      </c>
    </row>
    <row r="1950">
      <c r="A1950" s="13">
        <f>IF(H1950="","",ROW()-4)</f>
        <v/>
      </c>
      <c r="B1950" s="13">
        <f>IF(H1950="","",ROW()-4)</f>
        <v/>
      </c>
    </row>
    <row r="1951">
      <c r="A1951" s="13">
        <f>IF(H1951="","",ROW()-4)</f>
        <v/>
      </c>
      <c r="B1951" s="13">
        <f>IF(H1951="","",ROW()-4)</f>
        <v/>
      </c>
    </row>
    <row r="1952">
      <c r="A1952" s="13">
        <f>IF(H1952="","",ROW()-4)</f>
        <v/>
      </c>
      <c r="B1952" s="13">
        <f>IF(H1952="","",ROW()-4)</f>
        <v/>
      </c>
    </row>
    <row r="1953">
      <c r="A1953" s="13">
        <f>IF(H1953="","",ROW()-4)</f>
        <v/>
      </c>
      <c r="B1953" s="13">
        <f>IF(H1953="","",ROW()-4)</f>
        <v/>
      </c>
    </row>
    <row r="1954">
      <c r="A1954" s="13">
        <f>IF(H1954="","",ROW()-4)</f>
        <v/>
      </c>
      <c r="B1954" s="13">
        <f>IF(H1954="","",ROW()-4)</f>
        <v/>
      </c>
    </row>
    <row r="1955">
      <c r="A1955" s="13">
        <f>IF(H1955="","",ROW()-4)</f>
        <v/>
      </c>
      <c r="B1955" s="13">
        <f>IF(H1955="","",ROW()-4)</f>
        <v/>
      </c>
    </row>
    <row r="1956">
      <c r="A1956" s="13">
        <f>IF(H1956="","",ROW()-4)</f>
        <v/>
      </c>
      <c r="B1956" s="13">
        <f>IF(H1956="","",ROW()-4)</f>
        <v/>
      </c>
    </row>
    <row r="1957">
      <c r="A1957" s="13">
        <f>IF(H1957="","",ROW()-4)</f>
        <v/>
      </c>
      <c r="B1957" s="13">
        <f>IF(H1957="","",ROW()-4)</f>
        <v/>
      </c>
    </row>
    <row r="1958">
      <c r="A1958" s="13">
        <f>IF(H1958="","",ROW()-4)</f>
        <v/>
      </c>
      <c r="B1958" s="13">
        <f>IF(H1958="","",ROW()-4)</f>
        <v/>
      </c>
    </row>
    <row r="1959">
      <c r="A1959" s="13">
        <f>IF(H1959="","",ROW()-4)</f>
        <v/>
      </c>
      <c r="B1959" s="13">
        <f>IF(H1959="","",ROW()-4)</f>
        <v/>
      </c>
    </row>
    <row r="1960">
      <c r="A1960" s="13">
        <f>IF(H1960="","",ROW()-4)</f>
        <v/>
      </c>
      <c r="B1960" s="13">
        <f>IF(H1960="","",ROW()-4)</f>
        <v/>
      </c>
    </row>
    <row r="1961">
      <c r="A1961" s="13">
        <f>IF(H1961="","",ROW()-4)</f>
        <v/>
      </c>
      <c r="B1961" s="13">
        <f>IF(H1961="","",ROW()-4)</f>
        <v/>
      </c>
    </row>
    <row r="1962">
      <c r="A1962" s="13">
        <f>IF(H1962="","",ROW()-4)</f>
        <v/>
      </c>
      <c r="B1962" s="13">
        <f>IF(H1962="","",ROW()-4)</f>
        <v/>
      </c>
    </row>
    <row r="1963">
      <c r="A1963" s="13">
        <f>IF(H1963="","",ROW()-4)</f>
        <v/>
      </c>
      <c r="B1963" s="13">
        <f>IF(H1963="","",ROW()-4)</f>
        <v/>
      </c>
    </row>
    <row r="1964">
      <c r="A1964" s="13">
        <f>IF(H1964="","",ROW()-4)</f>
        <v/>
      </c>
      <c r="B1964" s="13">
        <f>IF(H1964="","",ROW()-4)</f>
        <v/>
      </c>
    </row>
    <row r="1965">
      <c r="A1965" s="13">
        <f>IF(H1965="","",ROW()-4)</f>
        <v/>
      </c>
      <c r="B1965" s="13">
        <f>IF(H1965="","",ROW()-4)</f>
        <v/>
      </c>
    </row>
    <row r="1966">
      <c r="A1966" s="13">
        <f>IF(H1966="","",ROW()-4)</f>
        <v/>
      </c>
      <c r="B1966" s="13">
        <f>IF(H1966="","",ROW()-4)</f>
        <v/>
      </c>
    </row>
    <row r="1967">
      <c r="A1967" s="13">
        <f>IF(H1967="","",ROW()-4)</f>
        <v/>
      </c>
      <c r="B1967" s="13">
        <f>IF(H1967="","",ROW()-4)</f>
        <v/>
      </c>
    </row>
    <row r="1968">
      <c r="A1968" s="13">
        <f>IF(H1968="","",ROW()-4)</f>
        <v/>
      </c>
      <c r="B1968" s="13">
        <f>IF(H1968="","",ROW()-4)</f>
        <v/>
      </c>
    </row>
    <row r="1969">
      <c r="A1969" s="13">
        <f>IF(H1969="","",ROW()-4)</f>
        <v/>
      </c>
      <c r="B1969" s="13">
        <f>IF(H1969="","",ROW()-4)</f>
        <v/>
      </c>
    </row>
    <row r="1970">
      <c r="A1970" s="13">
        <f>IF(H1970="","",ROW()-4)</f>
        <v/>
      </c>
      <c r="B1970" s="13">
        <f>IF(H1970="","",ROW()-4)</f>
        <v/>
      </c>
    </row>
    <row r="1971">
      <c r="A1971" s="13">
        <f>IF(H1971="","",ROW()-4)</f>
        <v/>
      </c>
      <c r="B1971" s="13">
        <f>IF(H1971="","",ROW()-4)</f>
        <v/>
      </c>
    </row>
    <row r="1972">
      <c r="A1972" s="13">
        <f>IF(H1972="","",ROW()-4)</f>
        <v/>
      </c>
      <c r="B1972" s="13">
        <f>IF(H1972="","",ROW()-4)</f>
        <v/>
      </c>
    </row>
    <row r="1973">
      <c r="A1973" s="13">
        <f>IF(H1973="","",ROW()-4)</f>
        <v/>
      </c>
      <c r="B1973" s="13">
        <f>IF(H1973="","",ROW()-4)</f>
        <v/>
      </c>
    </row>
    <row r="1974">
      <c r="A1974" s="13">
        <f>IF(H1974="","",ROW()-4)</f>
        <v/>
      </c>
      <c r="B1974" s="13">
        <f>IF(H1974="","",ROW()-4)</f>
        <v/>
      </c>
    </row>
    <row r="1975">
      <c r="A1975" s="13">
        <f>IF(H1975="","",ROW()-4)</f>
        <v/>
      </c>
      <c r="B1975" s="13">
        <f>IF(H1975="","",ROW()-4)</f>
        <v/>
      </c>
    </row>
    <row r="1976">
      <c r="A1976" s="13">
        <f>IF(H1976="","",ROW()-4)</f>
        <v/>
      </c>
      <c r="B1976" s="13">
        <f>IF(H1976="","",ROW()-4)</f>
        <v/>
      </c>
    </row>
    <row r="1977">
      <c r="A1977" s="13">
        <f>IF(H1977="","",ROW()-4)</f>
        <v/>
      </c>
      <c r="B1977" s="13">
        <f>IF(H1977="","",ROW()-4)</f>
        <v/>
      </c>
    </row>
    <row r="1978">
      <c r="A1978" s="13">
        <f>IF(H1978="","",ROW()-4)</f>
        <v/>
      </c>
      <c r="B1978" s="13">
        <f>IF(H1978="","",ROW()-4)</f>
        <v/>
      </c>
    </row>
    <row r="1979">
      <c r="A1979" s="13">
        <f>IF(H1979="","",ROW()-4)</f>
        <v/>
      </c>
      <c r="B1979" s="13">
        <f>IF(H1979="","",ROW()-4)</f>
        <v/>
      </c>
    </row>
    <row r="1980">
      <c r="A1980" s="13">
        <f>IF(H1980="","",ROW()-4)</f>
        <v/>
      </c>
      <c r="B1980" s="13">
        <f>IF(H1980="","",ROW()-4)</f>
        <v/>
      </c>
    </row>
    <row r="1981">
      <c r="A1981" s="13">
        <f>IF(H1981="","",ROW()-4)</f>
        <v/>
      </c>
      <c r="B1981" s="13">
        <f>IF(H1981="","",ROW()-4)</f>
        <v/>
      </c>
    </row>
    <row r="1982">
      <c r="A1982" s="13">
        <f>IF(H1982="","",ROW()-4)</f>
        <v/>
      </c>
      <c r="B1982" s="13">
        <f>IF(H1982="","",ROW()-4)</f>
        <v/>
      </c>
    </row>
    <row r="1983">
      <c r="A1983" s="13">
        <f>IF(H1983="","",ROW()-4)</f>
        <v/>
      </c>
      <c r="B1983" s="13">
        <f>IF(H1983="","",ROW()-4)</f>
        <v/>
      </c>
    </row>
    <row r="1984">
      <c r="A1984" s="13">
        <f>IF(H1984="","",ROW()-4)</f>
        <v/>
      </c>
      <c r="B1984" s="13">
        <f>IF(H1984="","",ROW()-4)</f>
        <v/>
      </c>
    </row>
    <row r="1985">
      <c r="A1985" s="13">
        <f>IF(H1985="","",ROW()-4)</f>
        <v/>
      </c>
      <c r="B1985" s="13">
        <f>IF(H1985="","",ROW()-4)</f>
        <v/>
      </c>
    </row>
    <row r="1986">
      <c r="A1986" s="13">
        <f>IF(H1986="","",ROW()-4)</f>
        <v/>
      </c>
      <c r="B1986" s="13">
        <f>IF(H1986="","",ROW()-4)</f>
        <v/>
      </c>
    </row>
    <row r="1987">
      <c r="A1987" s="13">
        <f>IF(H1987="","",ROW()-4)</f>
        <v/>
      </c>
      <c r="B1987" s="13">
        <f>IF(H1987="","",ROW()-4)</f>
        <v/>
      </c>
    </row>
    <row r="1988">
      <c r="A1988" s="13">
        <f>IF(H1988="","",ROW()-4)</f>
        <v/>
      </c>
      <c r="B1988" s="13">
        <f>IF(H1988="","",ROW()-4)</f>
        <v/>
      </c>
    </row>
    <row r="1989">
      <c r="A1989" s="13">
        <f>IF(H1989="","",ROW()-4)</f>
        <v/>
      </c>
      <c r="B1989" s="13">
        <f>IF(H1989="","",ROW()-4)</f>
        <v/>
      </c>
    </row>
    <row r="1990">
      <c r="A1990" s="13">
        <f>IF(H1990="","",ROW()-4)</f>
        <v/>
      </c>
      <c r="B1990" s="13">
        <f>IF(H1990="","",ROW()-4)</f>
        <v/>
      </c>
    </row>
    <row r="1991">
      <c r="A1991" s="13">
        <f>IF(H1991="","",ROW()-4)</f>
        <v/>
      </c>
      <c r="B1991" s="13">
        <f>IF(H1991="","",ROW()-4)</f>
        <v/>
      </c>
    </row>
    <row r="1992">
      <c r="A1992" s="13">
        <f>IF(H1992="","",ROW()-4)</f>
        <v/>
      </c>
      <c r="B1992" s="13">
        <f>IF(H1992="","",ROW()-4)</f>
        <v/>
      </c>
    </row>
    <row r="1993">
      <c r="A1993" s="13">
        <f>IF(H1993="","",ROW()-4)</f>
        <v/>
      </c>
      <c r="B1993" s="13">
        <f>IF(H1993="","",ROW()-4)</f>
        <v/>
      </c>
    </row>
    <row r="1994">
      <c r="A1994" s="13">
        <f>IF(H1994="","",ROW()-4)</f>
        <v/>
      </c>
      <c r="B1994" s="13">
        <f>IF(H1994="","",ROW()-4)</f>
        <v/>
      </c>
    </row>
    <row r="1995">
      <c r="A1995" s="13">
        <f>IF(H1995="","",ROW()-4)</f>
        <v/>
      </c>
      <c r="B1995" s="13">
        <f>IF(H1995="","",ROW()-4)</f>
        <v/>
      </c>
    </row>
    <row r="1996">
      <c r="A1996" s="13">
        <f>IF(H1996="","",ROW()-4)</f>
        <v/>
      </c>
      <c r="B1996" s="13">
        <f>IF(H1996="","",ROW()-4)</f>
        <v/>
      </c>
    </row>
    <row r="1997">
      <c r="A1997" s="13">
        <f>IF(H1997="","",ROW()-4)</f>
        <v/>
      </c>
      <c r="B1997" s="13">
        <f>IF(H1997="","",ROW()-4)</f>
        <v/>
      </c>
    </row>
    <row r="1998">
      <c r="A1998" s="13">
        <f>IF(H1998="","",ROW()-4)</f>
        <v/>
      </c>
      <c r="B1998" s="13">
        <f>IF(H1998="","",ROW()-4)</f>
        <v/>
      </c>
    </row>
    <row r="1999">
      <c r="A1999" s="13">
        <f>IF(H1999="","",ROW()-4)</f>
        <v/>
      </c>
      <c r="B1999" s="13">
        <f>IF(H1999="","",ROW()-4)</f>
        <v/>
      </c>
    </row>
    <row r="2000">
      <c r="A2000" s="13">
        <f>IF(H2000="","",ROW()-4)</f>
        <v/>
      </c>
      <c r="B2000" s="13">
        <f>IF(H2000="","",ROW()-4)</f>
        <v/>
      </c>
    </row>
    <row r="2001">
      <c r="A2001" s="13">
        <f>IF(H2001="","",ROW()-4)</f>
        <v/>
      </c>
      <c r="B2001" s="13">
        <f>IF(H2001="","",ROW()-4)</f>
        <v/>
      </c>
    </row>
    <row r="2002">
      <c r="A2002" s="13">
        <f>IF(H2002="","",ROW()-4)</f>
        <v/>
      </c>
      <c r="B2002" s="13">
        <f>IF(H2002="","",ROW()-4)</f>
        <v/>
      </c>
    </row>
    <row r="2003">
      <c r="A2003" s="13">
        <f>IF(H2003="","",ROW()-4)</f>
        <v/>
      </c>
      <c r="B2003" s="13">
        <f>IF(H2003="","",ROW()-4)</f>
        <v/>
      </c>
    </row>
    <row r="2004">
      <c r="A2004" s="13">
        <f>IF(H2004="","",ROW()-4)</f>
        <v/>
      </c>
      <c r="B2004" s="13">
        <f>IF(H2004="","",ROW()-4)</f>
        <v/>
      </c>
    </row>
    <row r="2005">
      <c r="A2005" s="13">
        <f>IF(H2005="","",ROW()-4)</f>
        <v/>
      </c>
      <c r="B2005" s="13">
        <f>IF(H2005="","",ROW()-4)</f>
        <v/>
      </c>
    </row>
    <row r="2006">
      <c r="A2006" s="13">
        <f>IF(H2006="","",ROW()-4)</f>
        <v/>
      </c>
      <c r="B2006" s="13">
        <f>IF(H2006="","",ROW()-4)</f>
        <v/>
      </c>
    </row>
    <row r="2007">
      <c r="A2007" s="13">
        <f>IF(H2007="","",ROW()-4)</f>
        <v/>
      </c>
      <c r="B2007" s="13">
        <f>IF(H2007="","",ROW()-4)</f>
        <v/>
      </c>
    </row>
    <row r="2008">
      <c r="A2008" s="13">
        <f>IF(H2008="","",ROW()-4)</f>
        <v/>
      </c>
      <c r="B2008" s="13">
        <f>IF(H2008="","",ROW()-4)</f>
        <v/>
      </c>
    </row>
    <row r="2009">
      <c r="A2009" s="13">
        <f>IF(H2009="","",ROW()-4)</f>
        <v/>
      </c>
      <c r="B2009" s="13">
        <f>IF(H2009="","",ROW()-4)</f>
        <v/>
      </c>
    </row>
    <row r="2010">
      <c r="A2010" s="13">
        <f>IF(H2010="","",ROW()-4)</f>
        <v/>
      </c>
      <c r="B2010" s="13">
        <f>IF(H2010="","",ROW()-4)</f>
        <v/>
      </c>
    </row>
    <row r="2011">
      <c r="A2011" s="13">
        <f>IF(H2011="","",ROW()-4)</f>
        <v/>
      </c>
      <c r="B2011" s="13">
        <f>IF(H2011="","",ROW()-4)</f>
        <v/>
      </c>
    </row>
    <row r="2012">
      <c r="A2012" s="13">
        <f>IF(H2012="","",ROW()-4)</f>
        <v/>
      </c>
      <c r="B2012" s="13">
        <f>IF(H2012="","",ROW()-4)</f>
        <v/>
      </c>
    </row>
    <row r="2013">
      <c r="A2013" s="13">
        <f>IF(H2013="","",ROW()-4)</f>
        <v/>
      </c>
      <c r="B2013" s="13">
        <f>IF(H2013="","",ROW()-4)</f>
        <v/>
      </c>
    </row>
    <row r="2014">
      <c r="A2014" s="13">
        <f>IF(H2014="","",ROW()-4)</f>
        <v/>
      </c>
      <c r="B2014" s="13">
        <f>IF(H2014="","",ROW()-4)</f>
        <v/>
      </c>
    </row>
    <row r="2015">
      <c r="A2015" s="13">
        <f>IF(H2015="","",ROW()-4)</f>
        <v/>
      </c>
      <c r="B2015" s="13">
        <f>IF(H2015="","",ROW()-4)</f>
        <v/>
      </c>
    </row>
    <row r="2016">
      <c r="A2016" s="13">
        <f>IF(H2016="","",ROW()-4)</f>
        <v/>
      </c>
      <c r="B2016" s="13">
        <f>IF(H2016="","",ROW()-4)</f>
        <v/>
      </c>
    </row>
    <row r="2017">
      <c r="A2017" s="13">
        <f>IF(H2017="","",ROW()-4)</f>
        <v/>
      </c>
      <c r="B2017" s="13">
        <f>IF(H2017="","",ROW()-4)</f>
        <v/>
      </c>
    </row>
    <row r="2018">
      <c r="A2018" s="13">
        <f>IF(H2018="","",ROW()-4)</f>
        <v/>
      </c>
      <c r="B2018" s="13">
        <f>IF(H2018="","",ROW()-4)</f>
        <v/>
      </c>
    </row>
    <row r="2019">
      <c r="A2019" s="13">
        <f>IF(H2019="","",ROW()-4)</f>
        <v/>
      </c>
      <c r="B2019" s="13">
        <f>IF(H2019="","",ROW()-4)</f>
        <v/>
      </c>
    </row>
    <row r="2020">
      <c r="A2020" s="13">
        <f>IF(H2020="","",ROW()-4)</f>
        <v/>
      </c>
      <c r="B2020" s="13">
        <f>IF(H2020="","",ROW()-4)</f>
        <v/>
      </c>
    </row>
    <row r="2021">
      <c r="A2021" s="13">
        <f>IF(H2021="","",ROW()-4)</f>
        <v/>
      </c>
      <c r="B2021" s="13">
        <f>IF(H2021="","",ROW()-4)</f>
        <v/>
      </c>
    </row>
    <row r="2022">
      <c r="A2022" s="13">
        <f>IF(H2022="","",ROW()-4)</f>
        <v/>
      </c>
      <c r="B2022" s="13">
        <f>IF(H2022="","",ROW()-4)</f>
        <v/>
      </c>
    </row>
    <row r="2023">
      <c r="A2023" s="13">
        <f>IF(H2023="","",ROW()-4)</f>
        <v/>
      </c>
      <c r="B2023" s="13">
        <f>IF(H2023="","",ROW()-4)</f>
        <v/>
      </c>
    </row>
    <row r="2024">
      <c r="A2024" s="13">
        <f>IF(H2024="","",ROW()-4)</f>
        <v/>
      </c>
      <c r="B2024" s="13">
        <f>IF(H2024="","",ROW()-4)</f>
        <v/>
      </c>
    </row>
    <row r="2025">
      <c r="A2025" s="13">
        <f>IF(H2025="","",ROW()-4)</f>
        <v/>
      </c>
      <c r="B2025" s="13">
        <f>IF(H2025="","",ROW()-4)</f>
        <v/>
      </c>
    </row>
    <row r="2026">
      <c r="A2026" s="13">
        <f>IF(H2026="","",ROW()-4)</f>
        <v/>
      </c>
      <c r="B2026" s="13">
        <f>IF(H2026="","",ROW()-4)</f>
        <v/>
      </c>
    </row>
    <row r="2027">
      <c r="A2027" s="13">
        <f>IF(H2027="","",ROW()-4)</f>
        <v/>
      </c>
      <c r="B2027" s="13">
        <f>IF(H2027="","",ROW()-4)</f>
        <v/>
      </c>
    </row>
    <row r="2028">
      <c r="A2028" s="13">
        <f>IF(H2028="","",ROW()-4)</f>
        <v/>
      </c>
      <c r="B2028" s="13">
        <f>IF(H2028="","",ROW()-4)</f>
        <v/>
      </c>
    </row>
    <row r="2029">
      <c r="A2029" s="13">
        <f>IF(H2029="","",ROW()-4)</f>
        <v/>
      </c>
      <c r="B2029" s="13">
        <f>IF(H2029="","",ROW()-4)</f>
        <v/>
      </c>
    </row>
    <row r="2030">
      <c r="A2030" s="13">
        <f>IF(H2030="","",ROW()-4)</f>
        <v/>
      </c>
      <c r="B2030" s="13">
        <f>IF(H2030="","",ROW()-4)</f>
        <v/>
      </c>
    </row>
    <row r="2031">
      <c r="A2031" s="13">
        <f>IF(H2031="","",ROW()-4)</f>
        <v/>
      </c>
      <c r="B2031" s="13">
        <f>IF(H2031="","",ROW()-4)</f>
        <v/>
      </c>
    </row>
    <row r="2032">
      <c r="A2032" s="13">
        <f>IF(H2032="","",ROW()-4)</f>
        <v/>
      </c>
      <c r="B2032" s="13">
        <f>IF(H2032="","",ROW()-4)</f>
        <v/>
      </c>
    </row>
    <row r="2033">
      <c r="A2033" s="13">
        <f>IF(H2033="","",ROW()-4)</f>
        <v/>
      </c>
      <c r="B2033" s="13">
        <f>IF(H2033="","",ROW()-4)</f>
        <v/>
      </c>
    </row>
    <row r="2034">
      <c r="A2034" s="13">
        <f>IF(H2034="","",ROW()-4)</f>
        <v/>
      </c>
      <c r="B2034" s="13">
        <f>IF(H2034="","",ROW()-4)</f>
        <v/>
      </c>
    </row>
    <row r="2035">
      <c r="A2035" s="13">
        <f>IF(H2035="","",ROW()-4)</f>
        <v/>
      </c>
      <c r="B2035" s="13">
        <f>IF(H2035="","",ROW()-4)</f>
        <v/>
      </c>
    </row>
    <row r="2036">
      <c r="A2036" s="13">
        <f>IF(H2036="","",ROW()-4)</f>
        <v/>
      </c>
      <c r="B2036" s="13">
        <f>IF(H2036="","",ROW()-4)</f>
        <v/>
      </c>
    </row>
    <row r="2037">
      <c r="A2037" s="13">
        <f>IF(H2037="","",ROW()-4)</f>
        <v/>
      </c>
      <c r="B2037" s="13">
        <f>IF(H2037="","",ROW()-4)</f>
        <v/>
      </c>
    </row>
    <row r="2038">
      <c r="A2038" s="13">
        <f>IF(H2038="","",ROW()-4)</f>
        <v/>
      </c>
      <c r="B2038" s="13">
        <f>IF(H2038="","",ROW()-4)</f>
        <v/>
      </c>
    </row>
    <row r="2039">
      <c r="A2039" s="13">
        <f>IF(H2039="","",ROW()-4)</f>
        <v/>
      </c>
      <c r="B2039" s="13">
        <f>IF(H2039="","",ROW()-4)</f>
        <v/>
      </c>
    </row>
    <row r="2040">
      <c r="A2040" s="13">
        <f>IF(H2040="","",ROW()-4)</f>
        <v/>
      </c>
      <c r="B2040" s="13">
        <f>IF(H2040="","",ROW()-4)</f>
        <v/>
      </c>
    </row>
    <row r="2041">
      <c r="A2041" s="13">
        <f>IF(H2041="","",ROW()-4)</f>
        <v/>
      </c>
      <c r="B2041" s="13">
        <f>IF(H2041="","",ROW()-4)</f>
        <v/>
      </c>
    </row>
    <row r="2042">
      <c r="A2042" s="13">
        <f>IF(H2042="","",ROW()-4)</f>
        <v/>
      </c>
      <c r="B2042" s="13">
        <f>IF(H2042="","",ROW()-4)</f>
        <v/>
      </c>
    </row>
    <row r="2043">
      <c r="A2043" s="13">
        <f>IF(H2043="","",ROW()-4)</f>
        <v/>
      </c>
      <c r="B2043" s="13">
        <f>IF(H2043="","",ROW()-4)</f>
        <v/>
      </c>
    </row>
    <row r="2044">
      <c r="A2044" s="13">
        <f>IF(H2044="","",ROW()-4)</f>
        <v/>
      </c>
      <c r="B2044" s="13">
        <f>IF(H2044="","",ROW()-4)</f>
        <v/>
      </c>
    </row>
    <row r="2045">
      <c r="A2045" s="13">
        <f>IF(H2045="","",ROW()-4)</f>
        <v/>
      </c>
      <c r="B2045" s="13">
        <f>IF(H2045="","",ROW()-4)</f>
        <v/>
      </c>
    </row>
    <row r="2046">
      <c r="A2046" s="13">
        <f>IF(H2046="","",ROW()-4)</f>
        <v/>
      </c>
      <c r="B2046" s="13">
        <f>IF(H2046="","",ROW()-4)</f>
        <v/>
      </c>
    </row>
    <row r="2047">
      <c r="A2047" s="13">
        <f>IF(H2047="","",ROW()-4)</f>
        <v/>
      </c>
      <c r="B2047" s="13">
        <f>IF(H2047="","",ROW()-4)</f>
        <v/>
      </c>
    </row>
    <row r="2048">
      <c r="A2048" s="13">
        <f>IF(H2048="","",ROW()-4)</f>
        <v/>
      </c>
      <c r="B2048" s="13">
        <f>IF(H2048="","",ROW()-4)</f>
        <v/>
      </c>
    </row>
    <row r="2049">
      <c r="A2049" s="13">
        <f>IF(H2049="","",ROW()-4)</f>
        <v/>
      </c>
      <c r="B2049" s="13">
        <f>IF(H2049="","",ROW()-4)</f>
        <v/>
      </c>
    </row>
    <row r="2050">
      <c r="A2050" s="13">
        <f>IF(H2050="","",ROW()-4)</f>
        <v/>
      </c>
      <c r="B2050" s="13">
        <f>IF(H2050="","",ROW()-4)</f>
        <v/>
      </c>
    </row>
    <row r="2051">
      <c r="A2051" s="13">
        <f>IF(H2051="","",ROW()-4)</f>
        <v/>
      </c>
      <c r="B2051" s="13">
        <f>IF(H2051="","",ROW()-4)</f>
        <v/>
      </c>
    </row>
    <row r="2052">
      <c r="A2052" s="13">
        <f>IF(H2052="","",ROW()-4)</f>
        <v/>
      </c>
      <c r="B2052" s="13">
        <f>IF(H2052="","",ROW()-4)</f>
        <v/>
      </c>
    </row>
    <row r="2053">
      <c r="A2053" s="13">
        <f>IF(H2053="","",ROW()-4)</f>
        <v/>
      </c>
      <c r="B2053" s="13">
        <f>IF(H2053="","",ROW()-4)</f>
        <v/>
      </c>
    </row>
    <row r="2054">
      <c r="A2054" s="13">
        <f>IF(H2054="","",ROW()-4)</f>
        <v/>
      </c>
      <c r="B2054" s="13">
        <f>IF(H2054="","",ROW()-4)</f>
        <v/>
      </c>
    </row>
    <row r="2055">
      <c r="A2055" s="13">
        <f>IF(H2055="","",ROW()-4)</f>
        <v/>
      </c>
      <c r="B2055" s="13">
        <f>IF(H2055="","",ROW()-4)</f>
        <v/>
      </c>
    </row>
    <row r="2056">
      <c r="A2056" s="13">
        <f>IF(H2056="","",ROW()-4)</f>
        <v/>
      </c>
      <c r="B2056" s="13">
        <f>IF(H2056="","",ROW()-4)</f>
        <v/>
      </c>
    </row>
    <row r="2057">
      <c r="A2057" s="13">
        <f>IF(H2057="","",ROW()-4)</f>
        <v/>
      </c>
      <c r="B2057" s="13">
        <f>IF(H2057="","",ROW()-4)</f>
        <v/>
      </c>
    </row>
    <row r="2058">
      <c r="A2058" s="13">
        <f>IF(H2058="","",ROW()-4)</f>
        <v/>
      </c>
      <c r="B2058" s="13">
        <f>IF(H2058="","",ROW()-4)</f>
        <v/>
      </c>
    </row>
    <row r="2059">
      <c r="A2059" s="13">
        <f>IF(H2059="","",ROW()-4)</f>
        <v/>
      </c>
      <c r="B2059" s="13">
        <f>IF(H2059="","",ROW()-4)</f>
        <v/>
      </c>
    </row>
    <row r="2060">
      <c r="A2060" s="13">
        <f>IF(H2060="","",ROW()-4)</f>
        <v/>
      </c>
      <c r="B2060" s="13">
        <f>IF(H2060="","",ROW()-4)</f>
        <v/>
      </c>
    </row>
    <row r="2061">
      <c r="A2061" s="13">
        <f>IF(H2061="","",ROW()-4)</f>
        <v/>
      </c>
      <c r="B2061" s="13">
        <f>IF(H2061="","",ROW()-4)</f>
        <v/>
      </c>
    </row>
    <row r="2062">
      <c r="A2062" s="13">
        <f>IF(H2062="","",ROW()-4)</f>
        <v/>
      </c>
      <c r="B2062" s="13">
        <f>IF(H2062="","",ROW()-4)</f>
        <v/>
      </c>
    </row>
    <row r="2063">
      <c r="A2063" s="13">
        <f>IF(H2063="","",ROW()-4)</f>
        <v/>
      </c>
      <c r="B2063" s="13">
        <f>IF(H2063="","",ROW()-4)</f>
        <v/>
      </c>
    </row>
    <row r="2064">
      <c r="A2064" s="13">
        <f>IF(H2064="","",ROW()-4)</f>
        <v/>
      </c>
      <c r="B2064" s="13">
        <f>IF(H2064="","",ROW()-4)</f>
        <v/>
      </c>
    </row>
    <row r="2065">
      <c r="A2065" s="13">
        <f>IF(H2065="","",ROW()-4)</f>
        <v/>
      </c>
      <c r="B2065" s="13">
        <f>IF(H2065="","",ROW()-4)</f>
        <v/>
      </c>
    </row>
    <row r="2066">
      <c r="A2066" s="13">
        <f>IF(H2066="","",ROW()-4)</f>
        <v/>
      </c>
      <c r="B2066" s="13">
        <f>IF(H2066="","",ROW()-4)</f>
        <v/>
      </c>
    </row>
    <row r="2067">
      <c r="A2067" s="13">
        <f>IF(H2067="","",ROW()-4)</f>
        <v/>
      </c>
      <c r="B2067" s="13">
        <f>IF(H2067="","",ROW()-4)</f>
        <v/>
      </c>
    </row>
    <row r="2068">
      <c r="A2068" s="13">
        <f>IF(H2068="","",ROW()-4)</f>
        <v/>
      </c>
      <c r="B2068" s="13">
        <f>IF(H2068="","",ROW()-4)</f>
        <v/>
      </c>
    </row>
    <row r="2069">
      <c r="A2069" s="13">
        <f>IF(H2069="","",ROW()-4)</f>
        <v/>
      </c>
      <c r="B2069" s="13">
        <f>IF(H2069="","",ROW()-4)</f>
        <v/>
      </c>
    </row>
    <row r="2070">
      <c r="A2070" s="13">
        <f>IF(H2070="","",ROW()-4)</f>
        <v/>
      </c>
      <c r="B2070" s="13">
        <f>IF(H2070="","",ROW()-4)</f>
        <v/>
      </c>
    </row>
    <row r="2071">
      <c r="A2071" s="13">
        <f>IF(H2071="","",ROW()-4)</f>
        <v/>
      </c>
      <c r="B2071" s="13">
        <f>IF(H2071="","",ROW()-4)</f>
        <v/>
      </c>
    </row>
    <row r="2072">
      <c r="A2072" s="13">
        <f>IF(H2072="","",ROW()-4)</f>
        <v/>
      </c>
      <c r="B2072" s="13">
        <f>IF(H2072="","",ROW()-4)</f>
        <v/>
      </c>
    </row>
    <row r="2073">
      <c r="A2073" s="13">
        <f>IF(H2073="","",ROW()-4)</f>
        <v/>
      </c>
      <c r="B2073" s="13">
        <f>IF(H2073="","",ROW()-4)</f>
        <v/>
      </c>
    </row>
    <row r="2074">
      <c r="A2074" s="13">
        <f>IF(H2074="","",ROW()-4)</f>
        <v/>
      </c>
      <c r="B2074" s="13">
        <f>IF(H2074="","",ROW()-4)</f>
        <v/>
      </c>
    </row>
    <row r="2075">
      <c r="A2075" s="13">
        <f>IF(H2075="","",ROW()-4)</f>
        <v/>
      </c>
      <c r="B2075" s="13">
        <f>IF(H2075="","",ROW()-4)</f>
        <v/>
      </c>
    </row>
    <row r="2076">
      <c r="A2076" s="13">
        <f>IF(H2076="","",ROW()-4)</f>
        <v/>
      </c>
      <c r="B2076" s="13">
        <f>IF(H2076="","",ROW()-4)</f>
        <v/>
      </c>
    </row>
    <row r="2077">
      <c r="A2077" s="13">
        <f>IF(H2077="","",ROW()-4)</f>
        <v/>
      </c>
      <c r="B2077" s="13">
        <f>IF(H2077="","",ROW()-4)</f>
        <v/>
      </c>
    </row>
    <row r="2078">
      <c r="A2078" s="13">
        <f>IF(H2078="","",ROW()-4)</f>
        <v/>
      </c>
      <c r="B2078" s="13">
        <f>IF(H2078="","",ROW()-4)</f>
        <v/>
      </c>
    </row>
    <row r="2079">
      <c r="A2079" s="13">
        <f>IF(H2079="","",ROW()-4)</f>
        <v/>
      </c>
      <c r="B2079" s="13">
        <f>IF(H2079="","",ROW()-4)</f>
        <v/>
      </c>
    </row>
    <row r="2080">
      <c r="A2080" s="13">
        <f>IF(H2080="","",ROW()-4)</f>
        <v/>
      </c>
      <c r="B2080" s="13">
        <f>IF(H2080="","",ROW()-4)</f>
        <v/>
      </c>
    </row>
    <row r="2081">
      <c r="A2081" s="13">
        <f>IF(H2081="","",ROW()-4)</f>
        <v/>
      </c>
      <c r="B2081" s="13">
        <f>IF(H2081="","",ROW()-4)</f>
        <v/>
      </c>
    </row>
    <row r="2082">
      <c r="A2082" s="13">
        <f>IF(H2082="","",ROW()-4)</f>
        <v/>
      </c>
      <c r="B2082" s="13">
        <f>IF(H2082="","",ROW()-4)</f>
        <v/>
      </c>
    </row>
    <row r="2083">
      <c r="A2083" s="13">
        <f>IF(H2083="","",ROW()-4)</f>
        <v/>
      </c>
      <c r="B2083" s="13">
        <f>IF(H2083="","",ROW()-4)</f>
        <v/>
      </c>
    </row>
    <row r="2084">
      <c r="A2084" s="13">
        <f>IF(H2084="","",ROW()-4)</f>
        <v/>
      </c>
      <c r="B2084" s="13">
        <f>IF(H2084="","",ROW()-4)</f>
        <v/>
      </c>
    </row>
    <row r="2085">
      <c r="A2085" s="13">
        <f>IF(H2085="","",ROW()-4)</f>
        <v/>
      </c>
      <c r="B2085" s="13">
        <f>IF(H2085="","",ROW()-4)</f>
        <v/>
      </c>
    </row>
    <row r="2086">
      <c r="A2086" s="13">
        <f>IF(H2086="","",ROW()-4)</f>
        <v/>
      </c>
      <c r="B2086" s="13">
        <f>IF(H2086="","",ROW()-4)</f>
        <v/>
      </c>
    </row>
    <row r="2087">
      <c r="A2087" s="13">
        <f>IF(H2087="","",ROW()-4)</f>
        <v/>
      </c>
      <c r="B2087" s="13">
        <f>IF(H2087="","",ROW()-4)</f>
        <v/>
      </c>
    </row>
    <row r="2088">
      <c r="A2088" s="13">
        <f>IF(H2088="","",ROW()-4)</f>
        <v/>
      </c>
      <c r="B2088" s="13">
        <f>IF(H2088="","",ROW()-4)</f>
        <v/>
      </c>
    </row>
    <row r="2089">
      <c r="A2089" s="13">
        <f>IF(H2089="","",ROW()-4)</f>
        <v/>
      </c>
      <c r="B2089" s="13">
        <f>IF(H2089="","",ROW()-4)</f>
        <v/>
      </c>
    </row>
    <row r="2090">
      <c r="A2090" s="13">
        <f>IF(H2090="","",ROW()-4)</f>
        <v/>
      </c>
      <c r="B2090" s="13">
        <f>IF(H2090="","",ROW()-4)</f>
        <v/>
      </c>
    </row>
    <row r="2091">
      <c r="A2091" s="13">
        <f>IF(H2091="","",ROW()-4)</f>
        <v/>
      </c>
      <c r="B2091" s="13">
        <f>IF(H2091="","",ROW()-4)</f>
        <v/>
      </c>
    </row>
    <row r="2092">
      <c r="A2092" s="13">
        <f>IF(H2092="","",ROW()-4)</f>
        <v/>
      </c>
      <c r="B2092" s="13">
        <f>IF(H2092="","",ROW()-4)</f>
        <v/>
      </c>
    </row>
    <row r="2093">
      <c r="A2093" s="13">
        <f>IF(H2093="","",ROW()-4)</f>
        <v/>
      </c>
      <c r="B2093" s="13">
        <f>IF(H2093="","",ROW()-4)</f>
        <v/>
      </c>
    </row>
    <row r="2094">
      <c r="A2094" s="13">
        <f>IF(H2094="","",ROW()-4)</f>
        <v/>
      </c>
      <c r="B2094" s="13">
        <f>IF(H2094="","",ROW()-4)</f>
        <v/>
      </c>
    </row>
    <row r="2095">
      <c r="A2095" s="13">
        <f>IF(H2095="","",ROW()-4)</f>
        <v/>
      </c>
      <c r="B2095" s="13">
        <f>IF(H2095="","",ROW()-4)</f>
        <v/>
      </c>
    </row>
    <row r="2096">
      <c r="A2096" s="13">
        <f>IF(H2096="","",ROW()-4)</f>
        <v/>
      </c>
      <c r="B2096" s="13">
        <f>IF(H2096="","",ROW()-4)</f>
        <v/>
      </c>
    </row>
    <row r="2097">
      <c r="A2097" s="13">
        <f>IF(H2097="","",ROW()-4)</f>
        <v/>
      </c>
      <c r="B2097" s="13">
        <f>IF(H2097="","",ROW()-4)</f>
        <v/>
      </c>
    </row>
    <row r="2098">
      <c r="A2098" s="13">
        <f>IF(H2098="","",ROW()-4)</f>
        <v/>
      </c>
      <c r="B2098" s="13">
        <f>IF(H2098="","",ROW()-4)</f>
        <v/>
      </c>
    </row>
    <row r="2099">
      <c r="A2099" s="13">
        <f>IF(H2099="","",ROW()-4)</f>
        <v/>
      </c>
      <c r="B2099" s="13">
        <f>IF(H2099="","",ROW()-4)</f>
        <v/>
      </c>
    </row>
    <row r="2100">
      <c r="A2100" s="13">
        <f>IF(H2100="","",ROW()-4)</f>
        <v/>
      </c>
      <c r="B2100" s="13">
        <f>IF(H2100="","",ROW()-4)</f>
        <v/>
      </c>
    </row>
    <row r="2101">
      <c r="A2101" s="13">
        <f>IF(H2101="","",ROW()-4)</f>
        <v/>
      </c>
      <c r="B2101" s="13">
        <f>IF(H2101="","",ROW()-4)</f>
        <v/>
      </c>
    </row>
    <row r="2102">
      <c r="A2102" s="13">
        <f>IF(H2102="","",ROW()-4)</f>
        <v/>
      </c>
      <c r="B2102" s="13">
        <f>IF(H2102="","",ROW()-4)</f>
        <v/>
      </c>
    </row>
    <row r="2103">
      <c r="A2103" s="13">
        <f>IF(H2103="","",ROW()-4)</f>
        <v/>
      </c>
      <c r="B2103" s="13">
        <f>IF(H2103="","",ROW()-4)</f>
        <v/>
      </c>
    </row>
    <row r="2104">
      <c r="A2104" s="13">
        <f>IF(H2104="","",ROW()-4)</f>
        <v/>
      </c>
      <c r="B2104" s="13">
        <f>IF(H2104="","",ROW()-4)</f>
        <v/>
      </c>
    </row>
    <row r="2105">
      <c r="A2105" s="13">
        <f>IF(H2105="","",ROW()-4)</f>
        <v/>
      </c>
      <c r="B2105" s="13">
        <f>IF(H2105="","",ROW()-4)</f>
        <v/>
      </c>
    </row>
    <row r="2106">
      <c r="A2106" s="13">
        <f>IF(H2106="","",ROW()-4)</f>
        <v/>
      </c>
      <c r="B2106" s="13">
        <f>IF(H2106="","",ROW()-4)</f>
        <v/>
      </c>
    </row>
    <row r="2107">
      <c r="A2107" s="13">
        <f>IF(H2107="","",ROW()-4)</f>
        <v/>
      </c>
      <c r="B2107" s="13">
        <f>IF(H2107="","",ROW()-4)</f>
        <v/>
      </c>
    </row>
    <row r="2108">
      <c r="A2108" s="13">
        <f>IF(H2108="","",ROW()-4)</f>
        <v/>
      </c>
      <c r="B2108" s="13">
        <f>IF(H2108="","",ROW()-4)</f>
        <v/>
      </c>
    </row>
    <row r="2109">
      <c r="A2109" s="13">
        <f>IF(H2109="","",ROW()-4)</f>
        <v/>
      </c>
      <c r="B2109" s="13">
        <f>IF(H2109="","",ROW()-4)</f>
        <v/>
      </c>
    </row>
    <row r="2110">
      <c r="A2110" s="13">
        <f>IF(H2110="","",ROW()-4)</f>
        <v/>
      </c>
      <c r="B2110" s="13">
        <f>IF(H2110="","",ROW()-4)</f>
        <v/>
      </c>
    </row>
    <row r="2111">
      <c r="A2111" s="13">
        <f>IF(H2111="","",ROW()-4)</f>
        <v/>
      </c>
      <c r="B2111" s="13">
        <f>IF(H2111="","",ROW()-4)</f>
        <v/>
      </c>
    </row>
    <row r="2112">
      <c r="A2112" s="13">
        <f>IF(H2112="","",ROW()-4)</f>
        <v/>
      </c>
      <c r="B2112" s="13">
        <f>IF(H2112="","",ROW()-4)</f>
        <v/>
      </c>
    </row>
    <row r="2113">
      <c r="A2113" s="13">
        <f>IF(H2113="","",ROW()-4)</f>
        <v/>
      </c>
      <c r="B2113" s="13">
        <f>IF(H2113="","",ROW()-4)</f>
        <v/>
      </c>
    </row>
    <row r="2114">
      <c r="A2114" s="13">
        <f>IF(H2114="","",ROW()-4)</f>
        <v/>
      </c>
      <c r="B2114" s="13">
        <f>IF(H2114="","",ROW()-4)</f>
        <v/>
      </c>
    </row>
    <row r="2115">
      <c r="A2115" s="13">
        <f>IF(H2115="","",ROW()-4)</f>
        <v/>
      </c>
      <c r="B2115" s="13">
        <f>IF(H2115="","",ROW()-4)</f>
        <v/>
      </c>
    </row>
    <row r="2116">
      <c r="A2116" s="13">
        <f>IF(H2116="","",ROW()-4)</f>
        <v/>
      </c>
      <c r="B2116" s="13">
        <f>IF(H2116="","",ROW()-4)</f>
        <v/>
      </c>
    </row>
    <row r="2117">
      <c r="A2117" s="13">
        <f>IF(H2117="","",ROW()-4)</f>
        <v/>
      </c>
      <c r="B2117" s="13">
        <f>IF(H2117="","",ROW()-4)</f>
        <v/>
      </c>
    </row>
    <row r="2118">
      <c r="A2118" s="13">
        <f>IF(H2118="","",ROW()-4)</f>
        <v/>
      </c>
      <c r="B2118" s="13">
        <f>IF(H2118="","",ROW()-4)</f>
        <v/>
      </c>
    </row>
    <row r="2119">
      <c r="A2119" s="13">
        <f>IF(H2119="","",ROW()-4)</f>
        <v/>
      </c>
      <c r="B2119" s="13">
        <f>IF(H2119="","",ROW()-4)</f>
        <v/>
      </c>
    </row>
    <row r="2120">
      <c r="A2120" s="13">
        <f>IF(H2120="","",ROW()-4)</f>
        <v/>
      </c>
      <c r="B2120" s="13">
        <f>IF(H2120="","",ROW()-4)</f>
        <v/>
      </c>
    </row>
    <row r="2121">
      <c r="A2121" s="13">
        <f>IF(H2121="","",ROW()-4)</f>
        <v/>
      </c>
      <c r="B2121" s="13">
        <f>IF(H2121="","",ROW()-4)</f>
        <v/>
      </c>
    </row>
    <row r="2122">
      <c r="A2122" s="13">
        <f>IF(H2122="","",ROW()-4)</f>
        <v/>
      </c>
      <c r="B2122" s="13">
        <f>IF(H2122="","",ROW()-4)</f>
        <v/>
      </c>
    </row>
    <row r="2123">
      <c r="A2123" s="13">
        <f>IF(H2123="","",ROW()-4)</f>
        <v/>
      </c>
      <c r="B2123" s="13">
        <f>IF(H2123="","",ROW()-4)</f>
        <v/>
      </c>
    </row>
    <row r="2124">
      <c r="A2124" s="13">
        <f>IF(H2124="","",ROW()-4)</f>
        <v/>
      </c>
      <c r="B2124" s="13">
        <f>IF(H2124="","",ROW()-4)</f>
        <v/>
      </c>
    </row>
    <row r="2125">
      <c r="A2125" s="13">
        <f>IF(H2125="","",ROW()-4)</f>
        <v/>
      </c>
      <c r="B2125" s="13">
        <f>IF(H2125="","",ROW()-4)</f>
        <v/>
      </c>
    </row>
    <row r="2126">
      <c r="A2126" s="13">
        <f>IF(H2126="","",ROW()-4)</f>
        <v/>
      </c>
      <c r="B2126" s="13">
        <f>IF(H2126="","",ROW()-4)</f>
        <v/>
      </c>
    </row>
    <row r="2127">
      <c r="A2127" s="13">
        <f>IF(H2127="","",ROW()-4)</f>
        <v/>
      </c>
      <c r="B2127" s="13">
        <f>IF(H2127="","",ROW()-4)</f>
        <v/>
      </c>
    </row>
    <row r="2128">
      <c r="A2128" s="13">
        <f>IF(H2128="","",ROW()-4)</f>
        <v/>
      </c>
      <c r="B2128" s="13">
        <f>IF(H2128="","",ROW()-4)</f>
        <v/>
      </c>
    </row>
    <row r="2129">
      <c r="A2129" s="13">
        <f>IF(H2129="","",ROW()-4)</f>
        <v/>
      </c>
      <c r="B2129" s="13">
        <f>IF(H2129="","",ROW()-4)</f>
        <v/>
      </c>
    </row>
    <row r="2130">
      <c r="A2130" s="13">
        <f>IF(H2130="","",ROW()-4)</f>
        <v/>
      </c>
      <c r="B2130" s="13">
        <f>IF(H2130="","",ROW()-4)</f>
        <v/>
      </c>
    </row>
    <row r="2131">
      <c r="A2131" s="13">
        <f>IF(H2131="","",ROW()-4)</f>
        <v/>
      </c>
      <c r="B2131" s="13">
        <f>IF(H2131="","",ROW()-4)</f>
        <v/>
      </c>
    </row>
    <row r="2132">
      <c r="A2132" s="13">
        <f>IF(H2132="","",ROW()-4)</f>
        <v/>
      </c>
      <c r="B2132" s="13">
        <f>IF(H2132="","",ROW()-4)</f>
        <v/>
      </c>
    </row>
    <row r="2133">
      <c r="A2133" s="13">
        <f>IF(H2133="","",ROW()-4)</f>
        <v/>
      </c>
      <c r="B2133" s="13">
        <f>IF(H2133="","",ROW()-4)</f>
        <v/>
      </c>
    </row>
    <row r="2134">
      <c r="A2134" s="13">
        <f>IF(H2134="","",ROW()-4)</f>
        <v/>
      </c>
      <c r="B2134" s="13">
        <f>IF(H2134="","",ROW()-4)</f>
        <v/>
      </c>
    </row>
    <row r="2135">
      <c r="A2135" s="13">
        <f>IF(H2135="","",ROW()-4)</f>
        <v/>
      </c>
      <c r="B2135" s="13">
        <f>IF(H2135="","",ROW()-4)</f>
        <v/>
      </c>
    </row>
    <row r="2136">
      <c r="A2136" s="13">
        <f>IF(H2136="","",ROW()-4)</f>
        <v/>
      </c>
      <c r="B2136" s="13">
        <f>IF(H2136="","",ROW()-4)</f>
        <v/>
      </c>
    </row>
    <row r="2137">
      <c r="A2137" s="13">
        <f>IF(H2137="","",ROW()-4)</f>
        <v/>
      </c>
      <c r="B2137" s="13">
        <f>IF(H2137="","",ROW()-4)</f>
        <v/>
      </c>
    </row>
    <row r="2138">
      <c r="A2138" s="13">
        <f>IF(H2138="","",ROW()-4)</f>
        <v/>
      </c>
      <c r="B2138" s="13">
        <f>IF(H2138="","",ROW()-4)</f>
        <v/>
      </c>
    </row>
    <row r="2139">
      <c r="A2139" s="13">
        <f>IF(H2139="","",ROW()-4)</f>
        <v/>
      </c>
      <c r="B2139" s="13">
        <f>IF(H2139="","",ROW()-4)</f>
        <v/>
      </c>
    </row>
    <row r="2140">
      <c r="A2140" s="13">
        <f>IF(H2140="","",ROW()-4)</f>
        <v/>
      </c>
      <c r="B2140" s="13">
        <f>IF(H2140="","",ROW()-4)</f>
        <v/>
      </c>
    </row>
    <row r="2141">
      <c r="A2141" s="13">
        <f>IF(H2141="","",ROW()-4)</f>
        <v/>
      </c>
      <c r="B2141" s="13">
        <f>IF(H2141="","",ROW()-4)</f>
        <v/>
      </c>
    </row>
    <row r="2142">
      <c r="A2142" s="13">
        <f>IF(H2142="","",ROW()-4)</f>
        <v/>
      </c>
      <c r="B2142" s="13">
        <f>IF(H2142="","",ROW()-4)</f>
        <v/>
      </c>
    </row>
    <row r="2143">
      <c r="A2143" s="13">
        <f>IF(H2143="","",ROW()-4)</f>
        <v/>
      </c>
      <c r="B2143" s="13">
        <f>IF(H2143="","",ROW()-4)</f>
        <v/>
      </c>
    </row>
    <row r="2144">
      <c r="A2144" s="13">
        <f>IF(H2144="","",ROW()-4)</f>
        <v/>
      </c>
      <c r="B2144" s="13">
        <f>IF(H2144="","",ROW()-4)</f>
        <v/>
      </c>
    </row>
    <row r="2145">
      <c r="A2145" s="13">
        <f>IF(H2145="","",ROW()-4)</f>
        <v/>
      </c>
      <c r="B2145" s="13">
        <f>IF(H2145="","",ROW()-4)</f>
        <v/>
      </c>
    </row>
    <row r="2146">
      <c r="A2146" s="13">
        <f>IF(H2146="","",ROW()-4)</f>
        <v/>
      </c>
      <c r="B2146" s="13">
        <f>IF(H2146="","",ROW()-4)</f>
        <v/>
      </c>
    </row>
    <row r="2147">
      <c r="A2147" s="13">
        <f>IF(H2147="","",ROW()-4)</f>
        <v/>
      </c>
      <c r="B2147" s="13">
        <f>IF(H2147="","",ROW()-4)</f>
        <v/>
      </c>
    </row>
    <row r="2148">
      <c r="A2148" s="13">
        <f>IF(H2148="","",ROW()-4)</f>
        <v/>
      </c>
      <c r="B2148" s="13">
        <f>IF(H2148="","",ROW()-4)</f>
        <v/>
      </c>
    </row>
    <row r="2149">
      <c r="A2149" s="13">
        <f>IF(H2149="","",ROW()-4)</f>
        <v/>
      </c>
      <c r="B2149" s="13">
        <f>IF(H2149="","",ROW()-4)</f>
        <v/>
      </c>
    </row>
    <row r="2150">
      <c r="A2150" s="13">
        <f>IF(H2150="","",ROW()-4)</f>
        <v/>
      </c>
      <c r="B2150" s="13">
        <f>IF(H2150="","",ROW()-4)</f>
        <v/>
      </c>
    </row>
    <row r="2151">
      <c r="A2151" s="13">
        <f>IF(H2151="","",ROW()-4)</f>
        <v/>
      </c>
      <c r="B2151" s="13">
        <f>IF(H2151="","",ROW()-4)</f>
        <v/>
      </c>
    </row>
    <row r="2152">
      <c r="A2152" s="13">
        <f>IF(H2152="","",ROW()-4)</f>
        <v/>
      </c>
      <c r="B2152" s="13">
        <f>IF(H2152="","",ROW()-4)</f>
        <v/>
      </c>
    </row>
    <row r="2153">
      <c r="A2153" s="13">
        <f>IF(H2153="","",ROW()-4)</f>
        <v/>
      </c>
      <c r="B2153" s="13">
        <f>IF(H2153="","",ROW()-4)</f>
        <v/>
      </c>
    </row>
    <row r="2154">
      <c r="A2154" s="13">
        <f>IF(H2154="","",ROW()-4)</f>
        <v/>
      </c>
      <c r="B2154" s="13">
        <f>IF(H2154="","",ROW()-4)</f>
        <v/>
      </c>
    </row>
    <row r="2155">
      <c r="A2155" s="13">
        <f>IF(H2155="","",ROW()-4)</f>
        <v/>
      </c>
      <c r="B2155" s="13">
        <f>IF(H2155="","",ROW()-4)</f>
        <v/>
      </c>
    </row>
    <row r="2156">
      <c r="A2156" s="13">
        <f>IF(H2156="","",ROW()-4)</f>
        <v/>
      </c>
      <c r="B2156" s="13">
        <f>IF(H2156="","",ROW()-4)</f>
        <v/>
      </c>
    </row>
    <row r="2157">
      <c r="A2157" s="13">
        <f>IF(H2157="","",ROW()-4)</f>
        <v/>
      </c>
      <c r="B2157" s="13">
        <f>IF(H2157="","",ROW()-4)</f>
        <v/>
      </c>
    </row>
    <row r="2158">
      <c r="A2158" s="13">
        <f>IF(H2158="","",ROW()-4)</f>
        <v/>
      </c>
      <c r="B2158" s="13">
        <f>IF(H2158="","",ROW()-4)</f>
        <v/>
      </c>
    </row>
    <row r="2159">
      <c r="A2159" s="13">
        <f>IF(H2159="","",ROW()-4)</f>
        <v/>
      </c>
      <c r="B2159" s="13">
        <f>IF(H2159="","",ROW()-4)</f>
        <v/>
      </c>
    </row>
    <row r="2160">
      <c r="A2160" s="13">
        <f>IF(H2160="","",ROW()-4)</f>
        <v/>
      </c>
      <c r="B2160" s="13">
        <f>IF(H2160="","",ROW()-4)</f>
        <v/>
      </c>
    </row>
    <row r="2161">
      <c r="A2161" s="13">
        <f>IF(H2161="","",ROW()-4)</f>
        <v/>
      </c>
      <c r="B2161" s="13">
        <f>IF(H2161="","",ROW()-4)</f>
        <v/>
      </c>
    </row>
    <row r="2162">
      <c r="A2162" s="13">
        <f>IF(H2162="","",ROW()-4)</f>
        <v/>
      </c>
      <c r="B2162" s="13">
        <f>IF(H2162="","",ROW()-4)</f>
        <v/>
      </c>
    </row>
    <row r="2163">
      <c r="A2163" s="13">
        <f>IF(H2163="","",ROW()-4)</f>
        <v/>
      </c>
      <c r="B2163" s="13">
        <f>IF(H2163="","",ROW()-4)</f>
        <v/>
      </c>
    </row>
    <row r="2164">
      <c r="A2164" s="13">
        <f>IF(H2164="","",ROW()-4)</f>
        <v/>
      </c>
      <c r="B2164" s="13">
        <f>IF(H2164="","",ROW()-4)</f>
        <v/>
      </c>
    </row>
    <row r="2165">
      <c r="A2165" s="13">
        <f>IF(H2165="","",ROW()-4)</f>
        <v/>
      </c>
      <c r="B2165" s="13">
        <f>IF(H2165="","",ROW()-4)</f>
        <v/>
      </c>
    </row>
    <row r="2166">
      <c r="A2166" s="13">
        <f>IF(H2166="","",ROW()-4)</f>
        <v/>
      </c>
      <c r="B2166" s="13">
        <f>IF(H2166="","",ROW()-4)</f>
        <v/>
      </c>
    </row>
    <row r="2167">
      <c r="A2167" s="13">
        <f>IF(H2167="","",ROW()-4)</f>
        <v/>
      </c>
      <c r="B2167" s="13">
        <f>IF(H2167="","",ROW()-4)</f>
        <v/>
      </c>
    </row>
    <row r="2168">
      <c r="A2168" s="13">
        <f>IF(H2168="","",ROW()-4)</f>
        <v/>
      </c>
      <c r="B2168" s="13">
        <f>IF(H2168="","",ROW()-4)</f>
        <v/>
      </c>
    </row>
    <row r="2169">
      <c r="A2169" s="13">
        <f>IF(H2169="","",ROW()-4)</f>
        <v/>
      </c>
      <c r="B2169" s="13">
        <f>IF(H2169="","",ROW()-4)</f>
        <v/>
      </c>
    </row>
    <row r="2170">
      <c r="A2170" s="13">
        <f>IF(H2170="","",ROW()-4)</f>
        <v/>
      </c>
      <c r="B2170" s="13">
        <f>IF(H2170="","",ROW()-4)</f>
        <v/>
      </c>
    </row>
    <row r="2171">
      <c r="A2171" s="13">
        <f>IF(H2171="","",ROW()-4)</f>
        <v/>
      </c>
      <c r="B2171" s="13">
        <f>IF(H2171="","",ROW()-4)</f>
        <v/>
      </c>
    </row>
    <row r="2172">
      <c r="A2172" s="13">
        <f>IF(H2172="","",ROW()-4)</f>
        <v/>
      </c>
      <c r="B2172" s="13">
        <f>IF(H2172="","",ROW()-4)</f>
        <v/>
      </c>
    </row>
    <row r="2173">
      <c r="A2173" s="13">
        <f>IF(H2173="","",ROW()-4)</f>
        <v/>
      </c>
      <c r="B2173" s="13">
        <f>IF(H2173="","",ROW()-4)</f>
        <v/>
      </c>
    </row>
    <row r="2174">
      <c r="A2174" s="13">
        <f>IF(H2174="","",ROW()-4)</f>
        <v/>
      </c>
      <c r="B2174" s="13">
        <f>IF(H2174="","",ROW()-4)</f>
        <v/>
      </c>
    </row>
    <row r="2175">
      <c r="A2175" s="13">
        <f>IF(H2175="","",ROW()-4)</f>
        <v/>
      </c>
      <c r="B2175" s="13">
        <f>IF(H2175="","",ROW()-4)</f>
        <v/>
      </c>
    </row>
    <row r="2176">
      <c r="A2176" s="13">
        <f>IF(H2176="","",ROW()-4)</f>
        <v/>
      </c>
      <c r="B2176" s="13">
        <f>IF(H2176="","",ROW()-4)</f>
        <v/>
      </c>
    </row>
    <row r="2177">
      <c r="A2177" s="13">
        <f>IF(H2177="","",ROW()-4)</f>
        <v/>
      </c>
      <c r="B2177" s="13">
        <f>IF(H2177="","",ROW()-4)</f>
        <v/>
      </c>
    </row>
    <row r="2178">
      <c r="A2178" s="13">
        <f>IF(H2178="","",ROW()-4)</f>
        <v/>
      </c>
      <c r="B2178" s="13">
        <f>IF(H2178="","",ROW()-4)</f>
        <v/>
      </c>
    </row>
    <row r="2179">
      <c r="A2179" s="13">
        <f>IF(H2179="","",ROW()-4)</f>
        <v/>
      </c>
      <c r="B2179" s="13">
        <f>IF(H2179="","",ROW()-4)</f>
        <v/>
      </c>
    </row>
    <row r="2180">
      <c r="A2180" s="13">
        <f>IF(H2180="","",ROW()-4)</f>
        <v/>
      </c>
      <c r="B2180" s="13">
        <f>IF(H2180="","",ROW()-4)</f>
        <v/>
      </c>
    </row>
    <row r="2181">
      <c r="A2181" s="13">
        <f>IF(H2181="","",ROW()-4)</f>
        <v/>
      </c>
      <c r="B2181" s="13">
        <f>IF(H2181="","",ROW()-4)</f>
        <v/>
      </c>
    </row>
    <row r="2182">
      <c r="A2182" s="13">
        <f>IF(H2182="","",ROW()-4)</f>
        <v/>
      </c>
      <c r="B2182" s="13">
        <f>IF(H2182="","",ROW()-4)</f>
        <v/>
      </c>
    </row>
    <row r="2183">
      <c r="A2183" s="13">
        <f>IF(H2183="","",ROW()-4)</f>
        <v/>
      </c>
      <c r="B2183" s="13">
        <f>IF(H2183="","",ROW()-4)</f>
        <v/>
      </c>
    </row>
    <row r="2184">
      <c r="A2184" s="13">
        <f>IF(H2184="","",ROW()-4)</f>
        <v/>
      </c>
      <c r="B2184" s="13">
        <f>IF(H2184="","",ROW()-4)</f>
        <v/>
      </c>
    </row>
    <row r="2185">
      <c r="A2185" s="13">
        <f>IF(H2185="","",ROW()-4)</f>
        <v/>
      </c>
      <c r="B2185" s="13">
        <f>IF(H2185="","",ROW()-4)</f>
        <v/>
      </c>
    </row>
    <row r="2186">
      <c r="A2186" s="13">
        <f>IF(H2186="","",ROW()-4)</f>
        <v/>
      </c>
      <c r="B2186" s="13">
        <f>IF(H2186="","",ROW()-4)</f>
        <v/>
      </c>
    </row>
    <row r="2187">
      <c r="A2187" s="13">
        <f>IF(H2187="","",ROW()-4)</f>
        <v/>
      </c>
      <c r="B2187" s="13">
        <f>IF(H2187="","",ROW()-4)</f>
        <v/>
      </c>
    </row>
    <row r="2188">
      <c r="A2188" s="13">
        <f>IF(H2188="","",ROW()-4)</f>
        <v/>
      </c>
      <c r="B2188" s="13">
        <f>IF(H2188="","",ROW()-4)</f>
        <v/>
      </c>
    </row>
    <row r="2189">
      <c r="A2189" s="13">
        <f>IF(H2189="","",ROW()-4)</f>
        <v/>
      </c>
      <c r="B2189" s="13">
        <f>IF(H2189="","",ROW()-4)</f>
        <v/>
      </c>
    </row>
    <row r="2190">
      <c r="A2190" s="13">
        <f>IF(H2190="","",ROW()-4)</f>
        <v/>
      </c>
      <c r="B2190" s="13">
        <f>IF(H2190="","",ROW()-4)</f>
        <v/>
      </c>
    </row>
    <row r="2191">
      <c r="A2191" s="13">
        <f>IF(H2191="","",ROW()-4)</f>
        <v/>
      </c>
      <c r="B2191" s="13">
        <f>IF(H2191="","",ROW()-4)</f>
        <v/>
      </c>
    </row>
    <row r="2192">
      <c r="A2192" s="13">
        <f>IF(H2192="","",ROW()-4)</f>
        <v/>
      </c>
      <c r="B2192" s="13">
        <f>IF(H2192="","",ROW()-4)</f>
        <v/>
      </c>
    </row>
    <row r="2193">
      <c r="A2193" s="13">
        <f>IF(H2193="","",ROW()-4)</f>
        <v/>
      </c>
      <c r="B2193" s="13">
        <f>IF(H2193="","",ROW()-4)</f>
        <v/>
      </c>
    </row>
    <row r="2194">
      <c r="A2194" s="13">
        <f>IF(H2194="","",ROW()-4)</f>
        <v/>
      </c>
      <c r="B2194" s="13">
        <f>IF(H2194="","",ROW()-4)</f>
        <v/>
      </c>
    </row>
    <row r="2195">
      <c r="A2195" s="13">
        <f>IF(H2195="","",ROW()-4)</f>
        <v/>
      </c>
      <c r="B2195" s="13">
        <f>IF(H2195="","",ROW()-4)</f>
        <v/>
      </c>
    </row>
    <row r="2196">
      <c r="A2196" s="13">
        <f>IF(H2196="","",ROW()-4)</f>
        <v/>
      </c>
      <c r="B2196" s="13">
        <f>IF(H2196="","",ROW()-4)</f>
        <v/>
      </c>
    </row>
    <row r="2197">
      <c r="A2197" s="13">
        <f>IF(H2197="","",ROW()-4)</f>
        <v/>
      </c>
      <c r="B2197" s="13">
        <f>IF(H2197="","",ROW()-4)</f>
        <v/>
      </c>
    </row>
    <row r="2198">
      <c r="A2198" s="13">
        <f>IF(H2198="","",ROW()-4)</f>
        <v/>
      </c>
      <c r="B2198" s="13">
        <f>IF(H2198="","",ROW()-4)</f>
        <v/>
      </c>
    </row>
    <row r="2199">
      <c r="A2199" s="13">
        <f>IF(H2199="","",ROW()-4)</f>
        <v/>
      </c>
      <c r="B2199" s="13">
        <f>IF(H2199="","",ROW()-4)</f>
        <v/>
      </c>
    </row>
    <row r="2200">
      <c r="A2200" s="13">
        <f>IF(H2200="","",ROW()-4)</f>
        <v/>
      </c>
      <c r="B2200" s="13">
        <f>IF(H2200="","",ROW()-4)</f>
        <v/>
      </c>
    </row>
    <row r="2201">
      <c r="A2201" s="13">
        <f>IF(H2201="","",ROW()-4)</f>
        <v/>
      </c>
      <c r="B2201" s="13">
        <f>IF(H2201="","",ROW()-4)</f>
        <v/>
      </c>
    </row>
    <row r="2202">
      <c r="A2202" s="13">
        <f>IF(H2202="","",ROW()-4)</f>
        <v/>
      </c>
      <c r="B2202" s="13">
        <f>IF(H2202="","",ROW()-4)</f>
        <v/>
      </c>
    </row>
    <row r="2203">
      <c r="A2203" s="13">
        <f>IF(H2203="","",ROW()-4)</f>
        <v/>
      </c>
      <c r="B2203" s="13">
        <f>IF(H2203="","",ROW()-4)</f>
        <v/>
      </c>
    </row>
    <row r="2204">
      <c r="A2204" s="13">
        <f>IF(H2204="","",ROW()-4)</f>
        <v/>
      </c>
      <c r="B2204" s="13">
        <f>IF(H2204="","",ROW()-4)</f>
        <v/>
      </c>
    </row>
    <row r="2205">
      <c r="A2205" s="13">
        <f>IF(H2205="","",ROW()-4)</f>
        <v/>
      </c>
      <c r="B2205" s="13">
        <f>IF(H2205="","",ROW()-4)</f>
        <v/>
      </c>
    </row>
    <row r="2206">
      <c r="A2206" s="13">
        <f>IF(H2206="","",ROW()-4)</f>
        <v/>
      </c>
      <c r="B2206" s="13">
        <f>IF(H2206="","",ROW()-4)</f>
        <v/>
      </c>
    </row>
    <row r="2207">
      <c r="A2207" s="13">
        <f>IF(H2207="","",ROW()-4)</f>
        <v/>
      </c>
      <c r="B2207" s="13">
        <f>IF(H2207="","",ROW()-4)</f>
        <v/>
      </c>
    </row>
    <row r="2208">
      <c r="A2208" s="13">
        <f>IF(H2208="","",ROW()-4)</f>
        <v/>
      </c>
      <c r="B2208" s="13">
        <f>IF(H2208="","",ROW()-4)</f>
        <v/>
      </c>
    </row>
    <row r="2209">
      <c r="A2209" s="13">
        <f>IF(H2209="","",ROW()-4)</f>
        <v/>
      </c>
      <c r="B2209" s="13">
        <f>IF(H2209="","",ROW()-4)</f>
        <v/>
      </c>
    </row>
    <row r="2210">
      <c r="A2210" s="13">
        <f>IF(H2210="","",ROW()-4)</f>
        <v/>
      </c>
      <c r="B2210" s="13">
        <f>IF(H2210="","",ROW()-4)</f>
        <v/>
      </c>
    </row>
    <row r="2211">
      <c r="A2211" s="13">
        <f>IF(H2211="","",ROW()-4)</f>
        <v/>
      </c>
      <c r="B2211" s="13">
        <f>IF(H2211="","",ROW()-4)</f>
        <v/>
      </c>
    </row>
    <row r="2212">
      <c r="A2212" s="13">
        <f>IF(H2212="","",ROW()-4)</f>
        <v/>
      </c>
      <c r="B2212" s="13">
        <f>IF(H2212="","",ROW()-4)</f>
        <v/>
      </c>
    </row>
    <row r="2213">
      <c r="A2213" s="13">
        <f>IF(H2213="","",ROW()-4)</f>
        <v/>
      </c>
      <c r="B2213" s="13">
        <f>IF(H2213="","",ROW()-4)</f>
        <v/>
      </c>
    </row>
    <row r="2214">
      <c r="A2214" s="13">
        <f>IF(H2214="","",ROW()-4)</f>
        <v/>
      </c>
      <c r="B2214" s="13">
        <f>IF(H2214="","",ROW()-4)</f>
        <v/>
      </c>
    </row>
    <row r="2215">
      <c r="A2215" s="13">
        <f>IF(H2215="","",ROW()-4)</f>
        <v/>
      </c>
      <c r="B2215" s="13">
        <f>IF(H2215="","",ROW()-4)</f>
        <v/>
      </c>
    </row>
    <row r="2216">
      <c r="A2216" s="13">
        <f>IF(H2216="","",ROW()-4)</f>
        <v/>
      </c>
      <c r="B2216" s="13">
        <f>IF(H2216="","",ROW()-4)</f>
        <v/>
      </c>
    </row>
    <row r="2217">
      <c r="A2217" s="13">
        <f>IF(H2217="","",ROW()-4)</f>
        <v/>
      </c>
      <c r="B2217" s="13">
        <f>IF(H2217="","",ROW()-4)</f>
        <v/>
      </c>
    </row>
    <row r="2218">
      <c r="A2218" s="13">
        <f>IF(H2218="","",ROW()-4)</f>
        <v/>
      </c>
      <c r="B2218" s="13">
        <f>IF(H2218="","",ROW()-4)</f>
        <v/>
      </c>
    </row>
    <row r="2219">
      <c r="A2219" s="13">
        <f>IF(H2219="","",ROW()-4)</f>
        <v/>
      </c>
      <c r="B2219" s="13">
        <f>IF(H2219="","",ROW()-4)</f>
        <v/>
      </c>
    </row>
    <row r="2220">
      <c r="A2220" s="13">
        <f>IF(H2220="","",ROW()-4)</f>
        <v/>
      </c>
      <c r="B2220" s="13">
        <f>IF(H2220="","",ROW()-4)</f>
        <v/>
      </c>
    </row>
    <row r="2221">
      <c r="A2221" s="13">
        <f>IF(H2221="","",ROW()-4)</f>
        <v/>
      </c>
      <c r="B2221" s="13">
        <f>IF(H2221="","",ROW()-4)</f>
        <v/>
      </c>
    </row>
    <row r="2222">
      <c r="A2222" s="13">
        <f>IF(H2222="","",ROW()-4)</f>
        <v/>
      </c>
      <c r="B2222" s="13">
        <f>IF(H2222="","",ROW()-4)</f>
        <v/>
      </c>
    </row>
    <row r="2223">
      <c r="A2223" s="13">
        <f>IF(H2223="","",ROW()-4)</f>
        <v/>
      </c>
      <c r="B2223" s="13">
        <f>IF(H2223="","",ROW()-4)</f>
        <v/>
      </c>
    </row>
    <row r="2224">
      <c r="A2224" s="13">
        <f>IF(H2224="","",ROW()-4)</f>
        <v/>
      </c>
      <c r="B2224" s="13">
        <f>IF(H2224="","",ROW()-4)</f>
        <v/>
      </c>
    </row>
    <row r="2225">
      <c r="A2225" s="13">
        <f>IF(H2225="","",ROW()-4)</f>
        <v/>
      </c>
      <c r="B2225" s="13">
        <f>IF(H2225="","",ROW()-4)</f>
        <v/>
      </c>
    </row>
    <row r="2226">
      <c r="A2226" s="13">
        <f>IF(H2226="","",ROW()-4)</f>
        <v/>
      </c>
      <c r="B2226" s="13">
        <f>IF(H2226="","",ROW()-4)</f>
        <v/>
      </c>
    </row>
    <row r="2227">
      <c r="A2227" s="13">
        <f>IF(H2227="","",ROW()-4)</f>
        <v/>
      </c>
      <c r="B2227" s="13">
        <f>IF(H2227="","",ROW()-4)</f>
        <v/>
      </c>
    </row>
    <row r="2228">
      <c r="A2228" s="13">
        <f>IF(H2228="","",ROW()-4)</f>
        <v/>
      </c>
      <c r="B2228" s="13">
        <f>IF(H2228="","",ROW()-4)</f>
        <v/>
      </c>
    </row>
    <row r="2229">
      <c r="A2229" s="13">
        <f>IF(H2229="","",ROW()-4)</f>
        <v/>
      </c>
      <c r="B2229" s="13">
        <f>IF(H2229="","",ROW()-4)</f>
        <v/>
      </c>
    </row>
    <row r="2230">
      <c r="A2230" s="13">
        <f>IF(H2230="","",ROW()-4)</f>
        <v/>
      </c>
      <c r="B2230" s="13">
        <f>IF(H2230="","",ROW()-4)</f>
        <v/>
      </c>
    </row>
    <row r="2231">
      <c r="A2231" s="13">
        <f>IF(H2231="","",ROW()-4)</f>
        <v/>
      </c>
      <c r="B2231" s="13">
        <f>IF(H2231="","",ROW()-4)</f>
        <v/>
      </c>
    </row>
    <row r="2232">
      <c r="A2232" s="13">
        <f>IF(H2232="","",ROW()-4)</f>
        <v/>
      </c>
      <c r="B2232" s="13">
        <f>IF(H2232="","",ROW()-4)</f>
        <v/>
      </c>
    </row>
    <row r="2233">
      <c r="A2233" s="13">
        <f>IF(H2233="","",ROW()-4)</f>
        <v/>
      </c>
      <c r="B2233" s="13">
        <f>IF(H2233="","",ROW()-4)</f>
        <v/>
      </c>
    </row>
    <row r="2234">
      <c r="A2234" s="13">
        <f>IF(H2234="","",ROW()-4)</f>
        <v/>
      </c>
      <c r="B2234" s="13">
        <f>IF(H2234="","",ROW()-4)</f>
        <v/>
      </c>
    </row>
    <row r="2235">
      <c r="A2235" s="13">
        <f>IF(H2235="","",ROW()-4)</f>
        <v/>
      </c>
      <c r="B2235" s="13">
        <f>IF(H2235="","",ROW()-4)</f>
        <v/>
      </c>
    </row>
    <row r="2236">
      <c r="A2236" s="13">
        <f>IF(H2236="","",ROW()-4)</f>
        <v/>
      </c>
      <c r="B2236" s="13">
        <f>IF(H2236="","",ROW()-4)</f>
        <v/>
      </c>
    </row>
    <row r="2237">
      <c r="A2237" s="13">
        <f>IF(H2237="","",ROW()-4)</f>
        <v/>
      </c>
      <c r="B2237" s="13">
        <f>IF(H2237="","",ROW()-4)</f>
        <v/>
      </c>
    </row>
    <row r="2238">
      <c r="A2238" s="13">
        <f>IF(H2238="","",ROW()-4)</f>
        <v/>
      </c>
      <c r="B2238" s="13">
        <f>IF(H2238="","",ROW()-4)</f>
        <v/>
      </c>
    </row>
    <row r="2239">
      <c r="A2239" s="13">
        <f>IF(H2239="","",ROW()-4)</f>
        <v/>
      </c>
      <c r="B2239" s="13">
        <f>IF(H2239="","",ROW()-4)</f>
        <v/>
      </c>
    </row>
    <row r="2240">
      <c r="A2240" s="13">
        <f>IF(H2240="","",ROW()-4)</f>
        <v/>
      </c>
      <c r="B2240" s="13">
        <f>IF(H2240="","",ROW()-4)</f>
        <v/>
      </c>
    </row>
    <row r="2241">
      <c r="A2241" s="13">
        <f>IF(H2241="","",ROW()-4)</f>
        <v/>
      </c>
      <c r="B2241" s="13">
        <f>IF(H2241="","",ROW()-4)</f>
        <v/>
      </c>
    </row>
    <row r="2242">
      <c r="A2242" s="13">
        <f>IF(H2242="","",ROW()-4)</f>
        <v/>
      </c>
      <c r="B2242" s="13">
        <f>IF(H2242="","",ROW()-4)</f>
        <v/>
      </c>
    </row>
    <row r="2243">
      <c r="A2243" s="13">
        <f>IF(H2243="","",ROW()-4)</f>
        <v/>
      </c>
      <c r="B2243" s="13">
        <f>IF(H2243="","",ROW()-4)</f>
        <v/>
      </c>
    </row>
    <row r="2244">
      <c r="A2244" s="13">
        <f>IF(H2244="","",ROW()-4)</f>
        <v/>
      </c>
      <c r="B2244" s="13">
        <f>IF(H2244="","",ROW()-4)</f>
        <v/>
      </c>
    </row>
    <row r="2245">
      <c r="A2245" s="13">
        <f>IF(H2245="","",ROW()-4)</f>
        <v/>
      </c>
      <c r="B2245" s="13">
        <f>IF(H2245="","",ROW()-4)</f>
        <v/>
      </c>
    </row>
    <row r="2246">
      <c r="A2246" s="13">
        <f>IF(H2246="","",ROW()-4)</f>
        <v/>
      </c>
      <c r="B2246" s="13">
        <f>IF(H2246="","",ROW()-4)</f>
        <v/>
      </c>
    </row>
    <row r="2247">
      <c r="A2247" s="13">
        <f>IF(H2247="","",ROW()-4)</f>
        <v/>
      </c>
      <c r="B2247" s="13">
        <f>IF(H2247="","",ROW()-4)</f>
        <v/>
      </c>
    </row>
    <row r="2248">
      <c r="A2248" s="13">
        <f>IF(H2248="","",ROW()-4)</f>
        <v/>
      </c>
      <c r="B2248" s="13">
        <f>IF(H2248="","",ROW()-4)</f>
        <v/>
      </c>
    </row>
    <row r="2249">
      <c r="A2249" s="13">
        <f>IF(H2249="","",ROW()-4)</f>
        <v/>
      </c>
      <c r="B2249" s="13">
        <f>IF(H2249="","",ROW()-4)</f>
        <v/>
      </c>
    </row>
    <row r="2250">
      <c r="A2250" s="13">
        <f>IF(H2250="","",ROW()-4)</f>
        <v/>
      </c>
      <c r="B2250" s="13">
        <f>IF(H2250="","",ROW()-4)</f>
        <v/>
      </c>
    </row>
    <row r="2251">
      <c r="A2251" s="13">
        <f>IF(H2251="","",ROW()-4)</f>
        <v/>
      </c>
      <c r="B2251" s="13">
        <f>IF(H2251="","",ROW()-4)</f>
        <v/>
      </c>
    </row>
    <row r="2252">
      <c r="A2252" s="13">
        <f>IF(H2252="","",ROW()-4)</f>
        <v/>
      </c>
      <c r="B2252" s="13">
        <f>IF(H2252="","",ROW()-4)</f>
        <v/>
      </c>
    </row>
    <row r="2253">
      <c r="A2253" s="13">
        <f>IF(H2253="","",ROW()-4)</f>
        <v/>
      </c>
      <c r="B2253" s="13">
        <f>IF(H2253="","",ROW()-4)</f>
        <v/>
      </c>
    </row>
    <row r="2254">
      <c r="A2254" s="13">
        <f>IF(H2254="","",ROW()-4)</f>
        <v/>
      </c>
      <c r="B2254" s="13">
        <f>IF(H2254="","",ROW()-4)</f>
        <v/>
      </c>
    </row>
    <row r="2255">
      <c r="A2255" s="13">
        <f>IF(H2255="","",ROW()-4)</f>
        <v/>
      </c>
      <c r="B2255" s="13">
        <f>IF(H2255="","",ROW()-4)</f>
        <v/>
      </c>
    </row>
    <row r="2256">
      <c r="A2256" s="13">
        <f>IF(H2256="","",ROW()-4)</f>
        <v/>
      </c>
      <c r="B2256" s="13">
        <f>IF(H2256="","",ROW()-4)</f>
        <v/>
      </c>
    </row>
    <row r="2257">
      <c r="A2257" s="13">
        <f>IF(H2257="","",ROW()-4)</f>
        <v/>
      </c>
      <c r="B2257" s="13">
        <f>IF(H2257="","",ROW()-4)</f>
        <v/>
      </c>
    </row>
    <row r="2258">
      <c r="A2258" s="13">
        <f>IF(H2258="","",ROW()-4)</f>
        <v/>
      </c>
      <c r="B2258" s="13">
        <f>IF(H2258="","",ROW()-4)</f>
        <v/>
      </c>
    </row>
    <row r="2259">
      <c r="A2259" s="13">
        <f>IF(H2259="","",ROW()-4)</f>
        <v/>
      </c>
      <c r="B2259" s="13">
        <f>IF(H2259="","",ROW()-4)</f>
        <v/>
      </c>
    </row>
    <row r="2260">
      <c r="A2260" s="13">
        <f>IF(H2260="","",ROW()-4)</f>
        <v/>
      </c>
      <c r="B2260" s="13">
        <f>IF(H2260="","",ROW()-4)</f>
        <v/>
      </c>
    </row>
    <row r="2261">
      <c r="A2261" s="13">
        <f>IF(H2261="","",ROW()-4)</f>
        <v/>
      </c>
      <c r="B2261" s="13">
        <f>IF(H2261="","",ROW()-4)</f>
        <v/>
      </c>
    </row>
    <row r="2262">
      <c r="A2262" s="13">
        <f>IF(H2262="","",ROW()-4)</f>
        <v/>
      </c>
      <c r="B2262" s="13">
        <f>IF(H2262="","",ROW()-4)</f>
        <v/>
      </c>
    </row>
    <row r="2263">
      <c r="A2263" s="13">
        <f>IF(H2263="","",ROW()-4)</f>
        <v/>
      </c>
      <c r="B2263" s="13">
        <f>IF(H2263="","",ROW()-4)</f>
        <v/>
      </c>
    </row>
    <row r="2264">
      <c r="A2264" s="13">
        <f>IF(H2264="","",ROW()-4)</f>
        <v/>
      </c>
      <c r="B2264" s="13">
        <f>IF(H2264="","",ROW()-4)</f>
        <v/>
      </c>
    </row>
    <row r="2265">
      <c r="A2265" s="13">
        <f>IF(H2265="","",ROW()-4)</f>
        <v/>
      </c>
      <c r="B2265" s="13">
        <f>IF(H2265="","",ROW()-4)</f>
        <v/>
      </c>
    </row>
    <row r="2266">
      <c r="A2266" s="13">
        <f>IF(H2266="","",ROW()-4)</f>
        <v/>
      </c>
      <c r="B2266" s="13">
        <f>IF(H2266="","",ROW()-4)</f>
        <v/>
      </c>
    </row>
    <row r="2267">
      <c r="A2267" s="13">
        <f>IF(H2267="","",ROW()-4)</f>
        <v/>
      </c>
      <c r="B2267" s="13">
        <f>IF(H2267="","",ROW()-4)</f>
        <v/>
      </c>
    </row>
    <row r="2268">
      <c r="A2268" s="13">
        <f>IF(H2268="","",ROW()-4)</f>
        <v/>
      </c>
      <c r="B2268" s="13">
        <f>IF(H2268="","",ROW()-4)</f>
        <v/>
      </c>
    </row>
    <row r="2269">
      <c r="A2269" s="13">
        <f>IF(H2269="","",ROW()-4)</f>
        <v/>
      </c>
      <c r="B2269" s="13">
        <f>IF(H2269="","",ROW()-4)</f>
        <v/>
      </c>
    </row>
    <row r="2270">
      <c r="A2270" s="13">
        <f>IF(H2270="","",ROW()-4)</f>
        <v/>
      </c>
      <c r="B2270" s="13">
        <f>IF(H2270="","",ROW()-4)</f>
        <v/>
      </c>
    </row>
    <row r="2271">
      <c r="A2271" s="13">
        <f>IF(H2271="","",ROW()-4)</f>
        <v/>
      </c>
      <c r="B2271" s="13">
        <f>IF(H2271="","",ROW()-4)</f>
        <v/>
      </c>
    </row>
    <row r="2272">
      <c r="A2272" s="13">
        <f>IF(H2272="","",ROW()-4)</f>
        <v/>
      </c>
      <c r="B2272" s="13">
        <f>IF(H2272="","",ROW()-4)</f>
        <v/>
      </c>
    </row>
    <row r="2273">
      <c r="A2273" s="13">
        <f>IF(H2273="","",ROW()-4)</f>
        <v/>
      </c>
      <c r="B2273" s="13">
        <f>IF(H2273="","",ROW()-4)</f>
        <v/>
      </c>
    </row>
    <row r="2274">
      <c r="A2274" s="13">
        <f>IF(H2274="","",ROW()-4)</f>
        <v/>
      </c>
      <c r="B2274" s="13">
        <f>IF(H2274="","",ROW()-4)</f>
        <v/>
      </c>
    </row>
    <row r="2275">
      <c r="A2275" s="13">
        <f>IF(H2275="","",ROW()-4)</f>
        <v/>
      </c>
      <c r="B2275" s="13">
        <f>IF(H2275="","",ROW()-4)</f>
        <v/>
      </c>
    </row>
    <row r="2276">
      <c r="A2276" s="13">
        <f>IF(H2276="","",ROW()-4)</f>
        <v/>
      </c>
      <c r="B2276" s="13">
        <f>IF(H2276="","",ROW()-4)</f>
        <v/>
      </c>
    </row>
    <row r="2277">
      <c r="A2277" s="13">
        <f>IF(H2277="","",ROW()-4)</f>
        <v/>
      </c>
      <c r="B2277" s="13">
        <f>IF(H2277="","",ROW()-4)</f>
        <v/>
      </c>
    </row>
    <row r="2278">
      <c r="A2278" s="13">
        <f>IF(H2278="","",ROW()-4)</f>
        <v/>
      </c>
      <c r="B2278" s="13">
        <f>IF(H2278="","",ROW()-4)</f>
        <v/>
      </c>
    </row>
    <row r="2279">
      <c r="A2279" s="13">
        <f>IF(H2279="","",ROW()-4)</f>
        <v/>
      </c>
      <c r="B2279" s="13">
        <f>IF(H2279="","",ROW()-4)</f>
        <v/>
      </c>
    </row>
    <row r="2280">
      <c r="A2280" s="13">
        <f>IF(H2280="","",ROW()-4)</f>
        <v/>
      </c>
      <c r="B2280" s="13">
        <f>IF(H2280="","",ROW()-4)</f>
        <v/>
      </c>
    </row>
    <row r="2281">
      <c r="A2281" s="13">
        <f>IF(H2281="","",ROW()-4)</f>
        <v/>
      </c>
      <c r="B2281" s="13">
        <f>IF(H2281="","",ROW()-4)</f>
        <v/>
      </c>
    </row>
    <row r="2282">
      <c r="A2282" s="13">
        <f>IF(H2282="","",ROW()-4)</f>
        <v/>
      </c>
      <c r="B2282" s="13">
        <f>IF(H2282="","",ROW()-4)</f>
        <v/>
      </c>
    </row>
    <row r="2283">
      <c r="A2283" s="13">
        <f>IF(H2283="","",ROW()-4)</f>
        <v/>
      </c>
      <c r="B2283" s="13">
        <f>IF(H2283="","",ROW()-4)</f>
        <v/>
      </c>
    </row>
    <row r="2284">
      <c r="A2284" s="13">
        <f>IF(H2284="","",ROW()-4)</f>
        <v/>
      </c>
      <c r="B2284" s="13">
        <f>IF(H2284="","",ROW()-4)</f>
        <v/>
      </c>
    </row>
    <row r="2285">
      <c r="A2285" s="13">
        <f>IF(H2285="","",ROW()-4)</f>
        <v/>
      </c>
      <c r="B2285" s="13">
        <f>IF(H2285="","",ROW()-4)</f>
        <v/>
      </c>
    </row>
    <row r="2286">
      <c r="A2286" s="13">
        <f>IF(H2286="","",ROW()-4)</f>
        <v/>
      </c>
      <c r="B2286" s="13">
        <f>IF(H2286="","",ROW()-4)</f>
        <v/>
      </c>
    </row>
    <row r="2287">
      <c r="A2287" s="13">
        <f>IF(H2287="","",ROW()-4)</f>
        <v/>
      </c>
      <c r="B2287" s="13">
        <f>IF(H2287="","",ROW()-4)</f>
        <v/>
      </c>
    </row>
    <row r="2288">
      <c r="A2288" s="13">
        <f>IF(H2288="","",ROW()-4)</f>
        <v/>
      </c>
      <c r="B2288" s="13">
        <f>IF(H2288="","",ROW()-4)</f>
        <v/>
      </c>
    </row>
    <row r="2289">
      <c r="A2289" s="13">
        <f>IF(H2289="","",ROW()-4)</f>
        <v/>
      </c>
      <c r="B2289" s="13">
        <f>IF(H2289="","",ROW()-4)</f>
        <v/>
      </c>
    </row>
    <row r="2290">
      <c r="A2290" s="13">
        <f>IF(H2290="","",ROW()-4)</f>
        <v/>
      </c>
      <c r="B2290" s="13">
        <f>IF(H2290="","",ROW()-4)</f>
        <v/>
      </c>
    </row>
    <row r="2291">
      <c r="A2291" s="13">
        <f>IF(H2291="","",ROW()-4)</f>
        <v/>
      </c>
      <c r="B2291" s="13">
        <f>IF(H2291="","",ROW()-4)</f>
        <v/>
      </c>
    </row>
    <row r="2292">
      <c r="A2292" s="13">
        <f>IF(H2292="","",ROW()-4)</f>
        <v/>
      </c>
      <c r="B2292" s="13">
        <f>IF(H2292="","",ROW()-4)</f>
        <v/>
      </c>
    </row>
    <row r="2293">
      <c r="A2293" s="13">
        <f>IF(H2293="","",ROW()-4)</f>
        <v/>
      </c>
      <c r="B2293" s="13">
        <f>IF(H2293="","",ROW()-4)</f>
        <v/>
      </c>
    </row>
    <row r="2294">
      <c r="A2294" s="13">
        <f>IF(H2294="","",ROW()-4)</f>
        <v/>
      </c>
      <c r="B2294" s="13">
        <f>IF(H2294="","",ROW()-4)</f>
        <v/>
      </c>
    </row>
    <row r="2295">
      <c r="A2295" s="13">
        <f>IF(H2295="","",ROW()-4)</f>
        <v/>
      </c>
      <c r="B2295" s="13">
        <f>IF(H2295="","",ROW()-4)</f>
        <v/>
      </c>
    </row>
    <row r="2296">
      <c r="A2296" s="13">
        <f>IF(H2296="","",ROW()-4)</f>
        <v/>
      </c>
      <c r="B2296" s="13">
        <f>IF(H2296="","",ROW()-4)</f>
        <v/>
      </c>
    </row>
    <row r="2297">
      <c r="A2297" s="13">
        <f>IF(H2297="","",ROW()-4)</f>
        <v/>
      </c>
      <c r="B2297" s="13">
        <f>IF(H2297="","",ROW()-4)</f>
        <v/>
      </c>
    </row>
    <row r="2298">
      <c r="A2298" s="13">
        <f>IF(H2298="","",ROW()-4)</f>
        <v/>
      </c>
      <c r="B2298" s="13">
        <f>IF(H2298="","",ROW()-4)</f>
        <v/>
      </c>
    </row>
    <row r="2299">
      <c r="A2299" s="13">
        <f>IF(H2299="","",ROW()-4)</f>
        <v/>
      </c>
      <c r="B2299" s="13">
        <f>IF(H2299="","",ROW()-4)</f>
        <v/>
      </c>
    </row>
    <row r="2300">
      <c r="A2300" s="13">
        <f>IF(H2300="","",ROW()-4)</f>
        <v/>
      </c>
      <c r="B2300" s="13">
        <f>IF(H2300="","",ROW()-4)</f>
        <v/>
      </c>
    </row>
    <row r="2301">
      <c r="A2301" s="13">
        <f>IF(H2301="","",ROW()-4)</f>
        <v/>
      </c>
      <c r="B2301" s="13">
        <f>IF(H2301="","",ROW()-4)</f>
        <v/>
      </c>
    </row>
    <row r="2302">
      <c r="A2302" s="13">
        <f>IF(H2302="","",ROW()-4)</f>
        <v/>
      </c>
      <c r="B2302" s="13">
        <f>IF(H2302="","",ROW()-4)</f>
        <v/>
      </c>
    </row>
    <row r="2303">
      <c r="A2303" s="13">
        <f>IF(H2303="","",ROW()-4)</f>
        <v/>
      </c>
      <c r="B2303" s="13">
        <f>IF(H2303="","",ROW()-4)</f>
        <v/>
      </c>
    </row>
    <row r="2304">
      <c r="A2304" s="13">
        <f>IF(H2304="","",ROW()-4)</f>
        <v/>
      </c>
      <c r="B2304" s="13">
        <f>IF(H2304="","",ROW()-4)</f>
        <v/>
      </c>
    </row>
    <row r="2305">
      <c r="A2305" s="13">
        <f>IF(H2305="","",ROW()-4)</f>
        <v/>
      </c>
      <c r="B2305" s="13">
        <f>IF(H2305="","",ROW()-4)</f>
        <v/>
      </c>
    </row>
    <row r="2306">
      <c r="A2306" s="13">
        <f>IF(H2306="","",ROW()-4)</f>
        <v/>
      </c>
      <c r="B2306" s="13">
        <f>IF(H2306="","",ROW()-4)</f>
        <v/>
      </c>
    </row>
    <row r="2307">
      <c r="A2307" s="13">
        <f>IF(H2307="","",ROW()-4)</f>
        <v/>
      </c>
      <c r="B2307" s="13">
        <f>IF(H2307="","",ROW()-4)</f>
        <v/>
      </c>
    </row>
    <row r="2308">
      <c r="A2308" s="13">
        <f>IF(H2308="","",ROW()-4)</f>
        <v/>
      </c>
      <c r="B2308" s="13">
        <f>IF(H2308="","",ROW()-4)</f>
        <v/>
      </c>
    </row>
    <row r="2309">
      <c r="A2309" s="13">
        <f>IF(H2309="","",ROW()-4)</f>
        <v/>
      </c>
      <c r="B2309" s="13">
        <f>IF(H2309="","",ROW()-4)</f>
        <v/>
      </c>
    </row>
    <row r="2310">
      <c r="A2310" s="13">
        <f>IF(H2310="","",ROW()-4)</f>
        <v/>
      </c>
      <c r="B2310" s="13">
        <f>IF(H2310="","",ROW()-4)</f>
        <v/>
      </c>
    </row>
    <row r="2311">
      <c r="A2311" s="13">
        <f>IF(H2311="","",ROW()-4)</f>
        <v/>
      </c>
      <c r="B2311" s="13">
        <f>IF(H2311="","",ROW()-4)</f>
        <v/>
      </c>
    </row>
    <row r="2312">
      <c r="A2312" s="13">
        <f>IF(H2312="","",ROW()-4)</f>
        <v/>
      </c>
      <c r="B2312" s="13">
        <f>IF(H2312="","",ROW()-4)</f>
        <v/>
      </c>
    </row>
    <row r="2313">
      <c r="A2313" s="13">
        <f>IF(H2313="","",ROW()-4)</f>
        <v/>
      </c>
      <c r="B2313" s="13">
        <f>IF(H2313="","",ROW()-4)</f>
        <v/>
      </c>
    </row>
    <row r="2314">
      <c r="A2314" s="13">
        <f>IF(H2314="","",ROW()-4)</f>
        <v/>
      </c>
      <c r="B2314" s="13">
        <f>IF(H2314="","",ROW()-4)</f>
        <v/>
      </c>
    </row>
    <row r="2315">
      <c r="A2315" s="13">
        <f>IF(H2315="","",ROW()-4)</f>
        <v/>
      </c>
      <c r="B2315" s="13">
        <f>IF(H2315="","",ROW()-4)</f>
        <v/>
      </c>
    </row>
    <row r="2316">
      <c r="A2316" s="13">
        <f>IF(H2316="","",ROW()-4)</f>
        <v/>
      </c>
      <c r="B2316" s="13">
        <f>IF(H2316="","",ROW()-4)</f>
        <v/>
      </c>
    </row>
    <row r="2317">
      <c r="A2317" s="13">
        <f>IF(H2317="","",ROW()-4)</f>
        <v/>
      </c>
      <c r="B2317" s="13">
        <f>IF(H2317="","",ROW()-4)</f>
        <v/>
      </c>
    </row>
    <row r="2318">
      <c r="A2318" s="13">
        <f>IF(H2318="","",ROW()-4)</f>
        <v/>
      </c>
      <c r="B2318" s="13">
        <f>IF(H2318="","",ROW()-4)</f>
        <v/>
      </c>
    </row>
    <row r="2319">
      <c r="A2319" s="13">
        <f>IF(H2319="","",ROW()-4)</f>
        <v/>
      </c>
      <c r="B2319" s="13">
        <f>IF(H2319="","",ROW()-4)</f>
        <v/>
      </c>
    </row>
    <row r="2320">
      <c r="A2320" s="13">
        <f>IF(H2320="","",ROW()-4)</f>
        <v/>
      </c>
      <c r="B2320" s="13">
        <f>IF(H2320="","",ROW()-4)</f>
        <v/>
      </c>
    </row>
    <row r="2321">
      <c r="A2321" s="13">
        <f>IF(H2321="","",ROW()-4)</f>
        <v/>
      </c>
      <c r="B2321" s="13">
        <f>IF(H2321="","",ROW()-4)</f>
        <v/>
      </c>
    </row>
    <row r="2322">
      <c r="A2322" s="13">
        <f>IF(H2322="","",ROW()-4)</f>
        <v/>
      </c>
      <c r="B2322" s="13">
        <f>IF(H2322="","",ROW()-4)</f>
        <v/>
      </c>
    </row>
    <row r="2323">
      <c r="A2323" s="13">
        <f>IF(H2323="","",ROW()-4)</f>
        <v/>
      </c>
      <c r="B2323" s="13">
        <f>IF(H2323="","",ROW()-4)</f>
        <v/>
      </c>
    </row>
    <row r="2324">
      <c r="A2324" s="13">
        <f>IF(H2324="","",ROW()-4)</f>
        <v/>
      </c>
      <c r="B2324" s="13">
        <f>IF(H2324="","",ROW()-4)</f>
        <v/>
      </c>
    </row>
    <row r="2325">
      <c r="A2325" s="13">
        <f>IF(H2325="","",ROW()-4)</f>
        <v/>
      </c>
      <c r="B2325" s="13">
        <f>IF(H2325="","",ROW()-4)</f>
        <v/>
      </c>
    </row>
    <row r="2326">
      <c r="A2326" s="13">
        <f>IF(H2326="","",ROW()-4)</f>
        <v/>
      </c>
      <c r="B2326" s="13">
        <f>IF(H2326="","",ROW()-4)</f>
        <v/>
      </c>
    </row>
    <row r="2327">
      <c r="A2327" s="13">
        <f>IF(H2327="","",ROW()-4)</f>
        <v/>
      </c>
      <c r="B2327" s="13">
        <f>IF(H2327="","",ROW()-4)</f>
        <v/>
      </c>
    </row>
    <row r="2328">
      <c r="A2328" s="13">
        <f>IF(H2328="","",ROW()-4)</f>
        <v/>
      </c>
      <c r="B2328" s="13">
        <f>IF(H2328="","",ROW()-4)</f>
        <v/>
      </c>
    </row>
    <row r="2329">
      <c r="A2329" s="13">
        <f>IF(H2329="","",ROW()-4)</f>
        <v/>
      </c>
      <c r="B2329" s="13">
        <f>IF(H2329="","",ROW()-4)</f>
        <v/>
      </c>
    </row>
    <row r="2330">
      <c r="A2330" s="13">
        <f>IF(H2330="","",ROW()-4)</f>
        <v/>
      </c>
      <c r="B2330" s="13">
        <f>IF(H2330="","",ROW()-4)</f>
        <v/>
      </c>
    </row>
    <row r="2331">
      <c r="A2331" s="13">
        <f>IF(H2331="","",ROW()-4)</f>
        <v/>
      </c>
      <c r="B2331" s="13">
        <f>IF(H2331="","",ROW()-4)</f>
        <v/>
      </c>
    </row>
    <row r="2332">
      <c r="A2332" s="13">
        <f>IF(H2332="","",ROW()-4)</f>
        <v/>
      </c>
      <c r="B2332" s="13">
        <f>IF(H2332="","",ROW()-4)</f>
        <v/>
      </c>
    </row>
    <row r="2333">
      <c r="A2333" s="13">
        <f>IF(H2333="","",ROW()-4)</f>
        <v/>
      </c>
      <c r="B2333" s="13">
        <f>IF(H2333="","",ROW()-4)</f>
        <v/>
      </c>
    </row>
    <row r="2334">
      <c r="A2334" s="13">
        <f>IF(H2334="","",ROW()-4)</f>
        <v/>
      </c>
      <c r="B2334" s="13">
        <f>IF(H2334="","",ROW()-4)</f>
        <v/>
      </c>
    </row>
    <row r="2335">
      <c r="A2335" s="13">
        <f>IF(H2335="","",ROW()-4)</f>
        <v/>
      </c>
      <c r="B2335" s="13">
        <f>IF(H2335="","",ROW()-4)</f>
        <v/>
      </c>
    </row>
    <row r="2336">
      <c r="A2336" s="13">
        <f>IF(H2336="","",ROW()-4)</f>
        <v/>
      </c>
      <c r="B2336" s="13">
        <f>IF(H2336="","",ROW()-4)</f>
        <v/>
      </c>
    </row>
    <row r="2337">
      <c r="A2337" s="13">
        <f>IF(H2337="","",ROW()-4)</f>
        <v/>
      </c>
      <c r="B2337" s="13">
        <f>IF(H2337="","",ROW()-4)</f>
        <v/>
      </c>
    </row>
    <row r="2338">
      <c r="A2338" s="13">
        <f>IF(H2338="","",ROW()-4)</f>
        <v/>
      </c>
      <c r="B2338" s="13">
        <f>IF(H2338="","",ROW()-4)</f>
        <v/>
      </c>
    </row>
    <row r="2339">
      <c r="A2339" s="13">
        <f>IF(H2339="","",ROW()-4)</f>
        <v/>
      </c>
      <c r="B2339" s="13">
        <f>IF(H2339="","",ROW()-4)</f>
        <v/>
      </c>
    </row>
    <row r="2340">
      <c r="A2340" s="13">
        <f>IF(H2340="","",ROW()-4)</f>
        <v/>
      </c>
      <c r="B2340" s="13">
        <f>IF(H2340="","",ROW()-4)</f>
        <v/>
      </c>
    </row>
    <row r="2341">
      <c r="A2341" s="13">
        <f>IF(H2341="","",ROW()-4)</f>
        <v/>
      </c>
      <c r="B2341" s="13">
        <f>IF(H2341="","",ROW()-4)</f>
        <v/>
      </c>
    </row>
    <row r="2342">
      <c r="A2342" s="13">
        <f>IF(H2342="","",ROW()-4)</f>
        <v/>
      </c>
      <c r="B2342" s="13">
        <f>IF(H2342="","",ROW()-4)</f>
        <v/>
      </c>
    </row>
    <row r="2343">
      <c r="A2343" s="13">
        <f>IF(H2343="","",ROW()-4)</f>
        <v/>
      </c>
      <c r="B2343" s="13">
        <f>IF(H2343="","",ROW()-4)</f>
        <v/>
      </c>
    </row>
    <row r="2344">
      <c r="A2344" s="13">
        <f>IF(H2344="","",ROW()-4)</f>
        <v/>
      </c>
      <c r="B2344" s="13">
        <f>IF(H2344="","",ROW()-4)</f>
        <v/>
      </c>
    </row>
    <row r="2345">
      <c r="A2345" s="13">
        <f>IF(H2345="","",ROW()-4)</f>
        <v/>
      </c>
      <c r="B2345" s="13">
        <f>IF(H2345="","",ROW()-4)</f>
        <v/>
      </c>
    </row>
    <row r="2346">
      <c r="A2346" s="13">
        <f>IF(H2346="","",ROW()-4)</f>
        <v/>
      </c>
      <c r="B2346" s="13">
        <f>IF(H2346="","",ROW()-4)</f>
        <v/>
      </c>
    </row>
    <row r="2347">
      <c r="A2347" s="13">
        <f>IF(H2347="","",ROW()-4)</f>
        <v/>
      </c>
      <c r="B2347" s="13">
        <f>IF(H2347="","",ROW()-4)</f>
        <v/>
      </c>
    </row>
    <row r="2348">
      <c r="A2348" s="13">
        <f>IF(H2348="","",ROW()-4)</f>
        <v/>
      </c>
      <c r="B2348" s="13">
        <f>IF(H2348="","",ROW()-4)</f>
        <v/>
      </c>
    </row>
    <row r="2349">
      <c r="A2349" s="13">
        <f>IF(H2349="","",ROW()-4)</f>
        <v/>
      </c>
      <c r="B2349" s="13">
        <f>IF(H2349="","",ROW()-4)</f>
        <v/>
      </c>
    </row>
    <row r="2350">
      <c r="A2350" s="13">
        <f>IF(H2350="","",ROW()-4)</f>
        <v/>
      </c>
      <c r="B2350" s="13">
        <f>IF(H2350="","",ROW()-4)</f>
        <v/>
      </c>
    </row>
    <row r="2351">
      <c r="A2351" s="13">
        <f>IF(H2351="","",ROW()-4)</f>
        <v/>
      </c>
      <c r="B2351" s="13">
        <f>IF(H2351="","",ROW()-4)</f>
        <v/>
      </c>
    </row>
    <row r="2352">
      <c r="A2352" s="13">
        <f>IF(H2352="","",ROW()-4)</f>
        <v/>
      </c>
      <c r="B2352" s="13">
        <f>IF(H2352="","",ROW()-4)</f>
        <v/>
      </c>
    </row>
    <row r="2353">
      <c r="A2353" s="13">
        <f>IF(H2353="","",ROW()-4)</f>
        <v/>
      </c>
      <c r="B2353" s="13">
        <f>IF(H2353="","",ROW()-4)</f>
        <v/>
      </c>
    </row>
    <row r="2354">
      <c r="A2354" s="13">
        <f>IF(H2354="","",ROW()-4)</f>
        <v/>
      </c>
      <c r="B2354" s="13">
        <f>IF(H2354="","",ROW()-4)</f>
        <v/>
      </c>
    </row>
    <row r="2355">
      <c r="A2355" s="13">
        <f>IF(H2355="","",ROW()-4)</f>
        <v/>
      </c>
      <c r="B2355" s="13">
        <f>IF(H2355="","",ROW()-4)</f>
        <v/>
      </c>
    </row>
    <row r="2356">
      <c r="A2356" s="13">
        <f>IF(H2356="","",ROW()-4)</f>
        <v/>
      </c>
      <c r="B2356" s="13">
        <f>IF(H2356="","",ROW()-4)</f>
        <v/>
      </c>
    </row>
    <row r="2357">
      <c r="A2357" s="13">
        <f>IF(H2357="","",ROW()-4)</f>
        <v/>
      </c>
      <c r="B2357" s="13">
        <f>IF(H2357="","",ROW()-4)</f>
        <v/>
      </c>
    </row>
    <row r="2358">
      <c r="A2358" s="13">
        <f>IF(H2358="","",ROW()-4)</f>
        <v/>
      </c>
      <c r="B2358" s="13">
        <f>IF(H2358="","",ROW()-4)</f>
        <v/>
      </c>
    </row>
    <row r="2359">
      <c r="A2359" s="13">
        <f>IF(H2359="","",ROW()-4)</f>
        <v/>
      </c>
      <c r="B2359" s="13">
        <f>IF(H2359="","",ROW()-4)</f>
        <v/>
      </c>
    </row>
    <row r="2360">
      <c r="A2360" s="13">
        <f>IF(H2360="","",ROW()-4)</f>
        <v/>
      </c>
      <c r="B2360" s="13">
        <f>IF(H2360="","",ROW()-4)</f>
        <v/>
      </c>
    </row>
    <row r="2361">
      <c r="A2361" s="13">
        <f>IF(H2361="","",ROW()-4)</f>
        <v/>
      </c>
      <c r="B2361" s="13">
        <f>IF(H2361="","",ROW()-4)</f>
        <v/>
      </c>
    </row>
    <row r="2362">
      <c r="A2362" s="13">
        <f>IF(H2362="","",ROW()-4)</f>
        <v/>
      </c>
      <c r="B2362" s="13">
        <f>IF(H2362="","",ROW()-4)</f>
        <v/>
      </c>
    </row>
    <row r="2363">
      <c r="A2363" s="13">
        <f>IF(H2363="","",ROW()-4)</f>
        <v/>
      </c>
      <c r="B2363" s="13">
        <f>IF(H2363="","",ROW()-4)</f>
        <v/>
      </c>
    </row>
    <row r="2364">
      <c r="A2364" s="13">
        <f>IF(H2364="","",ROW()-4)</f>
        <v/>
      </c>
      <c r="B2364" s="13">
        <f>IF(H2364="","",ROW()-4)</f>
        <v/>
      </c>
    </row>
    <row r="2365">
      <c r="A2365" s="13">
        <f>IF(H2365="","",ROW()-4)</f>
        <v/>
      </c>
      <c r="B2365" s="13">
        <f>IF(H2365="","",ROW()-4)</f>
        <v/>
      </c>
    </row>
    <row r="2366">
      <c r="A2366" s="13">
        <f>IF(H2366="","",ROW()-4)</f>
        <v/>
      </c>
      <c r="B2366" s="13">
        <f>IF(H2366="","",ROW()-4)</f>
        <v/>
      </c>
    </row>
    <row r="2367">
      <c r="A2367" s="13">
        <f>IF(H2367="","",ROW()-4)</f>
        <v/>
      </c>
      <c r="B2367" s="13">
        <f>IF(H2367="","",ROW()-4)</f>
        <v/>
      </c>
    </row>
    <row r="2368">
      <c r="A2368" s="13">
        <f>IF(H2368="","",ROW()-4)</f>
        <v/>
      </c>
      <c r="B2368" s="13">
        <f>IF(H2368="","",ROW()-4)</f>
        <v/>
      </c>
    </row>
    <row r="2369">
      <c r="A2369" s="13">
        <f>IF(H2369="","",ROW()-4)</f>
        <v/>
      </c>
      <c r="B2369" s="13">
        <f>IF(H2369="","",ROW()-4)</f>
        <v/>
      </c>
    </row>
    <row r="2370">
      <c r="A2370" s="13">
        <f>IF(H2370="","",ROW()-4)</f>
        <v/>
      </c>
      <c r="B2370" s="13">
        <f>IF(H2370="","",ROW()-4)</f>
        <v/>
      </c>
    </row>
    <row r="2371">
      <c r="A2371" s="13">
        <f>IF(H2371="","",ROW()-4)</f>
        <v/>
      </c>
      <c r="B2371" s="13">
        <f>IF(H2371="","",ROW()-4)</f>
        <v/>
      </c>
    </row>
    <row r="2372">
      <c r="A2372" s="13">
        <f>IF(H2372="","",ROW()-4)</f>
        <v/>
      </c>
      <c r="B2372" s="13">
        <f>IF(H2372="","",ROW()-4)</f>
        <v/>
      </c>
    </row>
    <row r="2373">
      <c r="A2373" s="13">
        <f>IF(H2373="","",ROW()-4)</f>
        <v/>
      </c>
      <c r="B2373" s="13">
        <f>IF(H2373="","",ROW()-4)</f>
        <v/>
      </c>
    </row>
    <row r="2374">
      <c r="A2374" s="13">
        <f>IF(H2374="","",ROW()-4)</f>
        <v/>
      </c>
      <c r="B2374" s="13">
        <f>IF(H2374="","",ROW()-4)</f>
        <v/>
      </c>
    </row>
    <row r="2375">
      <c r="A2375" s="13">
        <f>IF(H2375="","",ROW()-4)</f>
        <v/>
      </c>
      <c r="B2375" s="13">
        <f>IF(H2375="","",ROW()-4)</f>
        <v/>
      </c>
    </row>
    <row r="2376">
      <c r="A2376" s="13">
        <f>IF(H2376="","",ROW()-4)</f>
        <v/>
      </c>
      <c r="B2376" s="13">
        <f>IF(H2376="","",ROW()-4)</f>
        <v/>
      </c>
    </row>
    <row r="2377">
      <c r="A2377" s="13">
        <f>IF(H2377="","",ROW()-4)</f>
        <v/>
      </c>
      <c r="B2377" s="13">
        <f>IF(H2377="","",ROW()-4)</f>
        <v/>
      </c>
    </row>
    <row r="2378">
      <c r="A2378" s="13">
        <f>IF(H2378="","",ROW()-4)</f>
        <v/>
      </c>
      <c r="B2378" s="13">
        <f>IF(H2378="","",ROW()-4)</f>
        <v/>
      </c>
    </row>
    <row r="2379">
      <c r="A2379" s="13">
        <f>IF(H2379="","",ROW()-4)</f>
        <v/>
      </c>
      <c r="B2379" s="13">
        <f>IF(H2379="","",ROW()-4)</f>
        <v/>
      </c>
    </row>
    <row r="2380">
      <c r="A2380" s="13">
        <f>IF(H2380="","",ROW()-4)</f>
        <v/>
      </c>
      <c r="B2380" s="13">
        <f>IF(H2380="","",ROW()-4)</f>
        <v/>
      </c>
    </row>
    <row r="2381">
      <c r="A2381" s="13">
        <f>IF(H2381="","",ROW()-4)</f>
        <v/>
      </c>
      <c r="B2381" s="13">
        <f>IF(H2381="","",ROW()-4)</f>
        <v/>
      </c>
    </row>
    <row r="2382">
      <c r="A2382" s="13">
        <f>IF(H2382="","",ROW()-4)</f>
        <v/>
      </c>
      <c r="B2382" s="13">
        <f>IF(H2382="","",ROW()-4)</f>
        <v/>
      </c>
    </row>
    <row r="2383">
      <c r="A2383" s="13">
        <f>IF(H2383="","",ROW()-4)</f>
        <v/>
      </c>
      <c r="B2383" s="13">
        <f>IF(H2383="","",ROW()-4)</f>
        <v/>
      </c>
    </row>
    <row r="2384">
      <c r="A2384" s="13">
        <f>IF(H2384="","",ROW()-4)</f>
        <v/>
      </c>
      <c r="B2384" s="13">
        <f>IF(H2384="","",ROW()-4)</f>
        <v/>
      </c>
    </row>
    <row r="2385">
      <c r="A2385" s="13">
        <f>IF(H2385="","",ROW()-4)</f>
        <v/>
      </c>
      <c r="B2385" s="13">
        <f>IF(H2385="","",ROW()-4)</f>
        <v/>
      </c>
    </row>
    <row r="2386">
      <c r="A2386" s="13">
        <f>IF(H2386="","",ROW()-4)</f>
        <v/>
      </c>
      <c r="B2386" s="13">
        <f>IF(H2386="","",ROW()-4)</f>
        <v/>
      </c>
    </row>
    <row r="2387">
      <c r="A2387" s="13">
        <f>IF(H2387="","",ROW()-4)</f>
        <v/>
      </c>
      <c r="B2387" s="13">
        <f>IF(H2387="","",ROW()-4)</f>
        <v/>
      </c>
    </row>
    <row r="2388">
      <c r="A2388" s="13">
        <f>IF(H2388="","",ROW()-4)</f>
        <v/>
      </c>
      <c r="B2388" s="13">
        <f>IF(H2388="","",ROW()-4)</f>
        <v/>
      </c>
    </row>
    <row r="2389">
      <c r="A2389" s="13">
        <f>IF(H2389="","",ROW()-4)</f>
        <v/>
      </c>
      <c r="B2389" s="13">
        <f>IF(H2389="","",ROW()-4)</f>
        <v/>
      </c>
    </row>
    <row r="2390">
      <c r="A2390" s="13">
        <f>IF(H2390="","",ROW()-4)</f>
        <v/>
      </c>
      <c r="B2390" s="13">
        <f>IF(H2390="","",ROW()-4)</f>
        <v/>
      </c>
    </row>
    <row r="2391">
      <c r="A2391" s="13">
        <f>IF(H2391="","",ROW()-4)</f>
        <v/>
      </c>
      <c r="B2391" s="13">
        <f>IF(H2391="","",ROW()-4)</f>
        <v/>
      </c>
    </row>
    <row r="2392">
      <c r="A2392" s="13">
        <f>IF(H2392="","",ROW()-4)</f>
        <v/>
      </c>
      <c r="B2392" s="13">
        <f>IF(H2392="","",ROW()-4)</f>
        <v/>
      </c>
    </row>
    <row r="2393">
      <c r="A2393" s="13">
        <f>IF(H2393="","",ROW()-4)</f>
        <v/>
      </c>
      <c r="B2393" s="13">
        <f>IF(H2393="","",ROW()-4)</f>
        <v/>
      </c>
    </row>
    <row r="2394">
      <c r="A2394" s="13">
        <f>IF(H2394="","",ROW()-4)</f>
        <v/>
      </c>
      <c r="B2394" s="13">
        <f>IF(H2394="","",ROW()-4)</f>
        <v/>
      </c>
    </row>
    <row r="2395">
      <c r="A2395" s="13">
        <f>IF(H2395="","",ROW()-4)</f>
        <v/>
      </c>
      <c r="B2395" s="13">
        <f>IF(H2395="","",ROW()-4)</f>
        <v/>
      </c>
    </row>
    <row r="2396">
      <c r="A2396" s="13">
        <f>IF(H2396="","",ROW()-4)</f>
        <v/>
      </c>
      <c r="B2396" s="13">
        <f>IF(H2396="","",ROW()-4)</f>
        <v/>
      </c>
    </row>
    <row r="2397">
      <c r="A2397" s="13">
        <f>IF(H2397="","",ROW()-4)</f>
        <v/>
      </c>
      <c r="B2397" s="13">
        <f>IF(H2397="","",ROW()-4)</f>
        <v/>
      </c>
    </row>
    <row r="2398">
      <c r="A2398" s="13">
        <f>IF(H2398="","",ROW()-4)</f>
        <v/>
      </c>
      <c r="B2398" s="13">
        <f>IF(H2398="","",ROW()-4)</f>
        <v/>
      </c>
    </row>
    <row r="2399">
      <c r="A2399" s="13">
        <f>IF(H2399="","",ROW()-4)</f>
        <v/>
      </c>
      <c r="B2399" s="13">
        <f>IF(H2399="","",ROW()-4)</f>
        <v/>
      </c>
    </row>
    <row r="2400">
      <c r="A2400" s="13">
        <f>IF(H2400="","",ROW()-4)</f>
        <v/>
      </c>
      <c r="B2400" s="13">
        <f>IF(H2400="","",ROW()-4)</f>
        <v/>
      </c>
    </row>
    <row r="2401">
      <c r="A2401" s="13">
        <f>IF(H2401="","",ROW()-4)</f>
        <v/>
      </c>
      <c r="B2401" s="13">
        <f>IF(H2401="","",ROW()-4)</f>
        <v/>
      </c>
    </row>
    <row r="2402">
      <c r="A2402" s="13">
        <f>IF(H2402="","",ROW()-4)</f>
        <v/>
      </c>
      <c r="B2402" s="13">
        <f>IF(H2402="","",ROW()-4)</f>
        <v/>
      </c>
    </row>
    <row r="2403">
      <c r="A2403" s="13">
        <f>IF(H2403="","",ROW()-4)</f>
        <v/>
      </c>
      <c r="B2403" s="13">
        <f>IF(H2403="","",ROW()-4)</f>
        <v/>
      </c>
    </row>
    <row r="2404">
      <c r="A2404" s="13">
        <f>IF(H2404="","",ROW()-4)</f>
        <v/>
      </c>
      <c r="B2404" s="13">
        <f>IF(H2404="","",ROW()-4)</f>
        <v/>
      </c>
    </row>
    <row r="2405">
      <c r="A2405" s="13">
        <f>IF(H2405="","",ROW()-4)</f>
        <v/>
      </c>
      <c r="B2405" s="13">
        <f>IF(H2405="","",ROW()-4)</f>
        <v/>
      </c>
    </row>
    <row r="2406">
      <c r="A2406" s="13">
        <f>IF(H2406="","",ROW()-4)</f>
        <v/>
      </c>
      <c r="B2406" s="13">
        <f>IF(H2406="","",ROW()-4)</f>
        <v/>
      </c>
    </row>
    <row r="2407">
      <c r="A2407" s="13">
        <f>IF(H2407="","",ROW()-4)</f>
        <v/>
      </c>
      <c r="B2407" s="13">
        <f>IF(H2407="","",ROW()-4)</f>
        <v/>
      </c>
    </row>
    <row r="2408">
      <c r="A2408" s="13">
        <f>IF(H2408="","",ROW()-4)</f>
        <v/>
      </c>
      <c r="B2408" s="13">
        <f>IF(H2408="","",ROW()-4)</f>
        <v/>
      </c>
    </row>
    <row r="2409">
      <c r="A2409" s="13">
        <f>IF(H2409="","",ROW()-4)</f>
        <v/>
      </c>
      <c r="B2409" s="13">
        <f>IF(H2409="","",ROW()-4)</f>
        <v/>
      </c>
    </row>
    <row r="2410">
      <c r="A2410" s="13">
        <f>IF(H2410="","",ROW()-4)</f>
        <v/>
      </c>
      <c r="B2410" s="13">
        <f>IF(H2410="","",ROW()-4)</f>
        <v/>
      </c>
    </row>
    <row r="2411">
      <c r="A2411" s="13">
        <f>IF(H2411="","",ROW()-4)</f>
        <v/>
      </c>
      <c r="B2411" s="13">
        <f>IF(H2411="","",ROW()-4)</f>
        <v/>
      </c>
    </row>
    <row r="2412">
      <c r="A2412" s="13">
        <f>IF(H2412="","",ROW()-4)</f>
        <v/>
      </c>
      <c r="B2412" s="13">
        <f>IF(H2412="","",ROW()-4)</f>
        <v/>
      </c>
    </row>
    <row r="2413">
      <c r="A2413" s="13">
        <f>IF(H2413="","",ROW()-4)</f>
        <v/>
      </c>
      <c r="B2413" s="13">
        <f>IF(H2413="","",ROW()-4)</f>
        <v/>
      </c>
    </row>
    <row r="2414">
      <c r="A2414" s="13">
        <f>IF(H2414="","",ROW()-4)</f>
        <v/>
      </c>
      <c r="B2414" s="13">
        <f>IF(H2414="","",ROW()-4)</f>
        <v/>
      </c>
    </row>
    <row r="2415">
      <c r="A2415" s="13">
        <f>IF(H2415="","",ROW()-4)</f>
        <v/>
      </c>
      <c r="B2415" s="13">
        <f>IF(H2415="","",ROW()-4)</f>
        <v/>
      </c>
    </row>
    <row r="2416">
      <c r="A2416" s="13">
        <f>IF(H2416="","",ROW()-4)</f>
        <v/>
      </c>
      <c r="B2416" s="13">
        <f>IF(H2416="","",ROW()-4)</f>
        <v/>
      </c>
    </row>
    <row r="2417">
      <c r="A2417" s="13">
        <f>IF(H2417="","",ROW()-4)</f>
        <v/>
      </c>
      <c r="B2417" s="13">
        <f>IF(H2417="","",ROW()-4)</f>
        <v/>
      </c>
    </row>
    <row r="2418">
      <c r="A2418" s="13">
        <f>IF(H2418="","",ROW()-4)</f>
        <v/>
      </c>
      <c r="B2418" s="13">
        <f>IF(H2418="","",ROW()-4)</f>
        <v/>
      </c>
    </row>
    <row r="2419">
      <c r="A2419" s="13">
        <f>IF(H2419="","",ROW()-4)</f>
        <v/>
      </c>
      <c r="B2419" s="13">
        <f>IF(H2419="","",ROW()-4)</f>
        <v/>
      </c>
    </row>
    <row r="2420">
      <c r="A2420" s="13">
        <f>IF(H2420="","",ROW()-4)</f>
        <v/>
      </c>
      <c r="B2420" s="13">
        <f>IF(H2420="","",ROW()-4)</f>
        <v/>
      </c>
    </row>
    <row r="2421">
      <c r="A2421" s="13">
        <f>IF(H2421="","",ROW()-4)</f>
        <v/>
      </c>
      <c r="B2421" s="13">
        <f>IF(H2421="","",ROW()-4)</f>
        <v/>
      </c>
    </row>
    <row r="2422">
      <c r="A2422" s="13">
        <f>IF(H2422="","",ROW()-4)</f>
        <v/>
      </c>
      <c r="B2422" s="13">
        <f>IF(H2422="","",ROW()-4)</f>
        <v/>
      </c>
    </row>
    <row r="2423">
      <c r="A2423" s="13">
        <f>IF(H2423="","",ROW()-4)</f>
        <v/>
      </c>
      <c r="B2423" s="13">
        <f>IF(H2423="","",ROW()-4)</f>
        <v/>
      </c>
    </row>
    <row r="2424">
      <c r="A2424" s="13">
        <f>IF(H2424="","",ROW()-4)</f>
        <v/>
      </c>
      <c r="B2424" s="13">
        <f>IF(H2424="","",ROW()-4)</f>
        <v/>
      </c>
    </row>
    <row r="2425">
      <c r="A2425" s="13">
        <f>IF(H2425="","",ROW()-4)</f>
        <v/>
      </c>
      <c r="B2425" s="13">
        <f>IF(H2425="","",ROW()-4)</f>
        <v/>
      </c>
    </row>
    <row r="2426">
      <c r="A2426" s="13">
        <f>IF(H2426="","",ROW()-4)</f>
        <v/>
      </c>
      <c r="B2426" s="13">
        <f>IF(H2426="","",ROW()-4)</f>
        <v/>
      </c>
    </row>
    <row r="2427">
      <c r="A2427" s="13">
        <f>IF(H2427="","",ROW()-4)</f>
        <v/>
      </c>
      <c r="B2427" s="13">
        <f>IF(H2427="","",ROW()-4)</f>
        <v/>
      </c>
    </row>
    <row r="2428">
      <c r="A2428" s="13">
        <f>IF(H2428="","",ROW()-4)</f>
        <v/>
      </c>
      <c r="B2428" s="13">
        <f>IF(H2428="","",ROW()-4)</f>
        <v/>
      </c>
    </row>
    <row r="2429">
      <c r="A2429" s="13">
        <f>IF(H2429="","",ROW()-4)</f>
        <v/>
      </c>
      <c r="B2429" s="13">
        <f>IF(H2429="","",ROW()-4)</f>
        <v/>
      </c>
    </row>
    <row r="2430">
      <c r="A2430" s="13">
        <f>IF(H2430="","",ROW()-4)</f>
        <v/>
      </c>
      <c r="B2430" s="13">
        <f>IF(H2430="","",ROW()-4)</f>
        <v/>
      </c>
    </row>
    <row r="2431">
      <c r="A2431" s="13">
        <f>IF(H2431="","",ROW()-4)</f>
        <v/>
      </c>
      <c r="B2431" s="13">
        <f>IF(H2431="","",ROW()-4)</f>
        <v/>
      </c>
    </row>
    <row r="2432">
      <c r="A2432" s="13">
        <f>IF(H2432="","",ROW()-4)</f>
        <v/>
      </c>
      <c r="B2432" s="13">
        <f>IF(H2432="","",ROW()-4)</f>
        <v/>
      </c>
    </row>
    <row r="2433">
      <c r="A2433" s="13">
        <f>IF(H2433="","",ROW()-4)</f>
        <v/>
      </c>
      <c r="B2433" s="13">
        <f>IF(H2433="","",ROW()-4)</f>
        <v/>
      </c>
    </row>
    <row r="2434">
      <c r="A2434" s="13">
        <f>IF(H2434="","",ROW()-4)</f>
        <v/>
      </c>
      <c r="B2434" s="13">
        <f>IF(H2434="","",ROW()-4)</f>
        <v/>
      </c>
    </row>
    <row r="2435">
      <c r="A2435" s="13">
        <f>IF(H2435="","",ROW()-4)</f>
        <v/>
      </c>
      <c r="B2435" s="13">
        <f>IF(H2435="","",ROW()-4)</f>
        <v/>
      </c>
    </row>
    <row r="2436">
      <c r="A2436" s="13">
        <f>IF(H2436="","",ROW()-4)</f>
        <v/>
      </c>
      <c r="B2436" s="13">
        <f>IF(H2436="","",ROW()-4)</f>
        <v/>
      </c>
    </row>
    <row r="2437">
      <c r="A2437" s="13">
        <f>IF(H2437="","",ROW()-4)</f>
        <v/>
      </c>
      <c r="B2437" s="13">
        <f>IF(H2437="","",ROW()-4)</f>
        <v/>
      </c>
    </row>
    <row r="2438">
      <c r="A2438" s="13">
        <f>IF(H2438="","",ROW()-4)</f>
        <v/>
      </c>
      <c r="B2438" s="13">
        <f>IF(H2438="","",ROW()-4)</f>
        <v/>
      </c>
    </row>
    <row r="2439">
      <c r="A2439" s="13">
        <f>IF(H2439="","",ROW()-4)</f>
        <v/>
      </c>
      <c r="B2439" s="13">
        <f>IF(H2439="","",ROW()-4)</f>
        <v/>
      </c>
    </row>
    <row r="2440">
      <c r="A2440" s="13">
        <f>IF(H2440="","",ROW()-4)</f>
        <v/>
      </c>
      <c r="B2440" s="13">
        <f>IF(H2440="","",ROW()-4)</f>
        <v/>
      </c>
    </row>
    <row r="2441">
      <c r="A2441" s="13">
        <f>IF(H2441="","",ROW()-4)</f>
        <v/>
      </c>
      <c r="B2441" s="13">
        <f>IF(H2441="","",ROW()-4)</f>
        <v/>
      </c>
    </row>
    <row r="2442">
      <c r="A2442" s="13">
        <f>IF(H2442="","",ROW()-4)</f>
        <v/>
      </c>
      <c r="B2442" s="13">
        <f>IF(H2442="","",ROW()-4)</f>
        <v/>
      </c>
    </row>
    <row r="2443">
      <c r="A2443" s="13">
        <f>IF(H2443="","",ROW()-4)</f>
        <v/>
      </c>
      <c r="B2443" s="13">
        <f>IF(H2443="","",ROW()-4)</f>
        <v/>
      </c>
    </row>
    <row r="2444">
      <c r="A2444" s="13">
        <f>IF(H2444="","",ROW()-4)</f>
        <v/>
      </c>
      <c r="B2444" s="13">
        <f>IF(H2444="","",ROW()-4)</f>
        <v/>
      </c>
    </row>
    <row r="2445">
      <c r="A2445" s="13">
        <f>IF(H2445="","",ROW()-4)</f>
        <v/>
      </c>
      <c r="B2445" s="13">
        <f>IF(H2445="","",ROW()-4)</f>
        <v/>
      </c>
    </row>
    <row r="2446">
      <c r="A2446" s="13">
        <f>IF(H2446="","",ROW()-4)</f>
        <v/>
      </c>
      <c r="B2446" s="13">
        <f>IF(H2446="","",ROW()-4)</f>
        <v/>
      </c>
    </row>
    <row r="2447">
      <c r="A2447" s="13">
        <f>IF(H2447="","",ROW()-4)</f>
        <v/>
      </c>
      <c r="B2447" s="13">
        <f>IF(H2447="","",ROW()-4)</f>
        <v/>
      </c>
    </row>
    <row r="2448">
      <c r="A2448" s="13">
        <f>IF(H2448="","",ROW()-4)</f>
        <v/>
      </c>
      <c r="B2448" s="13">
        <f>IF(H2448="","",ROW()-4)</f>
        <v/>
      </c>
    </row>
    <row r="2449">
      <c r="A2449" s="13">
        <f>IF(H2449="","",ROW()-4)</f>
        <v/>
      </c>
      <c r="B2449" s="13">
        <f>IF(H2449="","",ROW()-4)</f>
        <v/>
      </c>
    </row>
    <row r="2450">
      <c r="A2450" s="13">
        <f>IF(H2450="","",ROW()-4)</f>
        <v/>
      </c>
      <c r="B2450" s="13">
        <f>IF(H2450="","",ROW()-4)</f>
        <v/>
      </c>
    </row>
    <row r="2451">
      <c r="A2451" s="13">
        <f>IF(H2451="","",ROW()-4)</f>
        <v/>
      </c>
      <c r="B2451" s="13">
        <f>IF(H2451="","",ROW()-4)</f>
        <v/>
      </c>
    </row>
    <row r="2452">
      <c r="A2452" s="13">
        <f>IF(H2452="","",ROW()-4)</f>
        <v/>
      </c>
      <c r="B2452" s="13">
        <f>IF(H2452="","",ROW()-4)</f>
        <v/>
      </c>
    </row>
    <row r="2453">
      <c r="A2453" s="13">
        <f>IF(H2453="","",ROW()-4)</f>
        <v/>
      </c>
      <c r="B2453" s="13">
        <f>IF(H2453="","",ROW()-4)</f>
        <v/>
      </c>
    </row>
    <row r="2454">
      <c r="A2454" s="13">
        <f>IF(H2454="","",ROW()-4)</f>
        <v/>
      </c>
      <c r="B2454" s="13">
        <f>IF(H2454="","",ROW()-4)</f>
        <v/>
      </c>
    </row>
    <row r="2455">
      <c r="A2455" s="13">
        <f>IF(H2455="","",ROW()-4)</f>
        <v/>
      </c>
      <c r="B2455" s="13">
        <f>IF(H2455="","",ROW()-4)</f>
        <v/>
      </c>
    </row>
    <row r="2456">
      <c r="A2456" s="13">
        <f>IF(H2456="","",ROW()-4)</f>
        <v/>
      </c>
      <c r="B2456" s="13">
        <f>IF(H2456="","",ROW()-4)</f>
        <v/>
      </c>
    </row>
    <row r="2457">
      <c r="A2457" s="13">
        <f>IF(H2457="","",ROW()-4)</f>
        <v/>
      </c>
      <c r="B2457" s="13">
        <f>IF(H2457="","",ROW()-4)</f>
        <v/>
      </c>
    </row>
    <row r="2458">
      <c r="A2458" s="13">
        <f>IF(H2458="","",ROW()-4)</f>
        <v/>
      </c>
      <c r="B2458" s="13">
        <f>IF(H2458="","",ROW()-4)</f>
        <v/>
      </c>
    </row>
    <row r="2459">
      <c r="A2459" s="13">
        <f>IF(H2459="","",ROW()-4)</f>
        <v/>
      </c>
      <c r="B2459" s="13">
        <f>IF(H2459="","",ROW()-4)</f>
        <v/>
      </c>
    </row>
    <row r="2460">
      <c r="A2460" s="13">
        <f>IF(H2460="","",ROW()-4)</f>
        <v/>
      </c>
      <c r="B2460" s="13">
        <f>IF(H2460="","",ROW()-4)</f>
        <v/>
      </c>
    </row>
    <row r="2461">
      <c r="A2461" s="13">
        <f>IF(H2461="","",ROW()-4)</f>
        <v/>
      </c>
      <c r="B2461" s="13">
        <f>IF(H2461="","",ROW()-4)</f>
        <v/>
      </c>
    </row>
    <row r="2462">
      <c r="A2462" s="13">
        <f>IF(H2462="","",ROW()-4)</f>
        <v/>
      </c>
      <c r="B2462" s="13">
        <f>IF(H2462="","",ROW()-4)</f>
        <v/>
      </c>
    </row>
    <row r="2463">
      <c r="A2463" s="13">
        <f>IF(H2463="","",ROW()-4)</f>
        <v/>
      </c>
      <c r="B2463" s="13">
        <f>IF(H2463="","",ROW()-4)</f>
        <v/>
      </c>
    </row>
    <row r="2464">
      <c r="A2464" s="13">
        <f>IF(H2464="","",ROW()-4)</f>
        <v/>
      </c>
      <c r="B2464" s="13">
        <f>IF(H2464="","",ROW()-4)</f>
        <v/>
      </c>
    </row>
    <row r="2465">
      <c r="A2465" s="13">
        <f>IF(H2465="","",ROW()-4)</f>
        <v/>
      </c>
      <c r="B2465" s="13">
        <f>IF(H2465="","",ROW()-4)</f>
        <v/>
      </c>
    </row>
    <row r="2466">
      <c r="A2466" s="13">
        <f>IF(H2466="","",ROW()-4)</f>
        <v/>
      </c>
      <c r="B2466" s="13">
        <f>IF(H2466="","",ROW()-4)</f>
        <v/>
      </c>
    </row>
    <row r="2467">
      <c r="A2467" s="13">
        <f>IF(H2467="","",ROW()-4)</f>
        <v/>
      </c>
      <c r="B2467" s="13">
        <f>IF(H2467="","",ROW()-4)</f>
        <v/>
      </c>
    </row>
    <row r="2468">
      <c r="A2468" s="13">
        <f>IF(H2468="","",ROW()-4)</f>
        <v/>
      </c>
      <c r="B2468" s="13">
        <f>IF(H2468="","",ROW()-4)</f>
        <v/>
      </c>
    </row>
    <row r="2469">
      <c r="A2469" s="13">
        <f>IF(H2469="","",ROW()-4)</f>
        <v/>
      </c>
      <c r="B2469" s="13">
        <f>IF(H2469="","",ROW()-4)</f>
        <v/>
      </c>
    </row>
    <row r="2470">
      <c r="A2470" s="13">
        <f>IF(H2470="","",ROW()-4)</f>
        <v/>
      </c>
      <c r="B2470" s="13">
        <f>IF(H2470="","",ROW()-4)</f>
        <v/>
      </c>
    </row>
    <row r="2471">
      <c r="A2471" s="13">
        <f>IF(H2471="","",ROW()-4)</f>
        <v/>
      </c>
      <c r="B2471" s="13">
        <f>IF(H2471="","",ROW()-4)</f>
        <v/>
      </c>
    </row>
    <row r="2472">
      <c r="A2472" s="13">
        <f>IF(H2472="","",ROW()-4)</f>
        <v/>
      </c>
      <c r="B2472" s="13">
        <f>IF(H2472="","",ROW()-4)</f>
        <v/>
      </c>
    </row>
    <row r="2473">
      <c r="A2473" s="13">
        <f>IF(H2473="","",ROW()-4)</f>
        <v/>
      </c>
      <c r="B2473" s="13">
        <f>IF(H2473="","",ROW()-4)</f>
        <v/>
      </c>
    </row>
    <row r="2474">
      <c r="A2474" s="13">
        <f>IF(H2474="","",ROW()-4)</f>
        <v/>
      </c>
      <c r="B2474" s="13">
        <f>IF(H2474="","",ROW()-4)</f>
        <v/>
      </c>
    </row>
    <row r="2475">
      <c r="A2475" s="13">
        <f>IF(H2475="","",ROW()-4)</f>
        <v/>
      </c>
      <c r="B2475" s="13">
        <f>IF(H2475="","",ROW()-4)</f>
        <v/>
      </c>
    </row>
    <row r="2476">
      <c r="A2476" s="13">
        <f>IF(H2476="","",ROW()-4)</f>
        <v/>
      </c>
      <c r="B2476" s="13">
        <f>IF(H2476="","",ROW()-4)</f>
        <v/>
      </c>
    </row>
    <row r="2477">
      <c r="A2477" s="13">
        <f>IF(H2477="","",ROW()-4)</f>
        <v/>
      </c>
      <c r="B2477" s="13">
        <f>IF(H2477="","",ROW()-4)</f>
        <v/>
      </c>
    </row>
    <row r="2478">
      <c r="A2478" s="13">
        <f>IF(H2478="","",ROW()-4)</f>
        <v/>
      </c>
      <c r="B2478" s="13">
        <f>IF(H2478="","",ROW()-4)</f>
        <v/>
      </c>
    </row>
    <row r="2479">
      <c r="A2479" s="13">
        <f>IF(H2479="","",ROW()-4)</f>
        <v/>
      </c>
      <c r="B2479" s="13">
        <f>IF(H2479="","",ROW()-4)</f>
        <v/>
      </c>
    </row>
    <row r="2480">
      <c r="A2480" s="13">
        <f>IF(H2480="","",ROW()-4)</f>
        <v/>
      </c>
      <c r="B2480" s="13">
        <f>IF(H2480="","",ROW()-4)</f>
        <v/>
      </c>
    </row>
    <row r="2481">
      <c r="A2481" s="13">
        <f>IF(H2481="","",ROW()-4)</f>
        <v/>
      </c>
      <c r="B2481" s="13">
        <f>IF(H2481="","",ROW()-4)</f>
        <v/>
      </c>
    </row>
    <row r="2482">
      <c r="A2482" s="13">
        <f>IF(H2482="","",ROW()-4)</f>
        <v/>
      </c>
      <c r="B2482" s="13">
        <f>IF(H2482="","",ROW()-4)</f>
        <v/>
      </c>
    </row>
    <row r="2483">
      <c r="A2483" s="13">
        <f>IF(H2483="","",ROW()-4)</f>
        <v/>
      </c>
      <c r="B2483" s="13">
        <f>IF(H2483="","",ROW()-4)</f>
        <v/>
      </c>
    </row>
    <row r="2484">
      <c r="A2484" s="13">
        <f>IF(H2484="","",ROW()-4)</f>
        <v/>
      </c>
      <c r="B2484" s="13">
        <f>IF(H2484="","",ROW()-4)</f>
        <v/>
      </c>
    </row>
    <row r="2485">
      <c r="A2485" s="13">
        <f>IF(H2485="","",ROW()-4)</f>
        <v/>
      </c>
      <c r="B2485" s="13">
        <f>IF(H2485="","",ROW()-4)</f>
        <v/>
      </c>
    </row>
    <row r="2486">
      <c r="A2486" s="13">
        <f>IF(H2486="","",ROW()-4)</f>
        <v/>
      </c>
      <c r="B2486" s="13">
        <f>IF(H2486="","",ROW()-4)</f>
        <v/>
      </c>
    </row>
    <row r="2487">
      <c r="A2487" s="13">
        <f>IF(H2487="","",ROW()-4)</f>
        <v/>
      </c>
      <c r="B2487" s="13">
        <f>IF(H2487="","",ROW()-4)</f>
        <v/>
      </c>
    </row>
    <row r="2488">
      <c r="A2488" s="13">
        <f>IF(H2488="","",ROW()-4)</f>
        <v/>
      </c>
      <c r="B2488" s="13">
        <f>IF(H2488="","",ROW()-4)</f>
        <v/>
      </c>
    </row>
    <row r="2489">
      <c r="A2489" s="13">
        <f>IF(H2489="","",ROW()-4)</f>
        <v/>
      </c>
      <c r="B2489" s="13">
        <f>IF(H2489="","",ROW()-4)</f>
        <v/>
      </c>
    </row>
    <row r="2490">
      <c r="A2490" s="13">
        <f>IF(H2490="","",ROW()-4)</f>
        <v/>
      </c>
      <c r="B2490" s="13">
        <f>IF(H2490="","",ROW()-4)</f>
        <v/>
      </c>
    </row>
    <row r="2491">
      <c r="A2491" s="13">
        <f>IF(H2491="","",ROW()-4)</f>
        <v/>
      </c>
      <c r="B2491" s="13">
        <f>IF(H2491="","",ROW()-4)</f>
        <v/>
      </c>
    </row>
    <row r="2492">
      <c r="A2492" s="13">
        <f>IF(H2492="","",ROW()-4)</f>
        <v/>
      </c>
      <c r="B2492" s="13">
        <f>IF(H2492="","",ROW()-4)</f>
        <v/>
      </c>
    </row>
    <row r="2493">
      <c r="A2493" s="13">
        <f>IF(H2493="","",ROW()-4)</f>
        <v/>
      </c>
      <c r="B2493" s="13">
        <f>IF(H2493="","",ROW()-4)</f>
        <v/>
      </c>
    </row>
    <row r="2494">
      <c r="A2494" s="13">
        <f>IF(H2494="","",ROW()-4)</f>
        <v/>
      </c>
      <c r="B2494" s="13">
        <f>IF(H2494="","",ROW()-4)</f>
        <v/>
      </c>
    </row>
    <row r="2495">
      <c r="A2495" s="13">
        <f>IF(H2495="","",ROW()-4)</f>
        <v/>
      </c>
      <c r="B2495" s="13">
        <f>IF(H2495="","",ROW()-4)</f>
        <v/>
      </c>
    </row>
    <row r="2496">
      <c r="A2496" s="13">
        <f>IF(H2496="","",ROW()-4)</f>
        <v/>
      </c>
      <c r="B2496" s="13">
        <f>IF(H2496="","",ROW()-4)</f>
        <v/>
      </c>
    </row>
    <row r="2497">
      <c r="A2497" s="13">
        <f>IF(H2497="","",ROW()-4)</f>
        <v/>
      </c>
      <c r="B2497" s="13">
        <f>IF(H2497="","",ROW()-4)</f>
        <v/>
      </c>
    </row>
    <row r="2498">
      <c r="A2498" s="13">
        <f>IF(H2498="","",ROW()-4)</f>
        <v/>
      </c>
      <c r="B2498" s="13">
        <f>IF(H2498="","",ROW()-4)</f>
        <v/>
      </c>
    </row>
    <row r="2499">
      <c r="A2499" s="13">
        <f>IF(H2499="","",ROW()-4)</f>
        <v/>
      </c>
      <c r="B2499" s="13">
        <f>IF(H2499="","",ROW()-4)</f>
        <v/>
      </c>
    </row>
    <row r="2500">
      <c r="A2500" s="13">
        <f>IF(H2500="","",ROW()-4)</f>
        <v/>
      </c>
      <c r="B2500" s="13">
        <f>IF(H2500="","",ROW()-4)</f>
        <v/>
      </c>
    </row>
    <row r="2501">
      <c r="A2501" s="13">
        <f>IF(H2501="","",ROW()-4)</f>
        <v/>
      </c>
      <c r="B2501" s="13">
        <f>IF(H2501="","",ROW()-4)</f>
        <v/>
      </c>
    </row>
    <row r="2502">
      <c r="A2502" s="13">
        <f>IF(H2502="","",ROW()-4)</f>
        <v/>
      </c>
      <c r="B2502" s="13">
        <f>IF(H2502="","",ROW()-4)</f>
        <v/>
      </c>
    </row>
    <row r="2503">
      <c r="A2503" s="13">
        <f>IF(H2503="","",ROW()-4)</f>
        <v/>
      </c>
      <c r="B2503" s="13">
        <f>IF(H2503="","",ROW()-4)</f>
        <v/>
      </c>
    </row>
    <row r="2504">
      <c r="A2504" s="13">
        <f>IF(H2504="","",ROW()-4)</f>
        <v/>
      </c>
      <c r="B2504" s="13">
        <f>IF(H2504="","",ROW()-4)</f>
        <v/>
      </c>
    </row>
    <row r="2505">
      <c r="A2505" s="13">
        <f>IF(H2505="","",ROW()-4)</f>
        <v/>
      </c>
      <c r="B2505" s="13">
        <f>IF(H2505="","",ROW()-4)</f>
        <v/>
      </c>
    </row>
    <row r="2506">
      <c r="A2506" s="13">
        <f>IF(H2506="","",ROW()-4)</f>
        <v/>
      </c>
      <c r="B2506" s="13">
        <f>IF(H2506="","",ROW()-4)</f>
        <v/>
      </c>
    </row>
    <row r="2507">
      <c r="A2507" s="13">
        <f>IF(H2507="","",ROW()-4)</f>
        <v/>
      </c>
      <c r="B2507" s="13">
        <f>IF(H2507="","",ROW()-4)</f>
        <v/>
      </c>
    </row>
    <row r="2508">
      <c r="A2508" s="13">
        <f>IF(H2508="","",ROW()-4)</f>
        <v/>
      </c>
      <c r="B2508" s="13">
        <f>IF(H2508="","",ROW()-4)</f>
        <v/>
      </c>
    </row>
    <row r="2509">
      <c r="A2509" s="13">
        <f>IF(H2509="","",ROW()-4)</f>
        <v/>
      </c>
      <c r="B2509" s="13">
        <f>IF(H2509="","",ROW()-4)</f>
        <v/>
      </c>
    </row>
    <row r="2510">
      <c r="A2510" s="13">
        <f>IF(H2510="","",ROW()-4)</f>
        <v/>
      </c>
      <c r="B2510" s="13">
        <f>IF(H2510="","",ROW()-4)</f>
        <v/>
      </c>
    </row>
    <row r="2511">
      <c r="A2511" s="13">
        <f>IF(H2511="","",ROW()-4)</f>
        <v/>
      </c>
      <c r="B2511" s="13">
        <f>IF(H2511="","",ROW()-4)</f>
        <v/>
      </c>
    </row>
    <row r="2512">
      <c r="A2512" s="13">
        <f>IF(H2512="","",ROW()-4)</f>
        <v/>
      </c>
      <c r="B2512" s="13">
        <f>IF(H2512="","",ROW()-4)</f>
        <v/>
      </c>
    </row>
    <row r="2513">
      <c r="A2513" s="13">
        <f>IF(H2513="","",ROW()-4)</f>
        <v/>
      </c>
      <c r="B2513" s="13">
        <f>IF(H2513="","",ROW()-4)</f>
        <v/>
      </c>
    </row>
    <row r="2514">
      <c r="A2514" s="13">
        <f>IF(H2514="","",ROW()-4)</f>
        <v/>
      </c>
      <c r="B2514" s="13">
        <f>IF(H2514="","",ROW()-4)</f>
        <v/>
      </c>
    </row>
    <row r="2515">
      <c r="A2515" s="13">
        <f>IF(H2515="","",ROW()-4)</f>
        <v/>
      </c>
      <c r="B2515" s="13">
        <f>IF(H2515="","",ROW()-4)</f>
        <v/>
      </c>
    </row>
    <row r="2516">
      <c r="A2516" s="13">
        <f>IF(H2516="","",ROW()-4)</f>
        <v/>
      </c>
      <c r="B2516" s="13">
        <f>IF(H2516="","",ROW()-4)</f>
        <v/>
      </c>
    </row>
    <row r="2517">
      <c r="A2517" s="13">
        <f>IF(H2517="","",ROW()-4)</f>
        <v/>
      </c>
      <c r="B2517" s="13">
        <f>IF(H2517="","",ROW()-4)</f>
        <v/>
      </c>
    </row>
    <row r="2518">
      <c r="A2518" s="13">
        <f>IF(H2518="","",ROW()-4)</f>
        <v/>
      </c>
      <c r="B2518" s="13">
        <f>IF(H2518="","",ROW()-4)</f>
        <v/>
      </c>
    </row>
    <row r="2519">
      <c r="A2519" s="13">
        <f>IF(H2519="","",ROW()-4)</f>
        <v/>
      </c>
      <c r="B2519" s="13">
        <f>IF(H2519="","",ROW()-4)</f>
        <v/>
      </c>
    </row>
    <row r="2520">
      <c r="A2520" s="13">
        <f>IF(H2520="","",ROW()-4)</f>
        <v/>
      </c>
      <c r="B2520" s="13">
        <f>IF(H2520="","",ROW()-4)</f>
        <v/>
      </c>
    </row>
    <row r="2521">
      <c r="A2521" s="13">
        <f>IF(H2521="","",ROW()-4)</f>
        <v/>
      </c>
      <c r="B2521" s="13">
        <f>IF(H2521="","",ROW()-4)</f>
        <v/>
      </c>
    </row>
    <row r="2522">
      <c r="A2522" s="13">
        <f>IF(H2522="","",ROW()-4)</f>
        <v/>
      </c>
      <c r="B2522" s="13">
        <f>IF(H2522="","",ROW()-4)</f>
        <v/>
      </c>
    </row>
    <row r="2523">
      <c r="A2523" s="13">
        <f>IF(H2523="","",ROW()-4)</f>
        <v/>
      </c>
      <c r="B2523" s="13">
        <f>IF(H2523="","",ROW()-4)</f>
        <v/>
      </c>
    </row>
    <row r="2524">
      <c r="A2524" s="13">
        <f>IF(H2524="","",ROW()-4)</f>
        <v/>
      </c>
      <c r="B2524" s="13">
        <f>IF(H2524="","",ROW()-4)</f>
        <v/>
      </c>
    </row>
    <row r="2525">
      <c r="A2525" s="13">
        <f>IF(H2525="","",ROW()-4)</f>
        <v/>
      </c>
      <c r="B2525" s="13">
        <f>IF(H2525="","",ROW()-4)</f>
        <v/>
      </c>
    </row>
    <row r="2526">
      <c r="A2526" s="13">
        <f>IF(H2526="","",ROW()-4)</f>
        <v/>
      </c>
      <c r="B2526" s="13">
        <f>IF(H2526="","",ROW()-4)</f>
        <v/>
      </c>
    </row>
    <row r="2527">
      <c r="A2527" s="13">
        <f>IF(H2527="","",ROW()-4)</f>
        <v/>
      </c>
      <c r="B2527" s="13">
        <f>IF(H2527="","",ROW()-4)</f>
        <v/>
      </c>
    </row>
    <row r="2528">
      <c r="A2528" s="13">
        <f>IF(H2528="","",ROW()-4)</f>
        <v/>
      </c>
      <c r="B2528" s="13">
        <f>IF(H2528="","",ROW()-4)</f>
        <v/>
      </c>
    </row>
    <row r="2529">
      <c r="A2529" s="13">
        <f>IF(H2529="","",ROW()-4)</f>
        <v/>
      </c>
      <c r="B2529" s="13">
        <f>IF(H2529="","",ROW()-4)</f>
        <v/>
      </c>
    </row>
    <row r="2530">
      <c r="A2530" s="13">
        <f>IF(H2530="","",ROW()-4)</f>
        <v/>
      </c>
      <c r="B2530" s="13">
        <f>IF(H2530="","",ROW()-4)</f>
        <v/>
      </c>
    </row>
    <row r="2531">
      <c r="A2531" s="13">
        <f>IF(H2531="","",ROW()-4)</f>
        <v/>
      </c>
      <c r="B2531" s="13">
        <f>IF(H2531="","",ROW()-4)</f>
        <v/>
      </c>
    </row>
    <row r="2532">
      <c r="A2532" s="13">
        <f>IF(H2532="","",ROW()-4)</f>
        <v/>
      </c>
      <c r="B2532" s="13">
        <f>IF(H2532="","",ROW()-4)</f>
        <v/>
      </c>
    </row>
    <row r="2533">
      <c r="A2533" s="13">
        <f>IF(H2533="","",ROW()-4)</f>
        <v/>
      </c>
      <c r="B2533" s="13">
        <f>IF(H2533="","",ROW()-4)</f>
        <v/>
      </c>
    </row>
    <row r="2534">
      <c r="A2534" s="13">
        <f>IF(H2534="","",ROW()-4)</f>
        <v/>
      </c>
      <c r="B2534" s="13">
        <f>IF(H2534="","",ROW()-4)</f>
        <v/>
      </c>
    </row>
    <row r="2535">
      <c r="A2535" s="13">
        <f>IF(H2535="","",ROW()-4)</f>
        <v/>
      </c>
      <c r="B2535" s="13">
        <f>IF(H2535="","",ROW()-4)</f>
        <v/>
      </c>
    </row>
    <row r="2536">
      <c r="A2536" s="13">
        <f>IF(H2536="","",ROW()-4)</f>
        <v/>
      </c>
      <c r="B2536" s="13">
        <f>IF(H2536="","",ROW()-4)</f>
        <v/>
      </c>
    </row>
    <row r="2537">
      <c r="A2537" s="13">
        <f>IF(H2537="","",ROW()-4)</f>
        <v/>
      </c>
      <c r="B2537" s="13">
        <f>IF(H2537="","",ROW()-4)</f>
        <v/>
      </c>
    </row>
    <row r="2538">
      <c r="A2538" s="13">
        <f>IF(H2538="","",ROW()-4)</f>
        <v/>
      </c>
      <c r="B2538" s="13">
        <f>IF(H2538="","",ROW()-4)</f>
        <v/>
      </c>
    </row>
    <row r="2539">
      <c r="A2539" s="13">
        <f>IF(H2539="","",ROW()-4)</f>
        <v/>
      </c>
      <c r="B2539" s="13">
        <f>IF(H2539="","",ROW()-4)</f>
        <v/>
      </c>
    </row>
    <row r="2540">
      <c r="A2540" s="13">
        <f>IF(H2540="","",ROW()-4)</f>
        <v/>
      </c>
      <c r="B2540" s="13">
        <f>IF(H2540="","",ROW()-4)</f>
        <v/>
      </c>
    </row>
    <row r="2541">
      <c r="A2541" s="13">
        <f>IF(H2541="","",ROW()-4)</f>
        <v/>
      </c>
      <c r="B2541" s="13">
        <f>IF(H2541="","",ROW()-4)</f>
        <v/>
      </c>
    </row>
    <row r="2542">
      <c r="A2542" s="13">
        <f>IF(H2542="","",ROW()-4)</f>
        <v/>
      </c>
      <c r="B2542" s="13">
        <f>IF(H2542="","",ROW()-4)</f>
        <v/>
      </c>
    </row>
    <row r="2543">
      <c r="A2543" s="13">
        <f>IF(H2543="","",ROW()-4)</f>
        <v/>
      </c>
      <c r="B2543" s="13">
        <f>IF(H2543="","",ROW()-4)</f>
        <v/>
      </c>
    </row>
    <row r="2544">
      <c r="A2544" s="13">
        <f>IF(H2544="","",ROW()-4)</f>
        <v/>
      </c>
      <c r="B2544" s="13">
        <f>IF(H2544="","",ROW()-4)</f>
        <v/>
      </c>
    </row>
    <row r="2545">
      <c r="A2545" s="13">
        <f>IF(H2545="","",ROW()-4)</f>
        <v/>
      </c>
      <c r="B2545" s="13">
        <f>IF(H2545="","",ROW()-4)</f>
        <v/>
      </c>
    </row>
    <row r="2546">
      <c r="A2546" s="13">
        <f>IF(H2546="","",ROW()-4)</f>
        <v/>
      </c>
      <c r="B2546" s="13">
        <f>IF(H2546="","",ROW()-4)</f>
        <v/>
      </c>
    </row>
    <row r="2547">
      <c r="A2547" s="13">
        <f>IF(H2547="","",ROW()-4)</f>
        <v/>
      </c>
      <c r="B2547" s="13">
        <f>IF(H2547="","",ROW()-4)</f>
        <v/>
      </c>
    </row>
    <row r="2548">
      <c r="A2548" s="13">
        <f>IF(H2548="","",ROW()-4)</f>
        <v/>
      </c>
      <c r="B2548" s="13">
        <f>IF(H2548="","",ROW()-4)</f>
        <v/>
      </c>
    </row>
    <row r="2549">
      <c r="A2549" s="13">
        <f>IF(H2549="","",ROW()-4)</f>
        <v/>
      </c>
      <c r="B2549" s="13">
        <f>IF(H2549="","",ROW()-4)</f>
        <v/>
      </c>
    </row>
    <row r="2550">
      <c r="A2550" s="13">
        <f>IF(H2550="","",ROW()-4)</f>
        <v/>
      </c>
      <c r="B2550" s="13">
        <f>IF(H2550="","",ROW()-4)</f>
        <v/>
      </c>
    </row>
    <row r="2551">
      <c r="A2551" s="13">
        <f>IF(H2551="","",ROW()-4)</f>
        <v/>
      </c>
      <c r="B2551" s="13">
        <f>IF(H2551="","",ROW()-4)</f>
        <v/>
      </c>
    </row>
    <row r="2552">
      <c r="A2552" s="13">
        <f>IF(H2552="","",ROW()-4)</f>
        <v/>
      </c>
      <c r="B2552" s="13">
        <f>IF(H2552="","",ROW()-4)</f>
        <v/>
      </c>
    </row>
    <row r="2553">
      <c r="A2553" s="13">
        <f>IF(H2553="","",ROW()-4)</f>
        <v/>
      </c>
      <c r="B2553" s="13">
        <f>IF(H2553="","",ROW()-4)</f>
        <v/>
      </c>
    </row>
    <row r="2554">
      <c r="A2554" s="13">
        <f>IF(H2554="","",ROW()-4)</f>
        <v/>
      </c>
      <c r="B2554" s="13">
        <f>IF(H2554="","",ROW()-4)</f>
        <v/>
      </c>
    </row>
    <row r="2555">
      <c r="A2555" s="13">
        <f>IF(H2555="","",ROW()-4)</f>
        <v/>
      </c>
      <c r="B2555" s="13">
        <f>IF(H2555="","",ROW()-4)</f>
        <v/>
      </c>
    </row>
    <row r="2556">
      <c r="A2556" s="13">
        <f>IF(H2556="","",ROW()-4)</f>
        <v/>
      </c>
      <c r="B2556" s="13">
        <f>IF(H2556="","",ROW()-4)</f>
        <v/>
      </c>
    </row>
    <row r="2557">
      <c r="A2557" s="13">
        <f>IF(H2557="","",ROW()-4)</f>
        <v/>
      </c>
      <c r="B2557" s="13">
        <f>IF(H2557="","",ROW()-4)</f>
        <v/>
      </c>
    </row>
    <row r="2558">
      <c r="A2558" s="13">
        <f>IF(H2558="","",ROW()-4)</f>
        <v/>
      </c>
      <c r="B2558" s="13">
        <f>IF(H2558="","",ROW()-4)</f>
        <v/>
      </c>
    </row>
    <row r="2559">
      <c r="A2559" s="13">
        <f>IF(H2559="","",ROW()-4)</f>
        <v/>
      </c>
      <c r="B2559" s="13">
        <f>IF(H2559="","",ROW()-4)</f>
        <v/>
      </c>
    </row>
    <row r="2560">
      <c r="A2560" s="13">
        <f>IF(H2560="","",ROW()-4)</f>
        <v/>
      </c>
      <c r="B2560" s="13">
        <f>IF(H2560="","",ROW()-4)</f>
        <v/>
      </c>
    </row>
    <row r="2561">
      <c r="A2561" s="13">
        <f>IF(H2561="","",ROW()-4)</f>
        <v/>
      </c>
      <c r="B2561" s="13">
        <f>IF(H2561="","",ROW()-4)</f>
        <v/>
      </c>
    </row>
    <row r="2562">
      <c r="A2562" s="13">
        <f>IF(H2562="","",ROW()-4)</f>
        <v/>
      </c>
      <c r="B2562" s="13">
        <f>IF(H2562="","",ROW()-4)</f>
        <v/>
      </c>
    </row>
    <row r="2563">
      <c r="A2563" s="13">
        <f>IF(H2563="","",ROW()-4)</f>
        <v/>
      </c>
      <c r="B2563" s="13">
        <f>IF(H2563="","",ROW()-4)</f>
        <v/>
      </c>
    </row>
    <row r="2564">
      <c r="A2564" s="13">
        <f>IF(H2564="","",ROW()-4)</f>
        <v/>
      </c>
      <c r="B2564" s="13">
        <f>IF(H2564="","",ROW()-4)</f>
        <v/>
      </c>
    </row>
    <row r="2565">
      <c r="A2565" s="13">
        <f>IF(H2565="","",ROW()-4)</f>
        <v/>
      </c>
      <c r="B2565" s="13">
        <f>IF(H2565="","",ROW()-4)</f>
        <v/>
      </c>
    </row>
    <row r="2566">
      <c r="A2566" s="13">
        <f>IF(H2566="","",ROW()-4)</f>
        <v/>
      </c>
      <c r="B2566" s="13">
        <f>IF(H2566="","",ROW()-4)</f>
        <v/>
      </c>
    </row>
    <row r="2567">
      <c r="A2567" s="13">
        <f>IF(H2567="","",ROW()-4)</f>
        <v/>
      </c>
      <c r="B2567" s="13">
        <f>IF(H2567="","",ROW()-4)</f>
        <v/>
      </c>
    </row>
    <row r="2568">
      <c r="A2568" s="13">
        <f>IF(H2568="","",ROW()-4)</f>
        <v/>
      </c>
      <c r="B2568" s="13">
        <f>IF(H2568="","",ROW()-4)</f>
        <v/>
      </c>
    </row>
    <row r="2569">
      <c r="A2569" s="13">
        <f>IF(H2569="","",ROW()-4)</f>
        <v/>
      </c>
      <c r="B2569" s="13">
        <f>IF(H2569="","",ROW()-4)</f>
        <v/>
      </c>
    </row>
    <row r="2570">
      <c r="A2570" s="13">
        <f>IF(H2570="","",ROW()-4)</f>
        <v/>
      </c>
      <c r="B2570" s="13">
        <f>IF(H2570="","",ROW()-4)</f>
        <v/>
      </c>
    </row>
    <row r="2571">
      <c r="A2571" s="13">
        <f>IF(H2571="","",ROW()-4)</f>
        <v/>
      </c>
      <c r="B2571" s="13">
        <f>IF(H2571="","",ROW()-4)</f>
        <v/>
      </c>
    </row>
    <row r="2572">
      <c r="A2572" s="13">
        <f>IF(H2572="","",ROW()-4)</f>
        <v/>
      </c>
      <c r="B2572" s="13">
        <f>IF(H2572="","",ROW()-4)</f>
        <v/>
      </c>
    </row>
    <row r="2573">
      <c r="A2573" s="13">
        <f>IF(H2573="","",ROW()-4)</f>
        <v/>
      </c>
      <c r="B2573" s="13">
        <f>IF(H2573="","",ROW()-4)</f>
        <v/>
      </c>
    </row>
    <row r="2574">
      <c r="A2574" s="13">
        <f>IF(H2574="","",ROW()-4)</f>
        <v/>
      </c>
      <c r="B2574" s="13">
        <f>IF(H2574="","",ROW()-4)</f>
        <v/>
      </c>
    </row>
    <row r="2575">
      <c r="A2575" s="13">
        <f>IF(H2575="","",ROW()-4)</f>
        <v/>
      </c>
      <c r="B2575" s="13">
        <f>IF(H2575="","",ROW()-4)</f>
        <v/>
      </c>
    </row>
    <row r="2576">
      <c r="A2576" s="13">
        <f>IF(H2576="","",ROW()-4)</f>
        <v/>
      </c>
      <c r="B2576" s="13">
        <f>IF(H2576="","",ROW()-4)</f>
        <v/>
      </c>
    </row>
    <row r="2577">
      <c r="A2577" s="13">
        <f>IF(H2577="","",ROW()-4)</f>
        <v/>
      </c>
      <c r="B2577" s="13">
        <f>IF(H2577="","",ROW()-4)</f>
        <v/>
      </c>
    </row>
    <row r="2578">
      <c r="A2578" s="13">
        <f>IF(H2578="","",ROW()-4)</f>
        <v/>
      </c>
      <c r="B2578" s="13">
        <f>IF(H2578="","",ROW()-4)</f>
        <v/>
      </c>
    </row>
    <row r="2579">
      <c r="A2579" s="13">
        <f>IF(H2579="","",ROW()-4)</f>
        <v/>
      </c>
      <c r="B2579" s="13">
        <f>IF(H2579="","",ROW()-4)</f>
        <v/>
      </c>
    </row>
    <row r="2580">
      <c r="A2580" s="13">
        <f>IF(H2580="","",ROW()-4)</f>
        <v/>
      </c>
      <c r="B2580" s="13">
        <f>IF(H2580="","",ROW()-4)</f>
        <v/>
      </c>
    </row>
    <row r="2581">
      <c r="A2581" s="13">
        <f>IF(H2581="","",ROW()-4)</f>
        <v/>
      </c>
      <c r="B2581" s="13">
        <f>IF(H2581="","",ROW()-4)</f>
        <v/>
      </c>
    </row>
    <row r="2582">
      <c r="A2582" s="13">
        <f>IF(H2582="","",ROW()-4)</f>
        <v/>
      </c>
      <c r="B2582" s="13">
        <f>IF(H2582="","",ROW()-4)</f>
        <v/>
      </c>
    </row>
    <row r="2583">
      <c r="A2583" s="13">
        <f>IF(H2583="","",ROW()-4)</f>
        <v/>
      </c>
      <c r="B2583" s="13">
        <f>IF(H2583="","",ROW()-4)</f>
        <v/>
      </c>
    </row>
    <row r="2584">
      <c r="A2584" s="13">
        <f>IF(H2584="","",ROW()-4)</f>
        <v/>
      </c>
      <c r="B2584" s="13">
        <f>IF(H2584="","",ROW()-4)</f>
        <v/>
      </c>
    </row>
    <row r="2585">
      <c r="A2585" s="13">
        <f>IF(H2585="","",ROW()-4)</f>
        <v/>
      </c>
      <c r="B2585" s="13">
        <f>IF(H2585="","",ROW()-4)</f>
        <v/>
      </c>
    </row>
    <row r="2586">
      <c r="A2586" s="13">
        <f>IF(H2586="","",ROW()-4)</f>
        <v/>
      </c>
      <c r="B2586" s="13">
        <f>IF(H2586="","",ROW()-4)</f>
        <v/>
      </c>
    </row>
    <row r="2587">
      <c r="A2587" s="13">
        <f>IF(H2587="","",ROW()-4)</f>
        <v/>
      </c>
      <c r="B2587" s="13">
        <f>IF(H2587="","",ROW()-4)</f>
        <v/>
      </c>
    </row>
    <row r="2588">
      <c r="A2588" s="13">
        <f>IF(H2588="","",ROW()-4)</f>
        <v/>
      </c>
      <c r="B2588" s="13">
        <f>IF(H2588="","",ROW()-4)</f>
        <v/>
      </c>
    </row>
    <row r="2589">
      <c r="A2589" s="13">
        <f>IF(H2589="","",ROW()-4)</f>
        <v/>
      </c>
      <c r="B2589" s="13">
        <f>IF(H2589="","",ROW()-4)</f>
        <v/>
      </c>
    </row>
    <row r="2590">
      <c r="A2590" s="13">
        <f>IF(H2590="","",ROW()-4)</f>
        <v/>
      </c>
      <c r="B2590" s="13">
        <f>IF(H2590="","",ROW()-4)</f>
        <v/>
      </c>
    </row>
    <row r="2591">
      <c r="A2591" s="13">
        <f>IF(H2591="","",ROW()-4)</f>
        <v/>
      </c>
      <c r="B2591" s="13">
        <f>IF(H2591="","",ROW()-4)</f>
        <v/>
      </c>
    </row>
    <row r="2592">
      <c r="A2592" s="13">
        <f>IF(H2592="","",ROW()-4)</f>
        <v/>
      </c>
      <c r="B2592" s="13">
        <f>IF(H2592="","",ROW()-4)</f>
        <v/>
      </c>
    </row>
    <row r="2593">
      <c r="A2593" s="13">
        <f>IF(H2593="","",ROW()-4)</f>
        <v/>
      </c>
      <c r="B2593" s="13">
        <f>IF(H2593="","",ROW()-4)</f>
        <v/>
      </c>
    </row>
    <row r="2594">
      <c r="A2594" s="13">
        <f>IF(H2594="","",ROW()-4)</f>
        <v/>
      </c>
      <c r="B2594" s="13">
        <f>IF(H2594="","",ROW()-4)</f>
        <v/>
      </c>
    </row>
    <row r="2595">
      <c r="A2595" s="13">
        <f>IF(H2595="","",ROW()-4)</f>
        <v/>
      </c>
      <c r="B2595" s="13">
        <f>IF(H2595="","",ROW()-4)</f>
        <v/>
      </c>
    </row>
    <row r="2596">
      <c r="A2596" s="13">
        <f>IF(H2596="","",ROW()-4)</f>
        <v/>
      </c>
      <c r="B2596" s="13">
        <f>IF(H2596="","",ROW()-4)</f>
        <v/>
      </c>
    </row>
    <row r="2597">
      <c r="A2597" s="13">
        <f>IF(H2597="","",ROW()-4)</f>
        <v/>
      </c>
      <c r="B2597" s="13">
        <f>IF(H2597="","",ROW()-4)</f>
        <v/>
      </c>
    </row>
    <row r="2598">
      <c r="A2598" s="13">
        <f>IF(H2598="","",ROW()-4)</f>
        <v/>
      </c>
      <c r="B2598" s="13">
        <f>IF(H2598="","",ROW()-4)</f>
        <v/>
      </c>
    </row>
    <row r="2599">
      <c r="A2599" s="13">
        <f>IF(H2599="","",ROW()-4)</f>
        <v/>
      </c>
      <c r="B2599" s="13">
        <f>IF(H2599="","",ROW()-4)</f>
        <v/>
      </c>
    </row>
    <row r="2600">
      <c r="A2600" s="13">
        <f>IF(H2600="","",ROW()-4)</f>
        <v/>
      </c>
      <c r="B2600" s="13">
        <f>IF(H2600="","",ROW()-4)</f>
        <v/>
      </c>
    </row>
    <row r="2601">
      <c r="A2601" s="13">
        <f>IF(H2601="","",ROW()-4)</f>
        <v/>
      </c>
      <c r="B2601" s="13">
        <f>IF(H2601="","",ROW()-4)</f>
        <v/>
      </c>
    </row>
    <row r="2602">
      <c r="A2602" s="13">
        <f>IF(H2602="","",ROW()-4)</f>
        <v/>
      </c>
      <c r="B2602" s="13">
        <f>IF(H2602="","",ROW()-4)</f>
        <v/>
      </c>
    </row>
    <row r="2603">
      <c r="A2603" s="13">
        <f>IF(H2603="","",ROW()-4)</f>
        <v/>
      </c>
      <c r="B2603" s="13">
        <f>IF(H2603="","",ROW()-4)</f>
        <v/>
      </c>
    </row>
    <row r="2604">
      <c r="A2604" s="13">
        <f>IF(H2604="","",ROW()-4)</f>
        <v/>
      </c>
      <c r="B2604" s="13">
        <f>IF(H2604="","",ROW()-4)</f>
        <v/>
      </c>
    </row>
    <row r="2605">
      <c r="A2605" s="13">
        <f>IF(H2605="","",ROW()-4)</f>
        <v/>
      </c>
      <c r="B2605" s="13">
        <f>IF(H2605="","",ROW()-4)</f>
        <v/>
      </c>
    </row>
    <row r="2606">
      <c r="A2606" s="13">
        <f>IF(H2606="","",ROW()-4)</f>
        <v/>
      </c>
      <c r="B2606" s="13">
        <f>IF(H2606="","",ROW()-4)</f>
        <v/>
      </c>
    </row>
    <row r="2607">
      <c r="A2607" s="13">
        <f>IF(H2607="","",ROW()-4)</f>
        <v/>
      </c>
      <c r="B2607" s="13">
        <f>IF(H2607="","",ROW()-4)</f>
        <v/>
      </c>
    </row>
    <row r="2608">
      <c r="A2608" s="13">
        <f>IF(H2608="","",ROW()-4)</f>
        <v/>
      </c>
      <c r="B2608" s="13">
        <f>IF(H2608="","",ROW()-4)</f>
        <v/>
      </c>
    </row>
    <row r="2609">
      <c r="A2609" s="13">
        <f>IF(H2609="","",ROW()-4)</f>
        <v/>
      </c>
      <c r="B2609" s="13">
        <f>IF(H2609="","",ROW()-4)</f>
        <v/>
      </c>
    </row>
    <row r="2610">
      <c r="A2610" s="13">
        <f>IF(H2610="","",ROW()-4)</f>
        <v/>
      </c>
      <c r="B2610" s="13">
        <f>IF(H2610="","",ROW()-4)</f>
        <v/>
      </c>
    </row>
    <row r="2611">
      <c r="A2611" s="13">
        <f>IF(H2611="","",ROW()-4)</f>
        <v/>
      </c>
      <c r="B2611" s="13">
        <f>IF(H2611="","",ROW()-4)</f>
        <v/>
      </c>
    </row>
    <row r="2612">
      <c r="A2612" s="13">
        <f>IF(H2612="","",ROW()-4)</f>
        <v/>
      </c>
      <c r="B2612" s="13">
        <f>IF(H2612="","",ROW()-4)</f>
        <v/>
      </c>
    </row>
    <row r="2613">
      <c r="A2613" s="13">
        <f>IF(H2613="","",ROW()-4)</f>
        <v/>
      </c>
      <c r="B2613" s="13">
        <f>IF(H2613="","",ROW()-4)</f>
        <v/>
      </c>
    </row>
    <row r="2614">
      <c r="A2614" s="13">
        <f>IF(H2614="","",ROW()-4)</f>
        <v/>
      </c>
      <c r="B2614" s="13">
        <f>IF(H2614="","",ROW()-4)</f>
        <v/>
      </c>
    </row>
    <row r="2615">
      <c r="A2615" s="13">
        <f>IF(H2615="","",ROW()-4)</f>
        <v/>
      </c>
      <c r="B2615" s="13">
        <f>IF(H2615="","",ROW()-4)</f>
        <v/>
      </c>
    </row>
    <row r="2616">
      <c r="A2616" s="13">
        <f>IF(H2616="","",ROW()-4)</f>
        <v/>
      </c>
      <c r="B2616" s="13">
        <f>IF(H2616="","",ROW()-4)</f>
        <v/>
      </c>
    </row>
    <row r="2617">
      <c r="A2617" s="13">
        <f>IF(H2617="","",ROW()-4)</f>
        <v/>
      </c>
      <c r="B2617" s="13">
        <f>IF(H2617="","",ROW()-4)</f>
        <v/>
      </c>
    </row>
    <row r="2618">
      <c r="A2618" s="13">
        <f>IF(H2618="","",ROW()-4)</f>
        <v/>
      </c>
      <c r="B2618" s="13">
        <f>IF(H2618="","",ROW()-4)</f>
        <v/>
      </c>
    </row>
    <row r="2619">
      <c r="A2619" s="13">
        <f>IF(H2619="","",ROW()-4)</f>
        <v/>
      </c>
      <c r="B2619" s="13">
        <f>IF(H2619="","",ROW()-4)</f>
        <v/>
      </c>
    </row>
    <row r="2620">
      <c r="A2620" s="13">
        <f>IF(H2620="","",ROW()-4)</f>
        <v/>
      </c>
      <c r="B2620" s="13">
        <f>IF(H2620="","",ROW()-4)</f>
        <v/>
      </c>
    </row>
    <row r="2621">
      <c r="A2621" s="13">
        <f>IF(H2621="","",ROW()-4)</f>
        <v/>
      </c>
      <c r="B2621" s="13">
        <f>IF(H2621="","",ROW()-4)</f>
        <v/>
      </c>
    </row>
    <row r="2622">
      <c r="A2622" s="13">
        <f>IF(H2622="","",ROW()-4)</f>
        <v/>
      </c>
      <c r="B2622" s="13">
        <f>IF(H2622="","",ROW()-4)</f>
        <v/>
      </c>
    </row>
    <row r="2623">
      <c r="A2623" s="13">
        <f>IF(H2623="","",ROW()-4)</f>
        <v/>
      </c>
      <c r="B2623" s="13">
        <f>IF(H2623="","",ROW()-4)</f>
        <v/>
      </c>
    </row>
    <row r="2624">
      <c r="A2624" s="13">
        <f>IF(H2624="","",ROW()-4)</f>
        <v/>
      </c>
      <c r="B2624" s="13">
        <f>IF(H2624="","",ROW()-4)</f>
        <v/>
      </c>
    </row>
    <row r="2625">
      <c r="A2625" s="13">
        <f>IF(H2625="","",ROW()-4)</f>
        <v/>
      </c>
      <c r="B2625" s="13">
        <f>IF(H2625="","",ROW()-4)</f>
        <v/>
      </c>
    </row>
    <row r="2626">
      <c r="A2626" s="13">
        <f>IF(H2626="","",ROW()-4)</f>
        <v/>
      </c>
      <c r="B2626" s="13">
        <f>IF(H2626="","",ROW()-4)</f>
        <v/>
      </c>
    </row>
    <row r="2627">
      <c r="A2627" s="13">
        <f>IF(H2627="","",ROW()-4)</f>
        <v/>
      </c>
      <c r="B2627" s="13">
        <f>IF(H2627="","",ROW()-4)</f>
        <v/>
      </c>
    </row>
    <row r="2628">
      <c r="A2628" s="13">
        <f>IF(H2628="","",ROW()-4)</f>
        <v/>
      </c>
      <c r="B2628" s="13">
        <f>IF(H2628="","",ROW()-4)</f>
        <v/>
      </c>
    </row>
    <row r="2629">
      <c r="A2629" s="13">
        <f>IF(H2629="","",ROW()-4)</f>
        <v/>
      </c>
      <c r="B2629" s="13">
        <f>IF(H2629="","",ROW()-4)</f>
        <v/>
      </c>
    </row>
    <row r="2630">
      <c r="A2630" s="13">
        <f>IF(H2630="","",ROW()-4)</f>
        <v/>
      </c>
      <c r="B2630" s="13">
        <f>IF(H2630="","",ROW()-4)</f>
        <v/>
      </c>
    </row>
    <row r="2631">
      <c r="A2631" s="13">
        <f>IF(H2631="","",ROW()-4)</f>
        <v/>
      </c>
      <c r="B2631" s="13">
        <f>IF(H2631="","",ROW()-4)</f>
        <v/>
      </c>
    </row>
    <row r="2632">
      <c r="A2632" s="13">
        <f>IF(H2632="","",ROW()-4)</f>
        <v/>
      </c>
      <c r="B2632" s="13">
        <f>IF(H2632="","",ROW()-4)</f>
        <v/>
      </c>
    </row>
    <row r="2633">
      <c r="A2633" s="13">
        <f>IF(H2633="","",ROW()-4)</f>
        <v/>
      </c>
      <c r="B2633" s="13">
        <f>IF(H2633="","",ROW()-4)</f>
        <v/>
      </c>
    </row>
    <row r="2634">
      <c r="A2634" s="13">
        <f>IF(H2634="","",ROW()-4)</f>
        <v/>
      </c>
      <c r="B2634" s="13">
        <f>IF(H2634="","",ROW()-4)</f>
        <v/>
      </c>
    </row>
    <row r="2635">
      <c r="A2635" s="13">
        <f>IF(H2635="","",ROW()-4)</f>
        <v/>
      </c>
      <c r="B2635" s="13">
        <f>IF(H2635="","",ROW()-4)</f>
        <v/>
      </c>
    </row>
    <row r="2636">
      <c r="A2636" s="13">
        <f>IF(H2636="","",ROW()-4)</f>
        <v/>
      </c>
      <c r="B2636" s="13">
        <f>IF(H2636="","",ROW()-4)</f>
        <v/>
      </c>
    </row>
    <row r="2637">
      <c r="A2637" s="13">
        <f>IF(H2637="","",ROW()-4)</f>
        <v/>
      </c>
      <c r="B2637" s="13">
        <f>IF(H2637="","",ROW()-4)</f>
        <v/>
      </c>
    </row>
    <row r="2638">
      <c r="A2638" s="13">
        <f>IF(H2638="","",ROW()-4)</f>
        <v/>
      </c>
      <c r="B2638" s="13">
        <f>IF(H2638="","",ROW()-4)</f>
        <v/>
      </c>
    </row>
    <row r="2639">
      <c r="A2639" s="13">
        <f>IF(H2639="","",ROW()-4)</f>
        <v/>
      </c>
      <c r="B2639" s="13">
        <f>IF(H2639="","",ROW()-4)</f>
        <v/>
      </c>
    </row>
    <row r="2640">
      <c r="A2640" s="13">
        <f>IF(H2640="","",ROW()-4)</f>
        <v/>
      </c>
      <c r="B2640" s="13">
        <f>IF(H2640="","",ROW()-4)</f>
        <v/>
      </c>
    </row>
    <row r="2641">
      <c r="A2641" s="13">
        <f>IF(H2641="","",ROW()-4)</f>
        <v/>
      </c>
      <c r="B2641" s="13">
        <f>IF(H2641="","",ROW()-4)</f>
        <v/>
      </c>
    </row>
    <row r="2642">
      <c r="A2642" s="13">
        <f>IF(H2642="","",ROW()-4)</f>
        <v/>
      </c>
      <c r="B2642" s="13">
        <f>IF(H2642="","",ROW()-4)</f>
        <v/>
      </c>
    </row>
    <row r="2643">
      <c r="A2643" s="13">
        <f>IF(H2643="","",ROW()-4)</f>
        <v/>
      </c>
      <c r="B2643" s="13">
        <f>IF(H2643="","",ROW()-4)</f>
        <v/>
      </c>
    </row>
    <row r="2644">
      <c r="A2644" s="13">
        <f>IF(H2644="","",ROW()-4)</f>
        <v/>
      </c>
      <c r="B2644" s="13">
        <f>IF(H2644="","",ROW()-4)</f>
        <v/>
      </c>
    </row>
    <row r="2645">
      <c r="A2645" s="13">
        <f>IF(H2645="","",ROW()-4)</f>
        <v/>
      </c>
      <c r="B2645" s="13">
        <f>IF(H2645="","",ROW()-4)</f>
        <v/>
      </c>
    </row>
    <row r="2646">
      <c r="A2646" s="13">
        <f>IF(H2646="","",ROW()-4)</f>
        <v/>
      </c>
      <c r="B2646" s="13">
        <f>IF(H2646="","",ROW()-4)</f>
        <v/>
      </c>
    </row>
    <row r="2647">
      <c r="A2647" s="13">
        <f>IF(H2647="","",ROW()-4)</f>
        <v/>
      </c>
      <c r="B2647" s="13">
        <f>IF(H2647="","",ROW()-4)</f>
        <v/>
      </c>
    </row>
    <row r="2648">
      <c r="A2648" s="13">
        <f>IF(H2648="","",ROW()-4)</f>
        <v/>
      </c>
      <c r="B2648" s="13">
        <f>IF(H2648="","",ROW()-4)</f>
        <v/>
      </c>
    </row>
    <row r="2649">
      <c r="A2649" s="13">
        <f>IF(H2649="","",ROW()-4)</f>
        <v/>
      </c>
      <c r="B2649" s="13">
        <f>IF(H2649="","",ROW()-4)</f>
        <v/>
      </c>
    </row>
    <row r="2650">
      <c r="A2650" s="13">
        <f>IF(H2650="","",ROW()-4)</f>
        <v/>
      </c>
      <c r="B2650" s="13">
        <f>IF(H2650="","",ROW()-4)</f>
        <v/>
      </c>
    </row>
    <row r="2651">
      <c r="A2651" s="13">
        <f>IF(H2651="","",ROW()-4)</f>
        <v/>
      </c>
      <c r="B2651" s="13">
        <f>IF(H2651="","",ROW()-4)</f>
        <v/>
      </c>
    </row>
    <row r="2652">
      <c r="A2652" s="13">
        <f>IF(H2652="","",ROW()-4)</f>
        <v/>
      </c>
      <c r="B2652" s="13">
        <f>IF(H2652="","",ROW()-4)</f>
        <v/>
      </c>
    </row>
    <row r="2653">
      <c r="A2653" s="13">
        <f>IF(H2653="","",ROW()-4)</f>
        <v/>
      </c>
      <c r="B2653" s="13">
        <f>IF(H2653="","",ROW()-4)</f>
        <v/>
      </c>
    </row>
    <row r="2654">
      <c r="A2654" s="13">
        <f>IF(H2654="","",ROW()-4)</f>
        <v/>
      </c>
      <c r="B2654" s="13">
        <f>IF(H2654="","",ROW()-4)</f>
        <v/>
      </c>
    </row>
    <row r="2655">
      <c r="A2655" s="13">
        <f>IF(H2655="","",ROW()-4)</f>
        <v/>
      </c>
      <c r="B2655" s="13">
        <f>IF(H2655="","",ROW()-4)</f>
        <v/>
      </c>
    </row>
    <row r="2656">
      <c r="A2656" s="13">
        <f>IF(H2656="","",ROW()-4)</f>
        <v/>
      </c>
      <c r="B2656" s="13">
        <f>IF(H2656="","",ROW()-4)</f>
        <v/>
      </c>
    </row>
    <row r="2657">
      <c r="A2657" s="13">
        <f>IF(H2657="","",ROW()-4)</f>
        <v/>
      </c>
      <c r="B2657" s="13">
        <f>IF(H2657="","",ROW()-4)</f>
        <v/>
      </c>
    </row>
    <row r="2658">
      <c r="A2658" s="13">
        <f>IF(H2658="","",ROW()-4)</f>
        <v/>
      </c>
      <c r="B2658" s="13">
        <f>IF(H2658="","",ROW()-4)</f>
        <v/>
      </c>
    </row>
    <row r="2659">
      <c r="A2659" s="13">
        <f>IF(H2659="","",ROW()-4)</f>
        <v/>
      </c>
      <c r="B2659" s="13">
        <f>IF(H2659="","",ROW()-4)</f>
        <v/>
      </c>
    </row>
    <row r="2660">
      <c r="A2660" s="13">
        <f>IF(H2660="","",ROW()-4)</f>
        <v/>
      </c>
      <c r="B2660" s="13">
        <f>IF(H2660="","",ROW()-4)</f>
        <v/>
      </c>
    </row>
    <row r="2661">
      <c r="A2661" s="13">
        <f>IF(H2661="","",ROW()-4)</f>
        <v/>
      </c>
      <c r="B2661" s="13">
        <f>IF(H2661="","",ROW()-4)</f>
        <v/>
      </c>
    </row>
    <row r="2662">
      <c r="A2662" s="13">
        <f>IF(H2662="","",ROW()-4)</f>
        <v/>
      </c>
      <c r="B2662" s="13">
        <f>IF(H2662="","",ROW()-4)</f>
        <v/>
      </c>
    </row>
    <row r="2663">
      <c r="A2663" s="13">
        <f>IF(H2663="","",ROW()-4)</f>
        <v/>
      </c>
      <c r="B2663" s="13">
        <f>IF(H2663="","",ROW()-4)</f>
        <v/>
      </c>
    </row>
    <row r="2664">
      <c r="A2664" s="13">
        <f>IF(H2664="","",ROW()-4)</f>
        <v/>
      </c>
      <c r="B2664" s="13">
        <f>IF(H2664="","",ROW()-4)</f>
        <v/>
      </c>
    </row>
    <row r="2665">
      <c r="A2665" s="13">
        <f>IF(H2665="","",ROW()-4)</f>
        <v/>
      </c>
      <c r="B2665" s="13">
        <f>IF(H2665="","",ROW()-4)</f>
        <v/>
      </c>
    </row>
    <row r="2666">
      <c r="A2666" s="13">
        <f>IF(H2666="","",ROW()-4)</f>
        <v/>
      </c>
      <c r="B2666" s="13">
        <f>IF(H2666="","",ROW()-4)</f>
        <v/>
      </c>
    </row>
    <row r="2667">
      <c r="A2667" s="13">
        <f>IF(H2667="","",ROW()-4)</f>
        <v/>
      </c>
      <c r="B2667" s="13">
        <f>IF(H2667="","",ROW()-4)</f>
        <v/>
      </c>
    </row>
    <row r="2668">
      <c r="A2668" s="13">
        <f>IF(H2668="","",ROW()-4)</f>
        <v/>
      </c>
      <c r="B2668" s="13">
        <f>IF(H2668="","",ROW()-4)</f>
        <v/>
      </c>
    </row>
    <row r="2669">
      <c r="A2669" s="13">
        <f>IF(H2669="","",ROW()-4)</f>
        <v/>
      </c>
      <c r="B2669" s="13">
        <f>IF(H2669="","",ROW()-4)</f>
        <v/>
      </c>
    </row>
    <row r="2670">
      <c r="A2670" s="13">
        <f>IF(H2670="","",ROW()-4)</f>
        <v/>
      </c>
      <c r="B2670" s="13">
        <f>IF(H2670="","",ROW()-4)</f>
        <v/>
      </c>
    </row>
    <row r="2671">
      <c r="A2671" s="13">
        <f>IF(H2671="","",ROW()-4)</f>
        <v/>
      </c>
      <c r="B2671" s="13">
        <f>IF(H2671="","",ROW()-4)</f>
        <v/>
      </c>
    </row>
    <row r="2672">
      <c r="A2672" s="13">
        <f>IF(H2672="","",ROW()-4)</f>
        <v/>
      </c>
      <c r="B2672" s="13">
        <f>IF(H2672="","",ROW()-4)</f>
        <v/>
      </c>
    </row>
    <row r="2673">
      <c r="A2673" s="13">
        <f>IF(H2673="","",ROW()-4)</f>
        <v/>
      </c>
      <c r="B2673" s="13">
        <f>IF(H2673="","",ROW()-4)</f>
        <v/>
      </c>
    </row>
    <row r="2674">
      <c r="A2674" s="13">
        <f>IF(H2674="","",ROW()-4)</f>
        <v/>
      </c>
      <c r="B2674" s="13">
        <f>IF(H2674="","",ROW()-4)</f>
        <v/>
      </c>
    </row>
    <row r="2675">
      <c r="A2675" s="13">
        <f>IF(H2675="","",ROW()-4)</f>
        <v/>
      </c>
      <c r="B2675" s="13">
        <f>IF(H2675="","",ROW()-4)</f>
        <v/>
      </c>
    </row>
    <row r="2676">
      <c r="A2676" s="13">
        <f>IF(H2676="","",ROW()-4)</f>
        <v/>
      </c>
      <c r="B2676" s="13">
        <f>IF(H2676="","",ROW()-4)</f>
        <v/>
      </c>
    </row>
    <row r="2677">
      <c r="A2677" s="13">
        <f>IF(H2677="","",ROW()-4)</f>
        <v/>
      </c>
      <c r="B2677" s="13">
        <f>IF(H2677="","",ROW()-4)</f>
        <v/>
      </c>
    </row>
    <row r="2678">
      <c r="A2678" s="13">
        <f>IF(H2678="","",ROW()-4)</f>
        <v/>
      </c>
      <c r="B2678" s="13">
        <f>IF(H2678="","",ROW()-4)</f>
        <v/>
      </c>
    </row>
    <row r="2679">
      <c r="A2679" s="13">
        <f>IF(H2679="","",ROW()-4)</f>
        <v/>
      </c>
      <c r="B2679" s="13">
        <f>IF(H2679="","",ROW()-4)</f>
        <v/>
      </c>
    </row>
    <row r="2680">
      <c r="A2680" s="13">
        <f>IF(H2680="","",ROW()-4)</f>
        <v/>
      </c>
      <c r="B2680" s="13">
        <f>IF(H2680="","",ROW()-4)</f>
        <v/>
      </c>
    </row>
    <row r="2681">
      <c r="A2681" s="13">
        <f>IF(H2681="","",ROW()-4)</f>
        <v/>
      </c>
      <c r="B2681" s="13">
        <f>IF(H2681="","",ROW()-4)</f>
        <v/>
      </c>
    </row>
    <row r="2682">
      <c r="A2682" s="13">
        <f>IF(H2682="","",ROW()-4)</f>
        <v/>
      </c>
      <c r="B2682" s="13">
        <f>IF(H2682="","",ROW()-4)</f>
        <v/>
      </c>
    </row>
    <row r="2683">
      <c r="A2683" s="13">
        <f>IF(H2683="","",ROW()-4)</f>
        <v/>
      </c>
      <c r="B2683" s="13">
        <f>IF(H2683="","",ROW()-4)</f>
        <v/>
      </c>
    </row>
    <row r="2684">
      <c r="A2684" s="13">
        <f>IF(H2684="","",ROW()-4)</f>
        <v/>
      </c>
      <c r="B2684" s="13">
        <f>IF(H2684="","",ROW()-4)</f>
        <v/>
      </c>
    </row>
    <row r="2685">
      <c r="A2685" s="13">
        <f>IF(H2685="","",ROW()-4)</f>
        <v/>
      </c>
      <c r="B2685" s="13">
        <f>IF(H2685="","",ROW()-4)</f>
        <v/>
      </c>
    </row>
    <row r="2686">
      <c r="A2686" s="13">
        <f>IF(H2686="","",ROW()-4)</f>
        <v/>
      </c>
      <c r="B2686" s="13">
        <f>IF(H2686="","",ROW()-4)</f>
        <v/>
      </c>
    </row>
    <row r="2687">
      <c r="A2687" s="13">
        <f>IF(H2687="","",ROW()-4)</f>
        <v/>
      </c>
      <c r="B2687" s="13">
        <f>IF(H2687="","",ROW()-4)</f>
        <v/>
      </c>
    </row>
    <row r="2688">
      <c r="A2688" s="13">
        <f>IF(H2688="","",ROW()-4)</f>
        <v/>
      </c>
      <c r="B2688" s="13">
        <f>IF(H2688="","",ROW()-4)</f>
        <v/>
      </c>
    </row>
    <row r="2689">
      <c r="A2689" s="13">
        <f>IF(H2689="","",ROW()-4)</f>
        <v/>
      </c>
      <c r="B2689" s="13">
        <f>IF(H2689="","",ROW()-4)</f>
        <v/>
      </c>
    </row>
    <row r="2690">
      <c r="A2690" s="13">
        <f>IF(H2690="","",ROW()-4)</f>
        <v/>
      </c>
      <c r="B2690" s="13">
        <f>IF(H2690="","",ROW()-4)</f>
        <v/>
      </c>
    </row>
    <row r="2691">
      <c r="A2691" s="13">
        <f>IF(H2691="","",ROW()-4)</f>
        <v/>
      </c>
      <c r="B2691" s="13">
        <f>IF(H2691="","",ROW()-4)</f>
        <v/>
      </c>
    </row>
    <row r="2692">
      <c r="A2692" s="13">
        <f>IF(H2692="","",ROW()-4)</f>
        <v/>
      </c>
      <c r="B2692" s="13">
        <f>IF(H2692="","",ROW()-4)</f>
        <v/>
      </c>
    </row>
    <row r="2693">
      <c r="A2693" s="13">
        <f>IF(H2693="","",ROW()-4)</f>
        <v/>
      </c>
      <c r="B2693" s="13">
        <f>IF(H2693="","",ROW()-4)</f>
        <v/>
      </c>
    </row>
    <row r="2694">
      <c r="A2694" s="13">
        <f>IF(H2694="","",ROW()-4)</f>
        <v/>
      </c>
      <c r="B2694" s="13">
        <f>IF(H2694="","",ROW()-4)</f>
        <v/>
      </c>
    </row>
    <row r="2695">
      <c r="A2695" s="13">
        <f>IF(H2695="","",ROW()-4)</f>
        <v/>
      </c>
      <c r="B2695" s="13">
        <f>IF(H2695="","",ROW()-4)</f>
        <v/>
      </c>
    </row>
    <row r="2696">
      <c r="A2696" s="13">
        <f>IF(H2696="","",ROW()-4)</f>
        <v/>
      </c>
      <c r="B2696" s="13">
        <f>IF(H2696="","",ROW()-4)</f>
        <v/>
      </c>
    </row>
    <row r="2697">
      <c r="A2697" s="13">
        <f>IF(H2697="","",ROW()-4)</f>
        <v/>
      </c>
      <c r="B2697" s="13">
        <f>IF(H2697="","",ROW()-4)</f>
        <v/>
      </c>
    </row>
    <row r="2698">
      <c r="A2698" s="13">
        <f>IF(H2698="","",ROW()-4)</f>
        <v/>
      </c>
      <c r="B2698" s="13">
        <f>IF(H2698="","",ROW()-4)</f>
        <v/>
      </c>
    </row>
    <row r="2699">
      <c r="A2699" s="13">
        <f>IF(H2699="","",ROW()-4)</f>
        <v/>
      </c>
      <c r="B2699" s="13">
        <f>IF(H2699="","",ROW()-4)</f>
        <v/>
      </c>
    </row>
    <row r="2700">
      <c r="A2700" s="13">
        <f>IF(H2700="","",ROW()-4)</f>
        <v/>
      </c>
      <c r="B2700" s="13">
        <f>IF(H2700="","",ROW()-4)</f>
        <v/>
      </c>
    </row>
    <row r="2701">
      <c r="A2701" s="13">
        <f>IF(H2701="","",ROW()-4)</f>
        <v/>
      </c>
      <c r="B2701" s="13">
        <f>IF(H2701="","",ROW()-4)</f>
        <v/>
      </c>
    </row>
    <row r="2702">
      <c r="A2702" s="13">
        <f>IF(H2702="","",ROW()-4)</f>
        <v/>
      </c>
      <c r="B2702" s="13">
        <f>IF(H2702="","",ROW()-4)</f>
        <v/>
      </c>
    </row>
    <row r="2703">
      <c r="A2703" s="13">
        <f>IF(H2703="","",ROW()-4)</f>
        <v/>
      </c>
      <c r="B2703" s="13">
        <f>IF(H2703="","",ROW()-4)</f>
        <v/>
      </c>
    </row>
    <row r="2704">
      <c r="A2704" s="13">
        <f>IF(H2704="","",ROW()-4)</f>
        <v/>
      </c>
      <c r="B2704" s="13">
        <f>IF(H2704="","",ROW()-4)</f>
        <v/>
      </c>
    </row>
    <row r="2705">
      <c r="A2705" s="13">
        <f>IF(H2705="","",ROW()-4)</f>
        <v/>
      </c>
      <c r="B2705" s="13">
        <f>IF(H2705="","",ROW()-4)</f>
        <v/>
      </c>
    </row>
    <row r="2706">
      <c r="A2706" s="13">
        <f>IF(H2706="","",ROW()-4)</f>
        <v/>
      </c>
      <c r="B2706" s="13">
        <f>IF(H2706="","",ROW()-4)</f>
        <v/>
      </c>
    </row>
    <row r="2707">
      <c r="A2707" s="13">
        <f>IF(H2707="","",ROW()-4)</f>
        <v/>
      </c>
      <c r="B2707" s="13">
        <f>IF(H2707="","",ROW()-4)</f>
        <v/>
      </c>
    </row>
    <row r="2708">
      <c r="A2708" s="13">
        <f>IF(H2708="","",ROW()-4)</f>
        <v/>
      </c>
      <c r="B2708" s="13">
        <f>IF(H2708="","",ROW()-4)</f>
        <v/>
      </c>
    </row>
    <row r="2709">
      <c r="A2709" s="13">
        <f>IF(H2709="","",ROW()-4)</f>
        <v/>
      </c>
      <c r="B2709" s="13">
        <f>IF(H2709="","",ROW()-4)</f>
        <v/>
      </c>
    </row>
    <row r="2710">
      <c r="A2710" s="13">
        <f>IF(H2710="","",ROW()-4)</f>
        <v/>
      </c>
      <c r="B2710" s="13">
        <f>IF(H2710="","",ROW()-4)</f>
        <v/>
      </c>
    </row>
    <row r="2711">
      <c r="A2711" s="13">
        <f>IF(H2711="","",ROW()-4)</f>
        <v/>
      </c>
      <c r="B2711" s="13">
        <f>IF(H2711="","",ROW()-4)</f>
        <v/>
      </c>
    </row>
    <row r="2712">
      <c r="A2712" s="13">
        <f>IF(H2712="","",ROW()-4)</f>
        <v/>
      </c>
      <c r="B2712" s="13">
        <f>IF(H2712="","",ROW()-4)</f>
        <v/>
      </c>
    </row>
    <row r="2713">
      <c r="A2713" s="13">
        <f>IF(H2713="","",ROW()-4)</f>
        <v/>
      </c>
      <c r="B2713" s="13">
        <f>IF(H2713="","",ROW()-4)</f>
        <v/>
      </c>
    </row>
    <row r="2714">
      <c r="A2714" s="13">
        <f>IF(H2714="","",ROW()-4)</f>
        <v/>
      </c>
      <c r="B2714" s="13">
        <f>IF(H2714="","",ROW()-4)</f>
        <v/>
      </c>
    </row>
    <row r="2715">
      <c r="A2715" s="13">
        <f>IF(H2715="","",ROW()-4)</f>
        <v/>
      </c>
      <c r="B2715" s="13">
        <f>IF(H2715="","",ROW()-4)</f>
        <v/>
      </c>
    </row>
    <row r="2716">
      <c r="A2716" s="13">
        <f>IF(H2716="","",ROW()-4)</f>
        <v/>
      </c>
      <c r="B2716" s="13">
        <f>IF(H2716="","",ROW()-4)</f>
        <v/>
      </c>
    </row>
    <row r="2717">
      <c r="A2717" s="13">
        <f>IF(H2717="","",ROW()-4)</f>
        <v/>
      </c>
      <c r="B2717" s="13">
        <f>IF(H2717="","",ROW()-4)</f>
        <v/>
      </c>
    </row>
    <row r="2718">
      <c r="A2718" s="13">
        <f>IF(H2718="","",ROW()-4)</f>
        <v/>
      </c>
      <c r="B2718" s="13">
        <f>IF(H2718="","",ROW()-4)</f>
        <v/>
      </c>
    </row>
    <row r="2719">
      <c r="A2719" s="13">
        <f>IF(H2719="","",ROW()-4)</f>
        <v/>
      </c>
      <c r="B2719" s="13">
        <f>IF(H2719="","",ROW()-4)</f>
        <v/>
      </c>
    </row>
    <row r="2720">
      <c r="A2720" s="13">
        <f>IF(H2720="","",ROW()-4)</f>
        <v/>
      </c>
      <c r="B2720" s="13">
        <f>IF(H2720="","",ROW()-4)</f>
        <v/>
      </c>
    </row>
    <row r="2721">
      <c r="A2721" s="13">
        <f>IF(H2721="","",ROW()-4)</f>
        <v/>
      </c>
      <c r="B2721" s="13">
        <f>IF(H2721="","",ROW()-4)</f>
        <v/>
      </c>
    </row>
    <row r="2722">
      <c r="A2722" s="13">
        <f>IF(H2722="","",ROW()-4)</f>
        <v/>
      </c>
      <c r="B2722" s="13">
        <f>IF(H2722="","",ROW()-4)</f>
        <v/>
      </c>
    </row>
    <row r="2723">
      <c r="A2723" s="13">
        <f>IF(H2723="","",ROW()-4)</f>
        <v/>
      </c>
      <c r="B2723" s="13">
        <f>IF(H2723="","",ROW()-4)</f>
        <v/>
      </c>
    </row>
    <row r="2724">
      <c r="A2724" s="13">
        <f>IF(H2724="","",ROW()-4)</f>
        <v/>
      </c>
      <c r="B2724" s="13">
        <f>IF(H2724="","",ROW()-4)</f>
        <v/>
      </c>
    </row>
    <row r="2725">
      <c r="A2725" s="13">
        <f>IF(H2725="","",ROW()-4)</f>
        <v/>
      </c>
      <c r="B2725" s="13">
        <f>IF(H2725="","",ROW()-4)</f>
        <v/>
      </c>
    </row>
    <row r="2726">
      <c r="A2726" s="13">
        <f>IF(H2726="","",ROW()-4)</f>
        <v/>
      </c>
      <c r="B2726" s="13">
        <f>IF(H2726="","",ROW()-4)</f>
        <v/>
      </c>
    </row>
    <row r="2727">
      <c r="A2727" s="13">
        <f>IF(H2727="","",ROW()-4)</f>
        <v/>
      </c>
      <c r="B2727" s="13">
        <f>IF(H2727="","",ROW()-4)</f>
        <v/>
      </c>
    </row>
    <row r="2728">
      <c r="A2728" s="13">
        <f>IF(H2728="","",ROW()-4)</f>
        <v/>
      </c>
      <c r="B2728" s="13">
        <f>IF(H2728="","",ROW()-4)</f>
        <v/>
      </c>
    </row>
    <row r="2729">
      <c r="A2729" s="13">
        <f>IF(H2729="","",ROW()-4)</f>
        <v/>
      </c>
      <c r="B2729" s="13">
        <f>IF(H2729="","",ROW()-4)</f>
        <v/>
      </c>
    </row>
    <row r="2730">
      <c r="A2730" s="13">
        <f>IF(H2730="","",ROW()-4)</f>
        <v/>
      </c>
      <c r="B2730" s="13">
        <f>IF(H2730="","",ROW()-4)</f>
        <v/>
      </c>
    </row>
    <row r="2731">
      <c r="A2731" s="13">
        <f>IF(H2731="","",ROW()-4)</f>
        <v/>
      </c>
      <c r="B2731" s="13">
        <f>IF(H2731="","",ROW()-4)</f>
        <v/>
      </c>
    </row>
    <row r="2732">
      <c r="A2732" s="13">
        <f>IF(H2732="","",ROW()-4)</f>
        <v/>
      </c>
      <c r="B2732" s="13">
        <f>IF(H2732="","",ROW()-4)</f>
        <v/>
      </c>
    </row>
    <row r="2733">
      <c r="A2733" s="13">
        <f>IF(H2733="","",ROW()-4)</f>
        <v/>
      </c>
      <c r="B2733" s="13">
        <f>IF(H2733="","",ROW()-4)</f>
        <v/>
      </c>
    </row>
    <row r="2734">
      <c r="A2734" s="13">
        <f>IF(H2734="","",ROW()-4)</f>
        <v/>
      </c>
      <c r="B2734" s="13">
        <f>IF(H2734="","",ROW()-4)</f>
        <v/>
      </c>
    </row>
    <row r="2735">
      <c r="A2735" s="13">
        <f>IF(H2735="","",ROW()-4)</f>
        <v/>
      </c>
      <c r="B2735" s="13">
        <f>IF(H2735="","",ROW()-4)</f>
        <v/>
      </c>
    </row>
    <row r="2736">
      <c r="A2736" s="13">
        <f>IF(H2736="","",ROW()-4)</f>
        <v/>
      </c>
      <c r="B2736" s="13">
        <f>IF(H2736="","",ROW()-4)</f>
        <v/>
      </c>
    </row>
    <row r="2737">
      <c r="A2737" s="13">
        <f>IF(H2737="","",ROW()-4)</f>
        <v/>
      </c>
      <c r="B2737" s="13">
        <f>IF(H2737="","",ROW()-4)</f>
        <v/>
      </c>
    </row>
    <row r="2738">
      <c r="A2738" s="13">
        <f>IF(H2738="","",ROW()-4)</f>
        <v/>
      </c>
      <c r="B2738" s="13">
        <f>IF(H2738="","",ROW()-4)</f>
        <v/>
      </c>
    </row>
    <row r="2739">
      <c r="A2739" s="13">
        <f>IF(H2739="","",ROW()-4)</f>
        <v/>
      </c>
      <c r="B2739" s="13">
        <f>IF(H2739="","",ROW()-4)</f>
        <v/>
      </c>
    </row>
    <row r="2740">
      <c r="A2740" s="13">
        <f>IF(H2740="","",ROW()-4)</f>
        <v/>
      </c>
      <c r="B2740" s="13">
        <f>IF(H2740="","",ROW()-4)</f>
        <v/>
      </c>
    </row>
    <row r="2741">
      <c r="A2741" s="13">
        <f>IF(H2741="","",ROW()-4)</f>
        <v/>
      </c>
      <c r="B2741" s="13">
        <f>IF(H2741="","",ROW()-4)</f>
        <v/>
      </c>
    </row>
    <row r="2742">
      <c r="A2742" s="13">
        <f>IF(H2742="","",ROW()-4)</f>
        <v/>
      </c>
      <c r="B2742" s="13">
        <f>IF(H2742="","",ROW()-4)</f>
        <v/>
      </c>
    </row>
    <row r="2743">
      <c r="A2743" s="13">
        <f>IF(H2743="","",ROW()-4)</f>
        <v/>
      </c>
      <c r="B2743" s="13">
        <f>IF(H2743="","",ROW()-4)</f>
        <v/>
      </c>
    </row>
    <row r="2744">
      <c r="A2744" s="13">
        <f>IF(H2744="","",ROW()-4)</f>
        <v/>
      </c>
      <c r="B2744" s="13">
        <f>IF(H2744="","",ROW()-4)</f>
        <v/>
      </c>
    </row>
    <row r="2745">
      <c r="A2745" s="13">
        <f>IF(H2745="","",ROW()-4)</f>
        <v/>
      </c>
      <c r="B2745" s="13">
        <f>IF(H2745="","",ROW()-4)</f>
        <v/>
      </c>
    </row>
    <row r="2746">
      <c r="A2746" s="13">
        <f>IF(H2746="","",ROW()-4)</f>
        <v/>
      </c>
      <c r="B2746" s="13">
        <f>IF(H2746="","",ROW()-4)</f>
        <v/>
      </c>
    </row>
    <row r="2747">
      <c r="A2747" s="13">
        <f>IF(H2747="","",ROW()-4)</f>
        <v/>
      </c>
      <c r="B2747" s="13">
        <f>IF(H2747="","",ROW()-4)</f>
        <v/>
      </c>
    </row>
    <row r="2748">
      <c r="A2748" s="13">
        <f>IF(H2748="","",ROW()-4)</f>
        <v/>
      </c>
      <c r="B2748" s="13">
        <f>IF(H2748="","",ROW()-4)</f>
        <v/>
      </c>
    </row>
    <row r="2749">
      <c r="A2749" s="13">
        <f>IF(H2749="","",ROW()-4)</f>
        <v/>
      </c>
      <c r="B2749" s="13">
        <f>IF(H2749="","",ROW()-4)</f>
        <v/>
      </c>
    </row>
    <row r="2750">
      <c r="A2750" s="13">
        <f>IF(H2750="","",ROW()-4)</f>
        <v/>
      </c>
      <c r="B2750" s="13">
        <f>IF(H2750="","",ROW()-4)</f>
        <v/>
      </c>
    </row>
    <row r="2751">
      <c r="A2751" s="13">
        <f>IF(H2751="","",ROW()-4)</f>
        <v/>
      </c>
      <c r="B2751" s="13">
        <f>IF(H2751="","",ROW()-4)</f>
        <v/>
      </c>
    </row>
    <row r="2752">
      <c r="A2752" s="13">
        <f>IF(H2752="","",ROW()-4)</f>
        <v/>
      </c>
      <c r="B2752" s="13">
        <f>IF(H2752="","",ROW()-4)</f>
        <v/>
      </c>
    </row>
    <row r="2753">
      <c r="A2753" s="13">
        <f>IF(H2753="","",ROW()-4)</f>
        <v/>
      </c>
      <c r="B2753" s="13">
        <f>IF(H2753="","",ROW()-4)</f>
        <v/>
      </c>
    </row>
    <row r="2754">
      <c r="A2754" s="13">
        <f>IF(H2754="","",ROW()-4)</f>
        <v/>
      </c>
      <c r="B2754" s="13">
        <f>IF(H2754="","",ROW()-4)</f>
        <v/>
      </c>
    </row>
    <row r="2755">
      <c r="A2755" s="13">
        <f>IF(H2755="","",ROW()-4)</f>
        <v/>
      </c>
      <c r="B2755" s="13">
        <f>IF(H2755="","",ROW()-4)</f>
        <v/>
      </c>
    </row>
    <row r="2756">
      <c r="A2756" s="13">
        <f>IF(H2756="","",ROW()-4)</f>
        <v/>
      </c>
      <c r="B2756" s="13">
        <f>IF(H2756="","",ROW()-4)</f>
        <v/>
      </c>
    </row>
    <row r="2757">
      <c r="A2757" s="13">
        <f>IF(H2757="","",ROW()-4)</f>
        <v/>
      </c>
      <c r="B2757" s="13">
        <f>IF(H2757="","",ROW()-4)</f>
        <v/>
      </c>
    </row>
    <row r="2758">
      <c r="A2758" s="13">
        <f>IF(H2758="","",ROW()-4)</f>
        <v/>
      </c>
      <c r="B2758" s="13">
        <f>IF(H2758="","",ROW()-4)</f>
        <v/>
      </c>
    </row>
    <row r="2759">
      <c r="A2759" s="13">
        <f>IF(H2759="","",ROW()-4)</f>
        <v/>
      </c>
      <c r="B2759" s="13">
        <f>IF(H2759="","",ROW()-4)</f>
        <v/>
      </c>
    </row>
    <row r="2760">
      <c r="A2760" s="13">
        <f>IF(H2760="","",ROW()-4)</f>
        <v/>
      </c>
      <c r="B2760" s="13">
        <f>IF(H2760="","",ROW()-4)</f>
        <v/>
      </c>
    </row>
    <row r="2761">
      <c r="A2761" s="13">
        <f>IF(H2761="","",ROW()-4)</f>
        <v/>
      </c>
      <c r="B2761" s="13">
        <f>IF(H2761="","",ROW()-4)</f>
        <v/>
      </c>
    </row>
    <row r="2762">
      <c r="A2762" s="13">
        <f>IF(H2762="","",ROW()-4)</f>
        <v/>
      </c>
      <c r="B2762" s="13">
        <f>IF(H2762="","",ROW()-4)</f>
        <v/>
      </c>
    </row>
    <row r="2763">
      <c r="A2763" s="13">
        <f>IF(H2763="","",ROW()-4)</f>
        <v/>
      </c>
      <c r="B2763" s="13">
        <f>IF(H2763="","",ROW()-4)</f>
        <v/>
      </c>
    </row>
    <row r="2764">
      <c r="A2764" s="13">
        <f>IF(H2764="","",ROW()-4)</f>
        <v/>
      </c>
      <c r="B2764" s="13">
        <f>IF(H2764="","",ROW()-4)</f>
        <v/>
      </c>
    </row>
    <row r="2765">
      <c r="A2765" s="13">
        <f>IF(H2765="","",ROW()-4)</f>
        <v/>
      </c>
      <c r="B2765" s="13">
        <f>IF(H2765="","",ROW()-4)</f>
        <v/>
      </c>
    </row>
    <row r="2766">
      <c r="A2766" s="13">
        <f>IF(H2766="","",ROW()-4)</f>
        <v/>
      </c>
      <c r="B2766" s="13">
        <f>IF(H2766="","",ROW()-4)</f>
        <v/>
      </c>
    </row>
    <row r="2767">
      <c r="A2767" s="13">
        <f>IF(H2767="","",ROW()-4)</f>
        <v/>
      </c>
      <c r="B2767" s="13">
        <f>IF(H2767="","",ROW()-4)</f>
        <v/>
      </c>
    </row>
    <row r="2768">
      <c r="A2768" s="13">
        <f>IF(H2768="","",ROW()-4)</f>
        <v/>
      </c>
      <c r="B2768" s="13">
        <f>IF(H2768="","",ROW()-4)</f>
        <v/>
      </c>
    </row>
    <row r="2769">
      <c r="A2769" s="13">
        <f>IF(H2769="","",ROW()-4)</f>
        <v/>
      </c>
      <c r="B2769" s="13">
        <f>IF(H2769="","",ROW()-4)</f>
        <v/>
      </c>
    </row>
    <row r="2770">
      <c r="A2770" s="13">
        <f>IF(H2770="","",ROW()-4)</f>
        <v/>
      </c>
      <c r="B2770" s="13">
        <f>IF(H2770="","",ROW()-4)</f>
        <v/>
      </c>
    </row>
    <row r="2771">
      <c r="A2771" s="13">
        <f>IF(H2771="","",ROW()-4)</f>
        <v/>
      </c>
      <c r="B2771" s="13">
        <f>IF(H2771="","",ROW()-4)</f>
        <v/>
      </c>
    </row>
    <row r="2772">
      <c r="A2772" s="13">
        <f>IF(H2772="","",ROW()-4)</f>
        <v/>
      </c>
      <c r="B2772" s="13">
        <f>IF(H2772="","",ROW()-4)</f>
        <v/>
      </c>
    </row>
    <row r="2773">
      <c r="A2773" s="13">
        <f>IF(H2773="","",ROW()-4)</f>
        <v/>
      </c>
      <c r="B2773" s="13">
        <f>IF(H2773="","",ROW()-4)</f>
        <v/>
      </c>
    </row>
    <row r="2774">
      <c r="A2774" s="13">
        <f>IF(H2774="","",ROW()-4)</f>
        <v/>
      </c>
      <c r="B2774" s="13">
        <f>IF(H2774="","",ROW()-4)</f>
        <v/>
      </c>
    </row>
    <row r="2775">
      <c r="A2775" s="13">
        <f>IF(H2775="","",ROW()-4)</f>
        <v/>
      </c>
      <c r="B2775" s="13">
        <f>IF(H2775="","",ROW()-4)</f>
        <v/>
      </c>
    </row>
    <row r="2776">
      <c r="A2776" s="13">
        <f>IF(H2776="","",ROW()-4)</f>
        <v/>
      </c>
      <c r="B2776" s="13">
        <f>IF(H2776="","",ROW()-4)</f>
        <v/>
      </c>
    </row>
    <row r="2777">
      <c r="A2777" s="13">
        <f>IF(H2777="","",ROW()-4)</f>
        <v/>
      </c>
      <c r="B2777" s="13">
        <f>IF(H2777="","",ROW()-4)</f>
        <v/>
      </c>
    </row>
    <row r="2778">
      <c r="A2778" s="13">
        <f>IF(H2778="","",ROW()-4)</f>
        <v/>
      </c>
      <c r="B2778" s="13">
        <f>IF(H2778="","",ROW()-4)</f>
        <v/>
      </c>
    </row>
    <row r="2779">
      <c r="A2779" s="13">
        <f>IF(H2779="","",ROW()-4)</f>
        <v/>
      </c>
      <c r="B2779" s="13">
        <f>IF(H2779="","",ROW()-4)</f>
        <v/>
      </c>
    </row>
    <row r="2780">
      <c r="A2780" s="13">
        <f>IF(H2780="","",ROW()-4)</f>
        <v/>
      </c>
      <c r="B2780" s="13">
        <f>IF(H2780="","",ROW()-4)</f>
        <v/>
      </c>
    </row>
    <row r="2781">
      <c r="A2781" s="13">
        <f>IF(H2781="","",ROW()-4)</f>
        <v/>
      </c>
      <c r="B2781" s="13">
        <f>IF(H2781="","",ROW()-4)</f>
        <v/>
      </c>
    </row>
    <row r="2782">
      <c r="A2782" s="13">
        <f>IF(H2782="","",ROW()-4)</f>
        <v/>
      </c>
      <c r="B2782" s="13">
        <f>IF(H2782="","",ROW()-4)</f>
        <v/>
      </c>
    </row>
    <row r="2783">
      <c r="A2783" s="13">
        <f>IF(H2783="","",ROW()-4)</f>
        <v/>
      </c>
      <c r="B2783" s="13">
        <f>IF(H2783="","",ROW()-4)</f>
        <v/>
      </c>
    </row>
    <row r="2784">
      <c r="A2784" s="13">
        <f>IF(H2784="","",ROW()-4)</f>
        <v/>
      </c>
      <c r="B2784" s="13">
        <f>IF(H2784="","",ROW()-4)</f>
        <v/>
      </c>
    </row>
    <row r="2785">
      <c r="A2785" s="13">
        <f>IF(H2785="","",ROW()-4)</f>
        <v/>
      </c>
      <c r="B2785" s="13">
        <f>IF(H2785="","",ROW()-4)</f>
        <v/>
      </c>
    </row>
    <row r="2786">
      <c r="A2786" s="13">
        <f>IF(H2786="","",ROW()-4)</f>
        <v/>
      </c>
      <c r="B2786" s="13">
        <f>IF(H2786="","",ROW()-4)</f>
        <v/>
      </c>
    </row>
    <row r="2787">
      <c r="A2787" s="13">
        <f>IF(H2787="","",ROW()-4)</f>
        <v/>
      </c>
      <c r="B2787" s="13">
        <f>IF(H2787="","",ROW()-4)</f>
        <v/>
      </c>
    </row>
    <row r="2788">
      <c r="A2788" s="13">
        <f>IF(H2788="","",ROW()-4)</f>
        <v/>
      </c>
      <c r="B2788" s="13">
        <f>IF(H2788="","",ROW()-4)</f>
        <v/>
      </c>
    </row>
    <row r="2789">
      <c r="A2789" s="13">
        <f>IF(H2789="","",ROW()-4)</f>
        <v/>
      </c>
      <c r="B2789" s="13">
        <f>IF(H2789="","",ROW()-4)</f>
        <v/>
      </c>
    </row>
    <row r="2790">
      <c r="A2790" s="13">
        <f>IF(H2790="","",ROW()-4)</f>
        <v/>
      </c>
      <c r="B2790" s="13">
        <f>IF(H2790="","",ROW()-4)</f>
        <v/>
      </c>
    </row>
    <row r="2791">
      <c r="A2791" s="13">
        <f>IF(H2791="","",ROW()-4)</f>
        <v/>
      </c>
      <c r="B2791" s="13">
        <f>IF(H2791="","",ROW()-4)</f>
        <v/>
      </c>
    </row>
    <row r="2792">
      <c r="A2792" s="13">
        <f>IF(H2792="","",ROW()-4)</f>
        <v/>
      </c>
      <c r="B2792" s="13">
        <f>IF(H2792="","",ROW()-4)</f>
        <v/>
      </c>
    </row>
    <row r="2793">
      <c r="A2793" s="13">
        <f>IF(H2793="","",ROW()-4)</f>
        <v/>
      </c>
      <c r="B2793" s="13">
        <f>IF(H2793="","",ROW()-4)</f>
        <v/>
      </c>
    </row>
    <row r="2794">
      <c r="A2794" s="13">
        <f>IF(H2794="","",ROW()-4)</f>
        <v/>
      </c>
      <c r="B2794" s="13">
        <f>IF(H2794="","",ROW()-4)</f>
        <v/>
      </c>
    </row>
    <row r="2795">
      <c r="A2795" s="13">
        <f>IF(H2795="","",ROW()-4)</f>
        <v/>
      </c>
      <c r="B2795" s="13">
        <f>IF(H2795="","",ROW()-4)</f>
        <v/>
      </c>
    </row>
    <row r="2796">
      <c r="A2796" s="13">
        <f>IF(H2796="","",ROW()-4)</f>
        <v/>
      </c>
      <c r="B2796" s="13">
        <f>IF(H2796="","",ROW()-4)</f>
        <v/>
      </c>
    </row>
    <row r="2797">
      <c r="A2797" s="13">
        <f>IF(H2797="","",ROW()-4)</f>
        <v/>
      </c>
      <c r="B2797" s="13">
        <f>IF(H2797="","",ROW()-4)</f>
        <v/>
      </c>
    </row>
    <row r="2798">
      <c r="A2798" s="13">
        <f>IF(H2798="","",ROW()-4)</f>
        <v/>
      </c>
      <c r="B2798" s="13">
        <f>IF(H2798="","",ROW()-4)</f>
        <v/>
      </c>
    </row>
    <row r="2799">
      <c r="A2799" s="13">
        <f>IF(H2799="","",ROW()-4)</f>
        <v/>
      </c>
      <c r="B2799" s="13">
        <f>IF(H2799="","",ROW()-4)</f>
        <v/>
      </c>
    </row>
    <row r="2800">
      <c r="A2800" s="13">
        <f>IF(H2800="","",ROW()-4)</f>
        <v/>
      </c>
      <c r="B2800" s="13">
        <f>IF(H2800="","",ROW()-4)</f>
        <v/>
      </c>
    </row>
    <row r="2801">
      <c r="A2801" s="13">
        <f>IF(H2801="","",ROW()-4)</f>
        <v/>
      </c>
      <c r="B2801" s="13">
        <f>IF(H2801="","",ROW()-4)</f>
        <v/>
      </c>
    </row>
    <row r="2802">
      <c r="A2802" s="13">
        <f>IF(H2802="","",ROW()-4)</f>
        <v/>
      </c>
      <c r="B2802" s="13">
        <f>IF(H2802="","",ROW()-4)</f>
        <v/>
      </c>
    </row>
    <row r="2803">
      <c r="A2803" s="13">
        <f>IF(H2803="","",ROW()-4)</f>
        <v/>
      </c>
      <c r="B2803" s="13">
        <f>IF(H2803="","",ROW()-4)</f>
        <v/>
      </c>
    </row>
    <row r="2804">
      <c r="A2804" s="13">
        <f>IF(H2804="","",ROW()-4)</f>
        <v/>
      </c>
      <c r="B2804" s="13">
        <f>IF(H2804="","",ROW()-4)</f>
        <v/>
      </c>
    </row>
    <row r="2805">
      <c r="A2805" s="13">
        <f>IF(H2805="","",ROW()-4)</f>
        <v/>
      </c>
      <c r="B2805" s="13">
        <f>IF(H2805="","",ROW()-4)</f>
        <v/>
      </c>
    </row>
    <row r="2806">
      <c r="A2806" s="13">
        <f>IF(H2806="","",ROW()-4)</f>
        <v/>
      </c>
      <c r="B2806" s="13">
        <f>IF(H2806="","",ROW()-4)</f>
        <v/>
      </c>
    </row>
    <row r="2807">
      <c r="A2807" s="13">
        <f>IF(H2807="","",ROW()-4)</f>
        <v/>
      </c>
      <c r="B2807" s="13">
        <f>IF(H2807="","",ROW()-4)</f>
        <v/>
      </c>
    </row>
    <row r="2808">
      <c r="A2808" s="13">
        <f>IF(H2808="","",ROW()-4)</f>
        <v/>
      </c>
      <c r="B2808" s="13">
        <f>IF(H2808="","",ROW()-4)</f>
        <v/>
      </c>
    </row>
    <row r="2809">
      <c r="A2809" s="13">
        <f>IF(H2809="","",ROW()-4)</f>
        <v/>
      </c>
      <c r="B2809" s="13">
        <f>IF(H2809="","",ROW()-4)</f>
        <v/>
      </c>
    </row>
    <row r="2810">
      <c r="A2810" s="13">
        <f>IF(H2810="","",ROW()-4)</f>
        <v/>
      </c>
      <c r="B2810" s="13">
        <f>IF(H2810="","",ROW()-4)</f>
        <v/>
      </c>
    </row>
    <row r="2811">
      <c r="A2811" s="13">
        <f>IF(H2811="","",ROW()-4)</f>
        <v/>
      </c>
      <c r="B2811" s="13">
        <f>IF(H2811="","",ROW()-4)</f>
        <v/>
      </c>
    </row>
    <row r="2812">
      <c r="A2812" s="13">
        <f>IF(H2812="","",ROW()-4)</f>
        <v/>
      </c>
      <c r="B2812" s="13">
        <f>IF(H2812="","",ROW()-4)</f>
        <v/>
      </c>
    </row>
    <row r="2813">
      <c r="A2813" s="13">
        <f>IF(H2813="","",ROW()-4)</f>
        <v/>
      </c>
      <c r="B2813" s="13">
        <f>IF(H2813="","",ROW()-4)</f>
        <v/>
      </c>
    </row>
    <row r="2814">
      <c r="A2814" s="13">
        <f>IF(H2814="","",ROW()-4)</f>
        <v/>
      </c>
      <c r="B2814" s="13">
        <f>IF(H2814="","",ROW()-4)</f>
        <v/>
      </c>
    </row>
    <row r="2815">
      <c r="A2815" s="13">
        <f>IF(H2815="","",ROW()-4)</f>
        <v/>
      </c>
      <c r="B2815" s="13">
        <f>IF(H2815="","",ROW()-4)</f>
        <v/>
      </c>
    </row>
    <row r="2816">
      <c r="A2816" s="13">
        <f>IF(H2816="","",ROW()-4)</f>
        <v/>
      </c>
      <c r="B2816" s="13">
        <f>IF(H2816="","",ROW()-4)</f>
        <v/>
      </c>
    </row>
    <row r="2817">
      <c r="A2817" s="13">
        <f>IF(H2817="","",ROW()-4)</f>
        <v/>
      </c>
      <c r="B2817" s="13">
        <f>IF(H2817="","",ROW()-4)</f>
        <v/>
      </c>
    </row>
    <row r="2818">
      <c r="A2818" s="13">
        <f>IF(H2818="","",ROW()-4)</f>
        <v/>
      </c>
      <c r="B2818" s="13">
        <f>IF(H2818="","",ROW()-4)</f>
        <v/>
      </c>
    </row>
    <row r="2819">
      <c r="A2819" s="13">
        <f>IF(H2819="","",ROW()-4)</f>
        <v/>
      </c>
      <c r="B2819" s="13">
        <f>IF(H2819="","",ROW()-4)</f>
        <v/>
      </c>
    </row>
    <row r="2820">
      <c r="A2820" s="13">
        <f>IF(H2820="","",ROW()-4)</f>
        <v/>
      </c>
      <c r="B2820" s="13">
        <f>IF(H2820="","",ROW()-4)</f>
        <v/>
      </c>
    </row>
    <row r="2821">
      <c r="A2821" s="13">
        <f>IF(H2821="","",ROW()-4)</f>
        <v/>
      </c>
      <c r="B2821" s="13">
        <f>IF(H2821="","",ROW()-4)</f>
        <v/>
      </c>
    </row>
    <row r="2822">
      <c r="A2822" s="13">
        <f>IF(H2822="","",ROW()-4)</f>
        <v/>
      </c>
      <c r="B2822" s="13">
        <f>IF(H2822="","",ROW()-4)</f>
        <v/>
      </c>
    </row>
    <row r="2823">
      <c r="A2823" s="13">
        <f>IF(H2823="","",ROW()-4)</f>
        <v/>
      </c>
      <c r="B2823" s="13">
        <f>IF(H2823="","",ROW()-4)</f>
        <v/>
      </c>
    </row>
    <row r="2824">
      <c r="A2824" s="13">
        <f>IF(H2824="","",ROW()-4)</f>
        <v/>
      </c>
      <c r="B2824" s="13">
        <f>IF(H2824="","",ROW()-4)</f>
        <v/>
      </c>
    </row>
    <row r="2825">
      <c r="A2825" s="13">
        <f>IF(H2825="","",ROW()-4)</f>
        <v/>
      </c>
      <c r="B2825" s="13">
        <f>IF(H2825="","",ROW()-4)</f>
        <v/>
      </c>
    </row>
    <row r="2826">
      <c r="A2826" s="13">
        <f>IF(H2826="","",ROW()-4)</f>
        <v/>
      </c>
      <c r="B2826" s="13">
        <f>IF(H2826="","",ROW()-4)</f>
        <v/>
      </c>
    </row>
    <row r="2827">
      <c r="A2827" s="13">
        <f>IF(H2827="","",ROW()-4)</f>
        <v/>
      </c>
      <c r="B2827" s="13">
        <f>IF(H2827="","",ROW()-4)</f>
        <v/>
      </c>
    </row>
    <row r="2828">
      <c r="A2828" s="13">
        <f>IF(H2828="","",ROW()-4)</f>
        <v/>
      </c>
      <c r="B2828" s="13">
        <f>IF(H2828="","",ROW()-4)</f>
        <v/>
      </c>
    </row>
    <row r="2829">
      <c r="A2829" s="13">
        <f>IF(H2829="","",ROW()-4)</f>
        <v/>
      </c>
      <c r="B2829" s="13">
        <f>IF(H2829="","",ROW()-4)</f>
        <v/>
      </c>
    </row>
    <row r="2830">
      <c r="A2830" s="13">
        <f>IF(H2830="","",ROW()-4)</f>
        <v/>
      </c>
      <c r="B2830" s="13">
        <f>IF(H2830="","",ROW()-4)</f>
        <v/>
      </c>
    </row>
    <row r="2831">
      <c r="A2831" s="13">
        <f>IF(H2831="","",ROW()-4)</f>
        <v/>
      </c>
      <c r="B2831" s="13">
        <f>IF(H2831="","",ROW()-4)</f>
        <v/>
      </c>
    </row>
    <row r="2832">
      <c r="A2832" s="13">
        <f>IF(H2832="","",ROW()-4)</f>
        <v/>
      </c>
      <c r="B2832" s="13">
        <f>IF(H2832="","",ROW()-4)</f>
        <v/>
      </c>
    </row>
    <row r="2833">
      <c r="A2833" s="13">
        <f>IF(H2833="","",ROW()-4)</f>
        <v/>
      </c>
      <c r="B2833" s="13">
        <f>IF(H2833="","",ROW()-4)</f>
        <v/>
      </c>
    </row>
    <row r="2834">
      <c r="A2834" s="13">
        <f>IF(H2834="","",ROW()-4)</f>
        <v/>
      </c>
      <c r="B2834" s="13">
        <f>IF(H2834="","",ROW()-4)</f>
        <v/>
      </c>
    </row>
    <row r="2835">
      <c r="A2835" s="13">
        <f>IF(H2835="","",ROW()-4)</f>
        <v/>
      </c>
      <c r="B2835" s="13">
        <f>IF(H2835="","",ROW()-4)</f>
        <v/>
      </c>
    </row>
    <row r="2836">
      <c r="A2836" s="13">
        <f>IF(H2836="","",ROW()-4)</f>
        <v/>
      </c>
      <c r="B2836" s="13">
        <f>IF(H2836="","",ROW()-4)</f>
        <v/>
      </c>
    </row>
    <row r="2837">
      <c r="A2837" s="13">
        <f>IF(H2837="","",ROW()-4)</f>
        <v/>
      </c>
      <c r="B2837" s="13">
        <f>IF(H2837="","",ROW()-4)</f>
        <v/>
      </c>
    </row>
    <row r="2838">
      <c r="A2838" s="13">
        <f>IF(H2838="","",ROW()-4)</f>
        <v/>
      </c>
      <c r="B2838" s="13">
        <f>IF(H2838="","",ROW()-4)</f>
        <v/>
      </c>
    </row>
    <row r="2839">
      <c r="A2839" s="13">
        <f>IF(H2839="","",ROW()-4)</f>
        <v/>
      </c>
      <c r="B2839" s="13">
        <f>IF(H2839="","",ROW()-4)</f>
        <v/>
      </c>
    </row>
    <row r="2840">
      <c r="A2840" s="13">
        <f>IF(H2840="","",ROW()-4)</f>
        <v/>
      </c>
      <c r="B2840" s="13">
        <f>IF(H2840="","",ROW()-4)</f>
        <v/>
      </c>
    </row>
    <row r="2841">
      <c r="A2841" s="13">
        <f>IF(H2841="","",ROW()-4)</f>
        <v/>
      </c>
      <c r="B2841" s="13">
        <f>IF(H2841="","",ROW()-4)</f>
        <v/>
      </c>
    </row>
    <row r="2842">
      <c r="A2842" s="13">
        <f>IF(H2842="","",ROW()-4)</f>
        <v/>
      </c>
      <c r="B2842" s="13">
        <f>IF(H2842="","",ROW()-4)</f>
        <v/>
      </c>
    </row>
    <row r="2843">
      <c r="A2843" s="13">
        <f>IF(H2843="","",ROW()-4)</f>
        <v/>
      </c>
      <c r="B2843" s="13">
        <f>IF(H2843="","",ROW()-4)</f>
        <v/>
      </c>
    </row>
    <row r="2844">
      <c r="A2844" s="13">
        <f>IF(H2844="","",ROW()-4)</f>
        <v/>
      </c>
      <c r="B2844" s="13">
        <f>IF(H2844="","",ROW()-4)</f>
        <v/>
      </c>
    </row>
    <row r="2845">
      <c r="A2845" s="13">
        <f>IF(H2845="","",ROW()-4)</f>
        <v/>
      </c>
      <c r="B2845" s="13">
        <f>IF(H2845="","",ROW()-4)</f>
        <v/>
      </c>
    </row>
    <row r="2846">
      <c r="A2846" s="13">
        <f>IF(H2846="","",ROW()-4)</f>
        <v/>
      </c>
      <c r="B2846" s="13">
        <f>IF(H2846="","",ROW()-4)</f>
        <v/>
      </c>
    </row>
    <row r="2847">
      <c r="A2847" s="13">
        <f>IF(H2847="","",ROW()-4)</f>
        <v/>
      </c>
      <c r="B2847" s="13">
        <f>IF(H2847="","",ROW()-4)</f>
        <v/>
      </c>
    </row>
    <row r="2848">
      <c r="A2848" s="13">
        <f>IF(H2848="","",ROW()-4)</f>
        <v/>
      </c>
      <c r="B2848" s="13">
        <f>IF(H2848="","",ROW()-4)</f>
        <v/>
      </c>
    </row>
    <row r="2849">
      <c r="A2849" s="13">
        <f>IF(H2849="","",ROW()-4)</f>
        <v/>
      </c>
      <c r="B2849" s="13">
        <f>IF(H2849="","",ROW()-4)</f>
        <v/>
      </c>
    </row>
    <row r="2850">
      <c r="A2850" s="13">
        <f>IF(H2850="","",ROW()-4)</f>
        <v/>
      </c>
      <c r="B2850" s="13">
        <f>IF(H2850="","",ROW()-4)</f>
        <v/>
      </c>
    </row>
    <row r="2851">
      <c r="A2851" s="13">
        <f>IF(H2851="","",ROW()-4)</f>
        <v/>
      </c>
      <c r="B2851" s="13">
        <f>IF(H2851="","",ROW()-4)</f>
        <v/>
      </c>
    </row>
    <row r="2852">
      <c r="A2852" s="13">
        <f>IF(H2852="","",ROW()-4)</f>
        <v/>
      </c>
      <c r="B2852" s="13">
        <f>IF(H2852="","",ROW()-4)</f>
        <v/>
      </c>
    </row>
    <row r="2853">
      <c r="A2853" s="13">
        <f>IF(H2853="","",ROW()-4)</f>
        <v/>
      </c>
      <c r="B2853" s="13">
        <f>IF(H2853="","",ROW()-4)</f>
        <v/>
      </c>
    </row>
    <row r="2854">
      <c r="A2854" s="13">
        <f>IF(H2854="","",ROW()-4)</f>
        <v/>
      </c>
      <c r="B2854" s="13">
        <f>IF(H2854="","",ROW()-4)</f>
        <v/>
      </c>
    </row>
    <row r="2855">
      <c r="A2855" s="13">
        <f>IF(H2855="","",ROW()-4)</f>
        <v/>
      </c>
      <c r="B2855" s="13">
        <f>IF(H2855="","",ROW()-4)</f>
        <v/>
      </c>
    </row>
    <row r="2856">
      <c r="A2856" s="13">
        <f>IF(H2856="","",ROW()-4)</f>
        <v/>
      </c>
      <c r="B2856" s="13">
        <f>IF(H2856="","",ROW()-4)</f>
        <v/>
      </c>
    </row>
    <row r="2857">
      <c r="A2857" s="13">
        <f>IF(H2857="","",ROW()-4)</f>
        <v/>
      </c>
      <c r="B2857" s="13">
        <f>IF(H2857="","",ROW()-4)</f>
        <v/>
      </c>
    </row>
    <row r="2858">
      <c r="A2858" s="13">
        <f>IF(H2858="","",ROW()-4)</f>
        <v/>
      </c>
      <c r="B2858" s="13">
        <f>IF(H2858="","",ROW()-4)</f>
        <v/>
      </c>
    </row>
    <row r="2859">
      <c r="A2859" s="13">
        <f>IF(H2859="","",ROW()-4)</f>
        <v/>
      </c>
      <c r="B2859" s="13">
        <f>IF(H2859="","",ROW()-4)</f>
        <v/>
      </c>
    </row>
    <row r="2860">
      <c r="A2860" s="13">
        <f>IF(H2860="","",ROW()-4)</f>
        <v/>
      </c>
      <c r="B2860" s="13">
        <f>IF(H2860="","",ROW()-4)</f>
        <v/>
      </c>
    </row>
    <row r="2861">
      <c r="A2861" s="13">
        <f>IF(H2861="","",ROW()-4)</f>
        <v/>
      </c>
      <c r="B2861" s="13">
        <f>IF(H2861="","",ROW()-4)</f>
        <v/>
      </c>
    </row>
    <row r="2862">
      <c r="A2862" s="13">
        <f>IF(H2862="","",ROW()-4)</f>
        <v/>
      </c>
      <c r="B2862" s="13">
        <f>IF(H2862="","",ROW()-4)</f>
        <v/>
      </c>
    </row>
    <row r="2863">
      <c r="A2863" s="13">
        <f>IF(H2863="","",ROW()-4)</f>
        <v/>
      </c>
      <c r="B2863" s="13">
        <f>IF(H2863="","",ROW()-4)</f>
        <v/>
      </c>
    </row>
    <row r="2864">
      <c r="A2864" s="13">
        <f>IF(H2864="","",ROW()-4)</f>
        <v/>
      </c>
      <c r="B2864" s="13">
        <f>IF(H2864="","",ROW()-4)</f>
        <v/>
      </c>
    </row>
    <row r="2865">
      <c r="A2865" s="13">
        <f>IF(H2865="","",ROW()-4)</f>
        <v/>
      </c>
      <c r="B2865" s="13">
        <f>IF(H2865="","",ROW()-4)</f>
        <v/>
      </c>
    </row>
    <row r="2866">
      <c r="A2866" s="13">
        <f>IF(H2866="","",ROW()-4)</f>
        <v/>
      </c>
      <c r="B2866" s="13">
        <f>IF(H2866="","",ROW()-4)</f>
        <v/>
      </c>
    </row>
    <row r="2867">
      <c r="A2867" s="13">
        <f>IF(H2867="","",ROW()-4)</f>
        <v/>
      </c>
      <c r="B2867" s="13">
        <f>IF(H2867="","",ROW()-4)</f>
        <v/>
      </c>
    </row>
    <row r="2868">
      <c r="A2868" s="13">
        <f>IF(H2868="","",ROW()-4)</f>
        <v/>
      </c>
      <c r="B2868" s="13">
        <f>IF(H2868="","",ROW()-4)</f>
        <v/>
      </c>
    </row>
    <row r="2869">
      <c r="A2869" s="13">
        <f>IF(H2869="","",ROW()-4)</f>
        <v/>
      </c>
      <c r="B2869" s="13">
        <f>IF(H2869="","",ROW()-4)</f>
        <v/>
      </c>
    </row>
    <row r="2870">
      <c r="A2870" s="13">
        <f>IF(H2870="","",ROW()-4)</f>
        <v/>
      </c>
      <c r="B2870" s="13">
        <f>IF(H2870="","",ROW()-4)</f>
        <v/>
      </c>
    </row>
    <row r="2871">
      <c r="A2871" s="13">
        <f>IF(H2871="","",ROW()-4)</f>
        <v/>
      </c>
      <c r="B2871" s="13">
        <f>IF(H2871="","",ROW()-4)</f>
        <v/>
      </c>
    </row>
    <row r="2872">
      <c r="A2872" s="13">
        <f>IF(H2872="","",ROW()-4)</f>
        <v/>
      </c>
      <c r="B2872" s="13">
        <f>IF(H2872="","",ROW()-4)</f>
        <v/>
      </c>
    </row>
    <row r="2873">
      <c r="A2873" s="13">
        <f>IF(H2873="","",ROW()-4)</f>
        <v/>
      </c>
      <c r="B2873" s="13">
        <f>IF(H2873="","",ROW()-4)</f>
        <v/>
      </c>
    </row>
    <row r="2874">
      <c r="A2874" s="13">
        <f>IF(H2874="","",ROW()-4)</f>
        <v/>
      </c>
      <c r="B2874" s="13">
        <f>IF(H2874="","",ROW()-4)</f>
        <v/>
      </c>
    </row>
    <row r="2875">
      <c r="A2875" s="13">
        <f>IF(H2875="","",ROW()-4)</f>
        <v/>
      </c>
      <c r="B2875" s="13">
        <f>IF(H2875="","",ROW()-4)</f>
        <v/>
      </c>
    </row>
    <row r="2876">
      <c r="A2876" s="13">
        <f>IF(H2876="","",ROW()-4)</f>
        <v/>
      </c>
      <c r="B2876" s="13">
        <f>IF(H2876="","",ROW()-4)</f>
        <v/>
      </c>
    </row>
    <row r="2877">
      <c r="A2877" s="13">
        <f>IF(H2877="","",ROW()-4)</f>
        <v/>
      </c>
      <c r="B2877" s="13">
        <f>IF(H2877="","",ROW()-4)</f>
        <v/>
      </c>
    </row>
    <row r="2878">
      <c r="A2878" s="13">
        <f>IF(H2878="","",ROW()-4)</f>
        <v/>
      </c>
      <c r="B2878" s="13">
        <f>IF(H2878="","",ROW()-4)</f>
        <v/>
      </c>
    </row>
    <row r="2879">
      <c r="A2879" s="13">
        <f>IF(H2879="","",ROW()-4)</f>
        <v/>
      </c>
      <c r="B2879" s="13">
        <f>IF(H2879="","",ROW()-4)</f>
        <v/>
      </c>
    </row>
    <row r="2880">
      <c r="A2880" s="13">
        <f>IF(H2880="","",ROW()-4)</f>
        <v/>
      </c>
      <c r="B2880" s="13">
        <f>IF(H2880="","",ROW()-4)</f>
        <v/>
      </c>
    </row>
    <row r="2881">
      <c r="A2881" s="13">
        <f>IF(H2881="","",ROW()-4)</f>
        <v/>
      </c>
      <c r="B2881" s="13">
        <f>IF(H2881="","",ROW()-4)</f>
        <v/>
      </c>
    </row>
    <row r="2882">
      <c r="A2882" s="13">
        <f>IF(H2882="","",ROW()-4)</f>
        <v/>
      </c>
      <c r="B2882" s="13">
        <f>IF(H2882="","",ROW()-4)</f>
        <v/>
      </c>
    </row>
    <row r="2883">
      <c r="A2883" s="13">
        <f>IF(H2883="","",ROW()-4)</f>
        <v/>
      </c>
      <c r="B2883" s="13">
        <f>IF(H2883="","",ROW()-4)</f>
        <v/>
      </c>
    </row>
    <row r="2884">
      <c r="A2884" s="13">
        <f>IF(H2884="","",ROW()-4)</f>
        <v/>
      </c>
      <c r="B2884" s="13">
        <f>IF(H2884="","",ROW()-4)</f>
        <v/>
      </c>
    </row>
    <row r="2885">
      <c r="A2885" s="13">
        <f>IF(H2885="","",ROW()-4)</f>
        <v/>
      </c>
      <c r="B2885" s="13">
        <f>IF(H2885="","",ROW()-4)</f>
        <v/>
      </c>
    </row>
    <row r="2886">
      <c r="A2886" s="13">
        <f>IF(H2886="","",ROW()-4)</f>
        <v/>
      </c>
      <c r="B2886" s="13">
        <f>IF(H2886="","",ROW()-4)</f>
        <v/>
      </c>
    </row>
    <row r="2887">
      <c r="A2887" s="13">
        <f>IF(H2887="","",ROW()-4)</f>
        <v/>
      </c>
      <c r="B2887" s="13">
        <f>IF(H2887="","",ROW()-4)</f>
        <v/>
      </c>
    </row>
    <row r="2888">
      <c r="A2888" s="13">
        <f>IF(H2888="","",ROW()-4)</f>
        <v/>
      </c>
      <c r="B2888" s="13">
        <f>IF(H2888="","",ROW()-4)</f>
        <v/>
      </c>
    </row>
    <row r="2889">
      <c r="A2889" s="13">
        <f>IF(H2889="","",ROW()-4)</f>
        <v/>
      </c>
      <c r="B2889" s="13">
        <f>IF(H2889="","",ROW()-4)</f>
        <v/>
      </c>
    </row>
    <row r="2890">
      <c r="A2890" s="13">
        <f>IF(H2890="","",ROW()-4)</f>
        <v/>
      </c>
      <c r="B2890" s="13">
        <f>IF(H2890="","",ROW()-4)</f>
        <v/>
      </c>
    </row>
    <row r="2891">
      <c r="A2891" s="13">
        <f>IF(H2891="","",ROW()-4)</f>
        <v/>
      </c>
      <c r="B2891" s="13">
        <f>IF(H2891="","",ROW()-4)</f>
        <v/>
      </c>
    </row>
    <row r="2892">
      <c r="A2892" s="13">
        <f>IF(H2892="","",ROW()-4)</f>
        <v/>
      </c>
      <c r="B2892" s="13">
        <f>IF(H2892="","",ROW()-4)</f>
        <v/>
      </c>
    </row>
    <row r="2893">
      <c r="A2893" s="13">
        <f>IF(H2893="","",ROW()-4)</f>
        <v/>
      </c>
      <c r="B2893" s="13">
        <f>IF(H2893="","",ROW()-4)</f>
        <v/>
      </c>
    </row>
    <row r="2894">
      <c r="A2894" s="13">
        <f>IF(H2894="","",ROW()-4)</f>
        <v/>
      </c>
      <c r="B2894" s="13">
        <f>IF(H2894="","",ROW()-4)</f>
        <v/>
      </c>
    </row>
    <row r="2895">
      <c r="A2895" s="13">
        <f>IF(H2895="","",ROW()-4)</f>
        <v/>
      </c>
      <c r="B2895" s="13">
        <f>IF(H2895="","",ROW()-4)</f>
        <v/>
      </c>
    </row>
    <row r="2896">
      <c r="A2896" s="13">
        <f>IF(H2896="","",ROW()-4)</f>
        <v/>
      </c>
      <c r="B2896" s="13">
        <f>IF(H2896="","",ROW()-4)</f>
        <v/>
      </c>
    </row>
    <row r="2897">
      <c r="A2897" s="13">
        <f>IF(H2897="","",ROW()-4)</f>
        <v/>
      </c>
      <c r="B2897" s="13">
        <f>IF(H2897="","",ROW()-4)</f>
        <v/>
      </c>
    </row>
    <row r="2898">
      <c r="A2898" s="13">
        <f>IF(H2898="","",ROW()-4)</f>
        <v/>
      </c>
      <c r="B2898" s="13">
        <f>IF(H2898="","",ROW()-4)</f>
        <v/>
      </c>
    </row>
    <row r="2899">
      <c r="A2899" s="13">
        <f>IF(H2899="","",ROW()-4)</f>
        <v/>
      </c>
      <c r="B2899" s="13">
        <f>IF(H2899="","",ROW()-4)</f>
        <v/>
      </c>
    </row>
    <row r="2900">
      <c r="A2900" s="13">
        <f>IF(H2900="","",ROW()-4)</f>
        <v/>
      </c>
      <c r="B2900" s="13">
        <f>IF(H2900="","",ROW()-4)</f>
        <v/>
      </c>
    </row>
    <row r="2901">
      <c r="A2901" s="13">
        <f>IF(H2901="","",ROW()-4)</f>
        <v/>
      </c>
      <c r="B2901" s="13">
        <f>IF(H2901="","",ROW()-4)</f>
        <v/>
      </c>
    </row>
    <row r="2902">
      <c r="A2902" s="13">
        <f>IF(H2902="","",ROW()-4)</f>
        <v/>
      </c>
      <c r="B2902" s="13">
        <f>IF(H2902="","",ROW()-4)</f>
        <v/>
      </c>
    </row>
    <row r="2903">
      <c r="A2903" s="13">
        <f>IF(H2903="","",ROW()-4)</f>
        <v/>
      </c>
      <c r="B2903" s="13">
        <f>IF(H2903="","",ROW()-4)</f>
        <v/>
      </c>
    </row>
    <row r="2904">
      <c r="A2904" s="13">
        <f>IF(H2904="","",ROW()-4)</f>
        <v/>
      </c>
      <c r="B2904" s="13">
        <f>IF(H2904="","",ROW()-4)</f>
        <v/>
      </c>
    </row>
    <row r="2905">
      <c r="A2905" s="13">
        <f>IF(H2905="","",ROW()-4)</f>
        <v/>
      </c>
      <c r="B2905" s="13">
        <f>IF(H2905="","",ROW()-4)</f>
        <v/>
      </c>
    </row>
    <row r="2906">
      <c r="A2906" s="13">
        <f>IF(H2906="","",ROW()-4)</f>
        <v/>
      </c>
      <c r="B2906" s="13">
        <f>IF(H2906="","",ROW()-4)</f>
        <v/>
      </c>
    </row>
    <row r="2907">
      <c r="A2907" s="13">
        <f>IF(H2907="","",ROW()-4)</f>
        <v/>
      </c>
      <c r="B2907" s="13">
        <f>IF(H2907="","",ROW()-4)</f>
        <v/>
      </c>
    </row>
    <row r="2908">
      <c r="A2908" s="13">
        <f>IF(H2908="","",ROW()-4)</f>
        <v/>
      </c>
      <c r="B2908" s="13">
        <f>IF(H2908="","",ROW()-4)</f>
        <v/>
      </c>
    </row>
    <row r="2909">
      <c r="A2909" s="13">
        <f>IF(H2909="","",ROW()-4)</f>
        <v/>
      </c>
      <c r="B2909" s="13">
        <f>IF(H2909="","",ROW()-4)</f>
        <v/>
      </c>
    </row>
    <row r="2910">
      <c r="A2910" s="13">
        <f>IF(H2910="","",ROW()-4)</f>
        <v/>
      </c>
      <c r="B2910" s="13">
        <f>IF(H2910="","",ROW()-4)</f>
        <v/>
      </c>
    </row>
    <row r="2911">
      <c r="A2911" s="13">
        <f>IF(H2911="","",ROW()-4)</f>
        <v/>
      </c>
      <c r="B2911" s="13">
        <f>IF(H2911="","",ROW()-4)</f>
        <v/>
      </c>
    </row>
    <row r="2912">
      <c r="A2912" s="13">
        <f>IF(H2912="","",ROW()-4)</f>
        <v/>
      </c>
      <c r="B2912" s="13">
        <f>IF(H2912="","",ROW()-4)</f>
        <v/>
      </c>
    </row>
    <row r="2913">
      <c r="A2913" s="13">
        <f>IF(H2913="","",ROW()-4)</f>
        <v/>
      </c>
      <c r="B2913" s="13">
        <f>IF(H2913="","",ROW()-4)</f>
        <v/>
      </c>
    </row>
    <row r="2914">
      <c r="A2914" s="13">
        <f>IF(H2914="","",ROW()-4)</f>
        <v/>
      </c>
      <c r="B2914" s="13">
        <f>IF(H2914="","",ROW()-4)</f>
        <v/>
      </c>
    </row>
    <row r="2915">
      <c r="A2915" s="13">
        <f>IF(H2915="","",ROW()-4)</f>
        <v/>
      </c>
      <c r="B2915" s="13">
        <f>IF(H2915="","",ROW()-4)</f>
        <v/>
      </c>
    </row>
    <row r="2916">
      <c r="A2916" s="13">
        <f>IF(H2916="","",ROW()-4)</f>
        <v/>
      </c>
      <c r="B2916" s="13">
        <f>IF(H2916="","",ROW()-4)</f>
        <v/>
      </c>
    </row>
    <row r="2917">
      <c r="A2917" s="13">
        <f>IF(H2917="","",ROW()-4)</f>
        <v/>
      </c>
      <c r="B2917" s="13">
        <f>IF(H2917="","",ROW()-4)</f>
        <v/>
      </c>
    </row>
    <row r="2918">
      <c r="A2918" s="13">
        <f>IF(H2918="","",ROW()-4)</f>
        <v/>
      </c>
      <c r="B2918" s="13">
        <f>IF(H2918="","",ROW()-4)</f>
        <v/>
      </c>
    </row>
    <row r="2919">
      <c r="A2919" s="13">
        <f>IF(H2919="","",ROW()-4)</f>
        <v/>
      </c>
      <c r="B2919" s="13">
        <f>IF(H2919="","",ROW()-4)</f>
        <v/>
      </c>
    </row>
    <row r="2920">
      <c r="A2920" s="13">
        <f>IF(H2920="","",ROW()-4)</f>
        <v/>
      </c>
      <c r="B2920" s="13">
        <f>IF(H2920="","",ROW()-4)</f>
        <v/>
      </c>
    </row>
    <row r="2921">
      <c r="A2921" s="13">
        <f>IF(H2921="","",ROW()-4)</f>
        <v/>
      </c>
      <c r="B2921" s="13">
        <f>IF(H2921="","",ROW()-4)</f>
        <v/>
      </c>
    </row>
    <row r="2922">
      <c r="A2922" s="13">
        <f>IF(H2922="","",ROW()-4)</f>
        <v/>
      </c>
      <c r="B2922" s="13">
        <f>IF(H2922="","",ROW()-4)</f>
        <v/>
      </c>
    </row>
    <row r="2923">
      <c r="A2923" s="13">
        <f>IF(H2923="","",ROW()-4)</f>
        <v/>
      </c>
      <c r="B2923" s="13">
        <f>IF(H2923="","",ROW()-4)</f>
        <v/>
      </c>
    </row>
    <row r="2924">
      <c r="A2924" s="13">
        <f>IF(H2924="","",ROW()-4)</f>
        <v/>
      </c>
      <c r="B2924" s="13">
        <f>IF(H2924="","",ROW()-4)</f>
        <v/>
      </c>
    </row>
    <row r="2925">
      <c r="A2925" s="13">
        <f>IF(H2925="","",ROW()-4)</f>
        <v/>
      </c>
      <c r="B2925" s="13">
        <f>IF(H2925="","",ROW()-4)</f>
        <v/>
      </c>
    </row>
    <row r="2926">
      <c r="A2926" s="13">
        <f>IF(H2926="","",ROW()-4)</f>
        <v/>
      </c>
      <c r="B2926" s="13">
        <f>IF(H2926="","",ROW()-4)</f>
        <v/>
      </c>
    </row>
    <row r="2927">
      <c r="A2927" s="13">
        <f>IF(H2927="","",ROW()-4)</f>
        <v/>
      </c>
      <c r="B2927" s="13">
        <f>IF(H2927="","",ROW()-4)</f>
        <v/>
      </c>
    </row>
    <row r="2928">
      <c r="A2928" s="13">
        <f>IF(H2928="","",ROW()-4)</f>
        <v/>
      </c>
      <c r="B2928" s="13">
        <f>IF(H2928="","",ROW()-4)</f>
        <v/>
      </c>
    </row>
    <row r="2929">
      <c r="A2929" s="13">
        <f>IF(H2929="","",ROW()-4)</f>
        <v/>
      </c>
      <c r="B2929" s="13">
        <f>IF(H2929="","",ROW()-4)</f>
        <v/>
      </c>
    </row>
    <row r="2930">
      <c r="A2930" s="13">
        <f>IF(H2930="","",ROW()-4)</f>
        <v/>
      </c>
      <c r="B2930" s="13">
        <f>IF(H2930="","",ROW()-4)</f>
        <v/>
      </c>
    </row>
    <row r="2931">
      <c r="A2931" s="13">
        <f>IF(H2931="","",ROW()-4)</f>
        <v/>
      </c>
      <c r="B2931" s="13">
        <f>IF(H2931="","",ROW()-4)</f>
        <v/>
      </c>
    </row>
    <row r="2932">
      <c r="A2932" s="13">
        <f>IF(H2932="","",ROW()-4)</f>
        <v/>
      </c>
      <c r="B2932" s="13">
        <f>IF(H2932="","",ROW()-4)</f>
        <v/>
      </c>
    </row>
    <row r="2933">
      <c r="A2933" s="13">
        <f>IF(H2933="","",ROW()-4)</f>
        <v/>
      </c>
      <c r="B2933" s="13">
        <f>IF(H2933="","",ROW()-4)</f>
        <v/>
      </c>
    </row>
    <row r="2934">
      <c r="A2934" s="13">
        <f>IF(H2934="","",ROW()-4)</f>
        <v/>
      </c>
      <c r="B2934" s="13">
        <f>IF(H2934="","",ROW()-4)</f>
        <v/>
      </c>
    </row>
    <row r="2935">
      <c r="A2935" s="13">
        <f>IF(H2935="","",ROW()-4)</f>
        <v/>
      </c>
      <c r="B2935" s="13">
        <f>IF(H2935="","",ROW()-4)</f>
        <v/>
      </c>
    </row>
    <row r="2936">
      <c r="A2936" s="13">
        <f>IF(H2936="","",ROW()-4)</f>
        <v/>
      </c>
      <c r="B2936" s="13">
        <f>IF(H2936="","",ROW()-4)</f>
        <v/>
      </c>
    </row>
    <row r="2937">
      <c r="A2937" s="13">
        <f>IF(H2937="","",ROW()-4)</f>
        <v/>
      </c>
      <c r="B2937" s="13">
        <f>IF(H2937="","",ROW()-4)</f>
        <v/>
      </c>
    </row>
    <row r="2938">
      <c r="A2938" s="13">
        <f>IF(H2938="","",ROW()-4)</f>
        <v/>
      </c>
      <c r="B2938" s="13">
        <f>IF(H2938="","",ROW()-4)</f>
        <v/>
      </c>
    </row>
    <row r="2939">
      <c r="A2939" s="13">
        <f>IF(H2939="","",ROW()-4)</f>
        <v/>
      </c>
      <c r="B2939" s="13">
        <f>IF(H2939="","",ROW()-4)</f>
        <v/>
      </c>
    </row>
    <row r="2940">
      <c r="A2940" s="13">
        <f>IF(H2940="","",ROW()-4)</f>
        <v/>
      </c>
      <c r="B2940" s="13">
        <f>IF(H2940="","",ROW()-4)</f>
        <v/>
      </c>
    </row>
    <row r="2941">
      <c r="A2941" s="13">
        <f>IF(H2941="","",ROW()-4)</f>
        <v/>
      </c>
      <c r="B2941" s="13">
        <f>IF(H2941="","",ROW()-4)</f>
        <v/>
      </c>
    </row>
    <row r="2942">
      <c r="A2942" s="13">
        <f>IF(H2942="","",ROW()-4)</f>
        <v/>
      </c>
      <c r="B2942" s="13">
        <f>IF(H2942="","",ROW()-4)</f>
        <v/>
      </c>
    </row>
    <row r="2943">
      <c r="A2943" s="13">
        <f>IF(H2943="","",ROW()-4)</f>
        <v/>
      </c>
      <c r="B2943" s="13">
        <f>IF(H2943="","",ROW()-4)</f>
        <v/>
      </c>
    </row>
    <row r="2944">
      <c r="A2944" s="13">
        <f>IF(H2944="","",ROW()-4)</f>
        <v/>
      </c>
      <c r="B2944" s="13">
        <f>IF(H2944="","",ROW()-4)</f>
        <v/>
      </c>
    </row>
    <row r="2945">
      <c r="A2945" s="13">
        <f>IF(H2945="","",ROW()-4)</f>
        <v/>
      </c>
      <c r="B2945" s="13">
        <f>IF(H2945="","",ROW()-4)</f>
        <v/>
      </c>
    </row>
    <row r="2946">
      <c r="A2946" s="13">
        <f>IF(H2946="","",ROW()-4)</f>
        <v/>
      </c>
      <c r="B2946" s="13">
        <f>IF(H2946="","",ROW()-4)</f>
        <v/>
      </c>
    </row>
    <row r="2947">
      <c r="A2947" s="13">
        <f>IF(H2947="","",ROW()-4)</f>
        <v/>
      </c>
      <c r="B2947" s="13">
        <f>IF(H2947="","",ROW()-4)</f>
        <v/>
      </c>
    </row>
    <row r="2948">
      <c r="A2948" s="13">
        <f>IF(H2948="","",ROW()-4)</f>
        <v/>
      </c>
      <c r="B2948" s="13">
        <f>IF(H2948="","",ROW()-4)</f>
        <v/>
      </c>
    </row>
    <row r="2949">
      <c r="A2949" s="13">
        <f>IF(H2949="","",ROW()-4)</f>
        <v/>
      </c>
      <c r="B2949" s="13">
        <f>IF(H2949="","",ROW()-4)</f>
        <v/>
      </c>
    </row>
    <row r="2950">
      <c r="A2950" s="13">
        <f>IF(H2950="","",ROW()-4)</f>
        <v/>
      </c>
      <c r="B2950" s="13">
        <f>IF(H2950="","",ROW()-4)</f>
        <v/>
      </c>
    </row>
    <row r="2951">
      <c r="A2951" s="13">
        <f>IF(H2951="","",ROW()-4)</f>
        <v/>
      </c>
      <c r="B2951" s="13">
        <f>IF(H2951="","",ROW()-4)</f>
        <v/>
      </c>
    </row>
    <row r="2952">
      <c r="A2952" s="13">
        <f>IF(H2952="","",ROW()-4)</f>
        <v/>
      </c>
      <c r="B2952" s="13">
        <f>IF(H2952="","",ROW()-4)</f>
        <v/>
      </c>
    </row>
    <row r="2953">
      <c r="A2953" s="13">
        <f>IF(H2953="","",ROW()-4)</f>
        <v/>
      </c>
      <c r="B2953" s="13">
        <f>IF(H2953="","",ROW()-4)</f>
        <v/>
      </c>
    </row>
    <row r="2954">
      <c r="A2954" s="13">
        <f>IF(H2954="","",ROW()-4)</f>
        <v/>
      </c>
      <c r="B2954" s="13">
        <f>IF(H2954="","",ROW()-4)</f>
        <v/>
      </c>
    </row>
    <row r="2955">
      <c r="A2955" s="13">
        <f>IF(H2955="","",ROW()-4)</f>
        <v/>
      </c>
      <c r="B2955" s="13">
        <f>IF(H2955="","",ROW()-4)</f>
        <v/>
      </c>
    </row>
    <row r="2956">
      <c r="A2956" s="13">
        <f>IF(H2956="","",ROW()-4)</f>
        <v/>
      </c>
      <c r="B2956" s="13">
        <f>IF(H2956="","",ROW()-4)</f>
        <v/>
      </c>
    </row>
    <row r="2957">
      <c r="A2957" s="13">
        <f>IF(H2957="","",ROW()-4)</f>
        <v/>
      </c>
      <c r="B2957" s="13">
        <f>IF(H2957="","",ROW()-4)</f>
        <v/>
      </c>
    </row>
    <row r="2958">
      <c r="A2958" s="13">
        <f>IF(H2958="","",ROW()-4)</f>
        <v/>
      </c>
      <c r="B2958" s="13">
        <f>IF(H2958="","",ROW()-4)</f>
        <v/>
      </c>
    </row>
    <row r="2959">
      <c r="A2959" s="13">
        <f>IF(H2959="","",ROW()-4)</f>
        <v/>
      </c>
      <c r="B2959" s="13">
        <f>IF(H2959="","",ROW()-4)</f>
        <v/>
      </c>
    </row>
    <row r="2960">
      <c r="A2960" s="13">
        <f>IF(H2960="","",ROW()-4)</f>
        <v/>
      </c>
      <c r="B2960" s="13">
        <f>IF(H2960="","",ROW()-4)</f>
        <v/>
      </c>
    </row>
    <row r="2961">
      <c r="A2961" s="13">
        <f>IF(H2961="","",ROW()-4)</f>
        <v/>
      </c>
      <c r="B2961" s="13">
        <f>IF(H2961="","",ROW()-4)</f>
        <v/>
      </c>
    </row>
    <row r="2962">
      <c r="A2962" s="13">
        <f>IF(H2962="","",ROW()-4)</f>
        <v/>
      </c>
      <c r="B2962" s="13">
        <f>IF(H2962="","",ROW()-4)</f>
        <v/>
      </c>
    </row>
    <row r="2963">
      <c r="A2963" s="13">
        <f>IF(H2963="","",ROW()-4)</f>
        <v/>
      </c>
      <c r="B2963" s="13">
        <f>IF(H2963="","",ROW()-4)</f>
        <v/>
      </c>
    </row>
    <row r="2964">
      <c r="A2964" s="13">
        <f>IF(H2964="","",ROW()-4)</f>
        <v/>
      </c>
      <c r="B2964" s="13">
        <f>IF(H2964="","",ROW()-4)</f>
        <v/>
      </c>
    </row>
    <row r="2965">
      <c r="A2965" s="13">
        <f>IF(H2965="","",ROW()-4)</f>
        <v/>
      </c>
      <c r="B2965" s="13">
        <f>IF(H2965="","",ROW()-4)</f>
        <v/>
      </c>
    </row>
    <row r="2966">
      <c r="A2966" s="13">
        <f>IF(H2966="","",ROW()-4)</f>
        <v/>
      </c>
      <c r="B2966" s="13">
        <f>IF(H2966="","",ROW()-4)</f>
        <v/>
      </c>
    </row>
    <row r="2967">
      <c r="A2967" s="13">
        <f>IF(H2967="","",ROW()-4)</f>
        <v/>
      </c>
      <c r="B2967" s="13">
        <f>IF(H2967="","",ROW()-4)</f>
        <v/>
      </c>
    </row>
    <row r="2968">
      <c r="A2968" s="13">
        <f>IF(H2968="","",ROW()-4)</f>
        <v/>
      </c>
      <c r="B2968" s="13">
        <f>IF(H2968="","",ROW()-4)</f>
        <v/>
      </c>
    </row>
    <row r="2969">
      <c r="A2969" s="13">
        <f>IF(H2969="","",ROW()-4)</f>
        <v/>
      </c>
      <c r="B2969" s="13">
        <f>IF(H2969="","",ROW()-4)</f>
        <v/>
      </c>
    </row>
    <row r="2970">
      <c r="A2970" s="13">
        <f>IF(H2970="","",ROW()-4)</f>
        <v/>
      </c>
      <c r="B2970" s="13">
        <f>IF(H2970="","",ROW()-4)</f>
        <v/>
      </c>
    </row>
    <row r="2971">
      <c r="A2971" s="13">
        <f>IF(H2971="","",ROW()-4)</f>
        <v/>
      </c>
      <c r="B2971" s="13">
        <f>IF(H2971="","",ROW()-4)</f>
        <v/>
      </c>
    </row>
    <row r="2972">
      <c r="A2972" s="13">
        <f>IF(H2972="","",ROW()-4)</f>
        <v/>
      </c>
      <c r="B2972" s="13">
        <f>IF(H2972="","",ROW()-4)</f>
        <v/>
      </c>
    </row>
    <row r="2973">
      <c r="A2973" s="13">
        <f>IF(H2973="","",ROW()-4)</f>
        <v/>
      </c>
      <c r="B2973" s="13">
        <f>IF(H2973="","",ROW()-4)</f>
        <v/>
      </c>
    </row>
    <row r="2974">
      <c r="A2974" s="13">
        <f>IF(H2974="","",ROW()-4)</f>
        <v/>
      </c>
      <c r="B2974" s="13">
        <f>IF(H2974="","",ROW()-4)</f>
        <v/>
      </c>
    </row>
    <row r="2975">
      <c r="A2975" s="13">
        <f>IF(H2975="","",ROW()-4)</f>
        <v/>
      </c>
      <c r="B2975" s="13">
        <f>IF(H2975="","",ROW()-4)</f>
        <v/>
      </c>
    </row>
    <row r="2976">
      <c r="A2976" s="13">
        <f>IF(H2976="","",ROW()-4)</f>
        <v/>
      </c>
      <c r="B2976" s="13">
        <f>IF(H2976="","",ROW()-4)</f>
        <v/>
      </c>
    </row>
    <row r="2977">
      <c r="A2977" s="13">
        <f>IF(H2977="","",ROW()-4)</f>
        <v/>
      </c>
      <c r="B2977" s="13">
        <f>IF(H2977="","",ROW()-4)</f>
        <v/>
      </c>
    </row>
    <row r="2978">
      <c r="A2978" s="13">
        <f>IF(H2978="","",ROW()-4)</f>
        <v/>
      </c>
      <c r="B2978" s="13">
        <f>IF(H2978="","",ROW()-4)</f>
        <v/>
      </c>
    </row>
    <row r="2979">
      <c r="A2979" s="13">
        <f>IF(H2979="","",ROW()-4)</f>
        <v/>
      </c>
      <c r="B2979" s="13">
        <f>IF(H2979="","",ROW()-4)</f>
        <v/>
      </c>
    </row>
    <row r="2980">
      <c r="A2980" s="13">
        <f>IF(H2980="","",ROW()-4)</f>
        <v/>
      </c>
      <c r="B2980" s="13">
        <f>IF(H2980="","",ROW()-4)</f>
        <v/>
      </c>
    </row>
    <row r="2981">
      <c r="A2981" s="13">
        <f>IF(H2981="","",ROW()-4)</f>
        <v/>
      </c>
      <c r="B2981" s="13">
        <f>IF(H2981="","",ROW()-4)</f>
        <v/>
      </c>
    </row>
    <row r="2982">
      <c r="A2982" s="13">
        <f>IF(H2982="","",ROW()-4)</f>
        <v/>
      </c>
      <c r="B2982" s="13">
        <f>IF(H2982="","",ROW()-4)</f>
        <v/>
      </c>
    </row>
    <row r="2983">
      <c r="A2983" s="13">
        <f>IF(H2983="","",ROW()-4)</f>
        <v/>
      </c>
      <c r="B2983" s="13">
        <f>IF(H2983="","",ROW()-4)</f>
        <v/>
      </c>
    </row>
    <row r="2984">
      <c r="A2984" s="13">
        <f>IF(H2984="","",ROW()-4)</f>
        <v/>
      </c>
      <c r="B2984" s="13">
        <f>IF(H2984="","",ROW()-4)</f>
        <v/>
      </c>
    </row>
    <row r="2985">
      <c r="A2985" s="13">
        <f>IF(H2985="","",ROW()-4)</f>
        <v/>
      </c>
      <c r="B2985" s="13">
        <f>IF(H2985="","",ROW()-4)</f>
        <v/>
      </c>
    </row>
    <row r="2986">
      <c r="A2986" s="13">
        <f>IF(H2986="","",ROW()-4)</f>
        <v/>
      </c>
      <c r="B2986" s="13">
        <f>IF(H2986="","",ROW()-4)</f>
        <v/>
      </c>
    </row>
    <row r="2987">
      <c r="A2987" s="13">
        <f>IF(H2987="","",ROW()-4)</f>
        <v/>
      </c>
      <c r="B2987" s="13">
        <f>IF(H2987="","",ROW()-4)</f>
        <v/>
      </c>
    </row>
    <row r="2988">
      <c r="A2988" s="13">
        <f>IF(H2988="","",ROW()-4)</f>
        <v/>
      </c>
      <c r="B2988" s="13">
        <f>IF(H2988="","",ROW()-4)</f>
        <v/>
      </c>
    </row>
    <row r="2989">
      <c r="A2989" s="13">
        <f>IF(H2989="","",ROW()-4)</f>
        <v/>
      </c>
      <c r="B2989" s="13">
        <f>IF(H2989="","",ROW()-4)</f>
        <v/>
      </c>
    </row>
    <row r="2990">
      <c r="A2990" s="13">
        <f>IF(H2990="","",ROW()-4)</f>
        <v/>
      </c>
      <c r="B2990" s="13">
        <f>IF(H2990="","",ROW()-4)</f>
        <v/>
      </c>
    </row>
    <row r="2991">
      <c r="A2991" s="13">
        <f>IF(H2991="","",ROW()-4)</f>
        <v/>
      </c>
      <c r="B2991" s="13">
        <f>IF(H2991="","",ROW()-4)</f>
        <v/>
      </c>
    </row>
    <row r="2992">
      <c r="A2992" s="13">
        <f>IF(H2992="","",ROW()-4)</f>
        <v/>
      </c>
      <c r="B2992" s="13">
        <f>IF(H2992="","",ROW()-4)</f>
        <v/>
      </c>
    </row>
    <row r="2993">
      <c r="A2993" s="13">
        <f>IF(H2993="","",ROW()-4)</f>
        <v/>
      </c>
      <c r="B2993" s="13">
        <f>IF(H2993="","",ROW()-4)</f>
        <v/>
      </c>
    </row>
    <row r="2994">
      <c r="A2994" s="13">
        <f>IF(H2994="","",ROW()-4)</f>
        <v/>
      </c>
      <c r="B2994" s="13">
        <f>IF(H2994="","",ROW()-4)</f>
        <v/>
      </c>
    </row>
    <row r="2995">
      <c r="A2995" s="13">
        <f>IF(H2995="","",ROW()-4)</f>
        <v/>
      </c>
      <c r="B2995" s="13">
        <f>IF(H2995="","",ROW()-4)</f>
        <v/>
      </c>
    </row>
    <row r="2996">
      <c r="A2996" s="13">
        <f>IF(H2996="","",ROW()-4)</f>
        <v/>
      </c>
      <c r="B2996" s="13">
        <f>IF(H2996="","",ROW()-4)</f>
        <v/>
      </c>
    </row>
    <row r="2997">
      <c r="A2997" s="13">
        <f>IF(H2997="","",ROW()-4)</f>
        <v/>
      </c>
      <c r="B2997" s="13">
        <f>IF(H2997="","",ROW()-4)</f>
        <v/>
      </c>
    </row>
    <row r="2998">
      <c r="A2998" s="13">
        <f>IF(H2998="","",ROW()-4)</f>
        <v/>
      </c>
      <c r="B2998" s="13">
        <f>IF(H2998="","",ROW()-4)</f>
        <v/>
      </c>
    </row>
    <row r="2999">
      <c r="A2999" s="13">
        <f>IF(H2999="","",ROW()-4)</f>
        <v/>
      </c>
      <c r="B2999" s="13">
        <f>IF(H2999="","",ROW()-4)</f>
        <v/>
      </c>
    </row>
    <row r="3000">
      <c r="A3000" s="13">
        <f>IF(H3000="","",ROW()-4)</f>
        <v/>
      </c>
      <c r="B3000" s="13">
        <f>IF(H3000="","",ROW()-4)</f>
        <v/>
      </c>
    </row>
    <row r="3001">
      <c r="A3001" s="13">
        <f>IF(H3001="","",ROW()-4)</f>
        <v/>
      </c>
      <c r="B3001" s="13">
        <f>IF(H3001="","",ROW()-4)</f>
        <v/>
      </c>
    </row>
    <row r="3002">
      <c r="A3002" s="13">
        <f>IF(H3002="","",ROW()-4)</f>
        <v/>
      </c>
      <c r="B3002" s="13">
        <f>IF(H3002="","",ROW()-4)</f>
        <v/>
      </c>
    </row>
    <row r="3003">
      <c r="A3003" s="13">
        <f>IF(H3003="","",ROW()-4)</f>
        <v/>
      </c>
      <c r="B3003" s="13">
        <f>IF(H3003="","",ROW()-4)</f>
        <v/>
      </c>
    </row>
    <row r="3004">
      <c r="A3004" s="13">
        <f>IF(H3004="","",ROW()-4)</f>
        <v/>
      </c>
      <c r="B3004" s="13">
        <f>IF(H3004="","",ROW()-4)</f>
        <v/>
      </c>
    </row>
    <row r="3005">
      <c r="A3005" s="13">
        <f>IF(H3005="","",ROW()-4)</f>
        <v/>
      </c>
      <c r="B3005" s="13">
        <f>IF(H3005="","",ROW()-4)</f>
        <v/>
      </c>
    </row>
    <row r="3006">
      <c r="A3006" s="13">
        <f>IF(H3006="","",ROW()-4)</f>
        <v/>
      </c>
      <c r="B3006" s="13">
        <f>IF(H3006="","",ROW()-4)</f>
        <v/>
      </c>
    </row>
    <row r="3007">
      <c r="A3007" s="13">
        <f>IF(H3007="","",ROW()-4)</f>
        <v/>
      </c>
      <c r="B3007" s="13">
        <f>IF(H3007="","",ROW()-4)</f>
        <v/>
      </c>
    </row>
    <row r="3008">
      <c r="A3008" s="13">
        <f>IF(H3008="","",ROW()-4)</f>
        <v/>
      </c>
      <c r="B3008" s="13">
        <f>IF(H3008="","",ROW()-4)</f>
        <v/>
      </c>
    </row>
    <row r="3009">
      <c r="A3009" s="13">
        <f>IF(H3009="","",ROW()-4)</f>
        <v/>
      </c>
      <c r="B3009" s="13">
        <f>IF(H3009="","",ROW()-4)</f>
        <v/>
      </c>
    </row>
    <row r="3010">
      <c r="A3010" s="13">
        <f>IF(H3010="","",ROW()-4)</f>
        <v/>
      </c>
      <c r="B3010" s="13">
        <f>IF(H3010="","",ROW()-4)</f>
        <v/>
      </c>
    </row>
    <row r="3011">
      <c r="A3011" s="13">
        <f>IF(H3011="","",ROW()-4)</f>
        <v/>
      </c>
      <c r="B3011" s="13">
        <f>IF(H3011="","",ROW()-4)</f>
        <v/>
      </c>
    </row>
    <row r="3012">
      <c r="A3012" s="13">
        <f>IF(H3012="","",ROW()-4)</f>
        <v/>
      </c>
      <c r="B3012" s="13">
        <f>IF(H3012="","",ROW()-4)</f>
        <v/>
      </c>
    </row>
    <row r="3013">
      <c r="A3013" s="13">
        <f>IF(H3013="","",ROW()-4)</f>
        <v/>
      </c>
      <c r="B3013" s="13">
        <f>IF(H3013="","",ROW()-4)</f>
        <v/>
      </c>
    </row>
    <row r="3014">
      <c r="A3014" s="13">
        <f>IF(H3014="","",ROW()-4)</f>
        <v/>
      </c>
      <c r="B3014" s="13">
        <f>IF(H3014="","",ROW()-4)</f>
        <v/>
      </c>
    </row>
    <row r="3015">
      <c r="A3015" s="13">
        <f>IF(H3015="","",ROW()-4)</f>
        <v/>
      </c>
      <c r="B3015" s="13">
        <f>IF(H3015="","",ROW()-4)</f>
        <v/>
      </c>
    </row>
    <row r="3016">
      <c r="A3016" s="13">
        <f>IF(H3016="","",ROW()-4)</f>
        <v/>
      </c>
      <c r="B3016" s="13">
        <f>IF(H3016="","",ROW()-4)</f>
        <v/>
      </c>
    </row>
    <row r="3017">
      <c r="A3017" s="13">
        <f>IF(H3017="","",ROW()-4)</f>
        <v/>
      </c>
      <c r="B3017" s="13">
        <f>IF(H3017="","",ROW()-4)</f>
        <v/>
      </c>
    </row>
    <row r="3018">
      <c r="A3018" s="13">
        <f>IF(H3018="","",ROW()-4)</f>
        <v/>
      </c>
      <c r="B3018" s="13">
        <f>IF(H3018="","",ROW()-4)</f>
        <v/>
      </c>
    </row>
    <row r="3019">
      <c r="A3019" s="13">
        <f>IF(H3019="","",ROW()-4)</f>
        <v/>
      </c>
      <c r="B3019" s="13">
        <f>IF(H3019="","",ROW()-4)</f>
        <v/>
      </c>
    </row>
    <row r="3020">
      <c r="A3020" s="13">
        <f>IF(H3020="","",ROW()-4)</f>
        <v/>
      </c>
      <c r="B3020" s="13">
        <f>IF(H3020="","",ROW()-4)</f>
        <v/>
      </c>
    </row>
    <row r="3021">
      <c r="A3021" s="13">
        <f>IF(H3021="","",ROW()-4)</f>
        <v/>
      </c>
      <c r="B3021" s="13">
        <f>IF(H3021="","",ROW()-4)</f>
        <v/>
      </c>
    </row>
    <row r="3022">
      <c r="A3022" s="13">
        <f>IF(H3022="","",ROW()-4)</f>
        <v/>
      </c>
      <c r="B3022" s="13">
        <f>IF(H3022="","",ROW()-4)</f>
        <v/>
      </c>
    </row>
    <row r="3023">
      <c r="A3023" s="13">
        <f>IF(H3023="","",ROW()-4)</f>
        <v/>
      </c>
      <c r="B3023" s="13">
        <f>IF(H3023="","",ROW()-4)</f>
        <v/>
      </c>
    </row>
    <row r="3024">
      <c r="A3024" s="13">
        <f>IF(H3024="","",ROW()-4)</f>
        <v/>
      </c>
      <c r="B3024" s="13">
        <f>IF(H3024="","",ROW()-4)</f>
        <v/>
      </c>
    </row>
    <row r="3025">
      <c r="A3025" s="13">
        <f>IF(H3025="","",ROW()-4)</f>
        <v/>
      </c>
      <c r="B3025" s="13">
        <f>IF(H3025="","",ROW()-4)</f>
        <v/>
      </c>
    </row>
    <row r="3026">
      <c r="A3026" s="13">
        <f>IF(H3026="","",ROW()-4)</f>
        <v/>
      </c>
      <c r="B3026" s="13">
        <f>IF(H3026="","",ROW()-4)</f>
        <v/>
      </c>
    </row>
    <row r="3027">
      <c r="A3027" s="13">
        <f>IF(H3027="","",ROW()-4)</f>
        <v/>
      </c>
      <c r="B3027" s="13">
        <f>IF(H3027="","",ROW()-4)</f>
        <v/>
      </c>
    </row>
    <row r="3028">
      <c r="A3028" s="13">
        <f>IF(H3028="","",ROW()-4)</f>
        <v/>
      </c>
      <c r="B3028" s="13">
        <f>IF(H3028="","",ROW()-4)</f>
        <v/>
      </c>
    </row>
    <row r="3029">
      <c r="A3029" s="13">
        <f>IF(H3029="","",ROW()-4)</f>
        <v/>
      </c>
      <c r="B3029" s="13">
        <f>IF(H3029="","",ROW()-4)</f>
        <v/>
      </c>
    </row>
    <row r="3030">
      <c r="A3030" s="13">
        <f>IF(H3030="","",ROW()-4)</f>
        <v/>
      </c>
      <c r="B3030" s="13">
        <f>IF(H3030="","",ROW()-4)</f>
        <v/>
      </c>
    </row>
    <row r="3031">
      <c r="A3031" s="13">
        <f>IF(H3031="","",ROW()-4)</f>
        <v/>
      </c>
      <c r="B3031" s="13">
        <f>IF(H3031="","",ROW()-4)</f>
        <v/>
      </c>
    </row>
    <row r="3032">
      <c r="A3032" s="13">
        <f>IF(H3032="","",ROW()-4)</f>
        <v/>
      </c>
      <c r="B3032" s="13">
        <f>IF(H3032="","",ROW()-4)</f>
        <v/>
      </c>
    </row>
    <row r="3033">
      <c r="A3033" s="13">
        <f>IF(H3033="","",ROW()-4)</f>
        <v/>
      </c>
      <c r="B3033" s="13">
        <f>IF(H3033="","",ROW()-4)</f>
        <v/>
      </c>
    </row>
    <row r="3034">
      <c r="A3034" s="13">
        <f>IF(H3034="","",ROW()-4)</f>
        <v/>
      </c>
      <c r="B3034" s="13">
        <f>IF(H3034="","",ROW()-4)</f>
        <v/>
      </c>
    </row>
    <row r="3035">
      <c r="A3035" s="13">
        <f>IF(H3035="","",ROW()-4)</f>
        <v/>
      </c>
      <c r="B3035" s="13">
        <f>IF(H3035="","",ROW()-4)</f>
        <v/>
      </c>
    </row>
    <row r="3036">
      <c r="A3036" s="13">
        <f>IF(H3036="","",ROW()-4)</f>
        <v/>
      </c>
      <c r="B3036" s="13">
        <f>IF(H3036="","",ROW()-4)</f>
        <v/>
      </c>
    </row>
    <row r="3037">
      <c r="A3037" s="13">
        <f>IF(H3037="","",ROW()-4)</f>
        <v/>
      </c>
      <c r="B3037" s="13">
        <f>IF(H3037="","",ROW()-4)</f>
        <v/>
      </c>
    </row>
    <row r="3038">
      <c r="A3038" s="13">
        <f>IF(H3038="","",ROW()-4)</f>
        <v/>
      </c>
      <c r="B3038" s="13">
        <f>IF(H3038="","",ROW()-4)</f>
        <v/>
      </c>
    </row>
    <row r="3039">
      <c r="A3039" s="13">
        <f>IF(H3039="","",ROW()-4)</f>
        <v/>
      </c>
      <c r="B3039" s="13">
        <f>IF(H3039="","",ROW()-4)</f>
        <v/>
      </c>
    </row>
    <row r="3040">
      <c r="A3040" s="13">
        <f>IF(H3040="","",ROW()-4)</f>
        <v/>
      </c>
      <c r="B3040" s="13">
        <f>IF(H3040="","",ROW()-4)</f>
        <v/>
      </c>
    </row>
    <row r="3041">
      <c r="A3041" s="13">
        <f>IF(H3041="","",ROW()-4)</f>
        <v/>
      </c>
      <c r="B3041" s="13">
        <f>IF(H3041="","",ROW()-4)</f>
        <v/>
      </c>
    </row>
    <row r="3042">
      <c r="A3042" s="13">
        <f>IF(H3042="","",ROW()-4)</f>
        <v/>
      </c>
      <c r="B3042" s="13">
        <f>IF(H3042="","",ROW()-4)</f>
        <v/>
      </c>
    </row>
    <row r="3043">
      <c r="A3043" s="13">
        <f>IF(H3043="","",ROW()-4)</f>
        <v/>
      </c>
      <c r="B3043" s="13">
        <f>IF(H3043="","",ROW()-4)</f>
        <v/>
      </c>
    </row>
    <row r="3044">
      <c r="A3044" s="13">
        <f>IF(H3044="","",ROW()-4)</f>
        <v/>
      </c>
      <c r="B3044" s="13">
        <f>IF(H3044="","",ROW()-4)</f>
        <v/>
      </c>
    </row>
    <row r="3045">
      <c r="A3045" s="13">
        <f>IF(H3045="","",ROW()-4)</f>
        <v/>
      </c>
      <c r="B3045" s="13">
        <f>IF(H3045="","",ROW()-4)</f>
        <v/>
      </c>
    </row>
    <row r="3046">
      <c r="A3046" s="13">
        <f>IF(H3046="","",ROW()-4)</f>
        <v/>
      </c>
      <c r="B3046" s="13">
        <f>IF(H3046="","",ROW()-4)</f>
        <v/>
      </c>
    </row>
    <row r="3047">
      <c r="A3047" s="13">
        <f>IF(H3047="","",ROW()-4)</f>
        <v/>
      </c>
      <c r="B3047" s="13">
        <f>IF(H3047="","",ROW()-4)</f>
        <v/>
      </c>
    </row>
    <row r="3048">
      <c r="A3048" s="13">
        <f>IF(H3048="","",ROW()-4)</f>
        <v/>
      </c>
      <c r="B3048" s="13">
        <f>IF(H3048="","",ROW()-4)</f>
        <v/>
      </c>
    </row>
    <row r="3049">
      <c r="A3049" s="13">
        <f>IF(H3049="","",ROW()-4)</f>
        <v/>
      </c>
      <c r="B3049" s="13">
        <f>IF(H3049="","",ROW()-4)</f>
        <v/>
      </c>
    </row>
    <row r="3050">
      <c r="A3050" s="13">
        <f>IF(H3050="","",ROW()-4)</f>
        <v/>
      </c>
      <c r="B3050" s="13">
        <f>IF(H3050="","",ROW()-4)</f>
        <v/>
      </c>
    </row>
    <row r="3051">
      <c r="A3051" s="13">
        <f>IF(H3051="","",ROW()-4)</f>
        <v/>
      </c>
      <c r="B3051" s="13">
        <f>IF(H3051="","",ROW()-4)</f>
        <v/>
      </c>
    </row>
    <row r="3052">
      <c r="A3052" s="13">
        <f>IF(H3052="","",ROW()-4)</f>
        <v/>
      </c>
      <c r="B3052" s="13">
        <f>IF(H3052="","",ROW()-4)</f>
        <v/>
      </c>
    </row>
    <row r="3053">
      <c r="A3053" s="13">
        <f>IF(H3053="","",ROW()-4)</f>
        <v/>
      </c>
      <c r="B3053" s="13">
        <f>IF(H3053="","",ROW()-4)</f>
        <v/>
      </c>
    </row>
    <row r="3054">
      <c r="A3054" s="13">
        <f>IF(H3054="","",ROW()-4)</f>
        <v/>
      </c>
      <c r="B3054" s="13">
        <f>IF(H3054="","",ROW()-4)</f>
        <v/>
      </c>
    </row>
    <row r="3055">
      <c r="A3055" s="13">
        <f>IF(H3055="","",ROW()-4)</f>
        <v/>
      </c>
      <c r="B3055" s="13">
        <f>IF(H3055="","",ROW()-4)</f>
        <v/>
      </c>
    </row>
    <row r="3056">
      <c r="A3056" s="13">
        <f>IF(H3056="","",ROW()-4)</f>
        <v/>
      </c>
      <c r="B3056" s="13">
        <f>IF(H3056="","",ROW()-4)</f>
        <v/>
      </c>
    </row>
    <row r="3057">
      <c r="A3057" s="13">
        <f>IF(H3057="","",ROW()-4)</f>
        <v/>
      </c>
      <c r="B3057" s="13">
        <f>IF(H3057="","",ROW()-4)</f>
        <v/>
      </c>
    </row>
    <row r="3058">
      <c r="A3058" s="13">
        <f>IF(H3058="","",ROW()-4)</f>
        <v/>
      </c>
      <c r="B3058" s="13">
        <f>IF(H3058="","",ROW()-4)</f>
        <v/>
      </c>
    </row>
    <row r="3059">
      <c r="A3059" s="13">
        <f>IF(H3059="","",ROW()-4)</f>
        <v/>
      </c>
      <c r="B3059" s="13">
        <f>IF(H3059="","",ROW()-4)</f>
        <v/>
      </c>
    </row>
    <row r="3060">
      <c r="A3060" s="13">
        <f>IF(H3060="","",ROW()-4)</f>
        <v/>
      </c>
      <c r="B3060" s="13">
        <f>IF(H3060="","",ROW()-4)</f>
        <v/>
      </c>
    </row>
    <row r="3061">
      <c r="A3061" s="13">
        <f>IF(H3061="","",ROW()-4)</f>
        <v/>
      </c>
      <c r="B3061" s="13">
        <f>IF(H3061="","",ROW()-4)</f>
        <v/>
      </c>
    </row>
    <row r="3062">
      <c r="A3062" s="13">
        <f>IF(H3062="","",ROW()-4)</f>
        <v/>
      </c>
      <c r="B3062" s="13">
        <f>IF(H3062="","",ROW()-4)</f>
        <v/>
      </c>
    </row>
    <row r="3063">
      <c r="A3063" s="13">
        <f>IF(H3063="","",ROW()-4)</f>
        <v/>
      </c>
      <c r="B3063" s="13">
        <f>IF(H3063="","",ROW()-4)</f>
        <v/>
      </c>
    </row>
    <row r="3064">
      <c r="A3064" s="13">
        <f>IF(H3064="","",ROW()-4)</f>
        <v/>
      </c>
      <c r="B3064" s="13">
        <f>IF(H3064="","",ROW()-4)</f>
        <v/>
      </c>
    </row>
    <row r="3065">
      <c r="A3065" s="13">
        <f>IF(H3065="","",ROW()-4)</f>
        <v/>
      </c>
      <c r="B3065" s="13">
        <f>IF(H3065="","",ROW()-4)</f>
        <v/>
      </c>
    </row>
    <row r="3066">
      <c r="A3066" s="13">
        <f>IF(H3066="","",ROW()-4)</f>
        <v/>
      </c>
      <c r="B3066" s="13">
        <f>IF(H3066="","",ROW()-4)</f>
        <v/>
      </c>
    </row>
    <row r="3067">
      <c r="A3067" s="13">
        <f>IF(H3067="","",ROW()-4)</f>
        <v/>
      </c>
      <c r="B3067" s="13">
        <f>IF(H3067="","",ROW()-4)</f>
        <v/>
      </c>
    </row>
    <row r="3068">
      <c r="A3068" s="13">
        <f>IF(H3068="","",ROW()-4)</f>
        <v/>
      </c>
      <c r="B3068" s="13">
        <f>IF(H3068="","",ROW()-4)</f>
        <v/>
      </c>
    </row>
    <row r="3069">
      <c r="A3069" s="13">
        <f>IF(H3069="","",ROW()-4)</f>
        <v/>
      </c>
      <c r="B3069" s="13">
        <f>IF(H3069="","",ROW()-4)</f>
        <v/>
      </c>
    </row>
    <row r="3070">
      <c r="A3070" s="13">
        <f>IF(H3070="","",ROW()-4)</f>
        <v/>
      </c>
      <c r="B3070" s="13">
        <f>IF(H3070="","",ROW()-4)</f>
        <v/>
      </c>
    </row>
    <row r="3071">
      <c r="A3071" s="13">
        <f>IF(H3071="","",ROW()-4)</f>
        <v/>
      </c>
      <c r="B3071" s="13">
        <f>IF(H3071="","",ROW()-4)</f>
        <v/>
      </c>
    </row>
    <row r="3072">
      <c r="A3072" s="13">
        <f>IF(H3072="","",ROW()-4)</f>
        <v/>
      </c>
      <c r="B3072" s="13">
        <f>IF(H3072="","",ROW()-4)</f>
        <v/>
      </c>
    </row>
    <row r="3073">
      <c r="A3073" s="13">
        <f>IF(H3073="","",ROW()-4)</f>
        <v/>
      </c>
      <c r="B3073" s="13">
        <f>IF(H3073="","",ROW()-4)</f>
        <v/>
      </c>
    </row>
    <row r="3074">
      <c r="A3074" s="13">
        <f>IF(H3074="","",ROW()-4)</f>
        <v/>
      </c>
      <c r="B3074" s="13">
        <f>IF(H3074="","",ROW()-4)</f>
        <v/>
      </c>
    </row>
    <row r="3075">
      <c r="A3075" s="13">
        <f>IF(H3075="","",ROW()-4)</f>
        <v/>
      </c>
      <c r="B3075" s="13">
        <f>IF(H3075="","",ROW()-4)</f>
        <v/>
      </c>
    </row>
    <row r="3076">
      <c r="A3076" s="13">
        <f>IF(H3076="","",ROW()-4)</f>
        <v/>
      </c>
      <c r="B3076" s="13">
        <f>IF(H3076="","",ROW()-4)</f>
        <v/>
      </c>
    </row>
    <row r="3077">
      <c r="A3077" s="13">
        <f>IF(H3077="","",ROW()-4)</f>
        <v/>
      </c>
      <c r="B3077" s="13">
        <f>IF(H3077="","",ROW()-4)</f>
        <v/>
      </c>
    </row>
    <row r="3078">
      <c r="A3078" s="13">
        <f>IF(H3078="","",ROW()-4)</f>
        <v/>
      </c>
      <c r="B3078" s="13">
        <f>IF(H3078="","",ROW()-4)</f>
        <v/>
      </c>
    </row>
    <row r="3079">
      <c r="A3079" s="13">
        <f>IF(H3079="","",ROW()-4)</f>
        <v/>
      </c>
      <c r="B3079" s="13">
        <f>IF(H3079="","",ROW()-4)</f>
        <v/>
      </c>
    </row>
    <row r="3080">
      <c r="A3080" s="13">
        <f>IF(H3080="","",ROW()-4)</f>
        <v/>
      </c>
      <c r="B3080" s="13">
        <f>IF(H3080="","",ROW()-4)</f>
        <v/>
      </c>
    </row>
    <row r="3081">
      <c r="A3081" s="13">
        <f>IF(H3081="","",ROW()-4)</f>
        <v/>
      </c>
      <c r="B3081" s="13">
        <f>IF(H3081="","",ROW()-4)</f>
        <v/>
      </c>
    </row>
    <row r="3082">
      <c r="A3082" s="13">
        <f>IF(H3082="","",ROW()-4)</f>
        <v/>
      </c>
      <c r="B3082" s="13">
        <f>IF(H3082="","",ROW()-4)</f>
        <v/>
      </c>
    </row>
    <row r="3083">
      <c r="A3083" s="13">
        <f>IF(H3083="","",ROW()-4)</f>
        <v/>
      </c>
      <c r="B3083" s="13">
        <f>IF(H3083="","",ROW()-4)</f>
        <v/>
      </c>
    </row>
    <row r="3084">
      <c r="A3084" s="13">
        <f>IF(H3084="","",ROW()-4)</f>
        <v/>
      </c>
      <c r="B3084" s="13">
        <f>IF(H3084="","",ROW()-4)</f>
        <v/>
      </c>
    </row>
    <row r="3085">
      <c r="A3085" s="13">
        <f>IF(H3085="","",ROW()-4)</f>
        <v/>
      </c>
      <c r="B3085" s="13">
        <f>IF(H3085="","",ROW()-4)</f>
        <v/>
      </c>
    </row>
    <row r="3086">
      <c r="A3086" s="13">
        <f>IF(H3086="","",ROW()-4)</f>
        <v/>
      </c>
      <c r="B3086" s="13">
        <f>IF(H3086="","",ROW()-4)</f>
        <v/>
      </c>
    </row>
    <row r="3087">
      <c r="A3087" s="13">
        <f>IF(H3087="","",ROW()-4)</f>
        <v/>
      </c>
      <c r="B3087" s="13">
        <f>IF(H3087="","",ROW()-4)</f>
        <v/>
      </c>
    </row>
    <row r="3088">
      <c r="A3088" s="13">
        <f>IF(H3088="","",ROW()-4)</f>
        <v/>
      </c>
      <c r="B3088" s="13">
        <f>IF(H3088="","",ROW()-4)</f>
        <v/>
      </c>
    </row>
    <row r="3089">
      <c r="A3089" s="13">
        <f>IF(H3089="","",ROW()-4)</f>
        <v/>
      </c>
      <c r="B3089" s="13">
        <f>IF(H3089="","",ROW()-4)</f>
        <v/>
      </c>
    </row>
    <row r="3090">
      <c r="A3090" s="13">
        <f>IF(H3090="","",ROW()-4)</f>
        <v/>
      </c>
      <c r="B3090" s="13">
        <f>IF(H3090="","",ROW()-4)</f>
        <v/>
      </c>
    </row>
    <row r="3091">
      <c r="A3091" s="13">
        <f>IF(H3091="","",ROW()-4)</f>
        <v/>
      </c>
      <c r="B3091" s="13">
        <f>IF(H3091="","",ROW()-4)</f>
        <v/>
      </c>
    </row>
    <row r="3092">
      <c r="A3092" s="13">
        <f>IF(H3092="","",ROW()-4)</f>
        <v/>
      </c>
      <c r="B3092" s="13">
        <f>IF(H3092="","",ROW()-4)</f>
        <v/>
      </c>
    </row>
    <row r="3093">
      <c r="A3093" s="13">
        <f>IF(H3093="","",ROW()-4)</f>
        <v/>
      </c>
      <c r="B3093" s="13">
        <f>IF(H3093="","",ROW()-4)</f>
        <v/>
      </c>
    </row>
    <row r="3094">
      <c r="A3094" s="13">
        <f>IF(H3094="","",ROW()-4)</f>
        <v/>
      </c>
      <c r="B3094" s="13">
        <f>IF(H3094="","",ROW()-4)</f>
        <v/>
      </c>
    </row>
    <row r="3095">
      <c r="A3095" s="13">
        <f>IF(H3095="","",ROW()-4)</f>
        <v/>
      </c>
      <c r="B3095" s="13">
        <f>IF(H3095="","",ROW()-4)</f>
        <v/>
      </c>
    </row>
    <row r="3096">
      <c r="A3096" s="13">
        <f>IF(H3096="","",ROW()-4)</f>
        <v/>
      </c>
      <c r="B3096" s="13">
        <f>IF(H3096="","",ROW()-4)</f>
        <v/>
      </c>
    </row>
    <row r="3097">
      <c r="A3097" s="13">
        <f>IF(H3097="","",ROW()-4)</f>
        <v/>
      </c>
      <c r="B3097" s="13">
        <f>IF(H3097="","",ROW()-4)</f>
        <v/>
      </c>
    </row>
    <row r="3098">
      <c r="A3098" s="13">
        <f>IF(H3098="","",ROW()-4)</f>
        <v/>
      </c>
      <c r="B3098" s="13">
        <f>IF(H3098="","",ROW()-4)</f>
        <v/>
      </c>
    </row>
    <row r="3099">
      <c r="A3099" s="13">
        <f>IF(H3099="","",ROW()-4)</f>
        <v/>
      </c>
      <c r="B3099" s="13">
        <f>IF(H3099="","",ROW()-4)</f>
        <v/>
      </c>
    </row>
    <row r="3100">
      <c r="A3100" s="13">
        <f>IF(H3100="","",ROW()-4)</f>
        <v/>
      </c>
      <c r="B3100" s="13">
        <f>IF(H3100="","",ROW()-4)</f>
        <v/>
      </c>
    </row>
    <row r="3101">
      <c r="A3101" s="13">
        <f>IF(H3101="","",ROW()-4)</f>
        <v/>
      </c>
      <c r="B3101" s="13">
        <f>IF(H3101="","",ROW()-4)</f>
        <v/>
      </c>
    </row>
    <row r="3102">
      <c r="A3102" s="13">
        <f>IF(H3102="","",ROW()-4)</f>
        <v/>
      </c>
      <c r="B3102" s="13">
        <f>IF(H3102="","",ROW()-4)</f>
        <v/>
      </c>
    </row>
    <row r="3103">
      <c r="A3103" s="13">
        <f>IF(H3103="","",ROW()-4)</f>
        <v/>
      </c>
      <c r="B3103" s="13">
        <f>IF(H3103="","",ROW()-4)</f>
        <v/>
      </c>
    </row>
    <row r="3104">
      <c r="A3104" s="13">
        <f>IF(H3104="","",ROW()-4)</f>
        <v/>
      </c>
      <c r="B3104" s="13">
        <f>IF(H3104="","",ROW()-4)</f>
        <v/>
      </c>
    </row>
    <row r="3105">
      <c r="A3105" s="13">
        <f>IF(H3105="","",ROW()-4)</f>
        <v/>
      </c>
      <c r="B3105" s="13">
        <f>IF(H3105="","",ROW()-4)</f>
        <v/>
      </c>
    </row>
    <row r="3106">
      <c r="A3106" s="13">
        <f>IF(H3106="","",ROW()-4)</f>
        <v/>
      </c>
      <c r="B3106" s="13">
        <f>IF(H3106="","",ROW()-4)</f>
        <v/>
      </c>
    </row>
    <row r="3107">
      <c r="A3107" s="13">
        <f>IF(H3107="","",ROW()-4)</f>
        <v/>
      </c>
      <c r="B3107" s="13">
        <f>IF(H3107="","",ROW()-4)</f>
        <v/>
      </c>
    </row>
    <row r="3108">
      <c r="A3108" s="13">
        <f>IF(H3108="","",ROW()-4)</f>
        <v/>
      </c>
      <c r="B3108" s="13">
        <f>IF(H3108="","",ROW()-4)</f>
        <v/>
      </c>
    </row>
    <row r="3109">
      <c r="A3109" s="13">
        <f>IF(H3109="","",ROW()-4)</f>
        <v/>
      </c>
      <c r="B3109" s="13">
        <f>IF(H3109="","",ROW()-4)</f>
        <v/>
      </c>
    </row>
    <row r="3110">
      <c r="A3110" s="13">
        <f>IF(H3110="","",ROW()-4)</f>
        <v/>
      </c>
      <c r="B3110" s="13">
        <f>IF(H3110="","",ROW()-4)</f>
        <v/>
      </c>
    </row>
    <row r="3111">
      <c r="A3111" s="13">
        <f>IF(H3111="","",ROW()-4)</f>
        <v/>
      </c>
      <c r="B3111" s="13">
        <f>IF(H3111="","",ROW()-4)</f>
        <v/>
      </c>
    </row>
    <row r="3112">
      <c r="A3112" s="13">
        <f>IF(H3112="","",ROW()-4)</f>
        <v/>
      </c>
      <c r="B3112" s="13">
        <f>IF(H3112="","",ROW()-4)</f>
        <v/>
      </c>
    </row>
    <row r="3113">
      <c r="A3113" s="13">
        <f>IF(H3113="","",ROW()-4)</f>
        <v/>
      </c>
      <c r="B3113" s="13">
        <f>IF(H3113="","",ROW()-4)</f>
        <v/>
      </c>
    </row>
    <row r="3114">
      <c r="A3114" s="13">
        <f>IF(H3114="","",ROW()-4)</f>
        <v/>
      </c>
      <c r="B3114" s="13">
        <f>IF(H3114="","",ROW()-4)</f>
        <v/>
      </c>
    </row>
    <row r="3115">
      <c r="A3115" s="13">
        <f>IF(H3115="","",ROW()-4)</f>
        <v/>
      </c>
      <c r="B3115" s="13">
        <f>IF(H3115="","",ROW()-4)</f>
        <v/>
      </c>
    </row>
    <row r="3116">
      <c r="A3116" s="13">
        <f>IF(H3116="","",ROW()-4)</f>
        <v/>
      </c>
      <c r="B3116" s="13">
        <f>IF(H3116="","",ROW()-4)</f>
        <v/>
      </c>
    </row>
    <row r="3117">
      <c r="A3117" s="13">
        <f>IF(H3117="","",ROW()-4)</f>
        <v/>
      </c>
      <c r="B3117" s="13">
        <f>IF(H3117="","",ROW()-4)</f>
        <v/>
      </c>
    </row>
    <row r="3118">
      <c r="A3118" s="13">
        <f>IF(H3118="","",ROW()-4)</f>
        <v/>
      </c>
      <c r="B3118" s="13">
        <f>IF(H3118="","",ROW()-4)</f>
        <v/>
      </c>
    </row>
    <row r="3119">
      <c r="A3119" s="13">
        <f>IF(H3119="","",ROW()-4)</f>
        <v/>
      </c>
      <c r="B3119" s="13">
        <f>IF(H3119="","",ROW()-4)</f>
        <v/>
      </c>
    </row>
    <row r="3120">
      <c r="A3120" s="13">
        <f>IF(H3120="","",ROW()-4)</f>
        <v/>
      </c>
      <c r="B3120" s="13">
        <f>IF(H3120="","",ROW()-4)</f>
        <v/>
      </c>
    </row>
    <row r="3121">
      <c r="A3121" s="13">
        <f>IF(H3121="","",ROW()-4)</f>
        <v/>
      </c>
      <c r="B3121" s="13">
        <f>IF(H3121="","",ROW()-4)</f>
        <v/>
      </c>
    </row>
    <row r="3122">
      <c r="A3122" s="13">
        <f>IF(H3122="","",ROW()-4)</f>
        <v/>
      </c>
      <c r="B3122" s="13">
        <f>IF(H3122="","",ROW()-4)</f>
        <v/>
      </c>
    </row>
    <row r="3123">
      <c r="A3123" s="13">
        <f>IF(H3123="","",ROW()-4)</f>
        <v/>
      </c>
      <c r="B3123" s="13">
        <f>IF(H3123="","",ROW()-4)</f>
        <v/>
      </c>
    </row>
    <row r="3124">
      <c r="A3124" s="13">
        <f>IF(H3124="","",ROW()-4)</f>
        <v/>
      </c>
      <c r="B3124" s="13">
        <f>IF(H3124="","",ROW()-4)</f>
        <v/>
      </c>
    </row>
    <row r="3125">
      <c r="A3125" s="13">
        <f>IF(H3125="","",ROW()-4)</f>
        <v/>
      </c>
      <c r="B3125" s="13">
        <f>IF(H3125="","",ROW()-4)</f>
        <v/>
      </c>
    </row>
    <row r="3126">
      <c r="A3126" s="13">
        <f>IF(H3126="","",ROW()-4)</f>
        <v/>
      </c>
      <c r="B3126" s="13">
        <f>IF(H3126="","",ROW()-4)</f>
        <v/>
      </c>
    </row>
    <row r="3127">
      <c r="A3127" s="13">
        <f>IF(H3127="","",ROW()-4)</f>
        <v/>
      </c>
      <c r="B3127" s="13">
        <f>IF(H3127="","",ROW()-4)</f>
        <v/>
      </c>
    </row>
    <row r="3128">
      <c r="A3128" s="13">
        <f>IF(H3128="","",ROW()-4)</f>
        <v/>
      </c>
      <c r="B3128" s="13">
        <f>IF(H3128="","",ROW()-4)</f>
        <v/>
      </c>
    </row>
    <row r="3129">
      <c r="A3129" s="13">
        <f>IF(H3129="","",ROW()-4)</f>
        <v/>
      </c>
      <c r="B3129" s="13">
        <f>IF(H3129="","",ROW()-4)</f>
        <v/>
      </c>
    </row>
    <row r="3130">
      <c r="A3130" s="13">
        <f>IF(H3130="","",ROW()-4)</f>
        <v/>
      </c>
      <c r="B3130" s="13">
        <f>IF(H3130="","",ROW()-4)</f>
        <v/>
      </c>
    </row>
    <row r="3131">
      <c r="A3131" s="13">
        <f>IF(H3131="","",ROW()-4)</f>
        <v/>
      </c>
      <c r="B3131" s="13">
        <f>IF(H3131="","",ROW()-4)</f>
        <v/>
      </c>
    </row>
    <row r="3132">
      <c r="A3132" s="13">
        <f>IF(H3132="","",ROW()-4)</f>
        <v/>
      </c>
      <c r="B3132" s="13">
        <f>IF(H3132="","",ROW()-4)</f>
        <v/>
      </c>
    </row>
    <row r="3133">
      <c r="A3133" s="13">
        <f>IF(H3133="","",ROW()-4)</f>
        <v/>
      </c>
      <c r="B3133" s="13">
        <f>IF(H3133="","",ROW()-4)</f>
        <v/>
      </c>
    </row>
    <row r="3134">
      <c r="A3134" s="13">
        <f>IF(H3134="","",ROW()-4)</f>
        <v/>
      </c>
      <c r="B3134" s="13">
        <f>IF(H3134="","",ROW()-4)</f>
        <v/>
      </c>
    </row>
    <row r="3135">
      <c r="A3135" s="13">
        <f>IF(H3135="","",ROW()-4)</f>
        <v/>
      </c>
      <c r="B3135" s="13">
        <f>IF(H3135="","",ROW()-4)</f>
        <v/>
      </c>
    </row>
    <row r="3136">
      <c r="A3136" s="13">
        <f>IF(H3136="","",ROW()-4)</f>
        <v/>
      </c>
      <c r="B3136" s="13">
        <f>IF(H3136="","",ROW()-4)</f>
        <v/>
      </c>
    </row>
    <row r="3137">
      <c r="A3137" s="13">
        <f>IF(H3137="","",ROW()-4)</f>
        <v/>
      </c>
      <c r="B3137" s="13">
        <f>IF(H3137="","",ROW()-4)</f>
        <v/>
      </c>
    </row>
    <row r="3138">
      <c r="A3138" s="13">
        <f>IF(H3138="","",ROW()-4)</f>
        <v/>
      </c>
      <c r="B3138" s="13">
        <f>IF(H3138="","",ROW()-4)</f>
        <v/>
      </c>
    </row>
    <row r="3139">
      <c r="A3139" s="13">
        <f>IF(H3139="","",ROW()-4)</f>
        <v/>
      </c>
      <c r="B3139" s="13">
        <f>IF(H3139="","",ROW()-4)</f>
        <v/>
      </c>
    </row>
    <row r="3140">
      <c r="A3140" s="13">
        <f>IF(H3140="","",ROW()-4)</f>
        <v/>
      </c>
      <c r="B3140" s="13">
        <f>IF(H3140="","",ROW()-4)</f>
        <v/>
      </c>
    </row>
    <row r="3141">
      <c r="A3141" s="13">
        <f>IF(H3141="","",ROW()-4)</f>
        <v/>
      </c>
      <c r="B3141" s="13">
        <f>IF(H3141="","",ROW()-4)</f>
        <v/>
      </c>
    </row>
    <row r="3142">
      <c r="A3142" s="13">
        <f>IF(H3142="","",ROW()-4)</f>
        <v/>
      </c>
      <c r="B3142" s="13">
        <f>IF(H3142="","",ROW()-4)</f>
        <v/>
      </c>
    </row>
    <row r="3143">
      <c r="A3143" s="13">
        <f>IF(H3143="","",ROW()-4)</f>
        <v/>
      </c>
      <c r="B3143" s="13">
        <f>IF(H3143="","",ROW()-4)</f>
        <v/>
      </c>
    </row>
    <row r="3144">
      <c r="A3144" s="13">
        <f>IF(H3144="","",ROW()-4)</f>
        <v/>
      </c>
      <c r="B3144" s="13">
        <f>IF(H3144="","",ROW()-4)</f>
        <v/>
      </c>
    </row>
    <row r="3145">
      <c r="A3145" s="13">
        <f>IF(H3145="","",ROW()-4)</f>
        <v/>
      </c>
      <c r="B3145" s="13">
        <f>IF(H3145="","",ROW()-4)</f>
        <v/>
      </c>
    </row>
    <row r="3146">
      <c r="A3146" s="13">
        <f>IF(H3146="","",ROW()-4)</f>
        <v/>
      </c>
      <c r="B3146" s="13">
        <f>IF(H3146="","",ROW()-4)</f>
        <v/>
      </c>
    </row>
    <row r="3147">
      <c r="A3147" s="13">
        <f>IF(H3147="","",ROW()-4)</f>
        <v/>
      </c>
      <c r="B3147" s="13">
        <f>IF(H3147="","",ROW()-4)</f>
        <v/>
      </c>
    </row>
    <row r="3148">
      <c r="A3148" s="13">
        <f>IF(H3148="","",ROW()-4)</f>
        <v/>
      </c>
      <c r="B3148" s="13">
        <f>IF(H3148="","",ROW()-4)</f>
        <v/>
      </c>
    </row>
    <row r="3149">
      <c r="A3149" s="13">
        <f>IF(H3149="","",ROW()-4)</f>
        <v/>
      </c>
      <c r="B3149" s="13">
        <f>IF(H3149="","",ROW()-4)</f>
        <v/>
      </c>
    </row>
    <row r="3150">
      <c r="A3150" s="13">
        <f>IF(H3150="","",ROW()-4)</f>
        <v/>
      </c>
      <c r="B3150" s="13">
        <f>IF(H3150="","",ROW()-4)</f>
        <v/>
      </c>
    </row>
    <row r="3151">
      <c r="A3151" s="13">
        <f>IF(H3151="","",ROW()-4)</f>
        <v/>
      </c>
      <c r="B3151" s="13">
        <f>IF(H3151="","",ROW()-4)</f>
        <v/>
      </c>
    </row>
    <row r="3152">
      <c r="A3152" s="13">
        <f>IF(H3152="","",ROW()-4)</f>
        <v/>
      </c>
      <c r="B3152" s="13">
        <f>IF(H3152="","",ROW()-4)</f>
        <v/>
      </c>
    </row>
    <row r="3153">
      <c r="A3153" s="13">
        <f>IF(H3153="","",ROW()-4)</f>
        <v/>
      </c>
      <c r="B3153" s="13">
        <f>IF(H3153="","",ROW()-4)</f>
        <v/>
      </c>
    </row>
    <row r="3154">
      <c r="A3154" s="13">
        <f>IF(H3154="","",ROW()-4)</f>
        <v/>
      </c>
      <c r="B3154" s="13">
        <f>IF(H3154="","",ROW()-4)</f>
        <v/>
      </c>
    </row>
    <row r="3155">
      <c r="A3155" s="13">
        <f>IF(H3155="","",ROW()-4)</f>
        <v/>
      </c>
      <c r="B3155" s="13">
        <f>IF(H3155="","",ROW()-4)</f>
        <v/>
      </c>
    </row>
    <row r="3156">
      <c r="A3156" s="13">
        <f>IF(H3156="","",ROW()-4)</f>
        <v/>
      </c>
      <c r="B3156" s="13">
        <f>IF(H3156="","",ROW()-4)</f>
        <v/>
      </c>
    </row>
    <row r="3157">
      <c r="A3157" s="13">
        <f>IF(H3157="","",ROW()-4)</f>
        <v/>
      </c>
      <c r="B3157" s="13">
        <f>IF(H3157="","",ROW()-4)</f>
        <v/>
      </c>
    </row>
    <row r="3158">
      <c r="A3158" s="13">
        <f>IF(H3158="","",ROW()-4)</f>
        <v/>
      </c>
      <c r="B3158" s="13">
        <f>IF(H3158="","",ROW()-4)</f>
        <v/>
      </c>
    </row>
    <row r="3159">
      <c r="A3159" s="13">
        <f>IF(H3159="","",ROW()-4)</f>
        <v/>
      </c>
      <c r="B3159" s="13">
        <f>IF(H3159="","",ROW()-4)</f>
        <v/>
      </c>
    </row>
    <row r="3160">
      <c r="A3160" s="13">
        <f>IF(H3160="","",ROW()-4)</f>
        <v/>
      </c>
      <c r="B3160" s="13">
        <f>IF(H3160="","",ROW()-4)</f>
        <v/>
      </c>
    </row>
    <row r="3161">
      <c r="A3161" s="13">
        <f>IF(H3161="","",ROW()-4)</f>
        <v/>
      </c>
      <c r="B3161" s="13">
        <f>IF(H3161="","",ROW()-4)</f>
        <v/>
      </c>
    </row>
    <row r="3162">
      <c r="A3162" s="13">
        <f>IF(H3162="","",ROW()-4)</f>
        <v/>
      </c>
      <c r="B3162" s="13">
        <f>IF(H3162="","",ROW()-4)</f>
        <v/>
      </c>
    </row>
    <row r="3163">
      <c r="A3163" s="13">
        <f>IF(H3163="","",ROW()-4)</f>
        <v/>
      </c>
      <c r="B3163" s="13">
        <f>IF(H3163="","",ROW()-4)</f>
        <v/>
      </c>
    </row>
    <row r="3164">
      <c r="A3164" s="13">
        <f>IF(H3164="","",ROW()-4)</f>
        <v/>
      </c>
      <c r="B3164" s="13">
        <f>IF(H3164="","",ROW()-4)</f>
        <v/>
      </c>
    </row>
    <row r="3165">
      <c r="A3165" s="13">
        <f>IF(H3165="","",ROW()-4)</f>
        <v/>
      </c>
      <c r="B3165" s="13">
        <f>IF(H3165="","",ROW()-4)</f>
        <v/>
      </c>
    </row>
    <row r="3166">
      <c r="A3166" s="13">
        <f>IF(H3166="","",ROW()-4)</f>
        <v/>
      </c>
      <c r="B3166" s="13">
        <f>IF(H3166="","",ROW()-4)</f>
        <v/>
      </c>
    </row>
    <row r="3167">
      <c r="A3167" s="13">
        <f>IF(H3167="","",ROW()-4)</f>
        <v/>
      </c>
      <c r="B3167" s="13">
        <f>IF(H3167="","",ROW()-4)</f>
        <v/>
      </c>
    </row>
    <row r="3168">
      <c r="A3168" s="13">
        <f>IF(H3168="","",ROW()-4)</f>
        <v/>
      </c>
      <c r="B3168" s="13">
        <f>IF(H3168="","",ROW()-4)</f>
        <v/>
      </c>
    </row>
    <row r="3169">
      <c r="A3169" s="13">
        <f>IF(H3169="","",ROW()-4)</f>
        <v/>
      </c>
      <c r="B3169" s="13">
        <f>IF(H3169="","",ROW()-4)</f>
        <v/>
      </c>
    </row>
    <row r="3170">
      <c r="A3170" s="13">
        <f>IF(H3170="","",ROW()-4)</f>
        <v/>
      </c>
      <c r="B3170" s="13">
        <f>IF(H3170="","",ROW()-4)</f>
        <v/>
      </c>
    </row>
    <row r="3171">
      <c r="A3171" s="13">
        <f>IF(H3171="","",ROW()-4)</f>
        <v/>
      </c>
      <c r="B3171" s="13">
        <f>IF(H3171="","",ROW()-4)</f>
        <v/>
      </c>
    </row>
    <row r="3172">
      <c r="A3172" s="13">
        <f>IF(H3172="","",ROW()-4)</f>
        <v/>
      </c>
      <c r="B3172" s="13">
        <f>IF(H3172="","",ROW()-4)</f>
        <v/>
      </c>
    </row>
    <row r="3173">
      <c r="A3173" s="13">
        <f>IF(H3173="","",ROW()-4)</f>
        <v/>
      </c>
      <c r="B3173" s="13">
        <f>IF(H3173="","",ROW()-4)</f>
        <v/>
      </c>
    </row>
    <row r="3174">
      <c r="A3174" s="13">
        <f>IF(H3174="","",ROW()-4)</f>
        <v/>
      </c>
      <c r="B3174" s="13">
        <f>IF(H3174="","",ROW()-4)</f>
        <v/>
      </c>
    </row>
    <row r="3175">
      <c r="A3175" s="13">
        <f>IF(H3175="","",ROW()-4)</f>
        <v/>
      </c>
      <c r="B3175" s="13">
        <f>IF(H3175="","",ROW()-4)</f>
        <v/>
      </c>
    </row>
    <row r="3176">
      <c r="A3176" s="13">
        <f>IF(H3176="","",ROW()-4)</f>
        <v/>
      </c>
      <c r="B3176" s="13">
        <f>IF(H3176="","",ROW()-4)</f>
        <v/>
      </c>
    </row>
    <row r="3177">
      <c r="A3177" s="13">
        <f>IF(H3177="","",ROW()-4)</f>
        <v/>
      </c>
      <c r="B3177" s="13">
        <f>IF(H3177="","",ROW()-4)</f>
        <v/>
      </c>
    </row>
    <row r="3178">
      <c r="A3178" s="13">
        <f>IF(H3178="","",ROW()-4)</f>
        <v/>
      </c>
      <c r="B3178" s="13">
        <f>IF(H3178="","",ROW()-4)</f>
        <v/>
      </c>
    </row>
    <row r="3179">
      <c r="A3179" s="13">
        <f>IF(H3179="","",ROW()-4)</f>
        <v/>
      </c>
      <c r="B3179" s="13">
        <f>IF(H3179="","",ROW()-4)</f>
        <v/>
      </c>
    </row>
    <row r="3180">
      <c r="A3180" s="13">
        <f>IF(H3180="","",ROW()-4)</f>
        <v/>
      </c>
      <c r="B3180" s="13">
        <f>IF(H3180="","",ROW()-4)</f>
        <v/>
      </c>
    </row>
    <row r="3181">
      <c r="A3181" s="13">
        <f>IF(H3181="","",ROW()-4)</f>
        <v/>
      </c>
      <c r="B3181" s="13">
        <f>IF(H3181="","",ROW()-4)</f>
        <v/>
      </c>
    </row>
    <row r="3182">
      <c r="A3182" s="13">
        <f>IF(H3182="","",ROW()-4)</f>
        <v/>
      </c>
      <c r="B3182" s="13">
        <f>IF(H3182="","",ROW()-4)</f>
        <v/>
      </c>
    </row>
    <row r="3183">
      <c r="A3183" s="13">
        <f>IF(H3183="","",ROW()-4)</f>
        <v/>
      </c>
      <c r="B3183" s="13">
        <f>IF(H3183="","",ROW()-4)</f>
        <v/>
      </c>
    </row>
    <row r="3184">
      <c r="A3184" s="13">
        <f>IF(H3184="","",ROW()-4)</f>
        <v/>
      </c>
      <c r="B3184" s="13">
        <f>IF(H3184="","",ROW()-4)</f>
        <v/>
      </c>
    </row>
    <row r="3185">
      <c r="A3185" s="13">
        <f>IF(H3185="","",ROW()-4)</f>
        <v/>
      </c>
      <c r="B3185" s="13">
        <f>IF(H3185="","",ROW()-4)</f>
        <v/>
      </c>
    </row>
    <row r="3186">
      <c r="A3186" s="13">
        <f>IF(H3186="","",ROW()-4)</f>
        <v/>
      </c>
      <c r="B3186" s="13">
        <f>IF(H3186="","",ROW()-4)</f>
        <v/>
      </c>
    </row>
    <row r="3187">
      <c r="A3187" s="13">
        <f>IF(H3187="","",ROW()-4)</f>
        <v/>
      </c>
      <c r="B3187" s="13">
        <f>IF(H3187="","",ROW()-4)</f>
        <v/>
      </c>
    </row>
    <row r="3188">
      <c r="A3188" s="13">
        <f>IF(H3188="","",ROW()-4)</f>
        <v/>
      </c>
      <c r="B3188" s="13">
        <f>IF(H3188="","",ROW()-4)</f>
        <v/>
      </c>
    </row>
    <row r="3189">
      <c r="A3189" s="13">
        <f>IF(H3189="","",ROW()-4)</f>
        <v/>
      </c>
      <c r="B3189" s="13">
        <f>IF(H3189="","",ROW()-4)</f>
        <v/>
      </c>
    </row>
    <row r="3190">
      <c r="A3190" s="13">
        <f>IF(H3190="","",ROW()-4)</f>
        <v/>
      </c>
      <c r="B3190" s="13">
        <f>IF(H3190="","",ROW()-4)</f>
        <v/>
      </c>
    </row>
    <row r="3191">
      <c r="A3191" s="13">
        <f>IF(H3191="","",ROW()-4)</f>
        <v/>
      </c>
      <c r="B3191" s="13">
        <f>IF(H3191="","",ROW()-4)</f>
        <v/>
      </c>
    </row>
    <row r="3192">
      <c r="A3192" s="13">
        <f>IF(H3192="","",ROW()-4)</f>
        <v/>
      </c>
      <c r="B3192" s="13">
        <f>IF(H3192="","",ROW()-4)</f>
        <v/>
      </c>
    </row>
    <row r="3193">
      <c r="A3193" s="13">
        <f>IF(H3193="","",ROW()-4)</f>
        <v/>
      </c>
      <c r="B3193" s="13">
        <f>IF(H3193="","",ROW()-4)</f>
        <v/>
      </c>
    </row>
    <row r="3194">
      <c r="A3194" s="13">
        <f>IF(H3194="","",ROW()-4)</f>
        <v/>
      </c>
      <c r="B3194" s="13">
        <f>IF(H3194="","",ROW()-4)</f>
        <v/>
      </c>
    </row>
    <row r="3195">
      <c r="A3195" s="13">
        <f>IF(H3195="","",ROW()-4)</f>
        <v/>
      </c>
      <c r="B3195" s="13">
        <f>IF(H3195="","",ROW()-4)</f>
        <v/>
      </c>
    </row>
    <row r="3196">
      <c r="A3196" s="13">
        <f>IF(H3196="","",ROW()-4)</f>
        <v/>
      </c>
      <c r="B3196" s="13">
        <f>IF(H3196="","",ROW()-4)</f>
        <v/>
      </c>
    </row>
    <row r="3197">
      <c r="A3197" s="13">
        <f>IF(H3197="","",ROW()-4)</f>
        <v/>
      </c>
      <c r="B3197" s="13">
        <f>IF(H3197="","",ROW()-4)</f>
        <v/>
      </c>
    </row>
    <row r="3198">
      <c r="A3198" s="13">
        <f>IF(H3198="","",ROW()-4)</f>
        <v/>
      </c>
      <c r="B3198" s="13">
        <f>IF(H3198="","",ROW()-4)</f>
        <v/>
      </c>
    </row>
    <row r="3199">
      <c r="A3199" s="13">
        <f>IF(H3199="","",ROW()-4)</f>
        <v/>
      </c>
      <c r="B3199" s="13">
        <f>IF(H3199="","",ROW()-4)</f>
        <v/>
      </c>
    </row>
    <row r="3200">
      <c r="A3200" s="13">
        <f>IF(H3200="","",ROW()-4)</f>
        <v/>
      </c>
      <c r="B3200" s="13">
        <f>IF(H3200="","",ROW()-4)</f>
        <v/>
      </c>
    </row>
    <row r="3201">
      <c r="A3201" s="13">
        <f>IF(H3201="","",ROW()-4)</f>
        <v/>
      </c>
      <c r="B3201" s="13">
        <f>IF(H3201="","",ROW()-4)</f>
        <v/>
      </c>
    </row>
    <row r="3202">
      <c r="A3202" s="13">
        <f>IF(H3202="","",ROW()-4)</f>
        <v/>
      </c>
      <c r="B3202" s="13">
        <f>IF(H3202="","",ROW()-4)</f>
        <v/>
      </c>
    </row>
    <row r="3203">
      <c r="A3203" s="13">
        <f>IF(H3203="","",ROW()-4)</f>
        <v/>
      </c>
      <c r="B3203" s="13">
        <f>IF(H3203="","",ROW()-4)</f>
        <v/>
      </c>
    </row>
    <row r="3204">
      <c r="A3204" s="13">
        <f>IF(H3204="","",ROW()-4)</f>
        <v/>
      </c>
      <c r="B3204" s="13">
        <f>IF(H3204="","",ROW()-4)</f>
        <v/>
      </c>
    </row>
    <row r="3205">
      <c r="A3205" s="13">
        <f>IF(H3205="","",ROW()-4)</f>
        <v/>
      </c>
      <c r="B3205" s="13">
        <f>IF(H3205="","",ROW()-4)</f>
        <v/>
      </c>
    </row>
    <row r="3206">
      <c r="A3206" s="13">
        <f>IF(H3206="","",ROW()-4)</f>
        <v/>
      </c>
      <c r="B3206" s="13">
        <f>IF(H3206="","",ROW()-4)</f>
        <v/>
      </c>
    </row>
    <row r="3207">
      <c r="A3207" s="13">
        <f>IF(H3207="","",ROW()-4)</f>
        <v/>
      </c>
      <c r="B3207" s="13">
        <f>IF(H3207="","",ROW()-4)</f>
        <v/>
      </c>
    </row>
    <row r="3208">
      <c r="A3208" s="13">
        <f>IF(H3208="","",ROW()-4)</f>
        <v/>
      </c>
      <c r="B3208" s="13">
        <f>IF(H3208="","",ROW()-4)</f>
        <v/>
      </c>
    </row>
    <row r="3209">
      <c r="A3209" s="13">
        <f>IF(H3209="","",ROW()-4)</f>
        <v/>
      </c>
      <c r="B3209" s="13">
        <f>IF(H3209="","",ROW()-4)</f>
        <v/>
      </c>
    </row>
    <row r="3210">
      <c r="A3210" s="13">
        <f>IF(H3210="","",ROW()-4)</f>
        <v/>
      </c>
      <c r="B3210" s="13">
        <f>IF(H3210="","",ROW()-4)</f>
        <v/>
      </c>
    </row>
    <row r="3211">
      <c r="A3211" s="13">
        <f>IF(H3211="","",ROW()-4)</f>
        <v/>
      </c>
      <c r="B3211" s="13">
        <f>IF(H3211="","",ROW()-4)</f>
        <v/>
      </c>
    </row>
    <row r="3212">
      <c r="A3212" s="13">
        <f>IF(H3212="","",ROW()-4)</f>
        <v/>
      </c>
      <c r="B3212" s="13">
        <f>IF(H3212="","",ROW()-4)</f>
        <v/>
      </c>
    </row>
    <row r="3213">
      <c r="A3213" s="13">
        <f>IF(H3213="","",ROW()-4)</f>
        <v/>
      </c>
      <c r="B3213" s="13">
        <f>IF(H3213="","",ROW()-4)</f>
        <v/>
      </c>
    </row>
    <row r="3214">
      <c r="A3214" s="13">
        <f>IF(H3214="","",ROW()-4)</f>
        <v/>
      </c>
      <c r="B3214" s="13">
        <f>IF(H3214="","",ROW()-4)</f>
        <v/>
      </c>
    </row>
    <row r="3215">
      <c r="A3215" s="13">
        <f>IF(H3215="","",ROW()-4)</f>
        <v/>
      </c>
      <c r="B3215" s="13">
        <f>IF(H3215="","",ROW()-4)</f>
        <v/>
      </c>
    </row>
    <row r="3216">
      <c r="A3216" s="13">
        <f>IF(H3216="","",ROW()-4)</f>
        <v/>
      </c>
      <c r="B3216" s="13">
        <f>IF(H3216="","",ROW()-4)</f>
        <v/>
      </c>
    </row>
    <row r="3217">
      <c r="A3217" s="13">
        <f>IF(H3217="","",ROW()-4)</f>
        <v/>
      </c>
      <c r="B3217" s="13">
        <f>IF(H3217="","",ROW()-4)</f>
        <v/>
      </c>
    </row>
    <row r="3218">
      <c r="A3218" s="13">
        <f>IF(H3218="","",ROW()-4)</f>
        <v/>
      </c>
      <c r="B3218" s="13">
        <f>IF(H3218="","",ROW()-4)</f>
        <v/>
      </c>
    </row>
    <row r="3219">
      <c r="A3219" s="13">
        <f>IF(H3219="","",ROW()-4)</f>
        <v/>
      </c>
      <c r="B3219" s="13">
        <f>IF(H3219="","",ROW()-4)</f>
        <v/>
      </c>
    </row>
    <row r="3220">
      <c r="A3220" s="13">
        <f>IF(H3220="","",ROW()-4)</f>
        <v/>
      </c>
      <c r="B3220" s="13">
        <f>IF(H3220="","",ROW()-4)</f>
        <v/>
      </c>
    </row>
    <row r="3221">
      <c r="A3221" s="13">
        <f>IF(H3221="","",ROW()-4)</f>
        <v/>
      </c>
      <c r="B3221" s="13">
        <f>IF(H3221="","",ROW()-4)</f>
        <v/>
      </c>
    </row>
    <row r="3222">
      <c r="A3222" s="13">
        <f>IF(H3222="","",ROW()-4)</f>
        <v/>
      </c>
      <c r="B3222" s="13">
        <f>IF(H3222="","",ROW()-4)</f>
        <v/>
      </c>
    </row>
    <row r="3223">
      <c r="A3223" s="13">
        <f>IF(H3223="","",ROW()-4)</f>
        <v/>
      </c>
      <c r="B3223" s="13">
        <f>IF(H3223="","",ROW()-4)</f>
        <v/>
      </c>
    </row>
    <row r="3224">
      <c r="A3224" s="13">
        <f>IF(H3224="","",ROW()-4)</f>
        <v/>
      </c>
      <c r="B3224" s="13">
        <f>IF(H3224="","",ROW()-4)</f>
        <v/>
      </c>
    </row>
    <row r="3225">
      <c r="A3225" s="13">
        <f>IF(H3225="","",ROW()-4)</f>
        <v/>
      </c>
      <c r="B3225" s="13">
        <f>IF(H3225="","",ROW()-4)</f>
        <v/>
      </c>
    </row>
    <row r="3226">
      <c r="A3226" s="13">
        <f>IF(H3226="","",ROW()-4)</f>
        <v/>
      </c>
      <c r="B3226" s="13">
        <f>IF(H3226="","",ROW()-4)</f>
        <v/>
      </c>
    </row>
    <row r="3227">
      <c r="A3227" s="13">
        <f>IF(H3227="","",ROW()-4)</f>
        <v/>
      </c>
      <c r="B3227" s="13">
        <f>IF(H3227="","",ROW()-4)</f>
        <v/>
      </c>
    </row>
    <row r="3228">
      <c r="A3228" s="13">
        <f>IF(H3228="","",ROW()-4)</f>
        <v/>
      </c>
      <c r="B3228" s="13">
        <f>IF(H3228="","",ROW()-4)</f>
        <v/>
      </c>
    </row>
    <row r="3229">
      <c r="A3229" s="13">
        <f>IF(H3229="","",ROW()-4)</f>
        <v/>
      </c>
      <c r="B3229" s="13">
        <f>IF(H3229="","",ROW()-4)</f>
        <v/>
      </c>
    </row>
    <row r="3230">
      <c r="A3230" s="13">
        <f>IF(H3230="","",ROW()-4)</f>
        <v/>
      </c>
      <c r="B3230" s="13">
        <f>IF(H3230="","",ROW()-4)</f>
        <v/>
      </c>
    </row>
    <row r="3231">
      <c r="A3231" s="13">
        <f>IF(H3231="","",ROW()-4)</f>
        <v/>
      </c>
      <c r="B3231" s="13">
        <f>IF(H3231="","",ROW()-4)</f>
        <v/>
      </c>
    </row>
    <row r="3232">
      <c r="A3232" s="13">
        <f>IF(H3232="","",ROW()-4)</f>
        <v/>
      </c>
      <c r="B3232" s="13">
        <f>IF(H3232="","",ROW()-4)</f>
        <v/>
      </c>
    </row>
    <row r="3233">
      <c r="A3233" s="13">
        <f>IF(H3233="","",ROW()-4)</f>
        <v/>
      </c>
      <c r="B3233" s="13">
        <f>IF(H3233="","",ROW()-4)</f>
        <v/>
      </c>
    </row>
    <row r="3234">
      <c r="A3234" s="13">
        <f>IF(H3234="","",ROW()-4)</f>
        <v/>
      </c>
      <c r="B3234" s="13">
        <f>IF(H3234="","",ROW()-4)</f>
        <v/>
      </c>
    </row>
    <row r="3235">
      <c r="A3235" s="13">
        <f>IF(H3235="","",ROW()-4)</f>
        <v/>
      </c>
      <c r="B3235" s="13">
        <f>IF(H3235="","",ROW()-4)</f>
        <v/>
      </c>
    </row>
    <row r="3236">
      <c r="A3236" s="13">
        <f>IF(H3236="","",ROW()-4)</f>
        <v/>
      </c>
      <c r="B3236" s="13">
        <f>IF(H3236="","",ROW()-4)</f>
        <v/>
      </c>
    </row>
    <row r="3237">
      <c r="A3237" s="13">
        <f>IF(H3237="","",ROW()-4)</f>
        <v/>
      </c>
      <c r="B3237" s="13">
        <f>IF(H3237="","",ROW()-4)</f>
        <v/>
      </c>
    </row>
    <row r="3238">
      <c r="A3238" s="13">
        <f>IF(H3238="","",ROW()-4)</f>
        <v/>
      </c>
      <c r="B3238" s="13">
        <f>IF(H3238="","",ROW()-4)</f>
        <v/>
      </c>
    </row>
    <row r="3239">
      <c r="A3239" s="13">
        <f>IF(H3239="","",ROW()-4)</f>
        <v/>
      </c>
      <c r="B3239" s="13">
        <f>IF(H3239="","",ROW()-4)</f>
        <v/>
      </c>
    </row>
    <row r="3240">
      <c r="A3240" s="13">
        <f>IF(H3240="","",ROW()-4)</f>
        <v/>
      </c>
      <c r="B3240" s="13">
        <f>IF(H3240="","",ROW()-4)</f>
        <v/>
      </c>
    </row>
    <row r="3241">
      <c r="A3241" s="13">
        <f>IF(H3241="","",ROW()-4)</f>
        <v/>
      </c>
      <c r="B3241" s="13">
        <f>IF(H3241="","",ROW()-4)</f>
        <v/>
      </c>
    </row>
    <row r="3242">
      <c r="A3242" s="13">
        <f>IF(H3242="","",ROW()-4)</f>
        <v/>
      </c>
      <c r="B3242" s="13">
        <f>IF(H3242="","",ROW()-4)</f>
        <v/>
      </c>
    </row>
    <row r="3243">
      <c r="A3243" s="13">
        <f>IF(H3243="","",ROW()-4)</f>
        <v/>
      </c>
      <c r="B3243" s="13">
        <f>IF(H3243="","",ROW()-4)</f>
        <v/>
      </c>
    </row>
    <row r="3244">
      <c r="A3244" s="13">
        <f>IF(H3244="","",ROW()-4)</f>
        <v/>
      </c>
      <c r="B3244" s="13">
        <f>IF(H3244="","",ROW()-4)</f>
        <v/>
      </c>
    </row>
    <row r="3245">
      <c r="A3245" s="13">
        <f>IF(H3245="","",ROW()-4)</f>
        <v/>
      </c>
      <c r="B3245" s="13">
        <f>IF(H3245="","",ROW()-4)</f>
        <v/>
      </c>
    </row>
    <row r="3246">
      <c r="A3246" s="13">
        <f>IF(H3246="","",ROW()-4)</f>
        <v/>
      </c>
      <c r="B3246" s="13">
        <f>IF(H3246="","",ROW()-4)</f>
        <v/>
      </c>
    </row>
    <row r="3247">
      <c r="A3247" s="13">
        <f>IF(H3247="","",ROW()-4)</f>
        <v/>
      </c>
      <c r="B3247" s="13">
        <f>IF(H3247="","",ROW()-4)</f>
        <v/>
      </c>
    </row>
    <row r="3248">
      <c r="A3248" s="13">
        <f>IF(H3248="","",ROW()-4)</f>
        <v/>
      </c>
      <c r="B3248" s="13">
        <f>IF(H3248="","",ROW()-4)</f>
        <v/>
      </c>
    </row>
    <row r="3249">
      <c r="A3249" s="13">
        <f>IF(H3249="","",ROW()-4)</f>
        <v/>
      </c>
      <c r="B3249" s="13">
        <f>IF(H3249="","",ROW()-4)</f>
        <v/>
      </c>
    </row>
    <row r="3250">
      <c r="A3250" s="13">
        <f>IF(H3250="","",ROW()-4)</f>
        <v/>
      </c>
      <c r="B3250" s="13">
        <f>IF(H3250="","",ROW()-4)</f>
        <v/>
      </c>
    </row>
    <row r="3251">
      <c r="A3251" s="13">
        <f>IF(H3251="","",ROW()-4)</f>
        <v/>
      </c>
      <c r="B3251" s="13">
        <f>IF(H3251="","",ROW()-4)</f>
        <v/>
      </c>
    </row>
    <row r="3252">
      <c r="A3252" s="13">
        <f>IF(H3252="","",ROW()-4)</f>
        <v/>
      </c>
      <c r="B3252" s="13">
        <f>IF(H3252="","",ROW()-4)</f>
        <v/>
      </c>
    </row>
    <row r="3253">
      <c r="A3253" s="13">
        <f>IF(H3253="","",ROW()-4)</f>
        <v/>
      </c>
      <c r="B3253" s="13">
        <f>IF(H3253="","",ROW()-4)</f>
        <v/>
      </c>
    </row>
    <row r="3254">
      <c r="A3254" s="13">
        <f>IF(H3254="","",ROW()-4)</f>
        <v/>
      </c>
      <c r="B3254" s="13">
        <f>IF(H3254="","",ROW()-4)</f>
        <v/>
      </c>
    </row>
    <row r="3255">
      <c r="A3255" s="13">
        <f>IF(H3255="","",ROW()-4)</f>
        <v/>
      </c>
      <c r="B3255" s="13">
        <f>IF(H3255="","",ROW()-4)</f>
        <v/>
      </c>
    </row>
    <row r="3256">
      <c r="A3256" s="13">
        <f>IF(H3256="","",ROW()-4)</f>
        <v/>
      </c>
      <c r="B3256" s="13">
        <f>IF(H3256="","",ROW()-4)</f>
        <v/>
      </c>
    </row>
    <row r="3257">
      <c r="A3257" s="13">
        <f>IF(H3257="","",ROW()-4)</f>
        <v/>
      </c>
      <c r="B3257" s="13">
        <f>IF(H3257="","",ROW()-4)</f>
        <v/>
      </c>
    </row>
    <row r="3258">
      <c r="A3258" s="13">
        <f>IF(H3258="","",ROW()-4)</f>
        <v/>
      </c>
      <c r="B3258" s="13">
        <f>IF(H3258="","",ROW()-4)</f>
        <v/>
      </c>
    </row>
    <row r="3259">
      <c r="A3259" s="13">
        <f>IF(H3259="","",ROW()-4)</f>
        <v/>
      </c>
      <c r="B3259" s="13">
        <f>IF(H3259="","",ROW()-4)</f>
        <v/>
      </c>
    </row>
    <row r="3260">
      <c r="A3260" s="13">
        <f>IF(H3260="","",ROW()-4)</f>
        <v/>
      </c>
      <c r="B3260" s="13">
        <f>IF(H3260="","",ROW()-4)</f>
        <v/>
      </c>
    </row>
    <row r="3261">
      <c r="A3261" s="13">
        <f>IF(H3261="","",ROW()-4)</f>
        <v/>
      </c>
      <c r="B3261" s="13">
        <f>IF(H3261="","",ROW()-4)</f>
        <v/>
      </c>
    </row>
    <row r="3262">
      <c r="A3262" s="13">
        <f>IF(H3262="","",ROW()-4)</f>
        <v/>
      </c>
      <c r="B3262" s="13">
        <f>IF(H3262="","",ROW()-4)</f>
        <v/>
      </c>
    </row>
    <row r="3263">
      <c r="A3263" s="13">
        <f>IF(H3263="","",ROW()-4)</f>
        <v/>
      </c>
      <c r="B3263" s="13">
        <f>IF(H3263="","",ROW()-4)</f>
        <v/>
      </c>
    </row>
    <row r="3264">
      <c r="A3264" s="13">
        <f>IF(H3264="","",ROW()-4)</f>
        <v/>
      </c>
      <c r="B3264" s="13">
        <f>IF(H3264="","",ROW()-4)</f>
        <v/>
      </c>
    </row>
    <row r="3265">
      <c r="A3265" s="13">
        <f>IF(H3265="","",ROW()-4)</f>
        <v/>
      </c>
      <c r="B3265" s="13">
        <f>IF(H3265="","",ROW()-4)</f>
        <v/>
      </c>
    </row>
    <row r="3266">
      <c r="A3266" s="13">
        <f>IF(H3266="","",ROW()-4)</f>
        <v/>
      </c>
      <c r="B3266" s="13">
        <f>IF(H3266="","",ROW()-4)</f>
        <v/>
      </c>
    </row>
    <row r="3267">
      <c r="A3267" s="13">
        <f>IF(H3267="","",ROW()-4)</f>
        <v/>
      </c>
      <c r="B3267" s="13">
        <f>IF(H3267="","",ROW()-4)</f>
        <v/>
      </c>
    </row>
    <row r="3268">
      <c r="A3268" s="13">
        <f>IF(H3268="","",ROW()-4)</f>
        <v/>
      </c>
      <c r="B3268" s="13">
        <f>IF(H3268="","",ROW()-4)</f>
        <v/>
      </c>
    </row>
    <row r="3269">
      <c r="A3269" s="13">
        <f>IF(H3269="","",ROW()-4)</f>
        <v/>
      </c>
      <c r="B3269" s="13">
        <f>IF(H3269="","",ROW()-4)</f>
        <v/>
      </c>
    </row>
    <row r="3270">
      <c r="A3270" s="13">
        <f>IF(H3270="","",ROW()-4)</f>
        <v/>
      </c>
      <c r="B3270" s="13">
        <f>IF(H3270="","",ROW()-4)</f>
        <v/>
      </c>
    </row>
    <row r="3271">
      <c r="A3271" s="13">
        <f>IF(H3271="","",ROW()-4)</f>
        <v/>
      </c>
      <c r="B3271" s="13">
        <f>IF(H3271="","",ROW()-4)</f>
        <v/>
      </c>
    </row>
    <row r="3272">
      <c r="A3272" s="13">
        <f>IF(H3272="","",ROW()-4)</f>
        <v/>
      </c>
      <c r="B3272" s="13">
        <f>IF(H3272="","",ROW()-4)</f>
        <v/>
      </c>
    </row>
    <row r="3273">
      <c r="A3273" s="13">
        <f>IF(H3273="","",ROW()-4)</f>
        <v/>
      </c>
      <c r="B3273" s="13">
        <f>IF(H3273="","",ROW()-4)</f>
        <v/>
      </c>
    </row>
    <row r="3274">
      <c r="A3274" s="13">
        <f>IF(H3274="","",ROW()-4)</f>
        <v/>
      </c>
      <c r="B3274" s="13">
        <f>IF(H3274="","",ROW()-4)</f>
        <v/>
      </c>
    </row>
    <row r="3275">
      <c r="A3275" s="13">
        <f>IF(H3275="","",ROW()-4)</f>
        <v/>
      </c>
      <c r="B3275" s="13">
        <f>IF(H3275="","",ROW()-4)</f>
        <v/>
      </c>
    </row>
    <row r="3276">
      <c r="A3276" s="13">
        <f>IF(H3276="","",ROW()-4)</f>
        <v/>
      </c>
      <c r="B3276" s="13">
        <f>IF(H3276="","",ROW()-4)</f>
        <v/>
      </c>
    </row>
    <row r="3277">
      <c r="A3277" s="13">
        <f>IF(H3277="","",ROW()-4)</f>
        <v/>
      </c>
      <c r="B3277" s="13">
        <f>IF(H3277="","",ROW()-4)</f>
        <v/>
      </c>
    </row>
    <row r="3278">
      <c r="A3278" s="13">
        <f>IF(H3278="","",ROW()-4)</f>
        <v/>
      </c>
      <c r="B3278" s="13">
        <f>IF(H3278="","",ROW()-4)</f>
        <v/>
      </c>
    </row>
    <row r="3279">
      <c r="A3279" s="13">
        <f>IF(H3279="","",ROW()-4)</f>
        <v/>
      </c>
      <c r="B3279" s="13">
        <f>IF(H3279="","",ROW()-4)</f>
        <v/>
      </c>
    </row>
    <row r="3280">
      <c r="A3280" s="13">
        <f>IF(H3280="","",ROW()-4)</f>
        <v/>
      </c>
      <c r="B3280" s="13">
        <f>IF(H3280="","",ROW()-4)</f>
        <v/>
      </c>
    </row>
    <row r="3281">
      <c r="A3281" s="13">
        <f>IF(H3281="","",ROW()-4)</f>
        <v/>
      </c>
      <c r="B3281" s="13">
        <f>IF(H3281="","",ROW()-4)</f>
        <v/>
      </c>
    </row>
    <row r="3282">
      <c r="A3282" s="13">
        <f>IF(H3282="","",ROW()-4)</f>
        <v/>
      </c>
      <c r="B3282" s="13">
        <f>IF(H3282="","",ROW()-4)</f>
        <v/>
      </c>
    </row>
    <row r="3283">
      <c r="A3283" s="13">
        <f>IF(H3283="","",ROW()-4)</f>
        <v/>
      </c>
      <c r="B3283" s="13">
        <f>IF(H3283="","",ROW()-4)</f>
        <v/>
      </c>
    </row>
    <row r="3284">
      <c r="A3284" s="13">
        <f>IF(H3284="","",ROW()-4)</f>
        <v/>
      </c>
      <c r="B3284" s="13">
        <f>IF(H3284="","",ROW()-4)</f>
        <v/>
      </c>
    </row>
    <row r="3285">
      <c r="A3285" s="13">
        <f>IF(H3285="","",ROW()-4)</f>
        <v/>
      </c>
      <c r="B3285" s="13">
        <f>IF(H3285="","",ROW()-4)</f>
        <v/>
      </c>
    </row>
    <row r="3286">
      <c r="A3286" s="13">
        <f>IF(H3286="","",ROW()-4)</f>
        <v/>
      </c>
      <c r="B3286" s="13">
        <f>IF(H3286="","",ROW()-4)</f>
        <v/>
      </c>
    </row>
    <row r="3287">
      <c r="A3287" s="13">
        <f>IF(H3287="","",ROW()-4)</f>
        <v/>
      </c>
      <c r="B3287" s="13">
        <f>IF(H3287="","",ROW()-4)</f>
        <v/>
      </c>
    </row>
    <row r="3288">
      <c r="A3288" s="13">
        <f>IF(H3288="","",ROW()-4)</f>
        <v/>
      </c>
      <c r="B3288" s="13">
        <f>IF(H3288="","",ROW()-4)</f>
        <v/>
      </c>
    </row>
    <row r="3289">
      <c r="A3289" s="13">
        <f>IF(H3289="","",ROW()-4)</f>
        <v/>
      </c>
      <c r="B3289" s="13">
        <f>IF(H3289="","",ROW()-4)</f>
        <v/>
      </c>
    </row>
    <row r="3290">
      <c r="A3290" s="13">
        <f>IF(H3290="","",ROW()-4)</f>
        <v/>
      </c>
      <c r="B3290" s="13">
        <f>IF(H3290="","",ROW()-4)</f>
        <v/>
      </c>
    </row>
    <row r="3291">
      <c r="A3291" s="13">
        <f>IF(H3291="","",ROW()-4)</f>
        <v/>
      </c>
      <c r="B3291" s="13">
        <f>IF(H3291="","",ROW()-4)</f>
        <v/>
      </c>
    </row>
    <row r="3292">
      <c r="A3292" s="13">
        <f>IF(H3292="","",ROW()-4)</f>
        <v/>
      </c>
      <c r="B3292" s="13">
        <f>IF(H3292="","",ROW()-4)</f>
        <v/>
      </c>
    </row>
    <row r="3293">
      <c r="A3293" s="13">
        <f>IF(H3293="","",ROW()-4)</f>
        <v/>
      </c>
      <c r="B3293" s="13">
        <f>IF(H3293="","",ROW()-4)</f>
        <v/>
      </c>
    </row>
    <row r="3294">
      <c r="A3294" s="13">
        <f>IF(H3294="","",ROW()-4)</f>
        <v/>
      </c>
      <c r="B3294" s="13">
        <f>IF(H3294="","",ROW()-4)</f>
        <v/>
      </c>
    </row>
    <row r="3295">
      <c r="A3295" s="13">
        <f>IF(H3295="","",ROW()-4)</f>
        <v/>
      </c>
      <c r="B3295" s="13">
        <f>IF(H3295="","",ROW()-4)</f>
        <v/>
      </c>
    </row>
    <row r="3296">
      <c r="A3296" s="13">
        <f>IF(H3296="","",ROW()-4)</f>
        <v/>
      </c>
      <c r="B3296" s="13">
        <f>IF(H3296="","",ROW()-4)</f>
        <v/>
      </c>
    </row>
    <row r="3297">
      <c r="A3297" s="13">
        <f>IF(H3297="","",ROW()-4)</f>
        <v/>
      </c>
      <c r="B3297" s="13">
        <f>IF(H3297="","",ROW()-4)</f>
        <v/>
      </c>
    </row>
    <row r="3298">
      <c r="A3298" s="13">
        <f>IF(H3298="","",ROW()-4)</f>
        <v/>
      </c>
      <c r="B3298" s="13">
        <f>IF(H3298="","",ROW()-4)</f>
        <v/>
      </c>
    </row>
    <row r="3299">
      <c r="A3299" s="13">
        <f>IF(H3299="","",ROW()-4)</f>
        <v/>
      </c>
      <c r="B3299" s="13">
        <f>IF(H3299="","",ROW()-4)</f>
        <v/>
      </c>
    </row>
    <row r="3300">
      <c r="A3300" s="13">
        <f>IF(H3300="","",ROW()-4)</f>
        <v/>
      </c>
      <c r="B3300" s="13">
        <f>IF(H3300="","",ROW()-4)</f>
        <v/>
      </c>
    </row>
    <row r="3301">
      <c r="A3301" s="13">
        <f>IF(H3301="","",ROW()-4)</f>
        <v/>
      </c>
      <c r="B3301" s="13">
        <f>IF(H3301="","",ROW()-4)</f>
        <v/>
      </c>
    </row>
    <row r="3302">
      <c r="A3302" s="13">
        <f>IF(H3302="","",ROW()-4)</f>
        <v/>
      </c>
      <c r="B3302" s="13">
        <f>IF(H3302="","",ROW()-4)</f>
        <v/>
      </c>
    </row>
    <row r="3303">
      <c r="A3303" s="13">
        <f>IF(H3303="","",ROW()-4)</f>
        <v/>
      </c>
      <c r="B3303" s="13">
        <f>IF(H3303="","",ROW()-4)</f>
        <v/>
      </c>
    </row>
    <row r="3304">
      <c r="A3304" s="13">
        <f>IF(H3304="","",ROW()-4)</f>
        <v/>
      </c>
      <c r="B3304" s="13">
        <f>IF(H3304="","",ROW()-4)</f>
        <v/>
      </c>
    </row>
    <row r="3305">
      <c r="A3305" s="13">
        <f>IF(H3305="","",ROW()-4)</f>
        <v/>
      </c>
      <c r="B3305" s="13">
        <f>IF(H3305="","",ROW()-4)</f>
        <v/>
      </c>
    </row>
    <row r="3306">
      <c r="A3306" s="13">
        <f>IF(H3306="","",ROW()-4)</f>
        <v/>
      </c>
      <c r="B3306" s="13">
        <f>IF(H3306="","",ROW()-4)</f>
        <v/>
      </c>
    </row>
    <row r="3307">
      <c r="A3307" s="13">
        <f>IF(H3307="","",ROW()-4)</f>
        <v/>
      </c>
      <c r="B3307" s="13">
        <f>IF(H3307="","",ROW()-4)</f>
        <v/>
      </c>
    </row>
    <row r="3308">
      <c r="A3308" s="13">
        <f>IF(H3308="","",ROW()-4)</f>
        <v/>
      </c>
      <c r="B3308" s="13">
        <f>IF(H3308="","",ROW()-4)</f>
        <v/>
      </c>
    </row>
    <row r="3309">
      <c r="A3309" s="13">
        <f>IF(H3309="","",ROW()-4)</f>
        <v/>
      </c>
      <c r="B3309" s="13">
        <f>IF(H3309="","",ROW()-4)</f>
        <v/>
      </c>
    </row>
    <row r="3310">
      <c r="A3310" s="13">
        <f>IF(H3310="","",ROW()-4)</f>
        <v/>
      </c>
      <c r="B3310" s="13">
        <f>IF(H3310="","",ROW()-4)</f>
        <v/>
      </c>
    </row>
    <row r="3311">
      <c r="A3311" s="13">
        <f>IF(H3311="","",ROW()-4)</f>
        <v/>
      </c>
      <c r="B3311" s="13">
        <f>IF(H3311="","",ROW()-4)</f>
        <v/>
      </c>
    </row>
    <row r="3312">
      <c r="A3312" s="13">
        <f>IF(H3312="","",ROW()-4)</f>
        <v/>
      </c>
      <c r="B3312" s="13">
        <f>IF(H3312="","",ROW()-4)</f>
        <v/>
      </c>
    </row>
    <row r="3313">
      <c r="A3313" s="13">
        <f>IF(H3313="","",ROW()-4)</f>
        <v/>
      </c>
      <c r="B3313" s="13">
        <f>IF(H3313="","",ROW()-4)</f>
        <v/>
      </c>
    </row>
    <row r="3314">
      <c r="A3314" s="13">
        <f>IF(H3314="","",ROW()-4)</f>
        <v/>
      </c>
      <c r="B3314" s="13">
        <f>IF(H3314="","",ROW()-4)</f>
        <v/>
      </c>
    </row>
    <row r="3315">
      <c r="A3315" s="13">
        <f>IF(H3315="","",ROW()-4)</f>
        <v/>
      </c>
      <c r="B3315" s="13">
        <f>IF(H3315="","",ROW()-4)</f>
        <v/>
      </c>
    </row>
    <row r="3316">
      <c r="A3316" s="13">
        <f>IF(H3316="","",ROW()-4)</f>
        <v/>
      </c>
      <c r="B3316" s="13">
        <f>IF(H3316="","",ROW()-4)</f>
        <v/>
      </c>
    </row>
    <row r="3317">
      <c r="A3317" s="13">
        <f>IF(H3317="","",ROW()-4)</f>
        <v/>
      </c>
      <c r="B3317" s="13">
        <f>IF(H3317="","",ROW()-4)</f>
        <v/>
      </c>
    </row>
    <row r="3318">
      <c r="A3318" s="13">
        <f>IF(H3318="","",ROW()-4)</f>
        <v/>
      </c>
      <c r="B3318" s="13">
        <f>IF(H3318="","",ROW()-4)</f>
        <v/>
      </c>
    </row>
    <row r="3319">
      <c r="A3319" s="13">
        <f>IF(H3319="","",ROW()-4)</f>
        <v/>
      </c>
      <c r="B3319" s="13">
        <f>IF(H3319="","",ROW()-4)</f>
        <v/>
      </c>
    </row>
    <row r="3320">
      <c r="A3320" s="13">
        <f>IF(H3320="","",ROW()-4)</f>
        <v/>
      </c>
      <c r="B3320" s="13">
        <f>IF(H3320="","",ROW()-4)</f>
        <v/>
      </c>
    </row>
    <row r="3321">
      <c r="A3321" s="13">
        <f>IF(H3321="","",ROW()-4)</f>
        <v/>
      </c>
      <c r="B3321" s="13">
        <f>IF(H3321="","",ROW()-4)</f>
        <v/>
      </c>
    </row>
    <row r="3322">
      <c r="A3322" s="13">
        <f>IF(H3322="","",ROW()-4)</f>
        <v/>
      </c>
      <c r="B3322" s="13">
        <f>IF(H3322="","",ROW()-4)</f>
        <v/>
      </c>
    </row>
    <row r="3323">
      <c r="A3323" s="13">
        <f>IF(H3323="","",ROW()-4)</f>
        <v/>
      </c>
      <c r="B3323" s="13">
        <f>IF(H3323="","",ROW()-4)</f>
        <v/>
      </c>
    </row>
    <row r="3324">
      <c r="A3324" s="13">
        <f>IF(H3324="","",ROW()-4)</f>
        <v/>
      </c>
      <c r="B3324" s="13">
        <f>IF(H3324="","",ROW()-4)</f>
        <v/>
      </c>
    </row>
    <row r="3325">
      <c r="A3325" s="13">
        <f>IF(H3325="","",ROW()-4)</f>
        <v/>
      </c>
      <c r="B3325" s="13">
        <f>IF(H3325="","",ROW()-4)</f>
        <v/>
      </c>
    </row>
    <row r="3326">
      <c r="A3326" s="13">
        <f>IF(H3326="","",ROW()-4)</f>
        <v/>
      </c>
      <c r="B3326" s="13">
        <f>IF(H3326="","",ROW()-4)</f>
        <v/>
      </c>
    </row>
    <row r="3327">
      <c r="A3327" s="13">
        <f>IF(H3327="","",ROW()-4)</f>
        <v/>
      </c>
      <c r="B3327" s="13">
        <f>IF(H3327="","",ROW()-4)</f>
        <v/>
      </c>
    </row>
    <row r="3328">
      <c r="A3328" s="13">
        <f>IF(H3328="","",ROW()-4)</f>
        <v/>
      </c>
      <c r="B3328" s="13">
        <f>IF(H3328="","",ROW()-4)</f>
        <v/>
      </c>
    </row>
    <row r="3329">
      <c r="A3329" s="13">
        <f>IF(H3329="","",ROW()-4)</f>
        <v/>
      </c>
      <c r="B3329" s="13">
        <f>IF(H3329="","",ROW()-4)</f>
        <v/>
      </c>
    </row>
    <row r="3330">
      <c r="A3330" s="13">
        <f>IF(H3330="","",ROW()-4)</f>
        <v/>
      </c>
      <c r="B3330" s="13">
        <f>IF(H3330="","",ROW()-4)</f>
        <v/>
      </c>
    </row>
    <row r="3331">
      <c r="A3331" s="13">
        <f>IF(H3331="","",ROW()-4)</f>
        <v/>
      </c>
      <c r="B3331" s="13">
        <f>IF(H3331="","",ROW()-4)</f>
        <v/>
      </c>
    </row>
    <row r="3332">
      <c r="A3332" s="13">
        <f>IF(H3332="","",ROW()-4)</f>
        <v/>
      </c>
      <c r="B3332" s="13">
        <f>IF(H3332="","",ROW()-4)</f>
        <v/>
      </c>
    </row>
    <row r="3333">
      <c r="A3333" s="13">
        <f>IF(H3333="","",ROW()-4)</f>
        <v/>
      </c>
      <c r="B3333" s="13">
        <f>IF(H3333="","",ROW()-4)</f>
        <v/>
      </c>
    </row>
    <row r="3334">
      <c r="A3334" s="13">
        <f>IF(H3334="","",ROW()-4)</f>
        <v/>
      </c>
      <c r="B3334" s="13">
        <f>IF(H3334="","",ROW()-4)</f>
        <v/>
      </c>
    </row>
    <row r="3335">
      <c r="A3335" s="13">
        <f>IF(H3335="","",ROW()-4)</f>
        <v/>
      </c>
      <c r="B3335" s="13">
        <f>IF(H3335="","",ROW()-4)</f>
        <v/>
      </c>
    </row>
    <row r="3336">
      <c r="A3336" s="13">
        <f>IF(H3336="","",ROW()-4)</f>
        <v/>
      </c>
      <c r="B3336" s="13">
        <f>IF(H3336="","",ROW()-4)</f>
        <v/>
      </c>
    </row>
    <row r="3337">
      <c r="A3337" s="13">
        <f>IF(H3337="","",ROW()-4)</f>
        <v/>
      </c>
      <c r="B3337" s="13">
        <f>IF(H3337="","",ROW()-4)</f>
        <v/>
      </c>
    </row>
    <row r="3338">
      <c r="A3338" s="13">
        <f>IF(H3338="","",ROW()-4)</f>
        <v/>
      </c>
      <c r="B3338" s="13">
        <f>IF(H3338="","",ROW()-4)</f>
        <v/>
      </c>
    </row>
    <row r="3339">
      <c r="A3339" s="13">
        <f>IF(H3339="","",ROW()-4)</f>
        <v/>
      </c>
      <c r="B3339" s="13">
        <f>IF(H3339="","",ROW()-4)</f>
        <v/>
      </c>
    </row>
    <row r="3340">
      <c r="A3340" s="13">
        <f>IF(H3340="","",ROW()-4)</f>
        <v/>
      </c>
      <c r="B3340" s="13">
        <f>IF(H3340="","",ROW()-4)</f>
        <v/>
      </c>
    </row>
    <row r="3341">
      <c r="A3341" s="13">
        <f>IF(H3341="","",ROW()-4)</f>
        <v/>
      </c>
      <c r="B3341" s="13">
        <f>IF(H3341="","",ROW()-4)</f>
        <v/>
      </c>
    </row>
    <row r="3342">
      <c r="A3342" s="13">
        <f>IF(H3342="","",ROW()-4)</f>
        <v/>
      </c>
      <c r="B3342" s="13">
        <f>IF(H3342="","",ROW()-4)</f>
        <v/>
      </c>
    </row>
    <row r="3343">
      <c r="A3343" s="13">
        <f>IF(H3343="","",ROW()-4)</f>
        <v/>
      </c>
      <c r="B3343" s="13">
        <f>IF(H3343="","",ROW()-4)</f>
        <v/>
      </c>
    </row>
    <row r="3344">
      <c r="A3344" s="13">
        <f>IF(H3344="","",ROW()-4)</f>
        <v/>
      </c>
      <c r="B3344" s="13">
        <f>IF(H3344="","",ROW()-4)</f>
        <v/>
      </c>
    </row>
    <row r="3345">
      <c r="A3345" s="13">
        <f>IF(H3345="","",ROW()-4)</f>
        <v/>
      </c>
      <c r="B3345" s="13">
        <f>IF(H3345="","",ROW()-4)</f>
        <v/>
      </c>
    </row>
    <row r="3346">
      <c r="A3346" s="13">
        <f>IF(H3346="","",ROW()-4)</f>
        <v/>
      </c>
      <c r="B3346" s="13">
        <f>IF(H3346="","",ROW()-4)</f>
        <v/>
      </c>
    </row>
    <row r="3347">
      <c r="A3347" s="13">
        <f>IF(H3347="","",ROW()-4)</f>
        <v/>
      </c>
      <c r="B3347" s="13">
        <f>IF(H3347="","",ROW()-4)</f>
        <v/>
      </c>
    </row>
    <row r="3348">
      <c r="A3348" s="13">
        <f>IF(H3348="","",ROW()-4)</f>
        <v/>
      </c>
      <c r="B3348" s="13">
        <f>IF(H3348="","",ROW()-4)</f>
        <v/>
      </c>
    </row>
    <row r="3349">
      <c r="A3349" s="13">
        <f>IF(H3349="","",ROW()-4)</f>
        <v/>
      </c>
      <c r="B3349" s="13">
        <f>IF(H3349="","",ROW()-4)</f>
        <v/>
      </c>
    </row>
    <row r="3350">
      <c r="A3350" s="13">
        <f>IF(H3350="","",ROW()-4)</f>
        <v/>
      </c>
      <c r="B3350" s="13">
        <f>IF(H3350="","",ROW()-4)</f>
        <v/>
      </c>
    </row>
    <row r="3351">
      <c r="A3351" s="13">
        <f>IF(H3351="","",ROW()-4)</f>
        <v/>
      </c>
      <c r="B3351" s="13">
        <f>IF(H3351="","",ROW()-4)</f>
        <v/>
      </c>
    </row>
    <row r="3352">
      <c r="A3352" s="13">
        <f>IF(H3352="","",ROW()-4)</f>
        <v/>
      </c>
      <c r="B3352" s="13">
        <f>IF(H3352="","",ROW()-4)</f>
        <v/>
      </c>
    </row>
    <row r="3353">
      <c r="A3353" s="13">
        <f>IF(H3353="","",ROW()-4)</f>
        <v/>
      </c>
      <c r="B3353" s="13">
        <f>IF(H3353="","",ROW()-4)</f>
        <v/>
      </c>
    </row>
    <row r="3354">
      <c r="A3354" s="13">
        <f>IF(H3354="","",ROW()-4)</f>
        <v/>
      </c>
      <c r="B3354" s="13">
        <f>IF(H3354="","",ROW()-4)</f>
        <v/>
      </c>
    </row>
    <row r="3355">
      <c r="A3355" s="13">
        <f>IF(H3355="","",ROW()-4)</f>
        <v/>
      </c>
      <c r="B3355" s="13">
        <f>IF(H3355="","",ROW()-4)</f>
        <v/>
      </c>
    </row>
    <row r="3356">
      <c r="A3356" s="13">
        <f>IF(H3356="","",ROW()-4)</f>
        <v/>
      </c>
      <c r="B3356" s="13">
        <f>IF(H3356="","",ROW()-4)</f>
        <v/>
      </c>
    </row>
    <row r="3357">
      <c r="A3357" s="13">
        <f>IF(H3357="","",ROW()-4)</f>
        <v/>
      </c>
      <c r="B3357" s="13">
        <f>IF(H3357="","",ROW()-4)</f>
        <v/>
      </c>
    </row>
    <row r="3358">
      <c r="A3358" s="13">
        <f>IF(H3358="","",ROW()-4)</f>
        <v/>
      </c>
      <c r="B3358" s="13">
        <f>IF(H3358="","",ROW()-4)</f>
        <v/>
      </c>
    </row>
    <row r="3359">
      <c r="A3359" s="13">
        <f>IF(H3359="","",ROW()-4)</f>
        <v/>
      </c>
      <c r="B3359" s="13">
        <f>IF(H3359="","",ROW()-4)</f>
        <v/>
      </c>
    </row>
    <row r="3360">
      <c r="A3360" s="13">
        <f>IF(H3360="","",ROW()-4)</f>
        <v/>
      </c>
      <c r="B3360" s="13">
        <f>IF(H3360="","",ROW()-4)</f>
        <v/>
      </c>
    </row>
    <row r="3361">
      <c r="A3361" s="13">
        <f>IF(H3361="","",ROW()-4)</f>
        <v/>
      </c>
      <c r="B3361" s="13">
        <f>IF(H3361="","",ROW()-4)</f>
        <v/>
      </c>
    </row>
    <row r="3362">
      <c r="A3362" s="13">
        <f>IF(H3362="","",ROW()-4)</f>
        <v/>
      </c>
      <c r="B3362" s="13">
        <f>IF(H3362="","",ROW()-4)</f>
        <v/>
      </c>
    </row>
    <row r="3363">
      <c r="A3363" s="13">
        <f>IF(H3363="","",ROW()-4)</f>
        <v/>
      </c>
      <c r="B3363" s="13">
        <f>IF(H3363="","",ROW()-4)</f>
        <v/>
      </c>
    </row>
    <row r="3364">
      <c r="A3364" s="13">
        <f>IF(H3364="","",ROW()-4)</f>
        <v/>
      </c>
      <c r="B3364" s="13">
        <f>IF(H3364="","",ROW()-4)</f>
        <v/>
      </c>
    </row>
    <row r="3365">
      <c r="A3365" s="13">
        <f>IF(H3365="","",ROW()-4)</f>
        <v/>
      </c>
      <c r="B3365" s="13">
        <f>IF(H3365="","",ROW()-4)</f>
        <v/>
      </c>
    </row>
    <row r="3366">
      <c r="A3366" s="13">
        <f>IF(H3366="","",ROW()-4)</f>
        <v/>
      </c>
      <c r="B3366" s="13">
        <f>IF(H3366="","",ROW()-4)</f>
        <v/>
      </c>
    </row>
    <row r="3367">
      <c r="A3367" s="13">
        <f>IF(H3367="","",ROW()-4)</f>
        <v/>
      </c>
      <c r="B3367" s="13">
        <f>IF(H3367="","",ROW()-4)</f>
        <v/>
      </c>
    </row>
    <row r="3368">
      <c r="A3368" s="13">
        <f>IF(H3368="","",ROW()-4)</f>
        <v/>
      </c>
      <c r="B3368" s="13">
        <f>IF(H3368="","",ROW()-4)</f>
        <v/>
      </c>
    </row>
    <row r="3369">
      <c r="A3369" s="13">
        <f>IF(H3369="","",ROW()-4)</f>
        <v/>
      </c>
      <c r="B3369" s="13">
        <f>IF(H3369="","",ROW()-4)</f>
        <v/>
      </c>
    </row>
    <row r="3370">
      <c r="A3370" s="13">
        <f>IF(H3370="","",ROW()-4)</f>
        <v/>
      </c>
      <c r="B3370" s="13">
        <f>IF(H3370="","",ROW()-4)</f>
        <v/>
      </c>
    </row>
    <row r="3371">
      <c r="A3371" s="13">
        <f>IF(H3371="","",ROW()-4)</f>
        <v/>
      </c>
      <c r="B3371" s="13">
        <f>IF(H3371="","",ROW()-4)</f>
        <v/>
      </c>
    </row>
    <row r="3372">
      <c r="A3372" s="13">
        <f>IF(H3372="","",ROW()-4)</f>
        <v/>
      </c>
      <c r="B3372" s="13">
        <f>IF(H3372="","",ROW()-4)</f>
        <v/>
      </c>
    </row>
    <row r="3373">
      <c r="A3373" s="13">
        <f>IF(H3373="","",ROW()-4)</f>
        <v/>
      </c>
      <c r="B3373" s="13">
        <f>IF(H3373="","",ROW()-4)</f>
        <v/>
      </c>
    </row>
    <row r="3374">
      <c r="A3374" s="13">
        <f>IF(H3374="","",ROW()-4)</f>
        <v/>
      </c>
      <c r="B3374" s="13">
        <f>IF(H3374="","",ROW()-4)</f>
        <v/>
      </c>
    </row>
    <row r="3375">
      <c r="A3375" s="13">
        <f>IF(H3375="","",ROW()-4)</f>
        <v/>
      </c>
      <c r="B3375" s="13">
        <f>IF(H3375="","",ROW()-4)</f>
        <v/>
      </c>
    </row>
    <row r="3376">
      <c r="A3376" s="13">
        <f>IF(H3376="","",ROW()-4)</f>
        <v/>
      </c>
      <c r="B3376" s="13">
        <f>IF(H3376="","",ROW()-4)</f>
        <v/>
      </c>
    </row>
    <row r="3377">
      <c r="A3377" s="13">
        <f>IF(H3377="","",ROW()-4)</f>
        <v/>
      </c>
      <c r="B3377" s="13">
        <f>IF(H3377="","",ROW()-4)</f>
        <v/>
      </c>
    </row>
    <row r="3378">
      <c r="A3378" s="13">
        <f>IF(H3378="","",ROW()-4)</f>
        <v/>
      </c>
      <c r="B3378" s="13">
        <f>IF(H3378="","",ROW()-4)</f>
        <v/>
      </c>
    </row>
    <row r="3379">
      <c r="A3379" s="13">
        <f>IF(H3379="","",ROW()-4)</f>
        <v/>
      </c>
      <c r="B3379" s="13">
        <f>IF(H3379="","",ROW()-4)</f>
        <v/>
      </c>
    </row>
    <row r="3380">
      <c r="A3380" s="13">
        <f>IF(H3380="","",ROW()-4)</f>
        <v/>
      </c>
      <c r="B3380" s="13">
        <f>IF(H3380="","",ROW()-4)</f>
        <v/>
      </c>
    </row>
    <row r="3381">
      <c r="A3381" s="13">
        <f>IF(H3381="","",ROW()-4)</f>
        <v/>
      </c>
      <c r="B3381" s="13">
        <f>IF(H3381="","",ROW()-4)</f>
        <v/>
      </c>
    </row>
    <row r="3382">
      <c r="A3382" s="13">
        <f>IF(H3382="","",ROW()-4)</f>
        <v/>
      </c>
      <c r="B3382" s="13">
        <f>IF(H3382="","",ROW()-4)</f>
        <v/>
      </c>
    </row>
    <row r="3383">
      <c r="A3383" s="13">
        <f>IF(H3383="","",ROW()-4)</f>
        <v/>
      </c>
      <c r="B3383" s="13">
        <f>IF(H3383="","",ROW()-4)</f>
        <v/>
      </c>
    </row>
    <row r="3384">
      <c r="A3384" s="13">
        <f>IF(H3384="","",ROW()-4)</f>
        <v/>
      </c>
      <c r="B3384" s="13">
        <f>IF(H3384="","",ROW()-4)</f>
        <v/>
      </c>
    </row>
    <row r="3385">
      <c r="A3385" s="13">
        <f>IF(H3385="","",ROW()-4)</f>
        <v/>
      </c>
      <c r="B3385" s="13">
        <f>IF(H3385="","",ROW()-4)</f>
        <v/>
      </c>
    </row>
    <row r="3386">
      <c r="A3386" s="13">
        <f>IF(H3386="","",ROW()-4)</f>
        <v/>
      </c>
      <c r="B3386" s="13">
        <f>IF(H3386="","",ROW()-4)</f>
        <v/>
      </c>
    </row>
    <row r="3387">
      <c r="A3387" s="13">
        <f>IF(H3387="","",ROW()-4)</f>
        <v/>
      </c>
      <c r="B3387" s="13">
        <f>IF(H3387="","",ROW()-4)</f>
        <v/>
      </c>
    </row>
    <row r="3388">
      <c r="A3388" s="13">
        <f>IF(H3388="","",ROW()-4)</f>
        <v/>
      </c>
      <c r="B3388" s="13">
        <f>IF(H3388="","",ROW()-4)</f>
        <v/>
      </c>
    </row>
    <row r="3389">
      <c r="A3389" s="13">
        <f>IF(H3389="","",ROW()-4)</f>
        <v/>
      </c>
      <c r="B3389" s="13">
        <f>IF(H3389="","",ROW()-4)</f>
        <v/>
      </c>
    </row>
    <row r="3390">
      <c r="A3390" s="13">
        <f>IF(H3390="","",ROW()-4)</f>
        <v/>
      </c>
      <c r="B3390" s="13">
        <f>IF(H3390="","",ROW()-4)</f>
        <v/>
      </c>
    </row>
    <row r="3391">
      <c r="A3391" s="13">
        <f>IF(H3391="","",ROW()-4)</f>
        <v/>
      </c>
      <c r="B3391" s="13">
        <f>IF(H3391="","",ROW()-4)</f>
        <v/>
      </c>
    </row>
    <row r="3392">
      <c r="A3392" s="13">
        <f>IF(H3392="","",ROW()-4)</f>
        <v/>
      </c>
      <c r="B3392" s="13">
        <f>IF(H3392="","",ROW()-4)</f>
        <v/>
      </c>
    </row>
    <row r="3393">
      <c r="A3393" s="13">
        <f>IF(H3393="","",ROW()-4)</f>
        <v/>
      </c>
      <c r="B3393" s="13">
        <f>IF(H3393="","",ROW()-4)</f>
        <v/>
      </c>
    </row>
    <row r="3394">
      <c r="A3394" s="13">
        <f>IF(H3394="","",ROW()-4)</f>
        <v/>
      </c>
      <c r="B3394" s="13">
        <f>IF(H3394="","",ROW()-4)</f>
        <v/>
      </c>
    </row>
    <row r="3395">
      <c r="A3395" s="13">
        <f>IF(H3395="","",ROW()-4)</f>
        <v/>
      </c>
      <c r="B3395" s="13">
        <f>IF(H3395="","",ROW()-4)</f>
        <v/>
      </c>
    </row>
    <row r="3396">
      <c r="A3396" s="13">
        <f>IF(H3396="","",ROW()-4)</f>
        <v/>
      </c>
      <c r="B3396" s="13">
        <f>IF(H3396="","",ROW()-4)</f>
        <v/>
      </c>
    </row>
    <row r="3397">
      <c r="A3397" s="13">
        <f>IF(H3397="","",ROW()-4)</f>
        <v/>
      </c>
      <c r="B3397" s="13">
        <f>IF(H3397="","",ROW()-4)</f>
        <v/>
      </c>
    </row>
    <row r="3398">
      <c r="A3398" s="13">
        <f>IF(H3398="","",ROW()-4)</f>
        <v/>
      </c>
      <c r="B3398" s="13">
        <f>IF(H3398="","",ROW()-4)</f>
        <v/>
      </c>
    </row>
    <row r="3399">
      <c r="A3399" s="13">
        <f>IF(H3399="","",ROW()-4)</f>
        <v/>
      </c>
      <c r="B3399" s="13">
        <f>IF(H3399="","",ROW()-4)</f>
        <v/>
      </c>
    </row>
    <row r="3400">
      <c r="A3400" s="13">
        <f>IF(H3400="","",ROW()-4)</f>
        <v/>
      </c>
      <c r="B3400" s="13">
        <f>IF(H3400="","",ROW()-4)</f>
        <v/>
      </c>
    </row>
    <row r="3401">
      <c r="A3401" s="13">
        <f>IF(H3401="","",ROW()-4)</f>
        <v/>
      </c>
      <c r="B3401" s="13">
        <f>IF(H3401="","",ROW()-4)</f>
        <v/>
      </c>
    </row>
    <row r="3402">
      <c r="A3402" s="13">
        <f>IF(H3402="","",ROW()-4)</f>
        <v/>
      </c>
      <c r="B3402" s="13">
        <f>IF(H3402="","",ROW()-4)</f>
        <v/>
      </c>
    </row>
    <row r="3403">
      <c r="A3403" s="13">
        <f>IF(H3403="","",ROW()-4)</f>
        <v/>
      </c>
      <c r="B3403" s="13">
        <f>IF(H3403="","",ROW()-4)</f>
        <v/>
      </c>
    </row>
    <row r="3404">
      <c r="A3404" s="13">
        <f>IF(H3404="","",ROW()-4)</f>
        <v/>
      </c>
      <c r="B3404" s="13">
        <f>IF(H3404="","",ROW()-4)</f>
        <v/>
      </c>
    </row>
    <row r="3405">
      <c r="A3405" s="13">
        <f>IF(H3405="","",ROW()-4)</f>
        <v/>
      </c>
      <c r="B3405" s="13">
        <f>IF(H3405="","",ROW()-4)</f>
        <v/>
      </c>
    </row>
    <row r="3406">
      <c r="A3406" s="13">
        <f>IF(H3406="","",ROW()-4)</f>
        <v/>
      </c>
      <c r="B3406" s="13">
        <f>IF(H3406="","",ROW()-4)</f>
        <v/>
      </c>
    </row>
    <row r="3407">
      <c r="A3407" s="13">
        <f>IF(H3407="","",ROW()-4)</f>
        <v/>
      </c>
      <c r="B3407" s="13">
        <f>IF(H3407="","",ROW()-4)</f>
        <v/>
      </c>
    </row>
    <row r="3408">
      <c r="A3408" s="13">
        <f>IF(H3408="","",ROW()-4)</f>
        <v/>
      </c>
      <c r="B3408" s="13">
        <f>IF(H3408="","",ROW()-4)</f>
        <v/>
      </c>
    </row>
    <row r="3409">
      <c r="A3409" s="13">
        <f>IF(H3409="","",ROW()-4)</f>
        <v/>
      </c>
      <c r="B3409" s="13">
        <f>IF(H3409="","",ROW()-4)</f>
        <v/>
      </c>
    </row>
    <row r="3410">
      <c r="A3410" s="13">
        <f>IF(H3410="","",ROW()-4)</f>
        <v/>
      </c>
      <c r="B3410" s="13">
        <f>IF(H3410="","",ROW()-4)</f>
        <v/>
      </c>
    </row>
    <row r="3411">
      <c r="A3411" s="13">
        <f>IF(H3411="","",ROW()-4)</f>
        <v/>
      </c>
      <c r="B3411" s="13">
        <f>IF(H3411="","",ROW()-4)</f>
        <v/>
      </c>
    </row>
    <row r="3412">
      <c r="A3412" s="13">
        <f>IF(H3412="","",ROW()-4)</f>
        <v/>
      </c>
      <c r="B3412" s="13">
        <f>IF(H3412="","",ROW()-4)</f>
        <v/>
      </c>
    </row>
    <row r="3413">
      <c r="A3413" s="13">
        <f>IF(H3413="","",ROW()-4)</f>
        <v/>
      </c>
      <c r="B3413" s="13">
        <f>IF(H3413="","",ROW()-4)</f>
        <v/>
      </c>
    </row>
    <row r="3414">
      <c r="A3414" s="13">
        <f>IF(H3414="","",ROW()-4)</f>
        <v/>
      </c>
      <c r="B3414" s="13">
        <f>IF(H3414="","",ROW()-4)</f>
        <v/>
      </c>
    </row>
    <row r="3415">
      <c r="A3415" s="13">
        <f>IF(H3415="","",ROW()-4)</f>
        <v/>
      </c>
      <c r="B3415" s="13">
        <f>IF(H3415="","",ROW()-4)</f>
        <v/>
      </c>
    </row>
    <row r="3416">
      <c r="A3416" s="13">
        <f>IF(H3416="","",ROW()-4)</f>
        <v/>
      </c>
      <c r="B3416" s="13">
        <f>IF(H3416="","",ROW()-4)</f>
        <v/>
      </c>
    </row>
    <row r="3417">
      <c r="A3417" s="13">
        <f>IF(H3417="","",ROW()-4)</f>
        <v/>
      </c>
      <c r="B3417" s="13">
        <f>IF(H3417="","",ROW()-4)</f>
        <v/>
      </c>
    </row>
    <row r="3418">
      <c r="A3418" s="13">
        <f>IF(H3418="","",ROW()-4)</f>
        <v/>
      </c>
      <c r="B3418" s="13">
        <f>IF(H3418="","",ROW()-4)</f>
        <v/>
      </c>
    </row>
    <row r="3419">
      <c r="A3419" s="13">
        <f>IF(H3419="","",ROW()-4)</f>
        <v/>
      </c>
      <c r="B3419" s="13">
        <f>IF(H3419="","",ROW()-4)</f>
        <v/>
      </c>
    </row>
    <row r="3420">
      <c r="A3420" s="13">
        <f>IF(H3420="","",ROW()-4)</f>
        <v/>
      </c>
      <c r="B3420" s="13">
        <f>IF(H3420="","",ROW()-4)</f>
        <v/>
      </c>
    </row>
    <row r="3421">
      <c r="A3421" s="13">
        <f>IF(H3421="","",ROW()-4)</f>
        <v/>
      </c>
      <c r="B3421" s="13">
        <f>IF(H3421="","",ROW()-4)</f>
        <v/>
      </c>
    </row>
    <row r="3422">
      <c r="A3422" s="13">
        <f>IF(H3422="","",ROW()-4)</f>
        <v/>
      </c>
      <c r="B3422" s="13">
        <f>IF(H3422="","",ROW()-4)</f>
        <v/>
      </c>
    </row>
    <row r="3423">
      <c r="A3423" s="13">
        <f>IF(H3423="","",ROW()-4)</f>
        <v/>
      </c>
      <c r="B3423" s="13">
        <f>IF(H3423="","",ROW()-4)</f>
        <v/>
      </c>
    </row>
    <row r="3424">
      <c r="A3424" s="13">
        <f>IF(H3424="","",ROW()-4)</f>
        <v/>
      </c>
      <c r="B3424" s="13">
        <f>IF(H3424="","",ROW()-4)</f>
        <v/>
      </c>
    </row>
    <row r="3425">
      <c r="A3425" s="13">
        <f>IF(H3425="","",ROW()-4)</f>
        <v/>
      </c>
      <c r="B3425" s="13">
        <f>IF(H3425="","",ROW()-4)</f>
        <v/>
      </c>
    </row>
    <row r="3426">
      <c r="A3426" s="13">
        <f>IF(H3426="","",ROW()-4)</f>
        <v/>
      </c>
      <c r="B3426" s="13">
        <f>IF(H3426="","",ROW()-4)</f>
        <v/>
      </c>
    </row>
    <row r="3427">
      <c r="A3427" s="13">
        <f>IF(H3427="","",ROW()-4)</f>
        <v/>
      </c>
      <c r="B3427" s="13">
        <f>IF(H3427="","",ROW()-4)</f>
        <v/>
      </c>
    </row>
    <row r="3428">
      <c r="A3428" s="13">
        <f>IF(H3428="","",ROW()-4)</f>
        <v/>
      </c>
      <c r="B3428" s="13">
        <f>IF(H3428="","",ROW()-4)</f>
        <v/>
      </c>
    </row>
    <row r="3429">
      <c r="A3429" s="13">
        <f>IF(H3429="","",ROW()-4)</f>
        <v/>
      </c>
      <c r="B3429" s="13">
        <f>IF(H3429="","",ROW()-4)</f>
        <v/>
      </c>
    </row>
    <row r="3430">
      <c r="A3430" s="13">
        <f>IF(H3430="","",ROW()-4)</f>
        <v/>
      </c>
      <c r="B3430" s="13">
        <f>IF(H3430="","",ROW()-4)</f>
        <v/>
      </c>
    </row>
    <row r="3431">
      <c r="A3431" s="13">
        <f>IF(H3431="","",ROW()-4)</f>
        <v/>
      </c>
      <c r="B3431" s="13">
        <f>IF(H3431="","",ROW()-4)</f>
        <v/>
      </c>
    </row>
    <row r="3432">
      <c r="A3432" s="13">
        <f>IF(H3432="","",ROW()-4)</f>
        <v/>
      </c>
      <c r="B3432" s="13">
        <f>IF(H3432="","",ROW()-4)</f>
        <v/>
      </c>
    </row>
    <row r="3433">
      <c r="A3433" s="13">
        <f>IF(H3433="","",ROW()-4)</f>
        <v/>
      </c>
      <c r="B3433" s="13">
        <f>IF(H3433="","",ROW()-4)</f>
        <v/>
      </c>
    </row>
    <row r="3434">
      <c r="A3434" s="13">
        <f>IF(H3434="","",ROW()-4)</f>
        <v/>
      </c>
      <c r="B3434" s="13">
        <f>IF(H3434="","",ROW()-4)</f>
        <v/>
      </c>
    </row>
    <row r="3435">
      <c r="A3435" s="13">
        <f>IF(H3435="","",ROW()-4)</f>
        <v/>
      </c>
      <c r="B3435" s="13">
        <f>IF(H3435="","",ROW()-4)</f>
        <v/>
      </c>
    </row>
    <row r="3436">
      <c r="A3436" s="13">
        <f>IF(H3436="","",ROW()-4)</f>
        <v/>
      </c>
      <c r="B3436" s="13">
        <f>IF(H3436="","",ROW()-4)</f>
        <v/>
      </c>
    </row>
    <row r="3437">
      <c r="A3437" s="13">
        <f>IF(H3437="","",ROW()-4)</f>
        <v/>
      </c>
      <c r="B3437" s="13">
        <f>IF(H3437="","",ROW()-4)</f>
        <v/>
      </c>
    </row>
    <row r="3438">
      <c r="A3438" s="13">
        <f>IF(H3438="","",ROW()-4)</f>
        <v/>
      </c>
      <c r="B3438" s="13">
        <f>IF(H3438="","",ROW()-4)</f>
        <v/>
      </c>
    </row>
    <row r="3439">
      <c r="A3439" s="13">
        <f>IF(H3439="","",ROW()-4)</f>
        <v/>
      </c>
      <c r="B3439" s="13">
        <f>IF(H3439="","",ROW()-4)</f>
        <v/>
      </c>
    </row>
    <row r="3440">
      <c r="A3440" s="13">
        <f>IF(H3440="","",ROW()-4)</f>
        <v/>
      </c>
      <c r="B3440" s="13">
        <f>IF(H3440="","",ROW()-4)</f>
        <v/>
      </c>
    </row>
    <row r="3441">
      <c r="A3441" s="13">
        <f>IF(H3441="","",ROW()-4)</f>
        <v/>
      </c>
      <c r="B3441" s="13">
        <f>IF(H3441="","",ROW()-4)</f>
        <v/>
      </c>
    </row>
    <row r="3442">
      <c r="A3442" s="13">
        <f>IF(H3442="","",ROW()-4)</f>
        <v/>
      </c>
      <c r="B3442" s="13">
        <f>IF(H3442="","",ROW()-4)</f>
        <v/>
      </c>
    </row>
    <row r="3443">
      <c r="A3443" s="13">
        <f>IF(H3443="","",ROW()-4)</f>
        <v/>
      </c>
      <c r="B3443" s="13">
        <f>IF(H3443="","",ROW()-4)</f>
        <v/>
      </c>
    </row>
    <row r="3444">
      <c r="A3444" s="13">
        <f>IF(H3444="","",ROW()-4)</f>
        <v/>
      </c>
      <c r="B3444" s="13">
        <f>IF(H3444="","",ROW()-4)</f>
        <v/>
      </c>
    </row>
    <row r="3445">
      <c r="A3445" s="13">
        <f>IF(H3445="","",ROW()-4)</f>
        <v/>
      </c>
      <c r="B3445" s="13">
        <f>IF(H3445="","",ROW()-4)</f>
        <v/>
      </c>
    </row>
    <row r="3446">
      <c r="A3446" s="13">
        <f>IF(H3446="","",ROW()-4)</f>
        <v/>
      </c>
      <c r="B3446" s="13">
        <f>IF(H3446="","",ROW()-4)</f>
        <v/>
      </c>
    </row>
    <row r="3447">
      <c r="A3447" s="13">
        <f>IF(H3447="","",ROW()-4)</f>
        <v/>
      </c>
      <c r="B3447" s="13">
        <f>IF(H3447="","",ROW()-4)</f>
        <v/>
      </c>
    </row>
    <row r="3448">
      <c r="A3448" s="13">
        <f>IF(H3448="","",ROW()-4)</f>
        <v/>
      </c>
      <c r="B3448" s="13">
        <f>IF(H3448="","",ROW()-4)</f>
        <v/>
      </c>
    </row>
    <row r="3449">
      <c r="A3449" s="13">
        <f>IF(H3449="","",ROW()-4)</f>
        <v/>
      </c>
      <c r="B3449" s="13">
        <f>IF(H3449="","",ROW()-4)</f>
        <v/>
      </c>
    </row>
    <row r="3450">
      <c r="A3450" s="13">
        <f>IF(H3450="","",ROW()-4)</f>
        <v/>
      </c>
      <c r="B3450" s="13">
        <f>IF(H3450="","",ROW()-4)</f>
        <v/>
      </c>
    </row>
    <row r="3451">
      <c r="A3451" s="13">
        <f>IF(H3451="","",ROW()-4)</f>
        <v/>
      </c>
      <c r="B3451" s="13">
        <f>IF(H3451="","",ROW()-4)</f>
        <v/>
      </c>
    </row>
    <row r="3452">
      <c r="A3452" s="13">
        <f>IF(H3452="","",ROW()-4)</f>
        <v/>
      </c>
      <c r="B3452" s="13">
        <f>IF(H3452="","",ROW()-4)</f>
        <v/>
      </c>
    </row>
    <row r="3453">
      <c r="A3453" s="13">
        <f>IF(H3453="","",ROW()-4)</f>
        <v/>
      </c>
      <c r="B3453" s="13">
        <f>IF(H3453="","",ROW()-4)</f>
        <v/>
      </c>
    </row>
    <row r="3454">
      <c r="A3454" s="13">
        <f>IF(H3454="","",ROW()-4)</f>
        <v/>
      </c>
      <c r="B3454" s="13">
        <f>IF(H3454="","",ROW()-4)</f>
        <v/>
      </c>
    </row>
    <row r="3455">
      <c r="A3455" s="13">
        <f>IF(H3455="","",ROW()-4)</f>
        <v/>
      </c>
      <c r="B3455" s="13">
        <f>IF(H3455="","",ROW()-4)</f>
        <v/>
      </c>
    </row>
    <row r="3456">
      <c r="A3456" s="13">
        <f>IF(H3456="","",ROW()-4)</f>
        <v/>
      </c>
      <c r="B3456" s="13">
        <f>IF(H3456="","",ROW()-4)</f>
        <v/>
      </c>
    </row>
    <row r="3457">
      <c r="A3457" s="13">
        <f>IF(H3457="","",ROW()-4)</f>
        <v/>
      </c>
      <c r="B3457" s="13">
        <f>IF(H3457="","",ROW()-4)</f>
        <v/>
      </c>
    </row>
    <row r="3458">
      <c r="A3458" s="13">
        <f>IF(H3458="","",ROW()-4)</f>
        <v/>
      </c>
      <c r="B3458" s="13">
        <f>IF(H3458="","",ROW()-4)</f>
        <v/>
      </c>
    </row>
    <row r="3459">
      <c r="A3459" s="13">
        <f>IF(H3459="","",ROW()-4)</f>
        <v/>
      </c>
      <c r="B3459" s="13">
        <f>IF(H3459="","",ROW()-4)</f>
        <v/>
      </c>
    </row>
    <row r="3460">
      <c r="A3460" s="13">
        <f>IF(H3460="","",ROW()-4)</f>
        <v/>
      </c>
      <c r="B3460" s="13">
        <f>IF(H3460="","",ROW()-4)</f>
        <v/>
      </c>
    </row>
    <row r="3461">
      <c r="A3461" s="13">
        <f>IF(H3461="","",ROW()-4)</f>
        <v/>
      </c>
      <c r="B3461" s="13">
        <f>IF(H3461="","",ROW()-4)</f>
        <v/>
      </c>
    </row>
    <row r="3462">
      <c r="A3462" s="13">
        <f>IF(H3462="","",ROW()-4)</f>
        <v/>
      </c>
      <c r="B3462" s="13">
        <f>IF(H3462="","",ROW()-4)</f>
        <v/>
      </c>
    </row>
    <row r="3463">
      <c r="A3463" s="13">
        <f>IF(H3463="","",ROW()-4)</f>
        <v/>
      </c>
      <c r="B3463" s="13">
        <f>IF(H3463="","",ROW()-4)</f>
        <v/>
      </c>
    </row>
    <row r="3464">
      <c r="A3464" s="13">
        <f>IF(H3464="","",ROW()-4)</f>
        <v/>
      </c>
      <c r="B3464" s="13">
        <f>IF(H3464="","",ROW()-4)</f>
        <v/>
      </c>
    </row>
    <row r="3465">
      <c r="A3465" s="13">
        <f>IF(H3465="","",ROW()-4)</f>
        <v/>
      </c>
      <c r="B3465" s="13">
        <f>IF(H3465="","",ROW()-4)</f>
        <v/>
      </c>
    </row>
    <row r="3466">
      <c r="A3466" s="13">
        <f>IF(H3466="","",ROW()-4)</f>
        <v/>
      </c>
      <c r="B3466" s="13">
        <f>IF(H3466="","",ROW()-4)</f>
        <v/>
      </c>
    </row>
    <row r="3467">
      <c r="A3467" s="13">
        <f>IF(H3467="","",ROW()-4)</f>
        <v/>
      </c>
      <c r="B3467" s="13">
        <f>IF(H3467="","",ROW()-4)</f>
        <v/>
      </c>
    </row>
    <row r="3468">
      <c r="A3468" s="13">
        <f>IF(H3468="","",ROW()-4)</f>
        <v/>
      </c>
      <c r="B3468" s="13">
        <f>IF(H3468="","",ROW()-4)</f>
        <v/>
      </c>
    </row>
    <row r="3469">
      <c r="A3469" s="13">
        <f>IF(H3469="","",ROW()-4)</f>
        <v/>
      </c>
      <c r="B3469" s="13">
        <f>IF(H3469="","",ROW()-4)</f>
        <v/>
      </c>
    </row>
    <row r="3470">
      <c r="A3470" s="13">
        <f>IF(H3470="","",ROW()-4)</f>
        <v/>
      </c>
      <c r="B3470" s="13">
        <f>IF(H3470="","",ROW()-4)</f>
        <v/>
      </c>
    </row>
    <row r="3471">
      <c r="A3471" s="13">
        <f>IF(H3471="","",ROW()-4)</f>
        <v/>
      </c>
      <c r="B3471" s="13">
        <f>IF(H3471="","",ROW()-4)</f>
        <v/>
      </c>
    </row>
    <row r="3472">
      <c r="A3472" s="13">
        <f>IF(H3472="","",ROW()-4)</f>
        <v/>
      </c>
      <c r="B3472" s="13">
        <f>IF(H3472="","",ROW()-4)</f>
        <v/>
      </c>
    </row>
    <row r="3473">
      <c r="A3473" s="13">
        <f>IF(H3473="","",ROW()-4)</f>
        <v/>
      </c>
      <c r="B3473" s="13">
        <f>IF(H3473="","",ROW()-4)</f>
        <v/>
      </c>
    </row>
    <row r="3474">
      <c r="A3474" s="13">
        <f>IF(H3474="","",ROW()-4)</f>
        <v/>
      </c>
      <c r="B3474" s="13">
        <f>IF(H3474="","",ROW()-4)</f>
        <v/>
      </c>
    </row>
    <row r="3475">
      <c r="A3475" s="13">
        <f>IF(H3475="","",ROW()-4)</f>
        <v/>
      </c>
      <c r="B3475" s="13">
        <f>IF(H3475="","",ROW()-4)</f>
        <v/>
      </c>
    </row>
    <row r="3476">
      <c r="A3476" s="13">
        <f>IF(H3476="","",ROW()-4)</f>
        <v/>
      </c>
      <c r="B3476" s="13">
        <f>IF(H3476="","",ROW()-4)</f>
        <v/>
      </c>
    </row>
    <row r="3477">
      <c r="A3477" s="13">
        <f>IF(H3477="","",ROW()-4)</f>
        <v/>
      </c>
      <c r="B3477" s="13">
        <f>IF(H3477="","",ROW()-4)</f>
        <v/>
      </c>
    </row>
    <row r="3478">
      <c r="A3478" s="13">
        <f>IF(H3478="","",ROW()-4)</f>
        <v/>
      </c>
      <c r="B3478" s="13">
        <f>IF(H3478="","",ROW()-4)</f>
        <v/>
      </c>
    </row>
    <row r="3479">
      <c r="A3479" s="13">
        <f>IF(H3479="","",ROW()-4)</f>
        <v/>
      </c>
      <c r="B3479" s="13">
        <f>IF(H3479="","",ROW()-4)</f>
        <v/>
      </c>
    </row>
    <row r="3480">
      <c r="A3480" s="13">
        <f>IF(H3480="","",ROW()-4)</f>
        <v/>
      </c>
      <c r="B3480" s="13">
        <f>IF(H3480="","",ROW()-4)</f>
        <v/>
      </c>
    </row>
    <row r="3481">
      <c r="A3481" s="13">
        <f>IF(H3481="","",ROW()-4)</f>
        <v/>
      </c>
      <c r="B3481" s="13">
        <f>IF(H3481="","",ROW()-4)</f>
        <v/>
      </c>
    </row>
    <row r="3482">
      <c r="A3482" s="13">
        <f>IF(H3482="","",ROW()-4)</f>
        <v/>
      </c>
      <c r="B3482" s="13">
        <f>IF(H3482="","",ROW()-4)</f>
        <v/>
      </c>
    </row>
    <row r="3483">
      <c r="A3483" s="13">
        <f>IF(H3483="","",ROW()-4)</f>
        <v/>
      </c>
      <c r="B3483" s="13">
        <f>IF(H3483="","",ROW()-4)</f>
        <v/>
      </c>
    </row>
    <row r="3484">
      <c r="A3484" s="13">
        <f>IF(H3484="","",ROW()-4)</f>
        <v/>
      </c>
      <c r="B3484" s="13">
        <f>IF(H3484="","",ROW()-4)</f>
        <v/>
      </c>
    </row>
    <row r="3485">
      <c r="A3485" s="13">
        <f>IF(H3485="","",ROW()-4)</f>
        <v/>
      </c>
      <c r="B3485" s="13">
        <f>IF(H3485="","",ROW()-4)</f>
        <v/>
      </c>
    </row>
    <row r="3486">
      <c r="A3486" s="13">
        <f>IF(H3486="","",ROW()-4)</f>
        <v/>
      </c>
      <c r="B3486" s="13">
        <f>IF(H3486="","",ROW()-4)</f>
        <v/>
      </c>
    </row>
    <row r="3487">
      <c r="A3487" s="13">
        <f>IF(H3487="","",ROW()-4)</f>
        <v/>
      </c>
      <c r="B3487" s="13">
        <f>IF(H3487="","",ROW()-4)</f>
        <v/>
      </c>
    </row>
    <row r="3488">
      <c r="A3488" s="13">
        <f>IF(H3488="","",ROW()-4)</f>
        <v/>
      </c>
      <c r="B3488" s="13">
        <f>IF(H3488="","",ROW()-4)</f>
        <v/>
      </c>
    </row>
    <row r="3489">
      <c r="A3489" s="13">
        <f>IF(H3489="","",ROW()-4)</f>
        <v/>
      </c>
      <c r="B3489" s="13">
        <f>IF(H3489="","",ROW()-4)</f>
        <v/>
      </c>
    </row>
    <row r="3490">
      <c r="A3490" s="13">
        <f>IF(H3490="","",ROW()-4)</f>
        <v/>
      </c>
      <c r="B3490" s="13">
        <f>IF(H3490="","",ROW()-4)</f>
        <v/>
      </c>
    </row>
    <row r="3491">
      <c r="A3491" s="13">
        <f>IF(H3491="","",ROW()-4)</f>
        <v/>
      </c>
      <c r="B3491" s="13">
        <f>IF(H3491="","",ROW()-4)</f>
        <v/>
      </c>
    </row>
    <row r="3492">
      <c r="A3492" s="13">
        <f>IF(H3492="","",ROW()-4)</f>
        <v/>
      </c>
      <c r="B3492" s="13">
        <f>IF(H3492="","",ROW()-4)</f>
        <v/>
      </c>
    </row>
    <row r="3493">
      <c r="A3493" s="13">
        <f>IF(H3493="","",ROW()-4)</f>
        <v/>
      </c>
      <c r="B3493" s="13">
        <f>IF(H3493="","",ROW()-4)</f>
        <v/>
      </c>
    </row>
    <row r="3494">
      <c r="A3494" s="13">
        <f>IF(H3494="","",ROW()-4)</f>
        <v/>
      </c>
      <c r="B3494" s="13">
        <f>IF(H3494="","",ROW()-4)</f>
        <v/>
      </c>
    </row>
    <row r="3495">
      <c r="A3495" s="13">
        <f>IF(H3495="","",ROW()-4)</f>
        <v/>
      </c>
      <c r="B3495" s="13">
        <f>IF(H3495="","",ROW()-4)</f>
        <v/>
      </c>
    </row>
    <row r="3496">
      <c r="A3496" s="13">
        <f>IF(H3496="","",ROW()-4)</f>
        <v/>
      </c>
      <c r="B3496" s="13">
        <f>IF(H3496="","",ROW()-4)</f>
        <v/>
      </c>
    </row>
    <row r="3497">
      <c r="A3497" s="13">
        <f>IF(H3497="","",ROW()-4)</f>
        <v/>
      </c>
      <c r="B3497" s="13">
        <f>IF(H3497="","",ROW()-4)</f>
        <v/>
      </c>
    </row>
    <row r="3498">
      <c r="A3498" s="13">
        <f>IF(H3498="","",ROW()-4)</f>
        <v/>
      </c>
      <c r="B3498" s="13">
        <f>IF(H3498="","",ROW()-4)</f>
        <v/>
      </c>
    </row>
    <row r="3499">
      <c r="A3499" s="13">
        <f>IF(H3499="","",ROW()-4)</f>
        <v/>
      </c>
      <c r="B3499" s="13">
        <f>IF(H3499="","",ROW()-4)</f>
        <v/>
      </c>
    </row>
    <row r="3500">
      <c r="A3500" s="13">
        <f>IF(H3500="","",ROW()-4)</f>
        <v/>
      </c>
      <c r="B3500" s="13">
        <f>IF(H3500="","",ROW()-4)</f>
        <v/>
      </c>
    </row>
    <row r="3501">
      <c r="A3501" s="13">
        <f>IF(H3501="","",ROW()-4)</f>
        <v/>
      </c>
      <c r="B3501" s="13">
        <f>IF(H3501="","",ROW()-4)</f>
        <v/>
      </c>
    </row>
    <row r="3502">
      <c r="A3502" s="13">
        <f>IF(H3502="","",ROW()-4)</f>
        <v/>
      </c>
      <c r="B3502" s="13">
        <f>IF(H3502="","",ROW()-4)</f>
        <v/>
      </c>
    </row>
    <row r="3503">
      <c r="A3503" s="13">
        <f>IF(H3503="","",ROW()-4)</f>
        <v/>
      </c>
      <c r="B3503" s="13">
        <f>IF(H3503="","",ROW()-4)</f>
        <v/>
      </c>
    </row>
    <row r="3504">
      <c r="A3504" s="13">
        <f>IF(H3504="","",ROW()-4)</f>
        <v/>
      </c>
      <c r="B3504" s="13">
        <f>IF(H3504="","",ROW()-4)</f>
        <v/>
      </c>
    </row>
    <row r="3505">
      <c r="A3505" s="13">
        <f>IF(H3505="","",ROW()-4)</f>
        <v/>
      </c>
      <c r="B3505" s="13">
        <f>IF(H3505="","",ROW()-4)</f>
        <v/>
      </c>
    </row>
    <row r="3506">
      <c r="A3506" s="13">
        <f>IF(H3506="","",ROW()-4)</f>
        <v/>
      </c>
      <c r="B3506" s="13">
        <f>IF(H3506="","",ROW()-4)</f>
        <v/>
      </c>
    </row>
    <row r="3507">
      <c r="A3507" s="13">
        <f>IF(H3507="","",ROW()-4)</f>
        <v/>
      </c>
      <c r="B3507" s="13">
        <f>IF(H3507="","",ROW()-4)</f>
        <v/>
      </c>
    </row>
    <row r="3508">
      <c r="A3508" s="13">
        <f>IF(H3508="","",ROW()-4)</f>
        <v/>
      </c>
      <c r="B3508" s="13">
        <f>IF(H3508="","",ROW()-4)</f>
        <v/>
      </c>
    </row>
    <row r="3509">
      <c r="A3509" s="13">
        <f>IF(H3509="","",ROW()-4)</f>
        <v/>
      </c>
      <c r="B3509" s="13">
        <f>IF(H3509="","",ROW()-4)</f>
        <v/>
      </c>
    </row>
    <row r="3510">
      <c r="A3510" s="13">
        <f>IF(H3510="","",ROW()-4)</f>
        <v/>
      </c>
      <c r="B3510" s="13">
        <f>IF(H3510="","",ROW()-4)</f>
        <v/>
      </c>
    </row>
    <row r="3511">
      <c r="A3511" s="13">
        <f>IF(H3511="","",ROW()-4)</f>
        <v/>
      </c>
      <c r="B3511" s="13">
        <f>IF(H3511="","",ROW()-4)</f>
        <v/>
      </c>
    </row>
    <row r="3512">
      <c r="A3512" s="13">
        <f>IF(H3512="","",ROW()-4)</f>
        <v/>
      </c>
      <c r="B3512" s="13">
        <f>IF(H3512="","",ROW()-4)</f>
        <v/>
      </c>
    </row>
    <row r="3513">
      <c r="A3513" s="13">
        <f>IF(H3513="","",ROW()-4)</f>
        <v/>
      </c>
      <c r="B3513" s="13">
        <f>IF(H3513="","",ROW()-4)</f>
        <v/>
      </c>
    </row>
    <row r="3514">
      <c r="A3514" s="13">
        <f>IF(H3514="","",ROW()-4)</f>
        <v/>
      </c>
      <c r="B3514" s="13">
        <f>IF(H3514="","",ROW()-4)</f>
        <v/>
      </c>
    </row>
    <row r="3515">
      <c r="A3515" s="13">
        <f>IF(H3515="","",ROW()-4)</f>
        <v/>
      </c>
      <c r="B3515" s="13">
        <f>IF(H3515="","",ROW()-4)</f>
        <v/>
      </c>
    </row>
    <row r="3516">
      <c r="A3516" s="13">
        <f>IF(H3516="","",ROW()-4)</f>
        <v/>
      </c>
      <c r="B3516" s="13">
        <f>IF(H3516="","",ROW()-4)</f>
        <v/>
      </c>
    </row>
    <row r="3517">
      <c r="A3517" s="13">
        <f>IF(H3517="","",ROW()-4)</f>
        <v/>
      </c>
      <c r="B3517" s="13">
        <f>IF(H3517="","",ROW()-4)</f>
        <v/>
      </c>
    </row>
    <row r="3518">
      <c r="A3518" s="13">
        <f>IF(H3518="","",ROW()-4)</f>
        <v/>
      </c>
      <c r="B3518" s="13">
        <f>IF(H3518="","",ROW()-4)</f>
        <v/>
      </c>
    </row>
    <row r="3519">
      <c r="A3519" s="13">
        <f>IF(H3519="","",ROW()-4)</f>
        <v/>
      </c>
      <c r="B3519" s="13">
        <f>IF(H3519="","",ROW()-4)</f>
        <v/>
      </c>
    </row>
    <row r="3520">
      <c r="A3520" s="13">
        <f>IF(H3520="","",ROW()-4)</f>
        <v/>
      </c>
      <c r="B3520" s="13">
        <f>IF(H3520="","",ROW()-4)</f>
        <v/>
      </c>
    </row>
    <row r="3521">
      <c r="A3521" s="13">
        <f>IF(H3521="","",ROW()-4)</f>
        <v/>
      </c>
      <c r="B3521" s="13">
        <f>IF(H3521="","",ROW()-4)</f>
        <v/>
      </c>
    </row>
    <row r="3522">
      <c r="A3522" s="13">
        <f>IF(H3522="","",ROW()-4)</f>
        <v/>
      </c>
      <c r="B3522" s="13">
        <f>IF(H3522="","",ROW()-4)</f>
        <v/>
      </c>
    </row>
    <row r="3523">
      <c r="A3523" s="13">
        <f>IF(H3523="","",ROW()-4)</f>
        <v/>
      </c>
      <c r="B3523" s="13">
        <f>IF(H3523="","",ROW()-4)</f>
        <v/>
      </c>
    </row>
    <row r="3524">
      <c r="A3524" s="13">
        <f>IF(H3524="","",ROW()-4)</f>
        <v/>
      </c>
      <c r="B3524" s="13">
        <f>IF(H3524="","",ROW()-4)</f>
        <v/>
      </c>
    </row>
    <row r="3525">
      <c r="A3525" s="13">
        <f>IF(H3525="","",ROW()-4)</f>
        <v/>
      </c>
      <c r="B3525" s="13">
        <f>IF(H3525="","",ROW()-4)</f>
        <v/>
      </c>
    </row>
    <row r="3526">
      <c r="A3526" s="13">
        <f>IF(H3526="","",ROW()-4)</f>
        <v/>
      </c>
      <c r="B3526" s="13">
        <f>IF(H3526="","",ROW()-4)</f>
        <v/>
      </c>
    </row>
    <row r="3527">
      <c r="A3527" s="13">
        <f>IF(H3527="","",ROW()-4)</f>
        <v/>
      </c>
      <c r="B3527" s="13">
        <f>IF(H3527="","",ROW()-4)</f>
        <v/>
      </c>
    </row>
    <row r="3528">
      <c r="A3528" s="13">
        <f>IF(H3528="","",ROW()-4)</f>
        <v/>
      </c>
      <c r="B3528" s="13">
        <f>IF(H3528="","",ROW()-4)</f>
        <v/>
      </c>
    </row>
    <row r="3529">
      <c r="A3529" s="13">
        <f>IF(H3529="","",ROW()-4)</f>
        <v/>
      </c>
      <c r="B3529" s="13">
        <f>IF(H3529="","",ROW()-4)</f>
        <v/>
      </c>
    </row>
    <row r="3530">
      <c r="A3530" s="13">
        <f>IF(H3530="","",ROW()-4)</f>
        <v/>
      </c>
      <c r="B3530" s="13">
        <f>IF(H3530="","",ROW()-4)</f>
        <v/>
      </c>
    </row>
    <row r="3531">
      <c r="A3531" s="13">
        <f>IF(H3531="","",ROW()-4)</f>
        <v/>
      </c>
      <c r="B3531" s="13">
        <f>IF(H3531="","",ROW()-4)</f>
        <v/>
      </c>
    </row>
    <row r="3532">
      <c r="A3532" s="13">
        <f>IF(H3532="","",ROW()-4)</f>
        <v/>
      </c>
      <c r="B3532" s="13">
        <f>IF(H3532="","",ROW()-4)</f>
        <v/>
      </c>
    </row>
    <row r="3533">
      <c r="A3533" s="13">
        <f>IF(H3533="","",ROW()-4)</f>
        <v/>
      </c>
      <c r="B3533" s="13">
        <f>IF(H3533="","",ROW()-4)</f>
        <v/>
      </c>
    </row>
    <row r="3534">
      <c r="A3534" s="13">
        <f>IF(H3534="","",ROW()-4)</f>
        <v/>
      </c>
      <c r="B3534" s="13">
        <f>IF(H3534="","",ROW()-4)</f>
        <v/>
      </c>
    </row>
    <row r="3535">
      <c r="A3535" s="13">
        <f>IF(H3535="","",ROW()-4)</f>
        <v/>
      </c>
      <c r="B3535" s="13">
        <f>IF(H3535="","",ROW()-4)</f>
        <v/>
      </c>
    </row>
    <row r="3536">
      <c r="A3536" s="13">
        <f>IF(H3536="","",ROW()-4)</f>
        <v/>
      </c>
      <c r="B3536" s="13">
        <f>IF(H3536="","",ROW()-4)</f>
        <v/>
      </c>
    </row>
    <row r="3537">
      <c r="A3537" s="13">
        <f>IF(H3537="","",ROW()-4)</f>
        <v/>
      </c>
      <c r="B3537" s="13">
        <f>IF(H3537="","",ROW()-4)</f>
        <v/>
      </c>
    </row>
    <row r="3538">
      <c r="A3538" s="13">
        <f>IF(H3538="","",ROW()-4)</f>
        <v/>
      </c>
      <c r="B3538" s="13">
        <f>IF(H3538="","",ROW()-4)</f>
        <v/>
      </c>
    </row>
    <row r="3539">
      <c r="A3539" s="13">
        <f>IF(H3539="","",ROW()-4)</f>
        <v/>
      </c>
      <c r="B3539" s="13">
        <f>IF(H3539="","",ROW()-4)</f>
        <v/>
      </c>
    </row>
    <row r="3540">
      <c r="A3540" s="13">
        <f>IF(H3540="","",ROW()-4)</f>
        <v/>
      </c>
      <c r="B3540" s="13">
        <f>IF(H3540="","",ROW()-4)</f>
        <v/>
      </c>
    </row>
    <row r="3541">
      <c r="A3541" s="13">
        <f>IF(H3541="","",ROW()-4)</f>
        <v/>
      </c>
      <c r="B3541" s="13">
        <f>IF(H3541="","",ROW()-4)</f>
        <v/>
      </c>
    </row>
    <row r="3542">
      <c r="A3542" s="13">
        <f>IF(H3542="","",ROW()-4)</f>
        <v/>
      </c>
      <c r="B3542" s="13">
        <f>IF(H3542="","",ROW()-4)</f>
        <v/>
      </c>
    </row>
    <row r="3543">
      <c r="A3543" s="13">
        <f>IF(H3543="","",ROW()-4)</f>
        <v/>
      </c>
      <c r="B3543" s="13">
        <f>IF(H3543="","",ROW()-4)</f>
        <v/>
      </c>
    </row>
    <row r="3544">
      <c r="A3544" s="13">
        <f>IF(H3544="","",ROW()-4)</f>
        <v/>
      </c>
      <c r="B3544" s="13">
        <f>IF(H3544="","",ROW()-4)</f>
        <v/>
      </c>
    </row>
    <row r="3545">
      <c r="A3545" s="13">
        <f>IF(H3545="","",ROW()-4)</f>
        <v/>
      </c>
      <c r="B3545" s="13">
        <f>IF(H3545="","",ROW()-4)</f>
        <v/>
      </c>
    </row>
    <row r="3546">
      <c r="A3546" s="13">
        <f>IF(H3546="","",ROW()-4)</f>
        <v/>
      </c>
      <c r="B3546" s="13">
        <f>IF(H3546="","",ROW()-4)</f>
        <v/>
      </c>
    </row>
    <row r="3547">
      <c r="A3547" s="13">
        <f>IF(H3547="","",ROW()-4)</f>
        <v/>
      </c>
      <c r="B3547" s="13">
        <f>IF(H3547="","",ROW()-4)</f>
        <v/>
      </c>
    </row>
    <row r="3548">
      <c r="A3548" s="13">
        <f>IF(H3548="","",ROW()-4)</f>
        <v/>
      </c>
      <c r="B3548" s="13">
        <f>IF(H3548="","",ROW()-4)</f>
        <v/>
      </c>
    </row>
    <row r="3549">
      <c r="A3549" s="13">
        <f>IF(H3549="","",ROW()-4)</f>
        <v/>
      </c>
      <c r="B3549" s="13">
        <f>IF(H3549="","",ROW()-4)</f>
        <v/>
      </c>
    </row>
    <row r="3550">
      <c r="A3550" s="13">
        <f>IF(H3550="","",ROW()-4)</f>
        <v/>
      </c>
      <c r="B3550" s="13">
        <f>IF(H3550="","",ROW()-4)</f>
        <v/>
      </c>
    </row>
    <row r="3551">
      <c r="A3551" s="13">
        <f>IF(H3551="","",ROW()-4)</f>
        <v/>
      </c>
      <c r="B3551" s="13">
        <f>IF(H3551="","",ROW()-4)</f>
        <v/>
      </c>
    </row>
    <row r="3552">
      <c r="A3552" s="13">
        <f>IF(H3552="","",ROW()-4)</f>
        <v/>
      </c>
      <c r="B3552" s="13">
        <f>IF(H3552="","",ROW()-4)</f>
        <v/>
      </c>
    </row>
    <row r="3553">
      <c r="A3553" s="13">
        <f>IF(H3553="","",ROW()-4)</f>
        <v/>
      </c>
      <c r="B3553" s="13">
        <f>IF(H3553="","",ROW()-4)</f>
        <v/>
      </c>
    </row>
    <row r="3554">
      <c r="A3554" s="13">
        <f>IF(H3554="","",ROW()-4)</f>
        <v/>
      </c>
      <c r="B3554" s="13">
        <f>IF(H3554="","",ROW()-4)</f>
        <v/>
      </c>
    </row>
    <row r="3555">
      <c r="A3555" s="13">
        <f>IF(H3555="","",ROW()-4)</f>
        <v/>
      </c>
      <c r="B3555" s="13">
        <f>IF(H3555="","",ROW()-4)</f>
        <v/>
      </c>
    </row>
    <row r="3556">
      <c r="A3556" s="13">
        <f>IF(H3556="","",ROW()-4)</f>
        <v/>
      </c>
      <c r="B3556" s="13">
        <f>IF(H3556="","",ROW()-4)</f>
        <v/>
      </c>
    </row>
    <row r="3557">
      <c r="A3557" s="13">
        <f>IF(H3557="","",ROW()-4)</f>
        <v/>
      </c>
      <c r="B3557" s="13">
        <f>IF(H3557="","",ROW()-4)</f>
        <v/>
      </c>
    </row>
    <row r="3558">
      <c r="A3558" s="13">
        <f>IF(H3558="","",ROW()-4)</f>
        <v/>
      </c>
      <c r="B3558" s="13">
        <f>IF(H3558="","",ROW()-4)</f>
        <v/>
      </c>
    </row>
    <row r="3559">
      <c r="A3559" s="13">
        <f>IF(H3559="","",ROW()-4)</f>
        <v/>
      </c>
      <c r="B3559" s="13">
        <f>IF(H3559="","",ROW()-4)</f>
        <v/>
      </c>
    </row>
    <row r="3560">
      <c r="A3560" s="13">
        <f>IF(H3560="","",ROW()-4)</f>
        <v/>
      </c>
      <c r="B3560" s="13">
        <f>IF(H3560="","",ROW()-4)</f>
        <v/>
      </c>
    </row>
    <row r="3561">
      <c r="A3561" s="13">
        <f>IF(H3561="","",ROW()-4)</f>
        <v/>
      </c>
      <c r="B3561" s="13">
        <f>IF(H3561="","",ROW()-4)</f>
        <v/>
      </c>
    </row>
    <row r="3562">
      <c r="A3562" s="13">
        <f>IF(H3562="","",ROW()-4)</f>
        <v/>
      </c>
      <c r="B3562" s="13">
        <f>IF(H3562="","",ROW()-4)</f>
        <v/>
      </c>
    </row>
    <row r="3563">
      <c r="A3563" s="13">
        <f>IF(H3563="","",ROW()-4)</f>
        <v/>
      </c>
      <c r="B3563" s="13">
        <f>IF(H3563="","",ROW()-4)</f>
        <v/>
      </c>
    </row>
    <row r="3564">
      <c r="A3564" s="13">
        <f>IF(H3564="","",ROW()-4)</f>
        <v/>
      </c>
      <c r="B3564" s="13">
        <f>IF(H3564="","",ROW()-4)</f>
        <v/>
      </c>
    </row>
    <row r="3565">
      <c r="A3565" s="13">
        <f>IF(H3565="","",ROW()-4)</f>
        <v/>
      </c>
      <c r="B3565" s="13">
        <f>IF(H3565="","",ROW()-4)</f>
        <v/>
      </c>
    </row>
    <row r="3566">
      <c r="A3566" s="13">
        <f>IF(H3566="","",ROW()-4)</f>
        <v/>
      </c>
      <c r="B3566" s="13">
        <f>IF(H3566="","",ROW()-4)</f>
        <v/>
      </c>
    </row>
    <row r="3567">
      <c r="A3567" s="13">
        <f>IF(H3567="","",ROW()-4)</f>
        <v/>
      </c>
      <c r="B3567" s="13">
        <f>IF(H3567="","",ROW()-4)</f>
        <v/>
      </c>
    </row>
    <row r="3568">
      <c r="A3568" s="13">
        <f>IF(H3568="","",ROW()-4)</f>
        <v/>
      </c>
      <c r="B3568" s="13">
        <f>IF(H3568="","",ROW()-4)</f>
        <v/>
      </c>
    </row>
    <row r="3569">
      <c r="A3569" s="13">
        <f>IF(H3569="","",ROW()-4)</f>
        <v/>
      </c>
      <c r="B3569" s="13">
        <f>IF(H3569="","",ROW()-4)</f>
        <v/>
      </c>
    </row>
    <row r="3570">
      <c r="A3570" s="13">
        <f>IF(H3570="","",ROW()-4)</f>
        <v/>
      </c>
      <c r="B3570" s="13">
        <f>IF(H3570="","",ROW()-4)</f>
        <v/>
      </c>
    </row>
    <row r="3571">
      <c r="A3571" s="13">
        <f>IF(H3571="","",ROW()-4)</f>
        <v/>
      </c>
      <c r="B3571" s="13">
        <f>IF(H3571="","",ROW()-4)</f>
        <v/>
      </c>
    </row>
    <row r="3572">
      <c r="A3572" s="13">
        <f>IF(H3572="","",ROW()-4)</f>
        <v/>
      </c>
      <c r="B3572" s="13">
        <f>IF(H3572="","",ROW()-4)</f>
        <v/>
      </c>
    </row>
    <row r="3573">
      <c r="A3573" s="13">
        <f>IF(H3573="","",ROW()-4)</f>
        <v/>
      </c>
      <c r="B3573" s="13">
        <f>IF(H3573="","",ROW()-4)</f>
        <v/>
      </c>
    </row>
    <row r="3574">
      <c r="A3574" s="13">
        <f>IF(H3574="","",ROW()-4)</f>
        <v/>
      </c>
      <c r="B3574" s="13">
        <f>IF(H3574="","",ROW()-4)</f>
        <v/>
      </c>
    </row>
    <row r="3575">
      <c r="A3575" s="13">
        <f>IF(H3575="","",ROW()-4)</f>
        <v/>
      </c>
      <c r="B3575" s="13">
        <f>IF(H3575="","",ROW()-4)</f>
        <v/>
      </c>
    </row>
    <row r="3576">
      <c r="A3576" s="13">
        <f>IF(H3576="","",ROW()-4)</f>
        <v/>
      </c>
      <c r="B3576" s="13">
        <f>IF(H3576="","",ROW()-4)</f>
        <v/>
      </c>
    </row>
    <row r="3577">
      <c r="A3577" s="13">
        <f>IF(H3577="","",ROW()-4)</f>
        <v/>
      </c>
      <c r="B3577" s="13">
        <f>IF(H3577="","",ROW()-4)</f>
        <v/>
      </c>
    </row>
    <row r="3578">
      <c r="A3578" s="13">
        <f>IF(H3578="","",ROW()-4)</f>
        <v/>
      </c>
      <c r="B3578" s="13">
        <f>IF(H3578="","",ROW()-4)</f>
        <v/>
      </c>
    </row>
    <row r="3579">
      <c r="A3579" s="13">
        <f>IF(H3579="","",ROW()-4)</f>
        <v/>
      </c>
      <c r="B3579" s="13">
        <f>IF(H3579="","",ROW()-4)</f>
        <v/>
      </c>
    </row>
    <row r="3580">
      <c r="A3580" s="13">
        <f>IF(H3580="","",ROW()-4)</f>
        <v/>
      </c>
      <c r="B3580" s="13">
        <f>IF(H3580="","",ROW()-4)</f>
        <v/>
      </c>
    </row>
    <row r="3581">
      <c r="A3581" s="13">
        <f>IF(H3581="","",ROW()-4)</f>
        <v/>
      </c>
      <c r="B3581" s="13">
        <f>IF(H3581="","",ROW()-4)</f>
        <v/>
      </c>
    </row>
    <row r="3582">
      <c r="A3582" s="13">
        <f>IF(H3582="","",ROW()-4)</f>
        <v/>
      </c>
      <c r="B3582" s="13">
        <f>IF(H3582="","",ROW()-4)</f>
        <v/>
      </c>
    </row>
    <row r="3583">
      <c r="A3583" s="13">
        <f>IF(H3583="","",ROW()-4)</f>
        <v/>
      </c>
      <c r="B3583" s="13">
        <f>IF(H3583="","",ROW()-4)</f>
        <v/>
      </c>
    </row>
    <row r="3584">
      <c r="A3584" s="13">
        <f>IF(H3584="","",ROW()-4)</f>
        <v/>
      </c>
      <c r="B3584" s="13">
        <f>IF(H3584="","",ROW()-4)</f>
        <v/>
      </c>
    </row>
    <row r="3585">
      <c r="A3585" s="13">
        <f>IF(H3585="","",ROW()-4)</f>
        <v/>
      </c>
      <c r="B3585" s="13">
        <f>IF(H3585="","",ROW()-4)</f>
        <v/>
      </c>
    </row>
    <row r="3586">
      <c r="A3586" s="13">
        <f>IF(H3586="","",ROW()-4)</f>
        <v/>
      </c>
      <c r="B3586" s="13">
        <f>IF(H3586="","",ROW()-4)</f>
        <v/>
      </c>
    </row>
    <row r="3587">
      <c r="A3587" s="13">
        <f>IF(H3587="","",ROW()-4)</f>
        <v/>
      </c>
      <c r="B3587" s="13">
        <f>IF(H3587="","",ROW()-4)</f>
        <v/>
      </c>
    </row>
    <row r="3588">
      <c r="A3588" s="13">
        <f>IF(H3588="","",ROW()-4)</f>
        <v/>
      </c>
      <c r="B3588" s="13">
        <f>IF(H3588="","",ROW()-4)</f>
        <v/>
      </c>
    </row>
    <row r="3589">
      <c r="A3589" s="13">
        <f>IF(H3589="","",ROW()-4)</f>
        <v/>
      </c>
      <c r="B3589" s="13">
        <f>IF(H3589="","",ROW()-4)</f>
        <v/>
      </c>
    </row>
    <row r="3590">
      <c r="A3590" s="13">
        <f>IF(H3590="","",ROW()-4)</f>
        <v/>
      </c>
      <c r="B3590" s="13">
        <f>IF(H3590="","",ROW()-4)</f>
        <v/>
      </c>
    </row>
    <row r="3591">
      <c r="A3591" s="13">
        <f>IF(H3591="","",ROW()-4)</f>
        <v/>
      </c>
      <c r="B3591" s="13">
        <f>IF(H3591="","",ROW()-4)</f>
        <v/>
      </c>
    </row>
    <row r="3592">
      <c r="A3592" s="13">
        <f>IF(H3592="","",ROW()-4)</f>
        <v/>
      </c>
      <c r="B3592" s="13">
        <f>IF(H3592="","",ROW()-4)</f>
        <v/>
      </c>
    </row>
    <row r="3593">
      <c r="A3593" s="13">
        <f>IF(H3593="","",ROW()-4)</f>
        <v/>
      </c>
      <c r="B3593" s="13">
        <f>IF(H3593="","",ROW()-4)</f>
        <v/>
      </c>
    </row>
    <row r="3594">
      <c r="A3594" s="13">
        <f>IF(H3594="","",ROW()-4)</f>
        <v/>
      </c>
      <c r="B3594" s="13">
        <f>IF(H3594="","",ROW()-4)</f>
        <v/>
      </c>
    </row>
    <row r="3595">
      <c r="A3595" s="13">
        <f>IF(H3595="","",ROW()-4)</f>
        <v/>
      </c>
      <c r="B3595" s="13">
        <f>IF(H3595="","",ROW()-4)</f>
        <v/>
      </c>
    </row>
    <row r="3596">
      <c r="A3596" s="13">
        <f>IF(H3596="","",ROW()-4)</f>
        <v/>
      </c>
      <c r="B3596" s="13">
        <f>IF(H3596="","",ROW()-4)</f>
        <v/>
      </c>
    </row>
    <row r="3597">
      <c r="A3597" s="13">
        <f>IF(H3597="","",ROW()-4)</f>
        <v/>
      </c>
      <c r="B3597" s="13">
        <f>IF(H3597="","",ROW()-4)</f>
        <v/>
      </c>
    </row>
    <row r="3598">
      <c r="A3598" s="13">
        <f>IF(H3598="","",ROW()-4)</f>
        <v/>
      </c>
      <c r="B3598" s="13">
        <f>IF(H3598="","",ROW()-4)</f>
        <v/>
      </c>
    </row>
    <row r="3599">
      <c r="A3599" s="13">
        <f>IF(H3599="","",ROW()-4)</f>
        <v/>
      </c>
      <c r="B3599" s="13">
        <f>IF(H3599="","",ROW()-4)</f>
        <v/>
      </c>
    </row>
    <row r="3600">
      <c r="A3600" s="13">
        <f>IF(H3600="","",ROW()-4)</f>
        <v/>
      </c>
      <c r="B3600" s="13">
        <f>IF(H3600="","",ROW()-4)</f>
        <v/>
      </c>
    </row>
    <row r="3601">
      <c r="A3601" s="13">
        <f>IF(H3601="","",ROW()-4)</f>
        <v/>
      </c>
      <c r="B3601" s="13">
        <f>IF(H3601="","",ROW()-4)</f>
        <v/>
      </c>
    </row>
    <row r="3602">
      <c r="A3602" s="13">
        <f>IF(H3602="","",ROW()-4)</f>
        <v/>
      </c>
      <c r="B3602" s="13">
        <f>IF(H3602="","",ROW()-4)</f>
        <v/>
      </c>
    </row>
    <row r="3603">
      <c r="A3603" s="13">
        <f>IF(H3603="","",ROW()-4)</f>
        <v/>
      </c>
      <c r="B3603" s="13">
        <f>IF(H3603="","",ROW()-4)</f>
        <v/>
      </c>
    </row>
    <row r="3604">
      <c r="A3604" s="13">
        <f>IF(H3604="","",ROW()-4)</f>
        <v/>
      </c>
      <c r="B3604" s="13">
        <f>IF(H3604="","",ROW()-4)</f>
        <v/>
      </c>
    </row>
    <row r="3605">
      <c r="A3605" s="13">
        <f>IF(H3605="","",ROW()-4)</f>
        <v/>
      </c>
      <c r="B3605" s="13">
        <f>IF(H3605="","",ROW()-4)</f>
        <v/>
      </c>
    </row>
    <row r="3606">
      <c r="A3606" s="13">
        <f>IF(H3606="","",ROW()-4)</f>
        <v/>
      </c>
      <c r="B3606" s="13">
        <f>IF(H3606="","",ROW()-4)</f>
        <v/>
      </c>
    </row>
    <row r="3607">
      <c r="A3607" s="13">
        <f>IF(H3607="","",ROW()-4)</f>
        <v/>
      </c>
      <c r="B3607" s="13">
        <f>IF(H3607="","",ROW()-4)</f>
        <v/>
      </c>
    </row>
    <row r="3608">
      <c r="A3608" s="13">
        <f>IF(H3608="","",ROW()-4)</f>
        <v/>
      </c>
      <c r="B3608" s="13">
        <f>IF(H3608="","",ROW()-4)</f>
        <v/>
      </c>
    </row>
    <row r="3609">
      <c r="A3609" s="13">
        <f>IF(H3609="","",ROW()-4)</f>
        <v/>
      </c>
      <c r="B3609" s="13">
        <f>IF(H3609="","",ROW()-4)</f>
        <v/>
      </c>
    </row>
    <row r="3610">
      <c r="A3610" s="13">
        <f>IF(H3610="","",ROW()-4)</f>
        <v/>
      </c>
      <c r="B3610" s="13">
        <f>IF(H3610="","",ROW()-4)</f>
        <v/>
      </c>
    </row>
    <row r="3611">
      <c r="A3611" s="13">
        <f>IF(H3611="","",ROW()-4)</f>
        <v/>
      </c>
      <c r="B3611" s="13">
        <f>IF(H3611="","",ROW()-4)</f>
        <v/>
      </c>
    </row>
    <row r="3612">
      <c r="A3612" s="13">
        <f>IF(H3612="","",ROW()-4)</f>
        <v/>
      </c>
      <c r="B3612" s="13">
        <f>IF(H3612="","",ROW()-4)</f>
        <v/>
      </c>
    </row>
    <row r="3613">
      <c r="A3613" s="13">
        <f>IF(H3613="","",ROW()-4)</f>
        <v/>
      </c>
      <c r="B3613" s="13">
        <f>IF(H3613="","",ROW()-4)</f>
        <v/>
      </c>
    </row>
    <row r="3614">
      <c r="A3614" s="13">
        <f>IF(H3614="","",ROW()-4)</f>
        <v/>
      </c>
      <c r="B3614" s="13">
        <f>IF(H3614="","",ROW()-4)</f>
        <v/>
      </c>
    </row>
    <row r="3615">
      <c r="A3615" s="13">
        <f>IF(H3615="","",ROW()-4)</f>
        <v/>
      </c>
      <c r="B3615" s="13">
        <f>IF(H3615="","",ROW()-4)</f>
        <v/>
      </c>
    </row>
    <row r="3616">
      <c r="A3616" s="13">
        <f>IF(H3616="","",ROW()-4)</f>
        <v/>
      </c>
      <c r="B3616" s="13">
        <f>IF(H3616="","",ROW()-4)</f>
        <v/>
      </c>
    </row>
    <row r="3617">
      <c r="A3617" s="13">
        <f>IF(H3617="","",ROW()-4)</f>
        <v/>
      </c>
      <c r="B3617" s="13">
        <f>IF(H3617="","",ROW()-4)</f>
        <v/>
      </c>
    </row>
    <row r="3618">
      <c r="A3618" s="13">
        <f>IF(H3618="","",ROW()-4)</f>
        <v/>
      </c>
      <c r="B3618" s="13">
        <f>IF(H3618="","",ROW()-4)</f>
        <v/>
      </c>
    </row>
    <row r="3619">
      <c r="A3619" s="13">
        <f>IF(H3619="","",ROW()-4)</f>
        <v/>
      </c>
      <c r="B3619" s="13">
        <f>IF(H3619="","",ROW()-4)</f>
        <v/>
      </c>
    </row>
    <row r="3620">
      <c r="A3620" s="13">
        <f>IF(H3620="","",ROW()-4)</f>
        <v/>
      </c>
      <c r="B3620" s="13">
        <f>IF(H3620="","",ROW()-4)</f>
        <v/>
      </c>
    </row>
    <row r="3621">
      <c r="A3621" s="13">
        <f>IF(H3621="","",ROW()-4)</f>
        <v/>
      </c>
      <c r="B3621" s="13">
        <f>IF(H3621="","",ROW()-4)</f>
        <v/>
      </c>
    </row>
    <row r="3622">
      <c r="A3622" s="13">
        <f>IF(H3622="","",ROW()-4)</f>
        <v/>
      </c>
      <c r="B3622" s="13">
        <f>IF(H3622="","",ROW()-4)</f>
        <v/>
      </c>
    </row>
    <row r="3623">
      <c r="A3623" s="13">
        <f>IF(H3623="","",ROW()-4)</f>
        <v/>
      </c>
      <c r="B3623" s="13">
        <f>IF(H3623="","",ROW()-4)</f>
        <v/>
      </c>
    </row>
    <row r="3624">
      <c r="A3624" s="13">
        <f>IF(H3624="","",ROW()-4)</f>
        <v/>
      </c>
      <c r="B3624" s="13">
        <f>IF(H3624="","",ROW()-4)</f>
        <v/>
      </c>
    </row>
    <row r="3625">
      <c r="A3625" s="13">
        <f>IF(H3625="","",ROW()-4)</f>
        <v/>
      </c>
      <c r="B3625" s="13">
        <f>IF(H3625="","",ROW()-4)</f>
        <v/>
      </c>
    </row>
    <row r="3626">
      <c r="A3626" s="13">
        <f>IF(H3626="","",ROW()-4)</f>
        <v/>
      </c>
      <c r="B3626" s="13">
        <f>IF(H3626="","",ROW()-4)</f>
        <v/>
      </c>
    </row>
    <row r="3627">
      <c r="A3627" s="13">
        <f>IF(H3627="","",ROW()-4)</f>
        <v/>
      </c>
      <c r="B3627" s="13">
        <f>IF(H3627="","",ROW()-4)</f>
        <v/>
      </c>
    </row>
    <row r="3628">
      <c r="A3628" s="13">
        <f>IF(H3628="","",ROW()-4)</f>
        <v/>
      </c>
      <c r="B3628" s="13">
        <f>IF(H3628="","",ROW()-4)</f>
        <v/>
      </c>
    </row>
    <row r="3629">
      <c r="A3629" s="13">
        <f>IF(H3629="","",ROW()-4)</f>
        <v/>
      </c>
      <c r="B3629" s="13">
        <f>IF(H3629="","",ROW()-4)</f>
        <v/>
      </c>
    </row>
    <row r="3630">
      <c r="A3630" s="13">
        <f>IF(H3630="","",ROW()-4)</f>
        <v/>
      </c>
      <c r="B3630" s="13">
        <f>IF(H3630="","",ROW()-4)</f>
        <v/>
      </c>
    </row>
    <row r="3631">
      <c r="A3631" s="13">
        <f>IF(H3631="","",ROW()-4)</f>
        <v/>
      </c>
      <c r="B3631" s="13">
        <f>IF(H3631="","",ROW()-4)</f>
        <v/>
      </c>
    </row>
    <row r="3632">
      <c r="A3632" s="13">
        <f>IF(H3632="","",ROW()-4)</f>
        <v/>
      </c>
      <c r="B3632" s="13">
        <f>IF(H3632="","",ROW()-4)</f>
        <v/>
      </c>
    </row>
    <row r="3633">
      <c r="A3633" s="13">
        <f>IF(H3633="","",ROW()-4)</f>
        <v/>
      </c>
      <c r="B3633" s="13">
        <f>IF(H3633="","",ROW()-4)</f>
        <v/>
      </c>
    </row>
    <row r="3634">
      <c r="A3634" s="13">
        <f>IF(H3634="","",ROW()-4)</f>
        <v/>
      </c>
      <c r="B3634" s="13">
        <f>IF(H3634="","",ROW()-4)</f>
        <v/>
      </c>
    </row>
    <row r="3635">
      <c r="A3635" s="13">
        <f>IF(H3635="","",ROW()-4)</f>
        <v/>
      </c>
      <c r="B3635" s="13">
        <f>IF(H3635="","",ROW()-4)</f>
        <v/>
      </c>
    </row>
    <row r="3636">
      <c r="A3636" s="13">
        <f>IF(H3636="","",ROW()-4)</f>
        <v/>
      </c>
      <c r="B3636" s="13">
        <f>IF(H3636="","",ROW()-4)</f>
        <v/>
      </c>
    </row>
    <row r="3637">
      <c r="A3637" s="13">
        <f>IF(H3637="","",ROW()-4)</f>
        <v/>
      </c>
      <c r="B3637" s="13">
        <f>IF(H3637="","",ROW()-4)</f>
        <v/>
      </c>
    </row>
    <row r="3638">
      <c r="A3638" s="13">
        <f>IF(H3638="","",ROW()-4)</f>
        <v/>
      </c>
      <c r="B3638" s="13">
        <f>IF(H3638="","",ROW()-4)</f>
        <v/>
      </c>
    </row>
    <row r="3639">
      <c r="A3639" s="13">
        <f>IF(H3639="","",ROW()-4)</f>
        <v/>
      </c>
      <c r="B3639" s="13">
        <f>IF(H3639="","",ROW()-4)</f>
        <v/>
      </c>
    </row>
    <row r="3640">
      <c r="A3640" s="13">
        <f>IF(H3640="","",ROW()-4)</f>
        <v/>
      </c>
      <c r="B3640" s="13">
        <f>IF(H3640="","",ROW()-4)</f>
        <v/>
      </c>
    </row>
    <row r="3641">
      <c r="A3641" s="13">
        <f>IF(H3641="","",ROW()-4)</f>
        <v/>
      </c>
      <c r="B3641" s="13">
        <f>IF(H3641="","",ROW()-4)</f>
        <v/>
      </c>
    </row>
    <row r="3642">
      <c r="A3642" s="13">
        <f>IF(H3642="","",ROW()-4)</f>
        <v/>
      </c>
      <c r="B3642" s="13">
        <f>IF(H3642="","",ROW()-4)</f>
        <v/>
      </c>
    </row>
    <row r="3643">
      <c r="A3643" s="13">
        <f>IF(H3643="","",ROW()-4)</f>
        <v/>
      </c>
      <c r="B3643" s="13">
        <f>IF(H3643="","",ROW()-4)</f>
        <v/>
      </c>
    </row>
    <row r="3644">
      <c r="A3644" s="13">
        <f>IF(H3644="","",ROW()-4)</f>
        <v/>
      </c>
      <c r="B3644" s="13">
        <f>IF(H3644="","",ROW()-4)</f>
        <v/>
      </c>
    </row>
    <row r="3645">
      <c r="A3645" s="13">
        <f>IF(H3645="","",ROW()-4)</f>
        <v/>
      </c>
      <c r="B3645" s="13">
        <f>IF(H3645="","",ROW()-4)</f>
        <v/>
      </c>
    </row>
    <row r="3646">
      <c r="A3646" s="13">
        <f>IF(H3646="","",ROW()-4)</f>
        <v/>
      </c>
      <c r="B3646" s="13">
        <f>IF(H3646="","",ROW()-4)</f>
        <v/>
      </c>
    </row>
    <row r="3647">
      <c r="A3647" s="13">
        <f>IF(H3647="","",ROW()-4)</f>
        <v/>
      </c>
      <c r="B3647" s="13">
        <f>IF(H3647="","",ROW()-4)</f>
        <v/>
      </c>
    </row>
    <row r="3648">
      <c r="A3648" s="13">
        <f>IF(H3648="","",ROW()-4)</f>
        <v/>
      </c>
      <c r="B3648" s="13">
        <f>IF(H3648="","",ROW()-4)</f>
        <v/>
      </c>
    </row>
    <row r="3649">
      <c r="A3649" s="13">
        <f>IF(H3649="","",ROW()-4)</f>
        <v/>
      </c>
      <c r="B3649" s="13">
        <f>IF(H3649="","",ROW()-4)</f>
        <v/>
      </c>
    </row>
    <row r="3650">
      <c r="A3650" s="13">
        <f>IF(H3650="","",ROW()-4)</f>
        <v/>
      </c>
      <c r="B3650" s="13">
        <f>IF(H3650="","",ROW()-4)</f>
        <v/>
      </c>
    </row>
    <row r="3651">
      <c r="A3651" s="13">
        <f>IF(H3651="","",ROW()-4)</f>
        <v/>
      </c>
      <c r="B3651" s="13">
        <f>IF(H3651="","",ROW()-4)</f>
        <v/>
      </c>
    </row>
    <row r="3652">
      <c r="A3652" s="13">
        <f>IF(H3652="","",ROW()-4)</f>
        <v/>
      </c>
      <c r="B3652" s="13">
        <f>IF(H3652="","",ROW()-4)</f>
        <v/>
      </c>
    </row>
    <row r="3653">
      <c r="A3653" s="13">
        <f>IF(H3653="","",ROW()-4)</f>
        <v/>
      </c>
      <c r="B3653" s="13">
        <f>IF(H3653="","",ROW()-4)</f>
        <v/>
      </c>
    </row>
    <row r="3654">
      <c r="A3654" s="13">
        <f>IF(H3654="","",ROW()-4)</f>
        <v/>
      </c>
      <c r="B3654" s="13">
        <f>IF(H3654="","",ROW()-4)</f>
        <v/>
      </c>
    </row>
    <row r="3655">
      <c r="A3655" s="13">
        <f>IF(H3655="","",ROW()-4)</f>
        <v/>
      </c>
      <c r="B3655" s="13">
        <f>IF(H3655="","",ROW()-4)</f>
        <v/>
      </c>
    </row>
    <row r="3656">
      <c r="A3656" s="13">
        <f>IF(H3656="","",ROW()-4)</f>
        <v/>
      </c>
      <c r="B3656" s="13">
        <f>IF(H3656="","",ROW()-4)</f>
        <v/>
      </c>
    </row>
    <row r="3657">
      <c r="A3657" s="13">
        <f>IF(H3657="","",ROW()-4)</f>
        <v/>
      </c>
      <c r="B3657" s="13">
        <f>IF(H3657="","",ROW()-4)</f>
        <v/>
      </c>
    </row>
    <row r="3658">
      <c r="A3658" s="13">
        <f>IF(H3658="","",ROW()-4)</f>
        <v/>
      </c>
      <c r="B3658" s="13">
        <f>IF(H3658="","",ROW()-4)</f>
        <v/>
      </c>
    </row>
    <row r="3659">
      <c r="A3659" s="13">
        <f>IF(H3659="","",ROW()-4)</f>
        <v/>
      </c>
      <c r="B3659" s="13">
        <f>IF(H3659="","",ROW()-4)</f>
        <v/>
      </c>
    </row>
    <row r="3660">
      <c r="A3660" s="13">
        <f>IF(H3660="","",ROW()-4)</f>
        <v/>
      </c>
      <c r="B3660" s="13">
        <f>IF(H3660="","",ROW()-4)</f>
        <v/>
      </c>
    </row>
    <row r="3661">
      <c r="A3661" s="13">
        <f>IF(H3661="","",ROW()-4)</f>
        <v/>
      </c>
      <c r="B3661" s="13">
        <f>IF(H3661="","",ROW()-4)</f>
        <v/>
      </c>
    </row>
    <row r="3662">
      <c r="A3662" s="13">
        <f>IF(H3662="","",ROW()-4)</f>
        <v/>
      </c>
      <c r="B3662" s="13">
        <f>IF(H3662="","",ROW()-4)</f>
        <v/>
      </c>
    </row>
    <row r="3663">
      <c r="A3663" s="13">
        <f>IF(H3663="","",ROW()-4)</f>
        <v/>
      </c>
      <c r="B3663" s="13">
        <f>IF(H3663="","",ROW()-4)</f>
        <v/>
      </c>
    </row>
    <row r="3664">
      <c r="A3664" s="13">
        <f>IF(H3664="","",ROW()-4)</f>
        <v/>
      </c>
      <c r="B3664" s="13">
        <f>IF(H3664="","",ROW()-4)</f>
        <v/>
      </c>
    </row>
    <row r="3665">
      <c r="A3665" s="13">
        <f>IF(H3665="","",ROW()-4)</f>
        <v/>
      </c>
      <c r="B3665" s="13">
        <f>IF(H3665="","",ROW()-4)</f>
        <v/>
      </c>
    </row>
    <row r="3666">
      <c r="A3666" s="13">
        <f>IF(H3666="","",ROW()-4)</f>
        <v/>
      </c>
      <c r="B3666" s="13">
        <f>IF(H3666="","",ROW()-4)</f>
        <v/>
      </c>
    </row>
    <row r="3667">
      <c r="A3667" s="13">
        <f>IF(H3667="","",ROW()-4)</f>
        <v/>
      </c>
      <c r="B3667" s="13">
        <f>IF(H3667="","",ROW()-4)</f>
        <v/>
      </c>
    </row>
    <row r="3668">
      <c r="A3668" s="13">
        <f>IF(H3668="","",ROW()-4)</f>
        <v/>
      </c>
      <c r="B3668" s="13">
        <f>IF(H3668="","",ROW()-4)</f>
        <v/>
      </c>
    </row>
    <row r="3669">
      <c r="A3669" s="13">
        <f>IF(H3669="","",ROW()-4)</f>
        <v/>
      </c>
      <c r="B3669" s="13">
        <f>IF(H3669="","",ROW()-4)</f>
        <v/>
      </c>
    </row>
    <row r="3670">
      <c r="A3670" s="13">
        <f>IF(H3670="","",ROW()-4)</f>
        <v/>
      </c>
      <c r="B3670" s="13">
        <f>IF(H3670="","",ROW()-4)</f>
        <v/>
      </c>
    </row>
    <row r="3671">
      <c r="A3671" s="13">
        <f>IF(H3671="","",ROW()-4)</f>
        <v/>
      </c>
      <c r="B3671" s="13">
        <f>IF(H3671="","",ROW()-4)</f>
        <v/>
      </c>
    </row>
    <row r="3672">
      <c r="A3672" s="13">
        <f>IF(H3672="","",ROW()-4)</f>
        <v/>
      </c>
      <c r="B3672" s="13">
        <f>IF(H3672="","",ROW()-4)</f>
        <v/>
      </c>
    </row>
    <row r="3673">
      <c r="A3673" s="13">
        <f>IF(H3673="","",ROW()-4)</f>
        <v/>
      </c>
      <c r="B3673" s="13">
        <f>IF(H3673="","",ROW()-4)</f>
        <v/>
      </c>
    </row>
    <row r="3674">
      <c r="A3674" s="13">
        <f>IF(H3674="","",ROW()-4)</f>
        <v/>
      </c>
      <c r="B3674" s="13">
        <f>IF(H3674="","",ROW()-4)</f>
        <v/>
      </c>
    </row>
    <row r="3675">
      <c r="A3675" s="13">
        <f>IF(H3675="","",ROW()-4)</f>
        <v/>
      </c>
      <c r="B3675" s="13">
        <f>IF(H3675="","",ROW()-4)</f>
        <v/>
      </c>
    </row>
    <row r="3676">
      <c r="A3676" s="13">
        <f>IF(H3676="","",ROW()-4)</f>
        <v/>
      </c>
      <c r="B3676" s="13">
        <f>IF(H3676="","",ROW()-4)</f>
        <v/>
      </c>
    </row>
    <row r="3677">
      <c r="A3677" s="13">
        <f>IF(H3677="","",ROW()-4)</f>
        <v/>
      </c>
      <c r="B3677" s="13">
        <f>IF(H3677="","",ROW()-4)</f>
        <v/>
      </c>
    </row>
    <row r="3678">
      <c r="A3678" s="13">
        <f>IF(H3678="","",ROW()-4)</f>
        <v/>
      </c>
      <c r="B3678" s="13">
        <f>IF(H3678="","",ROW()-4)</f>
        <v/>
      </c>
    </row>
    <row r="3679">
      <c r="A3679" s="13">
        <f>IF(H3679="","",ROW()-4)</f>
        <v/>
      </c>
      <c r="B3679" s="13">
        <f>IF(H3679="","",ROW()-4)</f>
        <v/>
      </c>
    </row>
    <row r="3680">
      <c r="A3680" s="13">
        <f>IF(H3680="","",ROW()-4)</f>
        <v/>
      </c>
      <c r="B3680" s="13">
        <f>IF(H3680="","",ROW()-4)</f>
        <v/>
      </c>
    </row>
    <row r="3681">
      <c r="A3681" s="13">
        <f>IF(H3681="","",ROW()-4)</f>
        <v/>
      </c>
      <c r="B3681" s="13">
        <f>IF(H3681="","",ROW()-4)</f>
        <v/>
      </c>
    </row>
    <row r="3682">
      <c r="A3682" s="13">
        <f>IF(H3682="","",ROW()-4)</f>
        <v/>
      </c>
      <c r="B3682" s="13">
        <f>IF(H3682="","",ROW()-4)</f>
        <v/>
      </c>
    </row>
    <row r="3683">
      <c r="A3683" s="13">
        <f>IF(H3683="","",ROW()-4)</f>
        <v/>
      </c>
      <c r="B3683" s="13">
        <f>IF(H3683="","",ROW()-4)</f>
        <v/>
      </c>
    </row>
    <row r="3684">
      <c r="A3684" s="13">
        <f>IF(H3684="","",ROW()-4)</f>
        <v/>
      </c>
      <c r="B3684" s="13">
        <f>IF(H3684="","",ROW()-4)</f>
        <v/>
      </c>
    </row>
    <row r="3685">
      <c r="A3685" s="13">
        <f>IF(H3685="","",ROW()-4)</f>
        <v/>
      </c>
      <c r="B3685" s="13">
        <f>IF(H3685="","",ROW()-4)</f>
        <v/>
      </c>
    </row>
    <row r="3686">
      <c r="A3686" s="13">
        <f>IF(H3686="","",ROW()-4)</f>
        <v/>
      </c>
      <c r="B3686" s="13">
        <f>IF(H3686="","",ROW()-4)</f>
        <v/>
      </c>
    </row>
    <row r="3687">
      <c r="A3687" s="13">
        <f>IF(H3687="","",ROW()-4)</f>
        <v/>
      </c>
      <c r="B3687" s="13">
        <f>IF(H3687="","",ROW()-4)</f>
        <v/>
      </c>
    </row>
    <row r="3688">
      <c r="A3688" s="13">
        <f>IF(H3688="","",ROW()-4)</f>
        <v/>
      </c>
      <c r="B3688" s="13">
        <f>IF(H3688="","",ROW()-4)</f>
        <v/>
      </c>
    </row>
    <row r="3689">
      <c r="A3689" s="13">
        <f>IF(H3689="","",ROW()-4)</f>
        <v/>
      </c>
      <c r="B3689" s="13">
        <f>IF(H3689="","",ROW()-4)</f>
        <v/>
      </c>
    </row>
    <row r="3690">
      <c r="A3690" s="13">
        <f>IF(H3690="","",ROW()-4)</f>
        <v/>
      </c>
      <c r="B3690" s="13">
        <f>IF(H3690="","",ROW()-4)</f>
        <v/>
      </c>
    </row>
    <row r="3691">
      <c r="A3691" s="13">
        <f>IF(H3691="","",ROW()-4)</f>
        <v/>
      </c>
      <c r="B3691" s="13">
        <f>IF(H3691="","",ROW()-4)</f>
        <v/>
      </c>
    </row>
    <row r="3692">
      <c r="A3692" s="13">
        <f>IF(H3692="","",ROW()-4)</f>
        <v/>
      </c>
      <c r="B3692" s="13">
        <f>IF(H3692="","",ROW()-4)</f>
        <v/>
      </c>
    </row>
    <row r="3693">
      <c r="A3693" s="13">
        <f>IF(H3693="","",ROW()-4)</f>
        <v/>
      </c>
      <c r="B3693" s="13">
        <f>IF(H3693="","",ROW()-4)</f>
        <v/>
      </c>
    </row>
    <row r="3694">
      <c r="A3694" s="13">
        <f>IF(H3694="","",ROW()-4)</f>
        <v/>
      </c>
      <c r="B3694" s="13">
        <f>IF(H3694="","",ROW()-4)</f>
        <v/>
      </c>
    </row>
    <row r="3695">
      <c r="A3695" s="13">
        <f>IF(H3695="","",ROW()-4)</f>
        <v/>
      </c>
      <c r="B3695" s="13">
        <f>IF(H3695="","",ROW()-4)</f>
        <v/>
      </c>
    </row>
    <row r="3696">
      <c r="A3696" s="13">
        <f>IF(H3696="","",ROW()-4)</f>
        <v/>
      </c>
      <c r="B3696" s="13">
        <f>IF(H3696="","",ROW()-4)</f>
        <v/>
      </c>
    </row>
    <row r="3697">
      <c r="A3697" s="13">
        <f>IF(H3697="","",ROW()-4)</f>
        <v/>
      </c>
      <c r="B3697" s="13">
        <f>IF(H3697="","",ROW()-4)</f>
        <v/>
      </c>
    </row>
    <row r="3698">
      <c r="A3698" s="13">
        <f>IF(H3698="","",ROW()-4)</f>
        <v/>
      </c>
      <c r="B3698" s="13">
        <f>IF(H3698="","",ROW()-4)</f>
        <v/>
      </c>
    </row>
    <row r="3699">
      <c r="A3699" s="13">
        <f>IF(H3699="","",ROW()-4)</f>
        <v/>
      </c>
      <c r="B3699" s="13">
        <f>IF(H3699="","",ROW()-4)</f>
        <v/>
      </c>
    </row>
    <row r="3700">
      <c r="A3700" s="13">
        <f>IF(H3700="","",ROW()-4)</f>
        <v/>
      </c>
      <c r="B3700" s="13">
        <f>IF(H3700="","",ROW()-4)</f>
        <v/>
      </c>
    </row>
    <row r="3701">
      <c r="A3701" s="13">
        <f>IF(H3701="","",ROW()-4)</f>
        <v/>
      </c>
      <c r="B3701" s="13">
        <f>IF(H3701="","",ROW()-4)</f>
        <v/>
      </c>
    </row>
    <row r="3702">
      <c r="A3702" s="13">
        <f>IF(H3702="","",ROW()-4)</f>
        <v/>
      </c>
      <c r="B3702" s="13">
        <f>IF(H3702="","",ROW()-4)</f>
        <v/>
      </c>
    </row>
    <row r="3703">
      <c r="A3703" s="13">
        <f>IF(H3703="","",ROW()-4)</f>
        <v/>
      </c>
      <c r="B3703" s="13">
        <f>IF(H3703="","",ROW()-4)</f>
        <v/>
      </c>
    </row>
    <row r="3704">
      <c r="A3704" s="13">
        <f>IF(H3704="","",ROW()-4)</f>
        <v/>
      </c>
      <c r="B3704" s="13">
        <f>IF(H3704="","",ROW()-4)</f>
        <v/>
      </c>
    </row>
    <row r="3705">
      <c r="A3705" s="13">
        <f>IF(H3705="","",ROW()-4)</f>
        <v/>
      </c>
      <c r="B3705" s="13">
        <f>IF(H3705="","",ROW()-4)</f>
        <v/>
      </c>
    </row>
    <row r="3706">
      <c r="A3706" s="13">
        <f>IF(H3706="","",ROW()-4)</f>
        <v/>
      </c>
      <c r="B3706" s="13">
        <f>IF(H3706="","",ROW()-4)</f>
        <v/>
      </c>
    </row>
    <row r="3707">
      <c r="A3707" s="13">
        <f>IF(H3707="","",ROW()-4)</f>
        <v/>
      </c>
      <c r="B3707" s="13">
        <f>IF(H3707="","",ROW()-4)</f>
        <v/>
      </c>
    </row>
    <row r="3708">
      <c r="A3708" s="13">
        <f>IF(H3708="","",ROW()-4)</f>
        <v/>
      </c>
      <c r="B3708" s="13">
        <f>IF(H3708="","",ROW()-4)</f>
        <v/>
      </c>
    </row>
    <row r="3709">
      <c r="A3709" s="13">
        <f>IF(H3709="","",ROW()-4)</f>
        <v/>
      </c>
      <c r="B3709" s="13">
        <f>IF(H3709="","",ROW()-4)</f>
        <v/>
      </c>
    </row>
    <row r="3710">
      <c r="A3710" s="13">
        <f>IF(H3710="","",ROW()-4)</f>
        <v/>
      </c>
      <c r="B3710" s="13">
        <f>IF(H3710="","",ROW()-4)</f>
        <v/>
      </c>
    </row>
    <row r="3711">
      <c r="A3711" s="13">
        <f>IF(H3711="","",ROW()-4)</f>
        <v/>
      </c>
      <c r="B3711" s="13">
        <f>IF(H3711="","",ROW()-4)</f>
        <v/>
      </c>
    </row>
    <row r="3712">
      <c r="A3712" s="13">
        <f>IF(H3712="","",ROW()-4)</f>
        <v/>
      </c>
      <c r="B3712" s="13">
        <f>IF(H3712="","",ROW()-4)</f>
        <v/>
      </c>
    </row>
    <row r="3713">
      <c r="A3713" s="13">
        <f>IF(H3713="","",ROW()-4)</f>
        <v/>
      </c>
      <c r="B3713" s="13">
        <f>IF(H3713="","",ROW()-4)</f>
        <v/>
      </c>
    </row>
    <row r="3714">
      <c r="A3714" s="13">
        <f>IF(H3714="","",ROW()-4)</f>
        <v/>
      </c>
      <c r="B3714" s="13">
        <f>IF(H3714="","",ROW()-4)</f>
        <v/>
      </c>
    </row>
    <row r="3715">
      <c r="A3715" s="13">
        <f>IF(H3715="","",ROW()-4)</f>
        <v/>
      </c>
      <c r="B3715" s="13">
        <f>IF(H3715="","",ROW()-4)</f>
        <v/>
      </c>
    </row>
    <row r="3716">
      <c r="A3716" s="13">
        <f>IF(H3716="","",ROW()-4)</f>
        <v/>
      </c>
      <c r="B3716" s="13">
        <f>IF(H3716="","",ROW()-4)</f>
        <v/>
      </c>
    </row>
    <row r="3717">
      <c r="A3717" s="13">
        <f>IF(H3717="","",ROW()-4)</f>
        <v/>
      </c>
      <c r="B3717" s="13">
        <f>IF(H3717="","",ROW()-4)</f>
        <v/>
      </c>
    </row>
    <row r="3718">
      <c r="A3718" s="13">
        <f>IF(H3718="","",ROW()-4)</f>
        <v/>
      </c>
      <c r="B3718" s="13">
        <f>IF(H3718="","",ROW()-4)</f>
        <v/>
      </c>
    </row>
    <row r="3719">
      <c r="A3719" s="13">
        <f>IF(H3719="","",ROW()-4)</f>
        <v/>
      </c>
      <c r="B3719" s="13">
        <f>IF(H3719="","",ROW()-4)</f>
        <v/>
      </c>
    </row>
    <row r="3720">
      <c r="A3720" s="13">
        <f>IF(H3720="","",ROW()-4)</f>
        <v/>
      </c>
      <c r="B3720" s="13">
        <f>IF(H3720="","",ROW()-4)</f>
        <v/>
      </c>
    </row>
    <row r="3721">
      <c r="A3721" s="13">
        <f>IF(H3721="","",ROW()-4)</f>
        <v/>
      </c>
      <c r="B3721" s="13">
        <f>IF(H3721="","",ROW()-4)</f>
        <v/>
      </c>
    </row>
    <row r="3722">
      <c r="A3722" s="13">
        <f>IF(H3722="","",ROW()-4)</f>
        <v/>
      </c>
      <c r="B3722" s="13">
        <f>IF(H3722="","",ROW()-4)</f>
        <v/>
      </c>
    </row>
    <row r="3723">
      <c r="A3723" s="13">
        <f>IF(H3723="","",ROW()-4)</f>
        <v/>
      </c>
      <c r="B3723" s="13">
        <f>IF(H3723="","",ROW()-4)</f>
        <v/>
      </c>
    </row>
    <row r="3724">
      <c r="A3724" s="13">
        <f>IF(H3724="","",ROW()-4)</f>
        <v/>
      </c>
      <c r="B3724" s="13">
        <f>IF(H3724="","",ROW()-4)</f>
        <v/>
      </c>
    </row>
    <row r="3725">
      <c r="A3725" s="13">
        <f>IF(H3725="","",ROW()-4)</f>
        <v/>
      </c>
      <c r="B3725" s="13">
        <f>IF(H3725="","",ROW()-4)</f>
        <v/>
      </c>
    </row>
    <row r="3726">
      <c r="A3726" s="13">
        <f>IF(H3726="","",ROW()-4)</f>
        <v/>
      </c>
      <c r="B3726" s="13">
        <f>IF(H3726="","",ROW()-4)</f>
        <v/>
      </c>
    </row>
    <row r="3727">
      <c r="A3727" s="13">
        <f>IF(H3727="","",ROW()-4)</f>
        <v/>
      </c>
      <c r="B3727" s="13">
        <f>IF(H3727="","",ROW()-4)</f>
        <v/>
      </c>
    </row>
    <row r="3728">
      <c r="A3728" s="13">
        <f>IF(H3728="","",ROW()-4)</f>
        <v/>
      </c>
      <c r="B3728" s="13">
        <f>IF(H3728="","",ROW()-4)</f>
        <v/>
      </c>
    </row>
    <row r="3729">
      <c r="A3729" s="13">
        <f>IF(H3729="","",ROW()-4)</f>
        <v/>
      </c>
      <c r="B3729" s="13">
        <f>IF(H3729="","",ROW()-4)</f>
        <v/>
      </c>
    </row>
    <row r="3730">
      <c r="A3730" s="13">
        <f>IF(H3730="","",ROW()-4)</f>
        <v/>
      </c>
      <c r="B3730" s="13">
        <f>IF(H3730="","",ROW()-4)</f>
        <v/>
      </c>
    </row>
    <row r="3731">
      <c r="A3731" s="13">
        <f>IF(H3731="","",ROW()-4)</f>
        <v/>
      </c>
      <c r="B3731" s="13">
        <f>IF(H3731="","",ROW()-4)</f>
        <v/>
      </c>
    </row>
    <row r="3732">
      <c r="A3732" s="13">
        <f>IF(H3732="","",ROW()-4)</f>
        <v/>
      </c>
      <c r="B3732" s="13">
        <f>IF(H3732="","",ROW()-4)</f>
        <v/>
      </c>
    </row>
    <row r="3733">
      <c r="A3733" s="13">
        <f>IF(H3733="","",ROW()-4)</f>
        <v/>
      </c>
      <c r="B3733" s="13">
        <f>IF(H3733="","",ROW()-4)</f>
        <v/>
      </c>
    </row>
    <row r="3734">
      <c r="A3734" s="13">
        <f>IF(H3734="","",ROW()-4)</f>
        <v/>
      </c>
      <c r="B3734" s="13">
        <f>IF(H3734="","",ROW()-4)</f>
        <v/>
      </c>
    </row>
    <row r="3735">
      <c r="A3735" s="13">
        <f>IF(H3735="","",ROW()-4)</f>
        <v/>
      </c>
      <c r="B3735" s="13">
        <f>IF(H3735="","",ROW()-4)</f>
        <v/>
      </c>
    </row>
    <row r="3736">
      <c r="A3736" s="13">
        <f>IF(H3736="","",ROW()-4)</f>
        <v/>
      </c>
      <c r="B3736" s="13">
        <f>IF(H3736="","",ROW()-4)</f>
        <v/>
      </c>
    </row>
    <row r="3737">
      <c r="A3737" s="13">
        <f>IF(H3737="","",ROW()-4)</f>
        <v/>
      </c>
      <c r="B3737" s="13">
        <f>IF(H3737="","",ROW()-4)</f>
        <v/>
      </c>
    </row>
    <row r="3738">
      <c r="A3738" s="13">
        <f>IF(H3738="","",ROW()-4)</f>
        <v/>
      </c>
      <c r="B3738" s="13">
        <f>IF(H3738="","",ROW()-4)</f>
        <v/>
      </c>
    </row>
    <row r="3739">
      <c r="A3739" s="13">
        <f>IF(H3739="","",ROW()-4)</f>
        <v/>
      </c>
      <c r="B3739" s="13">
        <f>IF(H3739="","",ROW()-4)</f>
        <v/>
      </c>
    </row>
    <row r="3740">
      <c r="A3740" s="13">
        <f>IF(H3740="","",ROW()-4)</f>
        <v/>
      </c>
      <c r="B3740" s="13">
        <f>IF(H3740="","",ROW()-4)</f>
        <v/>
      </c>
    </row>
    <row r="3741">
      <c r="A3741" s="13">
        <f>IF(H3741="","",ROW()-4)</f>
        <v/>
      </c>
      <c r="B3741" s="13">
        <f>IF(H3741="","",ROW()-4)</f>
        <v/>
      </c>
    </row>
    <row r="3742">
      <c r="A3742" s="13">
        <f>IF(H3742="","",ROW()-4)</f>
        <v/>
      </c>
      <c r="B3742" s="13">
        <f>IF(H3742="","",ROW()-4)</f>
        <v/>
      </c>
    </row>
    <row r="3743">
      <c r="A3743" s="13">
        <f>IF(H3743="","",ROW()-4)</f>
        <v/>
      </c>
      <c r="B3743" s="13">
        <f>IF(H3743="","",ROW()-4)</f>
        <v/>
      </c>
    </row>
    <row r="3744">
      <c r="A3744" s="13">
        <f>IF(H3744="","",ROW()-4)</f>
        <v/>
      </c>
      <c r="B3744" s="13">
        <f>IF(H3744="","",ROW()-4)</f>
        <v/>
      </c>
    </row>
    <row r="3745">
      <c r="A3745" s="13">
        <f>IF(H3745="","",ROW()-4)</f>
        <v/>
      </c>
      <c r="B3745" s="13">
        <f>IF(H3745="","",ROW()-4)</f>
        <v/>
      </c>
    </row>
    <row r="3746">
      <c r="A3746" s="13">
        <f>IF(H3746="","",ROW()-4)</f>
        <v/>
      </c>
      <c r="B3746" s="13">
        <f>IF(H3746="","",ROW()-4)</f>
        <v/>
      </c>
    </row>
    <row r="3747">
      <c r="A3747" s="13">
        <f>IF(H3747="","",ROW()-4)</f>
        <v/>
      </c>
      <c r="B3747" s="13">
        <f>IF(H3747="","",ROW()-4)</f>
        <v/>
      </c>
    </row>
    <row r="3748">
      <c r="A3748" s="13">
        <f>IF(H3748="","",ROW()-4)</f>
        <v/>
      </c>
      <c r="B3748" s="13">
        <f>IF(H3748="","",ROW()-4)</f>
        <v/>
      </c>
    </row>
    <row r="3749">
      <c r="A3749" s="13">
        <f>IF(H3749="","",ROW()-4)</f>
        <v/>
      </c>
      <c r="B3749" s="13">
        <f>IF(H3749="","",ROW()-4)</f>
        <v/>
      </c>
    </row>
    <row r="3750">
      <c r="A3750" s="13">
        <f>IF(H3750="","",ROW()-4)</f>
        <v/>
      </c>
      <c r="B3750" s="13">
        <f>IF(H3750="","",ROW()-4)</f>
        <v/>
      </c>
    </row>
    <row r="3751">
      <c r="A3751" s="13">
        <f>IF(H3751="","",ROW()-4)</f>
        <v/>
      </c>
      <c r="B3751" s="13">
        <f>IF(H3751="","",ROW()-4)</f>
        <v/>
      </c>
    </row>
    <row r="3752">
      <c r="A3752" s="13">
        <f>IF(H3752="","",ROW()-4)</f>
        <v/>
      </c>
      <c r="B3752" s="13">
        <f>IF(H3752="","",ROW()-4)</f>
        <v/>
      </c>
    </row>
    <row r="3753">
      <c r="A3753" s="13">
        <f>IF(H3753="","",ROW()-4)</f>
        <v/>
      </c>
      <c r="B3753" s="13">
        <f>IF(H3753="","",ROW()-4)</f>
        <v/>
      </c>
    </row>
    <row r="3754">
      <c r="A3754" s="13">
        <f>IF(H3754="","",ROW()-4)</f>
        <v/>
      </c>
      <c r="B3754" s="13">
        <f>IF(H3754="","",ROW()-4)</f>
        <v/>
      </c>
    </row>
    <row r="3755">
      <c r="A3755" s="13">
        <f>IF(H3755="","",ROW()-4)</f>
        <v/>
      </c>
      <c r="B3755" s="13">
        <f>IF(H3755="","",ROW()-4)</f>
        <v/>
      </c>
    </row>
    <row r="3756">
      <c r="A3756" s="13">
        <f>IF(H3756="","",ROW()-4)</f>
        <v/>
      </c>
      <c r="B3756" s="13">
        <f>IF(H3756="","",ROW()-4)</f>
        <v/>
      </c>
    </row>
    <row r="3757">
      <c r="A3757" s="13">
        <f>IF(H3757="","",ROW()-4)</f>
        <v/>
      </c>
      <c r="B3757" s="13">
        <f>IF(H3757="","",ROW()-4)</f>
        <v/>
      </c>
    </row>
    <row r="3758">
      <c r="A3758" s="13">
        <f>IF(H3758="","",ROW()-4)</f>
        <v/>
      </c>
      <c r="B3758" s="13">
        <f>IF(H3758="","",ROW()-4)</f>
        <v/>
      </c>
    </row>
    <row r="3759">
      <c r="A3759" s="13">
        <f>IF(H3759="","",ROW()-4)</f>
        <v/>
      </c>
      <c r="B3759" s="13">
        <f>IF(H3759="","",ROW()-4)</f>
        <v/>
      </c>
    </row>
    <row r="3760">
      <c r="A3760" s="13">
        <f>IF(H3760="","",ROW()-4)</f>
        <v/>
      </c>
      <c r="B3760" s="13">
        <f>IF(H3760="","",ROW()-4)</f>
        <v/>
      </c>
    </row>
    <row r="3761">
      <c r="A3761" s="13">
        <f>IF(H3761="","",ROW()-4)</f>
        <v/>
      </c>
      <c r="B3761" s="13">
        <f>IF(H3761="","",ROW()-4)</f>
        <v/>
      </c>
    </row>
    <row r="3762">
      <c r="A3762" s="13">
        <f>IF(H3762="","",ROW()-4)</f>
        <v/>
      </c>
      <c r="B3762" s="13">
        <f>IF(H3762="","",ROW()-4)</f>
        <v/>
      </c>
    </row>
    <row r="3763">
      <c r="A3763" s="13">
        <f>IF(H3763="","",ROW()-4)</f>
        <v/>
      </c>
      <c r="B3763" s="13">
        <f>IF(H3763="","",ROW()-4)</f>
        <v/>
      </c>
    </row>
    <row r="3764">
      <c r="A3764" s="13">
        <f>IF(H3764="","",ROW()-4)</f>
        <v/>
      </c>
      <c r="B3764" s="13">
        <f>IF(H3764="","",ROW()-4)</f>
        <v/>
      </c>
    </row>
    <row r="3765">
      <c r="A3765" s="13">
        <f>IF(H3765="","",ROW()-4)</f>
        <v/>
      </c>
      <c r="B3765" s="13">
        <f>IF(H3765="","",ROW()-4)</f>
        <v/>
      </c>
    </row>
    <row r="3766">
      <c r="A3766" s="13">
        <f>IF(H3766="","",ROW()-4)</f>
        <v/>
      </c>
      <c r="B3766" s="13">
        <f>IF(H3766="","",ROW()-4)</f>
        <v/>
      </c>
    </row>
    <row r="3767">
      <c r="A3767" s="13">
        <f>IF(H3767="","",ROW()-4)</f>
        <v/>
      </c>
      <c r="B3767" s="13">
        <f>IF(H3767="","",ROW()-4)</f>
        <v/>
      </c>
    </row>
    <row r="3768">
      <c r="A3768" s="13">
        <f>IF(H3768="","",ROW()-4)</f>
        <v/>
      </c>
      <c r="B3768" s="13">
        <f>IF(H3768="","",ROW()-4)</f>
        <v/>
      </c>
    </row>
    <row r="3769">
      <c r="A3769" s="13">
        <f>IF(H3769="","",ROW()-4)</f>
        <v/>
      </c>
      <c r="B3769" s="13">
        <f>IF(H3769="","",ROW()-4)</f>
        <v/>
      </c>
    </row>
    <row r="3770">
      <c r="A3770" s="13">
        <f>IF(H3770="","",ROW()-4)</f>
        <v/>
      </c>
      <c r="B3770" s="13">
        <f>IF(H3770="","",ROW()-4)</f>
        <v/>
      </c>
    </row>
    <row r="3771">
      <c r="A3771" s="13">
        <f>IF(H3771="","",ROW()-4)</f>
        <v/>
      </c>
      <c r="B3771" s="13">
        <f>IF(H3771="","",ROW()-4)</f>
        <v/>
      </c>
    </row>
    <row r="3772">
      <c r="A3772" s="13">
        <f>IF(H3772="","",ROW()-4)</f>
        <v/>
      </c>
      <c r="B3772" s="13">
        <f>IF(H3772="","",ROW()-4)</f>
        <v/>
      </c>
    </row>
    <row r="3773">
      <c r="A3773" s="13">
        <f>IF(H3773="","",ROW()-4)</f>
        <v/>
      </c>
      <c r="B3773" s="13">
        <f>IF(H3773="","",ROW()-4)</f>
        <v/>
      </c>
    </row>
    <row r="3774">
      <c r="A3774" s="13">
        <f>IF(H3774="","",ROW()-4)</f>
        <v/>
      </c>
      <c r="B3774" s="13">
        <f>IF(H3774="","",ROW()-4)</f>
        <v/>
      </c>
    </row>
    <row r="3775">
      <c r="A3775" s="13">
        <f>IF(H3775="","",ROW()-4)</f>
        <v/>
      </c>
      <c r="B3775" s="13">
        <f>IF(H3775="","",ROW()-4)</f>
        <v/>
      </c>
    </row>
    <row r="3776">
      <c r="A3776" s="13">
        <f>IF(H3776="","",ROW()-4)</f>
        <v/>
      </c>
      <c r="B3776" s="13">
        <f>IF(H3776="","",ROW()-4)</f>
        <v/>
      </c>
    </row>
    <row r="3777">
      <c r="A3777" s="13">
        <f>IF(H3777="","",ROW()-4)</f>
        <v/>
      </c>
      <c r="B3777" s="13">
        <f>IF(H3777="","",ROW()-4)</f>
        <v/>
      </c>
    </row>
    <row r="3778">
      <c r="A3778" s="13">
        <f>IF(H3778="","",ROW()-4)</f>
        <v/>
      </c>
      <c r="B3778" s="13">
        <f>IF(H3778="","",ROW()-4)</f>
        <v/>
      </c>
    </row>
    <row r="3779">
      <c r="A3779" s="13">
        <f>IF(H3779="","",ROW()-4)</f>
        <v/>
      </c>
      <c r="B3779" s="13">
        <f>IF(H3779="","",ROW()-4)</f>
        <v/>
      </c>
    </row>
    <row r="3780">
      <c r="A3780" s="13">
        <f>IF(H3780="","",ROW()-4)</f>
        <v/>
      </c>
      <c r="B3780" s="13">
        <f>IF(H3780="","",ROW()-4)</f>
        <v/>
      </c>
    </row>
    <row r="3781">
      <c r="A3781" s="13">
        <f>IF(H3781="","",ROW()-4)</f>
        <v/>
      </c>
      <c r="B3781" s="13">
        <f>IF(H3781="","",ROW()-4)</f>
        <v/>
      </c>
    </row>
    <row r="3782">
      <c r="A3782" s="13">
        <f>IF(H3782="","",ROW()-4)</f>
        <v/>
      </c>
      <c r="B3782" s="13">
        <f>IF(H3782="","",ROW()-4)</f>
        <v/>
      </c>
    </row>
    <row r="3783">
      <c r="A3783" s="13">
        <f>IF(H3783="","",ROW()-4)</f>
        <v/>
      </c>
      <c r="B3783" s="13">
        <f>IF(H3783="","",ROW()-4)</f>
        <v/>
      </c>
    </row>
    <row r="3784">
      <c r="A3784" s="13">
        <f>IF(H3784="","",ROW()-4)</f>
        <v/>
      </c>
      <c r="B3784" s="13">
        <f>IF(H3784="","",ROW()-4)</f>
        <v/>
      </c>
    </row>
    <row r="3785">
      <c r="A3785" s="13">
        <f>IF(H3785="","",ROW()-4)</f>
        <v/>
      </c>
      <c r="B3785" s="13">
        <f>IF(H3785="","",ROW()-4)</f>
        <v/>
      </c>
    </row>
    <row r="3786">
      <c r="A3786" s="13">
        <f>IF(H3786="","",ROW()-4)</f>
        <v/>
      </c>
      <c r="B3786" s="13">
        <f>IF(H3786="","",ROW()-4)</f>
        <v/>
      </c>
    </row>
    <row r="3787">
      <c r="A3787" s="13">
        <f>IF(H3787="","",ROW()-4)</f>
        <v/>
      </c>
      <c r="B3787" s="13">
        <f>IF(H3787="","",ROW()-4)</f>
        <v/>
      </c>
    </row>
    <row r="3788">
      <c r="A3788" s="13">
        <f>IF(H3788="","",ROW()-4)</f>
        <v/>
      </c>
      <c r="B3788" s="13">
        <f>IF(H3788="","",ROW()-4)</f>
        <v/>
      </c>
    </row>
    <row r="3789">
      <c r="A3789" s="13">
        <f>IF(H3789="","",ROW()-4)</f>
        <v/>
      </c>
      <c r="B3789" s="13">
        <f>IF(H3789="","",ROW()-4)</f>
        <v/>
      </c>
    </row>
    <row r="3790">
      <c r="A3790" s="13">
        <f>IF(H3790="","",ROW()-4)</f>
        <v/>
      </c>
      <c r="B3790" s="13">
        <f>IF(H3790="","",ROW()-4)</f>
        <v/>
      </c>
    </row>
    <row r="3791">
      <c r="A3791" s="13">
        <f>IF(H3791="","",ROW()-4)</f>
        <v/>
      </c>
      <c r="B3791" s="13">
        <f>IF(H3791="","",ROW()-4)</f>
        <v/>
      </c>
    </row>
    <row r="3792">
      <c r="A3792" s="13">
        <f>IF(H3792="","",ROW()-4)</f>
        <v/>
      </c>
      <c r="B3792" s="13">
        <f>IF(H3792="","",ROW()-4)</f>
        <v/>
      </c>
    </row>
    <row r="3793">
      <c r="A3793" s="13">
        <f>IF(H3793="","",ROW()-4)</f>
        <v/>
      </c>
      <c r="B3793" s="13">
        <f>IF(H3793="","",ROW()-4)</f>
        <v/>
      </c>
    </row>
    <row r="3794">
      <c r="A3794" s="13">
        <f>IF(H3794="","",ROW()-4)</f>
        <v/>
      </c>
      <c r="B3794" s="13">
        <f>IF(H3794="","",ROW()-4)</f>
        <v/>
      </c>
    </row>
    <row r="3795">
      <c r="A3795" s="13">
        <f>IF(H3795="","",ROW()-4)</f>
        <v/>
      </c>
      <c r="B3795" s="13">
        <f>IF(H3795="","",ROW()-4)</f>
        <v/>
      </c>
    </row>
    <row r="3796">
      <c r="A3796" s="13">
        <f>IF(H3796="","",ROW()-4)</f>
        <v/>
      </c>
      <c r="B3796" s="13">
        <f>IF(H3796="","",ROW()-4)</f>
        <v/>
      </c>
    </row>
    <row r="3797">
      <c r="A3797" s="13">
        <f>IF(H3797="","",ROW()-4)</f>
        <v/>
      </c>
      <c r="B3797" s="13">
        <f>IF(H3797="","",ROW()-4)</f>
        <v/>
      </c>
    </row>
    <row r="3798">
      <c r="A3798" s="13">
        <f>IF(H3798="","",ROW()-4)</f>
        <v/>
      </c>
      <c r="B3798" s="13">
        <f>IF(H3798="","",ROW()-4)</f>
        <v/>
      </c>
    </row>
    <row r="3799">
      <c r="A3799" s="13">
        <f>IF(H3799="","",ROW()-4)</f>
        <v/>
      </c>
      <c r="B3799" s="13">
        <f>IF(H3799="","",ROW()-4)</f>
        <v/>
      </c>
    </row>
    <row r="3800">
      <c r="A3800" s="13">
        <f>IF(H3800="","",ROW()-4)</f>
        <v/>
      </c>
      <c r="B3800" s="13">
        <f>IF(H3800="","",ROW()-4)</f>
        <v/>
      </c>
    </row>
    <row r="3801">
      <c r="A3801" s="13">
        <f>IF(H3801="","",ROW()-4)</f>
        <v/>
      </c>
      <c r="B3801" s="13">
        <f>IF(H3801="","",ROW()-4)</f>
        <v/>
      </c>
    </row>
    <row r="3802">
      <c r="A3802" s="13">
        <f>IF(H3802="","",ROW()-4)</f>
        <v/>
      </c>
      <c r="B3802" s="13">
        <f>IF(H3802="","",ROW()-4)</f>
        <v/>
      </c>
    </row>
    <row r="3803">
      <c r="A3803" s="13">
        <f>IF(H3803="","",ROW()-4)</f>
        <v/>
      </c>
      <c r="B3803" s="13">
        <f>IF(H3803="","",ROW()-4)</f>
        <v/>
      </c>
    </row>
    <row r="3804">
      <c r="A3804" s="13">
        <f>IF(H3804="","",ROW()-4)</f>
        <v/>
      </c>
      <c r="B3804" s="13">
        <f>IF(H3804="","",ROW()-4)</f>
        <v/>
      </c>
    </row>
    <row r="3805">
      <c r="A3805" s="13">
        <f>IF(H3805="","",ROW()-4)</f>
        <v/>
      </c>
      <c r="B3805" s="13">
        <f>IF(H3805="","",ROW()-4)</f>
        <v/>
      </c>
    </row>
    <row r="3806">
      <c r="A3806" s="13">
        <f>IF(H3806="","",ROW()-4)</f>
        <v/>
      </c>
      <c r="B3806" s="13">
        <f>IF(H3806="","",ROW()-4)</f>
        <v/>
      </c>
    </row>
    <row r="3807">
      <c r="A3807" s="13">
        <f>IF(H3807="","",ROW()-4)</f>
        <v/>
      </c>
      <c r="B3807" s="13">
        <f>IF(H3807="","",ROW()-4)</f>
        <v/>
      </c>
    </row>
    <row r="3808">
      <c r="A3808" s="13">
        <f>IF(H3808="","",ROW()-4)</f>
        <v/>
      </c>
      <c r="B3808" s="13">
        <f>IF(H3808="","",ROW()-4)</f>
        <v/>
      </c>
    </row>
    <row r="3809">
      <c r="A3809" s="13">
        <f>IF(H3809="","",ROW()-4)</f>
        <v/>
      </c>
      <c r="B3809" s="13">
        <f>IF(H3809="","",ROW()-4)</f>
        <v/>
      </c>
    </row>
    <row r="3810">
      <c r="A3810" s="13">
        <f>IF(H3810="","",ROW()-4)</f>
        <v/>
      </c>
      <c r="B3810" s="13">
        <f>IF(H3810="","",ROW()-4)</f>
        <v/>
      </c>
    </row>
    <row r="3811">
      <c r="A3811" s="13">
        <f>IF(H3811="","",ROW()-4)</f>
        <v/>
      </c>
      <c r="B3811" s="13">
        <f>IF(H3811="","",ROW()-4)</f>
        <v/>
      </c>
    </row>
    <row r="3812">
      <c r="A3812" s="13">
        <f>IF(H3812="","",ROW()-4)</f>
        <v/>
      </c>
      <c r="B3812" s="13">
        <f>IF(H3812="","",ROW()-4)</f>
        <v/>
      </c>
    </row>
    <row r="3813">
      <c r="A3813" s="13">
        <f>IF(H3813="","",ROW()-4)</f>
        <v/>
      </c>
      <c r="B3813" s="13">
        <f>IF(H3813="","",ROW()-4)</f>
        <v/>
      </c>
    </row>
    <row r="3814">
      <c r="A3814" s="13">
        <f>IF(H3814="","",ROW()-4)</f>
        <v/>
      </c>
      <c r="B3814" s="13">
        <f>IF(H3814="","",ROW()-4)</f>
        <v/>
      </c>
    </row>
    <row r="3815">
      <c r="A3815" s="13">
        <f>IF(H3815="","",ROW()-4)</f>
        <v/>
      </c>
      <c r="B3815" s="13">
        <f>IF(H3815="","",ROW()-4)</f>
        <v/>
      </c>
    </row>
    <row r="3816">
      <c r="A3816" s="13">
        <f>IF(H3816="","",ROW()-4)</f>
        <v/>
      </c>
      <c r="B3816" s="13">
        <f>IF(H3816="","",ROW()-4)</f>
        <v/>
      </c>
    </row>
    <row r="3817">
      <c r="A3817" s="13">
        <f>IF(H3817="","",ROW()-4)</f>
        <v/>
      </c>
      <c r="B3817" s="13">
        <f>IF(H3817="","",ROW()-4)</f>
        <v/>
      </c>
    </row>
    <row r="3818">
      <c r="A3818" s="13">
        <f>IF(H3818="","",ROW()-4)</f>
        <v/>
      </c>
      <c r="B3818" s="13">
        <f>IF(H3818="","",ROW()-4)</f>
        <v/>
      </c>
    </row>
    <row r="3819">
      <c r="A3819" s="13">
        <f>IF(H3819="","",ROW()-4)</f>
        <v/>
      </c>
      <c r="B3819" s="13">
        <f>IF(H3819="","",ROW()-4)</f>
        <v/>
      </c>
    </row>
    <row r="3820">
      <c r="A3820" s="13">
        <f>IF(H3820="","",ROW()-4)</f>
        <v/>
      </c>
      <c r="B3820" s="13">
        <f>IF(H3820="","",ROW()-4)</f>
        <v/>
      </c>
    </row>
    <row r="3821">
      <c r="A3821" s="13">
        <f>IF(H3821="","",ROW()-4)</f>
        <v/>
      </c>
      <c r="B3821" s="13">
        <f>IF(H3821="","",ROW()-4)</f>
        <v/>
      </c>
    </row>
    <row r="3822">
      <c r="A3822" s="13">
        <f>IF(H3822="","",ROW()-4)</f>
        <v/>
      </c>
      <c r="B3822" s="13">
        <f>IF(H3822="","",ROW()-4)</f>
        <v/>
      </c>
    </row>
    <row r="3823">
      <c r="A3823" s="13">
        <f>IF(H3823="","",ROW()-4)</f>
        <v/>
      </c>
      <c r="B3823" s="13">
        <f>IF(H3823="","",ROW()-4)</f>
        <v/>
      </c>
    </row>
    <row r="3824">
      <c r="A3824" s="13">
        <f>IF(H3824="","",ROW()-4)</f>
        <v/>
      </c>
      <c r="B3824" s="13">
        <f>IF(H3824="","",ROW()-4)</f>
        <v/>
      </c>
    </row>
    <row r="3825">
      <c r="A3825" s="13">
        <f>IF(H3825="","",ROW()-4)</f>
        <v/>
      </c>
      <c r="B3825" s="13">
        <f>IF(H3825="","",ROW()-4)</f>
        <v/>
      </c>
    </row>
    <row r="3826">
      <c r="A3826" s="13">
        <f>IF(H3826="","",ROW()-4)</f>
        <v/>
      </c>
      <c r="B3826" s="13">
        <f>IF(H3826="","",ROW()-4)</f>
        <v/>
      </c>
    </row>
    <row r="3827">
      <c r="A3827" s="13">
        <f>IF(H3827="","",ROW()-4)</f>
        <v/>
      </c>
      <c r="B3827" s="13">
        <f>IF(H3827="","",ROW()-4)</f>
        <v/>
      </c>
    </row>
    <row r="3828">
      <c r="A3828" s="13">
        <f>IF(H3828="","",ROW()-4)</f>
        <v/>
      </c>
      <c r="B3828" s="13">
        <f>IF(H3828="","",ROW()-4)</f>
        <v/>
      </c>
    </row>
    <row r="3829">
      <c r="A3829" s="13">
        <f>IF(H3829="","",ROW()-4)</f>
        <v/>
      </c>
      <c r="B3829" s="13">
        <f>IF(H3829="","",ROW()-4)</f>
        <v/>
      </c>
    </row>
    <row r="3830">
      <c r="A3830" s="13">
        <f>IF(H3830="","",ROW()-4)</f>
        <v/>
      </c>
      <c r="B3830" s="13">
        <f>IF(H3830="","",ROW()-4)</f>
        <v/>
      </c>
    </row>
    <row r="3831">
      <c r="A3831" s="13">
        <f>IF(H3831="","",ROW()-4)</f>
        <v/>
      </c>
      <c r="B3831" s="13">
        <f>IF(H3831="","",ROW()-4)</f>
        <v/>
      </c>
    </row>
    <row r="3832">
      <c r="A3832" s="13">
        <f>IF(H3832="","",ROW()-4)</f>
        <v/>
      </c>
      <c r="B3832" s="13">
        <f>IF(H3832="","",ROW()-4)</f>
        <v/>
      </c>
    </row>
    <row r="3833">
      <c r="A3833" s="13">
        <f>IF(H3833="","",ROW()-4)</f>
        <v/>
      </c>
      <c r="B3833" s="13">
        <f>IF(H3833="","",ROW()-4)</f>
        <v/>
      </c>
    </row>
    <row r="3834">
      <c r="A3834" s="13">
        <f>IF(H3834="","",ROW()-4)</f>
        <v/>
      </c>
      <c r="B3834" s="13">
        <f>IF(H3834="","",ROW()-4)</f>
        <v/>
      </c>
    </row>
    <row r="3835">
      <c r="A3835" s="13">
        <f>IF(H3835="","",ROW()-4)</f>
        <v/>
      </c>
      <c r="B3835" s="13">
        <f>IF(H3835="","",ROW()-4)</f>
        <v/>
      </c>
    </row>
    <row r="3836">
      <c r="A3836" s="13">
        <f>IF(H3836="","",ROW()-4)</f>
        <v/>
      </c>
      <c r="B3836" s="13">
        <f>IF(H3836="","",ROW()-4)</f>
        <v/>
      </c>
    </row>
    <row r="3837">
      <c r="A3837" s="13">
        <f>IF(H3837="","",ROW()-4)</f>
        <v/>
      </c>
      <c r="B3837" s="13">
        <f>IF(H3837="","",ROW()-4)</f>
        <v/>
      </c>
    </row>
    <row r="3838">
      <c r="A3838" s="13">
        <f>IF(H3838="","",ROW()-4)</f>
        <v/>
      </c>
      <c r="B3838" s="13">
        <f>IF(H3838="","",ROW()-4)</f>
        <v/>
      </c>
    </row>
    <row r="3839">
      <c r="A3839" s="13">
        <f>IF(H3839="","",ROW()-4)</f>
        <v/>
      </c>
      <c r="B3839" s="13">
        <f>IF(H3839="","",ROW()-4)</f>
        <v/>
      </c>
    </row>
    <row r="3840">
      <c r="A3840" s="13">
        <f>IF(H3840="","",ROW()-4)</f>
        <v/>
      </c>
      <c r="B3840" s="13">
        <f>IF(H3840="","",ROW()-4)</f>
        <v/>
      </c>
    </row>
    <row r="3841">
      <c r="A3841" s="13">
        <f>IF(H3841="","",ROW()-4)</f>
        <v/>
      </c>
      <c r="B3841" s="13">
        <f>IF(H3841="","",ROW()-4)</f>
        <v/>
      </c>
    </row>
    <row r="3842">
      <c r="A3842" s="13">
        <f>IF(H3842="","",ROW()-4)</f>
        <v/>
      </c>
      <c r="B3842" s="13">
        <f>IF(H3842="","",ROW()-4)</f>
        <v/>
      </c>
    </row>
    <row r="3843">
      <c r="A3843" s="13">
        <f>IF(H3843="","",ROW()-4)</f>
        <v/>
      </c>
      <c r="B3843" s="13">
        <f>IF(H3843="","",ROW()-4)</f>
        <v/>
      </c>
    </row>
    <row r="3844">
      <c r="A3844" s="13">
        <f>IF(H3844="","",ROW()-4)</f>
        <v/>
      </c>
      <c r="B3844" s="13">
        <f>IF(H3844="","",ROW()-4)</f>
        <v/>
      </c>
    </row>
    <row r="3845">
      <c r="A3845" s="13">
        <f>IF(H3845="","",ROW()-4)</f>
        <v/>
      </c>
      <c r="B3845" s="13">
        <f>IF(H3845="","",ROW()-4)</f>
        <v/>
      </c>
    </row>
    <row r="3846">
      <c r="A3846" s="13">
        <f>IF(H3846="","",ROW()-4)</f>
        <v/>
      </c>
      <c r="B3846" s="13">
        <f>IF(H3846="","",ROW()-4)</f>
        <v/>
      </c>
    </row>
    <row r="3847">
      <c r="A3847" s="13">
        <f>IF(H3847="","",ROW()-4)</f>
        <v/>
      </c>
      <c r="B3847" s="13">
        <f>IF(H3847="","",ROW()-4)</f>
        <v/>
      </c>
    </row>
    <row r="3848">
      <c r="A3848" s="13">
        <f>IF(H3848="","",ROW()-4)</f>
        <v/>
      </c>
      <c r="B3848" s="13">
        <f>IF(H3848="","",ROW()-4)</f>
        <v/>
      </c>
    </row>
    <row r="3849">
      <c r="A3849" s="13">
        <f>IF(H3849="","",ROW()-4)</f>
        <v/>
      </c>
      <c r="B3849" s="13">
        <f>IF(H3849="","",ROW()-4)</f>
        <v/>
      </c>
    </row>
    <row r="3850">
      <c r="A3850" s="13">
        <f>IF(H3850="","",ROW()-4)</f>
        <v/>
      </c>
      <c r="B3850" s="13">
        <f>IF(H3850="","",ROW()-4)</f>
        <v/>
      </c>
    </row>
    <row r="3851">
      <c r="A3851" s="13">
        <f>IF(H3851="","",ROW()-4)</f>
        <v/>
      </c>
      <c r="B3851" s="13">
        <f>IF(H3851="","",ROW()-4)</f>
        <v/>
      </c>
    </row>
    <row r="3852">
      <c r="A3852" s="13">
        <f>IF(H3852="","",ROW()-4)</f>
        <v/>
      </c>
      <c r="B3852" s="13">
        <f>IF(H3852="","",ROW()-4)</f>
        <v/>
      </c>
    </row>
    <row r="3853">
      <c r="A3853" s="13">
        <f>IF(H3853="","",ROW()-4)</f>
        <v/>
      </c>
      <c r="B3853" s="13">
        <f>IF(H3853="","",ROW()-4)</f>
        <v/>
      </c>
    </row>
    <row r="3854">
      <c r="A3854" s="13">
        <f>IF(H3854="","",ROW()-4)</f>
        <v/>
      </c>
      <c r="B3854" s="13">
        <f>IF(H3854="","",ROW()-4)</f>
        <v/>
      </c>
    </row>
    <row r="3855">
      <c r="A3855" s="13">
        <f>IF(H3855="","",ROW()-4)</f>
        <v/>
      </c>
      <c r="B3855" s="13">
        <f>IF(H3855="","",ROW()-4)</f>
        <v/>
      </c>
    </row>
    <row r="3856">
      <c r="A3856" s="13">
        <f>IF(H3856="","",ROW()-4)</f>
        <v/>
      </c>
      <c r="B3856" s="13">
        <f>IF(H3856="","",ROW()-4)</f>
        <v/>
      </c>
    </row>
    <row r="3857">
      <c r="A3857" s="13">
        <f>IF(H3857="","",ROW()-4)</f>
        <v/>
      </c>
      <c r="B3857" s="13">
        <f>IF(H3857="","",ROW()-4)</f>
        <v/>
      </c>
    </row>
    <row r="3858">
      <c r="A3858" s="13">
        <f>IF(H3858="","",ROW()-4)</f>
        <v/>
      </c>
      <c r="B3858" s="13">
        <f>IF(H3858="","",ROW()-4)</f>
        <v/>
      </c>
    </row>
    <row r="3859">
      <c r="A3859" s="13">
        <f>IF(H3859="","",ROW()-4)</f>
        <v/>
      </c>
      <c r="B3859" s="13">
        <f>IF(H3859="","",ROW()-4)</f>
        <v/>
      </c>
    </row>
    <row r="3860">
      <c r="A3860" s="13">
        <f>IF(H3860="","",ROW()-4)</f>
        <v/>
      </c>
      <c r="B3860" s="13">
        <f>IF(H3860="","",ROW()-4)</f>
        <v/>
      </c>
    </row>
    <row r="3861">
      <c r="A3861" s="13">
        <f>IF(H3861="","",ROW()-4)</f>
        <v/>
      </c>
      <c r="B3861" s="13">
        <f>IF(H3861="","",ROW()-4)</f>
        <v/>
      </c>
    </row>
    <row r="3862">
      <c r="A3862" s="13">
        <f>IF(H3862="","",ROW()-4)</f>
        <v/>
      </c>
      <c r="B3862" s="13">
        <f>IF(H3862="","",ROW()-4)</f>
        <v/>
      </c>
    </row>
    <row r="3863">
      <c r="A3863" s="13">
        <f>IF(H3863="","",ROW()-4)</f>
        <v/>
      </c>
      <c r="B3863" s="13">
        <f>IF(H3863="","",ROW()-4)</f>
        <v/>
      </c>
    </row>
    <row r="3864">
      <c r="A3864" s="13">
        <f>IF(H3864="","",ROW()-4)</f>
        <v/>
      </c>
      <c r="B3864" s="13">
        <f>IF(H3864="","",ROW()-4)</f>
        <v/>
      </c>
    </row>
    <row r="3865">
      <c r="A3865" s="13">
        <f>IF(H3865="","",ROW()-4)</f>
        <v/>
      </c>
      <c r="B3865" s="13">
        <f>IF(H3865="","",ROW()-4)</f>
        <v/>
      </c>
    </row>
    <row r="3866">
      <c r="A3866" s="13">
        <f>IF(H3866="","",ROW()-4)</f>
        <v/>
      </c>
      <c r="B3866" s="13">
        <f>IF(H3866="","",ROW()-4)</f>
        <v/>
      </c>
    </row>
    <row r="3867">
      <c r="A3867" s="13">
        <f>IF(H3867="","",ROW()-4)</f>
        <v/>
      </c>
      <c r="B3867" s="13">
        <f>IF(H3867="","",ROW()-4)</f>
        <v/>
      </c>
    </row>
    <row r="3868">
      <c r="A3868" s="13">
        <f>IF(H3868="","",ROW()-4)</f>
        <v/>
      </c>
      <c r="B3868" s="13">
        <f>IF(H3868="","",ROW()-4)</f>
        <v/>
      </c>
    </row>
    <row r="3869">
      <c r="A3869" s="13">
        <f>IF(H3869="","",ROW()-4)</f>
        <v/>
      </c>
      <c r="B3869" s="13">
        <f>IF(H3869="","",ROW()-4)</f>
        <v/>
      </c>
    </row>
    <row r="3870">
      <c r="A3870" s="13">
        <f>IF(H3870="","",ROW()-4)</f>
        <v/>
      </c>
      <c r="B3870" s="13">
        <f>IF(H3870="","",ROW()-4)</f>
        <v/>
      </c>
    </row>
    <row r="3871">
      <c r="A3871" s="13">
        <f>IF(H3871="","",ROW()-4)</f>
        <v/>
      </c>
      <c r="B3871" s="13">
        <f>IF(H3871="","",ROW()-4)</f>
        <v/>
      </c>
    </row>
    <row r="3872">
      <c r="A3872" s="13">
        <f>IF(H3872="","",ROW()-4)</f>
        <v/>
      </c>
      <c r="B3872" s="13">
        <f>IF(H3872="","",ROW()-4)</f>
        <v/>
      </c>
    </row>
    <row r="3873">
      <c r="A3873" s="13">
        <f>IF(H3873="","",ROW()-4)</f>
        <v/>
      </c>
      <c r="B3873" s="13">
        <f>IF(H3873="","",ROW()-4)</f>
        <v/>
      </c>
    </row>
    <row r="3874">
      <c r="A3874" s="13">
        <f>IF(H3874="","",ROW()-4)</f>
        <v/>
      </c>
      <c r="B3874" s="13">
        <f>IF(H3874="","",ROW()-4)</f>
        <v/>
      </c>
    </row>
    <row r="3875">
      <c r="A3875" s="13">
        <f>IF(H3875="","",ROW()-4)</f>
        <v/>
      </c>
      <c r="B3875" s="13">
        <f>IF(H3875="","",ROW()-4)</f>
        <v/>
      </c>
    </row>
    <row r="3876">
      <c r="A3876" s="13">
        <f>IF(H3876="","",ROW()-4)</f>
        <v/>
      </c>
      <c r="B3876" s="13">
        <f>IF(H3876="","",ROW()-4)</f>
        <v/>
      </c>
    </row>
    <row r="3877">
      <c r="A3877" s="13">
        <f>IF(H3877="","",ROW()-4)</f>
        <v/>
      </c>
      <c r="B3877" s="13">
        <f>IF(H3877="","",ROW()-4)</f>
        <v/>
      </c>
    </row>
    <row r="3878">
      <c r="A3878" s="13">
        <f>IF(H3878="","",ROW()-4)</f>
        <v/>
      </c>
      <c r="B3878" s="13">
        <f>IF(H3878="","",ROW()-4)</f>
        <v/>
      </c>
    </row>
    <row r="3879">
      <c r="A3879" s="13">
        <f>IF(H3879="","",ROW()-4)</f>
        <v/>
      </c>
      <c r="B3879" s="13">
        <f>IF(H3879="","",ROW()-4)</f>
        <v/>
      </c>
    </row>
    <row r="3880">
      <c r="A3880" s="13">
        <f>IF(H3880="","",ROW()-4)</f>
        <v/>
      </c>
      <c r="B3880" s="13">
        <f>IF(H3880="","",ROW()-4)</f>
        <v/>
      </c>
    </row>
    <row r="3881">
      <c r="A3881" s="13">
        <f>IF(H3881="","",ROW()-4)</f>
        <v/>
      </c>
      <c r="B3881" s="13">
        <f>IF(H3881="","",ROW()-4)</f>
        <v/>
      </c>
    </row>
    <row r="3882">
      <c r="A3882" s="13">
        <f>IF(H3882="","",ROW()-4)</f>
        <v/>
      </c>
      <c r="B3882" s="13">
        <f>IF(H3882="","",ROW()-4)</f>
        <v/>
      </c>
    </row>
    <row r="3883">
      <c r="A3883" s="13">
        <f>IF(H3883="","",ROW()-4)</f>
        <v/>
      </c>
      <c r="B3883" s="13">
        <f>IF(H3883="","",ROW()-4)</f>
        <v/>
      </c>
    </row>
    <row r="3884">
      <c r="A3884" s="13">
        <f>IF(H3884="","",ROW()-4)</f>
        <v/>
      </c>
      <c r="B3884" s="13">
        <f>IF(H3884="","",ROW()-4)</f>
        <v/>
      </c>
    </row>
    <row r="3885">
      <c r="A3885" s="13">
        <f>IF(H3885="","",ROW()-4)</f>
        <v/>
      </c>
      <c r="B3885" s="13">
        <f>IF(H3885="","",ROW()-4)</f>
        <v/>
      </c>
    </row>
    <row r="3886">
      <c r="A3886" s="13">
        <f>IF(H3886="","",ROW()-4)</f>
        <v/>
      </c>
      <c r="B3886" s="13">
        <f>IF(H3886="","",ROW()-4)</f>
        <v/>
      </c>
    </row>
    <row r="3887">
      <c r="A3887" s="13">
        <f>IF(H3887="","",ROW()-4)</f>
        <v/>
      </c>
      <c r="B3887" s="13">
        <f>IF(H3887="","",ROW()-4)</f>
        <v/>
      </c>
    </row>
    <row r="3888">
      <c r="A3888" s="13">
        <f>IF(H3888="","",ROW()-4)</f>
        <v/>
      </c>
      <c r="B3888" s="13">
        <f>IF(H3888="","",ROW()-4)</f>
        <v/>
      </c>
    </row>
    <row r="3889">
      <c r="A3889" s="13">
        <f>IF(H3889="","",ROW()-4)</f>
        <v/>
      </c>
      <c r="B3889" s="13">
        <f>IF(H3889="","",ROW()-4)</f>
        <v/>
      </c>
    </row>
    <row r="3890">
      <c r="A3890" s="13">
        <f>IF(H3890="","",ROW()-4)</f>
        <v/>
      </c>
      <c r="B3890" s="13">
        <f>IF(H3890="","",ROW()-4)</f>
        <v/>
      </c>
    </row>
    <row r="3891">
      <c r="A3891" s="13">
        <f>IF(H3891="","",ROW()-4)</f>
        <v/>
      </c>
      <c r="B3891" s="13">
        <f>IF(H3891="","",ROW()-4)</f>
        <v/>
      </c>
    </row>
    <row r="3892">
      <c r="A3892" s="13">
        <f>IF(H3892="","",ROW()-4)</f>
        <v/>
      </c>
      <c r="B3892" s="13">
        <f>IF(H3892="","",ROW()-4)</f>
        <v/>
      </c>
    </row>
    <row r="3893">
      <c r="A3893" s="13">
        <f>IF(H3893="","",ROW()-4)</f>
        <v/>
      </c>
      <c r="B3893" s="13">
        <f>IF(H3893="","",ROW()-4)</f>
        <v/>
      </c>
    </row>
    <row r="3894">
      <c r="A3894" s="13">
        <f>IF(H3894="","",ROW()-4)</f>
        <v/>
      </c>
      <c r="B3894" s="13">
        <f>IF(H3894="","",ROW()-4)</f>
        <v/>
      </c>
    </row>
    <row r="3895">
      <c r="A3895" s="13">
        <f>IF(H3895="","",ROW()-4)</f>
        <v/>
      </c>
      <c r="B3895" s="13">
        <f>IF(H3895="","",ROW()-4)</f>
        <v/>
      </c>
    </row>
    <row r="3896">
      <c r="A3896" s="13">
        <f>IF(H3896="","",ROW()-4)</f>
        <v/>
      </c>
      <c r="B3896" s="13">
        <f>IF(H3896="","",ROW()-4)</f>
        <v/>
      </c>
    </row>
    <row r="3897">
      <c r="A3897" s="13">
        <f>IF(H3897="","",ROW()-4)</f>
        <v/>
      </c>
      <c r="B3897" s="13">
        <f>IF(H3897="","",ROW()-4)</f>
        <v/>
      </c>
    </row>
    <row r="3898">
      <c r="A3898" s="13">
        <f>IF(H3898="","",ROW()-4)</f>
        <v/>
      </c>
      <c r="B3898" s="13">
        <f>IF(H3898="","",ROW()-4)</f>
        <v/>
      </c>
    </row>
    <row r="3899">
      <c r="A3899" s="13">
        <f>IF(H3899="","",ROW()-4)</f>
        <v/>
      </c>
      <c r="B3899" s="13">
        <f>IF(H3899="","",ROW()-4)</f>
        <v/>
      </c>
    </row>
    <row r="3900">
      <c r="A3900" s="13">
        <f>IF(H3900="","",ROW()-4)</f>
        <v/>
      </c>
      <c r="B3900" s="13">
        <f>IF(H3900="","",ROW()-4)</f>
        <v/>
      </c>
    </row>
    <row r="3901">
      <c r="A3901" s="13">
        <f>IF(H3901="","",ROW()-4)</f>
        <v/>
      </c>
      <c r="B3901" s="13">
        <f>IF(H3901="","",ROW()-4)</f>
        <v/>
      </c>
    </row>
    <row r="3902">
      <c r="A3902" s="13">
        <f>IF(H3902="","",ROW()-4)</f>
        <v/>
      </c>
      <c r="B3902" s="13">
        <f>IF(H3902="","",ROW()-4)</f>
        <v/>
      </c>
    </row>
    <row r="3903">
      <c r="A3903" s="13">
        <f>IF(H3903="","",ROW()-4)</f>
        <v/>
      </c>
      <c r="B3903" s="13">
        <f>IF(H3903="","",ROW()-4)</f>
        <v/>
      </c>
    </row>
    <row r="3904">
      <c r="A3904" s="13">
        <f>IF(H3904="","",ROW()-4)</f>
        <v/>
      </c>
      <c r="B3904" s="13">
        <f>IF(H3904="","",ROW()-4)</f>
        <v/>
      </c>
    </row>
    <row r="3905">
      <c r="A3905" s="13">
        <f>IF(H3905="","",ROW()-4)</f>
        <v/>
      </c>
      <c r="B3905" s="13">
        <f>IF(H3905="","",ROW()-4)</f>
        <v/>
      </c>
    </row>
    <row r="3906">
      <c r="A3906" s="13">
        <f>IF(H3906="","",ROW()-4)</f>
        <v/>
      </c>
      <c r="B3906" s="13">
        <f>IF(H3906="","",ROW()-4)</f>
        <v/>
      </c>
    </row>
    <row r="3907">
      <c r="A3907" s="13">
        <f>IF(H3907="","",ROW()-4)</f>
        <v/>
      </c>
      <c r="B3907" s="13">
        <f>IF(H3907="","",ROW()-4)</f>
        <v/>
      </c>
    </row>
    <row r="3908">
      <c r="A3908" s="13">
        <f>IF(H3908="","",ROW()-4)</f>
        <v/>
      </c>
      <c r="B3908" s="13">
        <f>IF(H3908="","",ROW()-4)</f>
        <v/>
      </c>
    </row>
    <row r="3909">
      <c r="A3909" s="13">
        <f>IF(H3909="","",ROW()-4)</f>
        <v/>
      </c>
      <c r="B3909" s="13">
        <f>IF(H3909="","",ROW()-4)</f>
        <v/>
      </c>
    </row>
    <row r="3910">
      <c r="A3910" s="13">
        <f>IF(H3910="","",ROW()-4)</f>
        <v/>
      </c>
      <c r="B3910" s="13">
        <f>IF(H3910="","",ROW()-4)</f>
        <v/>
      </c>
    </row>
    <row r="3911">
      <c r="A3911" s="13">
        <f>IF(H3911="","",ROW()-4)</f>
        <v/>
      </c>
      <c r="B3911" s="13">
        <f>IF(H3911="","",ROW()-4)</f>
        <v/>
      </c>
    </row>
    <row r="3912">
      <c r="A3912" s="13">
        <f>IF(H3912="","",ROW()-4)</f>
        <v/>
      </c>
      <c r="B3912" s="13">
        <f>IF(H3912="","",ROW()-4)</f>
        <v/>
      </c>
    </row>
    <row r="3913">
      <c r="A3913" s="13">
        <f>IF(H3913="","",ROW()-4)</f>
        <v/>
      </c>
      <c r="B3913" s="13">
        <f>IF(H3913="","",ROW()-4)</f>
        <v/>
      </c>
    </row>
    <row r="3914">
      <c r="A3914" s="13">
        <f>IF(H3914="","",ROW()-4)</f>
        <v/>
      </c>
      <c r="B3914" s="13">
        <f>IF(H3914="","",ROW()-4)</f>
        <v/>
      </c>
    </row>
    <row r="3915">
      <c r="A3915" s="13">
        <f>IF(H3915="","",ROW()-4)</f>
        <v/>
      </c>
      <c r="B3915" s="13">
        <f>IF(H3915="","",ROW()-4)</f>
        <v/>
      </c>
    </row>
    <row r="3916">
      <c r="A3916" s="13">
        <f>IF(H3916="","",ROW()-4)</f>
        <v/>
      </c>
      <c r="B3916" s="13">
        <f>IF(H3916="","",ROW()-4)</f>
        <v/>
      </c>
    </row>
    <row r="3917">
      <c r="A3917" s="13">
        <f>IF(H3917="","",ROW()-4)</f>
        <v/>
      </c>
      <c r="B3917" s="13">
        <f>IF(H3917="","",ROW()-4)</f>
        <v/>
      </c>
    </row>
    <row r="3918">
      <c r="A3918" s="13">
        <f>IF(H3918="","",ROW()-4)</f>
        <v/>
      </c>
      <c r="B3918" s="13">
        <f>IF(H3918="","",ROW()-4)</f>
        <v/>
      </c>
    </row>
    <row r="3919">
      <c r="A3919" s="13">
        <f>IF(H3919="","",ROW()-4)</f>
        <v/>
      </c>
      <c r="B3919" s="13">
        <f>IF(H3919="","",ROW()-4)</f>
        <v/>
      </c>
    </row>
    <row r="3920">
      <c r="A3920" s="13">
        <f>IF(H3920="","",ROW()-4)</f>
        <v/>
      </c>
      <c r="B3920" s="13">
        <f>IF(H3920="","",ROW()-4)</f>
        <v/>
      </c>
    </row>
    <row r="3921">
      <c r="A3921" s="13">
        <f>IF(H3921="","",ROW()-4)</f>
        <v/>
      </c>
      <c r="B3921" s="13">
        <f>IF(H3921="","",ROW()-4)</f>
        <v/>
      </c>
    </row>
    <row r="3922">
      <c r="A3922" s="13">
        <f>IF(H3922="","",ROW()-4)</f>
        <v/>
      </c>
      <c r="B3922" s="13">
        <f>IF(H3922="","",ROW()-4)</f>
        <v/>
      </c>
    </row>
    <row r="3923">
      <c r="A3923" s="13">
        <f>IF(H3923="","",ROW()-4)</f>
        <v/>
      </c>
      <c r="B3923" s="13">
        <f>IF(H3923="","",ROW()-4)</f>
        <v/>
      </c>
    </row>
    <row r="3924">
      <c r="A3924" s="13">
        <f>IF(H3924="","",ROW()-4)</f>
        <v/>
      </c>
      <c r="B3924" s="13">
        <f>IF(H3924="","",ROW()-4)</f>
        <v/>
      </c>
    </row>
    <row r="3925">
      <c r="A3925" s="13">
        <f>IF(H3925="","",ROW()-4)</f>
        <v/>
      </c>
      <c r="B3925" s="13">
        <f>IF(H3925="","",ROW()-4)</f>
        <v/>
      </c>
    </row>
    <row r="3926">
      <c r="A3926" s="13">
        <f>IF(H3926="","",ROW()-4)</f>
        <v/>
      </c>
      <c r="B3926" s="13">
        <f>IF(H3926="","",ROW()-4)</f>
        <v/>
      </c>
    </row>
    <row r="3927">
      <c r="A3927" s="13">
        <f>IF(H3927="","",ROW()-4)</f>
        <v/>
      </c>
      <c r="B3927" s="13">
        <f>IF(H3927="","",ROW()-4)</f>
        <v/>
      </c>
    </row>
    <row r="3928">
      <c r="A3928" s="13">
        <f>IF(H3928="","",ROW()-4)</f>
        <v/>
      </c>
      <c r="B3928" s="13">
        <f>IF(H3928="","",ROW()-4)</f>
        <v/>
      </c>
    </row>
    <row r="3929">
      <c r="A3929" s="13">
        <f>IF(H3929="","",ROW()-4)</f>
        <v/>
      </c>
      <c r="B3929" s="13">
        <f>IF(H3929="","",ROW()-4)</f>
        <v/>
      </c>
    </row>
    <row r="3930">
      <c r="A3930" s="13">
        <f>IF(H3930="","",ROW()-4)</f>
        <v/>
      </c>
      <c r="B3930" s="13">
        <f>IF(H3930="","",ROW()-4)</f>
        <v/>
      </c>
    </row>
    <row r="3931">
      <c r="A3931" s="13">
        <f>IF(H3931="","",ROW()-4)</f>
        <v/>
      </c>
      <c r="B3931" s="13">
        <f>IF(H3931="","",ROW()-4)</f>
        <v/>
      </c>
    </row>
    <row r="3932">
      <c r="A3932" s="13">
        <f>IF(H3932="","",ROW()-4)</f>
        <v/>
      </c>
      <c r="B3932" s="13">
        <f>IF(H3932="","",ROW()-4)</f>
        <v/>
      </c>
    </row>
    <row r="3933">
      <c r="A3933" s="13">
        <f>IF(H3933="","",ROW()-4)</f>
        <v/>
      </c>
      <c r="B3933" s="13">
        <f>IF(H3933="","",ROW()-4)</f>
        <v/>
      </c>
    </row>
    <row r="3934">
      <c r="A3934" s="13">
        <f>IF(H3934="","",ROW()-4)</f>
        <v/>
      </c>
      <c r="B3934" s="13">
        <f>IF(H3934="","",ROW()-4)</f>
        <v/>
      </c>
    </row>
    <row r="3935">
      <c r="A3935" s="13">
        <f>IF(H3935="","",ROW()-4)</f>
        <v/>
      </c>
      <c r="B3935" s="13">
        <f>IF(H3935="","",ROW()-4)</f>
        <v/>
      </c>
    </row>
    <row r="3936">
      <c r="A3936" s="13">
        <f>IF(H3936="","",ROW()-4)</f>
        <v/>
      </c>
      <c r="B3936" s="13">
        <f>IF(H3936="","",ROW()-4)</f>
        <v/>
      </c>
    </row>
    <row r="3937">
      <c r="A3937" s="13">
        <f>IF(H3937="","",ROW()-4)</f>
        <v/>
      </c>
      <c r="B3937" s="13">
        <f>IF(H3937="","",ROW()-4)</f>
        <v/>
      </c>
    </row>
    <row r="3938">
      <c r="A3938" s="13">
        <f>IF(H3938="","",ROW()-4)</f>
        <v/>
      </c>
      <c r="B3938" s="13">
        <f>IF(H3938="","",ROW()-4)</f>
        <v/>
      </c>
    </row>
    <row r="3939">
      <c r="A3939" s="13">
        <f>IF(H3939="","",ROW()-4)</f>
        <v/>
      </c>
      <c r="B3939" s="13">
        <f>IF(H3939="","",ROW()-4)</f>
        <v/>
      </c>
    </row>
    <row r="3940">
      <c r="A3940" s="13">
        <f>IF(H3940="","",ROW()-4)</f>
        <v/>
      </c>
      <c r="B3940" s="13">
        <f>IF(H3940="","",ROW()-4)</f>
        <v/>
      </c>
    </row>
    <row r="3941">
      <c r="A3941" s="13">
        <f>IF(H3941="","",ROW()-4)</f>
        <v/>
      </c>
      <c r="B3941" s="13">
        <f>IF(H3941="","",ROW()-4)</f>
        <v/>
      </c>
    </row>
    <row r="3942">
      <c r="A3942" s="13">
        <f>IF(H3942="","",ROW()-4)</f>
        <v/>
      </c>
      <c r="B3942" s="13">
        <f>IF(H3942="","",ROW()-4)</f>
        <v/>
      </c>
    </row>
    <row r="3943">
      <c r="A3943" s="13">
        <f>IF(H3943="","",ROW()-4)</f>
        <v/>
      </c>
      <c r="B3943" s="13">
        <f>IF(H3943="","",ROW()-4)</f>
        <v/>
      </c>
    </row>
    <row r="3944">
      <c r="A3944" s="13">
        <f>IF(H3944="","",ROW()-4)</f>
        <v/>
      </c>
      <c r="B3944" s="13">
        <f>IF(H3944="","",ROW()-4)</f>
        <v/>
      </c>
    </row>
    <row r="3945">
      <c r="A3945" s="13">
        <f>IF(H3945="","",ROW()-4)</f>
        <v/>
      </c>
      <c r="B3945" s="13">
        <f>IF(H3945="","",ROW()-4)</f>
        <v/>
      </c>
    </row>
    <row r="3946">
      <c r="A3946" s="13">
        <f>IF(H3946="","",ROW()-4)</f>
        <v/>
      </c>
      <c r="B3946" s="13">
        <f>IF(H3946="","",ROW()-4)</f>
        <v/>
      </c>
    </row>
    <row r="3947">
      <c r="A3947" s="13">
        <f>IF(H3947="","",ROW()-4)</f>
        <v/>
      </c>
      <c r="B3947" s="13">
        <f>IF(H3947="","",ROW()-4)</f>
        <v/>
      </c>
    </row>
    <row r="3948">
      <c r="A3948" s="13">
        <f>IF(H3948="","",ROW()-4)</f>
        <v/>
      </c>
      <c r="B3948" s="13">
        <f>IF(H3948="","",ROW()-4)</f>
        <v/>
      </c>
    </row>
    <row r="3949">
      <c r="A3949" s="13">
        <f>IF(H3949="","",ROW()-4)</f>
        <v/>
      </c>
      <c r="B3949" s="13">
        <f>IF(H3949="","",ROW()-4)</f>
        <v/>
      </c>
    </row>
    <row r="3950">
      <c r="A3950" s="13">
        <f>IF(H3950="","",ROW()-4)</f>
        <v/>
      </c>
      <c r="B3950" s="13">
        <f>IF(H3950="","",ROW()-4)</f>
        <v/>
      </c>
    </row>
    <row r="3951">
      <c r="A3951" s="13">
        <f>IF(H3951="","",ROW()-4)</f>
        <v/>
      </c>
      <c r="B3951" s="13">
        <f>IF(H3951="","",ROW()-4)</f>
        <v/>
      </c>
    </row>
    <row r="3952">
      <c r="A3952" s="13">
        <f>IF(H3952="","",ROW()-4)</f>
        <v/>
      </c>
      <c r="B3952" s="13">
        <f>IF(H3952="","",ROW()-4)</f>
        <v/>
      </c>
    </row>
    <row r="3953">
      <c r="A3953" s="13">
        <f>IF(H3953="","",ROW()-4)</f>
        <v/>
      </c>
      <c r="B3953" s="13">
        <f>IF(H3953="","",ROW()-4)</f>
        <v/>
      </c>
    </row>
    <row r="3954">
      <c r="A3954" s="13">
        <f>IF(H3954="","",ROW()-4)</f>
        <v/>
      </c>
      <c r="B3954" s="13">
        <f>IF(H3954="","",ROW()-4)</f>
        <v/>
      </c>
    </row>
    <row r="3955">
      <c r="A3955" s="13">
        <f>IF(H3955="","",ROW()-4)</f>
        <v/>
      </c>
      <c r="B3955" s="13">
        <f>IF(H3955="","",ROW()-4)</f>
        <v/>
      </c>
    </row>
    <row r="3956">
      <c r="A3956" s="13">
        <f>IF(H3956="","",ROW()-4)</f>
        <v/>
      </c>
      <c r="B3956" s="13">
        <f>IF(H3956="","",ROW()-4)</f>
        <v/>
      </c>
    </row>
    <row r="3957">
      <c r="A3957" s="13">
        <f>IF(H3957="","",ROW()-4)</f>
        <v/>
      </c>
      <c r="B3957" s="13">
        <f>IF(H3957="","",ROW()-4)</f>
        <v/>
      </c>
    </row>
    <row r="3958">
      <c r="A3958" s="13">
        <f>IF(H3958="","",ROW()-4)</f>
        <v/>
      </c>
      <c r="B3958" s="13">
        <f>IF(H3958="","",ROW()-4)</f>
        <v/>
      </c>
    </row>
    <row r="3959">
      <c r="A3959" s="13">
        <f>IF(H3959="","",ROW()-4)</f>
        <v/>
      </c>
      <c r="B3959" s="13">
        <f>IF(H3959="","",ROW()-4)</f>
        <v/>
      </c>
    </row>
    <row r="3960">
      <c r="A3960" s="13">
        <f>IF(H3960="","",ROW()-4)</f>
        <v/>
      </c>
      <c r="B3960" s="13">
        <f>IF(H3960="","",ROW()-4)</f>
        <v/>
      </c>
    </row>
    <row r="3961">
      <c r="A3961" s="13">
        <f>IF(H3961="","",ROW()-4)</f>
        <v/>
      </c>
      <c r="B3961" s="13">
        <f>IF(H3961="","",ROW()-4)</f>
        <v/>
      </c>
    </row>
    <row r="3962">
      <c r="A3962" s="13">
        <f>IF(H3962="","",ROW()-4)</f>
        <v/>
      </c>
      <c r="B3962" s="13">
        <f>IF(H3962="","",ROW()-4)</f>
        <v/>
      </c>
    </row>
    <row r="3963">
      <c r="A3963" s="13">
        <f>IF(H3963="","",ROW()-4)</f>
        <v/>
      </c>
      <c r="B3963" s="13">
        <f>IF(H3963="","",ROW()-4)</f>
        <v/>
      </c>
    </row>
    <row r="3964">
      <c r="A3964" s="13">
        <f>IF(H3964="","",ROW()-4)</f>
        <v/>
      </c>
      <c r="B3964" s="13">
        <f>IF(H3964="","",ROW()-4)</f>
        <v/>
      </c>
    </row>
    <row r="3965">
      <c r="A3965" s="13">
        <f>IF(H3965="","",ROW()-4)</f>
        <v/>
      </c>
      <c r="B3965" s="13">
        <f>IF(H3965="","",ROW()-4)</f>
        <v/>
      </c>
    </row>
    <row r="3966">
      <c r="A3966" s="13">
        <f>IF(H3966="","",ROW()-4)</f>
        <v/>
      </c>
      <c r="B3966" s="13">
        <f>IF(H3966="","",ROW()-4)</f>
        <v/>
      </c>
    </row>
    <row r="3967">
      <c r="A3967" s="13">
        <f>IF(H3967="","",ROW()-4)</f>
        <v/>
      </c>
      <c r="B3967" s="13">
        <f>IF(H3967="","",ROW()-4)</f>
        <v/>
      </c>
    </row>
    <row r="3968">
      <c r="A3968" s="13">
        <f>IF(H3968="","",ROW()-4)</f>
        <v/>
      </c>
      <c r="B3968" s="13">
        <f>IF(H3968="","",ROW()-4)</f>
        <v/>
      </c>
    </row>
    <row r="3969">
      <c r="A3969" s="13">
        <f>IF(H3969="","",ROW()-4)</f>
        <v/>
      </c>
      <c r="B3969" s="13">
        <f>IF(H3969="","",ROW()-4)</f>
        <v/>
      </c>
    </row>
    <row r="3970">
      <c r="A3970" s="13">
        <f>IF(H3970="","",ROW()-4)</f>
        <v/>
      </c>
      <c r="B3970" s="13">
        <f>IF(H3970="","",ROW()-4)</f>
        <v/>
      </c>
    </row>
    <row r="3971">
      <c r="A3971" s="13">
        <f>IF(H3971="","",ROW()-4)</f>
        <v/>
      </c>
      <c r="B3971" s="13">
        <f>IF(H3971="","",ROW()-4)</f>
        <v/>
      </c>
    </row>
    <row r="3972">
      <c r="A3972" s="13">
        <f>IF(H3972="","",ROW()-4)</f>
        <v/>
      </c>
      <c r="B3972" s="13">
        <f>IF(H3972="","",ROW()-4)</f>
        <v/>
      </c>
    </row>
    <row r="3973">
      <c r="A3973" s="13">
        <f>IF(H3973="","",ROW()-4)</f>
        <v/>
      </c>
      <c r="B3973" s="13">
        <f>IF(H3973="","",ROW()-4)</f>
        <v/>
      </c>
    </row>
    <row r="3974">
      <c r="A3974" s="13">
        <f>IF(H3974="","",ROW()-4)</f>
        <v/>
      </c>
      <c r="B3974" s="13">
        <f>IF(H3974="","",ROW()-4)</f>
        <v/>
      </c>
    </row>
    <row r="3975">
      <c r="A3975" s="13">
        <f>IF(H3975="","",ROW()-4)</f>
        <v/>
      </c>
      <c r="B3975" s="13">
        <f>IF(H3975="","",ROW()-4)</f>
        <v/>
      </c>
    </row>
    <row r="3976">
      <c r="A3976" s="13">
        <f>IF(H3976="","",ROW()-4)</f>
        <v/>
      </c>
      <c r="B3976" s="13">
        <f>IF(H3976="","",ROW()-4)</f>
        <v/>
      </c>
    </row>
    <row r="3977">
      <c r="A3977" s="13">
        <f>IF(H3977="","",ROW()-4)</f>
        <v/>
      </c>
      <c r="B3977" s="13">
        <f>IF(H3977="","",ROW()-4)</f>
        <v/>
      </c>
    </row>
    <row r="3978">
      <c r="A3978" s="13">
        <f>IF(H3978="","",ROW()-4)</f>
        <v/>
      </c>
      <c r="B3978" s="13">
        <f>IF(H3978="","",ROW()-4)</f>
        <v/>
      </c>
    </row>
    <row r="3979">
      <c r="A3979" s="13">
        <f>IF(H3979="","",ROW()-4)</f>
        <v/>
      </c>
      <c r="B3979" s="13">
        <f>IF(H3979="","",ROW()-4)</f>
        <v/>
      </c>
    </row>
    <row r="3980">
      <c r="A3980" s="13">
        <f>IF(H3980="","",ROW()-4)</f>
        <v/>
      </c>
      <c r="B3980" s="13">
        <f>IF(H3980="","",ROW()-4)</f>
        <v/>
      </c>
    </row>
    <row r="3981">
      <c r="A3981" s="13">
        <f>IF(H3981="","",ROW()-4)</f>
        <v/>
      </c>
      <c r="B3981" s="13">
        <f>IF(H3981="","",ROW()-4)</f>
        <v/>
      </c>
    </row>
    <row r="3982">
      <c r="A3982" s="13">
        <f>IF(H3982="","",ROW()-4)</f>
        <v/>
      </c>
      <c r="B3982" s="13">
        <f>IF(H3982="","",ROW()-4)</f>
        <v/>
      </c>
    </row>
    <row r="3983">
      <c r="A3983" s="13">
        <f>IF(H3983="","",ROW()-4)</f>
        <v/>
      </c>
      <c r="B3983" s="13">
        <f>IF(H3983="","",ROW()-4)</f>
        <v/>
      </c>
    </row>
    <row r="3984">
      <c r="A3984" s="13">
        <f>IF(H3984="","",ROW()-4)</f>
        <v/>
      </c>
      <c r="B3984" s="13">
        <f>IF(H3984="","",ROW()-4)</f>
        <v/>
      </c>
    </row>
    <row r="3985">
      <c r="A3985" s="13">
        <f>IF(H3985="","",ROW()-4)</f>
        <v/>
      </c>
      <c r="B3985" s="13">
        <f>IF(H3985="","",ROW()-4)</f>
        <v/>
      </c>
    </row>
    <row r="3986">
      <c r="A3986" s="13">
        <f>IF(H3986="","",ROW()-4)</f>
        <v/>
      </c>
      <c r="B3986" s="13">
        <f>IF(H3986="","",ROW()-4)</f>
        <v/>
      </c>
    </row>
    <row r="3987">
      <c r="A3987" s="13">
        <f>IF(H3987="","",ROW()-4)</f>
        <v/>
      </c>
      <c r="B3987" s="13">
        <f>IF(H3987="","",ROW()-4)</f>
        <v/>
      </c>
    </row>
    <row r="3988">
      <c r="A3988" s="13">
        <f>IF(H3988="","",ROW()-4)</f>
        <v/>
      </c>
      <c r="B3988" s="13">
        <f>IF(H3988="","",ROW()-4)</f>
        <v/>
      </c>
    </row>
    <row r="3989">
      <c r="A3989" s="13">
        <f>IF(H3989="","",ROW()-4)</f>
        <v/>
      </c>
      <c r="B3989" s="13">
        <f>IF(H3989="","",ROW()-4)</f>
        <v/>
      </c>
    </row>
    <row r="3990">
      <c r="A3990" s="13">
        <f>IF(H3990="","",ROW()-4)</f>
        <v/>
      </c>
      <c r="B3990" s="13">
        <f>IF(H3990="","",ROW()-4)</f>
        <v/>
      </c>
    </row>
    <row r="3991">
      <c r="A3991" s="13">
        <f>IF(H3991="","",ROW()-4)</f>
        <v/>
      </c>
      <c r="B3991" s="13">
        <f>IF(H3991="","",ROW()-4)</f>
        <v/>
      </c>
    </row>
    <row r="3992">
      <c r="A3992" s="13">
        <f>IF(H3992="","",ROW()-4)</f>
        <v/>
      </c>
      <c r="B3992" s="13">
        <f>IF(H3992="","",ROW()-4)</f>
        <v/>
      </c>
    </row>
    <row r="3993">
      <c r="A3993" s="13">
        <f>IF(H3993="","",ROW()-4)</f>
        <v/>
      </c>
      <c r="B3993" s="13">
        <f>IF(H3993="","",ROW()-4)</f>
        <v/>
      </c>
    </row>
    <row r="3994">
      <c r="A3994" s="13">
        <f>IF(H3994="","",ROW()-4)</f>
        <v/>
      </c>
      <c r="B3994" s="13">
        <f>IF(H3994="","",ROW()-4)</f>
        <v/>
      </c>
    </row>
    <row r="3995">
      <c r="A3995" s="13">
        <f>IF(H3995="","",ROW()-4)</f>
        <v/>
      </c>
      <c r="B3995" s="13">
        <f>IF(H3995="","",ROW()-4)</f>
        <v/>
      </c>
    </row>
    <row r="3996">
      <c r="A3996" s="13">
        <f>IF(H3996="","",ROW()-4)</f>
        <v/>
      </c>
      <c r="B3996" s="13">
        <f>IF(H3996="","",ROW()-4)</f>
        <v/>
      </c>
    </row>
    <row r="3997">
      <c r="A3997" s="13">
        <f>IF(H3997="","",ROW()-4)</f>
        <v/>
      </c>
      <c r="B3997" s="13">
        <f>IF(H3997="","",ROW()-4)</f>
        <v/>
      </c>
    </row>
    <row r="3998">
      <c r="A3998" s="13">
        <f>IF(H3998="","",ROW()-4)</f>
        <v/>
      </c>
      <c r="B3998" s="13">
        <f>IF(H3998="","",ROW()-4)</f>
        <v/>
      </c>
    </row>
    <row r="3999">
      <c r="A3999" s="13">
        <f>IF(H3999="","",ROW()-4)</f>
        <v/>
      </c>
      <c r="B3999" s="13">
        <f>IF(H3999="","",ROW()-4)</f>
        <v/>
      </c>
    </row>
    <row r="4000">
      <c r="A4000" s="13">
        <f>IF(H4000="","",ROW()-4)</f>
        <v/>
      </c>
      <c r="B4000" s="13">
        <f>IF(H4000="","",ROW()-4)</f>
        <v/>
      </c>
    </row>
    <row r="4001">
      <c r="A4001" s="13">
        <f>IF(H4001="","",ROW()-4)</f>
        <v/>
      </c>
      <c r="B4001" s="13">
        <f>IF(H4001="","",ROW()-4)</f>
        <v/>
      </c>
    </row>
    <row r="4002">
      <c r="A4002" s="13">
        <f>IF(H4002="","",ROW()-4)</f>
        <v/>
      </c>
      <c r="B4002" s="13">
        <f>IF(H4002="","",ROW()-4)</f>
        <v/>
      </c>
    </row>
    <row r="4003">
      <c r="A4003" s="13">
        <f>IF(H4003="","",ROW()-4)</f>
        <v/>
      </c>
      <c r="B4003" s="13">
        <f>IF(H4003="","",ROW()-4)</f>
        <v/>
      </c>
    </row>
    <row r="4004">
      <c r="A4004" s="13">
        <f>IF(H4004="","",ROW()-4)</f>
        <v/>
      </c>
      <c r="B4004" s="13">
        <f>IF(H4004="","",ROW()-4)</f>
        <v/>
      </c>
    </row>
    <row r="4005">
      <c r="A4005" s="13">
        <f>IF(H4005="","",ROW()-4)</f>
        <v/>
      </c>
      <c r="B4005" s="13">
        <f>IF(H4005="","",ROW()-4)</f>
        <v/>
      </c>
    </row>
    <row r="4006">
      <c r="A4006" s="13">
        <f>IF(H4006="","",ROW()-4)</f>
        <v/>
      </c>
      <c r="B4006" s="13">
        <f>IF(H4006="","",ROW()-4)</f>
        <v/>
      </c>
    </row>
    <row r="4007">
      <c r="A4007" s="13">
        <f>IF(H4007="","",ROW()-4)</f>
        <v/>
      </c>
      <c r="B4007" s="13">
        <f>IF(H4007="","",ROW()-4)</f>
        <v/>
      </c>
    </row>
    <row r="4008">
      <c r="A4008" s="13">
        <f>IF(H4008="","",ROW()-4)</f>
        <v/>
      </c>
      <c r="B4008" s="13">
        <f>IF(H4008="","",ROW()-4)</f>
        <v/>
      </c>
    </row>
    <row r="4009">
      <c r="A4009" s="13">
        <f>IF(H4009="","",ROW()-4)</f>
        <v/>
      </c>
      <c r="B4009" s="13">
        <f>IF(H4009="","",ROW()-4)</f>
        <v/>
      </c>
    </row>
    <row r="4010">
      <c r="A4010" s="13">
        <f>IF(H4010="","",ROW()-4)</f>
        <v/>
      </c>
      <c r="B4010" s="13">
        <f>IF(H4010="","",ROW()-4)</f>
        <v/>
      </c>
    </row>
    <row r="4011">
      <c r="A4011" s="13">
        <f>IF(H4011="","",ROW()-4)</f>
        <v/>
      </c>
      <c r="B4011" s="13">
        <f>IF(H4011="","",ROW()-4)</f>
        <v/>
      </c>
    </row>
    <row r="4012">
      <c r="A4012" s="13">
        <f>IF(H4012="","",ROW()-4)</f>
        <v/>
      </c>
      <c r="B4012" s="13">
        <f>IF(H4012="","",ROW()-4)</f>
        <v/>
      </c>
    </row>
    <row r="4013">
      <c r="A4013" s="13">
        <f>IF(H4013="","",ROW()-4)</f>
        <v/>
      </c>
      <c r="B4013" s="13">
        <f>IF(H4013="","",ROW()-4)</f>
        <v/>
      </c>
    </row>
    <row r="4014">
      <c r="A4014" s="13">
        <f>IF(H4014="","",ROW()-4)</f>
        <v/>
      </c>
      <c r="B4014" s="13">
        <f>IF(H4014="","",ROW()-4)</f>
        <v/>
      </c>
    </row>
    <row r="4015">
      <c r="A4015" s="13">
        <f>IF(H4015="","",ROW()-4)</f>
        <v/>
      </c>
      <c r="B4015" s="13">
        <f>IF(H4015="","",ROW()-4)</f>
        <v/>
      </c>
    </row>
    <row r="4016">
      <c r="A4016" s="13">
        <f>IF(H4016="","",ROW()-4)</f>
        <v/>
      </c>
      <c r="B4016" s="13">
        <f>IF(H4016="","",ROW()-4)</f>
        <v/>
      </c>
    </row>
    <row r="4017">
      <c r="A4017" s="13">
        <f>IF(H4017="","",ROW()-4)</f>
        <v/>
      </c>
      <c r="B4017" s="13">
        <f>IF(H4017="","",ROW()-4)</f>
        <v/>
      </c>
    </row>
    <row r="4018">
      <c r="A4018" s="13">
        <f>IF(H4018="","",ROW()-4)</f>
        <v/>
      </c>
      <c r="B4018" s="13">
        <f>IF(H4018="","",ROW()-4)</f>
        <v/>
      </c>
    </row>
    <row r="4019">
      <c r="A4019" s="13">
        <f>IF(H4019="","",ROW()-4)</f>
        <v/>
      </c>
      <c r="B4019" s="13">
        <f>IF(H4019="","",ROW()-4)</f>
        <v/>
      </c>
    </row>
    <row r="4020">
      <c r="A4020" s="13">
        <f>IF(H4020="","",ROW()-4)</f>
        <v/>
      </c>
      <c r="B4020" s="13">
        <f>IF(H4020="","",ROW()-4)</f>
        <v/>
      </c>
    </row>
    <row r="4021">
      <c r="A4021" s="13">
        <f>IF(H4021="","",ROW()-4)</f>
        <v/>
      </c>
      <c r="B4021" s="13">
        <f>IF(H4021="","",ROW()-4)</f>
        <v/>
      </c>
    </row>
    <row r="4022">
      <c r="A4022" s="13">
        <f>IF(H4022="","",ROW()-4)</f>
        <v/>
      </c>
      <c r="B4022" s="13">
        <f>IF(H4022="","",ROW()-4)</f>
        <v/>
      </c>
    </row>
    <row r="4023">
      <c r="A4023" s="13">
        <f>IF(H4023="","",ROW()-4)</f>
        <v/>
      </c>
      <c r="B4023" s="13">
        <f>IF(H4023="","",ROW()-4)</f>
        <v/>
      </c>
    </row>
    <row r="4024">
      <c r="A4024" s="13">
        <f>IF(H4024="","",ROW()-4)</f>
        <v/>
      </c>
      <c r="B4024" s="13">
        <f>IF(H4024="","",ROW()-4)</f>
        <v/>
      </c>
    </row>
    <row r="4025">
      <c r="A4025" s="13">
        <f>IF(H4025="","",ROW()-4)</f>
        <v/>
      </c>
      <c r="B4025" s="13">
        <f>IF(H4025="","",ROW()-4)</f>
        <v/>
      </c>
    </row>
    <row r="4026">
      <c r="A4026" s="13">
        <f>IF(H4026="","",ROW()-4)</f>
        <v/>
      </c>
      <c r="B4026" s="13">
        <f>IF(H4026="","",ROW()-4)</f>
        <v/>
      </c>
    </row>
    <row r="4027">
      <c r="A4027" s="13">
        <f>IF(H4027="","",ROW()-4)</f>
        <v/>
      </c>
      <c r="B4027" s="13">
        <f>IF(H4027="","",ROW()-4)</f>
        <v/>
      </c>
    </row>
    <row r="4028">
      <c r="A4028" s="13">
        <f>IF(H4028="","",ROW()-4)</f>
        <v/>
      </c>
      <c r="B4028" s="13">
        <f>IF(H4028="","",ROW()-4)</f>
        <v/>
      </c>
    </row>
    <row r="4029">
      <c r="A4029" s="13">
        <f>IF(H4029="","",ROW()-4)</f>
        <v/>
      </c>
      <c r="B4029" s="13">
        <f>IF(H4029="","",ROW()-4)</f>
        <v/>
      </c>
    </row>
    <row r="4030">
      <c r="A4030" s="13">
        <f>IF(H4030="","",ROW()-4)</f>
        <v/>
      </c>
      <c r="B4030" s="13">
        <f>IF(H4030="","",ROW()-4)</f>
        <v/>
      </c>
    </row>
    <row r="4031">
      <c r="A4031" s="13">
        <f>IF(H4031="","",ROW()-4)</f>
        <v/>
      </c>
      <c r="B4031" s="13">
        <f>IF(H4031="","",ROW()-4)</f>
        <v/>
      </c>
    </row>
    <row r="4032">
      <c r="A4032" s="13">
        <f>IF(H4032="","",ROW()-4)</f>
        <v/>
      </c>
      <c r="B4032" s="13">
        <f>IF(H4032="","",ROW()-4)</f>
        <v/>
      </c>
    </row>
    <row r="4033">
      <c r="A4033" s="13">
        <f>IF(H4033="","",ROW()-4)</f>
        <v/>
      </c>
      <c r="B4033" s="13">
        <f>IF(H4033="","",ROW()-4)</f>
        <v/>
      </c>
    </row>
    <row r="4034">
      <c r="A4034" s="13">
        <f>IF(H4034="","",ROW()-4)</f>
        <v/>
      </c>
      <c r="B4034" s="13">
        <f>IF(H4034="","",ROW()-4)</f>
        <v/>
      </c>
    </row>
    <row r="4035">
      <c r="A4035" s="13">
        <f>IF(H4035="","",ROW()-4)</f>
        <v/>
      </c>
      <c r="B4035" s="13">
        <f>IF(H4035="","",ROW()-4)</f>
        <v/>
      </c>
    </row>
    <row r="4036">
      <c r="A4036" s="13">
        <f>IF(H4036="","",ROW()-4)</f>
        <v/>
      </c>
      <c r="B4036" s="13">
        <f>IF(H4036="","",ROW()-4)</f>
        <v/>
      </c>
    </row>
    <row r="4037">
      <c r="A4037" s="13">
        <f>IF(H4037="","",ROW()-4)</f>
        <v/>
      </c>
      <c r="B4037" s="13">
        <f>IF(H4037="","",ROW()-4)</f>
        <v/>
      </c>
    </row>
    <row r="4038">
      <c r="A4038" s="13">
        <f>IF(H4038="","",ROW()-4)</f>
        <v/>
      </c>
      <c r="B4038" s="13">
        <f>IF(H4038="","",ROW()-4)</f>
        <v/>
      </c>
    </row>
    <row r="4039">
      <c r="A4039" s="13">
        <f>IF(H4039="","",ROW()-4)</f>
        <v/>
      </c>
      <c r="B4039" s="13">
        <f>IF(H4039="","",ROW()-4)</f>
        <v/>
      </c>
    </row>
    <row r="4040">
      <c r="A4040" s="13">
        <f>IF(H4040="","",ROW()-4)</f>
        <v/>
      </c>
      <c r="B4040" s="13">
        <f>IF(H4040="","",ROW()-4)</f>
        <v/>
      </c>
    </row>
    <row r="4041">
      <c r="A4041" s="13">
        <f>IF(H4041="","",ROW()-4)</f>
        <v/>
      </c>
      <c r="B4041" s="13">
        <f>IF(H4041="","",ROW()-4)</f>
        <v/>
      </c>
    </row>
    <row r="4042">
      <c r="A4042" s="13">
        <f>IF(H4042="","",ROW()-4)</f>
        <v/>
      </c>
      <c r="B4042" s="13">
        <f>IF(H4042="","",ROW()-4)</f>
        <v/>
      </c>
    </row>
    <row r="4043">
      <c r="A4043" s="13">
        <f>IF(H4043="","",ROW()-4)</f>
        <v/>
      </c>
      <c r="B4043" s="13">
        <f>IF(H4043="","",ROW()-4)</f>
        <v/>
      </c>
    </row>
    <row r="4044">
      <c r="A4044" s="13">
        <f>IF(H4044="","",ROW()-4)</f>
        <v/>
      </c>
      <c r="B4044" s="13">
        <f>IF(H4044="","",ROW()-4)</f>
        <v/>
      </c>
    </row>
    <row r="4045">
      <c r="A4045" s="13">
        <f>IF(H4045="","",ROW()-4)</f>
        <v/>
      </c>
      <c r="B4045" s="13">
        <f>IF(H4045="","",ROW()-4)</f>
        <v/>
      </c>
    </row>
    <row r="4046">
      <c r="A4046" s="13">
        <f>IF(H4046="","",ROW()-4)</f>
        <v/>
      </c>
      <c r="B4046" s="13">
        <f>IF(H4046="","",ROW()-4)</f>
        <v/>
      </c>
    </row>
    <row r="4047">
      <c r="A4047" s="13">
        <f>IF(H4047="","",ROW()-4)</f>
        <v/>
      </c>
      <c r="B4047" s="13">
        <f>IF(H4047="","",ROW()-4)</f>
        <v/>
      </c>
    </row>
    <row r="4048">
      <c r="A4048" s="13">
        <f>IF(H4048="","",ROW()-4)</f>
        <v/>
      </c>
      <c r="B4048" s="13">
        <f>IF(H4048="","",ROW()-4)</f>
        <v/>
      </c>
    </row>
    <row r="4049">
      <c r="A4049" s="13">
        <f>IF(H4049="","",ROW()-4)</f>
        <v/>
      </c>
      <c r="B4049" s="13">
        <f>IF(H4049="","",ROW()-4)</f>
        <v/>
      </c>
    </row>
    <row r="4050">
      <c r="A4050" s="13">
        <f>IF(H4050="","",ROW()-4)</f>
        <v/>
      </c>
      <c r="B4050" s="13">
        <f>IF(H4050="","",ROW()-4)</f>
        <v/>
      </c>
    </row>
    <row r="4051">
      <c r="A4051" s="13">
        <f>IF(H4051="","",ROW()-4)</f>
        <v/>
      </c>
      <c r="B4051" s="13">
        <f>IF(H4051="","",ROW()-4)</f>
        <v/>
      </c>
    </row>
    <row r="4052">
      <c r="A4052" s="13">
        <f>IF(H4052="","",ROW()-4)</f>
        <v/>
      </c>
      <c r="B4052" s="13">
        <f>IF(H4052="","",ROW()-4)</f>
        <v/>
      </c>
    </row>
    <row r="4053">
      <c r="A4053" s="13">
        <f>IF(H4053="","",ROW()-4)</f>
        <v/>
      </c>
      <c r="B4053" s="13">
        <f>IF(H4053="","",ROW()-4)</f>
        <v/>
      </c>
    </row>
    <row r="4054">
      <c r="A4054" s="13">
        <f>IF(H4054="","",ROW()-4)</f>
        <v/>
      </c>
      <c r="B4054" s="13">
        <f>IF(H4054="","",ROW()-4)</f>
        <v/>
      </c>
    </row>
    <row r="4055">
      <c r="A4055" s="13">
        <f>IF(H4055="","",ROW()-4)</f>
        <v/>
      </c>
      <c r="B4055" s="13">
        <f>IF(H4055="","",ROW()-4)</f>
        <v/>
      </c>
    </row>
    <row r="4056">
      <c r="A4056" s="13">
        <f>IF(H4056="","",ROW()-4)</f>
        <v/>
      </c>
      <c r="B4056" s="13">
        <f>IF(H4056="","",ROW()-4)</f>
        <v/>
      </c>
    </row>
    <row r="4057">
      <c r="A4057" s="13">
        <f>IF(H4057="","",ROW()-4)</f>
        <v/>
      </c>
      <c r="B4057" s="13">
        <f>IF(H4057="","",ROW()-4)</f>
        <v/>
      </c>
    </row>
    <row r="4058">
      <c r="A4058" s="13">
        <f>IF(H4058="","",ROW()-4)</f>
        <v/>
      </c>
      <c r="B4058" s="13">
        <f>IF(H4058="","",ROW()-4)</f>
        <v/>
      </c>
    </row>
    <row r="4059">
      <c r="A4059" s="13">
        <f>IF(H4059="","",ROW()-4)</f>
        <v/>
      </c>
      <c r="B4059" s="13">
        <f>IF(H4059="","",ROW()-4)</f>
        <v/>
      </c>
    </row>
    <row r="4060">
      <c r="A4060" s="13">
        <f>IF(H4060="","",ROW()-4)</f>
        <v/>
      </c>
      <c r="B4060" s="13">
        <f>IF(H4060="","",ROW()-4)</f>
        <v/>
      </c>
    </row>
    <row r="4061">
      <c r="A4061" s="13">
        <f>IF(H4061="","",ROW()-4)</f>
        <v/>
      </c>
      <c r="B4061" s="13">
        <f>IF(H4061="","",ROW()-4)</f>
        <v/>
      </c>
    </row>
    <row r="4062">
      <c r="A4062" s="13">
        <f>IF(H4062="","",ROW()-4)</f>
        <v/>
      </c>
      <c r="B4062" s="13">
        <f>IF(H4062="","",ROW()-4)</f>
        <v/>
      </c>
    </row>
    <row r="4063">
      <c r="A4063" s="13">
        <f>IF(H4063="","",ROW()-4)</f>
        <v/>
      </c>
      <c r="B4063" s="13">
        <f>IF(H4063="","",ROW()-4)</f>
        <v/>
      </c>
    </row>
    <row r="4064">
      <c r="A4064" s="13">
        <f>IF(H4064="","",ROW()-4)</f>
        <v/>
      </c>
      <c r="B4064" s="13">
        <f>IF(H4064="","",ROW()-4)</f>
        <v/>
      </c>
    </row>
    <row r="4065">
      <c r="A4065" s="13">
        <f>IF(H4065="","",ROW()-4)</f>
        <v/>
      </c>
      <c r="B4065" s="13">
        <f>IF(H4065="","",ROW()-4)</f>
        <v/>
      </c>
    </row>
    <row r="4066">
      <c r="A4066" s="13">
        <f>IF(H4066="","",ROW()-4)</f>
        <v/>
      </c>
      <c r="B4066" s="13">
        <f>IF(H4066="","",ROW()-4)</f>
        <v/>
      </c>
    </row>
    <row r="4067">
      <c r="A4067" s="13">
        <f>IF(H4067="","",ROW()-4)</f>
        <v/>
      </c>
      <c r="B4067" s="13">
        <f>IF(H4067="","",ROW()-4)</f>
        <v/>
      </c>
    </row>
    <row r="4068">
      <c r="A4068" s="13">
        <f>IF(H4068="","",ROW()-4)</f>
        <v/>
      </c>
      <c r="B4068" s="13">
        <f>IF(H4068="","",ROW()-4)</f>
        <v/>
      </c>
    </row>
    <row r="4069">
      <c r="A4069" s="13">
        <f>IF(H4069="","",ROW()-4)</f>
        <v/>
      </c>
      <c r="B4069" s="13">
        <f>IF(H4069="","",ROW()-4)</f>
        <v/>
      </c>
    </row>
    <row r="4070">
      <c r="A4070" s="13">
        <f>IF(H4070="","",ROW()-4)</f>
        <v/>
      </c>
      <c r="B4070" s="13">
        <f>IF(H4070="","",ROW()-4)</f>
        <v/>
      </c>
    </row>
    <row r="4071">
      <c r="A4071" s="13">
        <f>IF(H4071="","",ROW()-4)</f>
        <v/>
      </c>
      <c r="B4071" s="13">
        <f>IF(H4071="","",ROW()-4)</f>
        <v/>
      </c>
    </row>
    <row r="4072">
      <c r="A4072" s="13">
        <f>IF(H4072="","",ROW()-4)</f>
        <v/>
      </c>
      <c r="B4072" s="13">
        <f>IF(H4072="","",ROW()-4)</f>
        <v/>
      </c>
    </row>
    <row r="4073">
      <c r="A4073" s="13">
        <f>IF(H4073="","",ROW()-4)</f>
        <v/>
      </c>
      <c r="B4073" s="13">
        <f>IF(H4073="","",ROW()-4)</f>
        <v/>
      </c>
    </row>
    <row r="4074">
      <c r="A4074" s="13">
        <f>IF(H4074="","",ROW()-4)</f>
        <v/>
      </c>
      <c r="B4074" s="13">
        <f>IF(H4074="","",ROW()-4)</f>
        <v/>
      </c>
    </row>
    <row r="4075">
      <c r="A4075" s="13">
        <f>IF(H4075="","",ROW()-4)</f>
        <v/>
      </c>
      <c r="B4075" s="13">
        <f>IF(H4075="","",ROW()-4)</f>
        <v/>
      </c>
    </row>
    <row r="4076">
      <c r="A4076" s="13">
        <f>IF(H4076="","",ROW()-4)</f>
        <v/>
      </c>
      <c r="B4076" s="13">
        <f>IF(H4076="","",ROW()-4)</f>
        <v/>
      </c>
    </row>
    <row r="4077">
      <c r="A4077" s="13">
        <f>IF(H4077="","",ROW()-4)</f>
        <v/>
      </c>
      <c r="B4077" s="13">
        <f>IF(H4077="","",ROW()-4)</f>
        <v/>
      </c>
    </row>
    <row r="4078">
      <c r="A4078" s="13">
        <f>IF(H4078="","",ROW()-4)</f>
        <v/>
      </c>
      <c r="B4078" s="13">
        <f>IF(H4078="","",ROW()-4)</f>
        <v/>
      </c>
    </row>
    <row r="4079">
      <c r="A4079" s="13">
        <f>IF(H4079="","",ROW()-4)</f>
        <v/>
      </c>
      <c r="B4079" s="13">
        <f>IF(H4079="","",ROW()-4)</f>
        <v/>
      </c>
    </row>
    <row r="4080">
      <c r="A4080" s="13">
        <f>IF(H4080="","",ROW()-4)</f>
        <v/>
      </c>
      <c r="B4080" s="13">
        <f>IF(H4080="","",ROW()-4)</f>
        <v/>
      </c>
    </row>
    <row r="4081">
      <c r="A4081" s="13">
        <f>IF(H4081="","",ROW()-4)</f>
        <v/>
      </c>
      <c r="B4081" s="13">
        <f>IF(H4081="","",ROW()-4)</f>
        <v/>
      </c>
    </row>
    <row r="4082">
      <c r="A4082" s="13">
        <f>IF(H4082="","",ROW()-4)</f>
        <v/>
      </c>
      <c r="B4082" s="13">
        <f>IF(H4082="","",ROW()-4)</f>
        <v/>
      </c>
    </row>
    <row r="4083">
      <c r="A4083" s="13">
        <f>IF(H4083="","",ROW()-4)</f>
        <v/>
      </c>
      <c r="B4083" s="13">
        <f>IF(H4083="","",ROW()-4)</f>
        <v/>
      </c>
    </row>
    <row r="4084">
      <c r="A4084" s="13">
        <f>IF(H4084="","",ROW()-4)</f>
        <v/>
      </c>
      <c r="B4084" s="13">
        <f>IF(H4084="","",ROW()-4)</f>
        <v/>
      </c>
    </row>
    <row r="4085">
      <c r="A4085" s="13">
        <f>IF(H4085="","",ROW()-4)</f>
        <v/>
      </c>
      <c r="B4085" s="13">
        <f>IF(H4085="","",ROW()-4)</f>
        <v/>
      </c>
    </row>
    <row r="4086">
      <c r="A4086" s="13">
        <f>IF(H4086="","",ROW()-4)</f>
        <v/>
      </c>
      <c r="B4086" s="13">
        <f>IF(H4086="","",ROW()-4)</f>
        <v/>
      </c>
    </row>
    <row r="4087">
      <c r="A4087" s="13">
        <f>IF(H4087="","",ROW()-4)</f>
        <v/>
      </c>
      <c r="B4087" s="13">
        <f>IF(H4087="","",ROW()-4)</f>
        <v/>
      </c>
    </row>
    <row r="4088">
      <c r="A4088" s="13">
        <f>IF(H4088="","",ROW()-4)</f>
        <v/>
      </c>
      <c r="B4088" s="13">
        <f>IF(H4088="","",ROW()-4)</f>
        <v/>
      </c>
    </row>
    <row r="4089">
      <c r="A4089" s="13">
        <f>IF(H4089="","",ROW()-4)</f>
        <v/>
      </c>
      <c r="B4089" s="13">
        <f>IF(H4089="","",ROW()-4)</f>
        <v/>
      </c>
    </row>
    <row r="4090">
      <c r="A4090" s="13">
        <f>IF(H4090="","",ROW()-4)</f>
        <v/>
      </c>
      <c r="B4090" s="13">
        <f>IF(H4090="","",ROW()-4)</f>
        <v/>
      </c>
    </row>
    <row r="4091">
      <c r="A4091" s="13">
        <f>IF(H4091="","",ROW()-4)</f>
        <v/>
      </c>
      <c r="B4091" s="13">
        <f>IF(H4091="","",ROW()-4)</f>
        <v/>
      </c>
    </row>
    <row r="4092">
      <c r="A4092" s="13">
        <f>IF(H4092="","",ROW()-4)</f>
        <v/>
      </c>
      <c r="B4092" s="13">
        <f>IF(H4092="","",ROW()-4)</f>
        <v/>
      </c>
    </row>
    <row r="4093">
      <c r="A4093" s="13">
        <f>IF(H4093="","",ROW()-4)</f>
        <v/>
      </c>
      <c r="B4093" s="13">
        <f>IF(H4093="","",ROW()-4)</f>
        <v/>
      </c>
    </row>
    <row r="4094">
      <c r="A4094" s="13">
        <f>IF(H4094="","",ROW()-4)</f>
        <v/>
      </c>
      <c r="B4094" s="13">
        <f>IF(H4094="","",ROW()-4)</f>
        <v/>
      </c>
    </row>
    <row r="4095">
      <c r="A4095" s="13">
        <f>IF(H4095="","",ROW()-4)</f>
        <v/>
      </c>
      <c r="B4095" s="13">
        <f>IF(H4095="","",ROW()-4)</f>
        <v/>
      </c>
    </row>
    <row r="4096">
      <c r="A4096" s="13">
        <f>IF(H4096="","",ROW()-4)</f>
        <v/>
      </c>
      <c r="B4096" s="13">
        <f>IF(H4096="","",ROW()-4)</f>
        <v/>
      </c>
    </row>
    <row r="4097">
      <c r="A4097" s="13">
        <f>IF(H4097="","",ROW()-4)</f>
        <v/>
      </c>
      <c r="B4097" s="13">
        <f>IF(H4097="","",ROW()-4)</f>
        <v/>
      </c>
    </row>
    <row r="4098">
      <c r="A4098" s="13">
        <f>IF(H4098="","",ROW()-4)</f>
        <v/>
      </c>
      <c r="B4098" s="13">
        <f>IF(H4098="","",ROW()-4)</f>
        <v/>
      </c>
    </row>
    <row r="4099">
      <c r="A4099" s="13">
        <f>IF(H4099="","",ROW()-4)</f>
        <v/>
      </c>
      <c r="B4099" s="13">
        <f>IF(H4099="","",ROW()-4)</f>
        <v/>
      </c>
    </row>
    <row r="4100">
      <c r="A4100" s="13">
        <f>IF(H4100="","",ROW()-4)</f>
        <v/>
      </c>
      <c r="B4100" s="13">
        <f>IF(H4100="","",ROW()-4)</f>
        <v/>
      </c>
    </row>
    <row r="4101">
      <c r="A4101" s="13">
        <f>IF(H4101="","",ROW()-4)</f>
        <v/>
      </c>
      <c r="B4101" s="13">
        <f>IF(H4101="","",ROW()-4)</f>
        <v/>
      </c>
    </row>
    <row r="4102">
      <c r="A4102" s="13">
        <f>IF(H4102="","",ROW()-4)</f>
        <v/>
      </c>
      <c r="B4102" s="13">
        <f>IF(H4102="","",ROW()-4)</f>
        <v/>
      </c>
    </row>
    <row r="4103">
      <c r="A4103" s="13">
        <f>IF(H4103="","",ROW()-4)</f>
        <v/>
      </c>
      <c r="B4103" s="13">
        <f>IF(H4103="","",ROW()-4)</f>
        <v/>
      </c>
    </row>
    <row r="4104">
      <c r="A4104" s="13">
        <f>IF(H4104="","",ROW()-4)</f>
        <v/>
      </c>
      <c r="B4104" s="13">
        <f>IF(H4104="","",ROW()-4)</f>
        <v/>
      </c>
    </row>
    <row r="4105">
      <c r="A4105" s="13">
        <f>IF(H4105="","",ROW()-4)</f>
        <v/>
      </c>
      <c r="B4105" s="13">
        <f>IF(H4105="","",ROW()-4)</f>
        <v/>
      </c>
    </row>
    <row r="4106">
      <c r="A4106" s="13">
        <f>IF(H4106="","",ROW()-4)</f>
        <v/>
      </c>
      <c r="B4106" s="13">
        <f>IF(H4106="","",ROW()-4)</f>
        <v/>
      </c>
    </row>
    <row r="4107">
      <c r="A4107" s="13">
        <f>IF(H4107="","",ROW()-4)</f>
        <v/>
      </c>
      <c r="B4107" s="13">
        <f>IF(H4107="","",ROW()-4)</f>
        <v/>
      </c>
    </row>
    <row r="4108">
      <c r="A4108" s="13">
        <f>IF(H4108="","",ROW()-4)</f>
        <v/>
      </c>
      <c r="B4108" s="13">
        <f>IF(H4108="","",ROW()-4)</f>
        <v/>
      </c>
    </row>
    <row r="4109">
      <c r="A4109" s="13">
        <f>IF(H4109="","",ROW()-4)</f>
        <v/>
      </c>
      <c r="B4109" s="13">
        <f>IF(H4109="","",ROW()-4)</f>
        <v/>
      </c>
    </row>
    <row r="4110">
      <c r="A4110" s="13">
        <f>IF(H4110="","",ROW()-4)</f>
        <v/>
      </c>
      <c r="B4110" s="13">
        <f>IF(H4110="","",ROW()-4)</f>
        <v/>
      </c>
    </row>
    <row r="4111">
      <c r="A4111" s="13">
        <f>IF(H4111="","",ROW()-4)</f>
        <v/>
      </c>
      <c r="B4111" s="13">
        <f>IF(H4111="","",ROW()-4)</f>
        <v/>
      </c>
    </row>
    <row r="4112">
      <c r="A4112" s="13">
        <f>IF(H4112="","",ROW()-4)</f>
        <v/>
      </c>
      <c r="B4112" s="13">
        <f>IF(H4112="","",ROW()-4)</f>
        <v/>
      </c>
    </row>
    <row r="4113">
      <c r="A4113" s="13">
        <f>IF(H4113="","",ROW()-4)</f>
        <v/>
      </c>
      <c r="B4113" s="13">
        <f>IF(H4113="","",ROW()-4)</f>
        <v/>
      </c>
    </row>
    <row r="4114">
      <c r="A4114" s="13">
        <f>IF(H4114="","",ROW()-4)</f>
        <v/>
      </c>
      <c r="B4114" s="13">
        <f>IF(H4114="","",ROW()-4)</f>
        <v/>
      </c>
    </row>
    <row r="4115">
      <c r="A4115" s="13">
        <f>IF(H4115="","",ROW()-4)</f>
        <v/>
      </c>
      <c r="B4115" s="13">
        <f>IF(H4115="","",ROW()-4)</f>
        <v/>
      </c>
    </row>
    <row r="4116">
      <c r="A4116" s="13">
        <f>IF(H4116="","",ROW()-4)</f>
        <v/>
      </c>
      <c r="B4116" s="13">
        <f>IF(H4116="","",ROW()-4)</f>
        <v/>
      </c>
    </row>
    <row r="4117">
      <c r="A4117" s="13">
        <f>IF(H4117="","",ROW()-4)</f>
        <v/>
      </c>
      <c r="B4117" s="13">
        <f>IF(H4117="","",ROW()-4)</f>
        <v/>
      </c>
    </row>
    <row r="4118">
      <c r="A4118" s="13">
        <f>IF(H4118="","",ROW()-4)</f>
        <v/>
      </c>
      <c r="B4118" s="13">
        <f>IF(H4118="","",ROW()-4)</f>
        <v/>
      </c>
    </row>
    <row r="4119">
      <c r="A4119" s="13">
        <f>IF(H4119="","",ROW()-4)</f>
        <v/>
      </c>
      <c r="B4119" s="13">
        <f>IF(H4119="","",ROW()-4)</f>
        <v/>
      </c>
    </row>
    <row r="4120">
      <c r="A4120" s="13">
        <f>IF(H4120="","",ROW()-4)</f>
        <v/>
      </c>
      <c r="B4120" s="13">
        <f>IF(H4120="","",ROW()-4)</f>
        <v/>
      </c>
    </row>
    <row r="4121">
      <c r="A4121" s="13">
        <f>IF(H4121="","",ROW()-4)</f>
        <v/>
      </c>
      <c r="B4121" s="13">
        <f>IF(H4121="","",ROW()-4)</f>
        <v/>
      </c>
    </row>
    <row r="4122">
      <c r="A4122" s="13">
        <f>IF(H4122="","",ROW()-4)</f>
        <v/>
      </c>
      <c r="B4122" s="13">
        <f>IF(H4122="","",ROW()-4)</f>
        <v/>
      </c>
    </row>
    <row r="4123">
      <c r="A4123" s="13">
        <f>IF(H4123="","",ROW()-4)</f>
        <v/>
      </c>
      <c r="B4123" s="13">
        <f>IF(H4123="","",ROW()-4)</f>
        <v/>
      </c>
    </row>
    <row r="4124">
      <c r="A4124" s="13">
        <f>IF(H4124="","",ROW()-4)</f>
        <v/>
      </c>
      <c r="B4124" s="13">
        <f>IF(H4124="","",ROW()-4)</f>
        <v/>
      </c>
    </row>
    <row r="4125">
      <c r="A4125" s="13">
        <f>IF(H4125="","",ROW()-4)</f>
        <v/>
      </c>
      <c r="B4125" s="13">
        <f>IF(H4125="","",ROW()-4)</f>
        <v/>
      </c>
    </row>
    <row r="4126">
      <c r="A4126" s="13">
        <f>IF(H4126="","",ROW()-4)</f>
        <v/>
      </c>
      <c r="B4126" s="13">
        <f>IF(H4126="","",ROW()-4)</f>
        <v/>
      </c>
    </row>
    <row r="4127">
      <c r="A4127" s="13">
        <f>IF(H4127="","",ROW()-4)</f>
        <v/>
      </c>
      <c r="B4127" s="13">
        <f>IF(H4127="","",ROW()-4)</f>
        <v/>
      </c>
    </row>
    <row r="4128">
      <c r="A4128" s="13">
        <f>IF(H4128="","",ROW()-4)</f>
        <v/>
      </c>
      <c r="B4128" s="13">
        <f>IF(H4128="","",ROW()-4)</f>
        <v/>
      </c>
    </row>
    <row r="4129">
      <c r="A4129" s="13">
        <f>IF(H4129="","",ROW()-4)</f>
        <v/>
      </c>
      <c r="B4129" s="13">
        <f>IF(H4129="","",ROW()-4)</f>
        <v/>
      </c>
    </row>
    <row r="4130">
      <c r="A4130" s="13">
        <f>IF(H4130="","",ROW()-4)</f>
        <v/>
      </c>
      <c r="B4130" s="13">
        <f>IF(H4130="","",ROW()-4)</f>
        <v/>
      </c>
    </row>
    <row r="4131">
      <c r="A4131" s="13">
        <f>IF(H4131="","",ROW()-4)</f>
        <v/>
      </c>
      <c r="B4131" s="13">
        <f>IF(H4131="","",ROW()-4)</f>
        <v/>
      </c>
    </row>
    <row r="4132">
      <c r="A4132" s="13">
        <f>IF(H4132="","",ROW()-4)</f>
        <v/>
      </c>
      <c r="B4132" s="13">
        <f>IF(H4132="","",ROW()-4)</f>
        <v/>
      </c>
    </row>
    <row r="4133">
      <c r="A4133" s="13">
        <f>IF(H4133="","",ROW()-4)</f>
        <v/>
      </c>
      <c r="B4133" s="13">
        <f>IF(H4133="","",ROW()-4)</f>
        <v/>
      </c>
    </row>
    <row r="4134">
      <c r="A4134" s="13">
        <f>IF(H4134="","",ROW()-4)</f>
        <v/>
      </c>
      <c r="B4134" s="13">
        <f>IF(H4134="","",ROW()-4)</f>
        <v/>
      </c>
    </row>
    <row r="4135">
      <c r="A4135" s="13">
        <f>IF(H4135="","",ROW()-4)</f>
        <v/>
      </c>
      <c r="B4135" s="13">
        <f>IF(H4135="","",ROW()-4)</f>
        <v/>
      </c>
    </row>
    <row r="4136">
      <c r="A4136" s="13">
        <f>IF(H4136="","",ROW()-4)</f>
        <v/>
      </c>
      <c r="B4136" s="13">
        <f>IF(H4136="","",ROW()-4)</f>
        <v/>
      </c>
    </row>
    <row r="4137">
      <c r="A4137" s="13">
        <f>IF(H4137="","",ROW()-4)</f>
        <v/>
      </c>
      <c r="B4137" s="13">
        <f>IF(H4137="","",ROW()-4)</f>
        <v/>
      </c>
    </row>
    <row r="4138">
      <c r="A4138" s="13">
        <f>IF(H4138="","",ROW()-4)</f>
        <v/>
      </c>
      <c r="B4138" s="13">
        <f>IF(H4138="","",ROW()-4)</f>
        <v/>
      </c>
    </row>
    <row r="4139">
      <c r="A4139" s="13">
        <f>IF(H4139="","",ROW()-4)</f>
        <v/>
      </c>
      <c r="B4139" s="13">
        <f>IF(H4139="","",ROW()-4)</f>
        <v/>
      </c>
    </row>
    <row r="4140">
      <c r="A4140" s="13">
        <f>IF(H4140="","",ROW()-4)</f>
        <v/>
      </c>
      <c r="B4140" s="13">
        <f>IF(H4140="","",ROW()-4)</f>
        <v/>
      </c>
    </row>
    <row r="4141">
      <c r="A4141" s="13">
        <f>IF(H4141="","",ROW()-4)</f>
        <v/>
      </c>
      <c r="B4141" s="13">
        <f>IF(H4141="","",ROW()-4)</f>
        <v/>
      </c>
    </row>
    <row r="4142">
      <c r="A4142" s="13">
        <f>IF(H4142="","",ROW()-4)</f>
        <v/>
      </c>
      <c r="B4142" s="13">
        <f>IF(H4142="","",ROW()-4)</f>
        <v/>
      </c>
    </row>
    <row r="4143">
      <c r="A4143" s="13">
        <f>IF(H4143="","",ROW()-4)</f>
        <v/>
      </c>
      <c r="B4143" s="13">
        <f>IF(H4143="","",ROW()-4)</f>
        <v/>
      </c>
    </row>
    <row r="4144">
      <c r="A4144" s="13">
        <f>IF(H4144="","",ROW()-4)</f>
        <v/>
      </c>
      <c r="B4144" s="13">
        <f>IF(H4144="","",ROW()-4)</f>
        <v/>
      </c>
    </row>
    <row r="4145">
      <c r="A4145" s="13">
        <f>IF(H4145="","",ROW()-4)</f>
        <v/>
      </c>
      <c r="B4145" s="13">
        <f>IF(H4145="","",ROW()-4)</f>
        <v/>
      </c>
    </row>
    <row r="4146">
      <c r="A4146" s="13">
        <f>IF(H4146="","",ROW()-4)</f>
        <v/>
      </c>
      <c r="B4146" s="13">
        <f>IF(H4146="","",ROW()-4)</f>
        <v/>
      </c>
    </row>
    <row r="4147">
      <c r="A4147" s="13">
        <f>IF(H4147="","",ROW()-4)</f>
        <v/>
      </c>
      <c r="B4147" s="13">
        <f>IF(H4147="","",ROW()-4)</f>
        <v/>
      </c>
    </row>
    <row r="4148">
      <c r="A4148" s="13">
        <f>IF(H4148="","",ROW()-4)</f>
        <v/>
      </c>
      <c r="B4148" s="13">
        <f>IF(H4148="","",ROW()-4)</f>
        <v/>
      </c>
    </row>
    <row r="4149">
      <c r="A4149" s="13">
        <f>IF(H4149="","",ROW()-4)</f>
        <v/>
      </c>
      <c r="B4149" s="13">
        <f>IF(H4149="","",ROW()-4)</f>
        <v/>
      </c>
    </row>
    <row r="4150">
      <c r="A4150" s="13">
        <f>IF(H4150="","",ROW()-4)</f>
        <v/>
      </c>
      <c r="B4150" s="13">
        <f>IF(H4150="","",ROW()-4)</f>
        <v/>
      </c>
    </row>
    <row r="4151">
      <c r="A4151" s="13">
        <f>IF(H4151="","",ROW()-4)</f>
        <v/>
      </c>
      <c r="B4151" s="13">
        <f>IF(H4151="","",ROW()-4)</f>
        <v/>
      </c>
    </row>
    <row r="4152">
      <c r="A4152" s="13">
        <f>IF(H4152="","",ROW()-4)</f>
        <v/>
      </c>
      <c r="B4152" s="13">
        <f>IF(H4152="","",ROW()-4)</f>
        <v/>
      </c>
    </row>
    <row r="4153">
      <c r="A4153" s="13">
        <f>IF(H4153="","",ROW()-4)</f>
        <v/>
      </c>
      <c r="B4153" s="13">
        <f>IF(H4153="","",ROW()-4)</f>
        <v/>
      </c>
    </row>
    <row r="4154">
      <c r="A4154" s="13">
        <f>IF(H4154="","",ROW()-4)</f>
        <v/>
      </c>
      <c r="B4154" s="13">
        <f>IF(H4154="","",ROW()-4)</f>
        <v/>
      </c>
    </row>
    <row r="4155">
      <c r="A4155" s="13">
        <f>IF(H4155="","",ROW()-4)</f>
        <v/>
      </c>
      <c r="B4155" s="13">
        <f>IF(H4155="","",ROW()-4)</f>
        <v/>
      </c>
    </row>
    <row r="4156">
      <c r="A4156" s="13">
        <f>IF(H4156="","",ROW()-4)</f>
        <v/>
      </c>
      <c r="B4156" s="13">
        <f>IF(H4156="","",ROW()-4)</f>
        <v/>
      </c>
    </row>
    <row r="4157">
      <c r="A4157" s="13">
        <f>IF(H4157="","",ROW()-4)</f>
        <v/>
      </c>
      <c r="B4157" s="13">
        <f>IF(H4157="","",ROW()-4)</f>
        <v/>
      </c>
    </row>
    <row r="4158">
      <c r="A4158" s="13">
        <f>IF(H4158="","",ROW()-4)</f>
        <v/>
      </c>
      <c r="B4158" s="13">
        <f>IF(H4158="","",ROW()-4)</f>
        <v/>
      </c>
    </row>
    <row r="4159">
      <c r="A4159" s="13">
        <f>IF(H4159="","",ROW()-4)</f>
        <v/>
      </c>
      <c r="B4159" s="13">
        <f>IF(H4159="","",ROW()-4)</f>
        <v/>
      </c>
    </row>
    <row r="4160">
      <c r="A4160" s="13">
        <f>IF(H4160="","",ROW()-4)</f>
        <v/>
      </c>
      <c r="B4160" s="13">
        <f>IF(H4160="","",ROW()-4)</f>
        <v/>
      </c>
    </row>
    <row r="4161">
      <c r="A4161" s="13">
        <f>IF(H4161="","",ROW()-4)</f>
        <v/>
      </c>
      <c r="B4161" s="13">
        <f>IF(H4161="","",ROW()-4)</f>
        <v/>
      </c>
    </row>
    <row r="4162">
      <c r="A4162" s="13">
        <f>IF(H4162="","",ROW()-4)</f>
        <v/>
      </c>
      <c r="B4162" s="13">
        <f>IF(H4162="","",ROW()-4)</f>
        <v/>
      </c>
    </row>
    <row r="4163">
      <c r="A4163" s="13">
        <f>IF(H4163="","",ROW()-4)</f>
        <v/>
      </c>
      <c r="B4163" s="13">
        <f>IF(H4163="","",ROW()-4)</f>
        <v/>
      </c>
    </row>
    <row r="4164">
      <c r="A4164" s="13">
        <f>IF(H4164="","",ROW()-4)</f>
        <v/>
      </c>
      <c r="B4164" s="13">
        <f>IF(H4164="","",ROW()-4)</f>
        <v/>
      </c>
    </row>
    <row r="4165">
      <c r="A4165" s="13">
        <f>IF(H4165="","",ROW()-4)</f>
        <v/>
      </c>
      <c r="B4165" s="13">
        <f>IF(H4165="","",ROW()-4)</f>
        <v/>
      </c>
    </row>
    <row r="4166">
      <c r="A4166" s="13">
        <f>IF(H4166="","",ROW()-4)</f>
        <v/>
      </c>
      <c r="B4166" s="13">
        <f>IF(H4166="","",ROW()-4)</f>
        <v/>
      </c>
    </row>
    <row r="4167">
      <c r="A4167" s="13">
        <f>IF(H4167="","",ROW()-4)</f>
        <v/>
      </c>
      <c r="B4167" s="13">
        <f>IF(H4167="","",ROW()-4)</f>
        <v/>
      </c>
    </row>
    <row r="4168">
      <c r="A4168" s="13">
        <f>IF(H4168="","",ROW()-4)</f>
        <v/>
      </c>
      <c r="B4168" s="13">
        <f>IF(H4168="","",ROW()-4)</f>
        <v/>
      </c>
    </row>
    <row r="4169">
      <c r="A4169" s="13">
        <f>IF(H4169="","",ROW()-4)</f>
        <v/>
      </c>
      <c r="B4169" s="13">
        <f>IF(H4169="","",ROW()-4)</f>
        <v/>
      </c>
    </row>
    <row r="4170">
      <c r="A4170" s="13">
        <f>IF(H4170="","",ROW()-4)</f>
        <v/>
      </c>
      <c r="B4170" s="13">
        <f>IF(H4170="","",ROW()-4)</f>
        <v/>
      </c>
    </row>
    <row r="4171">
      <c r="A4171" s="13">
        <f>IF(H4171="","",ROW()-4)</f>
        <v/>
      </c>
      <c r="B4171" s="13">
        <f>IF(H4171="","",ROW()-4)</f>
        <v/>
      </c>
    </row>
    <row r="4172">
      <c r="A4172" s="13">
        <f>IF(H4172="","",ROW()-4)</f>
        <v/>
      </c>
      <c r="B4172" s="13">
        <f>IF(H4172="","",ROW()-4)</f>
        <v/>
      </c>
    </row>
    <row r="4173">
      <c r="A4173" s="13">
        <f>IF(H4173="","",ROW()-4)</f>
        <v/>
      </c>
      <c r="B4173" s="13">
        <f>IF(H4173="","",ROW()-4)</f>
        <v/>
      </c>
    </row>
    <row r="4174">
      <c r="A4174" s="13">
        <f>IF(H4174="","",ROW()-4)</f>
        <v/>
      </c>
      <c r="B4174" s="13">
        <f>IF(H4174="","",ROW()-4)</f>
        <v/>
      </c>
    </row>
    <row r="4175">
      <c r="A4175" s="13">
        <f>IF(H4175="","",ROW()-4)</f>
        <v/>
      </c>
      <c r="B4175" s="13">
        <f>IF(H4175="","",ROW()-4)</f>
        <v/>
      </c>
    </row>
    <row r="4176">
      <c r="A4176" s="13">
        <f>IF(H4176="","",ROW()-4)</f>
        <v/>
      </c>
      <c r="B4176" s="13">
        <f>IF(H4176="","",ROW()-4)</f>
        <v/>
      </c>
    </row>
    <row r="4177">
      <c r="A4177" s="13">
        <f>IF(H4177="","",ROW()-4)</f>
        <v/>
      </c>
      <c r="B4177" s="13">
        <f>IF(H4177="","",ROW()-4)</f>
        <v/>
      </c>
    </row>
    <row r="4178">
      <c r="A4178" s="13">
        <f>IF(H4178="","",ROW()-4)</f>
        <v/>
      </c>
      <c r="B4178" s="13">
        <f>IF(H4178="","",ROW()-4)</f>
        <v/>
      </c>
    </row>
    <row r="4179">
      <c r="A4179" s="13">
        <f>IF(H4179="","",ROW()-4)</f>
        <v/>
      </c>
      <c r="B4179" s="13">
        <f>IF(H4179="","",ROW()-4)</f>
        <v/>
      </c>
    </row>
    <row r="4180">
      <c r="A4180" s="13">
        <f>IF(H4180="","",ROW()-4)</f>
        <v/>
      </c>
      <c r="B4180" s="13">
        <f>IF(H4180="","",ROW()-4)</f>
        <v/>
      </c>
    </row>
    <row r="4181">
      <c r="A4181" s="13">
        <f>IF(H4181="","",ROW()-4)</f>
        <v/>
      </c>
      <c r="B4181" s="13">
        <f>IF(H4181="","",ROW()-4)</f>
        <v/>
      </c>
    </row>
    <row r="4182">
      <c r="A4182" s="13">
        <f>IF(H4182="","",ROW()-4)</f>
        <v/>
      </c>
      <c r="B4182" s="13">
        <f>IF(H4182="","",ROW()-4)</f>
        <v/>
      </c>
    </row>
    <row r="4183">
      <c r="A4183" s="13">
        <f>IF(H4183="","",ROW()-4)</f>
        <v/>
      </c>
      <c r="B4183" s="13">
        <f>IF(H4183="","",ROW()-4)</f>
        <v/>
      </c>
    </row>
    <row r="4184">
      <c r="A4184" s="13">
        <f>IF(H4184="","",ROW()-4)</f>
        <v/>
      </c>
      <c r="B4184" s="13">
        <f>IF(H4184="","",ROW()-4)</f>
        <v/>
      </c>
    </row>
    <row r="4185">
      <c r="A4185" s="13">
        <f>IF(H4185="","",ROW()-4)</f>
        <v/>
      </c>
      <c r="B4185" s="13">
        <f>IF(H4185="","",ROW()-4)</f>
        <v/>
      </c>
    </row>
    <row r="4186">
      <c r="A4186" s="13">
        <f>IF(H4186="","",ROW()-4)</f>
        <v/>
      </c>
      <c r="B4186" s="13">
        <f>IF(H4186="","",ROW()-4)</f>
        <v/>
      </c>
    </row>
    <row r="4187">
      <c r="A4187" s="13">
        <f>IF(H4187="","",ROW()-4)</f>
        <v/>
      </c>
      <c r="B4187" s="13">
        <f>IF(H4187="","",ROW()-4)</f>
        <v/>
      </c>
    </row>
    <row r="4188">
      <c r="A4188" s="13">
        <f>IF(H4188="","",ROW()-4)</f>
        <v/>
      </c>
      <c r="B4188" s="13">
        <f>IF(H4188="","",ROW()-4)</f>
        <v/>
      </c>
    </row>
    <row r="4189">
      <c r="A4189" s="13">
        <f>IF(H4189="","",ROW()-4)</f>
        <v/>
      </c>
      <c r="B4189" s="13">
        <f>IF(H4189="","",ROW()-4)</f>
        <v/>
      </c>
    </row>
    <row r="4190">
      <c r="A4190" s="13">
        <f>IF(H4190="","",ROW()-4)</f>
        <v/>
      </c>
      <c r="B4190" s="13">
        <f>IF(H4190="","",ROW()-4)</f>
        <v/>
      </c>
    </row>
    <row r="4191">
      <c r="A4191" s="13">
        <f>IF(H4191="","",ROW()-4)</f>
        <v/>
      </c>
      <c r="B4191" s="13">
        <f>IF(H4191="","",ROW()-4)</f>
        <v/>
      </c>
    </row>
    <row r="4192">
      <c r="A4192" s="13">
        <f>IF(H4192="","",ROW()-4)</f>
        <v/>
      </c>
      <c r="B4192" s="13">
        <f>IF(H4192="","",ROW()-4)</f>
        <v/>
      </c>
    </row>
    <row r="4193">
      <c r="A4193" s="13">
        <f>IF(H4193="","",ROW()-4)</f>
        <v/>
      </c>
      <c r="B4193" s="13">
        <f>IF(H4193="","",ROW()-4)</f>
        <v/>
      </c>
    </row>
    <row r="4194">
      <c r="A4194" s="13">
        <f>IF(H4194="","",ROW()-4)</f>
        <v/>
      </c>
      <c r="B4194" s="13">
        <f>IF(H4194="","",ROW()-4)</f>
        <v/>
      </c>
    </row>
    <row r="4195">
      <c r="A4195" s="13">
        <f>IF(H4195="","",ROW()-4)</f>
        <v/>
      </c>
      <c r="B4195" s="13">
        <f>IF(H4195="","",ROW()-4)</f>
        <v/>
      </c>
    </row>
    <row r="4196">
      <c r="A4196" s="13">
        <f>IF(H4196="","",ROW()-4)</f>
        <v/>
      </c>
      <c r="B4196" s="13">
        <f>IF(H4196="","",ROW()-4)</f>
        <v/>
      </c>
    </row>
    <row r="4197">
      <c r="A4197" s="13">
        <f>IF(H4197="","",ROW()-4)</f>
        <v/>
      </c>
      <c r="B4197" s="13">
        <f>IF(H4197="","",ROW()-4)</f>
        <v/>
      </c>
    </row>
    <row r="4198">
      <c r="A4198" s="13">
        <f>IF(H4198="","",ROW()-4)</f>
        <v/>
      </c>
      <c r="B4198" s="13">
        <f>IF(H4198="","",ROW()-4)</f>
        <v/>
      </c>
    </row>
    <row r="4199">
      <c r="A4199" s="13">
        <f>IF(H4199="","",ROW()-4)</f>
        <v/>
      </c>
      <c r="B4199" s="13">
        <f>IF(H4199="","",ROW()-4)</f>
        <v/>
      </c>
    </row>
    <row r="4200">
      <c r="A4200" s="13">
        <f>IF(H4200="","",ROW()-4)</f>
        <v/>
      </c>
      <c r="B4200" s="13">
        <f>IF(H4200="","",ROW()-4)</f>
        <v/>
      </c>
    </row>
    <row r="4201">
      <c r="A4201" s="13">
        <f>IF(H4201="","",ROW()-4)</f>
        <v/>
      </c>
      <c r="B4201" s="13">
        <f>IF(H4201="","",ROW()-4)</f>
        <v/>
      </c>
    </row>
    <row r="4202">
      <c r="A4202" s="13">
        <f>IF(H4202="","",ROW()-4)</f>
        <v/>
      </c>
      <c r="B4202" s="13">
        <f>IF(H4202="","",ROW()-4)</f>
        <v/>
      </c>
    </row>
    <row r="4203">
      <c r="A4203" s="13">
        <f>IF(H4203="","",ROW()-4)</f>
        <v/>
      </c>
      <c r="B4203" s="13">
        <f>IF(H4203="","",ROW()-4)</f>
        <v/>
      </c>
    </row>
    <row r="4204">
      <c r="A4204" s="13">
        <f>IF(H4204="","",ROW()-4)</f>
        <v/>
      </c>
      <c r="B4204" s="13">
        <f>IF(H4204="","",ROW()-4)</f>
        <v/>
      </c>
    </row>
    <row r="4205">
      <c r="A4205" s="13">
        <f>IF(H4205="","",ROW()-4)</f>
        <v/>
      </c>
      <c r="B4205" s="13">
        <f>IF(H4205="","",ROW()-4)</f>
        <v/>
      </c>
    </row>
    <row r="4206">
      <c r="A4206" s="13">
        <f>IF(H4206="","",ROW()-4)</f>
        <v/>
      </c>
      <c r="B4206" s="13">
        <f>IF(H4206="","",ROW()-4)</f>
        <v/>
      </c>
    </row>
    <row r="4207">
      <c r="A4207" s="13">
        <f>IF(H4207="","",ROW()-4)</f>
        <v/>
      </c>
      <c r="B4207" s="13">
        <f>IF(H4207="","",ROW()-4)</f>
        <v/>
      </c>
    </row>
    <row r="4208">
      <c r="A4208" s="13">
        <f>IF(H4208="","",ROW()-4)</f>
        <v/>
      </c>
      <c r="B4208" s="13">
        <f>IF(H4208="","",ROW()-4)</f>
        <v/>
      </c>
    </row>
    <row r="4209">
      <c r="A4209" s="13">
        <f>IF(H4209="","",ROW()-4)</f>
        <v/>
      </c>
      <c r="B4209" s="13">
        <f>IF(H4209="","",ROW()-4)</f>
        <v/>
      </c>
    </row>
    <row r="4210">
      <c r="A4210" s="13">
        <f>IF(H4210="","",ROW()-4)</f>
        <v/>
      </c>
      <c r="B4210" s="13">
        <f>IF(H4210="","",ROW()-4)</f>
        <v/>
      </c>
    </row>
    <row r="4211">
      <c r="A4211" s="13">
        <f>IF(H4211="","",ROW()-4)</f>
        <v/>
      </c>
      <c r="B4211" s="13">
        <f>IF(H4211="","",ROW()-4)</f>
        <v/>
      </c>
    </row>
    <row r="4212">
      <c r="A4212" s="13">
        <f>IF(H4212="","",ROW()-4)</f>
        <v/>
      </c>
      <c r="B4212" s="13">
        <f>IF(H4212="","",ROW()-4)</f>
        <v/>
      </c>
    </row>
    <row r="4213">
      <c r="A4213" s="13">
        <f>IF(H4213="","",ROW()-4)</f>
        <v/>
      </c>
      <c r="B4213" s="13">
        <f>IF(H4213="","",ROW()-4)</f>
        <v/>
      </c>
    </row>
    <row r="4214">
      <c r="A4214" s="13">
        <f>IF(H4214="","",ROW()-4)</f>
        <v/>
      </c>
      <c r="B4214" s="13">
        <f>IF(H4214="","",ROW()-4)</f>
        <v/>
      </c>
    </row>
    <row r="4215">
      <c r="A4215" s="13">
        <f>IF(H4215="","",ROW()-4)</f>
        <v/>
      </c>
      <c r="B4215" s="13">
        <f>IF(H4215="","",ROW()-4)</f>
        <v/>
      </c>
    </row>
    <row r="4216">
      <c r="A4216" s="13">
        <f>IF(H4216="","",ROW()-4)</f>
        <v/>
      </c>
      <c r="B4216" s="13">
        <f>IF(H4216="","",ROW()-4)</f>
        <v/>
      </c>
    </row>
    <row r="4217">
      <c r="A4217" s="13">
        <f>IF(H4217="","",ROW()-4)</f>
        <v/>
      </c>
      <c r="B4217" s="13">
        <f>IF(H4217="","",ROW()-4)</f>
        <v/>
      </c>
    </row>
    <row r="4218">
      <c r="A4218" s="13">
        <f>IF(H4218="","",ROW()-4)</f>
        <v/>
      </c>
      <c r="B4218" s="13">
        <f>IF(H4218="","",ROW()-4)</f>
        <v/>
      </c>
    </row>
    <row r="4219">
      <c r="A4219" s="13">
        <f>IF(H4219="","",ROW()-4)</f>
        <v/>
      </c>
      <c r="B4219" s="13">
        <f>IF(H4219="","",ROW()-4)</f>
        <v/>
      </c>
    </row>
    <row r="4220">
      <c r="A4220" s="13">
        <f>IF(H4220="","",ROW()-4)</f>
        <v/>
      </c>
      <c r="B4220" s="13">
        <f>IF(H4220="","",ROW()-4)</f>
        <v/>
      </c>
    </row>
    <row r="4221">
      <c r="A4221" s="13">
        <f>IF(H4221="","",ROW()-4)</f>
        <v/>
      </c>
      <c r="B4221" s="13">
        <f>IF(H4221="","",ROW()-4)</f>
        <v/>
      </c>
    </row>
    <row r="4222">
      <c r="A4222" s="13">
        <f>IF(H4222="","",ROW()-4)</f>
        <v/>
      </c>
      <c r="B4222" s="13">
        <f>IF(H4222="","",ROW()-4)</f>
        <v/>
      </c>
    </row>
    <row r="4223">
      <c r="A4223" s="13">
        <f>IF(H4223="","",ROW()-4)</f>
        <v/>
      </c>
      <c r="B4223" s="13">
        <f>IF(H4223="","",ROW()-4)</f>
        <v/>
      </c>
    </row>
    <row r="4224">
      <c r="A4224" s="13">
        <f>IF(H4224="","",ROW()-4)</f>
        <v/>
      </c>
      <c r="B4224" s="13">
        <f>IF(H4224="","",ROW()-4)</f>
        <v/>
      </c>
    </row>
    <row r="4225">
      <c r="A4225" s="13">
        <f>IF(H4225="","",ROW()-4)</f>
        <v/>
      </c>
      <c r="B4225" s="13">
        <f>IF(H4225="","",ROW()-4)</f>
        <v/>
      </c>
    </row>
    <row r="4226">
      <c r="A4226" s="13">
        <f>IF(H4226="","",ROW()-4)</f>
        <v/>
      </c>
      <c r="B4226" s="13">
        <f>IF(H4226="","",ROW()-4)</f>
        <v/>
      </c>
    </row>
    <row r="4227">
      <c r="A4227" s="13">
        <f>IF(H4227="","",ROW()-4)</f>
        <v/>
      </c>
      <c r="B4227" s="13">
        <f>IF(H4227="","",ROW()-4)</f>
        <v/>
      </c>
    </row>
    <row r="4228">
      <c r="A4228" s="13">
        <f>IF(H4228="","",ROW()-4)</f>
        <v/>
      </c>
      <c r="B4228" s="13">
        <f>IF(H4228="","",ROW()-4)</f>
        <v/>
      </c>
    </row>
    <row r="4229">
      <c r="A4229" s="13">
        <f>IF(H4229="","",ROW()-4)</f>
        <v/>
      </c>
      <c r="B4229" s="13">
        <f>IF(H4229="","",ROW()-4)</f>
        <v/>
      </c>
    </row>
    <row r="4230">
      <c r="A4230" s="13">
        <f>IF(H4230="","",ROW()-4)</f>
        <v/>
      </c>
      <c r="B4230" s="13">
        <f>IF(H4230="","",ROW()-4)</f>
        <v/>
      </c>
    </row>
    <row r="4231">
      <c r="A4231" s="13">
        <f>IF(H4231="","",ROW()-4)</f>
        <v/>
      </c>
      <c r="B4231" s="13">
        <f>IF(H4231="","",ROW()-4)</f>
        <v/>
      </c>
    </row>
    <row r="4232">
      <c r="A4232" s="13">
        <f>IF(H4232="","",ROW()-4)</f>
        <v/>
      </c>
      <c r="B4232" s="13">
        <f>IF(H4232="","",ROW()-4)</f>
        <v/>
      </c>
    </row>
    <row r="4233">
      <c r="A4233" s="13">
        <f>IF(H4233="","",ROW()-4)</f>
        <v/>
      </c>
      <c r="B4233" s="13">
        <f>IF(H4233="","",ROW()-4)</f>
        <v/>
      </c>
    </row>
    <row r="4234">
      <c r="A4234" s="13">
        <f>IF(H4234="","",ROW()-4)</f>
        <v/>
      </c>
      <c r="B4234" s="13">
        <f>IF(H4234="","",ROW()-4)</f>
        <v/>
      </c>
    </row>
    <row r="4235">
      <c r="A4235" s="13">
        <f>IF(H4235="","",ROW()-4)</f>
        <v/>
      </c>
      <c r="B4235" s="13">
        <f>IF(H4235="","",ROW()-4)</f>
        <v/>
      </c>
    </row>
    <row r="4236">
      <c r="A4236" s="13">
        <f>IF(H4236="","",ROW()-4)</f>
        <v/>
      </c>
      <c r="B4236" s="13">
        <f>IF(H4236="","",ROW()-4)</f>
        <v/>
      </c>
    </row>
    <row r="4237">
      <c r="A4237" s="13">
        <f>IF(H4237="","",ROW()-4)</f>
        <v/>
      </c>
      <c r="B4237" s="13">
        <f>IF(H4237="","",ROW()-4)</f>
        <v/>
      </c>
    </row>
    <row r="4238">
      <c r="A4238" s="13">
        <f>IF(H4238="","",ROW()-4)</f>
        <v/>
      </c>
      <c r="B4238" s="13">
        <f>IF(H4238="","",ROW()-4)</f>
        <v/>
      </c>
    </row>
    <row r="4239">
      <c r="A4239" s="13">
        <f>IF(H4239="","",ROW()-4)</f>
        <v/>
      </c>
      <c r="B4239" s="13">
        <f>IF(H4239="","",ROW()-4)</f>
        <v/>
      </c>
    </row>
    <row r="4240">
      <c r="A4240" s="13">
        <f>IF(H4240="","",ROW()-4)</f>
        <v/>
      </c>
      <c r="B4240" s="13">
        <f>IF(H4240="","",ROW()-4)</f>
        <v/>
      </c>
    </row>
    <row r="4241">
      <c r="A4241" s="13">
        <f>IF(H4241="","",ROW()-4)</f>
        <v/>
      </c>
      <c r="B4241" s="13">
        <f>IF(H4241="","",ROW()-4)</f>
        <v/>
      </c>
    </row>
    <row r="4242">
      <c r="A4242" s="13">
        <f>IF(H4242="","",ROW()-4)</f>
        <v/>
      </c>
      <c r="B4242" s="13">
        <f>IF(H4242="","",ROW()-4)</f>
        <v/>
      </c>
    </row>
    <row r="4243">
      <c r="A4243" s="13">
        <f>IF(H4243="","",ROW()-4)</f>
        <v/>
      </c>
      <c r="B4243" s="13">
        <f>IF(H4243="","",ROW()-4)</f>
        <v/>
      </c>
    </row>
    <row r="4244">
      <c r="A4244" s="13">
        <f>IF(H4244="","",ROW()-4)</f>
        <v/>
      </c>
      <c r="B4244" s="13">
        <f>IF(H4244="","",ROW()-4)</f>
        <v/>
      </c>
    </row>
    <row r="4245">
      <c r="A4245" s="13">
        <f>IF(H4245="","",ROW()-4)</f>
        <v/>
      </c>
      <c r="B4245" s="13">
        <f>IF(H4245="","",ROW()-4)</f>
        <v/>
      </c>
    </row>
    <row r="4246">
      <c r="A4246" s="13">
        <f>IF(H4246="","",ROW()-4)</f>
        <v/>
      </c>
      <c r="B4246" s="13">
        <f>IF(H4246="","",ROW()-4)</f>
        <v/>
      </c>
    </row>
    <row r="4247">
      <c r="A4247" s="13">
        <f>IF(H4247="","",ROW()-4)</f>
        <v/>
      </c>
      <c r="B4247" s="13">
        <f>IF(H4247="","",ROW()-4)</f>
        <v/>
      </c>
    </row>
    <row r="4248">
      <c r="A4248" s="13">
        <f>IF(H4248="","",ROW()-4)</f>
        <v/>
      </c>
      <c r="B4248" s="13">
        <f>IF(H4248="","",ROW()-4)</f>
        <v/>
      </c>
    </row>
    <row r="4249">
      <c r="A4249" s="13">
        <f>IF(H4249="","",ROW()-4)</f>
        <v/>
      </c>
      <c r="B4249" s="13">
        <f>IF(H4249="","",ROW()-4)</f>
        <v/>
      </c>
    </row>
    <row r="4250">
      <c r="A4250" s="13">
        <f>IF(H4250="","",ROW()-4)</f>
        <v/>
      </c>
      <c r="B4250" s="13">
        <f>IF(H4250="","",ROW()-4)</f>
        <v/>
      </c>
    </row>
    <row r="4251">
      <c r="A4251" s="13">
        <f>IF(H4251="","",ROW()-4)</f>
        <v/>
      </c>
      <c r="B4251" s="13">
        <f>IF(H4251="","",ROW()-4)</f>
        <v/>
      </c>
    </row>
    <row r="4252">
      <c r="A4252" s="13">
        <f>IF(H4252="","",ROW()-4)</f>
        <v/>
      </c>
      <c r="B4252" s="13">
        <f>IF(H4252="","",ROW()-4)</f>
        <v/>
      </c>
    </row>
    <row r="4253">
      <c r="A4253" s="13">
        <f>IF(H4253="","",ROW()-4)</f>
        <v/>
      </c>
      <c r="B4253" s="13">
        <f>IF(H4253="","",ROW()-4)</f>
        <v/>
      </c>
    </row>
    <row r="4254">
      <c r="A4254" s="13">
        <f>IF(H4254="","",ROW()-4)</f>
        <v/>
      </c>
      <c r="B4254" s="13">
        <f>IF(H4254="","",ROW()-4)</f>
        <v/>
      </c>
    </row>
    <row r="4255">
      <c r="A4255" s="13">
        <f>IF(H4255="","",ROW()-4)</f>
        <v/>
      </c>
      <c r="B4255" s="13">
        <f>IF(H4255="","",ROW()-4)</f>
        <v/>
      </c>
    </row>
    <row r="4256">
      <c r="A4256" s="13">
        <f>IF(H4256="","",ROW()-4)</f>
        <v/>
      </c>
      <c r="B4256" s="13">
        <f>IF(H4256="","",ROW()-4)</f>
        <v/>
      </c>
    </row>
    <row r="4257">
      <c r="A4257" s="13">
        <f>IF(H4257="","",ROW()-4)</f>
        <v/>
      </c>
      <c r="B4257" s="13">
        <f>IF(H4257="","",ROW()-4)</f>
        <v/>
      </c>
    </row>
    <row r="4258">
      <c r="A4258" s="13">
        <f>IF(H4258="","",ROW()-4)</f>
        <v/>
      </c>
      <c r="B4258" s="13">
        <f>IF(H4258="","",ROW()-4)</f>
        <v/>
      </c>
    </row>
    <row r="4259">
      <c r="A4259" s="13">
        <f>IF(H4259="","",ROW()-4)</f>
        <v/>
      </c>
      <c r="B4259" s="13">
        <f>IF(H4259="","",ROW()-4)</f>
        <v/>
      </c>
    </row>
    <row r="4260">
      <c r="A4260" s="13">
        <f>IF(H4260="","",ROW()-4)</f>
        <v/>
      </c>
      <c r="B4260" s="13">
        <f>IF(H4260="","",ROW()-4)</f>
        <v/>
      </c>
    </row>
    <row r="4261">
      <c r="A4261" s="13">
        <f>IF(H4261="","",ROW()-4)</f>
        <v/>
      </c>
      <c r="B4261" s="13">
        <f>IF(H4261="","",ROW()-4)</f>
        <v/>
      </c>
    </row>
    <row r="4262">
      <c r="A4262" s="13">
        <f>IF(H4262="","",ROW()-4)</f>
        <v/>
      </c>
      <c r="B4262" s="13">
        <f>IF(H4262="","",ROW()-4)</f>
        <v/>
      </c>
    </row>
    <row r="4263">
      <c r="A4263" s="13">
        <f>IF(H4263="","",ROW()-4)</f>
        <v/>
      </c>
      <c r="B4263" s="13">
        <f>IF(H4263="","",ROW()-4)</f>
        <v/>
      </c>
    </row>
    <row r="4264">
      <c r="A4264" s="13">
        <f>IF(H4264="","",ROW()-4)</f>
        <v/>
      </c>
      <c r="B4264" s="13">
        <f>IF(H4264="","",ROW()-4)</f>
        <v/>
      </c>
    </row>
    <row r="4265">
      <c r="A4265" s="13">
        <f>IF(H4265="","",ROW()-4)</f>
        <v/>
      </c>
      <c r="B4265" s="13">
        <f>IF(H4265="","",ROW()-4)</f>
        <v/>
      </c>
    </row>
    <row r="4266">
      <c r="A4266" s="13">
        <f>IF(H4266="","",ROW()-4)</f>
        <v/>
      </c>
      <c r="B4266" s="13">
        <f>IF(H4266="","",ROW()-4)</f>
        <v/>
      </c>
    </row>
    <row r="4267">
      <c r="A4267" s="13">
        <f>IF(H4267="","",ROW()-4)</f>
        <v/>
      </c>
      <c r="B4267" s="13">
        <f>IF(H4267="","",ROW()-4)</f>
        <v/>
      </c>
    </row>
    <row r="4268">
      <c r="A4268" s="13">
        <f>IF(H4268="","",ROW()-4)</f>
        <v/>
      </c>
      <c r="B4268" s="13">
        <f>IF(H4268="","",ROW()-4)</f>
        <v/>
      </c>
    </row>
    <row r="4269">
      <c r="A4269" s="13">
        <f>IF(H4269="","",ROW()-4)</f>
        <v/>
      </c>
      <c r="B4269" s="13">
        <f>IF(H4269="","",ROW()-4)</f>
        <v/>
      </c>
    </row>
    <row r="4270">
      <c r="A4270" s="13">
        <f>IF(H4270="","",ROW()-4)</f>
        <v/>
      </c>
      <c r="B4270" s="13">
        <f>IF(H4270="","",ROW()-4)</f>
        <v/>
      </c>
    </row>
    <row r="4271">
      <c r="A4271" s="13">
        <f>IF(H4271="","",ROW()-4)</f>
        <v/>
      </c>
      <c r="B4271" s="13">
        <f>IF(H4271="","",ROW()-4)</f>
        <v/>
      </c>
    </row>
    <row r="4272">
      <c r="A4272" s="13">
        <f>IF(H4272="","",ROW()-4)</f>
        <v/>
      </c>
      <c r="B4272" s="13">
        <f>IF(H4272="","",ROW()-4)</f>
        <v/>
      </c>
    </row>
    <row r="4273">
      <c r="A4273" s="13">
        <f>IF(H4273="","",ROW()-4)</f>
        <v/>
      </c>
      <c r="B4273" s="13">
        <f>IF(H4273="","",ROW()-4)</f>
        <v/>
      </c>
    </row>
    <row r="4274">
      <c r="A4274" s="13">
        <f>IF(H4274="","",ROW()-4)</f>
        <v/>
      </c>
      <c r="B4274" s="13">
        <f>IF(H4274="","",ROW()-4)</f>
        <v/>
      </c>
    </row>
    <row r="4275">
      <c r="A4275" s="13">
        <f>IF(H4275="","",ROW()-4)</f>
        <v/>
      </c>
      <c r="B4275" s="13">
        <f>IF(H4275="","",ROW()-4)</f>
        <v/>
      </c>
    </row>
    <row r="4276">
      <c r="A4276" s="13">
        <f>IF(H4276="","",ROW()-4)</f>
        <v/>
      </c>
      <c r="B4276" s="13">
        <f>IF(H4276="","",ROW()-4)</f>
        <v/>
      </c>
    </row>
    <row r="4277">
      <c r="A4277" s="13">
        <f>IF(H4277="","",ROW()-4)</f>
        <v/>
      </c>
      <c r="B4277" s="13">
        <f>IF(H4277="","",ROW()-4)</f>
        <v/>
      </c>
    </row>
    <row r="4278">
      <c r="A4278" s="13">
        <f>IF(H4278="","",ROW()-4)</f>
        <v/>
      </c>
      <c r="B4278" s="13">
        <f>IF(H4278="","",ROW()-4)</f>
        <v/>
      </c>
    </row>
    <row r="4279">
      <c r="A4279" s="13">
        <f>IF(H4279="","",ROW()-4)</f>
        <v/>
      </c>
      <c r="B4279" s="13">
        <f>IF(H4279="","",ROW()-4)</f>
        <v/>
      </c>
    </row>
    <row r="4280">
      <c r="A4280" s="13">
        <f>IF(H4280="","",ROW()-4)</f>
        <v/>
      </c>
      <c r="B4280" s="13">
        <f>IF(H4280="","",ROW()-4)</f>
        <v/>
      </c>
    </row>
    <row r="4281">
      <c r="A4281" s="13">
        <f>IF(H4281="","",ROW()-4)</f>
        <v/>
      </c>
      <c r="B4281" s="13">
        <f>IF(H4281="","",ROW()-4)</f>
        <v/>
      </c>
    </row>
    <row r="4282">
      <c r="A4282" s="13">
        <f>IF(H4282="","",ROW()-4)</f>
        <v/>
      </c>
      <c r="B4282" s="13">
        <f>IF(H4282="","",ROW()-4)</f>
        <v/>
      </c>
    </row>
    <row r="4283">
      <c r="A4283" s="13">
        <f>IF(H4283="","",ROW()-4)</f>
        <v/>
      </c>
      <c r="B4283" s="13">
        <f>IF(H4283="","",ROW()-4)</f>
        <v/>
      </c>
    </row>
    <row r="4284">
      <c r="A4284" s="13">
        <f>IF(H4284="","",ROW()-4)</f>
        <v/>
      </c>
      <c r="B4284" s="13">
        <f>IF(H4284="","",ROW()-4)</f>
        <v/>
      </c>
    </row>
    <row r="4285">
      <c r="A4285" s="13">
        <f>IF(H4285="","",ROW()-4)</f>
        <v/>
      </c>
      <c r="B4285" s="13">
        <f>IF(H4285="","",ROW()-4)</f>
        <v/>
      </c>
    </row>
    <row r="4286">
      <c r="A4286" s="13">
        <f>IF(H4286="","",ROW()-4)</f>
        <v/>
      </c>
      <c r="B4286" s="13">
        <f>IF(H4286="","",ROW()-4)</f>
        <v/>
      </c>
    </row>
    <row r="4287">
      <c r="A4287" s="13">
        <f>IF(H4287="","",ROW()-4)</f>
        <v/>
      </c>
      <c r="B4287" s="13">
        <f>IF(H4287="","",ROW()-4)</f>
        <v/>
      </c>
    </row>
    <row r="4288">
      <c r="A4288" s="13">
        <f>IF(H4288="","",ROW()-4)</f>
        <v/>
      </c>
      <c r="B4288" s="13">
        <f>IF(H4288="","",ROW()-4)</f>
        <v/>
      </c>
    </row>
    <row r="4289">
      <c r="A4289" s="13">
        <f>IF(H4289="","",ROW()-4)</f>
        <v/>
      </c>
      <c r="B4289" s="13">
        <f>IF(H4289="","",ROW()-4)</f>
        <v/>
      </c>
    </row>
    <row r="4290">
      <c r="A4290" s="13">
        <f>IF(H4290="","",ROW()-4)</f>
        <v/>
      </c>
      <c r="B4290" s="13">
        <f>IF(H4290="","",ROW()-4)</f>
        <v/>
      </c>
    </row>
    <row r="4291">
      <c r="A4291" s="13">
        <f>IF(H4291="","",ROW()-4)</f>
        <v/>
      </c>
      <c r="B4291" s="13">
        <f>IF(H4291="","",ROW()-4)</f>
        <v/>
      </c>
    </row>
    <row r="4292">
      <c r="A4292" s="13">
        <f>IF(H4292="","",ROW()-4)</f>
        <v/>
      </c>
      <c r="B4292" s="13">
        <f>IF(H4292="","",ROW()-4)</f>
        <v/>
      </c>
    </row>
    <row r="4293">
      <c r="A4293" s="13">
        <f>IF(H4293="","",ROW()-4)</f>
        <v/>
      </c>
      <c r="B4293" s="13">
        <f>IF(H4293="","",ROW()-4)</f>
        <v/>
      </c>
    </row>
    <row r="4294">
      <c r="A4294" s="13">
        <f>IF(H4294="","",ROW()-4)</f>
        <v/>
      </c>
      <c r="B4294" s="13">
        <f>IF(H4294="","",ROW()-4)</f>
        <v/>
      </c>
    </row>
    <row r="4295">
      <c r="A4295" s="13">
        <f>IF(H4295="","",ROW()-4)</f>
        <v/>
      </c>
      <c r="B4295" s="13">
        <f>IF(H4295="","",ROW()-4)</f>
        <v/>
      </c>
    </row>
    <row r="4296">
      <c r="A4296" s="13">
        <f>IF(H4296="","",ROW()-4)</f>
        <v/>
      </c>
      <c r="B4296" s="13">
        <f>IF(H4296="","",ROW()-4)</f>
        <v/>
      </c>
    </row>
    <row r="4297">
      <c r="A4297" s="13">
        <f>IF(H4297="","",ROW()-4)</f>
        <v/>
      </c>
      <c r="B4297" s="13">
        <f>IF(H4297="","",ROW()-4)</f>
        <v/>
      </c>
    </row>
    <row r="4298">
      <c r="A4298" s="13">
        <f>IF(H4298="","",ROW()-4)</f>
        <v/>
      </c>
      <c r="B4298" s="13">
        <f>IF(H4298="","",ROW()-4)</f>
        <v/>
      </c>
    </row>
    <row r="4299">
      <c r="A4299" s="13">
        <f>IF(H4299="","",ROW()-4)</f>
        <v/>
      </c>
      <c r="B4299" s="13">
        <f>IF(H4299="","",ROW()-4)</f>
        <v/>
      </c>
    </row>
    <row r="4300">
      <c r="A4300" s="13">
        <f>IF(H4300="","",ROW()-4)</f>
        <v/>
      </c>
      <c r="B4300" s="13">
        <f>IF(H4300="","",ROW()-4)</f>
        <v/>
      </c>
    </row>
    <row r="4301">
      <c r="A4301" s="13">
        <f>IF(H4301="","",ROW()-4)</f>
        <v/>
      </c>
      <c r="B4301" s="13">
        <f>IF(H4301="","",ROW()-4)</f>
        <v/>
      </c>
    </row>
    <row r="4302">
      <c r="A4302" s="13">
        <f>IF(H4302="","",ROW()-4)</f>
        <v/>
      </c>
      <c r="B4302" s="13">
        <f>IF(H4302="","",ROW()-4)</f>
        <v/>
      </c>
    </row>
    <row r="4303">
      <c r="A4303" s="13">
        <f>IF(H4303="","",ROW()-4)</f>
        <v/>
      </c>
      <c r="B4303" s="13">
        <f>IF(H4303="","",ROW()-4)</f>
        <v/>
      </c>
    </row>
    <row r="4304">
      <c r="A4304" s="13">
        <f>IF(H4304="","",ROW()-4)</f>
        <v/>
      </c>
      <c r="B4304" s="13">
        <f>IF(H4304="","",ROW()-4)</f>
        <v/>
      </c>
    </row>
    <row r="4305">
      <c r="A4305" s="13">
        <f>IF(H4305="","",ROW()-4)</f>
        <v/>
      </c>
      <c r="B4305" s="13">
        <f>IF(H4305="","",ROW()-4)</f>
        <v/>
      </c>
    </row>
    <row r="4306">
      <c r="A4306" s="13">
        <f>IF(H4306="","",ROW()-4)</f>
        <v/>
      </c>
      <c r="B4306" s="13">
        <f>IF(H4306="","",ROW()-4)</f>
        <v/>
      </c>
    </row>
    <row r="4307">
      <c r="A4307" s="13">
        <f>IF(H4307="","",ROW()-4)</f>
        <v/>
      </c>
      <c r="B4307" s="13">
        <f>IF(H4307="","",ROW()-4)</f>
        <v/>
      </c>
    </row>
    <row r="4308">
      <c r="A4308" s="13">
        <f>IF(H4308="","",ROW()-4)</f>
        <v/>
      </c>
      <c r="B4308" s="13">
        <f>IF(H4308="","",ROW()-4)</f>
        <v/>
      </c>
    </row>
    <row r="4309">
      <c r="A4309" s="13">
        <f>IF(H4309="","",ROW()-4)</f>
        <v/>
      </c>
      <c r="B4309" s="13">
        <f>IF(H4309="","",ROW()-4)</f>
        <v/>
      </c>
    </row>
    <row r="4310">
      <c r="A4310" s="13">
        <f>IF(H4310="","",ROW()-4)</f>
        <v/>
      </c>
      <c r="B4310" s="13">
        <f>IF(H4310="","",ROW()-4)</f>
        <v/>
      </c>
    </row>
    <row r="4311">
      <c r="A4311" s="13">
        <f>IF(H4311="","",ROW()-4)</f>
        <v/>
      </c>
      <c r="B4311" s="13">
        <f>IF(H4311="","",ROW()-4)</f>
        <v/>
      </c>
    </row>
    <row r="4312">
      <c r="A4312" s="13">
        <f>IF(H4312="","",ROW()-4)</f>
        <v/>
      </c>
      <c r="B4312" s="13">
        <f>IF(H4312="","",ROW()-4)</f>
        <v/>
      </c>
    </row>
    <row r="4313">
      <c r="A4313" s="13">
        <f>IF(H4313="","",ROW()-4)</f>
        <v/>
      </c>
      <c r="B4313" s="13">
        <f>IF(H4313="","",ROW()-4)</f>
        <v/>
      </c>
    </row>
    <row r="4314">
      <c r="A4314" s="13">
        <f>IF(H4314="","",ROW()-4)</f>
        <v/>
      </c>
      <c r="B4314" s="13">
        <f>IF(H4314="","",ROW()-4)</f>
        <v/>
      </c>
    </row>
    <row r="4315">
      <c r="A4315" s="13">
        <f>IF(H4315="","",ROW()-4)</f>
        <v/>
      </c>
      <c r="B4315" s="13">
        <f>IF(H4315="","",ROW()-4)</f>
        <v/>
      </c>
    </row>
    <row r="4316">
      <c r="A4316" s="13">
        <f>IF(H4316="","",ROW()-4)</f>
        <v/>
      </c>
      <c r="B4316" s="13">
        <f>IF(H4316="","",ROW()-4)</f>
        <v/>
      </c>
    </row>
    <row r="4317">
      <c r="A4317" s="13">
        <f>IF(H4317="","",ROW()-4)</f>
        <v/>
      </c>
      <c r="B4317" s="13">
        <f>IF(H4317="","",ROW()-4)</f>
        <v/>
      </c>
    </row>
    <row r="4318">
      <c r="A4318" s="13">
        <f>IF(H4318="","",ROW()-4)</f>
        <v/>
      </c>
      <c r="B4318" s="13">
        <f>IF(H4318="","",ROW()-4)</f>
        <v/>
      </c>
    </row>
    <row r="4319">
      <c r="A4319" s="13">
        <f>IF(H4319="","",ROW()-4)</f>
        <v/>
      </c>
      <c r="B4319" s="13">
        <f>IF(H4319="","",ROW()-4)</f>
        <v/>
      </c>
    </row>
    <row r="4320">
      <c r="A4320" s="13">
        <f>IF(H4320="","",ROW()-4)</f>
        <v/>
      </c>
      <c r="B4320" s="13">
        <f>IF(H4320="","",ROW()-4)</f>
        <v/>
      </c>
    </row>
    <row r="4321">
      <c r="A4321" s="13">
        <f>IF(H4321="","",ROW()-4)</f>
        <v/>
      </c>
      <c r="B4321" s="13">
        <f>IF(H4321="","",ROW()-4)</f>
        <v/>
      </c>
    </row>
    <row r="4322">
      <c r="A4322" s="13">
        <f>IF(H4322="","",ROW()-4)</f>
        <v/>
      </c>
      <c r="B4322" s="13">
        <f>IF(H4322="","",ROW()-4)</f>
        <v/>
      </c>
    </row>
    <row r="4323">
      <c r="A4323" s="13">
        <f>IF(H4323="","",ROW()-4)</f>
        <v/>
      </c>
      <c r="B4323" s="13">
        <f>IF(H4323="","",ROW()-4)</f>
        <v/>
      </c>
    </row>
    <row r="4324">
      <c r="A4324" s="13">
        <f>IF(H4324="","",ROW()-4)</f>
        <v/>
      </c>
      <c r="B4324" s="13">
        <f>IF(H4324="","",ROW()-4)</f>
        <v/>
      </c>
    </row>
    <row r="4325">
      <c r="A4325" s="13">
        <f>IF(H4325="","",ROW()-4)</f>
        <v/>
      </c>
      <c r="B4325" s="13">
        <f>IF(H4325="","",ROW()-4)</f>
        <v/>
      </c>
    </row>
    <row r="4326">
      <c r="A4326" s="13">
        <f>IF(H4326="","",ROW()-4)</f>
        <v/>
      </c>
      <c r="B4326" s="13">
        <f>IF(H4326="","",ROW()-4)</f>
        <v/>
      </c>
    </row>
    <row r="4327">
      <c r="A4327" s="13">
        <f>IF(H4327="","",ROW()-4)</f>
        <v/>
      </c>
      <c r="B4327" s="13">
        <f>IF(H4327="","",ROW()-4)</f>
        <v/>
      </c>
    </row>
    <row r="4328">
      <c r="A4328" s="13">
        <f>IF(H4328="","",ROW()-4)</f>
        <v/>
      </c>
      <c r="B4328" s="13">
        <f>IF(H4328="","",ROW()-4)</f>
        <v/>
      </c>
    </row>
    <row r="4329">
      <c r="A4329" s="13">
        <f>IF(H4329="","",ROW()-4)</f>
        <v/>
      </c>
      <c r="B4329" s="13">
        <f>IF(H4329="","",ROW()-4)</f>
        <v/>
      </c>
    </row>
    <row r="4330">
      <c r="A4330" s="13">
        <f>IF(H4330="","",ROW()-4)</f>
        <v/>
      </c>
      <c r="B4330" s="13">
        <f>IF(H4330="","",ROW()-4)</f>
        <v/>
      </c>
    </row>
    <row r="4331">
      <c r="A4331" s="13">
        <f>IF(H4331="","",ROW()-4)</f>
        <v/>
      </c>
      <c r="B4331" s="13">
        <f>IF(H4331="","",ROW()-4)</f>
        <v/>
      </c>
    </row>
    <row r="4332">
      <c r="A4332" s="13">
        <f>IF(H4332="","",ROW()-4)</f>
        <v/>
      </c>
      <c r="B4332" s="13">
        <f>IF(H4332="","",ROW()-4)</f>
        <v/>
      </c>
    </row>
    <row r="4333">
      <c r="A4333" s="13">
        <f>IF(H4333="","",ROW()-4)</f>
        <v/>
      </c>
      <c r="B4333" s="13">
        <f>IF(H4333="","",ROW()-4)</f>
        <v/>
      </c>
    </row>
    <row r="4334">
      <c r="A4334" s="13">
        <f>IF(H4334="","",ROW()-4)</f>
        <v/>
      </c>
      <c r="B4334" s="13">
        <f>IF(H4334="","",ROW()-4)</f>
        <v/>
      </c>
    </row>
    <row r="4335">
      <c r="A4335" s="13">
        <f>IF(H4335="","",ROW()-4)</f>
        <v/>
      </c>
      <c r="B4335" s="13">
        <f>IF(H4335="","",ROW()-4)</f>
        <v/>
      </c>
    </row>
    <row r="4336">
      <c r="A4336" s="13">
        <f>IF(H4336="","",ROW()-4)</f>
        <v/>
      </c>
      <c r="B4336" s="13">
        <f>IF(H4336="","",ROW()-4)</f>
        <v/>
      </c>
    </row>
    <row r="4337">
      <c r="A4337" s="13">
        <f>IF(H4337="","",ROW()-4)</f>
        <v/>
      </c>
      <c r="B4337" s="13">
        <f>IF(H4337="","",ROW()-4)</f>
        <v/>
      </c>
    </row>
    <row r="4338">
      <c r="A4338" s="13">
        <f>IF(H4338="","",ROW()-4)</f>
        <v/>
      </c>
      <c r="B4338" s="13">
        <f>IF(H4338="","",ROW()-4)</f>
        <v/>
      </c>
    </row>
    <row r="4339">
      <c r="A4339" s="13">
        <f>IF(H4339="","",ROW()-4)</f>
        <v/>
      </c>
      <c r="B4339" s="13">
        <f>IF(H4339="","",ROW()-4)</f>
        <v/>
      </c>
    </row>
    <row r="4340">
      <c r="A4340" s="13">
        <f>IF(H4340="","",ROW()-4)</f>
        <v/>
      </c>
      <c r="B4340" s="13">
        <f>IF(H4340="","",ROW()-4)</f>
        <v/>
      </c>
    </row>
    <row r="4341">
      <c r="A4341" s="13">
        <f>IF(H4341="","",ROW()-4)</f>
        <v/>
      </c>
      <c r="B4341" s="13">
        <f>IF(H4341="","",ROW()-4)</f>
        <v/>
      </c>
    </row>
    <row r="4342">
      <c r="A4342" s="13">
        <f>IF(H4342="","",ROW()-4)</f>
        <v/>
      </c>
      <c r="B4342" s="13">
        <f>IF(H4342="","",ROW()-4)</f>
        <v/>
      </c>
    </row>
    <row r="4343">
      <c r="A4343" s="13">
        <f>IF(H4343="","",ROW()-4)</f>
        <v/>
      </c>
      <c r="B4343" s="13">
        <f>IF(H4343="","",ROW()-4)</f>
        <v/>
      </c>
    </row>
    <row r="4344">
      <c r="A4344" s="13">
        <f>IF(H4344="","",ROW()-4)</f>
        <v/>
      </c>
      <c r="B4344" s="13">
        <f>IF(H4344="","",ROW()-4)</f>
        <v/>
      </c>
    </row>
    <row r="4345">
      <c r="A4345" s="13">
        <f>IF(H4345="","",ROW()-4)</f>
        <v/>
      </c>
      <c r="B4345" s="13">
        <f>IF(H4345="","",ROW()-4)</f>
        <v/>
      </c>
    </row>
    <row r="4346">
      <c r="A4346" s="13">
        <f>IF(H4346="","",ROW()-4)</f>
        <v/>
      </c>
      <c r="B4346" s="13">
        <f>IF(H4346="","",ROW()-4)</f>
        <v/>
      </c>
    </row>
    <row r="4347">
      <c r="A4347" s="13">
        <f>IF(H4347="","",ROW()-4)</f>
        <v/>
      </c>
      <c r="B4347" s="13">
        <f>IF(H4347="","",ROW()-4)</f>
        <v/>
      </c>
    </row>
    <row r="4348">
      <c r="A4348" s="13">
        <f>IF(H4348="","",ROW()-4)</f>
        <v/>
      </c>
      <c r="B4348" s="13">
        <f>IF(H4348="","",ROW()-4)</f>
        <v/>
      </c>
    </row>
    <row r="4349">
      <c r="A4349" s="13">
        <f>IF(H4349="","",ROW()-4)</f>
        <v/>
      </c>
      <c r="B4349" s="13">
        <f>IF(H4349="","",ROW()-4)</f>
        <v/>
      </c>
    </row>
    <row r="4350">
      <c r="A4350" s="13">
        <f>IF(H4350="","",ROW()-4)</f>
        <v/>
      </c>
      <c r="B4350" s="13">
        <f>IF(H4350="","",ROW()-4)</f>
        <v/>
      </c>
    </row>
    <row r="4351">
      <c r="A4351" s="13">
        <f>IF(H4351="","",ROW()-4)</f>
        <v/>
      </c>
      <c r="B4351" s="13">
        <f>IF(H4351="","",ROW()-4)</f>
        <v/>
      </c>
    </row>
    <row r="4352">
      <c r="A4352" s="13">
        <f>IF(H4352="","",ROW()-4)</f>
        <v/>
      </c>
      <c r="B4352" s="13">
        <f>IF(H4352="","",ROW()-4)</f>
        <v/>
      </c>
    </row>
    <row r="4353">
      <c r="A4353" s="13">
        <f>IF(H4353="","",ROW()-4)</f>
        <v/>
      </c>
      <c r="B4353" s="13">
        <f>IF(H4353="","",ROW()-4)</f>
        <v/>
      </c>
    </row>
    <row r="4354">
      <c r="A4354" s="13">
        <f>IF(H4354="","",ROW()-4)</f>
        <v/>
      </c>
      <c r="B4354" s="13">
        <f>IF(H4354="","",ROW()-4)</f>
        <v/>
      </c>
    </row>
    <row r="4355">
      <c r="A4355" s="13">
        <f>IF(H4355="","",ROW()-4)</f>
        <v/>
      </c>
      <c r="B4355" s="13">
        <f>IF(H4355="","",ROW()-4)</f>
        <v/>
      </c>
    </row>
    <row r="4356">
      <c r="A4356" s="13">
        <f>IF(H4356="","",ROW()-4)</f>
        <v/>
      </c>
      <c r="B4356" s="13">
        <f>IF(H4356="","",ROW()-4)</f>
        <v/>
      </c>
    </row>
    <row r="4357">
      <c r="A4357" s="13">
        <f>IF(H4357="","",ROW()-4)</f>
        <v/>
      </c>
      <c r="B4357" s="13">
        <f>IF(H4357="","",ROW()-4)</f>
        <v/>
      </c>
    </row>
    <row r="4358">
      <c r="A4358" s="13">
        <f>IF(H4358="","",ROW()-4)</f>
        <v/>
      </c>
      <c r="B4358" s="13">
        <f>IF(H4358="","",ROW()-4)</f>
        <v/>
      </c>
    </row>
    <row r="4359">
      <c r="A4359" s="13">
        <f>IF(H4359="","",ROW()-4)</f>
        <v/>
      </c>
      <c r="B4359" s="13">
        <f>IF(H4359="","",ROW()-4)</f>
        <v/>
      </c>
    </row>
    <row r="4360">
      <c r="A4360" s="13">
        <f>IF(H4360="","",ROW()-4)</f>
        <v/>
      </c>
      <c r="B4360" s="13">
        <f>IF(H4360="","",ROW()-4)</f>
        <v/>
      </c>
    </row>
    <row r="4361">
      <c r="A4361" s="13">
        <f>IF(H4361="","",ROW()-4)</f>
        <v/>
      </c>
      <c r="B4361" s="13">
        <f>IF(H4361="","",ROW()-4)</f>
        <v/>
      </c>
    </row>
    <row r="4362">
      <c r="A4362" s="13">
        <f>IF(H4362="","",ROW()-4)</f>
        <v/>
      </c>
      <c r="B4362" s="13">
        <f>IF(H4362="","",ROW()-4)</f>
        <v/>
      </c>
    </row>
    <row r="4363">
      <c r="A4363" s="13">
        <f>IF(H4363="","",ROW()-4)</f>
        <v/>
      </c>
      <c r="B4363" s="13">
        <f>IF(H4363="","",ROW()-4)</f>
        <v/>
      </c>
    </row>
    <row r="4364">
      <c r="A4364" s="13">
        <f>IF(H4364="","",ROW()-4)</f>
        <v/>
      </c>
      <c r="B4364" s="13">
        <f>IF(H4364="","",ROW()-4)</f>
        <v/>
      </c>
    </row>
    <row r="4365">
      <c r="A4365" s="13">
        <f>IF(H4365="","",ROW()-4)</f>
        <v/>
      </c>
      <c r="B4365" s="13">
        <f>IF(H4365="","",ROW()-4)</f>
        <v/>
      </c>
    </row>
    <row r="4366">
      <c r="A4366" s="13">
        <f>IF(H4366="","",ROW()-4)</f>
        <v/>
      </c>
      <c r="B4366" s="13">
        <f>IF(H4366="","",ROW()-4)</f>
        <v/>
      </c>
    </row>
    <row r="4367">
      <c r="A4367" s="13">
        <f>IF(H4367="","",ROW()-4)</f>
        <v/>
      </c>
      <c r="B4367" s="13">
        <f>IF(H4367="","",ROW()-4)</f>
        <v/>
      </c>
    </row>
    <row r="4368">
      <c r="A4368" s="13">
        <f>IF(H4368="","",ROW()-4)</f>
        <v/>
      </c>
      <c r="B4368" s="13">
        <f>IF(H4368="","",ROW()-4)</f>
        <v/>
      </c>
    </row>
    <row r="4369">
      <c r="A4369" s="13">
        <f>IF(H4369="","",ROW()-4)</f>
        <v/>
      </c>
      <c r="B4369" s="13">
        <f>IF(H4369="","",ROW()-4)</f>
        <v/>
      </c>
    </row>
    <row r="4370">
      <c r="A4370" s="13">
        <f>IF(H4370="","",ROW()-4)</f>
        <v/>
      </c>
      <c r="B4370" s="13">
        <f>IF(H4370="","",ROW()-4)</f>
        <v/>
      </c>
    </row>
    <row r="4371">
      <c r="A4371" s="13">
        <f>IF(H4371="","",ROW()-4)</f>
        <v/>
      </c>
      <c r="B4371" s="13">
        <f>IF(H4371="","",ROW()-4)</f>
        <v/>
      </c>
    </row>
    <row r="4372">
      <c r="A4372" s="13">
        <f>IF(H4372="","",ROW()-4)</f>
        <v/>
      </c>
      <c r="B4372" s="13">
        <f>IF(H4372="","",ROW()-4)</f>
        <v/>
      </c>
    </row>
    <row r="4373">
      <c r="A4373" s="13">
        <f>IF(H4373="","",ROW()-4)</f>
        <v/>
      </c>
      <c r="B4373" s="13">
        <f>IF(H4373="","",ROW()-4)</f>
        <v/>
      </c>
    </row>
    <row r="4374">
      <c r="A4374" s="13">
        <f>IF(H4374="","",ROW()-4)</f>
        <v/>
      </c>
      <c r="B4374" s="13">
        <f>IF(H4374="","",ROW()-4)</f>
        <v/>
      </c>
    </row>
    <row r="4375">
      <c r="A4375" s="13">
        <f>IF(H4375="","",ROW()-4)</f>
        <v/>
      </c>
      <c r="B4375" s="13">
        <f>IF(H4375="","",ROW()-4)</f>
        <v/>
      </c>
    </row>
    <row r="4376">
      <c r="A4376" s="13">
        <f>IF(H4376="","",ROW()-4)</f>
        <v/>
      </c>
      <c r="B4376" s="13">
        <f>IF(H4376="","",ROW()-4)</f>
        <v/>
      </c>
    </row>
    <row r="4377">
      <c r="A4377" s="13">
        <f>IF(H4377="","",ROW()-4)</f>
        <v/>
      </c>
      <c r="B4377" s="13">
        <f>IF(H4377="","",ROW()-4)</f>
        <v/>
      </c>
    </row>
    <row r="4378">
      <c r="A4378" s="13">
        <f>IF(H4378="","",ROW()-4)</f>
        <v/>
      </c>
      <c r="B4378" s="13">
        <f>IF(H4378="","",ROW()-4)</f>
        <v/>
      </c>
    </row>
    <row r="4379">
      <c r="A4379" s="13">
        <f>IF(H4379="","",ROW()-4)</f>
        <v/>
      </c>
      <c r="B4379" s="13">
        <f>IF(H4379="","",ROW()-4)</f>
        <v/>
      </c>
    </row>
    <row r="4380">
      <c r="A4380" s="13">
        <f>IF(H4380="","",ROW()-4)</f>
        <v/>
      </c>
      <c r="B4380" s="13">
        <f>IF(H4380="","",ROW()-4)</f>
        <v/>
      </c>
    </row>
    <row r="4381">
      <c r="A4381" s="13">
        <f>IF(H4381="","",ROW()-4)</f>
        <v/>
      </c>
      <c r="B4381" s="13">
        <f>IF(H4381="","",ROW()-4)</f>
        <v/>
      </c>
    </row>
    <row r="4382">
      <c r="A4382" s="13">
        <f>IF(H4382="","",ROW()-4)</f>
        <v/>
      </c>
      <c r="B4382" s="13">
        <f>IF(H4382="","",ROW()-4)</f>
        <v/>
      </c>
    </row>
    <row r="4383">
      <c r="A4383" s="13">
        <f>IF(H4383="","",ROW()-4)</f>
        <v/>
      </c>
      <c r="B4383" s="13">
        <f>IF(H4383="","",ROW()-4)</f>
        <v/>
      </c>
    </row>
    <row r="4384">
      <c r="A4384" s="13">
        <f>IF(H4384="","",ROW()-4)</f>
        <v/>
      </c>
      <c r="B4384" s="13">
        <f>IF(H4384="","",ROW()-4)</f>
        <v/>
      </c>
    </row>
    <row r="4385">
      <c r="A4385" s="13">
        <f>IF(H4385="","",ROW()-4)</f>
        <v/>
      </c>
      <c r="B4385" s="13">
        <f>IF(H4385="","",ROW()-4)</f>
        <v/>
      </c>
    </row>
    <row r="4386">
      <c r="A4386" s="13">
        <f>IF(H4386="","",ROW()-4)</f>
        <v/>
      </c>
      <c r="B4386" s="13">
        <f>IF(H4386="","",ROW()-4)</f>
        <v/>
      </c>
    </row>
    <row r="4387">
      <c r="A4387" s="13">
        <f>IF(H4387="","",ROW()-4)</f>
        <v/>
      </c>
      <c r="B4387" s="13">
        <f>IF(H4387="","",ROW()-4)</f>
        <v/>
      </c>
    </row>
    <row r="4388">
      <c r="A4388" s="13">
        <f>IF(H4388="","",ROW()-4)</f>
        <v/>
      </c>
      <c r="B4388" s="13">
        <f>IF(H4388="","",ROW()-4)</f>
        <v/>
      </c>
    </row>
    <row r="4389">
      <c r="A4389" s="13">
        <f>IF(H4389="","",ROW()-4)</f>
        <v/>
      </c>
      <c r="B4389" s="13">
        <f>IF(H4389="","",ROW()-4)</f>
        <v/>
      </c>
    </row>
    <row r="4390">
      <c r="A4390" s="13">
        <f>IF(H4390="","",ROW()-4)</f>
        <v/>
      </c>
      <c r="B4390" s="13">
        <f>IF(H4390="","",ROW()-4)</f>
        <v/>
      </c>
    </row>
    <row r="4391">
      <c r="A4391" s="13">
        <f>IF(H4391="","",ROW()-4)</f>
        <v/>
      </c>
      <c r="B4391" s="13">
        <f>IF(H4391="","",ROW()-4)</f>
        <v/>
      </c>
    </row>
    <row r="4392">
      <c r="A4392" s="13">
        <f>IF(H4392="","",ROW()-4)</f>
        <v/>
      </c>
      <c r="B4392" s="13">
        <f>IF(H4392="","",ROW()-4)</f>
        <v/>
      </c>
    </row>
    <row r="4393">
      <c r="A4393" s="13">
        <f>IF(H4393="","",ROW()-4)</f>
        <v/>
      </c>
      <c r="B4393" s="13">
        <f>IF(H4393="","",ROW()-4)</f>
        <v/>
      </c>
    </row>
    <row r="4394">
      <c r="A4394" s="13">
        <f>IF(H4394="","",ROW()-4)</f>
        <v/>
      </c>
      <c r="B4394" s="13">
        <f>IF(H4394="","",ROW()-4)</f>
        <v/>
      </c>
    </row>
    <row r="4395">
      <c r="A4395" s="13">
        <f>IF(H4395="","",ROW()-4)</f>
        <v/>
      </c>
      <c r="B4395" s="13">
        <f>IF(H4395="","",ROW()-4)</f>
        <v/>
      </c>
    </row>
    <row r="4396">
      <c r="A4396" s="13">
        <f>IF(H4396="","",ROW()-4)</f>
        <v/>
      </c>
      <c r="B4396" s="13">
        <f>IF(H4396="","",ROW()-4)</f>
        <v/>
      </c>
    </row>
    <row r="4397">
      <c r="A4397" s="13">
        <f>IF(H4397="","",ROW()-4)</f>
        <v/>
      </c>
      <c r="B4397" s="13">
        <f>IF(H4397="","",ROW()-4)</f>
        <v/>
      </c>
    </row>
    <row r="4398">
      <c r="A4398" s="13">
        <f>IF(H4398="","",ROW()-4)</f>
        <v/>
      </c>
      <c r="B4398" s="13">
        <f>IF(H4398="","",ROW()-4)</f>
        <v/>
      </c>
    </row>
    <row r="4399">
      <c r="A4399" s="13">
        <f>IF(H4399="","",ROW()-4)</f>
        <v/>
      </c>
      <c r="B4399" s="13">
        <f>IF(H4399="","",ROW()-4)</f>
        <v/>
      </c>
    </row>
    <row r="4400">
      <c r="A4400" s="13">
        <f>IF(H4400="","",ROW()-4)</f>
        <v/>
      </c>
      <c r="B4400" s="13">
        <f>IF(H4400="","",ROW()-4)</f>
        <v/>
      </c>
    </row>
    <row r="4401">
      <c r="A4401" s="13">
        <f>IF(H4401="","",ROW()-4)</f>
        <v/>
      </c>
      <c r="B4401" s="13">
        <f>IF(H4401="","",ROW()-4)</f>
        <v/>
      </c>
    </row>
    <row r="4402">
      <c r="A4402" s="13">
        <f>IF(H4402="","",ROW()-4)</f>
        <v/>
      </c>
      <c r="B4402" s="13">
        <f>IF(H4402="","",ROW()-4)</f>
        <v/>
      </c>
    </row>
    <row r="4403">
      <c r="A4403" s="13">
        <f>IF(H4403="","",ROW()-4)</f>
        <v/>
      </c>
      <c r="B4403" s="13">
        <f>IF(H4403="","",ROW()-4)</f>
        <v/>
      </c>
    </row>
    <row r="4404">
      <c r="A4404" s="13">
        <f>IF(H4404="","",ROW()-4)</f>
        <v/>
      </c>
      <c r="B4404" s="13">
        <f>IF(H4404="","",ROW()-4)</f>
        <v/>
      </c>
    </row>
    <row r="4405">
      <c r="A4405" s="13">
        <f>IF(H4405="","",ROW()-4)</f>
        <v/>
      </c>
      <c r="B4405" s="13">
        <f>IF(H4405="","",ROW()-4)</f>
        <v/>
      </c>
    </row>
    <row r="4406">
      <c r="A4406" s="13">
        <f>IF(H4406="","",ROW()-4)</f>
        <v/>
      </c>
      <c r="B4406" s="13">
        <f>IF(H4406="","",ROW()-4)</f>
        <v/>
      </c>
    </row>
    <row r="4407">
      <c r="A4407" s="13">
        <f>IF(H4407="","",ROW()-4)</f>
        <v/>
      </c>
      <c r="B4407" s="13">
        <f>IF(H4407="","",ROW()-4)</f>
        <v/>
      </c>
    </row>
    <row r="4408">
      <c r="A4408" s="13">
        <f>IF(H4408="","",ROW()-4)</f>
        <v/>
      </c>
      <c r="B4408" s="13">
        <f>IF(H4408="","",ROW()-4)</f>
        <v/>
      </c>
    </row>
    <row r="4409">
      <c r="A4409" s="13">
        <f>IF(H4409="","",ROW()-4)</f>
        <v/>
      </c>
      <c r="B4409" s="13">
        <f>IF(H4409="","",ROW()-4)</f>
        <v/>
      </c>
    </row>
    <row r="4410">
      <c r="A4410" s="13">
        <f>IF(H4410="","",ROW()-4)</f>
        <v/>
      </c>
      <c r="B4410" s="13">
        <f>IF(H4410="","",ROW()-4)</f>
        <v/>
      </c>
    </row>
    <row r="4411">
      <c r="A4411" s="13">
        <f>IF(H4411="","",ROW()-4)</f>
        <v/>
      </c>
      <c r="B4411" s="13">
        <f>IF(H4411="","",ROW()-4)</f>
        <v/>
      </c>
    </row>
    <row r="4412">
      <c r="A4412" s="13">
        <f>IF(H4412="","",ROW()-4)</f>
        <v/>
      </c>
      <c r="B4412" s="13">
        <f>IF(H4412="","",ROW()-4)</f>
        <v/>
      </c>
    </row>
    <row r="4413">
      <c r="A4413" s="13">
        <f>IF(H4413="","",ROW()-4)</f>
        <v/>
      </c>
      <c r="B4413" s="13">
        <f>IF(H4413="","",ROW()-4)</f>
        <v/>
      </c>
    </row>
    <row r="4414">
      <c r="A4414" s="13">
        <f>IF(H4414="","",ROW()-4)</f>
        <v/>
      </c>
      <c r="B4414" s="13">
        <f>IF(H4414="","",ROW()-4)</f>
        <v/>
      </c>
    </row>
    <row r="4415">
      <c r="A4415" s="13">
        <f>IF(H4415="","",ROW()-4)</f>
        <v/>
      </c>
      <c r="B4415" s="13">
        <f>IF(H4415="","",ROW()-4)</f>
        <v/>
      </c>
    </row>
    <row r="4416">
      <c r="A4416" s="13">
        <f>IF(H4416="","",ROW()-4)</f>
        <v/>
      </c>
      <c r="B4416" s="13">
        <f>IF(H4416="","",ROW()-4)</f>
        <v/>
      </c>
    </row>
    <row r="4417">
      <c r="A4417" s="13">
        <f>IF(H4417="","",ROW()-4)</f>
        <v/>
      </c>
      <c r="B4417" s="13">
        <f>IF(H4417="","",ROW()-4)</f>
        <v/>
      </c>
    </row>
    <row r="4418">
      <c r="A4418" s="13">
        <f>IF(H4418="","",ROW()-4)</f>
        <v/>
      </c>
      <c r="B4418" s="13">
        <f>IF(H4418="","",ROW()-4)</f>
        <v/>
      </c>
    </row>
    <row r="4419">
      <c r="A4419" s="13">
        <f>IF(H4419="","",ROW()-4)</f>
        <v/>
      </c>
      <c r="B4419" s="13">
        <f>IF(H4419="","",ROW()-4)</f>
        <v/>
      </c>
    </row>
    <row r="4420">
      <c r="A4420" s="13">
        <f>IF(H4420="","",ROW()-4)</f>
        <v/>
      </c>
      <c r="B4420" s="13">
        <f>IF(H4420="","",ROW()-4)</f>
        <v/>
      </c>
    </row>
    <row r="4421">
      <c r="A4421" s="13">
        <f>IF(H4421="","",ROW()-4)</f>
        <v/>
      </c>
      <c r="B4421" s="13">
        <f>IF(H4421="","",ROW()-4)</f>
        <v/>
      </c>
    </row>
    <row r="4422">
      <c r="A4422" s="13">
        <f>IF(H4422="","",ROW()-4)</f>
        <v/>
      </c>
      <c r="B4422" s="13">
        <f>IF(H4422="","",ROW()-4)</f>
        <v/>
      </c>
    </row>
    <row r="4423">
      <c r="A4423" s="13">
        <f>IF(H4423="","",ROW()-4)</f>
        <v/>
      </c>
      <c r="B4423" s="13">
        <f>IF(H4423="","",ROW()-4)</f>
        <v/>
      </c>
    </row>
    <row r="4424">
      <c r="A4424" s="13">
        <f>IF(H4424="","",ROW()-4)</f>
        <v/>
      </c>
      <c r="B4424" s="13">
        <f>IF(H4424="","",ROW()-4)</f>
        <v/>
      </c>
    </row>
    <row r="4425">
      <c r="A4425" s="13">
        <f>IF(H4425="","",ROW()-4)</f>
        <v/>
      </c>
      <c r="B4425" s="13">
        <f>IF(H4425="","",ROW()-4)</f>
        <v/>
      </c>
    </row>
    <row r="4426">
      <c r="A4426" s="13">
        <f>IF(H4426="","",ROW()-4)</f>
        <v/>
      </c>
      <c r="B4426" s="13">
        <f>IF(H4426="","",ROW()-4)</f>
        <v/>
      </c>
    </row>
    <row r="4427">
      <c r="A4427" s="13">
        <f>IF(H4427="","",ROW()-4)</f>
        <v/>
      </c>
      <c r="B4427" s="13">
        <f>IF(H4427="","",ROW()-4)</f>
        <v/>
      </c>
    </row>
    <row r="4428">
      <c r="A4428" s="13">
        <f>IF(H4428="","",ROW()-4)</f>
        <v/>
      </c>
      <c r="B4428" s="13">
        <f>IF(H4428="","",ROW()-4)</f>
        <v/>
      </c>
    </row>
    <row r="4429">
      <c r="A4429" s="13">
        <f>IF(H4429="","",ROW()-4)</f>
        <v/>
      </c>
      <c r="B4429" s="13">
        <f>IF(H4429="","",ROW()-4)</f>
        <v/>
      </c>
    </row>
    <row r="4430">
      <c r="A4430" s="13">
        <f>IF(H4430="","",ROW()-4)</f>
        <v/>
      </c>
      <c r="B4430" s="13">
        <f>IF(H4430="","",ROW()-4)</f>
        <v/>
      </c>
    </row>
    <row r="4431">
      <c r="A4431" s="13">
        <f>IF(H4431="","",ROW()-4)</f>
        <v/>
      </c>
      <c r="B4431" s="13">
        <f>IF(H4431="","",ROW()-4)</f>
        <v/>
      </c>
    </row>
    <row r="4432">
      <c r="A4432" s="13">
        <f>IF(H4432="","",ROW()-4)</f>
        <v/>
      </c>
      <c r="B4432" s="13">
        <f>IF(H4432="","",ROW()-4)</f>
        <v/>
      </c>
    </row>
    <row r="4433">
      <c r="A4433" s="13">
        <f>IF(H4433="","",ROW()-4)</f>
        <v/>
      </c>
      <c r="B4433" s="13">
        <f>IF(H4433="","",ROW()-4)</f>
        <v/>
      </c>
    </row>
    <row r="4434">
      <c r="A4434" s="13">
        <f>IF(H4434="","",ROW()-4)</f>
        <v/>
      </c>
      <c r="B4434" s="13">
        <f>IF(H4434="","",ROW()-4)</f>
        <v/>
      </c>
    </row>
    <row r="4435">
      <c r="A4435" s="13">
        <f>IF(H4435="","",ROW()-4)</f>
        <v/>
      </c>
      <c r="B4435" s="13">
        <f>IF(H4435="","",ROW()-4)</f>
        <v/>
      </c>
    </row>
    <row r="4436">
      <c r="A4436" s="13">
        <f>IF(H4436="","",ROW()-4)</f>
        <v/>
      </c>
      <c r="B4436" s="13">
        <f>IF(H4436="","",ROW()-4)</f>
        <v/>
      </c>
    </row>
    <row r="4437">
      <c r="A4437" s="13">
        <f>IF(H4437="","",ROW()-4)</f>
        <v/>
      </c>
      <c r="B4437" s="13">
        <f>IF(H4437="","",ROW()-4)</f>
        <v/>
      </c>
    </row>
    <row r="4438">
      <c r="A4438" s="13">
        <f>IF(H4438="","",ROW()-4)</f>
        <v/>
      </c>
      <c r="B4438" s="13">
        <f>IF(H4438="","",ROW()-4)</f>
        <v/>
      </c>
    </row>
    <row r="4439">
      <c r="A4439" s="13">
        <f>IF(H4439="","",ROW()-4)</f>
        <v/>
      </c>
      <c r="B4439" s="13">
        <f>IF(H4439="","",ROW()-4)</f>
        <v/>
      </c>
    </row>
    <row r="4440">
      <c r="A4440" s="13">
        <f>IF(H4440="","",ROW()-4)</f>
        <v/>
      </c>
      <c r="B4440" s="13">
        <f>IF(H4440="","",ROW()-4)</f>
        <v/>
      </c>
    </row>
    <row r="4441">
      <c r="A4441" s="13">
        <f>IF(H4441="","",ROW()-4)</f>
        <v/>
      </c>
      <c r="B4441" s="13">
        <f>IF(H4441="","",ROW()-4)</f>
        <v/>
      </c>
    </row>
    <row r="4442">
      <c r="A4442" s="13">
        <f>IF(H4442="","",ROW()-4)</f>
        <v/>
      </c>
      <c r="B4442" s="13">
        <f>IF(H4442="","",ROW()-4)</f>
        <v/>
      </c>
    </row>
    <row r="4443">
      <c r="A4443" s="13">
        <f>IF(H4443="","",ROW()-4)</f>
        <v/>
      </c>
      <c r="B4443" s="13">
        <f>IF(H4443="","",ROW()-4)</f>
        <v/>
      </c>
    </row>
    <row r="4444">
      <c r="A4444" s="13">
        <f>IF(H4444="","",ROW()-4)</f>
        <v/>
      </c>
      <c r="B4444" s="13">
        <f>IF(H4444="","",ROW()-4)</f>
        <v/>
      </c>
    </row>
    <row r="4445">
      <c r="A4445" s="13">
        <f>IF(H4445="","",ROW()-4)</f>
        <v/>
      </c>
      <c r="B4445" s="13">
        <f>IF(H4445="","",ROW()-4)</f>
        <v/>
      </c>
    </row>
    <row r="4446">
      <c r="A4446" s="13">
        <f>IF(H4446="","",ROW()-4)</f>
        <v/>
      </c>
      <c r="B4446" s="13">
        <f>IF(H4446="","",ROW()-4)</f>
        <v/>
      </c>
    </row>
    <row r="4447">
      <c r="A4447" s="13">
        <f>IF(H4447="","",ROW()-4)</f>
        <v/>
      </c>
      <c r="B4447" s="13">
        <f>IF(H4447="","",ROW()-4)</f>
        <v/>
      </c>
    </row>
    <row r="4448">
      <c r="A4448" s="13">
        <f>IF(H4448="","",ROW()-4)</f>
        <v/>
      </c>
      <c r="B4448" s="13">
        <f>IF(H4448="","",ROW()-4)</f>
        <v/>
      </c>
    </row>
    <row r="4449">
      <c r="A4449" s="13">
        <f>IF(H4449="","",ROW()-4)</f>
        <v/>
      </c>
      <c r="B4449" s="13">
        <f>IF(H4449="","",ROW()-4)</f>
        <v/>
      </c>
    </row>
    <row r="4450">
      <c r="A4450" s="13">
        <f>IF(H4450="","",ROW()-4)</f>
        <v/>
      </c>
      <c r="B4450" s="13">
        <f>IF(H4450="","",ROW()-4)</f>
        <v/>
      </c>
    </row>
    <row r="4451">
      <c r="A4451" s="13">
        <f>IF(H4451="","",ROW()-4)</f>
        <v/>
      </c>
      <c r="B4451" s="13">
        <f>IF(H4451="","",ROW()-4)</f>
        <v/>
      </c>
    </row>
    <row r="4452">
      <c r="A4452" s="13">
        <f>IF(H4452="","",ROW()-4)</f>
        <v/>
      </c>
      <c r="B4452" s="13">
        <f>IF(H4452="","",ROW()-4)</f>
        <v/>
      </c>
    </row>
    <row r="4453">
      <c r="A4453" s="13">
        <f>IF(H4453="","",ROW()-4)</f>
        <v/>
      </c>
      <c r="B4453" s="13">
        <f>IF(H4453="","",ROW()-4)</f>
        <v/>
      </c>
    </row>
    <row r="4454">
      <c r="A4454" s="13">
        <f>IF(H4454="","",ROW()-4)</f>
        <v/>
      </c>
      <c r="B4454" s="13">
        <f>IF(H4454="","",ROW()-4)</f>
        <v/>
      </c>
    </row>
    <row r="4455">
      <c r="A4455" s="13">
        <f>IF(H4455="","",ROW()-4)</f>
        <v/>
      </c>
      <c r="B4455" s="13">
        <f>IF(H4455="","",ROW()-4)</f>
        <v/>
      </c>
    </row>
    <row r="4456">
      <c r="A4456" s="13">
        <f>IF(H4456="","",ROW()-4)</f>
        <v/>
      </c>
      <c r="B4456" s="13">
        <f>IF(H4456="","",ROW()-4)</f>
        <v/>
      </c>
    </row>
    <row r="4457">
      <c r="A4457" s="13">
        <f>IF(H4457="","",ROW()-4)</f>
        <v/>
      </c>
      <c r="B4457" s="13">
        <f>IF(H4457="","",ROW()-4)</f>
        <v/>
      </c>
    </row>
    <row r="4458">
      <c r="A4458" s="13">
        <f>IF(H4458="","",ROW()-4)</f>
        <v/>
      </c>
      <c r="B4458" s="13">
        <f>IF(H4458="","",ROW()-4)</f>
        <v/>
      </c>
    </row>
    <row r="4459">
      <c r="A4459" s="13">
        <f>IF(H4459="","",ROW()-4)</f>
        <v/>
      </c>
      <c r="B4459" s="13">
        <f>IF(H4459="","",ROW()-4)</f>
        <v/>
      </c>
    </row>
    <row r="4460">
      <c r="A4460" s="13">
        <f>IF(H4460="","",ROW()-4)</f>
        <v/>
      </c>
      <c r="B4460" s="13">
        <f>IF(H4460="","",ROW()-4)</f>
        <v/>
      </c>
    </row>
    <row r="4461">
      <c r="A4461" s="13">
        <f>IF(H4461="","",ROW()-4)</f>
        <v/>
      </c>
      <c r="B4461" s="13">
        <f>IF(H4461="","",ROW()-4)</f>
        <v/>
      </c>
    </row>
    <row r="4462">
      <c r="A4462" s="13">
        <f>IF(H4462="","",ROW()-4)</f>
        <v/>
      </c>
      <c r="B4462" s="13">
        <f>IF(H4462="","",ROW()-4)</f>
        <v/>
      </c>
    </row>
    <row r="4463">
      <c r="A4463" s="13">
        <f>IF(H4463="","",ROW()-4)</f>
        <v/>
      </c>
      <c r="B4463" s="13">
        <f>IF(H4463="","",ROW()-4)</f>
        <v/>
      </c>
    </row>
    <row r="4464">
      <c r="A4464" s="13">
        <f>IF(H4464="","",ROW()-4)</f>
        <v/>
      </c>
      <c r="B4464" s="13">
        <f>IF(H4464="","",ROW()-4)</f>
        <v/>
      </c>
    </row>
    <row r="4465">
      <c r="A4465" s="13">
        <f>IF(H4465="","",ROW()-4)</f>
        <v/>
      </c>
      <c r="B4465" s="13">
        <f>IF(H4465="","",ROW()-4)</f>
        <v/>
      </c>
    </row>
    <row r="4466">
      <c r="A4466" s="13">
        <f>IF(H4466="","",ROW()-4)</f>
        <v/>
      </c>
      <c r="B4466" s="13">
        <f>IF(H4466="","",ROW()-4)</f>
        <v/>
      </c>
    </row>
    <row r="4467">
      <c r="A4467" s="13">
        <f>IF(H4467="","",ROW()-4)</f>
        <v/>
      </c>
      <c r="B4467" s="13">
        <f>IF(H4467="","",ROW()-4)</f>
        <v/>
      </c>
    </row>
    <row r="4468">
      <c r="A4468" s="13">
        <f>IF(H4468="","",ROW()-4)</f>
        <v/>
      </c>
      <c r="B4468" s="13">
        <f>IF(H4468="","",ROW()-4)</f>
        <v/>
      </c>
    </row>
    <row r="4469">
      <c r="A4469" s="13">
        <f>IF(H4469="","",ROW()-4)</f>
        <v/>
      </c>
      <c r="B4469" s="13">
        <f>IF(H4469="","",ROW()-4)</f>
        <v/>
      </c>
    </row>
    <row r="4470">
      <c r="A4470" s="13">
        <f>IF(H4470="","",ROW()-4)</f>
        <v/>
      </c>
      <c r="B4470" s="13">
        <f>IF(H4470="","",ROW()-4)</f>
        <v/>
      </c>
    </row>
    <row r="4471">
      <c r="A4471" s="13">
        <f>IF(H4471="","",ROW()-4)</f>
        <v/>
      </c>
      <c r="B4471" s="13">
        <f>IF(H4471="","",ROW()-4)</f>
        <v/>
      </c>
    </row>
    <row r="4472">
      <c r="A4472" s="13">
        <f>IF(H4472="","",ROW()-4)</f>
        <v/>
      </c>
      <c r="B4472" s="13">
        <f>IF(H4472="","",ROW()-4)</f>
        <v/>
      </c>
    </row>
    <row r="4473">
      <c r="A4473" s="13">
        <f>IF(H4473="","",ROW()-4)</f>
        <v/>
      </c>
      <c r="B4473" s="13">
        <f>IF(H4473="","",ROW()-4)</f>
        <v/>
      </c>
    </row>
    <row r="4474">
      <c r="A4474" s="13">
        <f>IF(H4474="","",ROW()-4)</f>
        <v/>
      </c>
      <c r="B4474" s="13">
        <f>IF(H4474="","",ROW()-4)</f>
        <v/>
      </c>
    </row>
    <row r="4475">
      <c r="A4475" s="13">
        <f>IF(H4475="","",ROW()-4)</f>
        <v/>
      </c>
      <c r="B4475" s="13">
        <f>IF(H4475="","",ROW()-4)</f>
        <v/>
      </c>
    </row>
    <row r="4476">
      <c r="A4476" s="13">
        <f>IF(H4476="","",ROW()-4)</f>
        <v/>
      </c>
      <c r="B4476" s="13">
        <f>IF(H4476="","",ROW()-4)</f>
        <v/>
      </c>
    </row>
    <row r="4477">
      <c r="A4477" s="13">
        <f>IF(H4477="","",ROW()-4)</f>
        <v/>
      </c>
      <c r="B4477" s="13">
        <f>IF(H4477="","",ROW()-4)</f>
        <v/>
      </c>
    </row>
    <row r="4478">
      <c r="A4478" s="13">
        <f>IF(H4478="","",ROW()-4)</f>
        <v/>
      </c>
      <c r="B4478" s="13">
        <f>IF(H4478="","",ROW()-4)</f>
        <v/>
      </c>
    </row>
    <row r="4479">
      <c r="A4479" s="13">
        <f>IF(H4479="","",ROW()-4)</f>
        <v/>
      </c>
      <c r="B4479" s="13">
        <f>IF(H4479="","",ROW()-4)</f>
        <v/>
      </c>
    </row>
    <row r="4480">
      <c r="A4480" s="13">
        <f>IF(H4480="","",ROW()-4)</f>
        <v/>
      </c>
      <c r="B4480" s="13">
        <f>IF(H4480="","",ROW()-4)</f>
        <v/>
      </c>
    </row>
    <row r="4481">
      <c r="A4481" s="13">
        <f>IF(H4481="","",ROW()-4)</f>
        <v/>
      </c>
      <c r="B4481" s="13">
        <f>IF(H4481="","",ROW()-4)</f>
        <v/>
      </c>
    </row>
    <row r="4482">
      <c r="A4482" s="13">
        <f>IF(H4482="","",ROW()-4)</f>
        <v/>
      </c>
      <c r="B4482" s="13">
        <f>IF(H4482="","",ROW()-4)</f>
        <v/>
      </c>
    </row>
    <row r="4483">
      <c r="A4483" s="13">
        <f>IF(H4483="","",ROW()-4)</f>
        <v/>
      </c>
      <c r="B4483" s="13">
        <f>IF(H4483="","",ROW()-4)</f>
        <v/>
      </c>
    </row>
    <row r="4484">
      <c r="A4484" s="13">
        <f>IF(H4484="","",ROW()-4)</f>
        <v/>
      </c>
      <c r="B4484" s="13">
        <f>IF(H4484="","",ROW()-4)</f>
        <v/>
      </c>
    </row>
    <row r="4485">
      <c r="A4485" s="13">
        <f>IF(H4485="","",ROW()-4)</f>
        <v/>
      </c>
      <c r="B4485" s="13">
        <f>IF(H4485="","",ROW()-4)</f>
        <v/>
      </c>
    </row>
    <row r="4486">
      <c r="A4486" s="13">
        <f>IF(H4486="","",ROW()-4)</f>
        <v/>
      </c>
      <c r="B4486" s="13">
        <f>IF(H4486="","",ROW()-4)</f>
        <v/>
      </c>
    </row>
    <row r="4487">
      <c r="A4487" s="13">
        <f>IF(H4487="","",ROW()-4)</f>
        <v/>
      </c>
      <c r="B4487" s="13">
        <f>IF(H4487="","",ROW()-4)</f>
        <v/>
      </c>
    </row>
    <row r="4488">
      <c r="A4488" s="13">
        <f>IF(H4488="","",ROW()-4)</f>
        <v/>
      </c>
      <c r="B4488" s="13">
        <f>IF(H4488="","",ROW()-4)</f>
        <v/>
      </c>
    </row>
    <row r="4489">
      <c r="A4489" s="13">
        <f>IF(H4489="","",ROW()-4)</f>
        <v/>
      </c>
      <c r="B4489" s="13">
        <f>IF(H4489="","",ROW()-4)</f>
        <v/>
      </c>
    </row>
    <row r="4490">
      <c r="A4490" s="13">
        <f>IF(H4490="","",ROW()-4)</f>
        <v/>
      </c>
      <c r="B4490" s="13">
        <f>IF(H4490="","",ROW()-4)</f>
        <v/>
      </c>
    </row>
    <row r="4491">
      <c r="A4491" s="13">
        <f>IF(H4491="","",ROW()-4)</f>
        <v/>
      </c>
      <c r="B4491" s="13">
        <f>IF(H4491="","",ROW()-4)</f>
        <v/>
      </c>
    </row>
    <row r="4492">
      <c r="A4492" s="13">
        <f>IF(H4492="","",ROW()-4)</f>
        <v/>
      </c>
      <c r="B4492" s="13">
        <f>IF(H4492="","",ROW()-4)</f>
        <v/>
      </c>
    </row>
    <row r="4493">
      <c r="A4493" s="13">
        <f>IF(H4493="","",ROW()-4)</f>
        <v/>
      </c>
      <c r="B4493" s="13">
        <f>IF(H4493="","",ROW()-4)</f>
        <v/>
      </c>
    </row>
    <row r="4494">
      <c r="A4494" s="13">
        <f>IF(H4494="","",ROW()-4)</f>
        <v/>
      </c>
      <c r="B4494" s="13">
        <f>IF(H4494="","",ROW()-4)</f>
        <v/>
      </c>
    </row>
    <row r="4495">
      <c r="A4495" s="13">
        <f>IF(H4495="","",ROW()-4)</f>
        <v/>
      </c>
      <c r="B4495" s="13">
        <f>IF(H4495="","",ROW()-4)</f>
        <v/>
      </c>
    </row>
    <row r="4496">
      <c r="A4496" s="13">
        <f>IF(H4496="","",ROW()-4)</f>
        <v/>
      </c>
      <c r="B4496" s="13">
        <f>IF(H4496="","",ROW()-4)</f>
        <v/>
      </c>
    </row>
    <row r="4497">
      <c r="A4497" s="13">
        <f>IF(H4497="","",ROW()-4)</f>
        <v/>
      </c>
      <c r="B4497" s="13">
        <f>IF(H4497="","",ROW()-4)</f>
        <v/>
      </c>
    </row>
    <row r="4498">
      <c r="A4498" s="13">
        <f>IF(H4498="","",ROW()-4)</f>
        <v/>
      </c>
      <c r="B4498" s="13">
        <f>IF(H4498="","",ROW()-4)</f>
        <v/>
      </c>
    </row>
    <row r="4499">
      <c r="A4499" s="13">
        <f>IF(H4499="","",ROW()-4)</f>
        <v/>
      </c>
      <c r="B4499" s="13">
        <f>IF(H4499="","",ROW()-4)</f>
        <v/>
      </c>
    </row>
    <row r="4500">
      <c r="A4500" s="13">
        <f>IF(H4500="","",ROW()-4)</f>
        <v/>
      </c>
      <c r="B4500" s="13">
        <f>IF(H4500="","",ROW()-4)</f>
        <v/>
      </c>
    </row>
    <row r="4501">
      <c r="A4501" s="13">
        <f>IF(H4501="","",ROW()-4)</f>
        <v/>
      </c>
      <c r="B4501" s="13">
        <f>IF(H4501="","",ROW()-4)</f>
        <v/>
      </c>
    </row>
    <row r="4502">
      <c r="A4502" s="13">
        <f>IF(H4502="","",ROW()-4)</f>
        <v/>
      </c>
      <c r="B4502" s="13">
        <f>IF(H4502="","",ROW()-4)</f>
        <v/>
      </c>
    </row>
    <row r="4503">
      <c r="A4503" s="13">
        <f>IF(H4503="","",ROW()-4)</f>
        <v/>
      </c>
      <c r="B4503" s="13">
        <f>IF(H4503="","",ROW()-4)</f>
        <v/>
      </c>
    </row>
    <row r="4504">
      <c r="A4504" s="13">
        <f>IF(H4504="","",ROW()-4)</f>
        <v/>
      </c>
      <c r="B4504" s="13">
        <f>IF(H4504="","",ROW()-4)</f>
        <v/>
      </c>
    </row>
    <row r="4505">
      <c r="A4505" s="13">
        <f>IF(H4505="","",ROW()-4)</f>
        <v/>
      </c>
      <c r="B4505" s="13">
        <f>IF(H4505="","",ROW()-4)</f>
        <v/>
      </c>
    </row>
    <row r="4506">
      <c r="A4506" s="13">
        <f>IF(H4506="","",ROW()-4)</f>
        <v/>
      </c>
      <c r="B4506" s="13">
        <f>IF(H4506="","",ROW()-4)</f>
        <v/>
      </c>
    </row>
    <row r="4507">
      <c r="A4507" s="13">
        <f>IF(H4507="","",ROW()-4)</f>
        <v/>
      </c>
      <c r="B4507" s="13">
        <f>IF(H4507="","",ROW()-4)</f>
        <v/>
      </c>
    </row>
    <row r="4508">
      <c r="A4508" s="13">
        <f>IF(H4508="","",ROW()-4)</f>
        <v/>
      </c>
      <c r="B4508" s="13">
        <f>IF(H4508="","",ROW()-4)</f>
        <v/>
      </c>
    </row>
    <row r="4509">
      <c r="A4509" s="13">
        <f>IF(H4509="","",ROW()-4)</f>
        <v/>
      </c>
      <c r="B4509" s="13">
        <f>IF(H4509="","",ROW()-4)</f>
        <v/>
      </c>
    </row>
    <row r="4510">
      <c r="A4510" s="13">
        <f>IF(H4510="","",ROW()-4)</f>
        <v/>
      </c>
      <c r="B4510" s="13">
        <f>IF(H4510="","",ROW()-4)</f>
        <v/>
      </c>
    </row>
    <row r="4511">
      <c r="A4511" s="13">
        <f>IF(H4511="","",ROW()-4)</f>
        <v/>
      </c>
      <c r="B4511" s="13">
        <f>IF(H4511="","",ROW()-4)</f>
        <v/>
      </c>
    </row>
    <row r="4512">
      <c r="A4512" s="13">
        <f>IF(H4512="","",ROW()-4)</f>
        <v/>
      </c>
      <c r="B4512" s="13">
        <f>IF(H4512="","",ROW()-4)</f>
        <v/>
      </c>
    </row>
    <row r="4513">
      <c r="A4513" s="13">
        <f>IF(H4513="","",ROW()-4)</f>
        <v/>
      </c>
      <c r="B4513" s="13">
        <f>IF(H4513="","",ROW()-4)</f>
        <v/>
      </c>
    </row>
    <row r="4514">
      <c r="A4514" s="13">
        <f>IF(H4514="","",ROW()-4)</f>
        <v/>
      </c>
      <c r="B4514" s="13">
        <f>IF(H4514="","",ROW()-4)</f>
        <v/>
      </c>
    </row>
    <row r="4515">
      <c r="A4515" s="13">
        <f>IF(H4515="","",ROW()-4)</f>
        <v/>
      </c>
      <c r="B4515" s="13">
        <f>IF(H4515="","",ROW()-4)</f>
        <v/>
      </c>
    </row>
    <row r="4516">
      <c r="A4516" s="13">
        <f>IF(H4516="","",ROW()-4)</f>
        <v/>
      </c>
      <c r="B4516" s="13">
        <f>IF(H4516="","",ROW()-4)</f>
        <v/>
      </c>
    </row>
    <row r="4517">
      <c r="A4517" s="13">
        <f>IF(H4517="","",ROW()-4)</f>
        <v/>
      </c>
      <c r="B4517" s="13">
        <f>IF(H4517="","",ROW()-4)</f>
        <v/>
      </c>
    </row>
    <row r="4518">
      <c r="A4518" s="13">
        <f>IF(H4518="","",ROW()-4)</f>
        <v/>
      </c>
      <c r="B4518" s="13">
        <f>IF(H4518="","",ROW()-4)</f>
        <v/>
      </c>
    </row>
    <row r="4519">
      <c r="A4519" s="13">
        <f>IF(H4519="","",ROW()-4)</f>
        <v/>
      </c>
      <c r="B4519" s="13">
        <f>IF(H4519="","",ROW()-4)</f>
        <v/>
      </c>
    </row>
    <row r="4520">
      <c r="A4520" s="13">
        <f>IF(H4520="","",ROW()-4)</f>
        <v/>
      </c>
      <c r="B4520" s="13">
        <f>IF(H4520="","",ROW()-4)</f>
        <v/>
      </c>
    </row>
    <row r="4521">
      <c r="A4521" s="13">
        <f>IF(H4521="","",ROW()-4)</f>
        <v/>
      </c>
      <c r="B4521" s="13">
        <f>IF(H4521="","",ROW()-4)</f>
        <v/>
      </c>
    </row>
    <row r="4522">
      <c r="A4522" s="13">
        <f>IF(H4522="","",ROW()-4)</f>
        <v/>
      </c>
      <c r="B4522" s="13">
        <f>IF(H4522="","",ROW()-4)</f>
        <v/>
      </c>
    </row>
    <row r="4523">
      <c r="A4523" s="13">
        <f>IF(H4523="","",ROW()-4)</f>
        <v/>
      </c>
      <c r="B4523" s="13">
        <f>IF(H4523="","",ROW()-4)</f>
        <v/>
      </c>
    </row>
    <row r="4524">
      <c r="A4524" s="13">
        <f>IF(H4524="","",ROW()-4)</f>
        <v/>
      </c>
      <c r="B4524" s="13">
        <f>IF(H4524="","",ROW()-4)</f>
        <v/>
      </c>
    </row>
    <row r="4525">
      <c r="A4525" s="13">
        <f>IF(H4525="","",ROW()-4)</f>
        <v/>
      </c>
      <c r="B4525" s="13">
        <f>IF(H4525="","",ROW()-4)</f>
        <v/>
      </c>
    </row>
    <row r="4526">
      <c r="A4526" s="13">
        <f>IF(H4526="","",ROW()-4)</f>
        <v/>
      </c>
      <c r="B4526" s="13">
        <f>IF(H4526="","",ROW()-4)</f>
        <v/>
      </c>
    </row>
    <row r="4527">
      <c r="A4527" s="13">
        <f>IF(H4527="","",ROW()-4)</f>
        <v/>
      </c>
      <c r="B4527" s="13">
        <f>IF(H4527="","",ROW()-4)</f>
        <v/>
      </c>
    </row>
    <row r="4528">
      <c r="A4528" s="13">
        <f>IF(H4528="","",ROW()-4)</f>
        <v/>
      </c>
      <c r="B4528" s="13">
        <f>IF(H4528="","",ROW()-4)</f>
        <v/>
      </c>
    </row>
    <row r="4529">
      <c r="A4529" s="13">
        <f>IF(H4529="","",ROW()-4)</f>
        <v/>
      </c>
      <c r="B4529" s="13">
        <f>IF(H4529="","",ROW()-4)</f>
        <v/>
      </c>
    </row>
    <row r="4530">
      <c r="A4530" s="13">
        <f>IF(H4530="","",ROW()-4)</f>
        <v/>
      </c>
      <c r="B4530" s="13">
        <f>IF(H4530="","",ROW()-4)</f>
        <v/>
      </c>
    </row>
    <row r="4531">
      <c r="A4531" s="13">
        <f>IF(H4531="","",ROW()-4)</f>
        <v/>
      </c>
      <c r="B4531" s="13">
        <f>IF(H4531="","",ROW()-4)</f>
        <v/>
      </c>
    </row>
    <row r="4532">
      <c r="A4532" s="13">
        <f>IF(H4532="","",ROW()-4)</f>
        <v/>
      </c>
      <c r="B4532" s="13">
        <f>IF(H4532="","",ROW()-4)</f>
        <v/>
      </c>
    </row>
    <row r="4533">
      <c r="A4533" s="13">
        <f>IF(H4533="","",ROW()-4)</f>
        <v/>
      </c>
      <c r="B4533" s="13">
        <f>IF(H4533="","",ROW()-4)</f>
        <v/>
      </c>
    </row>
    <row r="4534">
      <c r="A4534" s="13">
        <f>IF(H4534="","",ROW()-4)</f>
        <v/>
      </c>
      <c r="B4534" s="13">
        <f>IF(H4534="","",ROW()-4)</f>
        <v/>
      </c>
    </row>
    <row r="4535">
      <c r="A4535" s="13">
        <f>IF(H4535="","",ROW()-4)</f>
        <v/>
      </c>
      <c r="B4535" s="13">
        <f>IF(H4535="","",ROW()-4)</f>
        <v/>
      </c>
    </row>
    <row r="4536">
      <c r="A4536" s="13">
        <f>IF(H4536="","",ROW()-4)</f>
        <v/>
      </c>
      <c r="B4536" s="13">
        <f>IF(H4536="","",ROW()-4)</f>
        <v/>
      </c>
    </row>
    <row r="4537">
      <c r="A4537" s="13">
        <f>IF(H4537="","",ROW()-4)</f>
        <v/>
      </c>
      <c r="B4537" s="13">
        <f>IF(H4537="","",ROW()-4)</f>
        <v/>
      </c>
    </row>
    <row r="4538">
      <c r="A4538" s="13">
        <f>IF(H4538="","",ROW()-4)</f>
        <v/>
      </c>
      <c r="B4538" s="13">
        <f>IF(H4538="","",ROW()-4)</f>
        <v/>
      </c>
    </row>
    <row r="4539">
      <c r="A4539" s="13">
        <f>IF(H4539="","",ROW()-4)</f>
        <v/>
      </c>
      <c r="B4539" s="13">
        <f>IF(H4539="","",ROW()-4)</f>
        <v/>
      </c>
    </row>
    <row r="4540">
      <c r="A4540" s="13">
        <f>IF(H4540="","",ROW()-4)</f>
        <v/>
      </c>
      <c r="B4540" s="13">
        <f>IF(H4540="","",ROW()-4)</f>
        <v/>
      </c>
    </row>
    <row r="4541">
      <c r="A4541" s="13">
        <f>IF(H4541="","",ROW()-4)</f>
        <v/>
      </c>
      <c r="B4541" s="13">
        <f>IF(H4541="","",ROW()-4)</f>
        <v/>
      </c>
    </row>
    <row r="4542">
      <c r="A4542" s="13">
        <f>IF(H4542="","",ROW()-4)</f>
        <v/>
      </c>
      <c r="B4542" s="13">
        <f>IF(H4542="","",ROW()-4)</f>
        <v/>
      </c>
    </row>
    <row r="4543">
      <c r="A4543" s="13">
        <f>IF(H4543="","",ROW()-4)</f>
        <v/>
      </c>
      <c r="B4543" s="13">
        <f>IF(H4543="","",ROW()-4)</f>
        <v/>
      </c>
    </row>
    <row r="4544">
      <c r="A4544" s="13">
        <f>IF(H4544="","",ROW()-4)</f>
        <v/>
      </c>
      <c r="B4544" s="13">
        <f>IF(H4544="","",ROW()-4)</f>
        <v/>
      </c>
    </row>
    <row r="4545">
      <c r="A4545" s="13">
        <f>IF(H4545="","",ROW()-4)</f>
        <v/>
      </c>
      <c r="B4545" s="13">
        <f>IF(H4545="","",ROW()-4)</f>
        <v/>
      </c>
    </row>
    <row r="4546">
      <c r="A4546" s="13">
        <f>IF(H4546="","",ROW()-4)</f>
        <v/>
      </c>
      <c r="B4546" s="13">
        <f>IF(H4546="","",ROW()-4)</f>
        <v/>
      </c>
    </row>
    <row r="4547">
      <c r="A4547" s="13">
        <f>IF(H4547="","",ROW()-4)</f>
        <v/>
      </c>
      <c r="B4547" s="13">
        <f>IF(H4547="","",ROW()-4)</f>
        <v/>
      </c>
    </row>
    <row r="4548">
      <c r="A4548" s="13">
        <f>IF(H4548="","",ROW()-4)</f>
        <v/>
      </c>
      <c r="B4548" s="13">
        <f>IF(H4548="","",ROW()-4)</f>
        <v/>
      </c>
    </row>
    <row r="4549">
      <c r="A4549" s="13">
        <f>IF(H4549="","",ROW()-4)</f>
        <v/>
      </c>
      <c r="B4549" s="13">
        <f>IF(H4549="","",ROW()-4)</f>
        <v/>
      </c>
    </row>
    <row r="4550">
      <c r="A4550" s="13">
        <f>IF(H4550="","",ROW()-4)</f>
        <v/>
      </c>
      <c r="B4550" s="13">
        <f>IF(H4550="","",ROW()-4)</f>
        <v/>
      </c>
    </row>
    <row r="4551">
      <c r="A4551" s="13">
        <f>IF(H4551="","",ROW()-4)</f>
        <v/>
      </c>
      <c r="B4551" s="13">
        <f>IF(H4551="","",ROW()-4)</f>
        <v/>
      </c>
    </row>
    <row r="4552">
      <c r="A4552" s="13">
        <f>IF(H4552="","",ROW()-4)</f>
        <v/>
      </c>
      <c r="B4552" s="13">
        <f>IF(H4552="","",ROW()-4)</f>
        <v/>
      </c>
    </row>
    <row r="4553">
      <c r="A4553" s="13">
        <f>IF(H4553="","",ROW()-4)</f>
        <v/>
      </c>
      <c r="B4553" s="13">
        <f>IF(H4553="","",ROW()-4)</f>
        <v/>
      </c>
    </row>
    <row r="4554">
      <c r="A4554" s="13">
        <f>IF(H4554="","",ROW()-4)</f>
        <v/>
      </c>
      <c r="B4554" s="13">
        <f>IF(H4554="","",ROW()-4)</f>
        <v/>
      </c>
    </row>
    <row r="4555">
      <c r="A4555" s="13">
        <f>IF(H4555="","",ROW()-4)</f>
        <v/>
      </c>
      <c r="B4555" s="13">
        <f>IF(H4555="","",ROW()-4)</f>
        <v/>
      </c>
    </row>
    <row r="4556">
      <c r="A4556" s="13">
        <f>IF(H4556="","",ROW()-4)</f>
        <v/>
      </c>
      <c r="B4556" s="13">
        <f>IF(H4556="","",ROW()-4)</f>
        <v/>
      </c>
    </row>
    <row r="4557">
      <c r="A4557" s="13">
        <f>IF(H4557="","",ROW()-4)</f>
        <v/>
      </c>
      <c r="B4557" s="13">
        <f>IF(H4557="","",ROW()-4)</f>
        <v/>
      </c>
    </row>
    <row r="4558">
      <c r="A4558" s="13">
        <f>IF(H4558="","",ROW()-4)</f>
        <v/>
      </c>
      <c r="B4558" s="13">
        <f>IF(H4558="","",ROW()-4)</f>
        <v/>
      </c>
    </row>
    <row r="4559">
      <c r="A4559" s="13">
        <f>IF(H4559="","",ROW()-4)</f>
        <v/>
      </c>
      <c r="B4559" s="13">
        <f>IF(H4559="","",ROW()-4)</f>
        <v/>
      </c>
    </row>
    <row r="4560">
      <c r="A4560" s="13">
        <f>IF(H4560="","",ROW()-4)</f>
        <v/>
      </c>
      <c r="B4560" s="13">
        <f>IF(H4560="","",ROW()-4)</f>
        <v/>
      </c>
    </row>
    <row r="4561">
      <c r="A4561" s="13">
        <f>IF(H4561="","",ROW()-4)</f>
        <v/>
      </c>
      <c r="B4561" s="13">
        <f>IF(H4561="","",ROW()-4)</f>
        <v/>
      </c>
    </row>
    <row r="4562">
      <c r="A4562" s="13">
        <f>IF(H4562="","",ROW()-4)</f>
        <v/>
      </c>
      <c r="B4562" s="13">
        <f>IF(H4562="","",ROW()-4)</f>
        <v/>
      </c>
    </row>
    <row r="4563">
      <c r="A4563" s="13">
        <f>IF(H4563="","",ROW()-4)</f>
        <v/>
      </c>
      <c r="B4563" s="13">
        <f>IF(H4563="","",ROW()-4)</f>
        <v/>
      </c>
    </row>
    <row r="4564">
      <c r="A4564" s="13">
        <f>IF(H4564="","",ROW()-4)</f>
        <v/>
      </c>
      <c r="B4564" s="13">
        <f>IF(H4564="","",ROW()-4)</f>
        <v/>
      </c>
    </row>
    <row r="4565">
      <c r="A4565" s="13">
        <f>IF(H4565="","",ROW()-4)</f>
        <v/>
      </c>
      <c r="B4565" s="13">
        <f>IF(H4565="","",ROW()-4)</f>
        <v/>
      </c>
    </row>
    <row r="4566">
      <c r="A4566" s="13">
        <f>IF(H4566="","",ROW()-4)</f>
        <v/>
      </c>
      <c r="B4566" s="13">
        <f>IF(H4566="","",ROW()-4)</f>
        <v/>
      </c>
    </row>
    <row r="4567">
      <c r="A4567" s="13">
        <f>IF(H4567="","",ROW()-4)</f>
        <v/>
      </c>
      <c r="B4567" s="13">
        <f>IF(H4567="","",ROW()-4)</f>
        <v/>
      </c>
    </row>
    <row r="4568">
      <c r="A4568" s="13">
        <f>IF(H4568="","",ROW()-4)</f>
        <v/>
      </c>
      <c r="B4568" s="13">
        <f>IF(H4568="","",ROW()-4)</f>
        <v/>
      </c>
    </row>
    <row r="4569">
      <c r="A4569" s="13">
        <f>IF(H4569="","",ROW()-4)</f>
        <v/>
      </c>
      <c r="B4569" s="13">
        <f>IF(H4569="","",ROW()-4)</f>
        <v/>
      </c>
    </row>
    <row r="4570">
      <c r="A4570" s="13">
        <f>IF(H4570="","",ROW()-4)</f>
        <v/>
      </c>
      <c r="B4570" s="13">
        <f>IF(H4570="","",ROW()-4)</f>
        <v/>
      </c>
    </row>
    <row r="4571">
      <c r="A4571" s="13">
        <f>IF(H4571="","",ROW()-4)</f>
        <v/>
      </c>
      <c r="B4571" s="13">
        <f>IF(H4571="","",ROW()-4)</f>
        <v/>
      </c>
    </row>
    <row r="4572">
      <c r="A4572" s="13">
        <f>IF(H4572="","",ROW()-4)</f>
        <v/>
      </c>
      <c r="B4572" s="13">
        <f>IF(H4572="","",ROW()-4)</f>
        <v/>
      </c>
    </row>
    <row r="4573">
      <c r="A4573" s="13">
        <f>IF(H4573="","",ROW()-4)</f>
        <v/>
      </c>
      <c r="B4573" s="13">
        <f>IF(H4573="","",ROW()-4)</f>
        <v/>
      </c>
    </row>
    <row r="4574">
      <c r="A4574" s="13">
        <f>IF(H4574="","",ROW()-4)</f>
        <v/>
      </c>
      <c r="B4574" s="13">
        <f>IF(H4574="","",ROW()-4)</f>
        <v/>
      </c>
    </row>
    <row r="4575">
      <c r="A4575" s="13">
        <f>IF(H4575="","",ROW()-4)</f>
        <v/>
      </c>
      <c r="B4575" s="13">
        <f>IF(H4575="","",ROW()-4)</f>
        <v/>
      </c>
    </row>
    <row r="4576">
      <c r="A4576" s="13">
        <f>IF(H4576="","",ROW()-4)</f>
        <v/>
      </c>
      <c r="B4576" s="13">
        <f>IF(H4576="","",ROW()-4)</f>
        <v/>
      </c>
    </row>
    <row r="4577">
      <c r="A4577" s="13">
        <f>IF(H4577="","",ROW()-4)</f>
        <v/>
      </c>
      <c r="B4577" s="13">
        <f>IF(H4577="","",ROW()-4)</f>
        <v/>
      </c>
    </row>
    <row r="4578">
      <c r="A4578" s="13">
        <f>IF(H4578="","",ROW()-4)</f>
        <v/>
      </c>
      <c r="B4578" s="13">
        <f>IF(H4578="","",ROW()-4)</f>
        <v/>
      </c>
    </row>
    <row r="4579">
      <c r="A4579" s="13">
        <f>IF(H4579="","",ROW()-4)</f>
        <v/>
      </c>
      <c r="B4579" s="13">
        <f>IF(H4579="","",ROW()-4)</f>
        <v/>
      </c>
    </row>
    <row r="4580">
      <c r="A4580" s="13">
        <f>IF(H4580="","",ROW()-4)</f>
        <v/>
      </c>
      <c r="B4580" s="13">
        <f>IF(H4580="","",ROW()-4)</f>
        <v/>
      </c>
    </row>
    <row r="4581">
      <c r="A4581" s="13">
        <f>IF(H4581="","",ROW()-4)</f>
        <v/>
      </c>
      <c r="B4581" s="13">
        <f>IF(H4581="","",ROW()-4)</f>
        <v/>
      </c>
    </row>
    <row r="4582">
      <c r="A4582" s="13">
        <f>IF(H4582="","",ROW()-4)</f>
        <v/>
      </c>
      <c r="B4582" s="13">
        <f>IF(H4582="","",ROW()-4)</f>
        <v/>
      </c>
    </row>
    <row r="4583">
      <c r="A4583" s="13">
        <f>IF(H4583="","",ROW()-4)</f>
        <v/>
      </c>
      <c r="B4583" s="13">
        <f>IF(H4583="","",ROW()-4)</f>
        <v/>
      </c>
    </row>
    <row r="4584">
      <c r="A4584" s="13">
        <f>IF(H4584="","",ROW()-4)</f>
        <v/>
      </c>
      <c r="B4584" s="13">
        <f>IF(H4584="","",ROW()-4)</f>
        <v/>
      </c>
    </row>
    <row r="4585">
      <c r="A4585" s="13">
        <f>IF(H4585="","",ROW()-4)</f>
        <v/>
      </c>
      <c r="B4585" s="13">
        <f>IF(H4585="","",ROW()-4)</f>
        <v/>
      </c>
    </row>
    <row r="4586">
      <c r="A4586" s="13">
        <f>IF(H4586="","",ROW()-4)</f>
        <v/>
      </c>
      <c r="B4586" s="13">
        <f>IF(H4586="","",ROW()-4)</f>
        <v/>
      </c>
    </row>
    <row r="4587">
      <c r="A4587" s="13">
        <f>IF(H4587="","",ROW()-4)</f>
        <v/>
      </c>
      <c r="B4587" s="13">
        <f>IF(H4587="","",ROW()-4)</f>
        <v/>
      </c>
    </row>
    <row r="4588">
      <c r="A4588" s="13">
        <f>IF(H4588="","",ROW()-4)</f>
        <v/>
      </c>
      <c r="B4588" s="13">
        <f>IF(H4588="","",ROW()-4)</f>
        <v/>
      </c>
    </row>
    <row r="4589">
      <c r="A4589" s="13">
        <f>IF(H4589="","",ROW()-4)</f>
        <v/>
      </c>
      <c r="B4589" s="13">
        <f>IF(H4589="","",ROW()-4)</f>
        <v/>
      </c>
    </row>
    <row r="4590">
      <c r="A4590" s="13">
        <f>IF(H4590="","",ROW()-4)</f>
        <v/>
      </c>
      <c r="B4590" s="13">
        <f>IF(H4590="","",ROW()-4)</f>
        <v/>
      </c>
    </row>
    <row r="4591">
      <c r="A4591" s="13">
        <f>IF(H4591="","",ROW()-4)</f>
        <v/>
      </c>
      <c r="B4591" s="13">
        <f>IF(H4591="","",ROW()-4)</f>
        <v/>
      </c>
    </row>
    <row r="4592">
      <c r="A4592" s="13">
        <f>IF(H4592="","",ROW()-4)</f>
        <v/>
      </c>
      <c r="B4592" s="13">
        <f>IF(H4592="","",ROW()-4)</f>
        <v/>
      </c>
    </row>
    <row r="4593">
      <c r="A4593" s="13">
        <f>IF(H4593="","",ROW()-4)</f>
        <v/>
      </c>
      <c r="B4593" s="13">
        <f>IF(H4593="","",ROW()-4)</f>
        <v/>
      </c>
    </row>
    <row r="4594">
      <c r="A4594" s="13">
        <f>IF(H4594="","",ROW()-4)</f>
        <v/>
      </c>
      <c r="B4594" s="13">
        <f>IF(H4594="","",ROW()-4)</f>
        <v/>
      </c>
    </row>
    <row r="4595">
      <c r="A4595" s="13">
        <f>IF(H4595="","",ROW()-4)</f>
        <v/>
      </c>
      <c r="B4595" s="13">
        <f>IF(H4595="","",ROW()-4)</f>
        <v/>
      </c>
    </row>
    <row r="4596">
      <c r="A4596" s="13">
        <f>IF(H4596="","",ROW()-4)</f>
        <v/>
      </c>
      <c r="B4596" s="13">
        <f>IF(H4596="","",ROW()-4)</f>
        <v/>
      </c>
    </row>
    <row r="4597">
      <c r="A4597" s="13">
        <f>IF(H4597="","",ROW()-4)</f>
        <v/>
      </c>
      <c r="B4597" s="13">
        <f>IF(H4597="","",ROW()-4)</f>
        <v/>
      </c>
    </row>
    <row r="4598">
      <c r="A4598" s="13">
        <f>IF(H4598="","",ROW()-4)</f>
        <v/>
      </c>
      <c r="B4598" s="13">
        <f>IF(H4598="","",ROW()-4)</f>
        <v/>
      </c>
    </row>
    <row r="4599">
      <c r="A4599" s="13">
        <f>IF(H4599="","",ROW()-4)</f>
        <v/>
      </c>
      <c r="B4599" s="13">
        <f>IF(H4599="","",ROW()-4)</f>
        <v/>
      </c>
    </row>
    <row r="4600">
      <c r="A4600" s="13">
        <f>IF(H4600="","",ROW()-4)</f>
        <v/>
      </c>
      <c r="B4600" s="13">
        <f>IF(H4600="","",ROW()-4)</f>
        <v/>
      </c>
    </row>
    <row r="4601">
      <c r="A4601" s="13">
        <f>IF(H4601="","",ROW()-4)</f>
        <v/>
      </c>
      <c r="B4601" s="13">
        <f>IF(H4601="","",ROW()-4)</f>
        <v/>
      </c>
    </row>
    <row r="4602">
      <c r="A4602" s="13">
        <f>IF(H4602="","",ROW()-4)</f>
        <v/>
      </c>
      <c r="B4602" s="13">
        <f>IF(H4602="","",ROW()-4)</f>
        <v/>
      </c>
    </row>
    <row r="4603">
      <c r="A4603" s="13">
        <f>IF(H4603="","",ROW()-4)</f>
        <v/>
      </c>
      <c r="B4603" s="13">
        <f>IF(H4603="","",ROW()-4)</f>
        <v/>
      </c>
    </row>
    <row r="4604">
      <c r="A4604" s="13">
        <f>IF(H4604="","",ROW()-4)</f>
        <v/>
      </c>
      <c r="B4604" s="13">
        <f>IF(H4604="","",ROW()-4)</f>
        <v/>
      </c>
    </row>
    <row r="4605">
      <c r="A4605" s="13">
        <f>IF(H4605="","",ROW()-4)</f>
        <v/>
      </c>
      <c r="B4605" s="13">
        <f>IF(H4605="","",ROW()-4)</f>
        <v/>
      </c>
    </row>
    <row r="4606">
      <c r="A4606" s="13">
        <f>IF(H4606="","",ROW()-4)</f>
        <v/>
      </c>
      <c r="B4606" s="13">
        <f>IF(H4606="","",ROW()-4)</f>
        <v/>
      </c>
    </row>
    <row r="4607">
      <c r="A4607" s="13">
        <f>IF(H4607="","",ROW()-4)</f>
        <v/>
      </c>
      <c r="B4607" s="13">
        <f>IF(H4607="","",ROW()-4)</f>
        <v/>
      </c>
    </row>
    <row r="4608">
      <c r="A4608" s="13">
        <f>IF(H4608="","",ROW()-4)</f>
        <v/>
      </c>
      <c r="B4608" s="13">
        <f>IF(H4608="","",ROW()-4)</f>
        <v/>
      </c>
    </row>
    <row r="4609">
      <c r="A4609" s="13">
        <f>IF(H4609="","",ROW()-4)</f>
        <v/>
      </c>
      <c r="B4609" s="13">
        <f>IF(H4609="","",ROW()-4)</f>
        <v/>
      </c>
    </row>
    <row r="4610">
      <c r="A4610" s="13">
        <f>IF(H4610="","",ROW()-4)</f>
        <v/>
      </c>
      <c r="B4610" s="13">
        <f>IF(H4610="","",ROW()-4)</f>
        <v/>
      </c>
    </row>
    <row r="4611">
      <c r="A4611" s="13">
        <f>IF(H4611="","",ROW()-4)</f>
        <v/>
      </c>
      <c r="B4611" s="13">
        <f>IF(H4611="","",ROW()-4)</f>
        <v/>
      </c>
    </row>
    <row r="4612">
      <c r="A4612" s="13">
        <f>IF(H4612="","",ROW()-4)</f>
        <v/>
      </c>
      <c r="B4612" s="13">
        <f>IF(H4612="","",ROW()-4)</f>
        <v/>
      </c>
    </row>
    <row r="4613">
      <c r="A4613" s="13">
        <f>IF(H4613="","",ROW()-4)</f>
        <v/>
      </c>
      <c r="B4613" s="13">
        <f>IF(H4613="","",ROW()-4)</f>
        <v/>
      </c>
    </row>
    <row r="4614">
      <c r="A4614" s="13">
        <f>IF(H4614="","",ROW()-4)</f>
        <v/>
      </c>
      <c r="B4614" s="13">
        <f>IF(H4614="","",ROW()-4)</f>
        <v/>
      </c>
    </row>
    <row r="4615">
      <c r="A4615" s="13">
        <f>IF(H4615="","",ROW()-4)</f>
        <v/>
      </c>
      <c r="B4615" s="13">
        <f>IF(H4615="","",ROW()-4)</f>
        <v/>
      </c>
    </row>
    <row r="4616">
      <c r="A4616" s="13">
        <f>IF(H4616="","",ROW()-4)</f>
        <v/>
      </c>
      <c r="B4616" s="13">
        <f>IF(H4616="","",ROW()-4)</f>
        <v/>
      </c>
    </row>
    <row r="4617">
      <c r="A4617" s="13">
        <f>IF(H4617="","",ROW()-4)</f>
        <v/>
      </c>
      <c r="B4617" s="13">
        <f>IF(H4617="","",ROW()-4)</f>
        <v/>
      </c>
    </row>
    <row r="4618">
      <c r="A4618" s="13">
        <f>IF(H4618="","",ROW()-4)</f>
        <v/>
      </c>
      <c r="B4618" s="13">
        <f>IF(H4618="","",ROW()-4)</f>
        <v/>
      </c>
    </row>
    <row r="4619">
      <c r="A4619" s="13">
        <f>IF(H4619="","",ROW()-4)</f>
        <v/>
      </c>
      <c r="B4619" s="13">
        <f>IF(H4619="","",ROW()-4)</f>
        <v/>
      </c>
    </row>
    <row r="4620">
      <c r="A4620" s="13">
        <f>IF(H4620="","",ROW()-4)</f>
        <v/>
      </c>
      <c r="B4620" s="13">
        <f>IF(H4620="","",ROW()-4)</f>
        <v/>
      </c>
    </row>
    <row r="4621">
      <c r="A4621" s="13">
        <f>IF(H4621="","",ROW()-4)</f>
        <v/>
      </c>
      <c r="B4621" s="13">
        <f>IF(H4621="","",ROW()-4)</f>
        <v/>
      </c>
    </row>
    <row r="4622">
      <c r="A4622" s="13">
        <f>IF(H4622="","",ROW()-4)</f>
        <v/>
      </c>
      <c r="B4622" s="13">
        <f>IF(H4622="","",ROW()-4)</f>
        <v/>
      </c>
    </row>
    <row r="4623">
      <c r="A4623" s="13">
        <f>IF(H4623="","",ROW()-4)</f>
        <v/>
      </c>
      <c r="B4623" s="13">
        <f>IF(H4623="","",ROW()-4)</f>
        <v/>
      </c>
    </row>
    <row r="4624">
      <c r="A4624" s="13">
        <f>IF(H4624="","",ROW()-4)</f>
        <v/>
      </c>
      <c r="B4624" s="13">
        <f>IF(H4624="","",ROW()-4)</f>
        <v/>
      </c>
    </row>
    <row r="4625">
      <c r="A4625" s="13">
        <f>IF(H4625="","",ROW()-4)</f>
        <v/>
      </c>
      <c r="B4625" s="13">
        <f>IF(H4625="","",ROW()-4)</f>
        <v/>
      </c>
    </row>
    <row r="4626">
      <c r="A4626" s="13">
        <f>IF(H4626="","",ROW()-4)</f>
        <v/>
      </c>
      <c r="B4626" s="13">
        <f>IF(H4626="","",ROW()-4)</f>
        <v/>
      </c>
    </row>
    <row r="4627">
      <c r="A4627" s="13">
        <f>IF(H4627="","",ROW()-4)</f>
        <v/>
      </c>
      <c r="B4627" s="13">
        <f>IF(H4627="","",ROW()-4)</f>
        <v/>
      </c>
    </row>
    <row r="4628">
      <c r="A4628" s="13">
        <f>IF(H4628="","",ROW()-4)</f>
        <v/>
      </c>
      <c r="B4628" s="13">
        <f>IF(H4628="","",ROW()-4)</f>
        <v/>
      </c>
    </row>
    <row r="4629">
      <c r="A4629" s="13">
        <f>IF(H4629="","",ROW()-4)</f>
        <v/>
      </c>
      <c r="B4629" s="13">
        <f>IF(H4629="","",ROW()-4)</f>
        <v/>
      </c>
    </row>
    <row r="4630">
      <c r="A4630" s="13">
        <f>IF(H4630="","",ROW()-4)</f>
        <v/>
      </c>
      <c r="B4630" s="13">
        <f>IF(H4630="","",ROW()-4)</f>
        <v/>
      </c>
    </row>
    <row r="4631">
      <c r="A4631" s="13">
        <f>IF(H4631="","",ROW()-4)</f>
        <v/>
      </c>
      <c r="B4631" s="13">
        <f>IF(H4631="","",ROW()-4)</f>
        <v/>
      </c>
    </row>
    <row r="4632">
      <c r="A4632" s="13">
        <f>IF(H4632="","",ROW()-4)</f>
        <v/>
      </c>
      <c r="B4632" s="13">
        <f>IF(H4632="","",ROW()-4)</f>
        <v/>
      </c>
    </row>
    <row r="4633">
      <c r="A4633" s="13">
        <f>IF(H4633="","",ROW()-4)</f>
        <v/>
      </c>
      <c r="B4633" s="13">
        <f>IF(H4633="","",ROW()-4)</f>
        <v/>
      </c>
    </row>
    <row r="4634">
      <c r="A4634" s="13">
        <f>IF(H4634="","",ROW()-4)</f>
        <v/>
      </c>
      <c r="B4634" s="13">
        <f>IF(H4634="","",ROW()-4)</f>
        <v/>
      </c>
    </row>
    <row r="4635">
      <c r="A4635" s="13">
        <f>IF(H4635="","",ROW()-4)</f>
        <v/>
      </c>
      <c r="B4635" s="13">
        <f>IF(H4635="","",ROW()-4)</f>
        <v/>
      </c>
    </row>
    <row r="4636">
      <c r="A4636" s="13">
        <f>IF(H4636="","",ROW()-4)</f>
        <v/>
      </c>
      <c r="B4636" s="13">
        <f>IF(H4636="","",ROW()-4)</f>
        <v/>
      </c>
    </row>
    <row r="4637">
      <c r="A4637" s="13">
        <f>IF(H4637="","",ROW()-4)</f>
        <v/>
      </c>
      <c r="B4637" s="13">
        <f>IF(H4637="","",ROW()-4)</f>
        <v/>
      </c>
    </row>
    <row r="4638">
      <c r="A4638" s="13">
        <f>IF(H4638="","",ROW()-4)</f>
        <v/>
      </c>
      <c r="B4638" s="13">
        <f>IF(H4638="","",ROW()-4)</f>
        <v/>
      </c>
    </row>
    <row r="4639">
      <c r="A4639" s="13">
        <f>IF(H4639="","",ROW()-4)</f>
        <v/>
      </c>
      <c r="B4639" s="13">
        <f>IF(H4639="","",ROW()-4)</f>
        <v/>
      </c>
    </row>
    <row r="4640">
      <c r="A4640" s="13">
        <f>IF(H4640="","",ROW()-4)</f>
        <v/>
      </c>
      <c r="B4640" s="13">
        <f>IF(H4640="","",ROW()-4)</f>
        <v/>
      </c>
    </row>
    <row r="4641">
      <c r="A4641" s="13">
        <f>IF(H4641="","",ROW()-4)</f>
        <v/>
      </c>
      <c r="B4641" s="13">
        <f>IF(H4641="","",ROW()-4)</f>
        <v/>
      </c>
    </row>
    <row r="4642">
      <c r="A4642" s="13">
        <f>IF(H4642="","",ROW()-4)</f>
        <v/>
      </c>
      <c r="B4642" s="13">
        <f>IF(H4642="","",ROW()-4)</f>
        <v/>
      </c>
    </row>
    <row r="4643">
      <c r="A4643" s="13">
        <f>IF(H4643="","",ROW()-4)</f>
        <v/>
      </c>
      <c r="B4643" s="13">
        <f>IF(H4643="","",ROW()-4)</f>
        <v/>
      </c>
    </row>
    <row r="4644">
      <c r="A4644" s="13">
        <f>IF(H4644="","",ROW()-4)</f>
        <v/>
      </c>
      <c r="B4644" s="13">
        <f>IF(H4644="","",ROW()-4)</f>
        <v/>
      </c>
    </row>
    <row r="4645">
      <c r="A4645" s="13">
        <f>IF(H4645="","",ROW()-4)</f>
        <v/>
      </c>
      <c r="B4645" s="13">
        <f>IF(H4645="","",ROW()-4)</f>
        <v/>
      </c>
    </row>
    <row r="4646">
      <c r="A4646" s="13">
        <f>IF(H4646="","",ROW()-4)</f>
        <v/>
      </c>
      <c r="B4646" s="13">
        <f>IF(H4646="","",ROW()-4)</f>
        <v/>
      </c>
    </row>
    <row r="4647">
      <c r="A4647" s="13">
        <f>IF(H4647="","",ROW()-4)</f>
        <v/>
      </c>
      <c r="B4647" s="13">
        <f>IF(H4647="","",ROW()-4)</f>
        <v/>
      </c>
    </row>
    <row r="4648">
      <c r="A4648" s="13">
        <f>IF(H4648="","",ROW()-4)</f>
        <v/>
      </c>
      <c r="B4648" s="13">
        <f>IF(H4648="","",ROW()-4)</f>
        <v/>
      </c>
    </row>
    <row r="4649">
      <c r="A4649" s="13">
        <f>IF(H4649="","",ROW()-4)</f>
        <v/>
      </c>
      <c r="B4649" s="13">
        <f>IF(H4649="","",ROW()-4)</f>
        <v/>
      </c>
    </row>
    <row r="4650">
      <c r="A4650" s="13">
        <f>IF(H4650="","",ROW()-4)</f>
        <v/>
      </c>
      <c r="B4650" s="13">
        <f>IF(H4650="","",ROW()-4)</f>
        <v/>
      </c>
    </row>
    <row r="4651">
      <c r="A4651" s="13">
        <f>IF(H4651="","",ROW()-4)</f>
        <v/>
      </c>
      <c r="B4651" s="13">
        <f>IF(H4651="","",ROW()-4)</f>
        <v/>
      </c>
    </row>
    <row r="4652">
      <c r="A4652" s="13">
        <f>IF(H4652="","",ROW()-4)</f>
        <v/>
      </c>
      <c r="B4652" s="13">
        <f>IF(H4652="","",ROW()-4)</f>
        <v/>
      </c>
    </row>
    <row r="4653">
      <c r="A4653" s="13">
        <f>IF(H4653="","",ROW()-4)</f>
        <v/>
      </c>
      <c r="B4653" s="13">
        <f>IF(H4653="","",ROW()-4)</f>
        <v/>
      </c>
    </row>
    <row r="4654">
      <c r="A4654" s="13">
        <f>IF(H4654="","",ROW()-4)</f>
        <v/>
      </c>
      <c r="B4654" s="13">
        <f>IF(H4654="","",ROW()-4)</f>
        <v/>
      </c>
    </row>
    <row r="4655">
      <c r="A4655" s="13">
        <f>IF(H4655="","",ROW()-4)</f>
        <v/>
      </c>
      <c r="B4655" s="13">
        <f>IF(H4655="","",ROW()-4)</f>
        <v/>
      </c>
    </row>
    <row r="4656">
      <c r="A4656" s="13">
        <f>IF(H4656="","",ROW()-4)</f>
        <v/>
      </c>
      <c r="B4656" s="13">
        <f>IF(H4656="","",ROW()-4)</f>
        <v/>
      </c>
    </row>
    <row r="4657">
      <c r="A4657" s="13">
        <f>IF(H4657="","",ROW()-4)</f>
        <v/>
      </c>
      <c r="B4657" s="13">
        <f>IF(H4657="","",ROW()-4)</f>
        <v/>
      </c>
    </row>
    <row r="4658">
      <c r="A4658" s="13">
        <f>IF(H4658="","",ROW()-4)</f>
        <v/>
      </c>
      <c r="B4658" s="13">
        <f>IF(H4658="","",ROW()-4)</f>
        <v/>
      </c>
    </row>
    <row r="4659">
      <c r="A4659" s="13">
        <f>IF(H4659="","",ROW()-4)</f>
        <v/>
      </c>
      <c r="B4659" s="13">
        <f>IF(H4659="","",ROW()-4)</f>
        <v/>
      </c>
    </row>
    <row r="4660">
      <c r="A4660" s="13">
        <f>IF(H4660="","",ROW()-4)</f>
        <v/>
      </c>
      <c r="B4660" s="13">
        <f>IF(H4660="","",ROW()-4)</f>
        <v/>
      </c>
    </row>
    <row r="4661">
      <c r="A4661" s="13">
        <f>IF(H4661="","",ROW()-4)</f>
        <v/>
      </c>
      <c r="B4661" s="13">
        <f>IF(H4661="","",ROW()-4)</f>
        <v/>
      </c>
    </row>
    <row r="4662">
      <c r="A4662" s="13">
        <f>IF(H4662="","",ROW()-4)</f>
        <v/>
      </c>
      <c r="B4662" s="13">
        <f>IF(H4662="","",ROW()-4)</f>
        <v/>
      </c>
    </row>
    <row r="4663">
      <c r="A4663" s="13">
        <f>IF(H4663="","",ROW()-4)</f>
        <v/>
      </c>
      <c r="B4663" s="13">
        <f>IF(H4663="","",ROW()-4)</f>
        <v/>
      </c>
    </row>
    <row r="4664">
      <c r="A4664" s="13">
        <f>IF(H4664="","",ROW()-4)</f>
        <v/>
      </c>
      <c r="B4664" s="13">
        <f>IF(H4664="","",ROW()-4)</f>
        <v/>
      </c>
    </row>
    <row r="4665">
      <c r="A4665" s="13">
        <f>IF(H4665="","",ROW()-4)</f>
        <v/>
      </c>
      <c r="B4665" s="13">
        <f>IF(H4665="","",ROW()-4)</f>
        <v/>
      </c>
    </row>
    <row r="4666">
      <c r="A4666" s="13">
        <f>IF(H4666="","",ROW()-4)</f>
        <v/>
      </c>
      <c r="B4666" s="13">
        <f>IF(H4666="","",ROW()-4)</f>
        <v/>
      </c>
    </row>
    <row r="4667">
      <c r="A4667" s="13">
        <f>IF(H4667="","",ROW()-4)</f>
        <v/>
      </c>
      <c r="B4667" s="13">
        <f>IF(H4667="","",ROW()-4)</f>
        <v/>
      </c>
    </row>
    <row r="4668">
      <c r="A4668" s="13">
        <f>IF(H4668="","",ROW()-4)</f>
        <v/>
      </c>
      <c r="B4668" s="13">
        <f>IF(H4668="","",ROW()-4)</f>
        <v/>
      </c>
    </row>
    <row r="4669">
      <c r="A4669" s="13">
        <f>IF(H4669="","",ROW()-4)</f>
        <v/>
      </c>
      <c r="B4669" s="13">
        <f>IF(H4669="","",ROW()-4)</f>
        <v/>
      </c>
    </row>
    <row r="4670">
      <c r="A4670" s="13">
        <f>IF(H4670="","",ROW()-4)</f>
        <v/>
      </c>
      <c r="B4670" s="13">
        <f>IF(H4670="","",ROW()-4)</f>
        <v/>
      </c>
    </row>
    <row r="4671">
      <c r="A4671" s="13">
        <f>IF(H4671="","",ROW()-4)</f>
        <v/>
      </c>
      <c r="B4671" s="13">
        <f>IF(H4671="","",ROW()-4)</f>
        <v/>
      </c>
    </row>
    <row r="4672">
      <c r="A4672" s="13">
        <f>IF(H4672="","",ROW()-4)</f>
        <v/>
      </c>
      <c r="B4672" s="13">
        <f>IF(H4672="","",ROW()-4)</f>
        <v/>
      </c>
    </row>
    <row r="4673">
      <c r="A4673" s="13">
        <f>IF(H4673="","",ROW()-4)</f>
        <v/>
      </c>
      <c r="B4673" s="13">
        <f>IF(H4673="","",ROW()-4)</f>
        <v/>
      </c>
    </row>
    <row r="4674">
      <c r="A4674" s="13">
        <f>IF(H4674="","",ROW()-4)</f>
        <v/>
      </c>
      <c r="B4674" s="13">
        <f>IF(H4674="","",ROW()-4)</f>
        <v/>
      </c>
    </row>
    <row r="4675">
      <c r="A4675" s="13">
        <f>IF(H4675="","",ROW()-4)</f>
        <v/>
      </c>
      <c r="B4675" s="13">
        <f>IF(H4675="","",ROW()-4)</f>
        <v/>
      </c>
    </row>
    <row r="4676">
      <c r="A4676" s="13">
        <f>IF(H4676="","",ROW()-4)</f>
        <v/>
      </c>
      <c r="B4676" s="13">
        <f>IF(H4676="","",ROW()-4)</f>
        <v/>
      </c>
    </row>
    <row r="4677">
      <c r="A4677" s="13">
        <f>IF(H4677="","",ROW()-4)</f>
        <v/>
      </c>
      <c r="B4677" s="13">
        <f>IF(H4677="","",ROW()-4)</f>
        <v/>
      </c>
    </row>
    <row r="4678">
      <c r="A4678" s="13">
        <f>IF(H4678="","",ROW()-4)</f>
        <v/>
      </c>
      <c r="B4678" s="13">
        <f>IF(H4678="","",ROW()-4)</f>
        <v/>
      </c>
    </row>
    <row r="4679">
      <c r="A4679" s="13">
        <f>IF(H4679="","",ROW()-4)</f>
        <v/>
      </c>
      <c r="B4679" s="13">
        <f>IF(H4679="","",ROW()-4)</f>
        <v/>
      </c>
    </row>
    <row r="4680">
      <c r="A4680" s="13">
        <f>IF(H4680="","",ROW()-4)</f>
        <v/>
      </c>
      <c r="B4680" s="13">
        <f>IF(H4680="","",ROW()-4)</f>
        <v/>
      </c>
    </row>
    <row r="4681">
      <c r="A4681" s="13">
        <f>IF(H4681="","",ROW()-4)</f>
        <v/>
      </c>
      <c r="B4681" s="13">
        <f>IF(H4681="","",ROW()-4)</f>
        <v/>
      </c>
    </row>
    <row r="4682">
      <c r="A4682" s="13">
        <f>IF(H4682="","",ROW()-4)</f>
        <v/>
      </c>
      <c r="B4682" s="13">
        <f>IF(H4682="","",ROW()-4)</f>
        <v/>
      </c>
    </row>
    <row r="4683">
      <c r="A4683" s="13">
        <f>IF(H4683="","",ROW()-4)</f>
        <v/>
      </c>
      <c r="B4683" s="13">
        <f>IF(H4683="","",ROW()-4)</f>
        <v/>
      </c>
    </row>
    <row r="4684">
      <c r="A4684" s="13">
        <f>IF(H4684="","",ROW()-4)</f>
        <v/>
      </c>
      <c r="B4684" s="13">
        <f>IF(H4684="","",ROW()-4)</f>
        <v/>
      </c>
    </row>
    <row r="4685">
      <c r="A4685" s="13">
        <f>IF(H4685="","",ROW()-4)</f>
        <v/>
      </c>
      <c r="B4685" s="13">
        <f>IF(H4685="","",ROW()-4)</f>
        <v/>
      </c>
    </row>
    <row r="4686">
      <c r="A4686" s="13">
        <f>IF(H4686="","",ROW()-4)</f>
        <v/>
      </c>
      <c r="B4686" s="13">
        <f>IF(H4686="","",ROW()-4)</f>
        <v/>
      </c>
    </row>
    <row r="4687">
      <c r="A4687" s="13">
        <f>IF(H4687="","",ROW()-4)</f>
        <v/>
      </c>
      <c r="B4687" s="13">
        <f>IF(H4687="","",ROW()-4)</f>
        <v/>
      </c>
    </row>
    <row r="4688">
      <c r="A4688" s="13">
        <f>IF(H4688="","",ROW()-4)</f>
        <v/>
      </c>
      <c r="B4688" s="13">
        <f>IF(H4688="","",ROW()-4)</f>
        <v/>
      </c>
    </row>
    <row r="4689">
      <c r="A4689" s="13">
        <f>IF(H4689="","",ROW()-4)</f>
        <v/>
      </c>
      <c r="B4689" s="13">
        <f>IF(H4689="","",ROW()-4)</f>
        <v/>
      </c>
    </row>
    <row r="4690">
      <c r="A4690" s="13">
        <f>IF(H4690="","",ROW()-4)</f>
        <v/>
      </c>
      <c r="B4690" s="13">
        <f>IF(H4690="","",ROW()-4)</f>
        <v/>
      </c>
    </row>
    <row r="4691">
      <c r="A4691" s="13">
        <f>IF(H4691="","",ROW()-4)</f>
        <v/>
      </c>
      <c r="B4691" s="13">
        <f>IF(H4691="","",ROW()-4)</f>
        <v/>
      </c>
    </row>
    <row r="4692">
      <c r="A4692" s="13">
        <f>IF(H4692="","",ROW()-4)</f>
        <v/>
      </c>
      <c r="B4692" s="13">
        <f>IF(H4692="","",ROW()-4)</f>
        <v/>
      </c>
    </row>
    <row r="4693">
      <c r="A4693" s="13">
        <f>IF(H4693="","",ROW()-4)</f>
        <v/>
      </c>
      <c r="B4693" s="13">
        <f>IF(H4693="","",ROW()-4)</f>
        <v/>
      </c>
    </row>
    <row r="4694">
      <c r="A4694" s="13">
        <f>IF(H4694="","",ROW()-4)</f>
        <v/>
      </c>
      <c r="B4694" s="13">
        <f>IF(H4694="","",ROW()-4)</f>
        <v/>
      </c>
    </row>
    <row r="4695">
      <c r="A4695" s="13">
        <f>IF(H4695="","",ROW()-4)</f>
        <v/>
      </c>
      <c r="B4695" s="13">
        <f>IF(H4695="","",ROW()-4)</f>
        <v/>
      </c>
    </row>
    <row r="4696">
      <c r="A4696" s="13">
        <f>IF(H4696="","",ROW()-4)</f>
        <v/>
      </c>
      <c r="B4696" s="13">
        <f>IF(H4696="","",ROW()-4)</f>
        <v/>
      </c>
    </row>
    <row r="4697">
      <c r="A4697" s="13">
        <f>IF(H4697="","",ROW()-4)</f>
        <v/>
      </c>
      <c r="B4697" s="13">
        <f>IF(H4697="","",ROW()-4)</f>
        <v/>
      </c>
    </row>
    <row r="4698">
      <c r="A4698" s="13">
        <f>IF(H4698="","",ROW()-4)</f>
        <v/>
      </c>
      <c r="B4698" s="13">
        <f>IF(H4698="","",ROW()-4)</f>
        <v/>
      </c>
    </row>
    <row r="4699">
      <c r="A4699" s="13">
        <f>IF(H4699="","",ROW()-4)</f>
        <v/>
      </c>
      <c r="B4699" s="13">
        <f>IF(H4699="","",ROW()-4)</f>
        <v/>
      </c>
    </row>
    <row r="4700">
      <c r="A4700" s="13">
        <f>IF(H4700="","",ROW()-4)</f>
        <v/>
      </c>
      <c r="B4700" s="13">
        <f>IF(H4700="","",ROW()-4)</f>
        <v/>
      </c>
    </row>
    <row r="4701">
      <c r="A4701" s="13">
        <f>IF(H4701="","",ROW()-4)</f>
        <v/>
      </c>
      <c r="B4701" s="13">
        <f>IF(H4701="","",ROW()-4)</f>
        <v/>
      </c>
    </row>
    <row r="4702">
      <c r="A4702" s="13">
        <f>IF(H4702="","",ROW()-4)</f>
        <v/>
      </c>
      <c r="B4702" s="13">
        <f>IF(H4702="","",ROW()-4)</f>
        <v/>
      </c>
    </row>
    <row r="4703">
      <c r="A4703" s="13">
        <f>IF(H4703="","",ROW()-4)</f>
        <v/>
      </c>
      <c r="B4703" s="13">
        <f>IF(H4703="","",ROW()-4)</f>
        <v/>
      </c>
    </row>
    <row r="4704">
      <c r="A4704" s="13">
        <f>IF(H4704="","",ROW()-4)</f>
        <v/>
      </c>
      <c r="B4704" s="13">
        <f>IF(H4704="","",ROW()-4)</f>
        <v/>
      </c>
    </row>
    <row r="4705">
      <c r="A4705" s="13">
        <f>IF(H4705="","",ROW()-4)</f>
        <v/>
      </c>
      <c r="B4705" s="13">
        <f>IF(H4705="","",ROW()-4)</f>
        <v/>
      </c>
    </row>
    <row r="4706">
      <c r="A4706" s="13">
        <f>IF(H4706="","",ROW()-4)</f>
        <v/>
      </c>
      <c r="B4706" s="13">
        <f>IF(H4706="","",ROW()-4)</f>
        <v/>
      </c>
    </row>
    <row r="4707">
      <c r="A4707" s="13">
        <f>IF(H4707="","",ROW()-4)</f>
        <v/>
      </c>
      <c r="B4707" s="13">
        <f>IF(H4707="","",ROW()-4)</f>
        <v/>
      </c>
    </row>
    <row r="4708">
      <c r="A4708" s="13">
        <f>IF(H4708="","",ROW()-4)</f>
        <v/>
      </c>
      <c r="B4708" s="13">
        <f>IF(H4708="","",ROW()-4)</f>
        <v/>
      </c>
    </row>
    <row r="4709">
      <c r="A4709" s="13">
        <f>IF(H4709="","",ROW()-4)</f>
        <v/>
      </c>
      <c r="B4709" s="13">
        <f>IF(H4709="","",ROW()-4)</f>
        <v/>
      </c>
    </row>
    <row r="4710">
      <c r="A4710" s="13">
        <f>IF(H4710="","",ROW()-4)</f>
        <v/>
      </c>
      <c r="B4710" s="13">
        <f>IF(H4710="","",ROW()-4)</f>
        <v/>
      </c>
    </row>
    <row r="4711">
      <c r="A4711" s="13">
        <f>IF(H4711="","",ROW()-4)</f>
        <v/>
      </c>
      <c r="B4711" s="13">
        <f>IF(H4711="","",ROW()-4)</f>
        <v/>
      </c>
    </row>
    <row r="4712">
      <c r="A4712" s="13">
        <f>IF(H4712="","",ROW()-4)</f>
        <v/>
      </c>
      <c r="B4712" s="13">
        <f>IF(H4712="","",ROW()-4)</f>
        <v/>
      </c>
    </row>
    <row r="4713">
      <c r="A4713" s="13">
        <f>IF(H4713="","",ROW()-4)</f>
        <v/>
      </c>
      <c r="B4713" s="13">
        <f>IF(H4713="","",ROW()-4)</f>
        <v/>
      </c>
    </row>
    <row r="4714">
      <c r="A4714" s="13">
        <f>IF(H4714="","",ROW()-4)</f>
        <v/>
      </c>
      <c r="B4714" s="13">
        <f>IF(H4714="","",ROW()-4)</f>
        <v/>
      </c>
    </row>
    <row r="4715">
      <c r="A4715" s="13">
        <f>IF(H4715="","",ROW()-4)</f>
        <v/>
      </c>
      <c r="B4715" s="13">
        <f>IF(H4715="","",ROW()-4)</f>
        <v/>
      </c>
    </row>
    <row r="4716">
      <c r="A4716" s="13">
        <f>IF(H4716="","",ROW()-4)</f>
        <v/>
      </c>
      <c r="B4716" s="13">
        <f>IF(H4716="","",ROW()-4)</f>
        <v/>
      </c>
    </row>
    <row r="4717">
      <c r="A4717" s="13">
        <f>IF(H4717="","",ROW()-4)</f>
        <v/>
      </c>
      <c r="B4717" s="13">
        <f>IF(H4717="","",ROW()-4)</f>
        <v/>
      </c>
    </row>
    <row r="4718">
      <c r="A4718" s="13">
        <f>IF(H4718="","",ROW()-4)</f>
        <v/>
      </c>
      <c r="B4718" s="13">
        <f>IF(H4718="","",ROW()-4)</f>
        <v/>
      </c>
    </row>
    <row r="4719">
      <c r="A4719" s="13">
        <f>IF(H4719="","",ROW()-4)</f>
        <v/>
      </c>
      <c r="B4719" s="13">
        <f>IF(H4719="","",ROW()-4)</f>
        <v/>
      </c>
    </row>
    <row r="4720">
      <c r="A4720" s="13">
        <f>IF(H4720="","",ROW()-4)</f>
        <v/>
      </c>
      <c r="B4720" s="13">
        <f>IF(H4720="","",ROW()-4)</f>
        <v/>
      </c>
    </row>
    <row r="4721">
      <c r="A4721" s="13">
        <f>IF(H4721="","",ROW()-4)</f>
        <v/>
      </c>
      <c r="B4721" s="13">
        <f>IF(H4721="","",ROW()-4)</f>
        <v/>
      </c>
    </row>
    <row r="4722">
      <c r="A4722" s="13">
        <f>IF(H4722="","",ROW()-4)</f>
        <v/>
      </c>
      <c r="B4722" s="13">
        <f>IF(H4722="","",ROW()-4)</f>
        <v/>
      </c>
    </row>
    <row r="4723">
      <c r="A4723" s="13">
        <f>IF(H4723="","",ROW()-4)</f>
        <v/>
      </c>
      <c r="B4723" s="13">
        <f>IF(H4723="","",ROW()-4)</f>
        <v/>
      </c>
    </row>
    <row r="4724">
      <c r="A4724" s="13">
        <f>IF(H4724="","",ROW()-4)</f>
        <v/>
      </c>
      <c r="B4724" s="13">
        <f>IF(H4724="","",ROW()-4)</f>
        <v/>
      </c>
    </row>
    <row r="4725">
      <c r="A4725" s="13">
        <f>IF(H4725="","",ROW()-4)</f>
        <v/>
      </c>
      <c r="B4725" s="13">
        <f>IF(H4725="","",ROW()-4)</f>
        <v/>
      </c>
    </row>
    <row r="4726">
      <c r="A4726" s="13">
        <f>IF(H4726="","",ROW()-4)</f>
        <v/>
      </c>
      <c r="B4726" s="13">
        <f>IF(H4726="","",ROW()-4)</f>
        <v/>
      </c>
    </row>
    <row r="4727">
      <c r="A4727" s="13">
        <f>IF(H4727="","",ROW()-4)</f>
        <v/>
      </c>
      <c r="B4727" s="13">
        <f>IF(H4727="","",ROW()-4)</f>
        <v/>
      </c>
    </row>
    <row r="4728">
      <c r="A4728" s="13">
        <f>IF(H4728="","",ROW()-4)</f>
        <v/>
      </c>
      <c r="B4728" s="13">
        <f>IF(H4728="","",ROW()-4)</f>
        <v/>
      </c>
    </row>
    <row r="4729">
      <c r="A4729" s="13">
        <f>IF(H4729="","",ROW()-4)</f>
        <v/>
      </c>
      <c r="B4729" s="13">
        <f>IF(H4729="","",ROW()-4)</f>
        <v/>
      </c>
    </row>
    <row r="4730">
      <c r="A4730" s="13">
        <f>IF(H4730="","",ROW()-4)</f>
        <v/>
      </c>
      <c r="B4730" s="13">
        <f>IF(H4730="","",ROW()-4)</f>
        <v/>
      </c>
    </row>
    <row r="4731">
      <c r="A4731" s="13">
        <f>IF(H4731="","",ROW()-4)</f>
        <v/>
      </c>
      <c r="B4731" s="13">
        <f>IF(H4731="","",ROW()-4)</f>
        <v/>
      </c>
    </row>
    <row r="4732">
      <c r="A4732" s="13">
        <f>IF(H4732="","",ROW()-4)</f>
        <v/>
      </c>
      <c r="B4732" s="13">
        <f>IF(H4732="","",ROW()-4)</f>
        <v/>
      </c>
    </row>
    <row r="4733">
      <c r="A4733" s="13">
        <f>IF(H4733="","",ROW()-4)</f>
        <v/>
      </c>
      <c r="B4733" s="13">
        <f>IF(H4733="","",ROW()-4)</f>
        <v/>
      </c>
    </row>
    <row r="4734">
      <c r="A4734" s="13">
        <f>IF(H4734="","",ROW()-4)</f>
        <v/>
      </c>
      <c r="B4734" s="13">
        <f>IF(H4734="","",ROW()-4)</f>
        <v/>
      </c>
    </row>
    <row r="4735">
      <c r="A4735" s="13">
        <f>IF(H4735="","",ROW()-4)</f>
        <v/>
      </c>
      <c r="B4735" s="13">
        <f>IF(H4735="","",ROW()-4)</f>
        <v/>
      </c>
    </row>
    <row r="4736">
      <c r="A4736" s="13">
        <f>IF(H4736="","",ROW()-4)</f>
        <v/>
      </c>
      <c r="B4736" s="13">
        <f>IF(H4736="","",ROW()-4)</f>
        <v/>
      </c>
    </row>
    <row r="4737">
      <c r="A4737" s="13">
        <f>IF(H4737="","",ROW()-4)</f>
        <v/>
      </c>
      <c r="B4737" s="13">
        <f>IF(H4737="","",ROW()-4)</f>
        <v/>
      </c>
    </row>
    <row r="4738">
      <c r="A4738" s="13">
        <f>IF(H4738="","",ROW()-4)</f>
        <v/>
      </c>
      <c r="B4738" s="13">
        <f>IF(H4738="","",ROW()-4)</f>
        <v/>
      </c>
    </row>
    <row r="4739">
      <c r="A4739" s="13">
        <f>IF(H4739="","",ROW()-4)</f>
        <v/>
      </c>
      <c r="B4739" s="13">
        <f>IF(H4739="","",ROW()-4)</f>
        <v/>
      </c>
    </row>
    <row r="4740">
      <c r="A4740" s="13">
        <f>IF(H4740="","",ROW()-4)</f>
        <v/>
      </c>
      <c r="B4740" s="13">
        <f>IF(H4740="","",ROW()-4)</f>
        <v/>
      </c>
    </row>
    <row r="4741">
      <c r="A4741" s="13">
        <f>IF(H4741="","",ROW()-4)</f>
        <v/>
      </c>
      <c r="B4741" s="13">
        <f>IF(H4741="","",ROW()-4)</f>
        <v/>
      </c>
    </row>
    <row r="4742">
      <c r="A4742" s="13">
        <f>IF(H4742="","",ROW()-4)</f>
        <v/>
      </c>
      <c r="B4742" s="13">
        <f>IF(H4742="","",ROW()-4)</f>
        <v/>
      </c>
    </row>
    <row r="4743">
      <c r="A4743" s="13">
        <f>IF(H4743="","",ROW()-4)</f>
        <v/>
      </c>
      <c r="B4743" s="13">
        <f>IF(H4743="","",ROW()-4)</f>
        <v/>
      </c>
    </row>
    <row r="4744">
      <c r="A4744" s="13">
        <f>IF(H4744="","",ROW()-4)</f>
        <v/>
      </c>
      <c r="B4744" s="13">
        <f>IF(H4744="","",ROW()-4)</f>
        <v/>
      </c>
    </row>
    <row r="4745">
      <c r="A4745" s="13">
        <f>IF(H4745="","",ROW()-4)</f>
        <v/>
      </c>
      <c r="B4745" s="13">
        <f>IF(H4745="","",ROW()-4)</f>
        <v/>
      </c>
    </row>
    <row r="4746">
      <c r="A4746" s="13">
        <f>IF(H4746="","",ROW()-4)</f>
        <v/>
      </c>
      <c r="B4746" s="13">
        <f>IF(H4746="","",ROW()-4)</f>
        <v/>
      </c>
    </row>
    <row r="4747">
      <c r="A4747" s="13">
        <f>IF(H4747="","",ROW()-4)</f>
        <v/>
      </c>
      <c r="B4747" s="13">
        <f>IF(H4747="","",ROW()-4)</f>
        <v/>
      </c>
    </row>
    <row r="4748">
      <c r="A4748" s="13">
        <f>IF(H4748="","",ROW()-4)</f>
        <v/>
      </c>
      <c r="B4748" s="13">
        <f>IF(H4748="","",ROW()-4)</f>
        <v/>
      </c>
    </row>
    <row r="4749">
      <c r="A4749" s="13">
        <f>IF(H4749="","",ROW()-4)</f>
        <v/>
      </c>
      <c r="B4749" s="13">
        <f>IF(H4749="","",ROW()-4)</f>
        <v/>
      </c>
    </row>
    <row r="4750">
      <c r="A4750" s="13">
        <f>IF(H4750="","",ROW()-4)</f>
        <v/>
      </c>
      <c r="B4750" s="13">
        <f>IF(H4750="","",ROW()-4)</f>
        <v/>
      </c>
    </row>
    <row r="4751">
      <c r="A4751" s="13">
        <f>IF(H4751="","",ROW()-4)</f>
        <v/>
      </c>
      <c r="B4751" s="13">
        <f>IF(H4751="","",ROW()-4)</f>
        <v/>
      </c>
    </row>
    <row r="4752">
      <c r="A4752" s="13">
        <f>IF(H4752="","",ROW()-4)</f>
        <v/>
      </c>
      <c r="B4752" s="13">
        <f>IF(H4752="","",ROW()-4)</f>
        <v/>
      </c>
    </row>
    <row r="4753">
      <c r="A4753" s="13">
        <f>IF(H4753="","",ROW()-4)</f>
        <v/>
      </c>
      <c r="B4753" s="13">
        <f>IF(H4753="","",ROW()-4)</f>
        <v/>
      </c>
    </row>
    <row r="4754">
      <c r="A4754" s="13">
        <f>IF(H4754="","",ROW()-4)</f>
        <v/>
      </c>
      <c r="B4754" s="13">
        <f>IF(H4754="","",ROW()-4)</f>
        <v/>
      </c>
    </row>
    <row r="4755">
      <c r="A4755" s="13">
        <f>IF(H4755="","",ROW()-4)</f>
        <v/>
      </c>
      <c r="B4755" s="13">
        <f>IF(H4755="","",ROW()-4)</f>
        <v/>
      </c>
    </row>
    <row r="4756">
      <c r="A4756" s="13">
        <f>IF(H4756="","",ROW()-4)</f>
        <v/>
      </c>
      <c r="B4756" s="13">
        <f>IF(H4756="","",ROW()-4)</f>
        <v/>
      </c>
    </row>
    <row r="4757">
      <c r="A4757" s="13">
        <f>IF(H4757="","",ROW()-4)</f>
        <v/>
      </c>
      <c r="B4757" s="13">
        <f>IF(H4757="","",ROW()-4)</f>
        <v/>
      </c>
    </row>
    <row r="4758">
      <c r="A4758" s="13">
        <f>IF(H4758="","",ROW()-4)</f>
        <v/>
      </c>
      <c r="B4758" s="13">
        <f>IF(H4758="","",ROW()-4)</f>
        <v/>
      </c>
    </row>
    <row r="4759">
      <c r="A4759" s="13">
        <f>IF(H4759="","",ROW()-4)</f>
        <v/>
      </c>
      <c r="B4759" s="13">
        <f>IF(H4759="","",ROW()-4)</f>
        <v/>
      </c>
    </row>
    <row r="4760">
      <c r="A4760" s="13">
        <f>IF(H4760="","",ROW()-4)</f>
        <v/>
      </c>
      <c r="B4760" s="13">
        <f>IF(H4760="","",ROW()-4)</f>
        <v/>
      </c>
    </row>
    <row r="4761">
      <c r="A4761" s="13">
        <f>IF(H4761="","",ROW()-4)</f>
        <v/>
      </c>
      <c r="B4761" s="13">
        <f>IF(H4761="","",ROW()-4)</f>
        <v/>
      </c>
    </row>
    <row r="4762">
      <c r="A4762" s="13">
        <f>IF(H4762="","",ROW()-4)</f>
        <v/>
      </c>
      <c r="B4762" s="13">
        <f>IF(H4762="","",ROW()-4)</f>
        <v/>
      </c>
    </row>
    <row r="4763">
      <c r="A4763" s="13">
        <f>IF(H4763="","",ROW()-4)</f>
        <v/>
      </c>
      <c r="B4763" s="13">
        <f>IF(H4763="","",ROW()-4)</f>
        <v/>
      </c>
    </row>
    <row r="4764">
      <c r="A4764" s="13">
        <f>IF(H4764="","",ROW()-4)</f>
        <v/>
      </c>
      <c r="B4764" s="13">
        <f>IF(H4764="","",ROW()-4)</f>
        <v/>
      </c>
    </row>
    <row r="4765">
      <c r="A4765" s="13">
        <f>IF(H4765="","",ROW()-4)</f>
        <v/>
      </c>
      <c r="B4765" s="13">
        <f>IF(H4765="","",ROW()-4)</f>
        <v/>
      </c>
    </row>
    <row r="4766">
      <c r="A4766" s="13">
        <f>IF(H4766="","",ROW()-4)</f>
        <v/>
      </c>
      <c r="B4766" s="13">
        <f>IF(H4766="","",ROW()-4)</f>
        <v/>
      </c>
    </row>
    <row r="4767">
      <c r="A4767" s="13">
        <f>IF(H4767="","",ROW()-4)</f>
        <v/>
      </c>
      <c r="B4767" s="13">
        <f>IF(H4767="","",ROW()-4)</f>
        <v/>
      </c>
    </row>
    <row r="4768">
      <c r="A4768" s="13">
        <f>IF(H4768="","",ROW()-4)</f>
        <v/>
      </c>
      <c r="B4768" s="13">
        <f>IF(H4768="","",ROW()-4)</f>
        <v/>
      </c>
    </row>
    <row r="4769">
      <c r="A4769" s="13">
        <f>IF(H4769="","",ROW()-4)</f>
        <v/>
      </c>
      <c r="B4769" s="13">
        <f>IF(H4769="","",ROW()-4)</f>
        <v/>
      </c>
    </row>
    <row r="4770">
      <c r="A4770" s="13">
        <f>IF(H4770="","",ROW()-4)</f>
        <v/>
      </c>
      <c r="B4770" s="13">
        <f>IF(H4770="","",ROW()-4)</f>
        <v/>
      </c>
    </row>
    <row r="4771">
      <c r="A4771" s="13">
        <f>IF(H4771="","",ROW()-4)</f>
        <v/>
      </c>
      <c r="B4771" s="13">
        <f>IF(H4771="","",ROW()-4)</f>
        <v/>
      </c>
    </row>
    <row r="4772">
      <c r="A4772" s="13">
        <f>IF(H4772="","",ROW()-4)</f>
        <v/>
      </c>
      <c r="B4772" s="13">
        <f>IF(H4772="","",ROW()-4)</f>
        <v/>
      </c>
    </row>
    <row r="4773">
      <c r="A4773" s="13">
        <f>IF(H4773="","",ROW()-4)</f>
        <v/>
      </c>
      <c r="B4773" s="13">
        <f>IF(H4773="","",ROW()-4)</f>
        <v/>
      </c>
    </row>
    <row r="4774">
      <c r="A4774" s="13">
        <f>IF(H4774="","",ROW()-4)</f>
        <v/>
      </c>
      <c r="B4774" s="13">
        <f>IF(H4774="","",ROW()-4)</f>
        <v/>
      </c>
    </row>
    <row r="4775">
      <c r="A4775" s="13">
        <f>IF(H4775="","",ROW()-4)</f>
        <v/>
      </c>
      <c r="B4775" s="13">
        <f>IF(H4775="","",ROW()-4)</f>
        <v/>
      </c>
    </row>
    <row r="4776">
      <c r="A4776" s="13">
        <f>IF(H4776="","",ROW()-4)</f>
        <v/>
      </c>
      <c r="B4776" s="13">
        <f>IF(H4776="","",ROW()-4)</f>
        <v/>
      </c>
    </row>
    <row r="4777">
      <c r="A4777" s="13">
        <f>IF(H4777="","",ROW()-4)</f>
        <v/>
      </c>
      <c r="B4777" s="13">
        <f>IF(H4777="","",ROW()-4)</f>
        <v/>
      </c>
    </row>
    <row r="4778">
      <c r="A4778" s="13">
        <f>IF(H4778="","",ROW()-4)</f>
        <v/>
      </c>
      <c r="B4778" s="13">
        <f>IF(H4778="","",ROW()-4)</f>
        <v/>
      </c>
    </row>
    <row r="4779">
      <c r="A4779" s="13">
        <f>IF(H4779="","",ROW()-4)</f>
        <v/>
      </c>
      <c r="B4779" s="13">
        <f>IF(H4779="","",ROW()-4)</f>
        <v/>
      </c>
    </row>
    <row r="4780">
      <c r="A4780" s="13">
        <f>IF(H4780="","",ROW()-4)</f>
        <v/>
      </c>
      <c r="B4780" s="13">
        <f>IF(H4780="","",ROW()-4)</f>
        <v/>
      </c>
    </row>
    <row r="4781">
      <c r="A4781" s="13">
        <f>IF(H4781="","",ROW()-4)</f>
        <v/>
      </c>
      <c r="B4781" s="13">
        <f>IF(H4781="","",ROW()-4)</f>
        <v/>
      </c>
    </row>
    <row r="4782">
      <c r="A4782" s="13">
        <f>IF(H4782="","",ROW()-4)</f>
        <v/>
      </c>
      <c r="B4782" s="13">
        <f>IF(H4782="","",ROW()-4)</f>
        <v/>
      </c>
    </row>
    <row r="4783">
      <c r="A4783" s="13">
        <f>IF(H4783="","",ROW()-4)</f>
        <v/>
      </c>
      <c r="B4783" s="13">
        <f>IF(H4783="","",ROW()-4)</f>
        <v/>
      </c>
    </row>
    <row r="4784">
      <c r="A4784" s="13">
        <f>IF(H4784="","",ROW()-4)</f>
        <v/>
      </c>
      <c r="B4784" s="13">
        <f>IF(H4784="","",ROW()-4)</f>
        <v/>
      </c>
    </row>
    <row r="4785">
      <c r="A4785" s="13">
        <f>IF(H4785="","",ROW()-4)</f>
        <v/>
      </c>
      <c r="B4785" s="13">
        <f>IF(H4785="","",ROW()-4)</f>
        <v/>
      </c>
    </row>
    <row r="4786">
      <c r="A4786" s="13">
        <f>IF(H4786="","",ROW()-4)</f>
        <v/>
      </c>
      <c r="B4786" s="13">
        <f>IF(H4786="","",ROW()-4)</f>
        <v/>
      </c>
    </row>
    <row r="4787">
      <c r="A4787" s="13">
        <f>IF(H4787="","",ROW()-4)</f>
        <v/>
      </c>
      <c r="B4787" s="13">
        <f>IF(H4787="","",ROW()-4)</f>
        <v/>
      </c>
    </row>
    <row r="4788">
      <c r="A4788" s="13">
        <f>IF(H4788="","",ROW()-4)</f>
        <v/>
      </c>
      <c r="B4788" s="13">
        <f>IF(H4788="","",ROW()-4)</f>
        <v/>
      </c>
    </row>
    <row r="4789">
      <c r="A4789" s="13">
        <f>IF(H4789="","",ROW()-4)</f>
        <v/>
      </c>
      <c r="B4789" s="13">
        <f>IF(H4789="","",ROW()-4)</f>
        <v/>
      </c>
    </row>
    <row r="4790">
      <c r="A4790" s="13">
        <f>IF(H4790="","",ROW()-4)</f>
        <v/>
      </c>
      <c r="B4790" s="13">
        <f>IF(H4790="","",ROW()-4)</f>
        <v/>
      </c>
    </row>
    <row r="4791">
      <c r="A4791" s="13">
        <f>IF(H4791="","",ROW()-4)</f>
        <v/>
      </c>
      <c r="B4791" s="13">
        <f>IF(H4791="","",ROW()-4)</f>
        <v/>
      </c>
    </row>
    <row r="4792">
      <c r="A4792" s="13">
        <f>IF(H4792="","",ROW()-4)</f>
        <v/>
      </c>
      <c r="B4792" s="13">
        <f>IF(H4792="","",ROW()-4)</f>
        <v/>
      </c>
    </row>
    <row r="4793">
      <c r="A4793" s="13">
        <f>IF(H4793="","",ROW()-4)</f>
        <v/>
      </c>
      <c r="B4793" s="13">
        <f>IF(H4793="","",ROW()-4)</f>
        <v/>
      </c>
    </row>
    <row r="4794">
      <c r="A4794" s="13">
        <f>IF(H4794="","",ROW()-4)</f>
        <v/>
      </c>
      <c r="B4794" s="13">
        <f>IF(H4794="","",ROW()-4)</f>
        <v/>
      </c>
    </row>
    <row r="4795">
      <c r="A4795" s="13">
        <f>IF(H4795="","",ROW()-4)</f>
        <v/>
      </c>
      <c r="B4795" s="13">
        <f>IF(H4795="","",ROW()-4)</f>
        <v/>
      </c>
    </row>
    <row r="4796">
      <c r="A4796" s="13">
        <f>IF(H4796="","",ROW()-4)</f>
        <v/>
      </c>
      <c r="B4796" s="13">
        <f>IF(H4796="","",ROW()-4)</f>
        <v/>
      </c>
    </row>
    <row r="4797">
      <c r="A4797" s="13">
        <f>IF(H4797="","",ROW()-4)</f>
        <v/>
      </c>
      <c r="B4797" s="13">
        <f>IF(H4797="","",ROW()-4)</f>
        <v/>
      </c>
    </row>
    <row r="4798">
      <c r="A4798" s="13">
        <f>IF(H4798="","",ROW()-4)</f>
        <v/>
      </c>
      <c r="B4798" s="13">
        <f>IF(H4798="","",ROW()-4)</f>
        <v/>
      </c>
    </row>
    <row r="4799">
      <c r="A4799" s="13">
        <f>IF(H4799="","",ROW()-4)</f>
        <v/>
      </c>
      <c r="B4799" s="13">
        <f>IF(H4799="","",ROW()-4)</f>
        <v/>
      </c>
    </row>
    <row r="4800">
      <c r="A4800" s="13">
        <f>IF(H4800="","",ROW()-4)</f>
        <v/>
      </c>
      <c r="B4800" s="13">
        <f>IF(H4800="","",ROW()-4)</f>
        <v/>
      </c>
    </row>
    <row r="4801">
      <c r="A4801" s="13">
        <f>IF(H4801="","",ROW()-4)</f>
        <v/>
      </c>
      <c r="B4801" s="13">
        <f>IF(H4801="","",ROW()-4)</f>
        <v/>
      </c>
    </row>
    <row r="4802">
      <c r="A4802" s="13">
        <f>IF(H4802="","",ROW()-4)</f>
        <v/>
      </c>
      <c r="B4802" s="13">
        <f>IF(H4802="","",ROW()-4)</f>
        <v/>
      </c>
    </row>
    <row r="4803">
      <c r="A4803" s="13">
        <f>IF(H4803="","",ROW()-4)</f>
        <v/>
      </c>
      <c r="B4803" s="13">
        <f>IF(H4803="","",ROW()-4)</f>
        <v/>
      </c>
    </row>
    <row r="4804">
      <c r="A4804" s="13">
        <f>IF(H4804="","",ROW()-4)</f>
        <v/>
      </c>
      <c r="B4804" s="13">
        <f>IF(H4804="","",ROW()-4)</f>
        <v/>
      </c>
    </row>
    <row r="4805">
      <c r="A4805" s="13">
        <f>IF(H4805="","",ROW()-4)</f>
        <v/>
      </c>
      <c r="B4805" s="13">
        <f>IF(H4805="","",ROW()-4)</f>
        <v/>
      </c>
    </row>
    <row r="4806">
      <c r="A4806" s="13">
        <f>IF(H4806="","",ROW()-4)</f>
        <v/>
      </c>
      <c r="B4806" s="13">
        <f>IF(H4806="","",ROW()-4)</f>
        <v/>
      </c>
    </row>
    <row r="4807">
      <c r="A4807" s="13">
        <f>IF(H4807="","",ROW()-4)</f>
        <v/>
      </c>
      <c r="B4807" s="13">
        <f>IF(H4807="","",ROW()-4)</f>
        <v/>
      </c>
    </row>
    <row r="4808">
      <c r="A4808" s="13">
        <f>IF(H4808="","",ROW()-4)</f>
        <v/>
      </c>
      <c r="B4808" s="13">
        <f>IF(H4808="","",ROW()-4)</f>
        <v/>
      </c>
    </row>
    <row r="4809">
      <c r="A4809" s="13">
        <f>IF(H4809="","",ROW()-4)</f>
        <v/>
      </c>
      <c r="B4809" s="13">
        <f>IF(H4809="","",ROW()-4)</f>
        <v/>
      </c>
    </row>
    <row r="4810">
      <c r="A4810" s="13">
        <f>IF(H4810="","",ROW()-4)</f>
        <v/>
      </c>
      <c r="B4810" s="13">
        <f>IF(H4810="","",ROW()-4)</f>
        <v/>
      </c>
    </row>
    <row r="4811">
      <c r="A4811" s="13">
        <f>IF(H4811="","",ROW()-4)</f>
        <v/>
      </c>
      <c r="B4811" s="13">
        <f>IF(H4811="","",ROW()-4)</f>
        <v/>
      </c>
    </row>
    <row r="4812">
      <c r="A4812" s="13">
        <f>IF(H4812="","",ROW()-4)</f>
        <v/>
      </c>
      <c r="B4812" s="13">
        <f>IF(H4812="","",ROW()-4)</f>
        <v/>
      </c>
    </row>
    <row r="4813">
      <c r="A4813" s="13">
        <f>IF(H4813="","",ROW()-4)</f>
        <v/>
      </c>
      <c r="B4813" s="13">
        <f>IF(H4813="","",ROW()-4)</f>
        <v/>
      </c>
    </row>
    <row r="4814">
      <c r="A4814" s="13">
        <f>IF(H4814="","",ROW()-4)</f>
        <v/>
      </c>
      <c r="B4814" s="13">
        <f>IF(H4814="","",ROW()-4)</f>
        <v/>
      </c>
    </row>
    <row r="4815">
      <c r="A4815" s="13">
        <f>IF(H4815="","",ROW()-4)</f>
        <v/>
      </c>
      <c r="B4815" s="13">
        <f>IF(H4815="","",ROW()-4)</f>
        <v/>
      </c>
    </row>
    <row r="4816">
      <c r="A4816" s="13">
        <f>IF(H4816="","",ROW()-4)</f>
        <v/>
      </c>
      <c r="B4816" s="13">
        <f>IF(H4816="","",ROW()-4)</f>
        <v/>
      </c>
    </row>
    <row r="4817">
      <c r="A4817" s="13">
        <f>IF(H4817="","",ROW()-4)</f>
        <v/>
      </c>
      <c r="B4817" s="13">
        <f>IF(H4817="","",ROW()-4)</f>
        <v/>
      </c>
    </row>
    <row r="4818">
      <c r="A4818" s="13">
        <f>IF(H4818="","",ROW()-4)</f>
        <v/>
      </c>
      <c r="B4818" s="13">
        <f>IF(H4818="","",ROW()-4)</f>
        <v/>
      </c>
    </row>
    <row r="4819">
      <c r="A4819" s="13">
        <f>IF(H4819="","",ROW()-4)</f>
        <v/>
      </c>
      <c r="B4819" s="13">
        <f>IF(H4819="","",ROW()-4)</f>
        <v/>
      </c>
    </row>
    <row r="4820">
      <c r="A4820" s="13">
        <f>IF(H4820="","",ROW()-4)</f>
        <v/>
      </c>
      <c r="B4820" s="13">
        <f>IF(H4820="","",ROW()-4)</f>
        <v/>
      </c>
    </row>
    <row r="4821">
      <c r="A4821" s="13">
        <f>IF(H4821="","",ROW()-4)</f>
        <v/>
      </c>
      <c r="B4821" s="13">
        <f>IF(H4821="","",ROW()-4)</f>
        <v/>
      </c>
    </row>
    <row r="4822">
      <c r="A4822" s="13">
        <f>IF(H4822="","",ROW()-4)</f>
        <v/>
      </c>
      <c r="B4822" s="13">
        <f>IF(H4822="","",ROW()-4)</f>
        <v/>
      </c>
    </row>
    <row r="4823">
      <c r="A4823" s="13">
        <f>IF(H4823="","",ROW()-4)</f>
        <v/>
      </c>
      <c r="B4823" s="13">
        <f>IF(H4823="","",ROW()-4)</f>
        <v/>
      </c>
    </row>
    <row r="4824">
      <c r="A4824" s="13">
        <f>IF(H4824="","",ROW()-4)</f>
        <v/>
      </c>
      <c r="B4824" s="13">
        <f>IF(H4824="","",ROW()-4)</f>
        <v/>
      </c>
    </row>
    <row r="4825">
      <c r="A4825" s="13">
        <f>IF(H4825="","",ROW()-4)</f>
        <v/>
      </c>
      <c r="B4825" s="13">
        <f>IF(H4825="","",ROW()-4)</f>
        <v/>
      </c>
    </row>
    <row r="4826">
      <c r="A4826" s="13">
        <f>IF(H4826="","",ROW()-4)</f>
        <v/>
      </c>
      <c r="B4826" s="13">
        <f>IF(H4826="","",ROW()-4)</f>
        <v/>
      </c>
    </row>
    <row r="4827">
      <c r="A4827" s="13">
        <f>IF(H4827="","",ROW()-4)</f>
        <v/>
      </c>
      <c r="B4827" s="13">
        <f>IF(H4827="","",ROW()-4)</f>
        <v/>
      </c>
    </row>
    <row r="4828">
      <c r="A4828" s="13">
        <f>IF(H4828="","",ROW()-4)</f>
        <v/>
      </c>
      <c r="B4828" s="13">
        <f>IF(H4828="","",ROW()-4)</f>
        <v/>
      </c>
    </row>
    <row r="4829">
      <c r="A4829" s="13">
        <f>IF(H4829="","",ROW()-4)</f>
        <v/>
      </c>
      <c r="B4829" s="13">
        <f>IF(H4829="","",ROW()-4)</f>
        <v/>
      </c>
    </row>
    <row r="4830">
      <c r="A4830" s="13">
        <f>IF(H4830="","",ROW()-4)</f>
        <v/>
      </c>
      <c r="B4830" s="13">
        <f>IF(H4830="","",ROW()-4)</f>
        <v/>
      </c>
    </row>
    <row r="4831">
      <c r="A4831" s="13">
        <f>IF(H4831="","",ROW()-4)</f>
        <v/>
      </c>
      <c r="B4831" s="13">
        <f>IF(H4831="","",ROW()-4)</f>
        <v/>
      </c>
    </row>
    <row r="4832">
      <c r="A4832" s="13">
        <f>IF(H4832="","",ROW()-4)</f>
        <v/>
      </c>
      <c r="B4832" s="13">
        <f>IF(H4832="","",ROW()-4)</f>
        <v/>
      </c>
    </row>
    <row r="4833">
      <c r="A4833" s="13">
        <f>IF(H4833="","",ROW()-4)</f>
        <v/>
      </c>
      <c r="B4833" s="13">
        <f>IF(H4833="","",ROW()-4)</f>
        <v/>
      </c>
    </row>
    <row r="4834">
      <c r="A4834" s="13">
        <f>IF(H4834="","",ROW()-4)</f>
        <v/>
      </c>
      <c r="B4834" s="13">
        <f>IF(H4834="","",ROW()-4)</f>
        <v/>
      </c>
    </row>
    <row r="4835">
      <c r="A4835" s="13">
        <f>IF(H4835="","",ROW()-4)</f>
        <v/>
      </c>
      <c r="B4835" s="13">
        <f>IF(H4835="","",ROW()-4)</f>
        <v/>
      </c>
    </row>
    <row r="4836">
      <c r="A4836" s="13">
        <f>IF(H4836="","",ROW()-4)</f>
        <v/>
      </c>
      <c r="B4836" s="13">
        <f>IF(H4836="","",ROW()-4)</f>
        <v/>
      </c>
    </row>
    <row r="4837">
      <c r="A4837" s="13">
        <f>IF(H4837="","",ROW()-4)</f>
        <v/>
      </c>
      <c r="B4837" s="13">
        <f>IF(H4837="","",ROW()-4)</f>
        <v/>
      </c>
    </row>
    <row r="4838">
      <c r="A4838" s="13">
        <f>IF(H4838="","",ROW()-4)</f>
        <v/>
      </c>
      <c r="B4838" s="13">
        <f>IF(H4838="","",ROW()-4)</f>
        <v/>
      </c>
    </row>
    <row r="4839">
      <c r="A4839" s="13">
        <f>IF(H4839="","",ROW()-4)</f>
        <v/>
      </c>
      <c r="B4839" s="13">
        <f>IF(H4839="","",ROW()-4)</f>
        <v/>
      </c>
    </row>
    <row r="4840">
      <c r="A4840" s="13">
        <f>IF(H4840="","",ROW()-4)</f>
        <v/>
      </c>
      <c r="B4840" s="13">
        <f>IF(H4840="","",ROW()-4)</f>
        <v/>
      </c>
    </row>
    <row r="4841">
      <c r="A4841" s="13">
        <f>IF(H4841="","",ROW()-4)</f>
        <v/>
      </c>
      <c r="B4841" s="13">
        <f>IF(H4841="","",ROW()-4)</f>
        <v/>
      </c>
    </row>
    <row r="4842">
      <c r="A4842" s="13">
        <f>IF(H4842="","",ROW()-4)</f>
        <v/>
      </c>
      <c r="B4842" s="13">
        <f>IF(H4842="","",ROW()-4)</f>
        <v/>
      </c>
    </row>
    <row r="4843">
      <c r="A4843" s="13">
        <f>IF(H4843="","",ROW()-4)</f>
        <v/>
      </c>
      <c r="B4843" s="13">
        <f>IF(H4843="","",ROW()-4)</f>
        <v/>
      </c>
    </row>
    <row r="4844">
      <c r="A4844" s="13">
        <f>IF(H4844="","",ROW()-4)</f>
        <v/>
      </c>
      <c r="B4844" s="13">
        <f>IF(H4844="","",ROW()-4)</f>
        <v/>
      </c>
    </row>
    <row r="4845">
      <c r="A4845" s="13">
        <f>IF(H4845="","",ROW()-4)</f>
        <v/>
      </c>
      <c r="B4845" s="13">
        <f>IF(H4845="","",ROW()-4)</f>
        <v/>
      </c>
    </row>
    <row r="4846">
      <c r="A4846" s="13">
        <f>IF(H4846="","",ROW()-4)</f>
        <v/>
      </c>
      <c r="B4846" s="13">
        <f>IF(H4846="","",ROW()-4)</f>
        <v/>
      </c>
    </row>
    <row r="4847">
      <c r="A4847" s="13">
        <f>IF(H4847="","",ROW()-4)</f>
        <v/>
      </c>
      <c r="B4847" s="13">
        <f>IF(H4847="","",ROW()-4)</f>
        <v/>
      </c>
    </row>
    <row r="4848">
      <c r="A4848" s="13">
        <f>IF(H4848="","",ROW()-4)</f>
        <v/>
      </c>
      <c r="B4848" s="13">
        <f>IF(H4848="","",ROW()-4)</f>
        <v/>
      </c>
    </row>
    <row r="4849">
      <c r="A4849" s="13">
        <f>IF(H4849="","",ROW()-4)</f>
        <v/>
      </c>
      <c r="B4849" s="13">
        <f>IF(H4849="","",ROW()-4)</f>
        <v/>
      </c>
    </row>
    <row r="4850">
      <c r="A4850" s="13">
        <f>IF(H4850="","",ROW()-4)</f>
        <v/>
      </c>
      <c r="B4850" s="13">
        <f>IF(H4850="","",ROW()-4)</f>
        <v/>
      </c>
    </row>
    <row r="4851">
      <c r="A4851" s="13">
        <f>IF(H4851="","",ROW()-4)</f>
        <v/>
      </c>
      <c r="B4851" s="13">
        <f>IF(H4851="","",ROW()-4)</f>
        <v/>
      </c>
    </row>
    <row r="4852">
      <c r="A4852" s="13">
        <f>IF(H4852="","",ROW()-4)</f>
        <v/>
      </c>
      <c r="B4852" s="13">
        <f>IF(H4852="","",ROW()-4)</f>
        <v/>
      </c>
    </row>
    <row r="4853">
      <c r="A4853" s="13">
        <f>IF(H4853="","",ROW()-4)</f>
        <v/>
      </c>
      <c r="B4853" s="13">
        <f>IF(H4853="","",ROW()-4)</f>
        <v/>
      </c>
    </row>
    <row r="4854">
      <c r="A4854" s="13">
        <f>IF(H4854="","",ROW()-4)</f>
        <v/>
      </c>
      <c r="B4854" s="13">
        <f>IF(H4854="","",ROW()-4)</f>
        <v/>
      </c>
    </row>
    <row r="4855">
      <c r="A4855" s="13">
        <f>IF(H4855="","",ROW()-4)</f>
        <v/>
      </c>
      <c r="B4855" s="13">
        <f>IF(H4855="","",ROW()-4)</f>
        <v/>
      </c>
    </row>
    <row r="4856">
      <c r="A4856" s="13">
        <f>IF(H4856="","",ROW()-4)</f>
        <v/>
      </c>
      <c r="B4856" s="13">
        <f>IF(H4856="","",ROW()-4)</f>
        <v/>
      </c>
    </row>
    <row r="4857">
      <c r="A4857" s="13">
        <f>IF(H4857="","",ROW()-4)</f>
        <v/>
      </c>
      <c r="B4857" s="13">
        <f>IF(H4857="","",ROW()-4)</f>
        <v/>
      </c>
    </row>
    <row r="4858">
      <c r="A4858" s="13">
        <f>IF(H4858="","",ROW()-4)</f>
        <v/>
      </c>
      <c r="B4858" s="13">
        <f>IF(H4858="","",ROW()-4)</f>
        <v/>
      </c>
    </row>
    <row r="4859">
      <c r="A4859" s="13">
        <f>IF(H4859="","",ROW()-4)</f>
        <v/>
      </c>
      <c r="B4859" s="13">
        <f>IF(H4859="","",ROW()-4)</f>
        <v/>
      </c>
    </row>
    <row r="4860">
      <c r="A4860" s="13">
        <f>IF(H4860="","",ROW()-4)</f>
        <v/>
      </c>
      <c r="B4860" s="13">
        <f>IF(H4860="","",ROW()-4)</f>
        <v/>
      </c>
    </row>
    <row r="4861">
      <c r="A4861" s="13">
        <f>IF(H4861="","",ROW()-4)</f>
        <v/>
      </c>
      <c r="B4861" s="13">
        <f>IF(H4861="","",ROW()-4)</f>
        <v/>
      </c>
    </row>
    <row r="4862">
      <c r="A4862" s="13">
        <f>IF(H4862="","",ROW()-4)</f>
        <v/>
      </c>
      <c r="B4862" s="13">
        <f>IF(H4862="","",ROW()-4)</f>
        <v/>
      </c>
    </row>
    <row r="4863">
      <c r="A4863" s="13">
        <f>IF(H4863="","",ROW()-4)</f>
        <v/>
      </c>
      <c r="B4863" s="13">
        <f>IF(H4863="","",ROW()-4)</f>
        <v/>
      </c>
    </row>
    <row r="4864">
      <c r="A4864" s="13">
        <f>IF(H4864="","",ROW()-4)</f>
        <v/>
      </c>
      <c r="B4864" s="13">
        <f>IF(H4864="","",ROW()-4)</f>
        <v/>
      </c>
    </row>
    <row r="4865">
      <c r="A4865" s="13">
        <f>IF(H4865="","",ROW()-4)</f>
        <v/>
      </c>
      <c r="B4865" s="13">
        <f>IF(H4865="","",ROW()-4)</f>
        <v/>
      </c>
    </row>
    <row r="4866">
      <c r="A4866" s="13">
        <f>IF(H4866="","",ROW()-4)</f>
        <v/>
      </c>
      <c r="B4866" s="13">
        <f>IF(H4866="","",ROW()-4)</f>
        <v/>
      </c>
    </row>
    <row r="4867">
      <c r="A4867" s="13">
        <f>IF(H4867="","",ROW()-4)</f>
        <v/>
      </c>
      <c r="B4867" s="13">
        <f>IF(H4867="","",ROW()-4)</f>
        <v/>
      </c>
    </row>
    <row r="4868">
      <c r="A4868" s="13">
        <f>IF(H4868="","",ROW()-4)</f>
        <v/>
      </c>
      <c r="B4868" s="13">
        <f>IF(H4868="","",ROW()-4)</f>
        <v/>
      </c>
    </row>
    <row r="4869">
      <c r="A4869" s="13">
        <f>IF(H4869="","",ROW()-4)</f>
        <v/>
      </c>
      <c r="B4869" s="13">
        <f>IF(H4869="","",ROW()-4)</f>
        <v/>
      </c>
    </row>
    <row r="4870">
      <c r="A4870" s="13">
        <f>IF(H4870="","",ROW()-4)</f>
        <v/>
      </c>
      <c r="B4870" s="13">
        <f>IF(H4870="","",ROW()-4)</f>
        <v/>
      </c>
    </row>
    <row r="4871">
      <c r="A4871" s="13">
        <f>IF(H4871="","",ROW()-4)</f>
        <v/>
      </c>
      <c r="B4871" s="13">
        <f>IF(H4871="","",ROW()-4)</f>
        <v/>
      </c>
    </row>
    <row r="4872">
      <c r="A4872" s="13">
        <f>IF(H4872="","",ROW()-4)</f>
        <v/>
      </c>
      <c r="B4872" s="13">
        <f>IF(H4872="","",ROW()-4)</f>
        <v/>
      </c>
    </row>
    <row r="4873">
      <c r="A4873" s="13">
        <f>IF(H4873="","",ROW()-4)</f>
        <v/>
      </c>
      <c r="B4873" s="13">
        <f>IF(H4873="","",ROW()-4)</f>
        <v/>
      </c>
    </row>
    <row r="4874">
      <c r="A4874" s="13">
        <f>IF(H4874="","",ROW()-4)</f>
        <v/>
      </c>
      <c r="B4874" s="13">
        <f>IF(H4874="","",ROW()-4)</f>
        <v/>
      </c>
    </row>
    <row r="4875">
      <c r="A4875" s="13">
        <f>IF(H4875="","",ROW()-4)</f>
        <v/>
      </c>
      <c r="B4875" s="13">
        <f>IF(H4875="","",ROW()-4)</f>
        <v/>
      </c>
    </row>
    <row r="4876">
      <c r="A4876" s="13">
        <f>IF(H4876="","",ROW()-4)</f>
        <v/>
      </c>
      <c r="B4876" s="13">
        <f>IF(H4876="","",ROW()-4)</f>
        <v/>
      </c>
    </row>
    <row r="4877">
      <c r="A4877" s="13">
        <f>IF(H4877="","",ROW()-4)</f>
        <v/>
      </c>
      <c r="B4877" s="13">
        <f>IF(H4877="","",ROW()-4)</f>
        <v/>
      </c>
    </row>
    <row r="4878">
      <c r="A4878" s="13">
        <f>IF(H4878="","",ROW()-4)</f>
        <v/>
      </c>
      <c r="B4878" s="13">
        <f>IF(H4878="","",ROW()-4)</f>
        <v/>
      </c>
    </row>
    <row r="4879">
      <c r="A4879" s="13">
        <f>IF(H4879="","",ROW()-4)</f>
        <v/>
      </c>
      <c r="B4879" s="13">
        <f>IF(H4879="","",ROW()-4)</f>
        <v/>
      </c>
    </row>
    <row r="4880">
      <c r="A4880" s="13">
        <f>IF(H4880="","",ROW()-4)</f>
        <v/>
      </c>
      <c r="B4880" s="13">
        <f>IF(H4880="","",ROW()-4)</f>
        <v/>
      </c>
    </row>
    <row r="4881">
      <c r="A4881" s="13">
        <f>IF(H4881="","",ROW()-4)</f>
        <v/>
      </c>
      <c r="B4881" s="13">
        <f>IF(H4881="","",ROW()-4)</f>
        <v/>
      </c>
    </row>
    <row r="4882">
      <c r="A4882" s="13">
        <f>IF(H4882="","",ROW()-4)</f>
        <v/>
      </c>
      <c r="B4882" s="13">
        <f>IF(H4882="","",ROW()-4)</f>
        <v/>
      </c>
    </row>
    <row r="4883">
      <c r="A4883" s="13">
        <f>IF(H4883="","",ROW()-4)</f>
        <v/>
      </c>
      <c r="B4883" s="13">
        <f>IF(H4883="","",ROW()-4)</f>
        <v/>
      </c>
    </row>
    <row r="4884">
      <c r="A4884" s="13">
        <f>IF(H4884="","",ROW()-4)</f>
        <v/>
      </c>
      <c r="B4884" s="13">
        <f>IF(H4884="","",ROW()-4)</f>
        <v/>
      </c>
    </row>
    <row r="4885">
      <c r="A4885" s="13">
        <f>IF(H4885="","",ROW()-4)</f>
        <v/>
      </c>
      <c r="B4885" s="13">
        <f>IF(H4885="","",ROW()-4)</f>
        <v/>
      </c>
    </row>
    <row r="4886">
      <c r="A4886" s="13">
        <f>IF(H4886="","",ROW()-4)</f>
        <v/>
      </c>
      <c r="B4886" s="13">
        <f>IF(H4886="","",ROW()-4)</f>
        <v/>
      </c>
    </row>
    <row r="4887">
      <c r="A4887" s="13">
        <f>IF(H4887="","",ROW()-4)</f>
        <v/>
      </c>
      <c r="B4887" s="13">
        <f>IF(H4887="","",ROW()-4)</f>
        <v/>
      </c>
    </row>
    <row r="4888">
      <c r="A4888" s="13">
        <f>IF(H4888="","",ROW()-4)</f>
        <v/>
      </c>
      <c r="B4888" s="13">
        <f>IF(H4888="","",ROW()-4)</f>
        <v/>
      </c>
    </row>
    <row r="4889">
      <c r="A4889" s="13">
        <f>IF(H4889="","",ROW()-4)</f>
        <v/>
      </c>
      <c r="B4889" s="13">
        <f>IF(H4889="","",ROW()-4)</f>
        <v/>
      </c>
    </row>
    <row r="4890">
      <c r="A4890" s="13">
        <f>IF(H4890="","",ROW()-4)</f>
        <v/>
      </c>
      <c r="B4890" s="13">
        <f>IF(H4890="","",ROW()-4)</f>
        <v/>
      </c>
    </row>
    <row r="4891">
      <c r="A4891" s="13">
        <f>IF(H4891="","",ROW()-4)</f>
        <v/>
      </c>
      <c r="B4891" s="13">
        <f>IF(H4891="","",ROW()-4)</f>
        <v/>
      </c>
    </row>
    <row r="4892">
      <c r="A4892" s="13">
        <f>IF(H4892="","",ROW()-4)</f>
        <v/>
      </c>
      <c r="B4892" s="13">
        <f>IF(H4892="","",ROW()-4)</f>
        <v/>
      </c>
    </row>
    <row r="4893">
      <c r="A4893" s="13">
        <f>IF(H4893="","",ROW()-4)</f>
        <v/>
      </c>
      <c r="B4893" s="13">
        <f>IF(H4893="","",ROW()-4)</f>
        <v/>
      </c>
    </row>
    <row r="4894">
      <c r="A4894" s="13">
        <f>IF(H4894="","",ROW()-4)</f>
        <v/>
      </c>
      <c r="B4894" s="13">
        <f>IF(H4894="","",ROW()-4)</f>
        <v/>
      </c>
    </row>
    <row r="4895">
      <c r="A4895" s="13">
        <f>IF(H4895="","",ROW()-4)</f>
        <v/>
      </c>
      <c r="B4895" s="13">
        <f>IF(H4895="","",ROW()-4)</f>
        <v/>
      </c>
    </row>
    <row r="4896">
      <c r="A4896" s="13">
        <f>IF(H4896="","",ROW()-4)</f>
        <v/>
      </c>
      <c r="B4896" s="13">
        <f>IF(H4896="","",ROW()-4)</f>
        <v/>
      </c>
    </row>
    <row r="4897">
      <c r="A4897" s="13">
        <f>IF(H4897="","",ROW()-4)</f>
        <v/>
      </c>
      <c r="B4897" s="13">
        <f>IF(H4897="","",ROW()-4)</f>
        <v/>
      </c>
    </row>
    <row r="4898">
      <c r="A4898" s="13">
        <f>IF(H4898="","",ROW()-4)</f>
        <v/>
      </c>
      <c r="B4898" s="13">
        <f>IF(H4898="","",ROW()-4)</f>
        <v/>
      </c>
    </row>
    <row r="4899">
      <c r="A4899" s="13">
        <f>IF(H4899="","",ROW()-4)</f>
        <v/>
      </c>
      <c r="B4899" s="13">
        <f>IF(H4899="","",ROW()-4)</f>
        <v/>
      </c>
    </row>
    <row r="4900">
      <c r="A4900" s="13">
        <f>IF(H4900="","",ROW()-4)</f>
        <v/>
      </c>
      <c r="B4900" s="13">
        <f>IF(H4900="","",ROW()-4)</f>
        <v/>
      </c>
    </row>
    <row r="4901">
      <c r="A4901" s="13">
        <f>IF(H4901="","",ROW()-4)</f>
        <v/>
      </c>
      <c r="B4901" s="13">
        <f>IF(H4901="","",ROW()-4)</f>
        <v/>
      </c>
    </row>
    <row r="4902">
      <c r="A4902" s="13">
        <f>IF(H4902="","",ROW()-4)</f>
        <v/>
      </c>
      <c r="B4902" s="13">
        <f>IF(H4902="","",ROW()-4)</f>
        <v/>
      </c>
    </row>
    <row r="4903">
      <c r="A4903" s="13">
        <f>IF(H4903="","",ROW()-4)</f>
        <v/>
      </c>
      <c r="B4903" s="13">
        <f>IF(H4903="","",ROW()-4)</f>
        <v/>
      </c>
    </row>
    <row r="4904">
      <c r="A4904" s="13">
        <f>IF(H4904="","",ROW()-4)</f>
        <v/>
      </c>
      <c r="B4904" s="13">
        <f>IF(H4904="","",ROW()-4)</f>
        <v/>
      </c>
    </row>
    <row r="4905">
      <c r="A4905" s="13">
        <f>IF(H4905="","",ROW()-4)</f>
        <v/>
      </c>
      <c r="B4905" s="13">
        <f>IF(H4905="","",ROW()-4)</f>
        <v/>
      </c>
    </row>
    <row r="4906">
      <c r="A4906" s="13">
        <f>IF(H4906="","",ROW()-4)</f>
        <v/>
      </c>
      <c r="B4906" s="13">
        <f>IF(H4906="","",ROW()-4)</f>
        <v/>
      </c>
    </row>
    <row r="4907">
      <c r="A4907" s="13">
        <f>IF(H4907="","",ROW()-4)</f>
        <v/>
      </c>
      <c r="B4907" s="13">
        <f>IF(H4907="","",ROW()-4)</f>
        <v/>
      </c>
    </row>
    <row r="4908">
      <c r="A4908" s="13">
        <f>IF(H4908="","",ROW()-4)</f>
        <v/>
      </c>
      <c r="B4908" s="13">
        <f>IF(H4908="","",ROW()-4)</f>
        <v/>
      </c>
    </row>
    <row r="4909">
      <c r="A4909" s="13">
        <f>IF(H4909="","",ROW()-4)</f>
        <v/>
      </c>
      <c r="B4909" s="13">
        <f>IF(H4909="","",ROW()-4)</f>
        <v/>
      </c>
    </row>
    <row r="4910">
      <c r="A4910" s="13">
        <f>IF(H4910="","",ROW()-4)</f>
        <v/>
      </c>
      <c r="B4910" s="13">
        <f>IF(H4910="","",ROW()-4)</f>
        <v/>
      </c>
    </row>
    <row r="4911">
      <c r="A4911" s="13">
        <f>IF(H4911="","",ROW()-4)</f>
        <v/>
      </c>
      <c r="B4911" s="13">
        <f>IF(H4911="","",ROW()-4)</f>
        <v/>
      </c>
    </row>
    <row r="4912">
      <c r="A4912" s="13">
        <f>IF(H4912="","",ROW()-4)</f>
        <v/>
      </c>
      <c r="B4912" s="13">
        <f>IF(H4912="","",ROW()-4)</f>
        <v/>
      </c>
    </row>
    <row r="4913">
      <c r="A4913" s="13">
        <f>IF(H4913="","",ROW()-4)</f>
        <v/>
      </c>
      <c r="B4913" s="13">
        <f>IF(H4913="","",ROW()-4)</f>
        <v/>
      </c>
    </row>
    <row r="4914">
      <c r="A4914" s="13">
        <f>IF(H4914="","",ROW()-4)</f>
        <v/>
      </c>
      <c r="B4914" s="13">
        <f>IF(H4914="","",ROW()-4)</f>
        <v/>
      </c>
    </row>
    <row r="4915">
      <c r="A4915" s="13">
        <f>IF(H4915="","",ROW()-4)</f>
        <v/>
      </c>
      <c r="B4915" s="13">
        <f>IF(H4915="","",ROW()-4)</f>
        <v/>
      </c>
    </row>
    <row r="4916">
      <c r="A4916" s="13">
        <f>IF(H4916="","",ROW()-4)</f>
        <v/>
      </c>
      <c r="B4916" s="13">
        <f>IF(H4916="","",ROW()-4)</f>
        <v/>
      </c>
    </row>
    <row r="4917">
      <c r="A4917" s="13">
        <f>IF(H4917="","",ROW()-4)</f>
        <v/>
      </c>
      <c r="B4917" s="13">
        <f>IF(H4917="","",ROW()-4)</f>
        <v/>
      </c>
    </row>
    <row r="4918">
      <c r="A4918" s="13">
        <f>IF(H4918="","",ROW()-4)</f>
        <v/>
      </c>
      <c r="B4918" s="13">
        <f>IF(H4918="","",ROW()-4)</f>
        <v/>
      </c>
    </row>
    <row r="4919">
      <c r="A4919" s="13">
        <f>IF(H4919="","",ROW()-4)</f>
        <v/>
      </c>
      <c r="B4919" s="13">
        <f>IF(H4919="","",ROW()-4)</f>
        <v/>
      </c>
    </row>
    <row r="4920">
      <c r="A4920" s="13">
        <f>IF(H4920="","",ROW()-4)</f>
        <v/>
      </c>
      <c r="B4920" s="13">
        <f>IF(H4920="","",ROW()-4)</f>
        <v/>
      </c>
    </row>
    <row r="4921">
      <c r="A4921" s="13">
        <f>IF(H4921="","",ROW()-4)</f>
        <v/>
      </c>
      <c r="B4921" s="13">
        <f>IF(H4921="","",ROW()-4)</f>
        <v/>
      </c>
    </row>
    <row r="4922">
      <c r="A4922" s="13">
        <f>IF(H4922="","",ROW()-4)</f>
        <v/>
      </c>
      <c r="B4922" s="13">
        <f>IF(H4922="","",ROW()-4)</f>
        <v/>
      </c>
    </row>
    <row r="4923">
      <c r="A4923" s="13">
        <f>IF(H4923="","",ROW()-4)</f>
        <v/>
      </c>
      <c r="B4923" s="13">
        <f>IF(H4923="","",ROW()-4)</f>
        <v/>
      </c>
    </row>
    <row r="4924">
      <c r="A4924" s="13">
        <f>IF(H4924="","",ROW()-4)</f>
        <v/>
      </c>
      <c r="B4924" s="13">
        <f>IF(H4924="","",ROW()-4)</f>
        <v/>
      </c>
    </row>
    <row r="4925">
      <c r="A4925" s="13">
        <f>IF(H4925="","",ROW()-4)</f>
        <v/>
      </c>
      <c r="B4925" s="13">
        <f>IF(H4925="","",ROW()-4)</f>
        <v/>
      </c>
    </row>
    <row r="4926">
      <c r="A4926" s="13">
        <f>IF(H4926="","",ROW()-4)</f>
        <v/>
      </c>
      <c r="B4926" s="13">
        <f>IF(H4926="","",ROW()-4)</f>
        <v/>
      </c>
    </row>
    <row r="4927">
      <c r="A4927" s="13">
        <f>IF(H4927="","",ROW()-4)</f>
        <v/>
      </c>
      <c r="B4927" s="13">
        <f>IF(H4927="","",ROW()-4)</f>
        <v/>
      </c>
    </row>
    <row r="4928">
      <c r="A4928" s="13">
        <f>IF(H4928="","",ROW()-4)</f>
        <v/>
      </c>
      <c r="B4928" s="13">
        <f>IF(H4928="","",ROW()-4)</f>
        <v/>
      </c>
    </row>
    <row r="4929">
      <c r="A4929" s="13">
        <f>IF(H4929="","",ROW()-4)</f>
        <v/>
      </c>
      <c r="B4929" s="13">
        <f>IF(H4929="","",ROW()-4)</f>
        <v/>
      </c>
    </row>
    <row r="4930">
      <c r="A4930" s="13">
        <f>IF(H4930="","",ROW()-4)</f>
        <v/>
      </c>
      <c r="B4930" s="13">
        <f>IF(H4930="","",ROW()-4)</f>
        <v/>
      </c>
    </row>
    <row r="4931">
      <c r="A4931" s="13">
        <f>IF(H4931="","",ROW()-4)</f>
        <v/>
      </c>
      <c r="B4931" s="13">
        <f>IF(H4931="","",ROW()-4)</f>
        <v/>
      </c>
    </row>
    <row r="4932">
      <c r="A4932" s="13">
        <f>IF(H4932="","",ROW()-4)</f>
        <v/>
      </c>
      <c r="B4932" s="13">
        <f>IF(H4932="","",ROW()-4)</f>
        <v/>
      </c>
    </row>
    <row r="4933">
      <c r="A4933" s="13">
        <f>IF(H4933="","",ROW()-4)</f>
        <v/>
      </c>
      <c r="B4933" s="13">
        <f>IF(H4933="","",ROW()-4)</f>
        <v/>
      </c>
    </row>
    <row r="4934">
      <c r="A4934" s="13">
        <f>IF(H4934="","",ROW()-4)</f>
        <v/>
      </c>
      <c r="B4934" s="13">
        <f>IF(H4934="","",ROW()-4)</f>
        <v/>
      </c>
    </row>
    <row r="4935">
      <c r="A4935" s="13">
        <f>IF(H4935="","",ROW()-4)</f>
        <v/>
      </c>
      <c r="B4935" s="13">
        <f>IF(H4935="","",ROW()-4)</f>
        <v/>
      </c>
    </row>
    <row r="4936">
      <c r="A4936" s="13">
        <f>IF(H4936="","",ROW()-4)</f>
        <v/>
      </c>
      <c r="B4936" s="13">
        <f>IF(H4936="","",ROW()-4)</f>
        <v/>
      </c>
    </row>
    <row r="4937">
      <c r="A4937" s="13">
        <f>IF(H4937="","",ROW()-4)</f>
        <v/>
      </c>
      <c r="B4937" s="13">
        <f>IF(H4937="","",ROW()-4)</f>
        <v/>
      </c>
    </row>
    <row r="4938">
      <c r="A4938" s="13">
        <f>IF(H4938="","",ROW()-4)</f>
        <v/>
      </c>
      <c r="B4938" s="13">
        <f>IF(H4938="","",ROW()-4)</f>
        <v/>
      </c>
    </row>
    <row r="4939">
      <c r="A4939" s="13">
        <f>IF(H4939="","",ROW()-4)</f>
        <v/>
      </c>
      <c r="B4939" s="13">
        <f>IF(H4939="","",ROW()-4)</f>
        <v/>
      </c>
    </row>
    <row r="4940">
      <c r="A4940" s="13">
        <f>IF(H4940="","",ROW()-4)</f>
        <v/>
      </c>
      <c r="B4940" s="13">
        <f>IF(H4940="","",ROW()-4)</f>
        <v/>
      </c>
    </row>
    <row r="4941">
      <c r="A4941" s="13">
        <f>IF(H4941="","",ROW()-4)</f>
        <v/>
      </c>
      <c r="B4941" s="13">
        <f>IF(H4941="","",ROW()-4)</f>
        <v/>
      </c>
    </row>
    <row r="4942">
      <c r="A4942" s="13">
        <f>IF(H4942="","",ROW()-4)</f>
        <v/>
      </c>
      <c r="B4942" s="13">
        <f>IF(H4942="","",ROW()-4)</f>
        <v/>
      </c>
    </row>
    <row r="4943">
      <c r="A4943" s="13">
        <f>IF(H4943="","",ROW()-4)</f>
        <v/>
      </c>
      <c r="B4943" s="13">
        <f>IF(H4943="","",ROW()-4)</f>
        <v/>
      </c>
    </row>
    <row r="4944">
      <c r="A4944" s="13">
        <f>IF(H4944="","",ROW()-4)</f>
        <v/>
      </c>
      <c r="B4944" s="13">
        <f>IF(H4944="","",ROW()-4)</f>
        <v/>
      </c>
    </row>
    <row r="4945">
      <c r="A4945" s="13">
        <f>IF(H4945="","",ROW()-4)</f>
        <v/>
      </c>
      <c r="B4945" s="13">
        <f>IF(H4945="","",ROW()-4)</f>
        <v/>
      </c>
    </row>
    <row r="4946">
      <c r="A4946" s="13">
        <f>IF(H4946="","",ROW()-4)</f>
        <v/>
      </c>
      <c r="B4946" s="13">
        <f>IF(H4946="","",ROW()-4)</f>
        <v/>
      </c>
    </row>
    <row r="4947">
      <c r="A4947" s="13">
        <f>IF(H4947="","",ROW()-4)</f>
        <v/>
      </c>
      <c r="B4947" s="13">
        <f>IF(H4947="","",ROW()-4)</f>
        <v/>
      </c>
    </row>
    <row r="4948">
      <c r="A4948" s="13">
        <f>IF(H4948="","",ROW()-4)</f>
        <v/>
      </c>
      <c r="B4948" s="13">
        <f>IF(H4948="","",ROW()-4)</f>
        <v/>
      </c>
    </row>
    <row r="4949">
      <c r="A4949" s="13">
        <f>IF(H4949="","",ROW()-4)</f>
        <v/>
      </c>
      <c r="B4949" s="13">
        <f>IF(H4949="","",ROW()-4)</f>
        <v/>
      </c>
    </row>
    <row r="4950">
      <c r="A4950" s="13">
        <f>IF(H4950="","",ROW()-4)</f>
        <v/>
      </c>
      <c r="B4950" s="13">
        <f>IF(H4950="","",ROW()-4)</f>
        <v/>
      </c>
    </row>
    <row r="4951">
      <c r="A4951" s="13">
        <f>IF(H4951="","",ROW()-4)</f>
        <v/>
      </c>
      <c r="B4951" s="13">
        <f>IF(H4951="","",ROW()-4)</f>
        <v/>
      </c>
    </row>
    <row r="4952">
      <c r="A4952" s="13">
        <f>IF(H4952="","",ROW()-4)</f>
        <v/>
      </c>
      <c r="B4952" s="13">
        <f>IF(H4952="","",ROW()-4)</f>
        <v/>
      </c>
    </row>
    <row r="4953">
      <c r="A4953" s="13">
        <f>IF(H4953="","",ROW()-4)</f>
        <v/>
      </c>
      <c r="B4953" s="13">
        <f>IF(H4953="","",ROW()-4)</f>
        <v/>
      </c>
    </row>
    <row r="4954">
      <c r="A4954" s="13">
        <f>IF(H4954="","",ROW()-4)</f>
        <v/>
      </c>
      <c r="B4954" s="13">
        <f>IF(H4954="","",ROW()-4)</f>
        <v/>
      </c>
    </row>
    <row r="4955">
      <c r="A4955" s="13">
        <f>IF(H4955="","",ROW()-4)</f>
        <v/>
      </c>
      <c r="B4955" s="13">
        <f>IF(H4955="","",ROW()-4)</f>
        <v/>
      </c>
    </row>
    <row r="4956">
      <c r="A4956" s="13">
        <f>IF(H4956="","",ROW()-4)</f>
        <v/>
      </c>
      <c r="B4956" s="13">
        <f>IF(H4956="","",ROW()-4)</f>
        <v/>
      </c>
    </row>
    <row r="4957">
      <c r="A4957" s="13">
        <f>IF(H4957="","",ROW()-4)</f>
        <v/>
      </c>
      <c r="B4957" s="13">
        <f>IF(H4957="","",ROW()-4)</f>
        <v/>
      </c>
    </row>
    <row r="4958">
      <c r="A4958" s="13">
        <f>IF(H4958="","",ROW()-4)</f>
        <v/>
      </c>
      <c r="B4958" s="13">
        <f>IF(H4958="","",ROW()-4)</f>
        <v/>
      </c>
    </row>
    <row r="4959">
      <c r="A4959" s="13">
        <f>IF(H4959="","",ROW()-4)</f>
        <v/>
      </c>
      <c r="B4959" s="13">
        <f>IF(H4959="","",ROW()-4)</f>
        <v/>
      </c>
    </row>
    <row r="4960">
      <c r="A4960" s="13">
        <f>IF(H4960="","",ROW()-4)</f>
        <v/>
      </c>
      <c r="B4960" s="13">
        <f>IF(H4960="","",ROW()-4)</f>
        <v/>
      </c>
    </row>
    <row r="4961">
      <c r="A4961" s="13">
        <f>IF(H4961="","",ROW()-4)</f>
        <v/>
      </c>
      <c r="B4961" s="13">
        <f>IF(H4961="","",ROW()-4)</f>
        <v/>
      </c>
    </row>
    <row r="4962">
      <c r="A4962" s="13">
        <f>IF(H4962="","",ROW()-4)</f>
        <v/>
      </c>
      <c r="B4962" s="13">
        <f>IF(H4962="","",ROW()-4)</f>
        <v/>
      </c>
    </row>
    <row r="4963">
      <c r="A4963" s="13">
        <f>IF(H4963="","",ROW()-4)</f>
        <v/>
      </c>
      <c r="B4963" s="13">
        <f>IF(H4963="","",ROW()-4)</f>
        <v/>
      </c>
    </row>
    <row r="4964">
      <c r="A4964" s="13">
        <f>IF(H4964="","",ROW()-4)</f>
        <v/>
      </c>
      <c r="B4964" s="13">
        <f>IF(H4964="","",ROW()-4)</f>
        <v/>
      </c>
    </row>
    <row r="4965">
      <c r="A4965" s="13">
        <f>IF(H4965="","",ROW()-4)</f>
        <v/>
      </c>
      <c r="B4965" s="13">
        <f>IF(H4965="","",ROW()-4)</f>
        <v/>
      </c>
    </row>
    <row r="4966">
      <c r="A4966" s="13">
        <f>IF(H4966="","",ROW()-4)</f>
        <v/>
      </c>
      <c r="B4966" s="13">
        <f>IF(H4966="","",ROW()-4)</f>
        <v/>
      </c>
    </row>
    <row r="4967">
      <c r="A4967" s="13">
        <f>IF(H4967="","",ROW()-4)</f>
        <v/>
      </c>
      <c r="B4967" s="13">
        <f>IF(H4967="","",ROW()-4)</f>
        <v/>
      </c>
    </row>
    <row r="4968">
      <c r="A4968" s="13">
        <f>IF(H4968="","",ROW()-4)</f>
        <v/>
      </c>
      <c r="B4968" s="13">
        <f>IF(H4968="","",ROW()-4)</f>
        <v/>
      </c>
    </row>
    <row r="4969">
      <c r="A4969" s="13">
        <f>IF(H4969="","",ROW()-4)</f>
        <v/>
      </c>
      <c r="B4969" s="13">
        <f>IF(H4969="","",ROW()-4)</f>
        <v/>
      </c>
    </row>
    <row r="4970">
      <c r="A4970" s="13">
        <f>IF(H4970="","",ROW()-4)</f>
        <v/>
      </c>
      <c r="B4970" s="13">
        <f>IF(H4970="","",ROW()-4)</f>
        <v/>
      </c>
    </row>
    <row r="4971">
      <c r="A4971" s="13">
        <f>IF(H4971="","",ROW()-4)</f>
        <v/>
      </c>
      <c r="B4971" s="13">
        <f>IF(H4971="","",ROW()-4)</f>
        <v/>
      </c>
    </row>
    <row r="4972">
      <c r="A4972" s="13">
        <f>IF(H4972="","",ROW()-4)</f>
        <v/>
      </c>
      <c r="B4972" s="13">
        <f>IF(H4972="","",ROW()-4)</f>
        <v/>
      </c>
    </row>
    <row r="4973">
      <c r="A4973" s="13">
        <f>IF(H4973="","",ROW()-4)</f>
        <v/>
      </c>
      <c r="B4973" s="13">
        <f>IF(H4973="","",ROW()-4)</f>
        <v/>
      </c>
    </row>
    <row r="4974">
      <c r="A4974" s="13">
        <f>IF(H4974="","",ROW()-4)</f>
        <v/>
      </c>
      <c r="B4974" s="13">
        <f>IF(H4974="","",ROW()-4)</f>
        <v/>
      </c>
    </row>
    <row r="4975">
      <c r="A4975" s="13">
        <f>IF(H4975="","",ROW()-4)</f>
        <v/>
      </c>
      <c r="B4975" s="13">
        <f>IF(H4975="","",ROW()-4)</f>
        <v/>
      </c>
    </row>
    <row r="4976">
      <c r="A4976" s="13">
        <f>IF(H4976="","",ROW()-4)</f>
        <v/>
      </c>
      <c r="B4976" s="13">
        <f>IF(H4976="","",ROW()-4)</f>
        <v/>
      </c>
    </row>
    <row r="4977">
      <c r="A4977" s="13">
        <f>IF(H4977="","",ROW()-4)</f>
        <v/>
      </c>
      <c r="B4977" s="13">
        <f>IF(H4977="","",ROW()-4)</f>
        <v/>
      </c>
    </row>
    <row r="4978">
      <c r="A4978" s="13">
        <f>IF(H4978="","",ROW()-4)</f>
        <v/>
      </c>
      <c r="B4978" s="13">
        <f>IF(H4978="","",ROW()-4)</f>
        <v/>
      </c>
    </row>
    <row r="4979">
      <c r="A4979" s="13">
        <f>IF(H4979="","",ROW()-4)</f>
        <v/>
      </c>
      <c r="B4979" s="13">
        <f>IF(H4979="","",ROW()-4)</f>
        <v/>
      </c>
    </row>
    <row r="4980">
      <c r="A4980" s="13">
        <f>IF(H4980="","",ROW()-4)</f>
        <v/>
      </c>
      <c r="B4980" s="13">
        <f>IF(H4980="","",ROW()-4)</f>
        <v/>
      </c>
    </row>
    <row r="4981">
      <c r="A4981" s="13">
        <f>IF(H4981="","",ROW()-4)</f>
        <v/>
      </c>
      <c r="B4981" s="13">
        <f>IF(H4981="","",ROW()-4)</f>
        <v/>
      </c>
    </row>
    <row r="4982">
      <c r="A4982" s="13">
        <f>IF(H4982="","",ROW()-4)</f>
        <v/>
      </c>
      <c r="B4982" s="13">
        <f>IF(H4982="","",ROW()-4)</f>
        <v/>
      </c>
    </row>
    <row r="4983">
      <c r="A4983" s="13">
        <f>IF(H4983="","",ROW()-4)</f>
        <v/>
      </c>
      <c r="B4983" s="13">
        <f>IF(H4983="","",ROW()-4)</f>
        <v/>
      </c>
    </row>
    <row r="4984">
      <c r="A4984" s="13">
        <f>IF(H4984="","",ROW()-4)</f>
        <v/>
      </c>
      <c r="B4984" s="13">
        <f>IF(H4984="","",ROW()-4)</f>
        <v/>
      </c>
    </row>
    <row r="4985">
      <c r="A4985" s="13">
        <f>IF(H4985="","",ROW()-4)</f>
        <v/>
      </c>
      <c r="B4985" s="13">
        <f>IF(H4985="","",ROW()-4)</f>
        <v/>
      </c>
    </row>
    <row r="4986">
      <c r="A4986" s="13">
        <f>IF(H4986="","",ROW()-4)</f>
        <v/>
      </c>
      <c r="B4986" s="13">
        <f>IF(H4986="","",ROW()-4)</f>
        <v/>
      </c>
    </row>
    <row r="4987">
      <c r="A4987" s="13">
        <f>IF(H4987="","",ROW()-4)</f>
        <v/>
      </c>
      <c r="B4987" s="13">
        <f>IF(H4987="","",ROW()-4)</f>
        <v/>
      </c>
    </row>
    <row r="4988">
      <c r="A4988" s="13">
        <f>IF(H4988="","",ROW()-4)</f>
        <v/>
      </c>
      <c r="B4988" s="13">
        <f>IF(H4988="","",ROW()-4)</f>
        <v/>
      </c>
    </row>
    <row r="4989">
      <c r="A4989" s="13">
        <f>IF(H4989="","",ROW()-4)</f>
        <v/>
      </c>
      <c r="B4989" s="13">
        <f>IF(H4989="","",ROW()-4)</f>
        <v/>
      </c>
    </row>
    <row r="4990">
      <c r="A4990" s="13">
        <f>IF(H4990="","",ROW()-4)</f>
        <v/>
      </c>
      <c r="B4990" s="13">
        <f>IF(H4990="","",ROW()-4)</f>
        <v/>
      </c>
    </row>
    <row r="4991">
      <c r="A4991" s="13">
        <f>IF(H4991="","",ROW()-4)</f>
        <v/>
      </c>
      <c r="B4991" s="13">
        <f>IF(H4991="","",ROW()-4)</f>
        <v/>
      </c>
    </row>
    <row r="4992">
      <c r="A4992" s="13">
        <f>IF(H4992="","",ROW()-4)</f>
        <v/>
      </c>
      <c r="B4992" s="13">
        <f>IF(H4992="","",ROW()-4)</f>
        <v/>
      </c>
    </row>
    <row r="4993">
      <c r="A4993" s="13">
        <f>IF(H4993="","",ROW()-4)</f>
        <v/>
      </c>
      <c r="B4993" s="13">
        <f>IF(H4993="","",ROW()-4)</f>
        <v/>
      </c>
    </row>
    <row r="4994">
      <c r="A4994" s="13">
        <f>IF(H4994="","",ROW()-4)</f>
        <v/>
      </c>
      <c r="B4994" s="13">
        <f>IF(H4994="","",ROW()-4)</f>
        <v/>
      </c>
    </row>
    <row r="4995">
      <c r="A4995" s="13">
        <f>IF(H4995="","",ROW()-4)</f>
        <v/>
      </c>
      <c r="B4995" s="13">
        <f>IF(H4995="","",ROW()-4)</f>
        <v/>
      </c>
    </row>
    <row r="4996">
      <c r="A4996" s="13">
        <f>IF(H4996="","",ROW()-4)</f>
        <v/>
      </c>
      <c r="B4996" s="13">
        <f>IF(H4996="","",ROW()-4)</f>
        <v/>
      </c>
    </row>
    <row r="4997">
      <c r="A4997" s="13">
        <f>IF(H4997="","",ROW()-4)</f>
        <v/>
      </c>
      <c r="B4997" s="13">
        <f>IF(H4997="","",ROW()-4)</f>
        <v/>
      </c>
    </row>
    <row r="4998">
      <c r="A4998" s="13">
        <f>IF(H4998="","",ROW()-4)</f>
        <v/>
      </c>
      <c r="B4998" s="13">
        <f>IF(H4998="","",ROW()-4)</f>
        <v/>
      </c>
    </row>
    <row r="4999">
      <c r="A4999" s="13">
        <f>IF(H4999="","",ROW()-4)</f>
        <v/>
      </c>
      <c r="B4999" s="13">
        <f>IF(H4999="","",ROW()-4)</f>
        <v/>
      </c>
    </row>
    <row r="5000">
      <c r="A5000" s="13">
        <f>IF(H5000="","",ROW()-4)</f>
        <v/>
      </c>
      <c r="B5000" s="13">
        <f>IF(H5000="","",ROW()-4)</f>
        <v/>
      </c>
    </row>
    <row r="5001">
      <c r="A5001" s="13">
        <f>IF(H5001="","",ROW()-4)</f>
        <v/>
      </c>
      <c r="B5001" s="13">
        <f>IF(H5001="","",ROW()-4)</f>
        <v/>
      </c>
    </row>
    <row r="5002">
      <c r="A5002" s="13">
        <f>IF(H5002="","",ROW()-4)</f>
        <v/>
      </c>
      <c r="B5002" s="13">
        <f>IF(H5002="","",ROW()-4)</f>
        <v/>
      </c>
    </row>
    <row r="5003">
      <c r="A5003" s="13">
        <f>IF(H5003="","",ROW()-4)</f>
        <v/>
      </c>
      <c r="B5003" s="13">
        <f>IF(H5003="","",ROW()-4)</f>
        <v/>
      </c>
    </row>
    <row r="5004">
      <c r="A5004" s="13">
        <f>IF(H5004="","",ROW()-4)</f>
        <v/>
      </c>
      <c r="B5004" s="13">
        <f>IF(H5004="","",ROW()-4)</f>
        <v/>
      </c>
    </row>
    <row r="5005">
      <c r="A5005" s="13">
        <f>IF(H5005="","",ROW()-4)</f>
        <v/>
      </c>
      <c r="B5005" s="13">
        <f>IF(H5005="","",ROW()-4)</f>
        <v/>
      </c>
    </row>
    <row r="5006">
      <c r="A5006" s="13">
        <f>IF(H5006="","",ROW()-4)</f>
        <v/>
      </c>
      <c r="B5006" s="13">
        <f>IF(H5006="","",ROW()-4)</f>
        <v/>
      </c>
    </row>
    <row r="5007">
      <c r="A5007" s="13">
        <f>IF(H5007="","",ROW()-4)</f>
        <v/>
      </c>
      <c r="B5007" s="13">
        <f>IF(H5007="","",ROW()-4)</f>
        <v/>
      </c>
    </row>
    <row r="5008">
      <c r="A5008" s="13">
        <f>IF(H5008="","",ROW()-4)</f>
        <v/>
      </c>
      <c r="B5008" s="13">
        <f>IF(H5008="","",ROW()-4)</f>
        <v/>
      </c>
    </row>
    <row r="5009">
      <c r="A5009" s="13">
        <f>IF(H5009="","",ROW()-4)</f>
        <v/>
      </c>
      <c r="B5009" s="13">
        <f>IF(H5009="","",ROW()-4)</f>
        <v/>
      </c>
    </row>
    <row r="5010">
      <c r="A5010" s="13">
        <f>IF(H5010="","",ROW()-4)</f>
        <v/>
      </c>
      <c r="B5010" s="13">
        <f>IF(H5010="","",ROW()-4)</f>
        <v/>
      </c>
    </row>
    <row r="5011">
      <c r="A5011" s="13">
        <f>IF(H5011="","",ROW()-4)</f>
        <v/>
      </c>
      <c r="B5011" s="13">
        <f>IF(H5011="","",ROW()-4)</f>
        <v/>
      </c>
    </row>
    <row r="5012">
      <c r="A5012" s="13">
        <f>IF(H5012="","",ROW()-4)</f>
        <v/>
      </c>
      <c r="B5012" s="13">
        <f>IF(H5012="","",ROW()-4)</f>
        <v/>
      </c>
    </row>
    <row r="5013">
      <c r="A5013" s="13">
        <f>IF(H5013="","",ROW()-4)</f>
        <v/>
      </c>
      <c r="B5013" s="13">
        <f>IF(H5013="","",ROW()-4)</f>
        <v/>
      </c>
    </row>
    <row r="5014">
      <c r="A5014" s="13">
        <f>IF(H5014="","",ROW()-4)</f>
        <v/>
      </c>
      <c r="B5014" s="13">
        <f>IF(H5014="","",ROW()-4)</f>
        <v/>
      </c>
    </row>
    <row r="5015">
      <c r="A5015" s="13">
        <f>IF(H5015="","",ROW()-4)</f>
        <v/>
      </c>
      <c r="B5015" s="13">
        <f>IF(H5015="","",ROW()-4)</f>
        <v/>
      </c>
    </row>
    <row r="5016">
      <c r="A5016" s="13">
        <f>IF(H5016="","",ROW()-4)</f>
        <v/>
      </c>
      <c r="B5016" s="13">
        <f>IF(H5016="","",ROW()-4)</f>
        <v/>
      </c>
    </row>
    <row r="5017">
      <c r="A5017" s="13">
        <f>IF(H5017="","",ROW()-4)</f>
        <v/>
      </c>
      <c r="B5017" s="13">
        <f>IF(H5017="","",ROW()-4)</f>
        <v/>
      </c>
    </row>
    <row r="5018">
      <c r="A5018" s="13">
        <f>IF(H5018="","",ROW()-4)</f>
        <v/>
      </c>
      <c r="B5018" s="13">
        <f>IF(H5018="","",ROW()-4)</f>
        <v/>
      </c>
    </row>
    <row r="5019">
      <c r="A5019" s="13">
        <f>IF(H5019="","",ROW()-4)</f>
        <v/>
      </c>
      <c r="B5019" s="13">
        <f>IF(H5019="","",ROW()-4)</f>
        <v/>
      </c>
    </row>
    <row r="5020">
      <c r="A5020" s="13">
        <f>IF(H5020="","",ROW()-4)</f>
        <v/>
      </c>
      <c r="B5020" s="13">
        <f>IF(H5020="","",ROW()-4)</f>
        <v/>
      </c>
    </row>
    <row r="5021">
      <c r="A5021" s="13">
        <f>IF(H5021="","",ROW()-4)</f>
        <v/>
      </c>
      <c r="B5021" s="13">
        <f>IF(H5021="","",ROW()-4)</f>
        <v/>
      </c>
    </row>
    <row r="5022">
      <c r="A5022" s="13">
        <f>IF(H5022="","",ROW()-4)</f>
        <v/>
      </c>
      <c r="B5022" s="13">
        <f>IF(H5022="","",ROW()-4)</f>
        <v/>
      </c>
    </row>
    <row r="5023">
      <c r="A5023" s="13">
        <f>IF(H5023="","",ROW()-4)</f>
        <v/>
      </c>
      <c r="B5023" s="13">
        <f>IF(H5023="","",ROW()-4)</f>
        <v/>
      </c>
    </row>
    <row r="5024">
      <c r="A5024" s="13">
        <f>IF(H5024="","",ROW()-4)</f>
        <v/>
      </c>
      <c r="B5024" s="13">
        <f>IF(H5024="","",ROW()-4)</f>
        <v/>
      </c>
    </row>
    <row r="5025">
      <c r="A5025" s="13">
        <f>IF(H5025="","",ROW()-4)</f>
        <v/>
      </c>
      <c r="B5025" s="13">
        <f>IF(H5025="","",ROW()-4)</f>
        <v/>
      </c>
    </row>
    <row r="5026">
      <c r="A5026" s="13">
        <f>IF(H5026="","",ROW()-4)</f>
        <v/>
      </c>
      <c r="B5026" s="13">
        <f>IF(H5026="","",ROW()-4)</f>
        <v/>
      </c>
    </row>
    <row r="5027">
      <c r="A5027" s="13">
        <f>IF(H5027="","",ROW()-4)</f>
        <v/>
      </c>
      <c r="B5027" s="13">
        <f>IF(H5027="","",ROW()-4)</f>
        <v/>
      </c>
    </row>
    <row r="5028">
      <c r="A5028" s="13">
        <f>IF(H5028="","",ROW()-4)</f>
        <v/>
      </c>
      <c r="B5028" s="13">
        <f>IF(H5028="","",ROW()-4)</f>
        <v/>
      </c>
    </row>
    <row r="5029">
      <c r="A5029" s="13">
        <f>IF(H5029="","",ROW()-4)</f>
        <v/>
      </c>
      <c r="B5029" s="13">
        <f>IF(H5029="","",ROW()-4)</f>
        <v/>
      </c>
    </row>
    <row r="5030">
      <c r="A5030" s="13">
        <f>IF(H5030="","",ROW()-4)</f>
        <v/>
      </c>
      <c r="B5030" s="13">
        <f>IF(H5030="","",ROW()-4)</f>
        <v/>
      </c>
    </row>
    <row r="5031">
      <c r="A5031" s="13">
        <f>IF(H5031="","",ROW()-4)</f>
        <v/>
      </c>
      <c r="B5031" s="13">
        <f>IF(H5031="","",ROW()-4)</f>
        <v/>
      </c>
    </row>
    <row r="5032">
      <c r="A5032" s="13">
        <f>IF(H5032="","",ROW()-4)</f>
        <v/>
      </c>
      <c r="B5032" s="13">
        <f>IF(H5032="","",ROW()-4)</f>
        <v/>
      </c>
    </row>
    <row r="5033">
      <c r="A5033" s="13">
        <f>IF(H5033="","",ROW()-4)</f>
        <v/>
      </c>
      <c r="B5033" s="13">
        <f>IF(H5033="","",ROW()-4)</f>
        <v/>
      </c>
    </row>
    <row r="5034">
      <c r="A5034" s="13">
        <f>IF(H5034="","",ROW()-4)</f>
        <v/>
      </c>
      <c r="B5034" s="13">
        <f>IF(H5034="","",ROW()-4)</f>
        <v/>
      </c>
    </row>
    <row r="5035">
      <c r="A5035" s="13">
        <f>IF(H5035="","",ROW()-4)</f>
        <v/>
      </c>
      <c r="B5035" s="13">
        <f>IF(H5035="","",ROW()-4)</f>
        <v/>
      </c>
    </row>
    <row r="5036">
      <c r="A5036" s="13">
        <f>IF(H5036="","",ROW()-4)</f>
        <v/>
      </c>
      <c r="B5036" s="13">
        <f>IF(H5036="","",ROW()-4)</f>
        <v/>
      </c>
    </row>
    <row r="5037">
      <c r="A5037" s="13">
        <f>IF(H5037="","",ROW()-4)</f>
        <v/>
      </c>
      <c r="B5037" s="13">
        <f>IF(H5037="","",ROW()-4)</f>
        <v/>
      </c>
    </row>
    <row r="5038">
      <c r="A5038" s="13">
        <f>IF(H5038="","",ROW()-4)</f>
        <v/>
      </c>
      <c r="B5038" s="13">
        <f>IF(H5038="","",ROW()-4)</f>
        <v/>
      </c>
    </row>
    <row r="5039">
      <c r="A5039" s="13">
        <f>IF(H5039="","",ROW()-4)</f>
        <v/>
      </c>
      <c r="B5039" s="13">
        <f>IF(H5039="","",ROW()-4)</f>
        <v/>
      </c>
    </row>
    <row r="5040">
      <c r="A5040" s="13">
        <f>IF(H5040="","",ROW()-4)</f>
        <v/>
      </c>
      <c r="B5040" s="13">
        <f>IF(H5040="","",ROW()-4)</f>
        <v/>
      </c>
    </row>
    <row r="5041">
      <c r="A5041" s="13">
        <f>IF(H5041="","",ROW()-4)</f>
        <v/>
      </c>
      <c r="B5041" s="13">
        <f>IF(H5041="","",ROW()-4)</f>
        <v/>
      </c>
    </row>
    <row r="5042">
      <c r="A5042" s="13">
        <f>IF(H5042="","",ROW()-4)</f>
        <v/>
      </c>
      <c r="B5042" s="13">
        <f>IF(H5042="","",ROW()-4)</f>
        <v/>
      </c>
    </row>
    <row r="5043">
      <c r="A5043" s="13">
        <f>IF(H5043="","",ROW()-4)</f>
        <v/>
      </c>
      <c r="B5043" s="13">
        <f>IF(H5043="","",ROW()-4)</f>
        <v/>
      </c>
    </row>
    <row r="5044">
      <c r="A5044" s="13">
        <f>IF(H5044="","",ROW()-4)</f>
        <v/>
      </c>
      <c r="B5044" s="13">
        <f>IF(H5044="","",ROW()-4)</f>
        <v/>
      </c>
    </row>
    <row r="5045">
      <c r="A5045" s="13">
        <f>IF(H5045="","",ROW()-4)</f>
        <v/>
      </c>
      <c r="B5045" s="13">
        <f>IF(H5045="","",ROW()-4)</f>
        <v/>
      </c>
    </row>
    <row r="5046">
      <c r="A5046" s="13">
        <f>IF(H5046="","",ROW()-4)</f>
        <v/>
      </c>
      <c r="B5046" s="13">
        <f>IF(H5046="","",ROW()-4)</f>
        <v/>
      </c>
    </row>
    <row r="5047">
      <c r="A5047" s="13">
        <f>IF(H5047="","",ROW()-4)</f>
        <v/>
      </c>
      <c r="B5047" s="13">
        <f>IF(H5047="","",ROW()-4)</f>
        <v/>
      </c>
    </row>
    <row r="5048">
      <c r="A5048" s="13">
        <f>IF(H5048="","",ROW()-4)</f>
        <v/>
      </c>
      <c r="B5048" s="13">
        <f>IF(H5048="","",ROW()-4)</f>
        <v/>
      </c>
    </row>
    <row r="5049">
      <c r="A5049" s="13">
        <f>IF(H5049="","",ROW()-4)</f>
        <v/>
      </c>
      <c r="B5049" s="13">
        <f>IF(H5049="","",ROW()-4)</f>
        <v/>
      </c>
    </row>
    <row r="5050">
      <c r="A5050" s="13">
        <f>IF(H5050="","",ROW()-4)</f>
        <v/>
      </c>
      <c r="B5050" s="13">
        <f>IF(H5050="","",ROW()-4)</f>
        <v/>
      </c>
    </row>
    <row r="5051">
      <c r="A5051" s="13">
        <f>IF(H5051="","",ROW()-4)</f>
        <v/>
      </c>
      <c r="B5051" s="13">
        <f>IF(H5051="","",ROW()-4)</f>
        <v/>
      </c>
    </row>
    <row r="5052">
      <c r="A5052" s="13">
        <f>IF(H5052="","",ROW()-4)</f>
        <v/>
      </c>
      <c r="B5052" s="13">
        <f>IF(H5052="","",ROW()-4)</f>
        <v/>
      </c>
    </row>
    <row r="5053">
      <c r="A5053" s="13">
        <f>IF(H5053="","",ROW()-4)</f>
        <v/>
      </c>
      <c r="B5053" s="13">
        <f>IF(H5053="","",ROW()-4)</f>
        <v/>
      </c>
    </row>
    <row r="5054">
      <c r="A5054" s="13">
        <f>IF(H5054="","",ROW()-4)</f>
        <v/>
      </c>
      <c r="B5054" s="13">
        <f>IF(H5054="","",ROW()-4)</f>
        <v/>
      </c>
    </row>
    <row r="5055">
      <c r="A5055" s="13">
        <f>IF(H5055="","",ROW()-4)</f>
        <v/>
      </c>
      <c r="B5055" s="13">
        <f>IF(H5055="","",ROW()-4)</f>
        <v/>
      </c>
    </row>
    <row r="5056">
      <c r="A5056" s="13">
        <f>IF(H5056="","",ROW()-4)</f>
        <v/>
      </c>
      <c r="B5056" s="13">
        <f>IF(H5056="","",ROW()-4)</f>
        <v/>
      </c>
    </row>
    <row r="5057">
      <c r="A5057" s="13">
        <f>IF(H5057="","",ROW()-4)</f>
        <v/>
      </c>
      <c r="B5057" s="13">
        <f>IF(H5057="","",ROW()-4)</f>
        <v/>
      </c>
    </row>
    <row r="5058">
      <c r="A5058" s="13">
        <f>IF(H5058="","",ROW()-4)</f>
        <v/>
      </c>
      <c r="B5058" s="13">
        <f>IF(H5058="","",ROW()-4)</f>
        <v/>
      </c>
    </row>
    <row r="5059">
      <c r="A5059" s="13">
        <f>IF(H5059="","",ROW()-4)</f>
        <v/>
      </c>
      <c r="B5059" s="13">
        <f>IF(H5059="","",ROW()-4)</f>
        <v/>
      </c>
    </row>
    <row r="5060">
      <c r="A5060" s="13">
        <f>IF(H5060="","",ROW()-4)</f>
        <v/>
      </c>
      <c r="B5060" s="13">
        <f>IF(H5060="","",ROW()-4)</f>
        <v/>
      </c>
    </row>
    <row r="5061">
      <c r="A5061" s="13">
        <f>IF(H5061="","",ROW()-4)</f>
        <v/>
      </c>
      <c r="B5061" s="13">
        <f>IF(H5061="","",ROW()-4)</f>
        <v/>
      </c>
    </row>
    <row r="5062">
      <c r="A5062" s="13">
        <f>IF(H5062="","",ROW()-4)</f>
        <v/>
      </c>
      <c r="B5062" s="13">
        <f>IF(H5062="","",ROW()-4)</f>
        <v/>
      </c>
    </row>
    <row r="5063">
      <c r="A5063" s="13">
        <f>IF(H5063="","",ROW()-4)</f>
        <v/>
      </c>
      <c r="B5063" s="13">
        <f>IF(H5063="","",ROW()-4)</f>
        <v/>
      </c>
    </row>
    <row r="5064">
      <c r="A5064" s="13">
        <f>IF(H5064="","",ROW()-4)</f>
        <v/>
      </c>
      <c r="B5064" s="13">
        <f>IF(H5064="","",ROW()-4)</f>
        <v/>
      </c>
    </row>
    <row r="5065">
      <c r="A5065" s="13">
        <f>IF(H5065="","",ROW()-4)</f>
        <v/>
      </c>
      <c r="B5065" s="13">
        <f>IF(H5065="","",ROW()-4)</f>
        <v/>
      </c>
    </row>
    <row r="5066">
      <c r="A5066" s="13">
        <f>IF(H5066="","",ROW()-4)</f>
        <v/>
      </c>
      <c r="B5066" s="13">
        <f>IF(H5066="","",ROW()-4)</f>
        <v/>
      </c>
    </row>
    <row r="5067">
      <c r="A5067" s="13">
        <f>IF(H5067="","",ROW()-4)</f>
        <v/>
      </c>
      <c r="B5067" s="13">
        <f>IF(H5067="","",ROW()-4)</f>
        <v/>
      </c>
    </row>
    <row r="5068">
      <c r="A5068" s="13">
        <f>IF(H5068="","",ROW()-4)</f>
        <v/>
      </c>
      <c r="B5068" s="13">
        <f>IF(H5068="","",ROW()-4)</f>
        <v/>
      </c>
    </row>
    <row r="5069">
      <c r="A5069" s="13">
        <f>IF(H5069="","",ROW()-4)</f>
        <v/>
      </c>
      <c r="B5069" s="13">
        <f>IF(H5069="","",ROW()-4)</f>
        <v/>
      </c>
    </row>
    <row r="5070">
      <c r="A5070" s="13">
        <f>IF(H5070="","",ROW()-4)</f>
        <v/>
      </c>
      <c r="B5070" s="13">
        <f>IF(H5070="","",ROW()-4)</f>
        <v/>
      </c>
    </row>
    <row r="5071">
      <c r="A5071" s="13">
        <f>IF(H5071="","",ROW()-4)</f>
        <v/>
      </c>
      <c r="B5071" s="13">
        <f>IF(H5071="","",ROW()-4)</f>
        <v/>
      </c>
    </row>
    <row r="5072">
      <c r="A5072" s="13">
        <f>IF(H5072="","",ROW()-4)</f>
        <v/>
      </c>
      <c r="B5072" s="13">
        <f>IF(H5072="","",ROW()-4)</f>
        <v/>
      </c>
    </row>
    <row r="5073">
      <c r="A5073" s="13">
        <f>IF(H5073="","",ROW()-4)</f>
        <v/>
      </c>
      <c r="B5073" s="13">
        <f>IF(H5073="","",ROW()-4)</f>
        <v/>
      </c>
    </row>
    <row r="5074">
      <c r="A5074" s="13">
        <f>IF(H5074="","",ROW()-4)</f>
        <v/>
      </c>
      <c r="B5074" s="13">
        <f>IF(H5074="","",ROW()-4)</f>
        <v/>
      </c>
    </row>
    <row r="5075">
      <c r="A5075" s="13">
        <f>IF(H5075="","",ROW()-4)</f>
        <v/>
      </c>
      <c r="B5075" s="13">
        <f>IF(H5075="","",ROW()-4)</f>
        <v/>
      </c>
    </row>
    <row r="5076">
      <c r="A5076" s="13">
        <f>IF(H5076="","",ROW()-4)</f>
        <v/>
      </c>
      <c r="B5076" s="13">
        <f>IF(H5076="","",ROW()-4)</f>
        <v/>
      </c>
    </row>
    <row r="5077">
      <c r="A5077" s="13">
        <f>IF(H5077="","",ROW()-4)</f>
        <v/>
      </c>
      <c r="B5077" s="13">
        <f>IF(H5077="","",ROW()-4)</f>
        <v/>
      </c>
    </row>
    <row r="5078">
      <c r="A5078" s="13">
        <f>IF(H5078="","",ROW()-4)</f>
        <v/>
      </c>
      <c r="B5078" s="13">
        <f>IF(H5078="","",ROW()-4)</f>
        <v/>
      </c>
    </row>
    <row r="5079">
      <c r="A5079" s="13">
        <f>IF(H5079="","",ROW()-4)</f>
        <v/>
      </c>
      <c r="B5079" s="13">
        <f>IF(H5079="","",ROW()-4)</f>
        <v/>
      </c>
    </row>
    <row r="5080">
      <c r="A5080" s="13">
        <f>IF(H5080="","",ROW()-4)</f>
        <v/>
      </c>
      <c r="B5080" s="13">
        <f>IF(H5080="","",ROW()-4)</f>
        <v/>
      </c>
    </row>
    <row r="5081">
      <c r="A5081" s="13">
        <f>IF(H5081="","",ROW()-4)</f>
        <v/>
      </c>
      <c r="B5081" s="13">
        <f>IF(H5081="","",ROW()-4)</f>
        <v/>
      </c>
    </row>
    <row r="5082">
      <c r="A5082" s="13">
        <f>IF(H5082="","",ROW()-4)</f>
        <v/>
      </c>
      <c r="B5082" s="13">
        <f>IF(H5082="","",ROW()-4)</f>
        <v/>
      </c>
    </row>
    <row r="5083">
      <c r="A5083" s="13">
        <f>IF(H5083="","",ROW()-4)</f>
        <v/>
      </c>
      <c r="B5083" s="13">
        <f>IF(H5083="","",ROW()-4)</f>
        <v/>
      </c>
    </row>
    <row r="5084">
      <c r="A5084" s="13">
        <f>IF(H5084="","",ROW()-4)</f>
        <v/>
      </c>
      <c r="B5084" s="13">
        <f>IF(H5084="","",ROW()-4)</f>
        <v/>
      </c>
    </row>
    <row r="5085">
      <c r="A5085" s="13">
        <f>IF(H5085="","",ROW()-4)</f>
        <v/>
      </c>
      <c r="B5085" s="13">
        <f>IF(H5085="","",ROW()-4)</f>
        <v/>
      </c>
    </row>
    <row r="5086">
      <c r="A5086" s="13">
        <f>IF(H5086="","",ROW()-4)</f>
        <v/>
      </c>
      <c r="B5086" s="13">
        <f>IF(H5086="","",ROW()-4)</f>
        <v/>
      </c>
    </row>
    <row r="5087">
      <c r="A5087" s="13">
        <f>IF(H5087="","",ROW()-4)</f>
        <v/>
      </c>
      <c r="B5087" s="13">
        <f>IF(H5087="","",ROW()-4)</f>
        <v/>
      </c>
    </row>
    <row r="5088">
      <c r="A5088" s="13">
        <f>IF(H5088="","",ROW()-4)</f>
        <v/>
      </c>
      <c r="B5088" s="13">
        <f>IF(H5088="","",ROW()-4)</f>
        <v/>
      </c>
    </row>
    <row r="5089">
      <c r="A5089" s="13">
        <f>IF(H5089="","",ROW()-4)</f>
        <v/>
      </c>
      <c r="B5089" s="13">
        <f>IF(H5089="","",ROW()-4)</f>
        <v/>
      </c>
    </row>
    <row r="5090">
      <c r="A5090" s="13">
        <f>IF(H5090="","",ROW()-4)</f>
        <v/>
      </c>
      <c r="B5090" s="13">
        <f>IF(H5090="","",ROW()-4)</f>
        <v/>
      </c>
    </row>
    <row r="5091">
      <c r="A5091" s="13">
        <f>IF(H5091="","",ROW()-4)</f>
        <v/>
      </c>
      <c r="B5091" s="13">
        <f>IF(H5091="","",ROW()-4)</f>
        <v/>
      </c>
    </row>
    <row r="5092">
      <c r="A5092" s="13">
        <f>IF(H5092="","",ROW()-4)</f>
        <v/>
      </c>
      <c r="B5092" s="13">
        <f>IF(H5092="","",ROW()-4)</f>
        <v/>
      </c>
    </row>
    <row r="5093">
      <c r="A5093" s="13">
        <f>IF(H5093="","",ROW()-4)</f>
        <v/>
      </c>
      <c r="B5093" s="13">
        <f>IF(H5093="","",ROW()-4)</f>
        <v/>
      </c>
    </row>
    <row r="5094">
      <c r="A5094" s="13">
        <f>IF(H5094="","",ROW()-4)</f>
        <v/>
      </c>
      <c r="B5094" s="13">
        <f>IF(H5094="","",ROW()-4)</f>
        <v/>
      </c>
    </row>
    <row r="5095">
      <c r="A5095" s="13">
        <f>IF(H5095="","",ROW()-4)</f>
        <v/>
      </c>
      <c r="B5095" s="13">
        <f>IF(H5095="","",ROW()-4)</f>
        <v/>
      </c>
    </row>
    <row r="5096">
      <c r="A5096" s="13">
        <f>IF(H5096="","",ROW()-4)</f>
        <v/>
      </c>
      <c r="B5096" s="13">
        <f>IF(H5096="","",ROW()-4)</f>
        <v/>
      </c>
    </row>
    <row r="5097">
      <c r="A5097" s="13">
        <f>IF(H5097="","",ROW()-4)</f>
        <v/>
      </c>
      <c r="B5097" s="13">
        <f>IF(H5097="","",ROW()-4)</f>
        <v/>
      </c>
    </row>
    <row r="5098">
      <c r="A5098" s="13">
        <f>IF(H5098="","",ROW()-4)</f>
        <v/>
      </c>
      <c r="B5098" s="13">
        <f>IF(H5098="","",ROW()-4)</f>
        <v/>
      </c>
    </row>
    <row r="5099">
      <c r="A5099" s="13">
        <f>IF(H5099="","",ROW()-4)</f>
        <v/>
      </c>
      <c r="B5099" s="13">
        <f>IF(H5099="","",ROW()-4)</f>
        <v/>
      </c>
    </row>
    <row r="5100">
      <c r="A5100" s="13">
        <f>IF(H5100="","",ROW()-4)</f>
        <v/>
      </c>
      <c r="B5100" s="13">
        <f>IF(H5100="","",ROW()-4)</f>
        <v/>
      </c>
    </row>
    <row r="5101">
      <c r="A5101" s="13">
        <f>IF(H5101="","",ROW()-4)</f>
        <v/>
      </c>
      <c r="B5101" s="13">
        <f>IF(H5101="","",ROW()-4)</f>
        <v/>
      </c>
    </row>
    <row r="5102">
      <c r="A5102" s="13">
        <f>IF(H5102="","",ROW()-4)</f>
        <v/>
      </c>
      <c r="B5102" s="13">
        <f>IF(H5102="","",ROW()-4)</f>
        <v/>
      </c>
    </row>
    <row r="5103">
      <c r="A5103" s="13">
        <f>IF(H5103="","",ROW()-4)</f>
        <v/>
      </c>
      <c r="B5103" s="13">
        <f>IF(H5103="","",ROW()-4)</f>
        <v/>
      </c>
    </row>
    <row r="5104">
      <c r="A5104" s="13">
        <f>IF(H5104="","",ROW()-4)</f>
        <v/>
      </c>
      <c r="B5104" s="13">
        <f>IF(H5104="","",ROW()-4)</f>
        <v/>
      </c>
    </row>
    <row r="5105">
      <c r="A5105" s="13">
        <f>IF(H5105="","",ROW()-4)</f>
        <v/>
      </c>
      <c r="B5105" s="13">
        <f>IF(H5105="","",ROW()-4)</f>
        <v/>
      </c>
    </row>
    <row r="5106">
      <c r="A5106" s="13">
        <f>IF(H5106="","",ROW()-4)</f>
        <v/>
      </c>
      <c r="B5106" s="13">
        <f>IF(H5106="","",ROW()-4)</f>
        <v/>
      </c>
    </row>
    <row r="5107">
      <c r="A5107" s="13">
        <f>IF(H5107="","",ROW()-4)</f>
        <v/>
      </c>
      <c r="B5107" s="13">
        <f>IF(H5107="","",ROW()-4)</f>
        <v/>
      </c>
    </row>
    <row r="5108">
      <c r="A5108" s="13">
        <f>IF(H5108="","",ROW()-4)</f>
        <v/>
      </c>
      <c r="B5108" s="13">
        <f>IF(H5108="","",ROW()-4)</f>
        <v/>
      </c>
    </row>
    <row r="5109">
      <c r="A5109" s="13">
        <f>IF(H5109="","",ROW()-4)</f>
        <v/>
      </c>
      <c r="B5109" s="13">
        <f>IF(H5109="","",ROW()-4)</f>
        <v/>
      </c>
    </row>
    <row r="5110">
      <c r="A5110" s="13">
        <f>IF(H5110="","",ROW()-4)</f>
        <v/>
      </c>
      <c r="B5110" s="13">
        <f>IF(H5110="","",ROW()-4)</f>
        <v/>
      </c>
    </row>
    <row r="5111">
      <c r="A5111" s="13">
        <f>IF(H5111="","",ROW()-4)</f>
        <v/>
      </c>
      <c r="B5111" s="13">
        <f>IF(H5111="","",ROW()-4)</f>
        <v/>
      </c>
    </row>
    <row r="5112">
      <c r="A5112" s="13">
        <f>IF(H5112="","",ROW()-4)</f>
        <v/>
      </c>
      <c r="B5112" s="13">
        <f>IF(H5112="","",ROW()-4)</f>
        <v/>
      </c>
    </row>
    <row r="5113">
      <c r="A5113" s="13">
        <f>IF(H5113="","",ROW()-4)</f>
        <v/>
      </c>
      <c r="B5113" s="13">
        <f>IF(H5113="","",ROW()-4)</f>
        <v/>
      </c>
    </row>
    <row r="5114">
      <c r="A5114" s="13">
        <f>IF(H5114="","",ROW()-4)</f>
        <v/>
      </c>
      <c r="B5114" s="13">
        <f>IF(H5114="","",ROW()-4)</f>
        <v/>
      </c>
    </row>
    <row r="5115">
      <c r="A5115" s="13">
        <f>IF(H5115="","",ROW()-4)</f>
        <v/>
      </c>
      <c r="B5115" s="13">
        <f>IF(H5115="","",ROW()-4)</f>
        <v/>
      </c>
    </row>
    <row r="5116">
      <c r="A5116" s="13">
        <f>IF(H5116="","",ROW()-4)</f>
        <v/>
      </c>
      <c r="B5116" s="13">
        <f>IF(H5116="","",ROW()-4)</f>
        <v/>
      </c>
    </row>
    <row r="5117">
      <c r="A5117" s="13">
        <f>IF(H5117="","",ROW()-4)</f>
        <v/>
      </c>
      <c r="B5117" s="13">
        <f>IF(H5117="","",ROW()-4)</f>
        <v/>
      </c>
    </row>
    <row r="5118">
      <c r="A5118" s="13">
        <f>IF(H5118="","",ROW()-4)</f>
        <v/>
      </c>
      <c r="B5118" s="13">
        <f>IF(H5118="","",ROW()-4)</f>
        <v/>
      </c>
    </row>
    <row r="5119">
      <c r="A5119" s="13">
        <f>IF(H5119="","",ROW()-4)</f>
        <v/>
      </c>
      <c r="B5119" s="13">
        <f>IF(H5119="","",ROW()-4)</f>
        <v/>
      </c>
    </row>
    <row r="5120">
      <c r="A5120" s="13">
        <f>IF(H5120="","",ROW()-4)</f>
        <v/>
      </c>
      <c r="B5120" s="13">
        <f>IF(H5120="","",ROW()-4)</f>
        <v/>
      </c>
    </row>
    <row r="5121">
      <c r="A5121" s="13">
        <f>IF(H5121="","",ROW()-4)</f>
        <v/>
      </c>
      <c r="B5121" s="13">
        <f>IF(H5121="","",ROW()-4)</f>
        <v/>
      </c>
    </row>
    <row r="5122">
      <c r="A5122" s="13">
        <f>IF(H5122="","",ROW()-4)</f>
        <v/>
      </c>
      <c r="B5122" s="13">
        <f>IF(H5122="","",ROW()-4)</f>
        <v/>
      </c>
    </row>
    <row r="5123">
      <c r="A5123" s="13">
        <f>IF(H5123="","",ROW()-4)</f>
        <v/>
      </c>
      <c r="B5123" s="13">
        <f>IF(H5123="","",ROW()-4)</f>
        <v/>
      </c>
    </row>
    <row r="5124">
      <c r="A5124" s="13">
        <f>IF(H5124="","",ROW()-4)</f>
        <v/>
      </c>
      <c r="B5124" s="13">
        <f>IF(H5124="","",ROW()-4)</f>
        <v/>
      </c>
    </row>
    <row r="5125">
      <c r="A5125" s="13">
        <f>IF(H5125="","",ROW()-4)</f>
        <v/>
      </c>
      <c r="B5125" s="13">
        <f>IF(H5125="","",ROW()-4)</f>
        <v/>
      </c>
    </row>
    <row r="5126">
      <c r="A5126" s="13">
        <f>IF(H5126="","",ROW()-4)</f>
        <v/>
      </c>
      <c r="B5126" s="13">
        <f>IF(H5126="","",ROW()-4)</f>
        <v/>
      </c>
    </row>
    <row r="5127">
      <c r="A5127" s="13">
        <f>IF(H5127="","",ROW()-4)</f>
        <v/>
      </c>
      <c r="B5127" s="13">
        <f>IF(H5127="","",ROW()-4)</f>
        <v/>
      </c>
    </row>
    <row r="5128">
      <c r="A5128" s="13">
        <f>IF(H5128="","",ROW()-4)</f>
        <v/>
      </c>
      <c r="B5128" s="13">
        <f>IF(H5128="","",ROW()-4)</f>
        <v/>
      </c>
    </row>
    <row r="5129">
      <c r="A5129" s="13">
        <f>IF(H5129="","",ROW()-4)</f>
        <v/>
      </c>
      <c r="B5129" s="13">
        <f>IF(H5129="","",ROW()-4)</f>
        <v/>
      </c>
    </row>
    <row r="5130">
      <c r="A5130" s="13">
        <f>IF(H5130="","",ROW()-4)</f>
        <v/>
      </c>
      <c r="B5130" s="13">
        <f>IF(H5130="","",ROW()-4)</f>
        <v/>
      </c>
    </row>
    <row r="5131">
      <c r="A5131" s="13">
        <f>IF(H5131="","",ROW()-4)</f>
        <v/>
      </c>
      <c r="B5131" s="13">
        <f>IF(H5131="","",ROW()-4)</f>
        <v/>
      </c>
    </row>
    <row r="5132">
      <c r="A5132" s="13">
        <f>IF(H5132="","",ROW()-4)</f>
        <v/>
      </c>
      <c r="B5132" s="13">
        <f>IF(H5132="","",ROW()-4)</f>
        <v/>
      </c>
    </row>
    <row r="5133">
      <c r="A5133" s="13">
        <f>IF(H5133="","",ROW()-4)</f>
        <v/>
      </c>
      <c r="B5133" s="13">
        <f>IF(H5133="","",ROW()-4)</f>
        <v/>
      </c>
    </row>
    <row r="5134">
      <c r="A5134" s="13">
        <f>IF(H5134="","",ROW()-4)</f>
        <v/>
      </c>
      <c r="B5134" s="13">
        <f>IF(H5134="","",ROW()-4)</f>
        <v/>
      </c>
    </row>
    <row r="5135">
      <c r="A5135" s="13">
        <f>IF(H5135="","",ROW()-4)</f>
        <v/>
      </c>
      <c r="B5135" s="13">
        <f>IF(H5135="","",ROW()-4)</f>
        <v/>
      </c>
    </row>
    <row r="5136">
      <c r="A5136" s="13">
        <f>IF(H5136="","",ROW()-4)</f>
        <v/>
      </c>
      <c r="B5136" s="13">
        <f>IF(H5136="","",ROW()-4)</f>
        <v/>
      </c>
    </row>
    <row r="5137">
      <c r="A5137" s="13">
        <f>IF(H5137="","",ROW()-4)</f>
        <v/>
      </c>
      <c r="B5137" s="13">
        <f>IF(H5137="","",ROW()-4)</f>
        <v/>
      </c>
    </row>
    <row r="5138">
      <c r="A5138" s="13">
        <f>IF(H5138="","",ROW()-4)</f>
        <v/>
      </c>
      <c r="B5138" s="13">
        <f>IF(H5138="","",ROW()-4)</f>
        <v/>
      </c>
    </row>
    <row r="5139">
      <c r="A5139" s="13">
        <f>IF(H5139="","",ROW()-4)</f>
        <v/>
      </c>
      <c r="B5139" s="13">
        <f>IF(H5139="","",ROW()-4)</f>
        <v/>
      </c>
    </row>
    <row r="5140">
      <c r="A5140" s="13">
        <f>IF(H5140="","",ROW()-4)</f>
        <v/>
      </c>
      <c r="B5140" s="13">
        <f>IF(H5140="","",ROW()-4)</f>
        <v/>
      </c>
    </row>
    <row r="5141">
      <c r="A5141" s="13">
        <f>IF(H5141="","",ROW()-4)</f>
        <v/>
      </c>
      <c r="B5141" s="13">
        <f>IF(H5141="","",ROW()-4)</f>
        <v/>
      </c>
    </row>
    <row r="5142">
      <c r="A5142" s="13">
        <f>IF(H5142="","",ROW()-4)</f>
        <v/>
      </c>
      <c r="B5142" s="13">
        <f>IF(H5142="","",ROW()-4)</f>
        <v/>
      </c>
    </row>
    <row r="5143">
      <c r="A5143" s="13">
        <f>IF(H5143="","",ROW()-4)</f>
        <v/>
      </c>
      <c r="B5143" s="13">
        <f>IF(H5143="","",ROW()-4)</f>
        <v/>
      </c>
    </row>
    <row r="5144">
      <c r="A5144" s="13">
        <f>IF(H5144="","",ROW()-4)</f>
        <v/>
      </c>
      <c r="B5144" s="13">
        <f>IF(H5144="","",ROW()-4)</f>
        <v/>
      </c>
    </row>
    <row r="5145">
      <c r="A5145" s="13">
        <f>IF(H5145="","",ROW()-4)</f>
        <v/>
      </c>
      <c r="B5145" s="13">
        <f>IF(H5145="","",ROW()-4)</f>
        <v/>
      </c>
    </row>
    <row r="5146">
      <c r="A5146" s="13">
        <f>IF(H5146="","",ROW()-4)</f>
        <v/>
      </c>
      <c r="B5146" s="13">
        <f>IF(H5146="","",ROW()-4)</f>
        <v/>
      </c>
    </row>
    <row r="5147">
      <c r="A5147" s="13">
        <f>IF(H5147="","",ROW()-4)</f>
        <v/>
      </c>
      <c r="B5147" s="13">
        <f>IF(H5147="","",ROW()-4)</f>
        <v/>
      </c>
    </row>
    <row r="5148">
      <c r="A5148" s="13">
        <f>IF(H5148="","",ROW()-4)</f>
        <v/>
      </c>
      <c r="B5148" s="13">
        <f>IF(H5148="","",ROW()-4)</f>
        <v/>
      </c>
    </row>
    <row r="5149">
      <c r="A5149" s="13">
        <f>IF(H5149="","",ROW()-4)</f>
        <v/>
      </c>
      <c r="B5149" s="13">
        <f>IF(H5149="","",ROW()-4)</f>
        <v/>
      </c>
    </row>
    <row r="5150">
      <c r="A5150" s="13">
        <f>IF(H5150="","",ROW()-4)</f>
        <v/>
      </c>
      <c r="B5150" s="13">
        <f>IF(H5150="","",ROW()-4)</f>
        <v/>
      </c>
    </row>
    <row r="5151">
      <c r="A5151" s="13">
        <f>IF(H5151="","",ROW()-4)</f>
        <v/>
      </c>
      <c r="B5151" s="13">
        <f>IF(H5151="","",ROW()-4)</f>
        <v/>
      </c>
    </row>
    <row r="5152">
      <c r="A5152" s="13">
        <f>IF(H5152="","",ROW()-4)</f>
        <v/>
      </c>
      <c r="B5152" s="13">
        <f>IF(H5152="","",ROW()-4)</f>
        <v/>
      </c>
    </row>
    <row r="5153">
      <c r="A5153" s="13">
        <f>IF(H5153="","",ROW()-4)</f>
        <v/>
      </c>
      <c r="B5153" s="13">
        <f>IF(H5153="","",ROW()-4)</f>
        <v/>
      </c>
    </row>
    <row r="5154">
      <c r="A5154" s="13">
        <f>IF(H5154="","",ROW()-4)</f>
        <v/>
      </c>
      <c r="B5154" s="13">
        <f>IF(H5154="","",ROW()-4)</f>
        <v/>
      </c>
    </row>
    <row r="5155">
      <c r="A5155" s="13">
        <f>IF(H5155="","",ROW()-4)</f>
        <v/>
      </c>
      <c r="B5155" s="13">
        <f>IF(H5155="","",ROW()-4)</f>
        <v/>
      </c>
    </row>
    <row r="5156">
      <c r="A5156" s="13">
        <f>IF(H5156="","",ROW()-4)</f>
        <v/>
      </c>
      <c r="B5156" s="13">
        <f>IF(H5156="","",ROW()-4)</f>
        <v/>
      </c>
    </row>
    <row r="5157">
      <c r="A5157" s="13">
        <f>IF(H5157="","",ROW()-4)</f>
        <v/>
      </c>
      <c r="B5157" s="13">
        <f>IF(H5157="","",ROW()-4)</f>
        <v/>
      </c>
    </row>
    <row r="5158">
      <c r="A5158" s="13">
        <f>IF(H5158="","",ROW()-4)</f>
        <v/>
      </c>
      <c r="B5158" s="13">
        <f>IF(H5158="","",ROW()-4)</f>
        <v/>
      </c>
    </row>
    <row r="5159">
      <c r="A5159" s="13">
        <f>IF(H5159="","",ROW()-4)</f>
        <v/>
      </c>
      <c r="B5159" s="13">
        <f>IF(H5159="","",ROW()-4)</f>
        <v/>
      </c>
    </row>
    <row r="5160">
      <c r="A5160" s="13">
        <f>IF(H5160="","",ROW()-4)</f>
        <v/>
      </c>
      <c r="B5160" s="13">
        <f>IF(H5160="","",ROW()-4)</f>
        <v/>
      </c>
    </row>
    <row r="5161">
      <c r="A5161" s="13">
        <f>IF(H5161="","",ROW()-4)</f>
        <v/>
      </c>
      <c r="B5161" s="13">
        <f>IF(H5161="","",ROW()-4)</f>
        <v/>
      </c>
    </row>
    <row r="5162">
      <c r="A5162" s="13">
        <f>IF(H5162="","",ROW()-4)</f>
        <v/>
      </c>
      <c r="B5162" s="13">
        <f>IF(H5162="","",ROW()-4)</f>
        <v/>
      </c>
    </row>
    <row r="5163">
      <c r="A5163" s="13">
        <f>IF(H5163="","",ROW()-4)</f>
        <v/>
      </c>
      <c r="B5163" s="13">
        <f>IF(H5163="","",ROW()-4)</f>
        <v/>
      </c>
    </row>
    <row r="5164">
      <c r="A5164" s="13">
        <f>IF(H5164="","",ROW()-4)</f>
        <v/>
      </c>
      <c r="B5164" s="13">
        <f>IF(H5164="","",ROW()-4)</f>
        <v/>
      </c>
    </row>
    <row r="5165">
      <c r="A5165" s="13">
        <f>IF(H5165="","",ROW()-4)</f>
        <v/>
      </c>
      <c r="B5165" s="13">
        <f>IF(H5165="","",ROW()-4)</f>
        <v/>
      </c>
    </row>
    <row r="5166">
      <c r="A5166" s="13">
        <f>IF(H5166="","",ROW()-4)</f>
        <v/>
      </c>
      <c r="B5166" s="13">
        <f>IF(H5166="","",ROW()-4)</f>
        <v/>
      </c>
    </row>
    <row r="5167">
      <c r="A5167" s="13">
        <f>IF(H5167="","",ROW()-4)</f>
        <v/>
      </c>
      <c r="B5167" s="13">
        <f>IF(H5167="","",ROW()-4)</f>
        <v/>
      </c>
    </row>
    <row r="5168">
      <c r="A5168" s="13">
        <f>IF(H5168="","",ROW()-4)</f>
        <v/>
      </c>
      <c r="B5168" s="13">
        <f>IF(H5168="","",ROW()-4)</f>
        <v/>
      </c>
    </row>
    <row r="5169">
      <c r="A5169" s="13">
        <f>IF(H5169="","",ROW()-4)</f>
        <v/>
      </c>
      <c r="B5169" s="13">
        <f>IF(H5169="","",ROW()-4)</f>
        <v/>
      </c>
    </row>
    <row r="5170">
      <c r="A5170" s="13">
        <f>IF(H5170="","",ROW()-4)</f>
        <v/>
      </c>
      <c r="B5170" s="13">
        <f>IF(H5170="","",ROW()-4)</f>
        <v/>
      </c>
    </row>
    <row r="5171">
      <c r="A5171" s="13">
        <f>IF(H5171="","",ROW()-4)</f>
        <v/>
      </c>
      <c r="B5171" s="13">
        <f>IF(H5171="","",ROW()-4)</f>
        <v/>
      </c>
    </row>
    <row r="5172">
      <c r="A5172" s="13">
        <f>IF(H5172="","",ROW()-4)</f>
        <v/>
      </c>
      <c r="B5172" s="13">
        <f>IF(H5172="","",ROW()-4)</f>
        <v/>
      </c>
    </row>
    <row r="5173">
      <c r="A5173" s="13">
        <f>IF(H5173="","",ROW()-4)</f>
        <v/>
      </c>
      <c r="B5173" s="13">
        <f>IF(H5173="","",ROW()-4)</f>
        <v/>
      </c>
    </row>
    <row r="5174">
      <c r="A5174" s="13">
        <f>IF(H5174="","",ROW()-4)</f>
        <v/>
      </c>
      <c r="B5174" s="13">
        <f>IF(H5174="","",ROW()-4)</f>
        <v/>
      </c>
    </row>
    <row r="5175">
      <c r="A5175" s="13">
        <f>IF(H5175="","",ROW()-4)</f>
        <v/>
      </c>
      <c r="B5175" s="13">
        <f>IF(H5175="","",ROW()-4)</f>
        <v/>
      </c>
    </row>
    <row r="5176">
      <c r="A5176" s="13">
        <f>IF(H5176="","",ROW()-4)</f>
        <v/>
      </c>
      <c r="B5176" s="13">
        <f>IF(H5176="","",ROW()-4)</f>
        <v/>
      </c>
    </row>
    <row r="5177">
      <c r="A5177" s="13">
        <f>IF(H5177="","",ROW()-4)</f>
        <v/>
      </c>
      <c r="B5177" s="13">
        <f>IF(H5177="","",ROW()-4)</f>
        <v/>
      </c>
    </row>
    <row r="5178">
      <c r="A5178" s="13">
        <f>IF(H5178="","",ROW()-4)</f>
        <v/>
      </c>
      <c r="B5178" s="13">
        <f>IF(H5178="","",ROW()-4)</f>
        <v/>
      </c>
    </row>
    <row r="5179">
      <c r="A5179" s="13">
        <f>IF(H5179="","",ROW()-4)</f>
        <v/>
      </c>
      <c r="B5179" s="13">
        <f>IF(H5179="","",ROW()-4)</f>
        <v/>
      </c>
    </row>
    <row r="5180">
      <c r="A5180" s="13">
        <f>IF(H5180="","",ROW()-4)</f>
        <v/>
      </c>
      <c r="B5180" s="13">
        <f>IF(H5180="","",ROW()-4)</f>
        <v/>
      </c>
    </row>
    <row r="5181">
      <c r="A5181" s="13">
        <f>IF(H5181="","",ROW()-4)</f>
        <v/>
      </c>
      <c r="B5181" s="13">
        <f>IF(H5181="","",ROW()-4)</f>
        <v/>
      </c>
    </row>
    <row r="5182">
      <c r="A5182" s="13">
        <f>IF(H5182="","",ROW()-4)</f>
        <v/>
      </c>
      <c r="B5182" s="13">
        <f>IF(H5182="","",ROW()-4)</f>
        <v/>
      </c>
    </row>
    <row r="5183">
      <c r="A5183" s="13">
        <f>IF(H5183="","",ROW()-4)</f>
        <v/>
      </c>
      <c r="B5183" s="13">
        <f>IF(H5183="","",ROW()-4)</f>
        <v/>
      </c>
    </row>
    <row r="5184">
      <c r="A5184" s="13">
        <f>IF(H5184="","",ROW()-4)</f>
        <v/>
      </c>
      <c r="B5184" s="13">
        <f>IF(H5184="","",ROW()-4)</f>
        <v/>
      </c>
    </row>
    <row r="5185">
      <c r="A5185" s="13">
        <f>IF(H5185="","",ROW()-4)</f>
        <v/>
      </c>
      <c r="B5185" s="13">
        <f>IF(H5185="","",ROW()-4)</f>
        <v/>
      </c>
    </row>
    <row r="5186">
      <c r="A5186" s="13">
        <f>IF(H5186="","",ROW()-4)</f>
        <v/>
      </c>
      <c r="B5186" s="13">
        <f>IF(H5186="","",ROW()-4)</f>
        <v/>
      </c>
    </row>
    <row r="5187">
      <c r="A5187" s="13">
        <f>IF(H5187="","",ROW()-4)</f>
        <v/>
      </c>
      <c r="B5187" s="13">
        <f>IF(H5187="","",ROW()-4)</f>
        <v/>
      </c>
    </row>
    <row r="5188">
      <c r="A5188" s="13">
        <f>IF(H5188="","",ROW()-4)</f>
        <v/>
      </c>
      <c r="B5188" s="13">
        <f>IF(H5188="","",ROW()-4)</f>
        <v/>
      </c>
    </row>
    <row r="5189">
      <c r="A5189" s="13">
        <f>IF(H5189="","",ROW()-4)</f>
        <v/>
      </c>
      <c r="B5189" s="13">
        <f>IF(H5189="","",ROW()-4)</f>
        <v/>
      </c>
    </row>
    <row r="5190">
      <c r="A5190" s="13">
        <f>IF(H5190="","",ROW()-4)</f>
        <v/>
      </c>
      <c r="B5190" s="13">
        <f>IF(H5190="","",ROW()-4)</f>
        <v/>
      </c>
    </row>
    <row r="5191">
      <c r="A5191" s="13">
        <f>IF(H5191="","",ROW()-4)</f>
        <v/>
      </c>
      <c r="B5191" s="13">
        <f>IF(H5191="","",ROW()-4)</f>
        <v/>
      </c>
    </row>
    <row r="5192">
      <c r="A5192" s="13">
        <f>IF(H5192="","",ROW()-4)</f>
        <v/>
      </c>
      <c r="B5192" s="13">
        <f>IF(H5192="","",ROW()-4)</f>
        <v/>
      </c>
    </row>
    <row r="5193">
      <c r="A5193" s="13">
        <f>IF(H5193="","",ROW()-4)</f>
        <v/>
      </c>
      <c r="B5193" s="13">
        <f>IF(H5193="","",ROW()-4)</f>
        <v/>
      </c>
    </row>
    <row r="5194">
      <c r="A5194" s="13">
        <f>IF(H5194="","",ROW()-4)</f>
        <v/>
      </c>
      <c r="B5194" s="13">
        <f>IF(H5194="","",ROW()-4)</f>
        <v/>
      </c>
    </row>
    <row r="5195">
      <c r="A5195" s="13">
        <f>IF(H5195="","",ROW()-4)</f>
        <v/>
      </c>
      <c r="B5195" s="13">
        <f>IF(H5195="","",ROW()-4)</f>
        <v/>
      </c>
    </row>
    <row r="5196">
      <c r="A5196" s="13">
        <f>IF(H5196="","",ROW()-4)</f>
        <v/>
      </c>
      <c r="B5196" s="13">
        <f>IF(H5196="","",ROW()-4)</f>
        <v/>
      </c>
    </row>
    <row r="5197">
      <c r="A5197" s="13">
        <f>IF(H5197="","",ROW()-4)</f>
        <v/>
      </c>
      <c r="B5197" s="13">
        <f>IF(H5197="","",ROW()-4)</f>
        <v/>
      </c>
    </row>
    <row r="5198">
      <c r="A5198" s="13">
        <f>IF(H5198="","",ROW()-4)</f>
        <v/>
      </c>
      <c r="B5198" s="13">
        <f>IF(H5198="","",ROW()-4)</f>
        <v/>
      </c>
    </row>
    <row r="5199">
      <c r="A5199" s="13">
        <f>IF(H5199="","",ROW()-4)</f>
        <v/>
      </c>
      <c r="B5199" s="13">
        <f>IF(H5199="","",ROW()-4)</f>
        <v/>
      </c>
    </row>
    <row r="5200">
      <c r="A5200" s="13">
        <f>IF(H5200="","",ROW()-4)</f>
        <v/>
      </c>
      <c r="B5200" s="13">
        <f>IF(H5200="","",ROW()-4)</f>
        <v/>
      </c>
    </row>
    <row r="5201">
      <c r="A5201" s="13">
        <f>IF(H5201="","",ROW()-4)</f>
        <v/>
      </c>
      <c r="B5201" s="13">
        <f>IF(H5201="","",ROW()-4)</f>
        <v/>
      </c>
    </row>
    <row r="5202">
      <c r="A5202" s="13">
        <f>IF(H5202="","",ROW()-4)</f>
        <v/>
      </c>
      <c r="B5202" s="13">
        <f>IF(H5202="","",ROW()-4)</f>
        <v/>
      </c>
    </row>
    <row r="5203">
      <c r="A5203" s="13">
        <f>IF(H5203="","",ROW()-4)</f>
        <v/>
      </c>
      <c r="B5203" s="13">
        <f>IF(H5203="","",ROW()-4)</f>
        <v/>
      </c>
    </row>
    <row r="5204">
      <c r="A5204" s="13">
        <f>IF(H5204="","",ROW()-4)</f>
        <v/>
      </c>
      <c r="B5204" s="13">
        <f>IF(H5204="","",ROW()-4)</f>
        <v/>
      </c>
    </row>
    <row r="5205">
      <c r="A5205" s="13">
        <f>IF(H5205="","",ROW()-4)</f>
        <v/>
      </c>
      <c r="B5205" s="13">
        <f>IF(H5205="","",ROW()-4)</f>
        <v/>
      </c>
    </row>
    <row r="5206">
      <c r="A5206" s="13">
        <f>IF(H5206="","",ROW()-4)</f>
        <v/>
      </c>
      <c r="B5206" s="13">
        <f>IF(H5206="","",ROW()-4)</f>
        <v/>
      </c>
    </row>
    <row r="5207">
      <c r="A5207" s="13">
        <f>IF(H5207="","",ROW()-4)</f>
        <v/>
      </c>
      <c r="B5207" s="13">
        <f>IF(H5207="","",ROW()-4)</f>
        <v/>
      </c>
    </row>
    <row r="5208">
      <c r="A5208" s="13">
        <f>IF(H5208="","",ROW()-4)</f>
        <v/>
      </c>
      <c r="B5208" s="13">
        <f>IF(H5208="","",ROW()-4)</f>
        <v/>
      </c>
    </row>
    <row r="5209">
      <c r="A5209" s="13">
        <f>IF(H5209="","",ROW()-4)</f>
        <v/>
      </c>
      <c r="B5209" s="13">
        <f>IF(H5209="","",ROW()-4)</f>
        <v/>
      </c>
    </row>
    <row r="5210">
      <c r="A5210" s="13">
        <f>IF(H5210="","",ROW()-4)</f>
        <v/>
      </c>
      <c r="B5210" s="13">
        <f>IF(H5210="","",ROW()-4)</f>
        <v/>
      </c>
    </row>
    <row r="5211">
      <c r="A5211" s="13">
        <f>IF(H5211="","",ROW()-4)</f>
        <v/>
      </c>
      <c r="B5211" s="13">
        <f>IF(H5211="","",ROW()-4)</f>
        <v/>
      </c>
    </row>
    <row r="5212">
      <c r="A5212" s="13">
        <f>IF(H5212="","",ROW()-4)</f>
        <v/>
      </c>
      <c r="B5212" s="13">
        <f>IF(H5212="","",ROW()-4)</f>
        <v/>
      </c>
    </row>
    <row r="5213">
      <c r="A5213" s="13">
        <f>IF(H5213="","",ROW()-4)</f>
        <v/>
      </c>
      <c r="B5213" s="13">
        <f>IF(H5213="","",ROW()-4)</f>
        <v/>
      </c>
    </row>
    <row r="5214">
      <c r="A5214" s="13">
        <f>IF(H5214="","",ROW()-4)</f>
        <v/>
      </c>
      <c r="B5214" s="13">
        <f>IF(H5214="","",ROW()-4)</f>
        <v/>
      </c>
    </row>
    <row r="5215">
      <c r="A5215" s="13">
        <f>IF(H5215="","",ROW()-4)</f>
        <v/>
      </c>
      <c r="B5215" s="13">
        <f>IF(H5215="","",ROW()-4)</f>
        <v/>
      </c>
    </row>
    <row r="5216">
      <c r="A5216" s="13">
        <f>IF(H5216="","",ROW()-4)</f>
        <v/>
      </c>
      <c r="B5216" s="13">
        <f>IF(H5216="","",ROW()-4)</f>
        <v/>
      </c>
    </row>
    <row r="5217">
      <c r="A5217" s="13">
        <f>IF(H5217="","",ROW()-4)</f>
        <v/>
      </c>
      <c r="B5217" s="13">
        <f>IF(H5217="","",ROW()-4)</f>
        <v/>
      </c>
    </row>
    <row r="5218">
      <c r="A5218" s="13">
        <f>IF(H5218="","",ROW()-4)</f>
        <v/>
      </c>
      <c r="B5218" s="13">
        <f>IF(H5218="","",ROW()-4)</f>
        <v/>
      </c>
    </row>
    <row r="5219">
      <c r="A5219" s="13">
        <f>IF(H5219="","",ROW()-4)</f>
        <v/>
      </c>
      <c r="B5219" s="13">
        <f>IF(H5219="","",ROW()-4)</f>
        <v/>
      </c>
    </row>
    <row r="5220">
      <c r="A5220" s="13">
        <f>IF(H5220="","",ROW()-4)</f>
        <v/>
      </c>
      <c r="B5220" s="13">
        <f>IF(H5220="","",ROW()-4)</f>
        <v/>
      </c>
    </row>
    <row r="5221">
      <c r="A5221" s="13">
        <f>IF(H5221="","",ROW()-4)</f>
        <v/>
      </c>
      <c r="B5221" s="13">
        <f>IF(H5221="","",ROW()-4)</f>
        <v/>
      </c>
    </row>
    <row r="5222">
      <c r="A5222" s="13">
        <f>IF(H5222="","",ROW()-4)</f>
        <v/>
      </c>
      <c r="B5222" s="13">
        <f>IF(H5222="","",ROW()-4)</f>
        <v/>
      </c>
    </row>
    <row r="5223">
      <c r="A5223" s="13">
        <f>IF(H5223="","",ROW()-4)</f>
        <v/>
      </c>
      <c r="B5223" s="13">
        <f>IF(H5223="","",ROW()-4)</f>
        <v/>
      </c>
    </row>
    <row r="5224">
      <c r="A5224" s="13">
        <f>IF(H5224="","",ROW()-4)</f>
        <v/>
      </c>
      <c r="B5224" s="13">
        <f>IF(H5224="","",ROW()-4)</f>
        <v/>
      </c>
    </row>
    <row r="5225">
      <c r="A5225" s="13">
        <f>IF(H5225="","",ROW()-4)</f>
        <v/>
      </c>
      <c r="B5225" s="13">
        <f>IF(H5225="","",ROW()-4)</f>
        <v/>
      </c>
    </row>
    <row r="5226">
      <c r="A5226" s="13">
        <f>IF(H5226="","",ROW()-4)</f>
        <v/>
      </c>
      <c r="B5226" s="13">
        <f>IF(H5226="","",ROW()-4)</f>
        <v/>
      </c>
    </row>
    <row r="5227">
      <c r="A5227" s="13">
        <f>IF(H5227="","",ROW()-4)</f>
        <v/>
      </c>
      <c r="B5227" s="13">
        <f>IF(H5227="","",ROW()-4)</f>
        <v/>
      </c>
    </row>
    <row r="5228">
      <c r="A5228" s="13">
        <f>IF(H5228="","",ROW()-4)</f>
        <v/>
      </c>
      <c r="B5228" s="13">
        <f>IF(H5228="","",ROW()-4)</f>
        <v/>
      </c>
    </row>
    <row r="5229">
      <c r="A5229" s="13">
        <f>IF(H5229="","",ROW()-4)</f>
        <v/>
      </c>
      <c r="B5229" s="13">
        <f>IF(H5229="","",ROW()-4)</f>
        <v/>
      </c>
    </row>
    <row r="5230">
      <c r="A5230" s="13">
        <f>IF(H5230="","",ROW()-4)</f>
        <v/>
      </c>
      <c r="B5230" s="13">
        <f>IF(H5230="","",ROW()-4)</f>
        <v/>
      </c>
    </row>
    <row r="5231">
      <c r="A5231" s="13">
        <f>IF(H5231="","",ROW()-4)</f>
        <v/>
      </c>
      <c r="B5231" s="13">
        <f>IF(H5231="","",ROW()-4)</f>
        <v/>
      </c>
    </row>
    <row r="5232">
      <c r="A5232" s="13">
        <f>IF(H5232="","",ROW()-4)</f>
        <v/>
      </c>
      <c r="B5232" s="13">
        <f>IF(H5232="","",ROW()-4)</f>
        <v/>
      </c>
    </row>
    <row r="5233">
      <c r="A5233" s="13">
        <f>IF(H5233="","",ROW()-4)</f>
        <v/>
      </c>
      <c r="B5233" s="13">
        <f>IF(H5233="","",ROW()-4)</f>
        <v/>
      </c>
    </row>
    <row r="5234">
      <c r="A5234" s="13">
        <f>IF(H5234="","",ROW()-4)</f>
        <v/>
      </c>
      <c r="B5234" s="13">
        <f>IF(H5234="","",ROW()-4)</f>
        <v/>
      </c>
    </row>
    <row r="5235">
      <c r="A5235" s="13">
        <f>IF(H5235="","",ROW()-4)</f>
        <v/>
      </c>
      <c r="B5235" s="13">
        <f>IF(H5235="","",ROW()-4)</f>
        <v/>
      </c>
    </row>
    <row r="5236">
      <c r="A5236" s="13">
        <f>IF(H5236="","",ROW()-4)</f>
        <v/>
      </c>
      <c r="B5236" s="13">
        <f>IF(H5236="","",ROW()-4)</f>
        <v/>
      </c>
    </row>
    <row r="5237">
      <c r="A5237" s="13">
        <f>IF(H5237="","",ROW()-4)</f>
        <v/>
      </c>
      <c r="B5237" s="13">
        <f>IF(H5237="","",ROW()-4)</f>
        <v/>
      </c>
    </row>
    <row r="5238">
      <c r="A5238" s="13">
        <f>IF(H5238="","",ROW()-4)</f>
        <v/>
      </c>
      <c r="B5238" s="13">
        <f>IF(H5238="","",ROW()-4)</f>
        <v/>
      </c>
    </row>
    <row r="5239">
      <c r="A5239" s="13">
        <f>IF(H5239="","",ROW()-4)</f>
        <v/>
      </c>
      <c r="B5239" s="13">
        <f>IF(H5239="","",ROW()-4)</f>
        <v/>
      </c>
    </row>
    <row r="5240">
      <c r="A5240" s="13">
        <f>IF(H5240="","",ROW()-4)</f>
        <v/>
      </c>
      <c r="B5240" s="13">
        <f>IF(H5240="","",ROW()-4)</f>
        <v/>
      </c>
    </row>
    <row r="5241">
      <c r="A5241" s="13">
        <f>IF(H5241="","",ROW()-4)</f>
        <v/>
      </c>
      <c r="B5241" s="13">
        <f>IF(H5241="","",ROW()-4)</f>
        <v/>
      </c>
    </row>
    <row r="5242">
      <c r="A5242" s="13">
        <f>IF(H5242="","",ROW()-4)</f>
        <v/>
      </c>
      <c r="B5242" s="13">
        <f>IF(H5242="","",ROW()-4)</f>
        <v/>
      </c>
    </row>
    <row r="5243">
      <c r="A5243" s="13">
        <f>IF(H5243="","",ROW()-4)</f>
        <v/>
      </c>
      <c r="B5243" s="13">
        <f>IF(H5243="","",ROW()-4)</f>
        <v/>
      </c>
    </row>
    <row r="5244">
      <c r="A5244" s="13">
        <f>IF(H5244="","",ROW()-4)</f>
        <v/>
      </c>
      <c r="B5244" s="13">
        <f>IF(H5244="","",ROW()-4)</f>
        <v/>
      </c>
    </row>
    <row r="5245">
      <c r="A5245" s="13">
        <f>IF(H5245="","",ROW()-4)</f>
        <v/>
      </c>
      <c r="B5245" s="13">
        <f>IF(H5245="","",ROW()-4)</f>
        <v/>
      </c>
    </row>
    <row r="5246">
      <c r="A5246" s="13">
        <f>IF(H5246="","",ROW()-4)</f>
        <v/>
      </c>
      <c r="B5246" s="13">
        <f>IF(H5246="","",ROW()-4)</f>
        <v/>
      </c>
    </row>
    <row r="5247">
      <c r="A5247" s="13">
        <f>IF(H5247="","",ROW()-4)</f>
        <v/>
      </c>
      <c r="B5247" s="13">
        <f>IF(H5247="","",ROW()-4)</f>
        <v/>
      </c>
    </row>
    <row r="5248">
      <c r="A5248" s="13">
        <f>IF(H5248="","",ROW()-4)</f>
        <v/>
      </c>
      <c r="B5248" s="13">
        <f>IF(H5248="","",ROW()-4)</f>
        <v/>
      </c>
    </row>
    <row r="5249">
      <c r="A5249" s="13">
        <f>IF(H5249="","",ROW()-4)</f>
        <v/>
      </c>
      <c r="B5249" s="13">
        <f>IF(H5249="","",ROW()-4)</f>
        <v/>
      </c>
    </row>
    <row r="5250">
      <c r="A5250" s="13">
        <f>IF(H5250="","",ROW()-4)</f>
        <v/>
      </c>
      <c r="B5250" s="13">
        <f>IF(H5250="","",ROW()-4)</f>
        <v/>
      </c>
    </row>
    <row r="5251">
      <c r="A5251" s="13">
        <f>IF(H5251="","",ROW()-4)</f>
        <v/>
      </c>
      <c r="B5251" s="13">
        <f>IF(H5251="","",ROW()-4)</f>
        <v/>
      </c>
    </row>
    <row r="5252">
      <c r="A5252" s="13">
        <f>IF(H5252="","",ROW()-4)</f>
        <v/>
      </c>
      <c r="B5252" s="13">
        <f>IF(H5252="","",ROW()-4)</f>
        <v/>
      </c>
    </row>
    <row r="5253">
      <c r="A5253" s="13">
        <f>IF(H5253="","",ROW()-4)</f>
        <v/>
      </c>
      <c r="B5253" s="13">
        <f>IF(H5253="","",ROW()-4)</f>
        <v/>
      </c>
    </row>
    <row r="5254">
      <c r="A5254" s="13">
        <f>IF(H5254="","",ROW()-4)</f>
        <v/>
      </c>
      <c r="B5254" s="13">
        <f>IF(H5254="","",ROW()-4)</f>
        <v/>
      </c>
    </row>
    <row r="5255">
      <c r="A5255" s="13">
        <f>IF(H5255="","",ROW()-4)</f>
        <v/>
      </c>
      <c r="B5255" s="13">
        <f>IF(H5255="","",ROW()-4)</f>
        <v/>
      </c>
    </row>
    <row r="5256">
      <c r="A5256" s="13">
        <f>IF(H5256="","",ROW()-4)</f>
        <v/>
      </c>
      <c r="B5256" s="13">
        <f>IF(H5256="","",ROW()-4)</f>
        <v/>
      </c>
    </row>
    <row r="5257">
      <c r="A5257" s="13">
        <f>IF(H5257="","",ROW()-4)</f>
        <v/>
      </c>
      <c r="B5257" s="13">
        <f>IF(H5257="","",ROW()-4)</f>
        <v/>
      </c>
    </row>
    <row r="5258">
      <c r="A5258" s="13">
        <f>IF(H5258="","",ROW()-4)</f>
        <v/>
      </c>
      <c r="B5258" s="13">
        <f>IF(H5258="","",ROW()-4)</f>
        <v/>
      </c>
    </row>
    <row r="5259">
      <c r="A5259" s="13">
        <f>IF(H5259="","",ROW()-4)</f>
        <v/>
      </c>
      <c r="B5259" s="13">
        <f>IF(H5259="","",ROW()-4)</f>
        <v/>
      </c>
    </row>
    <row r="5260">
      <c r="A5260" s="13">
        <f>IF(H5260="","",ROW()-4)</f>
        <v/>
      </c>
      <c r="B5260" s="13">
        <f>IF(H5260="","",ROW()-4)</f>
        <v/>
      </c>
    </row>
    <row r="5261">
      <c r="A5261" s="13">
        <f>IF(H5261="","",ROW()-4)</f>
        <v/>
      </c>
      <c r="B5261" s="13">
        <f>IF(H5261="","",ROW()-4)</f>
        <v/>
      </c>
    </row>
    <row r="5262">
      <c r="A5262" s="13">
        <f>IF(H5262="","",ROW()-4)</f>
        <v/>
      </c>
      <c r="B5262" s="13">
        <f>IF(H5262="","",ROW()-4)</f>
        <v/>
      </c>
    </row>
    <row r="5263">
      <c r="A5263" s="13">
        <f>IF(H5263="","",ROW()-4)</f>
        <v/>
      </c>
      <c r="B5263" s="13">
        <f>IF(H5263="","",ROW()-4)</f>
        <v/>
      </c>
    </row>
    <row r="5264">
      <c r="A5264" s="13">
        <f>IF(H5264="","",ROW()-4)</f>
        <v/>
      </c>
      <c r="B5264" s="13">
        <f>IF(H5264="","",ROW()-4)</f>
        <v/>
      </c>
    </row>
    <row r="5265">
      <c r="A5265" s="13">
        <f>IF(H5265="","",ROW()-4)</f>
        <v/>
      </c>
      <c r="B5265" s="13">
        <f>IF(H5265="","",ROW()-4)</f>
        <v/>
      </c>
    </row>
    <row r="5266">
      <c r="A5266" s="13">
        <f>IF(H5266="","",ROW()-4)</f>
        <v/>
      </c>
      <c r="B5266" s="13">
        <f>IF(H5266="","",ROW()-4)</f>
        <v/>
      </c>
    </row>
    <row r="5267">
      <c r="A5267" s="13">
        <f>IF(H5267="","",ROW()-4)</f>
        <v/>
      </c>
      <c r="B5267" s="13">
        <f>IF(H5267="","",ROW()-4)</f>
        <v/>
      </c>
    </row>
    <row r="5268">
      <c r="A5268" s="13">
        <f>IF(H5268="","",ROW()-4)</f>
        <v/>
      </c>
      <c r="B5268" s="13">
        <f>IF(H5268="","",ROW()-4)</f>
        <v/>
      </c>
    </row>
    <row r="5269">
      <c r="A5269" s="13">
        <f>IF(H5269="","",ROW()-4)</f>
        <v/>
      </c>
      <c r="B5269" s="13">
        <f>IF(H5269="","",ROW()-4)</f>
        <v/>
      </c>
    </row>
    <row r="5270">
      <c r="A5270" s="13">
        <f>IF(H5270="","",ROW()-4)</f>
        <v/>
      </c>
      <c r="B5270" s="13">
        <f>IF(H5270="","",ROW()-4)</f>
        <v/>
      </c>
    </row>
    <row r="5271">
      <c r="A5271" s="13">
        <f>IF(H5271="","",ROW()-4)</f>
        <v/>
      </c>
      <c r="B5271" s="13">
        <f>IF(H5271="","",ROW()-4)</f>
        <v/>
      </c>
    </row>
    <row r="5272">
      <c r="A5272" s="13">
        <f>IF(H5272="","",ROW()-4)</f>
        <v/>
      </c>
      <c r="B5272" s="13">
        <f>IF(H5272="","",ROW()-4)</f>
        <v/>
      </c>
    </row>
    <row r="5273">
      <c r="A5273" s="13">
        <f>IF(H5273="","",ROW()-4)</f>
        <v/>
      </c>
      <c r="B5273" s="13">
        <f>IF(H5273="","",ROW()-4)</f>
        <v/>
      </c>
    </row>
    <row r="5274">
      <c r="A5274" s="13">
        <f>IF(H5274="","",ROW()-4)</f>
        <v/>
      </c>
      <c r="B5274" s="13">
        <f>IF(H5274="","",ROW()-4)</f>
        <v/>
      </c>
    </row>
    <row r="5275">
      <c r="A5275" s="13">
        <f>IF(H5275="","",ROW()-4)</f>
        <v/>
      </c>
      <c r="B5275" s="13">
        <f>IF(H5275="","",ROW()-4)</f>
        <v/>
      </c>
    </row>
    <row r="5276">
      <c r="A5276" s="13">
        <f>IF(H5276="","",ROW()-4)</f>
        <v/>
      </c>
      <c r="B5276" s="13">
        <f>IF(H5276="","",ROW()-4)</f>
        <v/>
      </c>
    </row>
    <row r="5277">
      <c r="A5277" s="13">
        <f>IF(H5277="","",ROW()-4)</f>
        <v/>
      </c>
      <c r="B5277" s="13">
        <f>IF(H5277="","",ROW()-4)</f>
        <v/>
      </c>
    </row>
    <row r="5278">
      <c r="A5278" s="13">
        <f>IF(H5278="","",ROW()-4)</f>
        <v/>
      </c>
      <c r="B5278" s="13">
        <f>IF(H5278="","",ROW()-4)</f>
        <v/>
      </c>
    </row>
    <row r="5279">
      <c r="A5279" s="13">
        <f>IF(H5279="","",ROW()-4)</f>
        <v/>
      </c>
      <c r="B5279" s="13">
        <f>IF(H5279="","",ROW()-4)</f>
        <v/>
      </c>
    </row>
    <row r="5280">
      <c r="A5280" s="13">
        <f>IF(H5280="","",ROW()-4)</f>
        <v/>
      </c>
      <c r="B5280" s="13">
        <f>IF(H5280="","",ROW()-4)</f>
        <v/>
      </c>
    </row>
    <row r="5281">
      <c r="A5281" s="13">
        <f>IF(H5281="","",ROW()-4)</f>
        <v/>
      </c>
      <c r="B5281" s="13">
        <f>IF(H5281="","",ROW()-4)</f>
        <v/>
      </c>
    </row>
    <row r="5282">
      <c r="A5282" s="13">
        <f>IF(H5282="","",ROW()-4)</f>
        <v/>
      </c>
      <c r="B5282" s="13">
        <f>IF(H5282="","",ROW()-4)</f>
        <v/>
      </c>
    </row>
    <row r="5283">
      <c r="A5283" s="13">
        <f>IF(H5283="","",ROW()-4)</f>
        <v/>
      </c>
      <c r="B5283" s="13">
        <f>IF(H5283="","",ROW()-4)</f>
        <v/>
      </c>
    </row>
    <row r="5284">
      <c r="A5284" s="13">
        <f>IF(H5284="","",ROW()-4)</f>
        <v/>
      </c>
      <c r="B5284" s="13">
        <f>IF(H5284="","",ROW()-4)</f>
        <v/>
      </c>
    </row>
    <row r="5285">
      <c r="A5285" s="13">
        <f>IF(H5285="","",ROW()-4)</f>
        <v/>
      </c>
      <c r="B5285" s="13">
        <f>IF(H5285="","",ROW()-4)</f>
        <v/>
      </c>
    </row>
    <row r="5286">
      <c r="A5286" s="13">
        <f>IF(H5286="","",ROW()-4)</f>
        <v/>
      </c>
      <c r="B5286" s="13">
        <f>IF(H5286="","",ROW()-4)</f>
        <v/>
      </c>
    </row>
    <row r="5287">
      <c r="A5287" s="13">
        <f>IF(H5287="","",ROW()-4)</f>
        <v/>
      </c>
      <c r="B5287" s="13">
        <f>IF(H5287="","",ROW()-4)</f>
        <v/>
      </c>
    </row>
    <row r="5288">
      <c r="A5288" s="13">
        <f>IF(H5288="","",ROW()-4)</f>
        <v/>
      </c>
      <c r="B5288" s="13">
        <f>IF(H5288="","",ROW()-4)</f>
        <v/>
      </c>
    </row>
    <row r="5289">
      <c r="A5289" s="13">
        <f>IF(H5289="","",ROW()-4)</f>
        <v/>
      </c>
      <c r="B5289" s="13">
        <f>IF(H5289="","",ROW()-4)</f>
        <v/>
      </c>
    </row>
    <row r="5290">
      <c r="A5290" s="13">
        <f>IF(H5290="","",ROW()-4)</f>
        <v/>
      </c>
      <c r="B5290" s="13">
        <f>IF(H5290="","",ROW()-4)</f>
        <v/>
      </c>
    </row>
    <row r="5291">
      <c r="A5291" s="13">
        <f>IF(H5291="","",ROW()-4)</f>
        <v/>
      </c>
      <c r="B5291" s="13">
        <f>IF(H5291="","",ROW()-4)</f>
        <v/>
      </c>
    </row>
    <row r="5292">
      <c r="A5292" s="13">
        <f>IF(H5292="","",ROW()-4)</f>
        <v/>
      </c>
      <c r="B5292" s="13">
        <f>IF(H5292="","",ROW()-4)</f>
        <v/>
      </c>
    </row>
    <row r="5293">
      <c r="A5293" s="13">
        <f>IF(H5293="","",ROW()-4)</f>
        <v/>
      </c>
      <c r="B5293" s="13">
        <f>IF(H5293="","",ROW()-4)</f>
        <v/>
      </c>
    </row>
    <row r="5294">
      <c r="A5294" s="13">
        <f>IF(H5294="","",ROW()-4)</f>
        <v/>
      </c>
      <c r="B5294" s="13">
        <f>IF(H5294="","",ROW()-4)</f>
        <v/>
      </c>
    </row>
    <row r="5295">
      <c r="A5295" s="13">
        <f>IF(H5295="","",ROW()-4)</f>
        <v/>
      </c>
      <c r="B5295" s="13">
        <f>IF(H5295="","",ROW()-4)</f>
        <v/>
      </c>
    </row>
    <row r="5296">
      <c r="A5296" s="13">
        <f>IF(H5296="","",ROW()-4)</f>
        <v/>
      </c>
      <c r="B5296" s="13">
        <f>IF(H5296="","",ROW()-4)</f>
        <v/>
      </c>
    </row>
    <row r="5297">
      <c r="A5297" s="13">
        <f>IF(H5297="","",ROW()-4)</f>
        <v/>
      </c>
      <c r="B5297" s="13">
        <f>IF(H5297="","",ROW()-4)</f>
        <v/>
      </c>
    </row>
    <row r="5298">
      <c r="A5298" s="13">
        <f>IF(H5298="","",ROW()-4)</f>
        <v/>
      </c>
      <c r="B5298" s="13">
        <f>IF(H5298="","",ROW()-4)</f>
        <v/>
      </c>
    </row>
    <row r="5299">
      <c r="A5299" s="13">
        <f>IF(H5299="","",ROW()-4)</f>
        <v/>
      </c>
      <c r="B5299" s="13">
        <f>IF(H5299="","",ROW()-4)</f>
        <v/>
      </c>
    </row>
    <row r="5300">
      <c r="A5300" s="13">
        <f>IF(H5300="","",ROW()-4)</f>
        <v/>
      </c>
      <c r="B5300" s="13">
        <f>IF(H5300="","",ROW()-4)</f>
        <v/>
      </c>
    </row>
    <row r="5301">
      <c r="A5301" s="13">
        <f>IF(H5301="","",ROW()-4)</f>
        <v/>
      </c>
      <c r="B5301" s="13">
        <f>IF(H5301="","",ROW()-4)</f>
        <v/>
      </c>
    </row>
    <row r="5302">
      <c r="A5302" s="13">
        <f>IF(H5302="","",ROW()-4)</f>
        <v/>
      </c>
      <c r="B5302" s="13">
        <f>IF(H5302="","",ROW()-4)</f>
        <v/>
      </c>
    </row>
    <row r="5303">
      <c r="A5303" s="13">
        <f>IF(H5303="","",ROW()-4)</f>
        <v/>
      </c>
      <c r="B5303" s="13">
        <f>IF(H5303="","",ROW()-4)</f>
        <v/>
      </c>
    </row>
    <row r="5304">
      <c r="A5304" s="13">
        <f>IF(H5304="","",ROW()-4)</f>
        <v/>
      </c>
      <c r="B5304" s="13">
        <f>IF(H5304="","",ROW()-4)</f>
        <v/>
      </c>
    </row>
    <row r="5305">
      <c r="A5305" s="13">
        <f>IF(H5305="","",ROW()-4)</f>
        <v/>
      </c>
      <c r="B5305" s="13">
        <f>IF(H5305="","",ROW()-4)</f>
        <v/>
      </c>
    </row>
    <row r="5306">
      <c r="A5306" s="13">
        <f>IF(H5306="","",ROW()-4)</f>
        <v/>
      </c>
      <c r="B5306" s="13">
        <f>IF(H5306="","",ROW()-4)</f>
        <v/>
      </c>
    </row>
    <row r="5307">
      <c r="A5307" s="13">
        <f>IF(H5307="","",ROW()-4)</f>
        <v/>
      </c>
      <c r="B5307" s="13">
        <f>IF(H5307="","",ROW()-4)</f>
        <v/>
      </c>
    </row>
    <row r="5308">
      <c r="A5308" s="13">
        <f>IF(H5308="","",ROW()-4)</f>
        <v/>
      </c>
      <c r="B5308" s="13">
        <f>IF(H5308="","",ROW()-4)</f>
        <v/>
      </c>
    </row>
    <row r="5309">
      <c r="A5309" s="13">
        <f>IF(H5309="","",ROW()-4)</f>
        <v/>
      </c>
      <c r="B5309" s="13">
        <f>IF(H5309="","",ROW()-4)</f>
        <v/>
      </c>
    </row>
    <row r="5310">
      <c r="A5310" s="13">
        <f>IF(H5310="","",ROW()-4)</f>
        <v/>
      </c>
      <c r="B5310" s="13">
        <f>IF(H5310="","",ROW()-4)</f>
        <v/>
      </c>
    </row>
    <row r="5311">
      <c r="A5311" s="13">
        <f>IF(H5311="","",ROW()-4)</f>
        <v/>
      </c>
      <c r="B5311" s="13">
        <f>IF(H5311="","",ROW()-4)</f>
        <v/>
      </c>
    </row>
    <row r="5312">
      <c r="A5312" s="13">
        <f>IF(H5312="","",ROW()-4)</f>
        <v/>
      </c>
      <c r="B5312" s="13">
        <f>IF(H5312="","",ROW()-4)</f>
        <v/>
      </c>
    </row>
    <row r="5313">
      <c r="A5313" s="13">
        <f>IF(H5313="","",ROW()-4)</f>
        <v/>
      </c>
      <c r="B5313" s="13">
        <f>IF(H5313="","",ROW()-4)</f>
        <v/>
      </c>
    </row>
    <row r="5314">
      <c r="A5314" s="13">
        <f>IF(H5314="","",ROW()-4)</f>
        <v/>
      </c>
      <c r="B5314" s="13">
        <f>IF(H5314="","",ROW()-4)</f>
        <v/>
      </c>
    </row>
    <row r="5315">
      <c r="A5315" s="13">
        <f>IF(H5315="","",ROW()-4)</f>
        <v/>
      </c>
      <c r="B5315" s="13">
        <f>IF(H5315="","",ROW()-4)</f>
        <v/>
      </c>
    </row>
    <row r="5316">
      <c r="A5316" s="13">
        <f>IF(H5316="","",ROW()-4)</f>
        <v/>
      </c>
      <c r="B5316" s="13">
        <f>IF(H5316="","",ROW()-4)</f>
        <v/>
      </c>
    </row>
    <row r="5317">
      <c r="A5317" s="13">
        <f>IF(H5317="","",ROW()-4)</f>
        <v/>
      </c>
      <c r="B5317" s="13">
        <f>IF(H5317="","",ROW()-4)</f>
        <v/>
      </c>
    </row>
    <row r="5318">
      <c r="A5318" s="13">
        <f>IF(H5318="","",ROW()-4)</f>
        <v/>
      </c>
      <c r="B5318" s="13">
        <f>IF(H5318="","",ROW()-4)</f>
        <v/>
      </c>
    </row>
    <row r="5319">
      <c r="A5319" s="13">
        <f>IF(H5319="","",ROW()-4)</f>
        <v/>
      </c>
      <c r="B5319" s="13">
        <f>IF(H5319="","",ROW()-4)</f>
        <v/>
      </c>
    </row>
    <row r="5320">
      <c r="A5320" s="13">
        <f>IF(H5320="","",ROW()-4)</f>
        <v/>
      </c>
      <c r="B5320" s="13">
        <f>IF(H5320="","",ROW()-4)</f>
        <v/>
      </c>
    </row>
    <row r="5321">
      <c r="A5321" s="13">
        <f>IF(H5321="","",ROW()-4)</f>
        <v/>
      </c>
      <c r="B5321" s="13">
        <f>IF(H5321="","",ROW()-4)</f>
        <v/>
      </c>
    </row>
    <row r="5322">
      <c r="A5322" s="13">
        <f>IF(H5322="","",ROW()-4)</f>
        <v/>
      </c>
      <c r="B5322" s="13">
        <f>IF(H5322="","",ROW()-4)</f>
        <v/>
      </c>
    </row>
    <row r="5323">
      <c r="A5323" s="13">
        <f>IF(H5323="","",ROW()-4)</f>
        <v/>
      </c>
      <c r="B5323" s="13">
        <f>IF(H5323="","",ROW()-4)</f>
        <v/>
      </c>
    </row>
    <row r="5324">
      <c r="A5324" s="13">
        <f>IF(H5324="","",ROW()-4)</f>
        <v/>
      </c>
      <c r="B5324" s="13">
        <f>IF(H5324="","",ROW()-4)</f>
        <v/>
      </c>
    </row>
    <row r="5325">
      <c r="A5325" s="13">
        <f>IF(H5325="","",ROW()-4)</f>
        <v/>
      </c>
      <c r="B5325" s="13">
        <f>IF(H5325="","",ROW()-4)</f>
        <v/>
      </c>
    </row>
    <row r="5326">
      <c r="A5326" s="13">
        <f>IF(H5326="","",ROW()-4)</f>
        <v/>
      </c>
      <c r="B5326" s="13">
        <f>IF(H5326="","",ROW()-4)</f>
        <v/>
      </c>
    </row>
    <row r="5327">
      <c r="A5327" s="13">
        <f>IF(H5327="","",ROW()-4)</f>
        <v/>
      </c>
      <c r="B5327" s="13">
        <f>IF(H5327="","",ROW()-4)</f>
        <v/>
      </c>
    </row>
    <row r="5328">
      <c r="A5328" s="13">
        <f>IF(H5328="","",ROW()-4)</f>
        <v/>
      </c>
      <c r="B5328" s="13">
        <f>IF(H5328="","",ROW()-4)</f>
        <v/>
      </c>
    </row>
    <row r="5329">
      <c r="A5329" s="13">
        <f>IF(H5329="","",ROW()-4)</f>
        <v/>
      </c>
      <c r="B5329" s="13">
        <f>IF(H5329="","",ROW()-4)</f>
        <v/>
      </c>
    </row>
    <row r="5330">
      <c r="A5330" s="13">
        <f>IF(H5330="","",ROW()-4)</f>
        <v/>
      </c>
      <c r="B5330" s="13">
        <f>IF(H5330="","",ROW()-4)</f>
        <v/>
      </c>
    </row>
    <row r="5331">
      <c r="A5331" s="13">
        <f>IF(H5331="","",ROW()-4)</f>
        <v/>
      </c>
      <c r="B5331" s="13">
        <f>IF(H5331="","",ROW()-4)</f>
        <v/>
      </c>
    </row>
    <row r="5332">
      <c r="A5332" s="13">
        <f>IF(H5332="","",ROW()-4)</f>
        <v/>
      </c>
      <c r="B5332" s="13">
        <f>IF(H5332="","",ROW()-4)</f>
        <v/>
      </c>
    </row>
    <row r="5333">
      <c r="A5333" s="13">
        <f>IF(H5333="","",ROW()-4)</f>
        <v/>
      </c>
      <c r="B5333" s="13">
        <f>IF(H5333="","",ROW()-4)</f>
        <v/>
      </c>
    </row>
    <row r="5334">
      <c r="A5334" s="13">
        <f>IF(H5334="","",ROW()-4)</f>
        <v/>
      </c>
      <c r="B5334" s="13">
        <f>IF(H5334="","",ROW()-4)</f>
        <v/>
      </c>
    </row>
    <row r="5335">
      <c r="A5335" s="13">
        <f>IF(H5335="","",ROW()-4)</f>
        <v/>
      </c>
      <c r="B5335" s="13">
        <f>IF(H5335="","",ROW()-4)</f>
        <v/>
      </c>
    </row>
    <row r="5336">
      <c r="A5336" s="13">
        <f>IF(H5336="","",ROW()-4)</f>
        <v/>
      </c>
      <c r="B5336" s="13">
        <f>IF(H5336="","",ROW()-4)</f>
        <v/>
      </c>
    </row>
    <row r="5337">
      <c r="A5337" s="13">
        <f>IF(H5337="","",ROW()-4)</f>
        <v/>
      </c>
      <c r="B5337" s="13">
        <f>IF(H5337="","",ROW()-4)</f>
        <v/>
      </c>
    </row>
    <row r="5338">
      <c r="A5338" s="13">
        <f>IF(H5338="","",ROW()-4)</f>
        <v/>
      </c>
      <c r="B5338" s="13">
        <f>IF(H5338="","",ROW()-4)</f>
        <v/>
      </c>
    </row>
    <row r="5339">
      <c r="A5339" s="13">
        <f>IF(H5339="","",ROW()-4)</f>
        <v/>
      </c>
      <c r="B5339" s="13">
        <f>IF(H5339="","",ROW()-4)</f>
        <v/>
      </c>
    </row>
    <row r="5340">
      <c r="A5340" s="13">
        <f>IF(H5340="","",ROW()-4)</f>
        <v/>
      </c>
      <c r="B5340" s="13">
        <f>IF(H5340="","",ROW()-4)</f>
        <v/>
      </c>
    </row>
    <row r="5341">
      <c r="A5341" s="13">
        <f>IF(H5341="","",ROW()-4)</f>
        <v/>
      </c>
      <c r="B5341" s="13">
        <f>IF(H5341="","",ROW()-4)</f>
        <v/>
      </c>
    </row>
    <row r="5342">
      <c r="A5342" s="13">
        <f>IF(H5342="","",ROW()-4)</f>
        <v/>
      </c>
      <c r="B5342" s="13">
        <f>IF(H5342="","",ROW()-4)</f>
        <v/>
      </c>
    </row>
    <row r="5343">
      <c r="A5343" s="13">
        <f>IF(H5343="","",ROW()-4)</f>
        <v/>
      </c>
      <c r="B5343" s="13">
        <f>IF(H5343="","",ROW()-4)</f>
        <v/>
      </c>
    </row>
    <row r="5344">
      <c r="A5344" s="13">
        <f>IF(H5344="","",ROW()-4)</f>
        <v/>
      </c>
      <c r="B5344" s="13">
        <f>IF(H5344="","",ROW()-4)</f>
        <v/>
      </c>
    </row>
    <row r="5345">
      <c r="A5345" s="13">
        <f>IF(H5345="","",ROW()-4)</f>
        <v/>
      </c>
      <c r="B5345" s="13">
        <f>IF(H5345="","",ROW()-4)</f>
        <v/>
      </c>
    </row>
    <row r="5346">
      <c r="A5346" s="13">
        <f>IF(H5346="","",ROW()-4)</f>
        <v/>
      </c>
      <c r="B5346" s="13">
        <f>IF(H5346="","",ROW()-4)</f>
        <v/>
      </c>
    </row>
    <row r="5347">
      <c r="A5347" s="13">
        <f>IF(H5347="","",ROW()-4)</f>
        <v/>
      </c>
      <c r="B5347" s="13">
        <f>IF(H5347="","",ROW()-4)</f>
        <v/>
      </c>
    </row>
    <row r="5348">
      <c r="A5348" s="13">
        <f>IF(H5348="","",ROW()-4)</f>
        <v/>
      </c>
      <c r="B5348" s="13">
        <f>IF(H5348="","",ROW()-4)</f>
        <v/>
      </c>
    </row>
    <row r="5349">
      <c r="A5349" s="13">
        <f>IF(H5349="","",ROW()-4)</f>
        <v/>
      </c>
      <c r="B5349" s="13">
        <f>IF(H5349="","",ROW()-4)</f>
        <v/>
      </c>
    </row>
    <row r="5350">
      <c r="A5350" s="13">
        <f>IF(H5350="","",ROW()-4)</f>
        <v/>
      </c>
      <c r="B5350" s="13">
        <f>IF(H5350="","",ROW()-4)</f>
        <v/>
      </c>
    </row>
    <row r="5351">
      <c r="A5351" s="13">
        <f>IF(H5351="","",ROW()-4)</f>
        <v/>
      </c>
      <c r="B5351" s="13">
        <f>IF(H5351="","",ROW()-4)</f>
        <v/>
      </c>
    </row>
    <row r="5352">
      <c r="A5352" s="13">
        <f>IF(H5352="","",ROW()-4)</f>
        <v/>
      </c>
      <c r="B5352" s="13">
        <f>IF(H5352="","",ROW()-4)</f>
        <v/>
      </c>
    </row>
    <row r="5353">
      <c r="A5353" s="13">
        <f>IF(H5353="","",ROW()-4)</f>
        <v/>
      </c>
      <c r="B5353" s="13">
        <f>IF(H5353="","",ROW()-4)</f>
        <v/>
      </c>
    </row>
    <row r="5354">
      <c r="A5354" s="13">
        <f>IF(H5354="","",ROW()-4)</f>
        <v/>
      </c>
      <c r="B5354" s="13">
        <f>IF(H5354="","",ROW()-4)</f>
        <v/>
      </c>
    </row>
    <row r="5355">
      <c r="A5355" s="13">
        <f>IF(H5355="","",ROW()-4)</f>
        <v/>
      </c>
      <c r="B5355" s="13">
        <f>IF(H5355="","",ROW()-4)</f>
        <v/>
      </c>
    </row>
    <row r="5356">
      <c r="A5356" s="13">
        <f>IF(H5356="","",ROW()-4)</f>
        <v/>
      </c>
      <c r="B5356" s="13">
        <f>IF(H5356="","",ROW()-4)</f>
        <v/>
      </c>
    </row>
    <row r="5357">
      <c r="A5357" s="13">
        <f>IF(H5357="","",ROW()-4)</f>
        <v/>
      </c>
      <c r="B5357" s="13">
        <f>IF(H5357="","",ROW()-4)</f>
        <v/>
      </c>
    </row>
    <row r="5358">
      <c r="A5358" s="13">
        <f>IF(H5358="","",ROW()-4)</f>
        <v/>
      </c>
      <c r="B5358" s="13">
        <f>IF(H5358="","",ROW()-4)</f>
        <v/>
      </c>
    </row>
    <row r="5359">
      <c r="A5359" s="13">
        <f>IF(H5359="","",ROW()-4)</f>
        <v/>
      </c>
      <c r="B5359" s="13">
        <f>IF(H5359="","",ROW()-4)</f>
        <v/>
      </c>
    </row>
    <row r="5360">
      <c r="A5360" s="13">
        <f>IF(H5360="","",ROW()-4)</f>
        <v/>
      </c>
      <c r="B5360" s="13">
        <f>IF(H5360="","",ROW()-4)</f>
        <v/>
      </c>
    </row>
    <row r="5361">
      <c r="A5361" s="13">
        <f>IF(H5361="","",ROW()-4)</f>
        <v/>
      </c>
      <c r="B5361" s="13">
        <f>IF(H5361="","",ROW()-4)</f>
        <v/>
      </c>
    </row>
    <row r="5362">
      <c r="A5362" s="13">
        <f>IF(H5362="","",ROW()-4)</f>
        <v/>
      </c>
      <c r="B5362" s="13">
        <f>IF(H5362="","",ROW()-4)</f>
        <v/>
      </c>
    </row>
    <row r="5363">
      <c r="A5363" s="13">
        <f>IF(H5363="","",ROW()-4)</f>
        <v/>
      </c>
      <c r="B5363" s="13">
        <f>IF(H5363="","",ROW()-4)</f>
        <v/>
      </c>
    </row>
    <row r="5364">
      <c r="A5364" s="13">
        <f>IF(H5364="","",ROW()-4)</f>
        <v/>
      </c>
      <c r="B5364" s="13">
        <f>IF(H5364="","",ROW()-4)</f>
        <v/>
      </c>
    </row>
    <row r="5365">
      <c r="A5365" s="13">
        <f>IF(H5365="","",ROW()-4)</f>
        <v/>
      </c>
      <c r="B5365" s="13">
        <f>IF(H5365="","",ROW()-4)</f>
        <v/>
      </c>
    </row>
    <row r="5366">
      <c r="A5366" s="13">
        <f>IF(H5366="","",ROW()-4)</f>
        <v/>
      </c>
      <c r="B5366" s="13">
        <f>IF(H5366="","",ROW()-4)</f>
        <v/>
      </c>
    </row>
    <row r="5367">
      <c r="A5367" s="13">
        <f>IF(H5367="","",ROW()-4)</f>
        <v/>
      </c>
      <c r="B5367" s="13">
        <f>IF(H5367="","",ROW()-4)</f>
        <v/>
      </c>
    </row>
    <row r="5368">
      <c r="A5368" s="13">
        <f>IF(H5368="","",ROW()-4)</f>
        <v/>
      </c>
      <c r="B5368" s="13">
        <f>IF(H5368="","",ROW()-4)</f>
        <v/>
      </c>
    </row>
    <row r="5369">
      <c r="A5369" s="13">
        <f>IF(H5369="","",ROW()-4)</f>
        <v/>
      </c>
      <c r="B5369" s="13">
        <f>IF(H5369="","",ROW()-4)</f>
        <v/>
      </c>
    </row>
    <row r="5370">
      <c r="A5370" s="13">
        <f>IF(H5370="","",ROW()-4)</f>
        <v/>
      </c>
      <c r="B5370" s="13">
        <f>IF(H5370="","",ROW()-4)</f>
        <v/>
      </c>
    </row>
    <row r="5371">
      <c r="A5371" s="13">
        <f>IF(H5371="","",ROW()-4)</f>
        <v/>
      </c>
      <c r="B5371" s="13">
        <f>IF(H5371="","",ROW()-4)</f>
        <v/>
      </c>
    </row>
    <row r="5372">
      <c r="A5372" s="13">
        <f>IF(H5372="","",ROW()-4)</f>
        <v/>
      </c>
      <c r="B5372" s="13">
        <f>IF(H5372="","",ROW()-4)</f>
        <v/>
      </c>
    </row>
    <row r="5373">
      <c r="A5373" s="13">
        <f>IF(H5373="","",ROW()-4)</f>
        <v/>
      </c>
      <c r="B5373" s="13">
        <f>IF(H5373="","",ROW()-4)</f>
        <v/>
      </c>
    </row>
    <row r="5374">
      <c r="A5374" s="13">
        <f>IF(H5374="","",ROW()-4)</f>
        <v/>
      </c>
      <c r="B5374" s="13">
        <f>IF(H5374="","",ROW()-4)</f>
        <v/>
      </c>
    </row>
    <row r="5375">
      <c r="A5375" s="13">
        <f>IF(H5375="","",ROW()-4)</f>
        <v/>
      </c>
      <c r="B5375" s="13">
        <f>IF(H5375="","",ROW()-4)</f>
        <v/>
      </c>
    </row>
    <row r="5376">
      <c r="A5376" s="13">
        <f>IF(H5376="","",ROW()-4)</f>
        <v/>
      </c>
      <c r="B5376" s="13">
        <f>IF(H5376="","",ROW()-4)</f>
        <v/>
      </c>
    </row>
    <row r="5377">
      <c r="A5377" s="13">
        <f>IF(H5377="","",ROW()-4)</f>
        <v/>
      </c>
      <c r="B5377" s="13">
        <f>IF(H5377="","",ROW()-4)</f>
        <v/>
      </c>
    </row>
    <row r="5378">
      <c r="A5378" s="13">
        <f>IF(H5378="","",ROW()-4)</f>
        <v/>
      </c>
      <c r="B5378" s="13">
        <f>IF(H5378="","",ROW()-4)</f>
        <v/>
      </c>
    </row>
    <row r="5379">
      <c r="A5379" s="13">
        <f>IF(H5379="","",ROW()-4)</f>
        <v/>
      </c>
      <c r="B5379" s="13">
        <f>IF(H5379="","",ROW()-4)</f>
        <v/>
      </c>
    </row>
    <row r="5380">
      <c r="A5380" s="13">
        <f>IF(H5380="","",ROW()-4)</f>
        <v/>
      </c>
      <c r="B5380" s="13">
        <f>IF(H5380="","",ROW()-4)</f>
        <v/>
      </c>
    </row>
    <row r="5381">
      <c r="A5381" s="13">
        <f>IF(H5381="","",ROW()-4)</f>
        <v/>
      </c>
      <c r="B5381" s="13">
        <f>IF(H5381="","",ROW()-4)</f>
        <v/>
      </c>
    </row>
    <row r="5382">
      <c r="A5382" s="13">
        <f>IF(H5382="","",ROW()-4)</f>
        <v/>
      </c>
      <c r="B5382" s="13">
        <f>IF(H5382="","",ROW()-4)</f>
        <v/>
      </c>
    </row>
    <row r="5383">
      <c r="A5383" s="13">
        <f>IF(H5383="","",ROW()-4)</f>
        <v/>
      </c>
      <c r="B5383" s="13">
        <f>IF(H5383="","",ROW()-4)</f>
        <v/>
      </c>
    </row>
    <row r="5384">
      <c r="A5384" s="13">
        <f>IF(H5384="","",ROW()-4)</f>
        <v/>
      </c>
      <c r="B5384" s="13">
        <f>IF(H5384="","",ROW()-4)</f>
        <v/>
      </c>
    </row>
    <row r="5385">
      <c r="A5385" s="13">
        <f>IF(H5385="","",ROW()-4)</f>
        <v/>
      </c>
      <c r="B5385" s="13">
        <f>IF(H5385="","",ROW()-4)</f>
        <v/>
      </c>
    </row>
    <row r="5386">
      <c r="A5386" s="13">
        <f>IF(H5386="","",ROW()-4)</f>
        <v/>
      </c>
      <c r="B5386" s="13">
        <f>IF(H5386="","",ROW()-4)</f>
        <v/>
      </c>
    </row>
    <row r="5387">
      <c r="A5387" s="13">
        <f>IF(H5387="","",ROW()-4)</f>
        <v/>
      </c>
      <c r="B5387" s="13">
        <f>IF(H5387="","",ROW()-4)</f>
        <v/>
      </c>
    </row>
    <row r="5388">
      <c r="A5388" s="13">
        <f>IF(H5388="","",ROW()-4)</f>
        <v/>
      </c>
      <c r="B5388" s="13">
        <f>IF(H5388="","",ROW()-4)</f>
        <v/>
      </c>
    </row>
    <row r="5389">
      <c r="A5389" s="13">
        <f>IF(H5389="","",ROW()-4)</f>
        <v/>
      </c>
      <c r="B5389" s="13">
        <f>IF(H5389="","",ROW()-4)</f>
        <v/>
      </c>
    </row>
    <row r="5390">
      <c r="A5390" s="13">
        <f>IF(H5390="","",ROW()-4)</f>
        <v/>
      </c>
      <c r="B5390" s="13">
        <f>IF(H5390="","",ROW()-4)</f>
        <v/>
      </c>
    </row>
    <row r="5391">
      <c r="A5391" s="13">
        <f>IF(H5391="","",ROW()-4)</f>
        <v/>
      </c>
      <c r="B5391" s="13">
        <f>IF(H5391="","",ROW()-4)</f>
        <v/>
      </c>
    </row>
    <row r="5392">
      <c r="A5392" s="13">
        <f>IF(H5392="","",ROW()-4)</f>
        <v/>
      </c>
      <c r="B5392" s="13">
        <f>IF(H5392="","",ROW()-4)</f>
        <v/>
      </c>
    </row>
    <row r="5393">
      <c r="A5393" s="13">
        <f>IF(H5393="","",ROW()-4)</f>
        <v/>
      </c>
      <c r="B5393" s="13">
        <f>IF(H5393="","",ROW()-4)</f>
        <v/>
      </c>
    </row>
    <row r="5394">
      <c r="A5394" s="13">
        <f>IF(H5394="","",ROW()-4)</f>
        <v/>
      </c>
      <c r="B5394" s="13">
        <f>IF(H5394="","",ROW()-4)</f>
        <v/>
      </c>
    </row>
    <row r="5395">
      <c r="A5395" s="13">
        <f>IF(H5395="","",ROW()-4)</f>
        <v/>
      </c>
      <c r="B5395" s="13">
        <f>IF(H5395="","",ROW()-4)</f>
        <v/>
      </c>
    </row>
    <row r="5396">
      <c r="A5396" s="13">
        <f>IF(H5396="","",ROW()-4)</f>
        <v/>
      </c>
      <c r="B5396" s="13">
        <f>IF(H5396="","",ROW()-4)</f>
        <v/>
      </c>
    </row>
    <row r="5397">
      <c r="A5397" s="13">
        <f>IF(H5397="","",ROW()-4)</f>
        <v/>
      </c>
      <c r="B5397" s="13">
        <f>IF(H5397="","",ROW()-4)</f>
        <v/>
      </c>
    </row>
    <row r="5398">
      <c r="A5398" s="13">
        <f>IF(H5398="","",ROW()-4)</f>
        <v/>
      </c>
      <c r="B5398" s="13">
        <f>IF(H5398="","",ROW()-4)</f>
        <v/>
      </c>
    </row>
    <row r="5399">
      <c r="A5399" s="13">
        <f>IF(H5399="","",ROW()-4)</f>
        <v/>
      </c>
      <c r="B5399" s="13">
        <f>IF(H5399="","",ROW()-4)</f>
        <v/>
      </c>
    </row>
    <row r="5400">
      <c r="A5400" s="13">
        <f>IF(H5400="","",ROW()-4)</f>
        <v/>
      </c>
      <c r="B5400" s="13">
        <f>IF(H5400="","",ROW()-4)</f>
        <v/>
      </c>
    </row>
    <row r="5401">
      <c r="A5401" s="13">
        <f>IF(H5401="","",ROW()-4)</f>
        <v/>
      </c>
      <c r="B5401" s="13">
        <f>IF(H5401="","",ROW()-4)</f>
        <v/>
      </c>
    </row>
    <row r="5402">
      <c r="A5402" s="13">
        <f>IF(H5402="","",ROW()-4)</f>
        <v/>
      </c>
      <c r="B5402" s="13">
        <f>IF(H5402="","",ROW()-4)</f>
        <v/>
      </c>
    </row>
    <row r="5403">
      <c r="A5403" s="13">
        <f>IF(H5403="","",ROW()-4)</f>
        <v/>
      </c>
      <c r="B5403" s="13">
        <f>IF(H5403="","",ROW()-4)</f>
        <v/>
      </c>
    </row>
    <row r="5404">
      <c r="A5404" s="13">
        <f>IF(H5404="","",ROW()-4)</f>
        <v/>
      </c>
      <c r="B5404" s="13">
        <f>IF(H5404="","",ROW()-4)</f>
        <v/>
      </c>
    </row>
    <row r="5405">
      <c r="A5405" s="13">
        <f>IF(H5405="","",ROW()-4)</f>
        <v/>
      </c>
      <c r="B5405" s="13">
        <f>IF(H5405="","",ROW()-4)</f>
        <v/>
      </c>
    </row>
    <row r="5406">
      <c r="A5406" s="13">
        <f>IF(H5406="","",ROW()-4)</f>
        <v/>
      </c>
      <c r="B5406" s="13">
        <f>IF(H5406="","",ROW()-4)</f>
        <v/>
      </c>
    </row>
    <row r="5407">
      <c r="A5407" s="13">
        <f>IF(H5407="","",ROW()-4)</f>
        <v/>
      </c>
      <c r="B5407" s="13">
        <f>IF(H5407="","",ROW()-4)</f>
        <v/>
      </c>
    </row>
    <row r="5408">
      <c r="A5408" s="13">
        <f>IF(H5408="","",ROW()-4)</f>
        <v/>
      </c>
      <c r="B5408" s="13">
        <f>IF(H5408="","",ROW()-4)</f>
        <v/>
      </c>
    </row>
    <row r="5409">
      <c r="A5409" s="13">
        <f>IF(H5409="","",ROW()-4)</f>
        <v/>
      </c>
      <c r="B5409" s="13">
        <f>IF(H5409="","",ROW()-4)</f>
        <v/>
      </c>
    </row>
    <row r="5410">
      <c r="A5410" s="13">
        <f>IF(H5410="","",ROW()-4)</f>
        <v/>
      </c>
      <c r="B5410" s="13">
        <f>IF(H5410="","",ROW()-4)</f>
        <v/>
      </c>
    </row>
    <row r="5411">
      <c r="A5411" s="13">
        <f>IF(H5411="","",ROW()-4)</f>
        <v/>
      </c>
      <c r="B5411" s="13">
        <f>IF(H5411="","",ROW()-4)</f>
        <v/>
      </c>
    </row>
    <row r="5412">
      <c r="A5412" s="13">
        <f>IF(H5412="","",ROW()-4)</f>
        <v/>
      </c>
      <c r="B5412" s="13">
        <f>IF(H5412="","",ROW()-4)</f>
        <v/>
      </c>
    </row>
    <row r="5413">
      <c r="A5413" s="13">
        <f>IF(H5413="","",ROW()-4)</f>
        <v/>
      </c>
      <c r="B5413" s="13">
        <f>IF(H5413="","",ROW()-4)</f>
        <v/>
      </c>
    </row>
    <row r="5414">
      <c r="A5414" s="13">
        <f>IF(H5414="","",ROW()-4)</f>
        <v/>
      </c>
      <c r="B5414" s="13">
        <f>IF(H5414="","",ROW()-4)</f>
        <v/>
      </c>
    </row>
    <row r="5415">
      <c r="A5415" s="13">
        <f>IF(H5415="","",ROW()-4)</f>
        <v/>
      </c>
      <c r="B5415" s="13">
        <f>IF(H5415="","",ROW()-4)</f>
        <v/>
      </c>
    </row>
    <row r="5416">
      <c r="A5416" s="13">
        <f>IF(H5416="","",ROW()-4)</f>
        <v/>
      </c>
      <c r="B5416" s="13">
        <f>IF(H5416="","",ROW()-4)</f>
        <v/>
      </c>
    </row>
    <row r="5417">
      <c r="A5417" s="13">
        <f>IF(H5417="","",ROW()-4)</f>
        <v/>
      </c>
      <c r="B5417" s="13">
        <f>IF(H5417="","",ROW()-4)</f>
        <v/>
      </c>
    </row>
    <row r="5418">
      <c r="A5418" s="13">
        <f>IF(H5418="","",ROW()-4)</f>
        <v/>
      </c>
      <c r="B5418" s="13">
        <f>IF(H5418="","",ROW()-4)</f>
        <v/>
      </c>
    </row>
    <row r="5419">
      <c r="A5419" s="13">
        <f>IF(H5419="","",ROW()-4)</f>
        <v/>
      </c>
      <c r="B5419" s="13">
        <f>IF(H5419="","",ROW()-4)</f>
        <v/>
      </c>
    </row>
    <row r="5420">
      <c r="A5420" s="13">
        <f>IF(H5420="","",ROW()-4)</f>
        <v/>
      </c>
      <c r="B5420" s="13">
        <f>IF(H5420="","",ROW()-4)</f>
        <v/>
      </c>
    </row>
    <row r="5421">
      <c r="A5421" s="13">
        <f>IF(H5421="","",ROW()-4)</f>
        <v/>
      </c>
      <c r="B5421" s="13">
        <f>IF(H5421="","",ROW()-4)</f>
        <v/>
      </c>
    </row>
    <row r="5422">
      <c r="A5422" s="13">
        <f>IF(H5422="","",ROW()-4)</f>
        <v/>
      </c>
      <c r="B5422" s="13">
        <f>IF(H5422="","",ROW()-4)</f>
        <v/>
      </c>
    </row>
    <row r="5423">
      <c r="A5423" s="13">
        <f>IF(H5423="","",ROW()-4)</f>
        <v/>
      </c>
      <c r="B5423" s="13">
        <f>IF(H5423="","",ROW()-4)</f>
        <v/>
      </c>
    </row>
    <row r="5424">
      <c r="A5424" s="13">
        <f>IF(H5424="","",ROW()-4)</f>
        <v/>
      </c>
      <c r="B5424" s="13">
        <f>IF(H5424="","",ROW()-4)</f>
        <v/>
      </c>
    </row>
    <row r="5425">
      <c r="A5425" s="13">
        <f>IF(H5425="","",ROW()-4)</f>
        <v/>
      </c>
      <c r="B5425" s="13">
        <f>IF(H5425="","",ROW()-4)</f>
        <v/>
      </c>
    </row>
    <row r="5426">
      <c r="A5426" s="13">
        <f>IF(H5426="","",ROW()-4)</f>
        <v/>
      </c>
      <c r="B5426" s="13">
        <f>IF(H5426="","",ROW()-4)</f>
        <v/>
      </c>
    </row>
    <row r="5427">
      <c r="A5427" s="13">
        <f>IF(H5427="","",ROW()-4)</f>
        <v/>
      </c>
      <c r="B5427" s="13">
        <f>IF(H5427="","",ROW()-4)</f>
        <v/>
      </c>
    </row>
    <row r="5428">
      <c r="A5428" s="13">
        <f>IF(H5428="","",ROW()-4)</f>
        <v/>
      </c>
      <c r="B5428" s="13">
        <f>IF(H5428="","",ROW()-4)</f>
        <v/>
      </c>
    </row>
    <row r="5429">
      <c r="A5429" s="13">
        <f>IF(H5429="","",ROW()-4)</f>
        <v/>
      </c>
      <c r="B5429" s="13">
        <f>IF(H5429="","",ROW()-4)</f>
        <v/>
      </c>
    </row>
    <row r="5430">
      <c r="A5430" s="13">
        <f>IF(H5430="","",ROW()-4)</f>
        <v/>
      </c>
      <c r="B5430" s="13">
        <f>IF(H5430="","",ROW()-4)</f>
        <v/>
      </c>
    </row>
    <row r="5431">
      <c r="A5431" s="13">
        <f>IF(H5431="","",ROW()-4)</f>
        <v/>
      </c>
      <c r="B5431" s="13">
        <f>IF(H5431="","",ROW()-4)</f>
        <v/>
      </c>
    </row>
    <row r="5432">
      <c r="A5432" s="13">
        <f>IF(H5432="","",ROW()-4)</f>
        <v/>
      </c>
      <c r="B5432" s="13">
        <f>IF(H5432="","",ROW()-4)</f>
        <v/>
      </c>
    </row>
    <row r="5433">
      <c r="A5433" s="13">
        <f>IF(H5433="","",ROW()-4)</f>
        <v/>
      </c>
      <c r="B5433" s="13">
        <f>IF(H5433="","",ROW()-4)</f>
        <v/>
      </c>
    </row>
    <row r="5434">
      <c r="A5434" s="13">
        <f>IF(H5434="","",ROW()-4)</f>
        <v/>
      </c>
      <c r="B5434" s="13">
        <f>IF(H5434="","",ROW()-4)</f>
        <v/>
      </c>
    </row>
    <row r="5435">
      <c r="A5435" s="13">
        <f>IF(H5435="","",ROW()-4)</f>
        <v/>
      </c>
      <c r="B5435" s="13">
        <f>IF(H5435="","",ROW()-4)</f>
        <v/>
      </c>
    </row>
    <row r="5436">
      <c r="A5436" s="13">
        <f>IF(H5436="","",ROW()-4)</f>
        <v/>
      </c>
      <c r="B5436" s="13">
        <f>IF(H5436="","",ROW()-4)</f>
        <v/>
      </c>
    </row>
    <row r="5437">
      <c r="A5437" s="13">
        <f>IF(H5437="","",ROW()-4)</f>
        <v/>
      </c>
      <c r="B5437" s="13">
        <f>IF(H5437="","",ROW()-4)</f>
        <v/>
      </c>
    </row>
    <row r="5438">
      <c r="A5438" s="13">
        <f>IF(H5438="","",ROW()-4)</f>
        <v/>
      </c>
      <c r="B5438" s="13">
        <f>IF(H5438="","",ROW()-4)</f>
        <v/>
      </c>
    </row>
    <row r="5439">
      <c r="A5439" s="13">
        <f>IF(H5439="","",ROW()-4)</f>
        <v/>
      </c>
      <c r="B5439" s="13">
        <f>IF(H5439="","",ROW()-4)</f>
        <v/>
      </c>
    </row>
    <row r="5440">
      <c r="A5440" s="13">
        <f>IF(H5440="","",ROW()-4)</f>
        <v/>
      </c>
      <c r="B5440" s="13">
        <f>IF(H5440="","",ROW()-4)</f>
        <v/>
      </c>
    </row>
    <row r="5441">
      <c r="A5441" s="13">
        <f>IF(H5441="","",ROW()-4)</f>
        <v/>
      </c>
      <c r="B5441" s="13">
        <f>IF(H5441="","",ROW()-4)</f>
        <v/>
      </c>
    </row>
    <row r="5442">
      <c r="A5442" s="13">
        <f>IF(H5442="","",ROW()-4)</f>
        <v/>
      </c>
      <c r="B5442" s="13">
        <f>IF(H5442="","",ROW()-4)</f>
        <v/>
      </c>
    </row>
    <row r="5443">
      <c r="A5443" s="13">
        <f>IF(H5443="","",ROW()-4)</f>
        <v/>
      </c>
      <c r="B5443" s="13">
        <f>IF(H5443="","",ROW()-4)</f>
        <v/>
      </c>
    </row>
    <row r="5444">
      <c r="A5444" s="13">
        <f>IF(H5444="","",ROW()-4)</f>
        <v/>
      </c>
      <c r="B5444" s="13">
        <f>IF(H5444="","",ROW()-4)</f>
        <v/>
      </c>
    </row>
    <row r="5445">
      <c r="A5445" s="13">
        <f>IF(H5445="","",ROW()-4)</f>
        <v/>
      </c>
      <c r="B5445" s="13">
        <f>IF(H5445="","",ROW()-4)</f>
        <v/>
      </c>
    </row>
    <row r="5446">
      <c r="A5446" s="13">
        <f>IF(H5446="","",ROW()-4)</f>
        <v/>
      </c>
      <c r="B5446" s="13">
        <f>IF(H5446="","",ROW()-4)</f>
        <v/>
      </c>
    </row>
    <row r="5447">
      <c r="A5447" s="13">
        <f>IF(H5447="","",ROW()-4)</f>
        <v/>
      </c>
      <c r="B5447" s="13">
        <f>IF(H5447="","",ROW()-4)</f>
        <v/>
      </c>
    </row>
    <row r="5448">
      <c r="A5448" s="13">
        <f>IF(H5448="","",ROW()-4)</f>
        <v/>
      </c>
      <c r="B5448" s="13">
        <f>IF(H5448="","",ROW()-4)</f>
        <v/>
      </c>
    </row>
    <row r="5449">
      <c r="A5449" s="13">
        <f>IF(H5449="","",ROW()-4)</f>
        <v/>
      </c>
      <c r="B5449" s="13">
        <f>IF(H5449="","",ROW()-4)</f>
        <v/>
      </c>
    </row>
    <row r="5450">
      <c r="A5450" s="13">
        <f>IF(H5450="","",ROW()-4)</f>
        <v/>
      </c>
      <c r="B5450" s="13">
        <f>IF(H5450="","",ROW()-4)</f>
        <v/>
      </c>
    </row>
    <row r="5451">
      <c r="A5451" s="13">
        <f>IF(H5451="","",ROW()-4)</f>
        <v/>
      </c>
      <c r="B5451" s="13">
        <f>IF(H5451="","",ROW()-4)</f>
        <v/>
      </c>
    </row>
    <row r="5452">
      <c r="A5452" s="13">
        <f>IF(H5452="","",ROW()-4)</f>
        <v/>
      </c>
      <c r="B5452" s="13">
        <f>IF(H5452="","",ROW()-4)</f>
        <v/>
      </c>
    </row>
    <row r="5453">
      <c r="A5453" s="13">
        <f>IF(H5453="","",ROW()-4)</f>
        <v/>
      </c>
      <c r="B5453" s="13">
        <f>IF(H5453="","",ROW()-4)</f>
        <v/>
      </c>
    </row>
    <row r="5454">
      <c r="A5454" s="13">
        <f>IF(H5454="","",ROW()-4)</f>
        <v/>
      </c>
      <c r="B5454" s="13">
        <f>IF(H5454="","",ROW()-4)</f>
        <v/>
      </c>
    </row>
    <row r="5455">
      <c r="A5455" s="13">
        <f>IF(H5455="","",ROW()-4)</f>
        <v/>
      </c>
      <c r="B5455" s="13">
        <f>IF(H5455="","",ROW()-4)</f>
        <v/>
      </c>
    </row>
    <row r="5456">
      <c r="A5456" s="13">
        <f>IF(H5456="","",ROW()-4)</f>
        <v/>
      </c>
      <c r="B5456" s="13">
        <f>IF(H5456="","",ROW()-4)</f>
        <v/>
      </c>
    </row>
    <row r="5457">
      <c r="A5457" s="13">
        <f>IF(H5457="","",ROW()-4)</f>
        <v/>
      </c>
      <c r="B5457" s="13">
        <f>IF(H5457="","",ROW()-4)</f>
        <v/>
      </c>
    </row>
    <row r="5458">
      <c r="A5458" s="13">
        <f>IF(H5458="","",ROW()-4)</f>
        <v/>
      </c>
      <c r="B5458" s="13">
        <f>IF(H5458="","",ROW()-4)</f>
        <v/>
      </c>
    </row>
    <row r="5459">
      <c r="A5459" s="13">
        <f>IF(H5459="","",ROW()-4)</f>
        <v/>
      </c>
      <c r="B5459" s="13">
        <f>IF(H5459="","",ROW()-4)</f>
        <v/>
      </c>
    </row>
    <row r="5460">
      <c r="A5460" s="13">
        <f>IF(H5460="","",ROW()-4)</f>
        <v/>
      </c>
      <c r="B5460" s="13">
        <f>IF(H5460="","",ROW()-4)</f>
        <v/>
      </c>
    </row>
    <row r="5461">
      <c r="A5461" s="13">
        <f>IF(H5461="","",ROW()-4)</f>
        <v/>
      </c>
      <c r="B5461" s="13">
        <f>IF(H5461="","",ROW()-4)</f>
        <v/>
      </c>
    </row>
    <row r="5462">
      <c r="A5462" s="13">
        <f>IF(H5462="","",ROW()-4)</f>
        <v/>
      </c>
      <c r="B5462" s="13">
        <f>IF(H5462="","",ROW()-4)</f>
        <v/>
      </c>
    </row>
    <row r="5463">
      <c r="A5463" s="13">
        <f>IF(H5463="","",ROW()-4)</f>
        <v/>
      </c>
      <c r="B5463" s="13">
        <f>IF(H5463="","",ROW()-4)</f>
        <v/>
      </c>
    </row>
    <row r="5464">
      <c r="A5464" s="13">
        <f>IF(H5464="","",ROW()-4)</f>
        <v/>
      </c>
      <c r="B5464" s="13">
        <f>IF(H5464="","",ROW()-4)</f>
        <v/>
      </c>
    </row>
    <row r="5465">
      <c r="A5465" s="13">
        <f>IF(H5465="","",ROW()-4)</f>
        <v/>
      </c>
      <c r="B5465" s="13">
        <f>IF(H5465="","",ROW()-4)</f>
        <v/>
      </c>
    </row>
    <row r="5466">
      <c r="A5466" s="13">
        <f>IF(H5466="","",ROW()-4)</f>
        <v/>
      </c>
      <c r="B5466" s="13">
        <f>IF(H5466="","",ROW()-4)</f>
        <v/>
      </c>
    </row>
    <row r="5467">
      <c r="A5467" s="13">
        <f>IF(H5467="","",ROW()-4)</f>
        <v/>
      </c>
      <c r="B5467" s="13">
        <f>IF(H5467="","",ROW()-4)</f>
        <v/>
      </c>
    </row>
    <row r="5468">
      <c r="A5468" s="13">
        <f>IF(H5468="","",ROW()-4)</f>
        <v/>
      </c>
      <c r="B5468" s="13">
        <f>IF(H5468="","",ROW()-4)</f>
        <v/>
      </c>
    </row>
    <row r="5469">
      <c r="A5469" s="13">
        <f>IF(H5469="","",ROW()-4)</f>
        <v/>
      </c>
      <c r="B5469" s="13">
        <f>IF(H5469="","",ROW()-4)</f>
        <v/>
      </c>
    </row>
    <row r="5470">
      <c r="A5470" s="13">
        <f>IF(H5470="","",ROW()-4)</f>
        <v/>
      </c>
      <c r="B5470" s="13">
        <f>IF(H5470="","",ROW()-4)</f>
        <v/>
      </c>
    </row>
    <row r="5471">
      <c r="A5471" s="13">
        <f>IF(H5471="","",ROW()-4)</f>
        <v/>
      </c>
      <c r="B5471" s="13">
        <f>IF(H5471="","",ROW()-4)</f>
        <v/>
      </c>
    </row>
    <row r="5472">
      <c r="A5472" s="13">
        <f>IF(H5472="","",ROW()-4)</f>
        <v/>
      </c>
      <c r="B5472" s="13">
        <f>IF(H5472="","",ROW()-4)</f>
        <v/>
      </c>
    </row>
    <row r="5473">
      <c r="A5473" s="13">
        <f>IF(H5473="","",ROW()-4)</f>
        <v/>
      </c>
      <c r="B5473" s="13">
        <f>IF(H5473="","",ROW()-4)</f>
        <v/>
      </c>
    </row>
    <row r="5474">
      <c r="A5474" s="13">
        <f>IF(H5474="","",ROW()-4)</f>
        <v/>
      </c>
      <c r="B5474" s="13">
        <f>IF(H5474="","",ROW()-4)</f>
        <v/>
      </c>
    </row>
    <row r="5475">
      <c r="A5475" s="13">
        <f>IF(H5475="","",ROW()-4)</f>
        <v/>
      </c>
      <c r="B5475" s="13">
        <f>IF(H5475="","",ROW()-4)</f>
        <v/>
      </c>
    </row>
    <row r="5476">
      <c r="A5476" s="13">
        <f>IF(H5476="","",ROW()-4)</f>
        <v/>
      </c>
      <c r="B5476" s="13">
        <f>IF(H5476="","",ROW()-4)</f>
        <v/>
      </c>
    </row>
    <row r="5477">
      <c r="A5477" s="13">
        <f>IF(H5477="","",ROW()-4)</f>
        <v/>
      </c>
      <c r="B5477" s="13">
        <f>IF(H5477="","",ROW()-4)</f>
        <v/>
      </c>
    </row>
    <row r="5478">
      <c r="A5478" s="13">
        <f>IF(H5478="","",ROW()-4)</f>
        <v/>
      </c>
      <c r="B5478" s="13">
        <f>IF(H5478="","",ROW()-4)</f>
        <v/>
      </c>
    </row>
    <row r="5479">
      <c r="A5479" s="13">
        <f>IF(H5479="","",ROW()-4)</f>
        <v/>
      </c>
      <c r="B5479" s="13">
        <f>IF(H5479="","",ROW()-4)</f>
        <v/>
      </c>
    </row>
    <row r="5480">
      <c r="A5480" s="13">
        <f>IF(H5480="","",ROW()-4)</f>
        <v/>
      </c>
      <c r="B5480" s="13">
        <f>IF(H5480="","",ROW()-4)</f>
        <v/>
      </c>
    </row>
    <row r="5481">
      <c r="A5481" s="13">
        <f>IF(H5481="","",ROW()-4)</f>
        <v/>
      </c>
      <c r="B5481" s="13">
        <f>IF(H5481="","",ROW()-4)</f>
        <v/>
      </c>
    </row>
    <row r="5482">
      <c r="A5482" s="13">
        <f>IF(H5482="","",ROW()-4)</f>
        <v/>
      </c>
      <c r="B5482" s="13">
        <f>IF(H5482="","",ROW()-4)</f>
        <v/>
      </c>
    </row>
    <row r="5483">
      <c r="A5483" s="13">
        <f>IF(H5483="","",ROW()-4)</f>
        <v/>
      </c>
      <c r="B5483" s="13">
        <f>IF(H5483="","",ROW()-4)</f>
        <v/>
      </c>
    </row>
    <row r="5484">
      <c r="A5484" s="13">
        <f>IF(H5484="","",ROW()-4)</f>
        <v/>
      </c>
      <c r="B5484" s="13">
        <f>IF(H5484="","",ROW()-4)</f>
        <v/>
      </c>
    </row>
    <row r="5485">
      <c r="A5485" s="13">
        <f>IF(H5485="","",ROW()-4)</f>
        <v/>
      </c>
      <c r="B5485" s="13">
        <f>IF(H5485="","",ROW()-4)</f>
        <v/>
      </c>
    </row>
    <row r="5486">
      <c r="A5486" s="13">
        <f>IF(H5486="","",ROW()-4)</f>
        <v/>
      </c>
      <c r="B5486" s="13">
        <f>IF(H5486="","",ROW()-4)</f>
        <v/>
      </c>
    </row>
    <row r="5487">
      <c r="A5487" s="13">
        <f>IF(H5487="","",ROW()-4)</f>
        <v/>
      </c>
      <c r="B5487" s="13">
        <f>IF(H5487="","",ROW()-4)</f>
        <v/>
      </c>
    </row>
    <row r="5488">
      <c r="A5488" s="13">
        <f>IF(H5488="","",ROW()-4)</f>
        <v/>
      </c>
      <c r="B5488" s="13">
        <f>IF(H5488="","",ROW()-4)</f>
        <v/>
      </c>
    </row>
    <row r="5489">
      <c r="A5489" s="13">
        <f>IF(H5489="","",ROW()-4)</f>
        <v/>
      </c>
      <c r="B5489" s="13">
        <f>IF(H5489="","",ROW()-4)</f>
        <v/>
      </c>
    </row>
    <row r="5490">
      <c r="A5490" s="13">
        <f>IF(H5490="","",ROW()-4)</f>
        <v/>
      </c>
      <c r="B5490" s="13">
        <f>IF(H5490="","",ROW()-4)</f>
        <v/>
      </c>
    </row>
    <row r="5491">
      <c r="A5491" s="13">
        <f>IF(H5491="","",ROW()-4)</f>
        <v/>
      </c>
      <c r="B5491" s="13">
        <f>IF(H5491="","",ROW()-4)</f>
        <v/>
      </c>
    </row>
    <row r="5492">
      <c r="A5492" s="13">
        <f>IF(H5492="","",ROW()-4)</f>
        <v/>
      </c>
      <c r="B5492" s="13">
        <f>IF(H5492="","",ROW()-4)</f>
        <v/>
      </c>
    </row>
    <row r="5493">
      <c r="A5493" s="13">
        <f>IF(H5493="","",ROW()-4)</f>
        <v/>
      </c>
      <c r="B5493" s="13">
        <f>IF(H5493="","",ROW()-4)</f>
        <v/>
      </c>
    </row>
    <row r="5494">
      <c r="A5494" s="13">
        <f>IF(H5494="","",ROW()-4)</f>
        <v/>
      </c>
      <c r="B5494" s="13">
        <f>IF(H5494="","",ROW()-4)</f>
        <v/>
      </c>
    </row>
    <row r="5495">
      <c r="A5495" s="13">
        <f>IF(H5495="","",ROW()-4)</f>
        <v/>
      </c>
      <c r="B5495" s="13">
        <f>IF(H5495="","",ROW()-4)</f>
        <v/>
      </c>
    </row>
    <row r="5496">
      <c r="A5496" s="13">
        <f>IF(H5496="","",ROW()-4)</f>
        <v/>
      </c>
      <c r="B5496" s="13">
        <f>IF(H5496="","",ROW()-4)</f>
        <v/>
      </c>
    </row>
    <row r="5497">
      <c r="A5497" s="13">
        <f>IF(H5497="","",ROW()-4)</f>
        <v/>
      </c>
      <c r="B5497" s="13">
        <f>IF(H5497="","",ROW()-4)</f>
        <v/>
      </c>
    </row>
    <row r="5498">
      <c r="A5498" s="13">
        <f>IF(H5498="","",ROW()-4)</f>
        <v/>
      </c>
      <c r="B5498" s="13">
        <f>IF(H5498="","",ROW()-4)</f>
        <v/>
      </c>
    </row>
    <row r="5499">
      <c r="A5499" s="13">
        <f>IF(H5499="","",ROW()-4)</f>
        <v/>
      </c>
      <c r="B5499" s="13">
        <f>IF(H5499="","",ROW()-4)</f>
        <v/>
      </c>
    </row>
    <row r="5500">
      <c r="A5500" s="13">
        <f>IF(H5500="","",ROW()-4)</f>
        <v/>
      </c>
      <c r="B5500" s="13">
        <f>IF(H5500="","",ROW()-4)</f>
        <v/>
      </c>
    </row>
    <row r="5501">
      <c r="A5501" s="13">
        <f>IF(H5501="","",ROW()-4)</f>
        <v/>
      </c>
      <c r="B5501" s="13">
        <f>IF(H5501="","",ROW()-4)</f>
        <v/>
      </c>
    </row>
    <row r="5502">
      <c r="A5502" s="13">
        <f>IF(H5502="","",ROW()-4)</f>
        <v/>
      </c>
      <c r="B5502" s="13">
        <f>IF(H5502="","",ROW()-4)</f>
        <v/>
      </c>
    </row>
    <row r="5503">
      <c r="A5503" s="13">
        <f>IF(H5503="","",ROW()-4)</f>
        <v/>
      </c>
      <c r="B5503" s="13">
        <f>IF(H5503="","",ROW()-4)</f>
        <v/>
      </c>
    </row>
    <row r="5504">
      <c r="A5504" s="13">
        <f>IF(H5504="","",ROW()-4)</f>
        <v/>
      </c>
      <c r="B5504" s="13">
        <f>IF(H5504="","",ROW()-4)</f>
        <v/>
      </c>
    </row>
    <row r="5505">
      <c r="A5505" s="13">
        <f>IF(H5505="","",ROW()-4)</f>
        <v/>
      </c>
      <c r="B5505" s="13">
        <f>IF(H5505="","",ROW()-4)</f>
        <v/>
      </c>
    </row>
    <row r="5506">
      <c r="A5506" s="13">
        <f>IF(H5506="","",ROW()-4)</f>
        <v/>
      </c>
      <c r="B5506" s="13">
        <f>IF(H5506="","",ROW()-4)</f>
        <v/>
      </c>
    </row>
    <row r="5507">
      <c r="A5507" s="13">
        <f>IF(H5507="","",ROW()-4)</f>
        <v/>
      </c>
      <c r="B5507" s="13">
        <f>IF(H5507="","",ROW()-4)</f>
        <v/>
      </c>
    </row>
    <row r="5508">
      <c r="A5508" s="13">
        <f>IF(H5508="","",ROW()-4)</f>
        <v/>
      </c>
      <c r="B5508" s="13">
        <f>IF(H5508="","",ROW()-4)</f>
        <v/>
      </c>
    </row>
    <row r="5509">
      <c r="A5509" s="13">
        <f>IF(H5509="","",ROW()-4)</f>
        <v/>
      </c>
      <c r="B5509" s="13">
        <f>IF(H5509="","",ROW()-4)</f>
        <v/>
      </c>
    </row>
    <row r="5510">
      <c r="A5510" s="13">
        <f>IF(H5510="","",ROW()-4)</f>
        <v/>
      </c>
      <c r="B5510" s="13">
        <f>IF(H5510="","",ROW()-4)</f>
        <v/>
      </c>
    </row>
    <row r="5511">
      <c r="A5511" s="13">
        <f>IF(H5511="","",ROW()-4)</f>
        <v/>
      </c>
      <c r="B5511" s="13">
        <f>IF(H5511="","",ROW()-4)</f>
        <v/>
      </c>
    </row>
    <row r="5512">
      <c r="A5512" s="13">
        <f>IF(H5512="","",ROW()-4)</f>
        <v/>
      </c>
      <c r="B5512" s="13">
        <f>IF(H5512="","",ROW()-4)</f>
        <v/>
      </c>
    </row>
    <row r="5513">
      <c r="A5513" s="13">
        <f>IF(H5513="","",ROW()-4)</f>
        <v/>
      </c>
      <c r="B5513" s="13">
        <f>IF(H5513="","",ROW()-4)</f>
        <v/>
      </c>
    </row>
    <row r="5514">
      <c r="A5514" s="13">
        <f>IF(H5514="","",ROW()-4)</f>
        <v/>
      </c>
      <c r="B5514" s="13">
        <f>IF(H5514="","",ROW()-4)</f>
        <v/>
      </c>
    </row>
    <row r="5515">
      <c r="A5515" s="13">
        <f>IF(H5515="","",ROW()-4)</f>
        <v/>
      </c>
      <c r="B5515" s="13">
        <f>IF(H5515="","",ROW()-4)</f>
        <v/>
      </c>
    </row>
    <row r="5516">
      <c r="A5516" s="13">
        <f>IF(H5516="","",ROW()-4)</f>
        <v/>
      </c>
      <c r="B5516" s="13">
        <f>IF(H5516="","",ROW()-4)</f>
        <v/>
      </c>
    </row>
    <row r="5517">
      <c r="A5517" s="13">
        <f>IF(H5517="","",ROW()-4)</f>
        <v/>
      </c>
      <c r="B5517" s="13">
        <f>IF(H5517="","",ROW()-4)</f>
        <v/>
      </c>
    </row>
    <row r="5518">
      <c r="A5518" s="13">
        <f>IF(H5518="","",ROW()-4)</f>
        <v/>
      </c>
      <c r="B5518" s="13">
        <f>IF(H5518="","",ROW()-4)</f>
        <v/>
      </c>
    </row>
    <row r="5519">
      <c r="A5519" s="13">
        <f>IF(H5519="","",ROW()-4)</f>
        <v/>
      </c>
      <c r="B5519" s="13">
        <f>IF(H5519="","",ROW()-4)</f>
        <v/>
      </c>
    </row>
    <row r="5520">
      <c r="A5520" s="13">
        <f>IF(H5520="","",ROW()-4)</f>
        <v/>
      </c>
      <c r="B5520" s="13">
        <f>IF(H5520="","",ROW()-4)</f>
        <v/>
      </c>
    </row>
    <row r="5521">
      <c r="A5521" s="13">
        <f>IF(H5521="","",ROW()-4)</f>
        <v/>
      </c>
      <c r="B5521" s="13">
        <f>IF(H5521="","",ROW()-4)</f>
        <v/>
      </c>
    </row>
    <row r="5522">
      <c r="A5522" s="13">
        <f>IF(H5522="","",ROW()-4)</f>
        <v/>
      </c>
      <c r="B5522" s="13">
        <f>IF(H5522="","",ROW()-4)</f>
        <v/>
      </c>
    </row>
    <row r="5523">
      <c r="A5523" s="13">
        <f>IF(H5523="","",ROW()-4)</f>
        <v/>
      </c>
      <c r="B5523" s="13">
        <f>IF(H5523="","",ROW()-4)</f>
        <v/>
      </c>
    </row>
    <row r="5524">
      <c r="A5524" s="13">
        <f>IF(H5524="","",ROW()-4)</f>
        <v/>
      </c>
      <c r="B5524" s="13">
        <f>IF(H5524="","",ROW()-4)</f>
        <v/>
      </c>
    </row>
    <row r="5525">
      <c r="A5525" s="13">
        <f>IF(H5525="","",ROW()-4)</f>
        <v/>
      </c>
      <c r="B5525" s="13">
        <f>IF(H5525="","",ROW()-4)</f>
        <v/>
      </c>
    </row>
    <row r="5526">
      <c r="A5526" s="13">
        <f>IF(H5526="","",ROW()-4)</f>
        <v/>
      </c>
      <c r="B5526" s="13">
        <f>IF(H5526="","",ROW()-4)</f>
        <v/>
      </c>
    </row>
    <row r="5527">
      <c r="A5527" s="13">
        <f>IF(H5527="","",ROW()-4)</f>
        <v/>
      </c>
      <c r="B5527" s="13">
        <f>IF(H5527="","",ROW()-4)</f>
        <v/>
      </c>
    </row>
    <row r="5528">
      <c r="A5528" s="13">
        <f>IF(H5528="","",ROW()-4)</f>
        <v/>
      </c>
      <c r="B5528" s="13">
        <f>IF(H5528="","",ROW()-4)</f>
        <v/>
      </c>
    </row>
    <row r="5529">
      <c r="A5529" s="13">
        <f>IF(H5529="","",ROW()-4)</f>
        <v/>
      </c>
      <c r="B5529" s="13">
        <f>IF(H5529="","",ROW()-4)</f>
        <v/>
      </c>
    </row>
    <row r="5530">
      <c r="A5530" s="13">
        <f>IF(H5530="","",ROW()-4)</f>
        <v/>
      </c>
      <c r="B5530" s="13">
        <f>IF(H5530="","",ROW()-4)</f>
        <v/>
      </c>
    </row>
    <row r="5531">
      <c r="A5531" s="13">
        <f>IF(H5531="","",ROW()-4)</f>
        <v/>
      </c>
      <c r="B5531" s="13">
        <f>IF(H5531="","",ROW()-4)</f>
        <v/>
      </c>
    </row>
    <row r="5532">
      <c r="A5532" s="13">
        <f>IF(H5532="","",ROW()-4)</f>
        <v/>
      </c>
      <c r="B5532" s="13">
        <f>IF(H5532="","",ROW()-4)</f>
        <v/>
      </c>
    </row>
    <row r="5533">
      <c r="A5533" s="13">
        <f>IF(H5533="","",ROW()-4)</f>
        <v/>
      </c>
      <c r="B5533" s="13">
        <f>IF(H5533="","",ROW()-4)</f>
        <v/>
      </c>
    </row>
    <row r="5534">
      <c r="A5534" s="13">
        <f>IF(H5534="","",ROW()-4)</f>
        <v/>
      </c>
      <c r="B5534" s="13">
        <f>IF(H5534="","",ROW()-4)</f>
        <v/>
      </c>
    </row>
    <row r="5535">
      <c r="A5535" s="13">
        <f>IF(H5535="","",ROW()-4)</f>
        <v/>
      </c>
      <c r="B5535" s="13">
        <f>IF(H5535="","",ROW()-4)</f>
        <v/>
      </c>
    </row>
    <row r="5536">
      <c r="A5536" s="13">
        <f>IF(H5536="","",ROW()-4)</f>
        <v/>
      </c>
      <c r="B5536" s="13">
        <f>IF(H5536="","",ROW()-4)</f>
        <v/>
      </c>
    </row>
    <row r="5537">
      <c r="A5537" s="13">
        <f>IF(H5537="","",ROW()-4)</f>
        <v/>
      </c>
      <c r="B5537" s="13">
        <f>IF(H5537="","",ROW()-4)</f>
        <v/>
      </c>
    </row>
    <row r="5538">
      <c r="A5538" s="13">
        <f>IF(H5538="","",ROW()-4)</f>
        <v/>
      </c>
      <c r="B5538" s="13">
        <f>IF(H5538="","",ROW()-4)</f>
        <v/>
      </c>
    </row>
    <row r="5539">
      <c r="A5539" s="13">
        <f>IF(H5539="","",ROW()-4)</f>
        <v/>
      </c>
      <c r="B5539" s="13">
        <f>IF(H5539="","",ROW()-4)</f>
        <v/>
      </c>
    </row>
    <row r="5540">
      <c r="A5540" s="13">
        <f>IF(H5540="","",ROW()-4)</f>
        <v/>
      </c>
      <c r="B5540" s="13">
        <f>IF(H5540="","",ROW()-4)</f>
        <v/>
      </c>
    </row>
    <row r="5541">
      <c r="A5541" s="13">
        <f>IF(H5541="","",ROW()-4)</f>
        <v/>
      </c>
      <c r="B5541" s="13">
        <f>IF(H5541="","",ROW()-4)</f>
        <v/>
      </c>
    </row>
    <row r="5542">
      <c r="A5542" s="13">
        <f>IF(H5542="","",ROW()-4)</f>
        <v/>
      </c>
      <c r="B5542" s="13">
        <f>IF(H5542="","",ROW()-4)</f>
        <v/>
      </c>
    </row>
    <row r="5543">
      <c r="A5543" s="13">
        <f>IF(H5543="","",ROW()-4)</f>
        <v/>
      </c>
      <c r="B5543" s="13">
        <f>IF(H5543="","",ROW()-4)</f>
        <v/>
      </c>
    </row>
    <row r="5544">
      <c r="A5544" s="13">
        <f>IF(H5544="","",ROW()-4)</f>
        <v/>
      </c>
      <c r="B5544" s="13">
        <f>IF(H5544="","",ROW()-4)</f>
        <v/>
      </c>
    </row>
    <row r="5545">
      <c r="A5545" s="13">
        <f>IF(H5545="","",ROW()-4)</f>
        <v/>
      </c>
      <c r="B5545" s="13">
        <f>IF(H5545="","",ROW()-4)</f>
        <v/>
      </c>
    </row>
    <row r="5546">
      <c r="A5546" s="13">
        <f>IF(H5546="","",ROW()-4)</f>
        <v/>
      </c>
      <c r="B5546" s="13">
        <f>IF(H5546="","",ROW()-4)</f>
        <v/>
      </c>
    </row>
    <row r="5547">
      <c r="A5547" s="13">
        <f>IF(H5547="","",ROW()-4)</f>
        <v/>
      </c>
      <c r="B5547" s="13">
        <f>IF(H5547="","",ROW()-4)</f>
        <v/>
      </c>
    </row>
    <row r="5548">
      <c r="A5548" s="13">
        <f>IF(H5548="","",ROW()-4)</f>
        <v/>
      </c>
      <c r="B5548" s="13">
        <f>IF(H5548="","",ROW()-4)</f>
        <v/>
      </c>
    </row>
    <row r="5549">
      <c r="A5549" s="13">
        <f>IF(H5549="","",ROW()-4)</f>
        <v/>
      </c>
      <c r="B5549" s="13">
        <f>IF(H5549="","",ROW()-4)</f>
        <v/>
      </c>
    </row>
    <row r="5550">
      <c r="A5550" s="13">
        <f>IF(H5550="","",ROW()-4)</f>
        <v/>
      </c>
      <c r="B5550" s="13">
        <f>IF(H5550="","",ROW()-4)</f>
        <v/>
      </c>
    </row>
    <row r="5551">
      <c r="A5551" s="13">
        <f>IF(H5551="","",ROW()-4)</f>
        <v/>
      </c>
      <c r="B5551" s="13">
        <f>IF(H5551="","",ROW()-4)</f>
        <v/>
      </c>
    </row>
    <row r="5552">
      <c r="A5552" s="13">
        <f>IF(H5552="","",ROW()-4)</f>
        <v/>
      </c>
      <c r="B5552" s="13">
        <f>IF(H5552="","",ROW()-4)</f>
        <v/>
      </c>
    </row>
    <row r="5553">
      <c r="A5553" s="13">
        <f>IF(H5553="","",ROW()-4)</f>
        <v/>
      </c>
      <c r="B5553" s="13">
        <f>IF(H5553="","",ROW()-4)</f>
        <v/>
      </c>
    </row>
    <row r="5554">
      <c r="A5554" s="13">
        <f>IF(H5554="","",ROW()-4)</f>
        <v/>
      </c>
      <c r="B5554" s="13">
        <f>IF(H5554="","",ROW()-4)</f>
        <v/>
      </c>
    </row>
    <row r="5555">
      <c r="A5555" s="13">
        <f>IF(H5555="","",ROW()-4)</f>
        <v/>
      </c>
      <c r="B5555" s="13">
        <f>IF(H5555="","",ROW()-4)</f>
        <v/>
      </c>
    </row>
    <row r="5556">
      <c r="A5556" s="13">
        <f>IF(H5556="","",ROW()-4)</f>
        <v/>
      </c>
      <c r="B5556" s="13">
        <f>IF(H5556="","",ROW()-4)</f>
        <v/>
      </c>
    </row>
    <row r="5557">
      <c r="A5557" s="13">
        <f>IF(H5557="","",ROW()-4)</f>
        <v/>
      </c>
      <c r="B5557" s="13">
        <f>IF(H5557="","",ROW()-4)</f>
        <v/>
      </c>
    </row>
    <row r="5558">
      <c r="A5558" s="13">
        <f>IF(H5558="","",ROW()-4)</f>
        <v/>
      </c>
      <c r="B5558" s="13">
        <f>IF(H5558="","",ROW()-4)</f>
        <v/>
      </c>
    </row>
    <row r="5559">
      <c r="A5559" s="13">
        <f>IF(H5559="","",ROW()-4)</f>
        <v/>
      </c>
      <c r="B5559" s="13">
        <f>IF(H5559="","",ROW()-4)</f>
        <v/>
      </c>
    </row>
    <row r="5560">
      <c r="A5560" s="13">
        <f>IF(H5560="","",ROW()-4)</f>
        <v/>
      </c>
      <c r="B5560" s="13">
        <f>IF(H5560="","",ROW()-4)</f>
        <v/>
      </c>
    </row>
    <row r="5561">
      <c r="A5561" s="13">
        <f>IF(H5561="","",ROW()-4)</f>
        <v/>
      </c>
      <c r="B5561" s="13">
        <f>IF(H5561="","",ROW()-4)</f>
        <v/>
      </c>
    </row>
    <row r="5562">
      <c r="A5562" s="13">
        <f>IF(H5562="","",ROW()-4)</f>
        <v/>
      </c>
      <c r="B5562" s="13">
        <f>IF(H5562="","",ROW()-4)</f>
        <v/>
      </c>
    </row>
    <row r="5563">
      <c r="A5563" s="13">
        <f>IF(H5563="","",ROW()-4)</f>
        <v/>
      </c>
      <c r="B5563" s="13">
        <f>IF(H5563="","",ROW()-4)</f>
        <v/>
      </c>
    </row>
    <row r="5564">
      <c r="A5564" s="13">
        <f>IF(H5564="","",ROW()-4)</f>
        <v/>
      </c>
      <c r="B5564" s="13">
        <f>IF(H5564="","",ROW()-4)</f>
        <v/>
      </c>
    </row>
    <row r="5565">
      <c r="A5565" s="13">
        <f>IF(H5565="","",ROW()-4)</f>
        <v/>
      </c>
      <c r="B5565" s="13">
        <f>IF(H5565="","",ROW()-4)</f>
        <v/>
      </c>
    </row>
    <row r="5566">
      <c r="A5566" s="13">
        <f>IF(H5566="","",ROW()-4)</f>
        <v/>
      </c>
      <c r="B5566" s="13">
        <f>IF(H5566="","",ROW()-4)</f>
        <v/>
      </c>
    </row>
    <row r="5567">
      <c r="A5567" s="13">
        <f>IF(H5567="","",ROW()-4)</f>
        <v/>
      </c>
      <c r="B5567" s="13">
        <f>IF(H5567="","",ROW()-4)</f>
        <v/>
      </c>
    </row>
    <row r="5568">
      <c r="A5568" s="13">
        <f>IF(H5568="","",ROW()-4)</f>
        <v/>
      </c>
      <c r="B5568" s="13">
        <f>IF(H5568="","",ROW()-4)</f>
        <v/>
      </c>
    </row>
    <row r="5569">
      <c r="A5569" s="13">
        <f>IF(H5569="","",ROW()-4)</f>
        <v/>
      </c>
      <c r="B5569" s="13">
        <f>IF(H5569="","",ROW()-4)</f>
        <v/>
      </c>
    </row>
    <row r="5570">
      <c r="A5570" s="13">
        <f>IF(H5570="","",ROW()-4)</f>
        <v/>
      </c>
      <c r="B5570" s="13">
        <f>IF(H5570="","",ROW()-4)</f>
        <v/>
      </c>
    </row>
    <row r="5571">
      <c r="A5571" s="13">
        <f>IF(H5571="","",ROW()-4)</f>
        <v/>
      </c>
      <c r="B5571" s="13">
        <f>IF(H5571="","",ROW()-4)</f>
        <v/>
      </c>
    </row>
    <row r="5572">
      <c r="A5572" s="13">
        <f>IF(H5572="","",ROW()-4)</f>
        <v/>
      </c>
      <c r="B5572" s="13">
        <f>IF(H5572="","",ROW()-4)</f>
        <v/>
      </c>
    </row>
    <row r="5573">
      <c r="A5573" s="13">
        <f>IF(H5573="","",ROW()-4)</f>
        <v/>
      </c>
      <c r="B5573" s="13">
        <f>IF(H5573="","",ROW()-4)</f>
        <v/>
      </c>
    </row>
    <row r="5574">
      <c r="A5574" s="13">
        <f>IF(H5574="","",ROW()-4)</f>
        <v/>
      </c>
      <c r="B5574" s="13">
        <f>IF(H5574="","",ROW()-4)</f>
        <v/>
      </c>
    </row>
    <row r="5575">
      <c r="A5575" s="13">
        <f>IF(H5575="","",ROW()-4)</f>
        <v/>
      </c>
      <c r="B5575" s="13">
        <f>IF(H5575="","",ROW()-4)</f>
        <v/>
      </c>
    </row>
    <row r="5576">
      <c r="A5576" s="13">
        <f>IF(H5576="","",ROW()-4)</f>
        <v/>
      </c>
      <c r="B5576" s="13">
        <f>IF(H5576="","",ROW()-4)</f>
        <v/>
      </c>
    </row>
    <row r="5577">
      <c r="A5577" s="13">
        <f>IF(H5577="","",ROW()-4)</f>
        <v/>
      </c>
      <c r="B5577" s="13">
        <f>IF(H5577="","",ROW()-4)</f>
        <v/>
      </c>
    </row>
    <row r="5578">
      <c r="A5578" s="13">
        <f>IF(H5578="","",ROW()-4)</f>
        <v/>
      </c>
      <c r="B5578" s="13">
        <f>IF(H5578="","",ROW()-4)</f>
        <v/>
      </c>
    </row>
    <row r="5579">
      <c r="A5579" s="13">
        <f>IF(H5579="","",ROW()-4)</f>
        <v/>
      </c>
      <c r="B5579" s="13">
        <f>IF(H5579="","",ROW()-4)</f>
        <v/>
      </c>
    </row>
    <row r="5580">
      <c r="A5580" s="13">
        <f>IF(H5580="","",ROW()-4)</f>
        <v/>
      </c>
      <c r="B5580" s="13">
        <f>IF(H5580="","",ROW()-4)</f>
        <v/>
      </c>
    </row>
    <row r="5581">
      <c r="A5581" s="13">
        <f>IF(H5581="","",ROW()-4)</f>
        <v/>
      </c>
      <c r="B5581" s="13">
        <f>IF(H5581="","",ROW()-4)</f>
        <v/>
      </c>
    </row>
    <row r="5582">
      <c r="A5582" s="13">
        <f>IF(H5582="","",ROW()-4)</f>
        <v/>
      </c>
      <c r="B5582" s="13">
        <f>IF(H5582="","",ROW()-4)</f>
        <v/>
      </c>
    </row>
    <row r="5583">
      <c r="A5583" s="13">
        <f>IF(H5583="","",ROW()-4)</f>
        <v/>
      </c>
      <c r="B5583" s="13">
        <f>IF(H5583="","",ROW()-4)</f>
        <v/>
      </c>
    </row>
    <row r="5584">
      <c r="A5584" s="13">
        <f>IF(H5584="","",ROW()-4)</f>
        <v/>
      </c>
      <c r="B5584" s="13">
        <f>IF(H5584="","",ROW()-4)</f>
        <v/>
      </c>
    </row>
    <row r="5585">
      <c r="A5585" s="13">
        <f>IF(H5585="","",ROW()-4)</f>
        <v/>
      </c>
      <c r="B5585" s="13">
        <f>IF(H5585="","",ROW()-4)</f>
        <v/>
      </c>
    </row>
    <row r="5586">
      <c r="A5586" s="13">
        <f>IF(H5586="","",ROW()-4)</f>
        <v/>
      </c>
      <c r="B5586" s="13">
        <f>IF(H5586="","",ROW()-4)</f>
        <v/>
      </c>
    </row>
    <row r="5587">
      <c r="A5587" s="13">
        <f>IF(H5587="","",ROW()-4)</f>
        <v/>
      </c>
      <c r="B5587" s="13">
        <f>IF(H5587="","",ROW()-4)</f>
        <v/>
      </c>
    </row>
    <row r="5588">
      <c r="A5588" s="13">
        <f>IF(H5588="","",ROW()-4)</f>
        <v/>
      </c>
      <c r="B5588" s="13">
        <f>IF(H5588="","",ROW()-4)</f>
        <v/>
      </c>
    </row>
    <row r="5589">
      <c r="A5589" s="13">
        <f>IF(H5589="","",ROW()-4)</f>
        <v/>
      </c>
      <c r="B5589" s="13">
        <f>IF(H5589="","",ROW()-4)</f>
        <v/>
      </c>
    </row>
    <row r="5590">
      <c r="A5590" s="13">
        <f>IF(H5590="","",ROW()-4)</f>
        <v/>
      </c>
      <c r="B5590" s="13">
        <f>IF(H5590="","",ROW()-4)</f>
        <v/>
      </c>
    </row>
    <row r="5591">
      <c r="A5591" s="13">
        <f>IF(H5591="","",ROW()-4)</f>
        <v/>
      </c>
      <c r="B5591" s="13">
        <f>IF(H5591="","",ROW()-4)</f>
        <v/>
      </c>
    </row>
    <row r="5592">
      <c r="A5592" s="13">
        <f>IF(H5592="","",ROW()-4)</f>
        <v/>
      </c>
      <c r="B5592" s="13">
        <f>IF(H5592="","",ROW()-4)</f>
        <v/>
      </c>
    </row>
    <row r="5593">
      <c r="A5593" s="13">
        <f>IF(H5593="","",ROW()-4)</f>
        <v/>
      </c>
      <c r="B5593" s="13">
        <f>IF(H5593="","",ROW()-4)</f>
        <v/>
      </c>
    </row>
    <row r="5594">
      <c r="A5594" s="13">
        <f>IF(H5594="","",ROW()-4)</f>
        <v/>
      </c>
      <c r="B5594" s="13">
        <f>IF(H5594="","",ROW()-4)</f>
        <v/>
      </c>
    </row>
    <row r="5595">
      <c r="A5595" s="13">
        <f>IF(H5595="","",ROW()-4)</f>
        <v/>
      </c>
      <c r="B5595" s="13">
        <f>IF(H5595="","",ROW()-4)</f>
        <v/>
      </c>
    </row>
    <row r="5596">
      <c r="A5596" s="13">
        <f>IF(H5596="","",ROW()-4)</f>
        <v/>
      </c>
      <c r="B5596" s="13">
        <f>IF(H5596="","",ROW()-4)</f>
        <v/>
      </c>
    </row>
    <row r="5597">
      <c r="A5597" s="13">
        <f>IF(H5597="","",ROW()-4)</f>
        <v/>
      </c>
      <c r="B5597" s="13">
        <f>IF(H5597="","",ROW()-4)</f>
        <v/>
      </c>
    </row>
    <row r="5598">
      <c r="A5598" s="13">
        <f>IF(H5598="","",ROW()-4)</f>
        <v/>
      </c>
      <c r="B5598" s="13">
        <f>IF(H5598="","",ROW()-4)</f>
        <v/>
      </c>
    </row>
    <row r="5599">
      <c r="A5599" s="13">
        <f>IF(H5599="","",ROW()-4)</f>
        <v/>
      </c>
      <c r="B5599" s="13">
        <f>IF(H5599="","",ROW()-4)</f>
        <v/>
      </c>
    </row>
    <row r="5600">
      <c r="A5600" s="13">
        <f>IF(H5600="","",ROW()-4)</f>
        <v/>
      </c>
      <c r="B5600" s="13">
        <f>IF(H5600="","",ROW()-4)</f>
        <v/>
      </c>
    </row>
    <row r="5601">
      <c r="A5601" s="13">
        <f>IF(H5601="","",ROW()-4)</f>
        <v/>
      </c>
      <c r="B5601" s="13">
        <f>IF(H5601="","",ROW()-4)</f>
        <v/>
      </c>
    </row>
    <row r="5602">
      <c r="A5602" s="13">
        <f>IF(H5602="","",ROW()-4)</f>
        <v/>
      </c>
      <c r="B5602" s="13">
        <f>IF(H5602="","",ROW()-4)</f>
        <v/>
      </c>
    </row>
    <row r="5603">
      <c r="A5603" s="13">
        <f>IF(H5603="","",ROW()-4)</f>
        <v/>
      </c>
      <c r="B5603" s="13">
        <f>IF(H5603="","",ROW()-4)</f>
        <v/>
      </c>
    </row>
    <row r="5604">
      <c r="A5604" s="13">
        <f>IF(H5604="","",ROW()-4)</f>
        <v/>
      </c>
      <c r="B5604" s="13">
        <f>IF(H5604="","",ROW()-4)</f>
        <v/>
      </c>
    </row>
    <row r="5605">
      <c r="A5605" s="13">
        <f>IF(H5605="","",ROW()-4)</f>
        <v/>
      </c>
      <c r="B5605" s="13">
        <f>IF(H5605="","",ROW()-4)</f>
        <v/>
      </c>
    </row>
    <row r="5606">
      <c r="A5606" s="13">
        <f>IF(H5606="","",ROW()-4)</f>
        <v/>
      </c>
      <c r="B5606" s="13">
        <f>IF(H5606="","",ROW()-4)</f>
        <v/>
      </c>
    </row>
    <row r="5607">
      <c r="A5607" s="13">
        <f>IF(H5607="","",ROW()-4)</f>
        <v/>
      </c>
      <c r="B5607" s="13">
        <f>IF(H5607="","",ROW()-4)</f>
        <v/>
      </c>
    </row>
    <row r="5608">
      <c r="A5608" s="13">
        <f>IF(H5608="","",ROW()-4)</f>
        <v/>
      </c>
      <c r="B5608" s="13">
        <f>IF(H5608="","",ROW()-4)</f>
        <v/>
      </c>
    </row>
    <row r="5609">
      <c r="A5609" s="13">
        <f>IF(H5609="","",ROW()-4)</f>
        <v/>
      </c>
      <c r="B5609" s="13">
        <f>IF(H5609="","",ROW()-4)</f>
        <v/>
      </c>
    </row>
    <row r="5610">
      <c r="A5610" s="13">
        <f>IF(H5610="","",ROW()-4)</f>
        <v/>
      </c>
      <c r="B5610" s="13">
        <f>IF(H5610="","",ROW()-4)</f>
        <v/>
      </c>
    </row>
    <row r="5611">
      <c r="A5611" s="13">
        <f>IF(H5611="","",ROW()-4)</f>
        <v/>
      </c>
      <c r="B5611" s="13">
        <f>IF(H5611="","",ROW()-4)</f>
        <v/>
      </c>
    </row>
    <row r="5612">
      <c r="A5612" s="13">
        <f>IF(H5612="","",ROW()-4)</f>
        <v/>
      </c>
      <c r="B5612" s="13">
        <f>IF(H5612="","",ROW()-4)</f>
        <v/>
      </c>
    </row>
    <row r="5613">
      <c r="A5613" s="13">
        <f>IF(H5613="","",ROW()-4)</f>
        <v/>
      </c>
      <c r="B5613" s="13">
        <f>IF(H5613="","",ROW()-4)</f>
        <v/>
      </c>
    </row>
    <row r="5614">
      <c r="A5614" s="13">
        <f>IF(H5614="","",ROW()-4)</f>
        <v/>
      </c>
      <c r="B5614" s="13">
        <f>IF(H5614="","",ROW()-4)</f>
        <v/>
      </c>
    </row>
    <row r="5615">
      <c r="A5615" s="13">
        <f>IF(H5615="","",ROW()-4)</f>
        <v/>
      </c>
      <c r="B5615" s="13">
        <f>IF(H5615="","",ROW()-4)</f>
        <v/>
      </c>
    </row>
    <row r="5616">
      <c r="A5616" s="13">
        <f>IF(H5616="","",ROW()-4)</f>
        <v/>
      </c>
      <c r="B5616" s="13">
        <f>IF(H5616="","",ROW()-4)</f>
        <v/>
      </c>
    </row>
    <row r="5617">
      <c r="A5617" s="13">
        <f>IF(H5617="","",ROW()-4)</f>
        <v/>
      </c>
      <c r="B5617" s="13">
        <f>IF(H5617="","",ROW()-4)</f>
        <v/>
      </c>
    </row>
    <row r="5618">
      <c r="A5618" s="13">
        <f>IF(H5618="","",ROW()-4)</f>
        <v/>
      </c>
      <c r="B5618" s="13">
        <f>IF(H5618="","",ROW()-4)</f>
        <v/>
      </c>
    </row>
    <row r="5619">
      <c r="A5619" s="13">
        <f>IF(H5619="","",ROW()-4)</f>
        <v/>
      </c>
      <c r="B5619" s="13">
        <f>IF(H5619="","",ROW()-4)</f>
        <v/>
      </c>
    </row>
    <row r="5620">
      <c r="A5620" s="13">
        <f>IF(H5620="","",ROW()-4)</f>
        <v/>
      </c>
      <c r="B5620" s="13">
        <f>IF(H5620="","",ROW()-4)</f>
        <v/>
      </c>
    </row>
    <row r="5621">
      <c r="A5621" s="13">
        <f>IF(H5621="","",ROW()-4)</f>
        <v/>
      </c>
      <c r="B5621" s="13">
        <f>IF(H5621="","",ROW()-4)</f>
        <v/>
      </c>
    </row>
    <row r="5622">
      <c r="A5622" s="13">
        <f>IF(H5622="","",ROW()-4)</f>
        <v/>
      </c>
      <c r="B5622" s="13">
        <f>IF(H5622="","",ROW()-4)</f>
        <v/>
      </c>
    </row>
    <row r="5623">
      <c r="A5623" s="13">
        <f>IF(H5623="","",ROW()-4)</f>
        <v/>
      </c>
      <c r="B5623" s="13">
        <f>IF(H5623="","",ROW()-4)</f>
        <v/>
      </c>
    </row>
    <row r="5624">
      <c r="A5624" s="13">
        <f>IF(H5624="","",ROW()-4)</f>
        <v/>
      </c>
      <c r="B5624" s="13">
        <f>IF(H5624="","",ROW()-4)</f>
        <v/>
      </c>
    </row>
    <row r="5625">
      <c r="A5625" s="13">
        <f>IF(H5625="","",ROW()-4)</f>
        <v/>
      </c>
      <c r="B5625" s="13">
        <f>IF(H5625="","",ROW()-4)</f>
        <v/>
      </c>
    </row>
    <row r="5626">
      <c r="A5626" s="13">
        <f>IF(H5626="","",ROW()-4)</f>
        <v/>
      </c>
      <c r="B5626" s="13">
        <f>IF(H5626="","",ROW()-4)</f>
        <v/>
      </c>
    </row>
    <row r="5627">
      <c r="A5627" s="13">
        <f>IF(H5627="","",ROW()-4)</f>
        <v/>
      </c>
      <c r="B5627" s="13">
        <f>IF(H5627="","",ROW()-4)</f>
        <v/>
      </c>
    </row>
    <row r="5628">
      <c r="A5628" s="13">
        <f>IF(H5628="","",ROW()-4)</f>
        <v/>
      </c>
      <c r="B5628" s="13">
        <f>IF(H5628="","",ROW()-4)</f>
        <v/>
      </c>
    </row>
    <row r="5629">
      <c r="A5629" s="13">
        <f>IF(H5629="","",ROW()-4)</f>
        <v/>
      </c>
      <c r="B5629" s="13">
        <f>IF(H5629="","",ROW()-4)</f>
        <v/>
      </c>
    </row>
    <row r="5630">
      <c r="A5630" s="13">
        <f>IF(H5630="","",ROW()-4)</f>
        <v/>
      </c>
      <c r="B5630" s="13">
        <f>IF(H5630="","",ROW()-4)</f>
        <v/>
      </c>
    </row>
    <row r="5631">
      <c r="A5631" s="13">
        <f>IF(H5631="","",ROW()-4)</f>
        <v/>
      </c>
      <c r="B5631" s="13">
        <f>IF(H5631="","",ROW()-4)</f>
        <v/>
      </c>
    </row>
    <row r="5632">
      <c r="A5632" s="13">
        <f>IF(H5632="","",ROW()-4)</f>
        <v/>
      </c>
      <c r="B5632" s="13">
        <f>IF(H5632="","",ROW()-4)</f>
        <v/>
      </c>
    </row>
    <row r="5633">
      <c r="A5633" s="13">
        <f>IF(H5633="","",ROW()-4)</f>
        <v/>
      </c>
      <c r="B5633" s="13">
        <f>IF(H5633="","",ROW()-4)</f>
        <v/>
      </c>
    </row>
    <row r="5634">
      <c r="A5634" s="13">
        <f>IF(H5634="","",ROW()-4)</f>
        <v/>
      </c>
      <c r="B5634" s="13">
        <f>IF(H5634="","",ROW()-4)</f>
        <v/>
      </c>
    </row>
    <row r="5635">
      <c r="A5635" s="13">
        <f>IF(H5635="","",ROW()-4)</f>
        <v/>
      </c>
      <c r="B5635" s="13">
        <f>IF(H5635="","",ROW()-4)</f>
        <v/>
      </c>
    </row>
    <row r="5636">
      <c r="A5636" s="13">
        <f>IF(H5636="","",ROW()-4)</f>
        <v/>
      </c>
      <c r="B5636" s="13">
        <f>IF(H5636="","",ROW()-4)</f>
        <v/>
      </c>
    </row>
    <row r="5637">
      <c r="A5637" s="13">
        <f>IF(H5637="","",ROW()-4)</f>
        <v/>
      </c>
      <c r="B5637" s="13">
        <f>IF(H5637="","",ROW()-4)</f>
        <v/>
      </c>
    </row>
    <row r="5638">
      <c r="A5638" s="13">
        <f>IF(H5638="","",ROW()-4)</f>
        <v/>
      </c>
      <c r="B5638" s="13">
        <f>IF(H5638="","",ROW()-4)</f>
        <v/>
      </c>
    </row>
    <row r="5639">
      <c r="A5639" s="13">
        <f>IF(H5639="","",ROW()-4)</f>
        <v/>
      </c>
      <c r="B5639" s="13">
        <f>IF(H5639="","",ROW()-4)</f>
        <v/>
      </c>
    </row>
    <row r="5640">
      <c r="A5640" s="13">
        <f>IF(H5640="","",ROW()-4)</f>
        <v/>
      </c>
      <c r="B5640" s="13">
        <f>IF(H5640="","",ROW()-4)</f>
        <v/>
      </c>
    </row>
    <row r="5641">
      <c r="A5641" s="13">
        <f>IF(H5641="","",ROW()-4)</f>
        <v/>
      </c>
      <c r="B5641" s="13">
        <f>IF(H5641="","",ROW()-4)</f>
        <v/>
      </c>
    </row>
    <row r="5642">
      <c r="A5642" s="13">
        <f>IF(H5642="","",ROW()-4)</f>
        <v/>
      </c>
      <c r="B5642" s="13">
        <f>IF(H5642="","",ROW()-4)</f>
        <v/>
      </c>
    </row>
    <row r="5643">
      <c r="A5643" s="13">
        <f>IF(H5643="","",ROW()-4)</f>
        <v/>
      </c>
      <c r="B5643" s="13">
        <f>IF(H5643="","",ROW()-4)</f>
        <v/>
      </c>
    </row>
    <row r="5644">
      <c r="A5644" s="13">
        <f>IF(H5644="","",ROW()-4)</f>
        <v/>
      </c>
      <c r="B5644" s="13">
        <f>IF(H5644="","",ROW()-4)</f>
        <v/>
      </c>
    </row>
    <row r="5645">
      <c r="A5645" s="13">
        <f>IF(H5645="","",ROW()-4)</f>
        <v/>
      </c>
      <c r="B5645" s="13">
        <f>IF(H5645="","",ROW()-4)</f>
        <v/>
      </c>
    </row>
    <row r="5646">
      <c r="A5646" s="13">
        <f>IF(H5646="","",ROW()-4)</f>
        <v/>
      </c>
      <c r="B5646" s="13">
        <f>IF(H5646="","",ROW()-4)</f>
        <v/>
      </c>
    </row>
    <row r="5647">
      <c r="A5647" s="13">
        <f>IF(H5647="","",ROW()-4)</f>
        <v/>
      </c>
      <c r="B5647" s="13">
        <f>IF(H5647="","",ROW()-4)</f>
        <v/>
      </c>
    </row>
    <row r="5648">
      <c r="A5648" s="13">
        <f>IF(H5648="","",ROW()-4)</f>
        <v/>
      </c>
      <c r="B5648" s="13">
        <f>IF(H5648="","",ROW()-4)</f>
        <v/>
      </c>
    </row>
    <row r="5649">
      <c r="A5649" s="13">
        <f>IF(H5649="","",ROW()-4)</f>
        <v/>
      </c>
      <c r="B5649" s="13">
        <f>IF(H5649="","",ROW()-4)</f>
        <v/>
      </c>
    </row>
    <row r="5650">
      <c r="A5650" s="13">
        <f>IF(H5650="","",ROW()-4)</f>
        <v/>
      </c>
      <c r="B5650" s="13">
        <f>IF(H5650="","",ROW()-4)</f>
        <v/>
      </c>
    </row>
    <row r="5651">
      <c r="A5651" s="13">
        <f>IF(H5651="","",ROW()-4)</f>
        <v/>
      </c>
      <c r="B5651" s="13">
        <f>IF(H5651="","",ROW()-4)</f>
        <v/>
      </c>
    </row>
    <row r="5652">
      <c r="A5652" s="13">
        <f>IF(H5652="","",ROW()-4)</f>
        <v/>
      </c>
      <c r="B5652" s="13">
        <f>IF(H5652="","",ROW()-4)</f>
        <v/>
      </c>
    </row>
    <row r="5653">
      <c r="A5653" s="13">
        <f>IF(H5653="","",ROW()-4)</f>
        <v/>
      </c>
      <c r="B5653" s="13">
        <f>IF(H5653="","",ROW()-4)</f>
        <v/>
      </c>
    </row>
    <row r="5654">
      <c r="A5654" s="13">
        <f>IF(H5654="","",ROW()-4)</f>
        <v/>
      </c>
      <c r="B5654" s="13">
        <f>IF(H5654="","",ROW()-4)</f>
        <v/>
      </c>
    </row>
    <row r="5655">
      <c r="A5655" s="13">
        <f>IF(H5655="","",ROW()-4)</f>
        <v/>
      </c>
      <c r="B5655" s="13">
        <f>IF(H5655="","",ROW()-4)</f>
        <v/>
      </c>
    </row>
    <row r="5656">
      <c r="A5656" s="13">
        <f>IF(H5656="","",ROW()-4)</f>
        <v/>
      </c>
      <c r="B5656" s="13">
        <f>IF(H5656="","",ROW()-4)</f>
        <v/>
      </c>
    </row>
    <row r="5657">
      <c r="A5657" s="13">
        <f>IF(H5657="","",ROW()-4)</f>
        <v/>
      </c>
      <c r="B5657" s="13">
        <f>IF(H5657="","",ROW()-4)</f>
        <v/>
      </c>
    </row>
    <row r="5658">
      <c r="A5658" s="13">
        <f>IF(H5658="","",ROW()-4)</f>
        <v/>
      </c>
      <c r="B5658" s="13">
        <f>IF(H5658="","",ROW()-4)</f>
        <v/>
      </c>
    </row>
    <row r="5659">
      <c r="A5659" s="13">
        <f>IF(H5659="","",ROW()-4)</f>
        <v/>
      </c>
      <c r="B5659" s="13">
        <f>IF(H5659="","",ROW()-4)</f>
        <v/>
      </c>
    </row>
    <row r="5660">
      <c r="A5660" s="13">
        <f>IF(H5660="","",ROW()-4)</f>
        <v/>
      </c>
      <c r="B5660" s="13">
        <f>IF(H5660="","",ROW()-4)</f>
        <v/>
      </c>
    </row>
    <row r="5661">
      <c r="A5661" s="13">
        <f>IF(H5661="","",ROW()-4)</f>
        <v/>
      </c>
      <c r="B5661" s="13">
        <f>IF(H5661="","",ROW()-4)</f>
        <v/>
      </c>
    </row>
    <row r="5662">
      <c r="A5662" s="13">
        <f>IF(H5662="","",ROW()-4)</f>
        <v/>
      </c>
      <c r="B5662" s="13">
        <f>IF(H5662="","",ROW()-4)</f>
        <v/>
      </c>
    </row>
    <row r="5663">
      <c r="A5663" s="13">
        <f>IF(H5663="","",ROW()-4)</f>
        <v/>
      </c>
      <c r="B5663" s="13">
        <f>IF(H5663="","",ROW()-4)</f>
        <v/>
      </c>
    </row>
    <row r="5664">
      <c r="A5664" s="13">
        <f>IF(H5664="","",ROW()-4)</f>
        <v/>
      </c>
      <c r="B5664" s="13">
        <f>IF(H5664="","",ROW()-4)</f>
        <v/>
      </c>
    </row>
    <row r="5665">
      <c r="A5665" s="13">
        <f>IF(H5665="","",ROW()-4)</f>
        <v/>
      </c>
      <c r="B5665" s="13">
        <f>IF(H5665="","",ROW()-4)</f>
        <v/>
      </c>
    </row>
    <row r="5666">
      <c r="A5666" s="13">
        <f>IF(H5666="","",ROW()-4)</f>
        <v/>
      </c>
      <c r="B5666" s="13">
        <f>IF(H5666="","",ROW()-4)</f>
        <v/>
      </c>
    </row>
    <row r="5667">
      <c r="A5667" s="13">
        <f>IF(H5667="","",ROW()-4)</f>
        <v/>
      </c>
      <c r="B5667" s="13">
        <f>IF(H5667="","",ROW()-4)</f>
        <v/>
      </c>
    </row>
    <row r="5668">
      <c r="A5668" s="13">
        <f>IF(H5668="","",ROW()-4)</f>
        <v/>
      </c>
      <c r="B5668" s="13">
        <f>IF(H5668="","",ROW()-4)</f>
        <v/>
      </c>
    </row>
    <row r="5669">
      <c r="A5669" s="13">
        <f>IF(H5669="","",ROW()-4)</f>
        <v/>
      </c>
      <c r="B5669" s="13">
        <f>IF(H5669="","",ROW()-4)</f>
        <v/>
      </c>
    </row>
    <row r="5670">
      <c r="A5670" s="13">
        <f>IF(H5670="","",ROW()-4)</f>
        <v/>
      </c>
      <c r="B5670" s="13">
        <f>IF(H5670="","",ROW()-4)</f>
        <v/>
      </c>
    </row>
    <row r="5671">
      <c r="A5671" s="13">
        <f>IF(H5671="","",ROW()-4)</f>
        <v/>
      </c>
      <c r="B5671" s="13">
        <f>IF(H5671="","",ROW()-4)</f>
        <v/>
      </c>
    </row>
    <row r="5672">
      <c r="A5672" s="13">
        <f>IF(H5672="","",ROW()-4)</f>
        <v/>
      </c>
      <c r="B5672" s="13">
        <f>IF(H5672="","",ROW()-4)</f>
        <v/>
      </c>
    </row>
    <row r="5673">
      <c r="A5673" s="13">
        <f>IF(H5673="","",ROW()-4)</f>
        <v/>
      </c>
      <c r="B5673" s="13">
        <f>IF(H5673="","",ROW()-4)</f>
        <v/>
      </c>
    </row>
    <row r="5674">
      <c r="A5674" s="13">
        <f>IF(H5674="","",ROW()-4)</f>
        <v/>
      </c>
      <c r="B5674" s="13">
        <f>IF(H5674="","",ROW()-4)</f>
        <v/>
      </c>
    </row>
    <row r="5675">
      <c r="A5675" s="13">
        <f>IF(H5675="","",ROW()-4)</f>
        <v/>
      </c>
      <c r="B5675" s="13">
        <f>IF(H5675="","",ROW()-4)</f>
        <v/>
      </c>
    </row>
    <row r="5676">
      <c r="A5676" s="13">
        <f>IF(H5676="","",ROW()-4)</f>
        <v/>
      </c>
      <c r="B5676" s="13">
        <f>IF(H5676="","",ROW()-4)</f>
        <v/>
      </c>
    </row>
    <row r="5677">
      <c r="A5677" s="13">
        <f>IF(H5677="","",ROW()-4)</f>
        <v/>
      </c>
      <c r="B5677" s="13">
        <f>IF(H5677="","",ROW()-4)</f>
        <v/>
      </c>
    </row>
    <row r="5678">
      <c r="A5678" s="13">
        <f>IF(H5678="","",ROW()-4)</f>
        <v/>
      </c>
      <c r="B5678" s="13">
        <f>IF(H5678="","",ROW()-4)</f>
        <v/>
      </c>
    </row>
    <row r="5679">
      <c r="A5679" s="13">
        <f>IF(H5679="","",ROW()-4)</f>
        <v/>
      </c>
      <c r="B5679" s="13">
        <f>IF(H5679="","",ROW()-4)</f>
        <v/>
      </c>
    </row>
    <row r="5680">
      <c r="A5680" s="13">
        <f>IF(H5680="","",ROW()-4)</f>
        <v/>
      </c>
      <c r="B5680" s="13">
        <f>IF(H5680="","",ROW()-4)</f>
        <v/>
      </c>
    </row>
    <row r="5681">
      <c r="A5681" s="13">
        <f>IF(H5681="","",ROW()-4)</f>
        <v/>
      </c>
      <c r="B5681" s="13">
        <f>IF(H5681="","",ROW()-4)</f>
        <v/>
      </c>
    </row>
    <row r="5682">
      <c r="A5682" s="13">
        <f>IF(H5682="","",ROW()-4)</f>
        <v/>
      </c>
      <c r="B5682" s="13">
        <f>IF(H5682="","",ROW()-4)</f>
        <v/>
      </c>
    </row>
    <row r="5683">
      <c r="A5683" s="13">
        <f>IF(H5683="","",ROW()-4)</f>
        <v/>
      </c>
      <c r="B5683" s="13">
        <f>IF(H5683="","",ROW()-4)</f>
        <v/>
      </c>
    </row>
    <row r="5684">
      <c r="A5684" s="13">
        <f>IF(H5684="","",ROW()-4)</f>
        <v/>
      </c>
      <c r="B5684" s="13">
        <f>IF(H5684="","",ROW()-4)</f>
        <v/>
      </c>
    </row>
    <row r="5685">
      <c r="A5685" s="13">
        <f>IF(H5685="","",ROW()-4)</f>
        <v/>
      </c>
      <c r="B5685" s="13">
        <f>IF(H5685="","",ROW()-4)</f>
        <v/>
      </c>
    </row>
    <row r="5686">
      <c r="A5686" s="13">
        <f>IF(H5686="","",ROW()-4)</f>
        <v/>
      </c>
      <c r="B5686" s="13">
        <f>IF(H5686="","",ROW()-4)</f>
        <v/>
      </c>
    </row>
    <row r="5687">
      <c r="A5687" s="13">
        <f>IF(H5687="","",ROW()-4)</f>
        <v/>
      </c>
      <c r="B5687" s="13">
        <f>IF(H5687="","",ROW()-4)</f>
        <v/>
      </c>
    </row>
    <row r="5688">
      <c r="A5688" s="13">
        <f>IF(H5688="","",ROW()-4)</f>
        <v/>
      </c>
      <c r="B5688" s="13">
        <f>IF(H5688="","",ROW()-4)</f>
        <v/>
      </c>
    </row>
    <row r="5689">
      <c r="A5689" s="13">
        <f>IF(H5689="","",ROW()-4)</f>
        <v/>
      </c>
      <c r="B5689" s="13">
        <f>IF(H5689="","",ROW()-4)</f>
        <v/>
      </c>
    </row>
    <row r="5690">
      <c r="A5690" s="13">
        <f>IF(H5690="","",ROW()-4)</f>
        <v/>
      </c>
      <c r="B5690" s="13">
        <f>IF(H5690="","",ROW()-4)</f>
        <v/>
      </c>
    </row>
    <row r="5691">
      <c r="A5691" s="13">
        <f>IF(H5691="","",ROW()-4)</f>
        <v/>
      </c>
      <c r="B5691" s="13">
        <f>IF(H5691="","",ROW()-4)</f>
        <v/>
      </c>
    </row>
    <row r="5692">
      <c r="A5692" s="13">
        <f>IF(H5692="","",ROW()-4)</f>
        <v/>
      </c>
      <c r="B5692" s="13">
        <f>IF(H5692="","",ROW()-4)</f>
        <v/>
      </c>
    </row>
    <row r="5693">
      <c r="A5693" s="13">
        <f>IF(H5693="","",ROW()-4)</f>
        <v/>
      </c>
      <c r="B5693" s="13">
        <f>IF(H5693="","",ROW()-4)</f>
        <v/>
      </c>
    </row>
    <row r="5694">
      <c r="A5694" s="13">
        <f>IF(H5694="","",ROW()-4)</f>
        <v/>
      </c>
      <c r="B5694" s="13">
        <f>IF(H5694="","",ROW()-4)</f>
        <v/>
      </c>
    </row>
    <row r="5695">
      <c r="A5695" s="13">
        <f>IF(H5695="","",ROW()-4)</f>
        <v/>
      </c>
      <c r="B5695" s="13">
        <f>IF(H5695="","",ROW()-4)</f>
        <v/>
      </c>
    </row>
    <row r="5696">
      <c r="A5696" s="13">
        <f>IF(H5696="","",ROW()-4)</f>
        <v/>
      </c>
      <c r="B5696" s="13">
        <f>IF(H5696="","",ROW()-4)</f>
        <v/>
      </c>
    </row>
    <row r="5697">
      <c r="A5697" s="13">
        <f>IF(H5697="","",ROW()-4)</f>
        <v/>
      </c>
      <c r="B5697" s="13">
        <f>IF(H5697="","",ROW()-4)</f>
        <v/>
      </c>
    </row>
    <row r="5698">
      <c r="A5698" s="13">
        <f>IF(H5698="","",ROW()-4)</f>
        <v/>
      </c>
      <c r="B5698" s="13">
        <f>IF(H5698="","",ROW()-4)</f>
        <v/>
      </c>
    </row>
    <row r="5699">
      <c r="A5699" s="13">
        <f>IF(H5699="","",ROW()-4)</f>
        <v/>
      </c>
      <c r="B5699" s="13">
        <f>IF(H5699="","",ROW()-4)</f>
        <v/>
      </c>
    </row>
    <row r="5700">
      <c r="A5700" s="13">
        <f>IF(H5700="","",ROW()-4)</f>
        <v/>
      </c>
      <c r="B5700" s="13">
        <f>IF(H5700="","",ROW()-4)</f>
        <v/>
      </c>
    </row>
    <row r="5701">
      <c r="A5701" s="13">
        <f>IF(H5701="","",ROW()-4)</f>
        <v/>
      </c>
      <c r="B5701" s="13">
        <f>IF(H5701="","",ROW()-4)</f>
        <v/>
      </c>
    </row>
    <row r="5702">
      <c r="A5702" s="13">
        <f>IF(H5702="","",ROW()-4)</f>
        <v/>
      </c>
      <c r="B5702" s="13">
        <f>IF(H5702="","",ROW()-4)</f>
        <v/>
      </c>
    </row>
    <row r="5703">
      <c r="A5703" s="13">
        <f>IF(H5703="","",ROW()-4)</f>
        <v/>
      </c>
      <c r="B5703" s="13">
        <f>IF(H5703="","",ROW()-4)</f>
        <v/>
      </c>
    </row>
    <row r="5704">
      <c r="A5704" s="13">
        <f>IF(H5704="","",ROW()-4)</f>
        <v/>
      </c>
      <c r="B5704" s="13">
        <f>IF(H5704="","",ROW()-4)</f>
        <v/>
      </c>
    </row>
    <row r="5705">
      <c r="A5705" s="13">
        <f>IF(H5705="","",ROW()-4)</f>
        <v/>
      </c>
      <c r="B5705" s="13">
        <f>IF(H5705="","",ROW()-4)</f>
        <v/>
      </c>
    </row>
    <row r="5706">
      <c r="A5706" s="13">
        <f>IF(H5706="","",ROW()-4)</f>
        <v/>
      </c>
      <c r="B5706" s="13">
        <f>IF(H5706="","",ROW()-4)</f>
        <v/>
      </c>
    </row>
    <row r="5707">
      <c r="A5707" s="13">
        <f>IF(H5707="","",ROW()-4)</f>
        <v/>
      </c>
      <c r="B5707" s="13">
        <f>IF(H5707="","",ROW()-4)</f>
        <v/>
      </c>
    </row>
    <row r="5708">
      <c r="A5708" s="13">
        <f>IF(H5708="","",ROW()-4)</f>
        <v/>
      </c>
      <c r="B5708" s="13">
        <f>IF(H5708="","",ROW()-4)</f>
        <v/>
      </c>
    </row>
    <row r="5709">
      <c r="A5709" s="13">
        <f>IF(H5709="","",ROW()-4)</f>
        <v/>
      </c>
      <c r="B5709" s="13">
        <f>IF(H5709="","",ROW()-4)</f>
        <v/>
      </c>
    </row>
    <row r="5710">
      <c r="A5710" s="13">
        <f>IF(H5710="","",ROW()-4)</f>
        <v/>
      </c>
      <c r="B5710" s="13">
        <f>IF(H5710="","",ROW()-4)</f>
        <v/>
      </c>
    </row>
    <row r="5711">
      <c r="A5711" s="13">
        <f>IF(H5711="","",ROW()-4)</f>
        <v/>
      </c>
      <c r="B5711" s="13">
        <f>IF(H5711="","",ROW()-4)</f>
        <v/>
      </c>
    </row>
    <row r="5712">
      <c r="A5712" s="13">
        <f>IF(H5712="","",ROW()-4)</f>
        <v/>
      </c>
      <c r="B5712" s="13">
        <f>IF(H5712="","",ROW()-4)</f>
        <v/>
      </c>
    </row>
    <row r="5713">
      <c r="A5713" s="13">
        <f>IF(H5713="","",ROW()-4)</f>
        <v/>
      </c>
      <c r="B5713" s="13">
        <f>IF(H5713="","",ROW()-4)</f>
        <v/>
      </c>
    </row>
    <row r="5714">
      <c r="A5714" s="13">
        <f>IF(H5714="","",ROW()-4)</f>
        <v/>
      </c>
      <c r="B5714" s="13">
        <f>IF(H5714="","",ROW()-4)</f>
        <v/>
      </c>
    </row>
    <row r="5715">
      <c r="A5715" s="13">
        <f>IF(H5715="","",ROW()-4)</f>
        <v/>
      </c>
      <c r="B5715" s="13">
        <f>IF(H5715="","",ROW()-4)</f>
        <v/>
      </c>
    </row>
    <row r="5716">
      <c r="A5716" s="13">
        <f>IF(H5716="","",ROW()-4)</f>
        <v/>
      </c>
      <c r="B5716" s="13">
        <f>IF(H5716="","",ROW()-4)</f>
        <v/>
      </c>
    </row>
    <row r="5717">
      <c r="A5717" s="13">
        <f>IF(H5717="","",ROW()-4)</f>
        <v/>
      </c>
      <c r="B5717" s="13">
        <f>IF(H5717="","",ROW()-4)</f>
        <v/>
      </c>
    </row>
    <row r="5718">
      <c r="A5718" s="13">
        <f>IF(H5718="","",ROW()-4)</f>
        <v/>
      </c>
      <c r="B5718" s="13">
        <f>IF(H5718="","",ROW()-4)</f>
        <v/>
      </c>
    </row>
    <row r="5719">
      <c r="A5719" s="13">
        <f>IF(H5719="","",ROW()-4)</f>
        <v/>
      </c>
      <c r="B5719" s="13">
        <f>IF(H5719="","",ROW()-4)</f>
        <v/>
      </c>
    </row>
    <row r="5720">
      <c r="A5720" s="13">
        <f>IF(H5720="","",ROW()-4)</f>
        <v/>
      </c>
      <c r="B5720" s="13">
        <f>IF(H5720="","",ROW()-4)</f>
        <v/>
      </c>
    </row>
    <row r="5721">
      <c r="A5721" s="13">
        <f>IF(H5721="","",ROW()-4)</f>
        <v/>
      </c>
      <c r="B5721" s="13">
        <f>IF(H5721="","",ROW()-4)</f>
        <v/>
      </c>
    </row>
    <row r="5722">
      <c r="A5722" s="13">
        <f>IF(H5722="","",ROW()-4)</f>
        <v/>
      </c>
      <c r="B5722" s="13">
        <f>IF(H5722="","",ROW()-4)</f>
        <v/>
      </c>
    </row>
    <row r="5723">
      <c r="A5723" s="13">
        <f>IF(H5723="","",ROW()-4)</f>
        <v/>
      </c>
      <c r="B5723" s="13">
        <f>IF(H5723="","",ROW()-4)</f>
        <v/>
      </c>
    </row>
    <row r="5724">
      <c r="A5724" s="13">
        <f>IF(H5724="","",ROW()-4)</f>
        <v/>
      </c>
      <c r="B5724" s="13">
        <f>IF(H5724="","",ROW()-4)</f>
        <v/>
      </c>
    </row>
    <row r="5725">
      <c r="A5725" s="13">
        <f>IF(H5725="","",ROW()-4)</f>
        <v/>
      </c>
      <c r="B5725" s="13">
        <f>IF(H5725="","",ROW()-4)</f>
        <v/>
      </c>
    </row>
    <row r="5726">
      <c r="A5726" s="13">
        <f>IF(H5726="","",ROW()-4)</f>
        <v/>
      </c>
      <c r="B5726" s="13">
        <f>IF(H5726="","",ROW()-4)</f>
        <v/>
      </c>
    </row>
    <row r="5727">
      <c r="A5727" s="13">
        <f>IF(H5727="","",ROW()-4)</f>
        <v/>
      </c>
      <c r="B5727" s="13">
        <f>IF(H5727="","",ROW()-4)</f>
        <v/>
      </c>
    </row>
    <row r="5728">
      <c r="A5728" s="13">
        <f>IF(H5728="","",ROW()-4)</f>
        <v/>
      </c>
      <c r="B5728" s="13">
        <f>IF(H5728="","",ROW()-4)</f>
        <v/>
      </c>
    </row>
    <row r="5729">
      <c r="A5729" s="13">
        <f>IF(H5729="","",ROW()-4)</f>
        <v/>
      </c>
      <c r="B5729" s="13">
        <f>IF(H5729="","",ROW()-4)</f>
        <v/>
      </c>
    </row>
    <row r="5730">
      <c r="A5730" s="13">
        <f>IF(H5730="","",ROW()-4)</f>
        <v/>
      </c>
      <c r="B5730" s="13">
        <f>IF(H5730="","",ROW()-4)</f>
        <v/>
      </c>
    </row>
    <row r="5731">
      <c r="A5731" s="13">
        <f>IF(H5731="","",ROW()-4)</f>
        <v/>
      </c>
      <c r="B5731" s="13">
        <f>IF(H5731="","",ROW()-4)</f>
        <v/>
      </c>
    </row>
    <row r="5732">
      <c r="A5732" s="13">
        <f>IF(H5732="","",ROW()-4)</f>
        <v/>
      </c>
      <c r="B5732" s="13">
        <f>IF(H5732="","",ROW()-4)</f>
        <v/>
      </c>
    </row>
    <row r="5733">
      <c r="A5733" s="13">
        <f>IF(H5733="","",ROW()-4)</f>
        <v/>
      </c>
      <c r="B5733" s="13">
        <f>IF(H5733="","",ROW()-4)</f>
        <v/>
      </c>
    </row>
    <row r="5734">
      <c r="A5734" s="13">
        <f>IF(H5734="","",ROW()-4)</f>
        <v/>
      </c>
      <c r="B5734" s="13">
        <f>IF(H5734="","",ROW()-4)</f>
        <v/>
      </c>
    </row>
    <row r="5735">
      <c r="A5735" s="13">
        <f>IF(H5735="","",ROW()-4)</f>
        <v/>
      </c>
      <c r="B5735" s="13">
        <f>IF(H5735="","",ROW()-4)</f>
        <v/>
      </c>
    </row>
    <row r="5736">
      <c r="A5736" s="13">
        <f>IF(H5736="","",ROW()-4)</f>
        <v/>
      </c>
      <c r="B5736" s="13">
        <f>IF(H5736="","",ROW()-4)</f>
        <v/>
      </c>
    </row>
    <row r="5737">
      <c r="A5737" s="13">
        <f>IF(H5737="","",ROW()-4)</f>
        <v/>
      </c>
      <c r="B5737" s="13">
        <f>IF(H5737="","",ROW()-4)</f>
        <v/>
      </c>
    </row>
    <row r="5738">
      <c r="A5738" s="13">
        <f>IF(H5738="","",ROW()-4)</f>
        <v/>
      </c>
      <c r="B5738" s="13">
        <f>IF(H5738="","",ROW()-4)</f>
        <v/>
      </c>
    </row>
    <row r="5739">
      <c r="A5739" s="13">
        <f>IF(H5739="","",ROW()-4)</f>
        <v/>
      </c>
      <c r="B5739" s="13">
        <f>IF(H5739="","",ROW()-4)</f>
        <v/>
      </c>
    </row>
    <row r="5740">
      <c r="A5740" s="13">
        <f>IF(H5740="","",ROW()-4)</f>
        <v/>
      </c>
      <c r="B5740" s="13">
        <f>IF(H5740="","",ROW()-4)</f>
        <v/>
      </c>
    </row>
    <row r="5741">
      <c r="A5741" s="13">
        <f>IF(H5741="","",ROW()-4)</f>
        <v/>
      </c>
      <c r="B5741" s="13">
        <f>IF(H5741="","",ROW()-4)</f>
        <v/>
      </c>
    </row>
    <row r="5742">
      <c r="A5742" s="13">
        <f>IF(H5742="","",ROW()-4)</f>
        <v/>
      </c>
      <c r="B5742" s="13">
        <f>IF(H5742="","",ROW()-4)</f>
        <v/>
      </c>
    </row>
    <row r="5743">
      <c r="A5743" s="13">
        <f>IF(H5743="","",ROW()-4)</f>
        <v/>
      </c>
      <c r="B5743" s="13">
        <f>IF(H5743="","",ROW()-4)</f>
        <v/>
      </c>
    </row>
    <row r="5744">
      <c r="A5744" s="13">
        <f>IF(H5744="","",ROW()-4)</f>
        <v/>
      </c>
      <c r="B5744" s="13">
        <f>IF(H5744="","",ROW()-4)</f>
        <v/>
      </c>
    </row>
    <row r="5745">
      <c r="A5745" s="13">
        <f>IF(H5745="","",ROW()-4)</f>
        <v/>
      </c>
      <c r="B5745" s="13">
        <f>IF(H5745="","",ROW()-4)</f>
        <v/>
      </c>
    </row>
    <row r="5746">
      <c r="A5746" s="13">
        <f>IF(H5746="","",ROW()-4)</f>
        <v/>
      </c>
      <c r="B5746" s="13">
        <f>IF(H5746="","",ROW()-4)</f>
        <v/>
      </c>
    </row>
    <row r="5747">
      <c r="A5747" s="13">
        <f>IF(H5747="","",ROW()-4)</f>
        <v/>
      </c>
      <c r="B5747" s="13">
        <f>IF(H5747="","",ROW()-4)</f>
        <v/>
      </c>
    </row>
    <row r="5748">
      <c r="A5748" s="13">
        <f>IF(H5748="","",ROW()-4)</f>
        <v/>
      </c>
      <c r="B5748" s="13">
        <f>IF(H5748="","",ROW()-4)</f>
        <v/>
      </c>
    </row>
    <row r="5749">
      <c r="A5749" s="13">
        <f>IF(H5749="","",ROW()-4)</f>
        <v/>
      </c>
      <c r="B5749" s="13">
        <f>IF(H5749="","",ROW()-4)</f>
        <v/>
      </c>
    </row>
    <row r="5750">
      <c r="A5750" s="13">
        <f>IF(H5750="","",ROW()-4)</f>
        <v/>
      </c>
      <c r="B5750" s="13">
        <f>IF(H5750="","",ROW()-4)</f>
        <v/>
      </c>
    </row>
    <row r="5751">
      <c r="A5751" s="13">
        <f>IF(H5751="","",ROW()-4)</f>
        <v/>
      </c>
      <c r="B5751" s="13">
        <f>IF(H5751="","",ROW()-4)</f>
        <v/>
      </c>
    </row>
    <row r="5752">
      <c r="A5752" s="13">
        <f>IF(H5752="","",ROW()-4)</f>
        <v/>
      </c>
      <c r="B5752" s="13">
        <f>IF(H5752="","",ROW()-4)</f>
        <v/>
      </c>
    </row>
    <row r="5753">
      <c r="A5753" s="13">
        <f>IF(H5753="","",ROW()-4)</f>
        <v/>
      </c>
      <c r="B5753" s="13">
        <f>IF(H5753="","",ROW()-4)</f>
        <v/>
      </c>
    </row>
    <row r="5754">
      <c r="A5754" s="13">
        <f>IF(H5754="","",ROW()-4)</f>
        <v/>
      </c>
      <c r="B5754" s="13">
        <f>IF(H5754="","",ROW()-4)</f>
        <v/>
      </c>
    </row>
    <row r="5755">
      <c r="A5755" s="13">
        <f>IF(H5755="","",ROW()-4)</f>
        <v/>
      </c>
      <c r="B5755" s="13">
        <f>IF(H5755="","",ROW()-4)</f>
        <v/>
      </c>
    </row>
    <row r="5756">
      <c r="A5756" s="13">
        <f>IF(H5756="","",ROW()-4)</f>
        <v/>
      </c>
      <c r="B5756" s="13">
        <f>IF(H5756="","",ROW()-4)</f>
        <v/>
      </c>
    </row>
    <row r="5757">
      <c r="A5757" s="13">
        <f>IF(H5757="","",ROW()-4)</f>
        <v/>
      </c>
      <c r="B5757" s="13">
        <f>IF(H5757="","",ROW()-4)</f>
        <v/>
      </c>
    </row>
    <row r="5758">
      <c r="A5758" s="13">
        <f>IF(H5758="","",ROW()-4)</f>
        <v/>
      </c>
      <c r="B5758" s="13">
        <f>IF(H5758="","",ROW()-4)</f>
        <v/>
      </c>
    </row>
    <row r="5759">
      <c r="A5759" s="13">
        <f>IF(H5759="","",ROW()-4)</f>
        <v/>
      </c>
      <c r="B5759" s="13">
        <f>IF(H5759="","",ROW()-4)</f>
        <v/>
      </c>
    </row>
    <row r="5760">
      <c r="A5760" s="13">
        <f>IF(H5760="","",ROW()-4)</f>
        <v/>
      </c>
      <c r="B5760" s="13">
        <f>IF(H5760="","",ROW()-4)</f>
        <v/>
      </c>
    </row>
    <row r="5761">
      <c r="A5761" s="13">
        <f>IF(H5761="","",ROW()-4)</f>
        <v/>
      </c>
      <c r="B5761" s="13">
        <f>IF(H5761="","",ROW()-4)</f>
        <v/>
      </c>
    </row>
    <row r="5762">
      <c r="A5762" s="13">
        <f>IF(H5762="","",ROW()-4)</f>
        <v/>
      </c>
      <c r="B5762" s="13">
        <f>IF(H5762="","",ROW()-4)</f>
        <v/>
      </c>
    </row>
    <row r="5763">
      <c r="A5763" s="13">
        <f>IF(H5763="","",ROW()-4)</f>
        <v/>
      </c>
      <c r="B5763" s="13">
        <f>IF(H5763="","",ROW()-4)</f>
        <v/>
      </c>
    </row>
    <row r="5764">
      <c r="A5764" s="13">
        <f>IF(H5764="","",ROW()-4)</f>
        <v/>
      </c>
      <c r="B5764" s="13">
        <f>IF(H5764="","",ROW()-4)</f>
        <v/>
      </c>
    </row>
    <row r="5765">
      <c r="A5765" s="13">
        <f>IF(H5765="","",ROW()-4)</f>
        <v/>
      </c>
      <c r="B5765" s="13">
        <f>IF(H5765="","",ROW()-4)</f>
        <v/>
      </c>
    </row>
    <row r="5766">
      <c r="A5766" s="13">
        <f>IF(H5766="","",ROW()-4)</f>
        <v/>
      </c>
      <c r="B5766" s="13">
        <f>IF(H5766="","",ROW()-4)</f>
        <v/>
      </c>
    </row>
    <row r="5767">
      <c r="A5767" s="13">
        <f>IF(H5767="","",ROW()-4)</f>
        <v/>
      </c>
      <c r="B5767" s="13">
        <f>IF(H5767="","",ROW()-4)</f>
        <v/>
      </c>
    </row>
    <row r="5768">
      <c r="A5768" s="13">
        <f>IF(H5768="","",ROW()-4)</f>
        <v/>
      </c>
      <c r="B5768" s="13">
        <f>IF(H5768="","",ROW()-4)</f>
        <v/>
      </c>
    </row>
    <row r="5769">
      <c r="A5769" s="13">
        <f>IF(H5769="","",ROW()-4)</f>
        <v/>
      </c>
      <c r="B5769" s="13">
        <f>IF(H5769="","",ROW()-4)</f>
        <v/>
      </c>
    </row>
    <row r="5770">
      <c r="A5770" s="13">
        <f>IF(H5770="","",ROW()-4)</f>
        <v/>
      </c>
      <c r="B5770" s="13">
        <f>IF(H5770="","",ROW()-4)</f>
        <v/>
      </c>
    </row>
    <row r="5771">
      <c r="A5771" s="13">
        <f>IF(H5771="","",ROW()-4)</f>
        <v/>
      </c>
      <c r="B5771" s="13">
        <f>IF(H5771="","",ROW()-4)</f>
        <v/>
      </c>
    </row>
    <row r="5772">
      <c r="A5772" s="13">
        <f>IF(H5772="","",ROW()-4)</f>
        <v/>
      </c>
      <c r="B5772" s="13">
        <f>IF(H5772="","",ROW()-4)</f>
        <v/>
      </c>
    </row>
    <row r="5773">
      <c r="A5773" s="13">
        <f>IF(H5773="","",ROW()-4)</f>
        <v/>
      </c>
      <c r="B5773" s="13">
        <f>IF(H5773="","",ROW()-4)</f>
        <v/>
      </c>
    </row>
    <row r="5774">
      <c r="A5774" s="13">
        <f>IF(H5774="","",ROW()-4)</f>
        <v/>
      </c>
      <c r="B5774" s="13">
        <f>IF(H5774="","",ROW()-4)</f>
        <v/>
      </c>
    </row>
    <row r="5775">
      <c r="A5775" s="13">
        <f>IF(H5775="","",ROW()-4)</f>
        <v/>
      </c>
      <c r="B5775" s="13">
        <f>IF(H5775="","",ROW()-4)</f>
        <v/>
      </c>
    </row>
    <row r="5776">
      <c r="A5776" s="13">
        <f>IF(H5776="","",ROW()-4)</f>
        <v/>
      </c>
      <c r="B5776" s="13">
        <f>IF(H5776="","",ROW()-4)</f>
        <v/>
      </c>
    </row>
    <row r="5777">
      <c r="A5777" s="13">
        <f>IF(H5777="","",ROW()-4)</f>
        <v/>
      </c>
      <c r="B5777" s="13">
        <f>IF(H5777="","",ROW()-4)</f>
        <v/>
      </c>
    </row>
    <row r="5778">
      <c r="A5778" s="13">
        <f>IF(H5778="","",ROW()-4)</f>
        <v/>
      </c>
      <c r="B5778" s="13">
        <f>IF(H5778="","",ROW()-4)</f>
        <v/>
      </c>
    </row>
    <row r="5779">
      <c r="A5779" s="13">
        <f>IF(H5779="","",ROW()-4)</f>
        <v/>
      </c>
      <c r="B5779" s="13">
        <f>IF(H5779="","",ROW()-4)</f>
        <v/>
      </c>
    </row>
    <row r="5780">
      <c r="A5780" s="13">
        <f>IF(H5780="","",ROW()-4)</f>
        <v/>
      </c>
      <c r="B5780" s="13">
        <f>IF(H5780="","",ROW()-4)</f>
        <v/>
      </c>
    </row>
    <row r="5781">
      <c r="A5781" s="13">
        <f>IF(H5781="","",ROW()-4)</f>
        <v/>
      </c>
      <c r="B5781" s="13">
        <f>IF(H5781="","",ROW()-4)</f>
        <v/>
      </c>
    </row>
    <row r="5782">
      <c r="A5782" s="13">
        <f>IF(H5782="","",ROW()-4)</f>
        <v/>
      </c>
      <c r="B5782" s="13">
        <f>IF(H5782="","",ROW()-4)</f>
        <v/>
      </c>
    </row>
    <row r="5783">
      <c r="A5783" s="13">
        <f>IF(H5783="","",ROW()-4)</f>
        <v/>
      </c>
      <c r="B5783" s="13">
        <f>IF(H5783="","",ROW()-4)</f>
        <v/>
      </c>
    </row>
    <row r="5784">
      <c r="A5784" s="13">
        <f>IF(H5784="","",ROW()-4)</f>
        <v/>
      </c>
      <c r="B5784" s="13">
        <f>IF(H5784="","",ROW()-4)</f>
        <v/>
      </c>
    </row>
    <row r="5785">
      <c r="A5785" s="13">
        <f>IF(H5785="","",ROW()-4)</f>
        <v/>
      </c>
      <c r="B5785" s="13">
        <f>IF(H5785="","",ROW()-4)</f>
        <v/>
      </c>
    </row>
    <row r="5786">
      <c r="A5786" s="13">
        <f>IF(H5786="","",ROW()-4)</f>
        <v/>
      </c>
      <c r="B5786" s="13">
        <f>IF(H5786="","",ROW()-4)</f>
        <v/>
      </c>
    </row>
    <row r="5787">
      <c r="A5787" s="13">
        <f>IF(H5787="","",ROW()-4)</f>
        <v/>
      </c>
      <c r="B5787" s="13">
        <f>IF(H5787="","",ROW()-4)</f>
        <v/>
      </c>
    </row>
    <row r="5788">
      <c r="A5788" s="13">
        <f>IF(H5788="","",ROW()-4)</f>
        <v/>
      </c>
      <c r="B5788" s="13">
        <f>IF(H5788="","",ROW()-4)</f>
        <v/>
      </c>
    </row>
    <row r="5789">
      <c r="A5789" s="13">
        <f>IF(H5789="","",ROW()-4)</f>
        <v/>
      </c>
      <c r="B5789" s="13">
        <f>IF(H5789="","",ROW()-4)</f>
        <v/>
      </c>
    </row>
    <row r="5790">
      <c r="A5790" s="13">
        <f>IF(H5790="","",ROW()-4)</f>
        <v/>
      </c>
      <c r="B5790" s="13">
        <f>IF(H5790="","",ROW()-4)</f>
        <v/>
      </c>
    </row>
    <row r="5791">
      <c r="A5791" s="13">
        <f>IF(H5791="","",ROW()-4)</f>
        <v/>
      </c>
      <c r="B5791" s="13">
        <f>IF(H5791="","",ROW()-4)</f>
        <v/>
      </c>
    </row>
    <row r="5792">
      <c r="A5792" s="13">
        <f>IF(H5792="","",ROW()-4)</f>
        <v/>
      </c>
      <c r="B5792" s="13">
        <f>IF(H5792="","",ROW()-4)</f>
        <v/>
      </c>
    </row>
    <row r="5793">
      <c r="A5793" s="13">
        <f>IF(H5793="","",ROW()-4)</f>
        <v/>
      </c>
      <c r="B5793" s="13">
        <f>IF(H5793="","",ROW()-4)</f>
        <v/>
      </c>
    </row>
    <row r="5794">
      <c r="A5794" s="13">
        <f>IF(H5794="","",ROW()-4)</f>
        <v/>
      </c>
      <c r="B5794" s="13">
        <f>IF(H5794="","",ROW()-4)</f>
        <v/>
      </c>
    </row>
    <row r="5795">
      <c r="A5795" s="13">
        <f>IF(H5795="","",ROW()-4)</f>
        <v/>
      </c>
      <c r="B5795" s="13">
        <f>IF(H5795="","",ROW()-4)</f>
        <v/>
      </c>
    </row>
    <row r="5796">
      <c r="A5796" s="13">
        <f>IF(H5796="","",ROW()-4)</f>
        <v/>
      </c>
      <c r="B5796" s="13">
        <f>IF(H5796="","",ROW()-4)</f>
        <v/>
      </c>
    </row>
    <row r="5797">
      <c r="A5797" s="13">
        <f>IF(H5797="","",ROW()-4)</f>
        <v/>
      </c>
      <c r="B5797" s="13">
        <f>IF(H5797="","",ROW()-4)</f>
        <v/>
      </c>
    </row>
    <row r="5798">
      <c r="A5798" s="13">
        <f>IF(H5798="","",ROW()-4)</f>
        <v/>
      </c>
      <c r="B5798" s="13">
        <f>IF(H5798="","",ROW()-4)</f>
        <v/>
      </c>
    </row>
    <row r="5799">
      <c r="A5799" s="13">
        <f>IF(H5799="","",ROW()-4)</f>
        <v/>
      </c>
      <c r="B5799" s="13">
        <f>IF(H5799="","",ROW()-4)</f>
        <v/>
      </c>
    </row>
    <row r="5800">
      <c r="A5800" s="13">
        <f>IF(H5800="","",ROW()-4)</f>
        <v/>
      </c>
      <c r="B5800" s="13">
        <f>IF(H5800="","",ROW()-4)</f>
        <v/>
      </c>
    </row>
    <row r="5801">
      <c r="A5801" s="13">
        <f>IF(H5801="","",ROW()-4)</f>
        <v/>
      </c>
      <c r="B5801" s="13">
        <f>IF(H5801="","",ROW()-4)</f>
        <v/>
      </c>
    </row>
    <row r="5802">
      <c r="A5802" s="13">
        <f>IF(H5802="","",ROW()-4)</f>
        <v/>
      </c>
      <c r="B5802" s="13">
        <f>IF(H5802="","",ROW()-4)</f>
        <v/>
      </c>
    </row>
    <row r="5803">
      <c r="A5803" s="13">
        <f>IF(H5803="","",ROW()-4)</f>
        <v/>
      </c>
      <c r="B5803" s="13">
        <f>IF(H5803="","",ROW()-4)</f>
        <v/>
      </c>
    </row>
    <row r="5804">
      <c r="A5804" s="13">
        <f>IF(H5804="","",ROW()-4)</f>
        <v/>
      </c>
      <c r="B5804" s="13">
        <f>IF(H5804="","",ROW()-4)</f>
        <v/>
      </c>
    </row>
    <row r="5805">
      <c r="A5805" s="13">
        <f>IF(H5805="","",ROW()-4)</f>
        <v/>
      </c>
      <c r="B5805" s="13">
        <f>IF(H5805="","",ROW()-4)</f>
        <v/>
      </c>
    </row>
    <row r="5806">
      <c r="A5806" s="13">
        <f>IF(H5806="","",ROW()-4)</f>
        <v/>
      </c>
      <c r="B5806" s="13">
        <f>IF(H5806="","",ROW()-4)</f>
        <v/>
      </c>
    </row>
    <row r="5807">
      <c r="A5807" s="13">
        <f>IF(H5807="","",ROW()-4)</f>
        <v/>
      </c>
      <c r="B5807" s="13">
        <f>IF(H5807="","",ROW()-4)</f>
        <v/>
      </c>
    </row>
    <row r="5808">
      <c r="A5808" s="13">
        <f>IF(H5808="","",ROW()-4)</f>
        <v/>
      </c>
      <c r="B5808" s="13">
        <f>IF(H5808="","",ROW()-4)</f>
        <v/>
      </c>
    </row>
    <row r="5809">
      <c r="A5809" s="13">
        <f>IF(H5809="","",ROW()-4)</f>
        <v/>
      </c>
      <c r="B5809" s="13">
        <f>IF(H5809="","",ROW()-4)</f>
        <v/>
      </c>
    </row>
    <row r="5810">
      <c r="A5810" s="13">
        <f>IF(H5810="","",ROW()-4)</f>
        <v/>
      </c>
      <c r="B5810" s="13">
        <f>IF(H5810="","",ROW()-4)</f>
        <v/>
      </c>
    </row>
    <row r="5811">
      <c r="A5811" s="13">
        <f>IF(H5811="","",ROW()-4)</f>
        <v/>
      </c>
      <c r="B5811" s="13">
        <f>IF(H5811="","",ROW()-4)</f>
        <v/>
      </c>
    </row>
    <row r="5812">
      <c r="A5812" s="13">
        <f>IF(H5812="","",ROW()-4)</f>
        <v/>
      </c>
      <c r="B5812" s="13">
        <f>IF(H5812="","",ROW()-4)</f>
        <v/>
      </c>
    </row>
    <row r="5813">
      <c r="A5813" s="13">
        <f>IF(H5813="","",ROW()-4)</f>
        <v/>
      </c>
      <c r="B5813" s="13">
        <f>IF(H5813="","",ROW()-4)</f>
        <v/>
      </c>
    </row>
    <row r="5814">
      <c r="A5814" s="13">
        <f>IF(H5814="","",ROW()-4)</f>
        <v/>
      </c>
      <c r="B5814" s="13">
        <f>IF(H5814="","",ROW()-4)</f>
        <v/>
      </c>
    </row>
    <row r="5815">
      <c r="A5815" s="13">
        <f>IF(H5815="","",ROW()-4)</f>
        <v/>
      </c>
      <c r="B5815" s="13">
        <f>IF(H5815="","",ROW()-4)</f>
        <v/>
      </c>
    </row>
    <row r="5816">
      <c r="A5816" s="13">
        <f>IF(H5816="","",ROW()-4)</f>
        <v/>
      </c>
      <c r="B5816" s="13">
        <f>IF(H5816="","",ROW()-4)</f>
        <v/>
      </c>
    </row>
    <row r="5817">
      <c r="A5817" s="13">
        <f>IF(H5817="","",ROW()-4)</f>
        <v/>
      </c>
      <c r="B5817" s="13">
        <f>IF(H5817="","",ROW()-4)</f>
        <v/>
      </c>
    </row>
    <row r="5818">
      <c r="A5818" s="13">
        <f>IF(H5818="","",ROW()-4)</f>
        <v/>
      </c>
      <c r="B5818" s="13">
        <f>IF(H5818="","",ROW()-4)</f>
        <v/>
      </c>
    </row>
    <row r="5819">
      <c r="A5819" s="13">
        <f>IF(H5819="","",ROW()-4)</f>
        <v/>
      </c>
      <c r="B5819" s="13">
        <f>IF(H5819="","",ROW()-4)</f>
        <v/>
      </c>
    </row>
    <row r="5820">
      <c r="A5820" s="13">
        <f>IF(H5820="","",ROW()-4)</f>
        <v/>
      </c>
      <c r="B5820" s="13">
        <f>IF(H5820="","",ROW()-4)</f>
        <v/>
      </c>
    </row>
    <row r="5821">
      <c r="A5821" s="13">
        <f>IF(H5821="","",ROW()-4)</f>
        <v/>
      </c>
      <c r="B5821" s="13">
        <f>IF(H5821="","",ROW()-4)</f>
        <v/>
      </c>
    </row>
    <row r="5822">
      <c r="A5822" s="13">
        <f>IF(H5822="","",ROW()-4)</f>
        <v/>
      </c>
      <c r="B5822" s="13">
        <f>IF(H5822="","",ROW()-4)</f>
        <v/>
      </c>
    </row>
    <row r="5823">
      <c r="A5823" s="13">
        <f>IF(H5823="","",ROW()-4)</f>
        <v/>
      </c>
      <c r="B5823" s="13">
        <f>IF(H5823="","",ROW()-4)</f>
        <v/>
      </c>
    </row>
    <row r="5824">
      <c r="A5824" s="13">
        <f>IF(H5824="","",ROW()-4)</f>
        <v/>
      </c>
      <c r="B5824" s="13">
        <f>IF(H5824="","",ROW()-4)</f>
        <v/>
      </c>
    </row>
    <row r="5825">
      <c r="A5825" s="13">
        <f>IF(H5825="","",ROW()-4)</f>
        <v/>
      </c>
      <c r="B5825" s="13">
        <f>IF(H5825="","",ROW()-4)</f>
        <v/>
      </c>
    </row>
    <row r="5826">
      <c r="A5826" s="13">
        <f>IF(H5826="","",ROW()-4)</f>
        <v/>
      </c>
      <c r="B5826" s="13">
        <f>IF(H5826="","",ROW()-4)</f>
        <v/>
      </c>
    </row>
    <row r="5827">
      <c r="A5827" s="13">
        <f>IF(H5827="","",ROW()-4)</f>
        <v/>
      </c>
      <c r="B5827" s="13">
        <f>IF(H5827="","",ROW()-4)</f>
        <v/>
      </c>
    </row>
    <row r="5828">
      <c r="A5828" s="13">
        <f>IF(H5828="","",ROW()-4)</f>
        <v/>
      </c>
      <c r="B5828" s="13">
        <f>IF(H5828="","",ROW()-4)</f>
        <v/>
      </c>
    </row>
    <row r="5829">
      <c r="A5829" s="13">
        <f>IF(H5829="","",ROW()-4)</f>
        <v/>
      </c>
      <c r="B5829" s="13">
        <f>IF(H5829="","",ROW()-4)</f>
        <v/>
      </c>
    </row>
    <row r="5830">
      <c r="A5830" s="13">
        <f>IF(H5830="","",ROW()-4)</f>
        <v/>
      </c>
      <c r="B5830" s="13">
        <f>IF(H5830="","",ROW()-4)</f>
        <v/>
      </c>
    </row>
    <row r="5831">
      <c r="A5831" s="13">
        <f>IF(H5831="","",ROW()-4)</f>
        <v/>
      </c>
      <c r="B5831" s="13">
        <f>IF(H5831="","",ROW()-4)</f>
        <v/>
      </c>
    </row>
    <row r="5832">
      <c r="A5832" s="13">
        <f>IF(H5832="","",ROW()-4)</f>
        <v/>
      </c>
      <c r="B5832" s="13">
        <f>IF(H5832="","",ROW()-4)</f>
        <v/>
      </c>
    </row>
    <row r="5833">
      <c r="A5833" s="13">
        <f>IF(H5833="","",ROW()-4)</f>
        <v/>
      </c>
      <c r="B5833" s="13">
        <f>IF(H5833="","",ROW()-4)</f>
        <v/>
      </c>
    </row>
    <row r="5834">
      <c r="A5834" s="13">
        <f>IF(H5834="","",ROW()-4)</f>
        <v/>
      </c>
      <c r="B5834" s="13">
        <f>IF(H5834="","",ROW()-4)</f>
        <v/>
      </c>
    </row>
    <row r="5835">
      <c r="A5835" s="13">
        <f>IF(H5835="","",ROW()-4)</f>
        <v/>
      </c>
      <c r="B5835" s="13">
        <f>IF(H5835="","",ROW()-4)</f>
        <v/>
      </c>
    </row>
    <row r="5836">
      <c r="A5836" s="13">
        <f>IF(H5836="","",ROW()-4)</f>
        <v/>
      </c>
      <c r="B5836" s="13">
        <f>IF(H5836="","",ROW()-4)</f>
        <v/>
      </c>
    </row>
    <row r="5837">
      <c r="A5837" s="13">
        <f>IF(H5837="","",ROW()-4)</f>
        <v/>
      </c>
      <c r="B5837" s="13">
        <f>IF(H5837="","",ROW()-4)</f>
        <v/>
      </c>
    </row>
    <row r="5838">
      <c r="A5838" s="13">
        <f>IF(H5838="","",ROW()-4)</f>
        <v/>
      </c>
      <c r="B5838" s="13">
        <f>IF(H5838="","",ROW()-4)</f>
        <v/>
      </c>
    </row>
    <row r="5839">
      <c r="A5839" s="13">
        <f>IF(H5839="","",ROW()-4)</f>
        <v/>
      </c>
      <c r="B5839" s="13">
        <f>IF(H5839="","",ROW()-4)</f>
        <v/>
      </c>
    </row>
    <row r="5840">
      <c r="A5840" s="13">
        <f>IF(H5840="","",ROW()-4)</f>
        <v/>
      </c>
      <c r="B5840" s="13">
        <f>IF(H5840="","",ROW()-4)</f>
        <v/>
      </c>
    </row>
    <row r="5841">
      <c r="A5841" s="13">
        <f>IF(H5841="","",ROW()-4)</f>
        <v/>
      </c>
      <c r="B5841" s="13">
        <f>IF(H5841="","",ROW()-4)</f>
        <v/>
      </c>
    </row>
    <row r="5842">
      <c r="A5842" s="13">
        <f>IF(H5842="","",ROW()-4)</f>
        <v/>
      </c>
      <c r="B5842" s="13">
        <f>IF(H5842="","",ROW()-4)</f>
        <v/>
      </c>
    </row>
    <row r="5843">
      <c r="A5843" s="13">
        <f>IF(H5843="","",ROW()-4)</f>
        <v/>
      </c>
      <c r="B5843" s="13">
        <f>IF(H5843="","",ROW()-4)</f>
        <v/>
      </c>
    </row>
    <row r="5844">
      <c r="A5844" s="13">
        <f>IF(H5844="","",ROW()-4)</f>
        <v/>
      </c>
      <c r="B5844" s="13">
        <f>IF(H5844="","",ROW()-4)</f>
        <v/>
      </c>
    </row>
    <row r="5845">
      <c r="A5845" s="13">
        <f>IF(H5845="","",ROW()-4)</f>
        <v/>
      </c>
      <c r="B5845" s="13">
        <f>IF(H5845="","",ROW()-4)</f>
        <v/>
      </c>
    </row>
    <row r="5846">
      <c r="A5846" s="13">
        <f>IF(H5846="","",ROW()-4)</f>
        <v/>
      </c>
      <c r="B5846" s="13">
        <f>IF(H5846="","",ROW()-4)</f>
        <v/>
      </c>
    </row>
    <row r="5847">
      <c r="A5847" s="13">
        <f>IF(H5847="","",ROW()-4)</f>
        <v/>
      </c>
      <c r="B5847" s="13">
        <f>IF(H5847="","",ROW()-4)</f>
        <v/>
      </c>
    </row>
    <row r="5848">
      <c r="A5848" s="13">
        <f>IF(H5848="","",ROW()-4)</f>
        <v/>
      </c>
      <c r="B5848" s="13">
        <f>IF(H5848="","",ROW()-4)</f>
        <v/>
      </c>
    </row>
    <row r="5849">
      <c r="A5849" s="13">
        <f>IF(H5849="","",ROW()-4)</f>
        <v/>
      </c>
      <c r="B5849" s="13">
        <f>IF(H5849="","",ROW()-4)</f>
        <v/>
      </c>
    </row>
    <row r="5850">
      <c r="A5850" s="13">
        <f>IF(H5850="","",ROW()-4)</f>
        <v/>
      </c>
      <c r="B5850" s="13">
        <f>IF(H5850="","",ROW()-4)</f>
        <v/>
      </c>
    </row>
    <row r="5851">
      <c r="A5851" s="13">
        <f>IF(H5851="","",ROW()-4)</f>
        <v/>
      </c>
      <c r="B5851" s="13">
        <f>IF(H5851="","",ROW()-4)</f>
        <v/>
      </c>
    </row>
    <row r="5852">
      <c r="A5852" s="13">
        <f>IF(H5852="","",ROW()-4)</f>
        <v/>
      </c>
      <c r="B5852" s="13">
        <f>IF(H5852="","",ROW()-4)</f>
        <v/>
      </c>
    </row>
    <row r="5853">
      <c r="A5853" s="13">
        <f>IF(H5853="","",ROW()-4)</f>
        <v/>
      </c>
      <c r="B5853" s="13">
        <f>IF(H5853="","",ROW()-4)</f>
        <v/>
      </c>
    </row>
    <row r="5854">
      <c r="A5854" s="13">
        <f>IF(H5854="","",ROW()-4)</f>
        <v/>
      </c>
      <c r="B5854" s="13">
        <f>IF(H5854="","",ROW()-4)</f>
        <v/>
      </c>
    </row>
    <row r="5855">
      <c r="A5855" s="13">
        <f>IF(H5855="","",ROW()-4)</f>
        <v/>
      </c>
      <c r="B5855" s="13">
        <f>IF(H5855="","",ROW()-4)</f>
        <v/>
      </c>
    </row>
    <row r="5856">
      <c r="A5856" s="13">
        <f>IF(H5856="","",ROW()-4)</f>
        <v/>
      </c>
      <c r="B5856" s="13">
        <f>IF(H5856="","",ROW()-4)</f>
        <v/>
      </c>
    </row>
    <row r="5857">
      <c r="A5857" s="13">
        <f>IF(H5857="","",ROW()-4)</f>
        <v/>
      </c>
      <c r="B5857" s="13">
        <f>IF(H5857="","",ROW()-4)</f>
        <v/>
      </c>
    </row>
    <row r="5858">
      <c r="A5858" s="13">
        <f>IF(H5858="","",ROW()-4)</f>
        <v/>
      </c>
      <c r="B5858" s="13">
        <f>IF(H5858="","",ROW()-4)</f>
        <v/>
      </c>
    </row>
    <row r="5859">
      <c r="A5859" s="13">
        <f>IF(H5859="","",ROW()-4)</f>
        <v/>
      </c>
      <c r="B5859" s="13">
        <f>IF(H5859="","",ROW()-4)</f>
        <v/>
      </c>
    </row>
    <row r="5860">
      <c r="A5860" s="13">
        <f>IF(H5860="","",ROW()-4)</f>
        <v/>
      </c>
      <c r="B5860" s="13">
        <f>IF(H5860="","",ROW()-4)</f>
        <v/>
      </c>
    </row>
    <row r="5861">
      <c r="A5861" s="13">
        <f>IF(H5861="","",ROW()-4)</f>
        <v/>
      </c>
      <c r="B5861" s="13">
        <f>IF(H5861="","",ROW()-4)</f>
        <v/>
      </c>
    </row>
    <row r="5862">
      <c r="A5862" s="13">
        <f>IF(H5862="","",ROW()-4)</f>
        <v/>
      </c>
      <c r="B5862" s="13">
        <f>IF(H5862="","",ROW()-4)</f>
        <v/>
      </c>
    </row>
    <row r="5863">
      <c r="A5863" s="13">
        <f>IF(H5863="","",ROW()-4)</f>
        <v/>
      </c>
      <c r="B5863" s="13">
        <f>IF(H5863="","",ROW()-4)</f>
        <v/>
      </c>
    </row>
    <row r="5864">
      <c r="A5864" s="13">
        <f>IF(H5864="","",ROW()-4)</f>
        <v/>
      </c>
      <c r="B5864" s="13">
        <f>IF(H5864="","",ROW()-4)</f>
        <v/>
      </c>
    </row>
    <row r="5865">
      <c r="A5865" s="13">
        <f>IF(H5865="","",ROW()-4)</f>
        <v/>
      </c>
      <c r="B5865" s="13">
        <f>IF(H5865="","",ROW()-4)</f>
        <v/>
      </c>
    </row>
    <row r="5866">
      <c r="A5866" s="13">
        <f>IF(H5866="","",ROW()-4)</f>
        <v/>
      </c>
      <c r="B5866" s="13">
        <f>IF(H5866="","",ROW()-4)</f>
        <v/>
      </c>
    </row>
    <row r="5867">
      <c r="A5867" s="13">
        <f>IF(H5867="","",ROW()-4)</f>
        <v/>
      </c>
      <c r="B5867" s="13">
        <f>IF(H5867="","",ROW()-4)</f>
        <v/>
      </c>
    </row>
    <row r="5868">
      <c r="A5868" s="13">
        <f>IF(H5868="","",ROW()-4)</f>
        <v/>
      </c>
      <c r="B5868" s="13">
        <f>IF(H5868="","",ROW()-4)</f>
        <v/>
      </c>
    </row>
    <row r="5869">
      <c r="A5869" s="13">
        <f>IF(H5869="","",ROW()-4)</f>
        <v/>
      </c>
      <c r="B5869" s="13">
        <f>IF(H5869="","",ROW()-4)</f>
        <v/>
      </c>
    </row>
    <row r="5870">
      <c r="A5870" s="13">
        <f>IF(H5870="","",ROW()-4)</f>
        <v/>
      </c>
      <c r="B5870" s="13">
        <f>IF(H5870="","",ROW()-4)</f>
        <v/>
      </c>
    </row>
    <row r="5871">
      <c r="A5871" s="13">
        <f>IF(H5871="","",ROW()-4)</f>
        <v/>
      </c>
      <c r="B5871" s="13">
        <f>IF(H5871="","",ROW()-4)</f>
        <v/>
      </c>
    </row>
    <row r="5872">
      <c r="A5872" s="13">
        <f>IF(H5872="","",ROW()-4)</f>
        <v/>
      </c>
      <c r="B5872" s="13">
        <f>IF(H5872="","",ROW()-4)</f>
        <v/>
      </c>
    </row>
    <row r="5873">
      <c r="A5873" s="13">
        <f>IF(H5873="","",ROW()-4)</f>
        <v/>
      </c>
      <c r="B5873" s="13">
        <f>IF(H5873="","",ROW()-4)</f>
        <v/>
      </c>
    </row>
    <row r="5874">
      <c r="A5874" s="13">
        <f>IF(H5874="","",ROW()-4)</f>
        <v/>
      </c>
      <c r="B5874" s="13">
        <f>IF(H5874="","",ROW()-4)</f>
        <v/>
      </c>
    </row>
    <row r="5875">
      <c r="A5875" s="13">
        <f>IF(H5875="","",ROW()-4)</f>
        <v/>
      </c>
      <c r="B5875" s="13">
        <f>IF(H5875="","",ROW()-4)</f>
        <v/>
      </c>
    </row>
    <row r="5876">
      <c r="A5876" s="13">
        <f>IF(H5876="","",ROW()-4)</f>
        <v/>
      </c>
      <c r="B5876" s="13">
        <f>IF(H5876="","",ROW()-4)</f>
        <v/>
      </c>
    </row>
    <row r="5877">
      <c r="A5877" s="13">
        <f>IF(H5877="","",ROW()-4)</f>
        <v/>
      </c>
      <c r="B5877" s="13">
        <f>IF(H5877="","",ROW()-4)</f>
        <v/>
      </c>
    </row>
    <row r="5878">
      <c r="A5878" s="13">
        <f>IF(H5878="","",ROW()-4)</f>
        <v/>
      </c>
      <c r="B5878" s="13">
        <f>IF(H5878="","",ROW()-4)</f>
        <v/>
      </c>
    </row>
    <row r="5879">
      <c r="A5879" s="13">
        <f>IF(H5879="","",ROW()-4)</f>
        <v/>
      </c>
      <c r="B5879" s="13">
        <f>IF(H5879="","",ROW()-4)</f>
        <v/>
      </c>
    </row>
    <row r="5880">
      <c r="A5880" s="13">
        <f>IF(H5880="","",ROW()-4)</f>
        <v/>
      </c>
      <c r="B5880" s="13">
        <f>IF(H5880="","",ROW()-4)</f>
        <v/>
      </c>
    </row>
    <row r="5881">
      <c r="A5881" s="13">
        <f>IF(H5881="","",ROW()-4)</f>
        <v/>
      </c>
      <c r="B5881" s="13">
        <f>IF(H5881="","",ROW()-4)</f>
        <v/>
      </c>
    </row>
    <row r="5882">
      <c r="A5882" s="13">
        <f>IF(H5882="","",ROW()-4)</f>
        <v/>
      </c>
      <c r="B5882" s="13">
        <f>IF(H5882="","",ROW()-4)</f>
        <v/>
      </c>
    </row>
    <row r="5883">
      <c r="A5883" s="13">
        <f>IF(H5883="","",ROW()-4)</f>
        <v/>
      </c>
      <c r="B5883" s="13">
        <f>IF(H5883="","",ROW()-4)</f>
        <v/>
      </c>
    </row>
    <row r="5884">
      <c r="A5884" s="13">
        <f>IF(H5884="","",ROW()-4)</f>
        <v/>
      </c>
      <c r="B5884" s="13">
        <f>IF(H5884="","",ROW()-4)</f>
        <v/>
      </c>
    </row>
    <row r="5885">
      <c r="A5885" s="13">
        <f>IF(H5885="","",ROW()-4)</f>
        <v/>
      </c>
      <c r="B5885" s="13">
        <f>IF(H5885="","",ROW()-4)</f>
        <v/>
      </c>
    </row>
    <row r="5886">
      <c r="A5886" s="13">
        <f>IF(H5886="","",ROW()-4)</f>
        <v/>
      </c>
      <c r="B5886" s="13">
        <f>IF(H5886="","",ROW()-4)</f>
        <v/>
      </c>
    </row>
    <row r="5887">
      <c r="A5887" s="13">
        <f>IF(H5887="","",ROW()-4)</f>
        <v/>
      </c>
      <c r="B5887" s="13">
        <f>IF(H5887="","",ROW()-4)</f>
        <v/>
      </c>
    </row>
    <row r="5888">
      <c r="A5888" s="13">
        <f>IF(H5888="","",ROW()-4)</f>
        <v/>
      </c>
      <c r="B5888" s="13">
        <f>IF(H5888="","",ROW()-4)</f>
        <v/>
      </c>
    </row>
    <row r="5889">
      <c r="A5889" s="13">
        <f>IF(H5889="","",ROW()-4)</f>
        <v/>
      </c>
      <c r="B5889" s="13">
        <f>IF(H5889="","",ROW()-4)</f>
        <v/>
      </c>
    </row>
    <row r="5890">
      <c r="A5890" s="13">
        <f>IF(H5890="","",ROW()-4)</f>
        <v/>
      </c>
      <c r="B5890" s="13">
        <f>IF(H5890="","",ROW()-4)</f>
        <v/>
      </c>
    </row>
    <row r="5891">
      <c r="A5891" s="13">
        <f>IF(H5891="","",ROW()-4)</f>
        <v/>
      </c>
      <c r="B5891" s="13">
        <f>IF(H5891="","",ROW()-4)</f>
        <v/>
      </c>
    </row>
    <row r="5892">
      <c r="A5892" s="13">
        <f>IF(H5892="","",ROW()-4)</f>
        <v/>
      </c>
      <c r="B5892" s="13">
        <f>IF(H5892="","",ROW()-4)</f>
        <v/>
      </c>
    </row>
    <row r="5893">
      <c r="A5893" s="13">
        <f>IF(H5893="","",ROW()-4)</f>
        <v/>
      </c>
      <c r="B5893" s="13">
        <f>IF(H5893="","",ROW()-4)</f>
        <v/>
      </c>
    </row>
    <row r="5894">
      <c r="A5894" s="13">
        <f>IF(H5894="","",ROW()-4)</f>
        <v/>
      </c>
      <c r="B5894" s="13">
        <f>IF(H5894="","",ROW()-4)</f>
        <v/>
      </c>
    </row>
    <row r="5895">
      <c r="A5895" s="13">
        <f>IF(H5895="","",ROW()-4)</f>
        <v/>
      </c>
      <c r="B5895" s="13">
        <f>IF(H5895="","",ROW()-4)</f>
        <v/>
      </c>
    </row>
    <row r="5896">
      <c r="A5896" s="13">
        <f>IF(H5896="","",ROW()-4)</f>
        <v/>
      </c>
      <c r="B5896" s="13">
        <f>IF(H5896="","",ROW()-4)</f>
        <v/>
      </c>
    </row>
    <row r="5897">
      <c r="A5897" s="13">
        <f>IF(H5897="","",ROW()-4)</f>
        <v/>
      </c>
      <c r="B5897" s="13">
        <f>IF(H5897="","",ROW()-4)</f>
        <v/>
      </c>
    </row>
    <row r="5898">
      <c r="A5898" s="13">
        <f>IF(H5898="","",ROW()-4)</f>
        <v/>
      </c>
      <c r="B5898" s="13">
        <f>IF(H5898="","",ROW()-4)</f>
        <v/>
      </c>
    </row>
    <row r="5899">
      <c r="A5899" s="13">
        <f>IF(H5899="","",ROW()-4)</f>
        <v/>
      </c>
      <c r="B5899" s="13">
        <f>IF(H5899="","",ROW()-4)</f>
        <v/>
      </c>
    </row>
    <row r="5900">
      <c r="A5900" s="13">
        <f>IF(H5900="","",ROW()-4)</f>
        <v/>
      </c>
      <c r="B5900" s="13">
        <f>IF(H5900="","",ROW()-4)</f>
        <v/>
      </c>
    </row>
    <row r="5901">
      <c r="A5901" s="13">
        <f>IF(H5901="","",ROW()-4)</f>
        <v/>
      </c>
      <c r="B5901" s="13">
        <f>IF(H5901="","",ROW()-4)</f>
        <v/>
      </c>
    </row>
    <row r="5902">
      <c r="A5902" s="13">
        <f>IF(H5902="","",ROW()-4)</f>
        <v/>
      </c>
      <c r="B5902" s="13">
        <f>IF(H5902="","",ROW()-4)</f>
        <v/>
      </c>
    </row>
    <row r="5903">
      <c r="A5903" s="13">
        <f>IF(H5903="","",ROW()-4)</f>
        <v/>
      </c>
      <c r="B5903" s="13">
        <f>IF(H5903="","",ROW()-4)</f>
        <v/>
      </c>
    </row>
    <row r="5904">
      <c r="A5904" s="13">
        <f>IF(H5904="","",ROW()-4)</f>
        <v/>
      </c>
      <c r="B5904" s="13">
        <f>IF(H5904="","",ROW()-4)</f>
        <v/>
      </c>
    </row>
    <row r="5905">
      <c r="A5905" s="13">
        <f>IF(H5905="","",ROW()-4)</f>
        <v/>
      </c>
      <c r="B5905" s="13">
        <f>IF(H5905="","",ROW()-4)</f>
        <v/>
      </c>
    </row>
    <row r="5906">
      <c r="A5906" s="13">
        <f>IF(H5906="","",ROW()-4)</f>
        <v/>
      </c>
      <c r="B5906" s="13">
        <f>IF(H5906="","",ROW()-4)</f>
        <v/>
      </c>
    </row>
    <row r="5907">
      <c r="A5907" s="13">
        <f>IF(H5907="","",ROW()-4)</f>
        <v/>
      </c>
      <c r="B5907" s="13">
        <f>IF(H5907="","",ROW()-4)</f>
        <v/>
      </c>
    </row>
    <row r="5908">
      <c r="A5908" s="13">
        <f>IF(H5908="","",ROW()-4)</f>
        <v/>
      </c>
      <c r="B5908" s="13">
        <f>IF(H5908="","",ROW()-4)</f>
        <v/>
      </c>
    </row>
    <row r="5909">
      <c r="A5909" s="13">
        <f>IF(H5909="","",ROW()-4)</f>
        <v/>
      </c>
      <c r="B5909" s="13">
        <f>IF(H5909="","",ROW()-4)</f>
        <v/>
      </c>
    </row>
    <row r="5910">
      <c r="A5910" s="13">
        <f>IF(H5910="","",ROW()-4)</f>
        <v/>
      </c>
      <c r="B5910" s="13">
        <f>IF(H5910="","",ROW()-4)</f>
        <v/>
      </c>
    </row>
    <row r="5911">
      <c r="A5911" s="13">
        <f>IF(H5911="","",ROW()-4)</f>
        <v/>
      </c>
      <c r="B5911" s="13">
        <f>IF(H5911="","",ROW()-4)</f>
        <v/>
      </c>
    </row>
    <row r="5912">
      <c r="A5912" s="13">
        <f>IF(H5912="","",ROW()-4)</f>
        <v/>
      </c>
      <c r="B5912" s="13">
        <f>IF(H5912="","",ROW()-4)</f>
        <v/>
      </c>
    </row>
    <row r="5913">
      <c r="A5913" s="13">
        <f>IF(H5913="","",ROW()-4)</f>
        <v/>
      </c>
      <c r="B5913" s="13">
        <f>IF(H5913="","",ROW()-4)</f>
        <v/>
      </c>
    </row>
    <row r="5914">
      <c r="A5914" s="13">
        <f>IF(H5914="","",ROW()-4)</f>
        <v/>
      </c>
      <c r="B5914" s="13">
        <f>IF(H5914="","",ROW()-4)</f>
        <v/>
      </c>
    </row>
    <row r="5915">
      <c r="A5915" s="13">
        <f>IF(H5915="","",ROW()-4)</f>
        <v/>
      </c>
      <c r="B5915" s="13">
        <f>IF(H5915="","",ROW()-4)</f>
        <v/>
      </c>
    </row>
    <row r="5916">
      <c r="A5916" s="13">
        <f>IF(H5916="","",ROW()-4)</f>
        <v/>
      </c>
      <c r="B5916" s="13">
        <f>IF(H5916="","",ROW()-4)</f>
        <v/>
      </c>
    </row>
    <row r="5917">
      <c r="A5917" s="13">
        <f>IF(H5917="","",ROW()-4)</f>
        <v/>
      </c>
      <c r="B5917" s="13">
        <f>IF(H5917="","",ROW()-4)</f>
        <v/>
      </c>
    </row>
    <row r="5918">
      <c r="A5918" s="13">
        <f>IF(H5918="","",ROW()-4)</f>
        <v/>
      </c>
      <c r="B5918" s="13">
        <f>IF(H5918="","",ROW()-4)</f>
        <v/>
      </c>
    </row>
    <row r="5919">
      <c r="A5919" s="13">
        <f>IF(H5919="","",ROW()-4)</f>
        <v/>
      </c>
      <c r="B5919" s="13">
        <f>IF(H5919="","",ROW()-4)</f>
        <v/>
      </c>
    </row>
    <row r="5920">
      <c r="A5920" s="13">
        <f>IF(H5920="","",ROW()-4)</f>
        <v/>
      </c>
      <c r="B5920" s="13">
        <f>IF(H5920="","",ROW()-4)</f>
        <v/>
      </c>
    </row>
    <row r="5921">
      <c r="A5921" s="13">
        <f>IF(H5921="","",ROW()-4)</f>
        <v/>
      </c>
      <c r="B5921" s="13">
        <f>IF(H5921="","",ROW()-4)</f>
        <v/>
      </c>
    </row>
    <row r="5922">
      <c r="A5922" s="13">
        <f>IF(H5922="","",ROW()-4)</f>
        <v/>
      </c>
      <c r="B5922" s="13">
        <f>IF(H5922="","",ROW()-4)</f>
        <v/>
      </c>
    </row>
    <row r="5923">
      <c r="A5923" s="13">
        <f>IF(H5923="","",ROW()-4)</f>
        <v/>
      </c>
      <c r="B5923" s="13">
        <f>IF(H5923="","",ROW()-4)</f>
        <v/>
      </c>
    </row>
    <row r="5924">
      <c r="A5924" s="13">
        <f>IF(H5924="","",ROW()-4)</f>
        <v/>
      </c>
      <c r="B5924" s="13">
        <f>IF(H5924="","",ROW()-4)</f>
        <v/>
      </c>
    </row>
    <row r="5925">
      <c r="A5925" s="13">
        <f>IF(H5925="","",ROW()-4)</f>
        <v/>
      </c>
      <c r="B5925" s="13">
        <f>IF(H5925="","",ROW()-4)</f>
        <v/>
      </c>
    </row>
    <row r="5926">
      <c r="A5926" s="13">
        <f>IF(H5926="","",ROW()-4)</f>
        <v/>
      </c>
      <c r="B5926" s="13">
        <f>IF(H5926="","",ROW()-4)</f>
        <v/>
      </c>
    </row>
    <row r="5927">
      <c r="A5927" s="13">
        <f>IF(H5927="","",ROW()-4)</f>
        <v/>
      </c>
      <c r="B5927" s="13">
        <f>IF(H5927="","",ROW()-4)</f>
        <v/>
      </c>
    </row>
    <row r="5928">
      <c r="A5928" s="13">
        <f>IF(H5928="","",ROW()-4)</f>
        <v/>
      </c>
      <c r="B5928" s="13">
        <f>IF(H5928="","",ROW()-4)</f>
        <v/>
      </c>
    </row>
    <row r="5929">
      <c r="A5929" s="13">
        <f>IF(H5929="","",ROW()-4)</f>
        <v/>
      </c>
      <c r="B5929" s="13">
        <f>IF(H5929="","",ROW()-4)</f>
        <v/>
      </c>
    </row>
    <row r="5930">
      <c r="A5930" s="13">
        <f>IF(H5930="","",ROW()-4)</f>
        <v/>
      </c>
      <c r="B5930" s="13">
        <f>IF(H5930="","",ROW()-4)</f>
        <v/>
      </c>
    </row>
    <row r="5931">
      <c r="A5931" s="13">
        <f>IF(H5931="","",ROW()-4)</f>
        <v/>
      </c>
      <c r="B5931" s="13">
        <f>IF(H5931="","",ROW()-4)</f>
        <v/>
      </c>
    </row>
    <row r="5932">
      <c r="A5932" s="13">
        <f>IF(H5932="","",ROW()-4)</f>
        <v/>
      </c>
      <c r="B5932" s="13">
        <f>IF(H5932="","",ROW()-4)</f>
        <v/>
      </c>
    </row>
    <row r="5933">
      <c r="A5933" s="13">
        <f>IF(H5933="","",ROW()-4)</f>
        <v/>
      </c>
      <c r="B5933" s="13">
        <f>IF(H5933="","",ROW()-4)</f>
        <v/>
      </c>
    </row>
    <row r="5934">
      <c r="A5934" s="13">
        <f>IF(H5934="","",ROW()-4)</f>
        <v/>
      </c>
      <c r="B5934" s="13">
        <f>IF(H5934="","",ROW()-4)</f>
        <v/>
      </c>
    </row>
    <row r="5935">
      <c r="A5935" s="13">
        <f>IF(H5935="","",ROW()-4)</f>
        <v/>
      </c>
      <c r="B5935" s="13">
        <f>IF(H5935="","",ROW()-4)</f>
        <v/>
      </c>
    </row>
    <row r="5936">
      <c r="A5936" s="13">
        <f>IF(H5936="","",ROW()-4)</f>
        <v/>
      </c>
      <c r="B5936" s="13">
        <f>IF(H5936="","",ROW()-4)</f>
        <v/>
      </c>
    </row>
    <row r="5937">
      <c r="A5937" s="13">
        <f>IF(H5937="","",ROW()-4)</f>
        <v/>
      </c>
      <c r="B5937" s="13">
        <f>IF(H5937="","",ROW()-4)</f>
        <v/>
      </c>
    </row>
    <row r="5938">
      <c r="A5938" s="13">
        <f>IF(H5938="","",ROW()-4)</f>
        <v/>
      </c>
      <c r="B5938" s="13">
        <f>IF(H5938="","",ROW()-4)</f>
        <v/>
      </c>
    </row>
    <row r="5939">
      <c r="A5939" s="13">
        <f>IF(H5939="","",ROW()-4)</f>
        <v/>
      </c>
      <c r="B5939" s="13">
        <f>IF(H5939="","",ROW()-4)</f>
        <v/>
      </c>
    </row>
    <row r="5940">
      <c r="A5940" s="13">
        <f>IF(H5940="","",ROW()-4)</f>
        <v/>
      </c>
      <c r="B5940" s="13">
        <f>IF(H5940="","",ROW()-4)</f>
        <v/>
      </c>
    </row>
    <row r="5941">
      <c r="A5941" s="13">
        <f>IF(H5941="","",ROW()-4)</f>
        <v/>
      </c>
      <c r="B5941" s="13">
        <f>IF(H5941="","",ROW()-4)</f>
        <v/>
      </c>
    </row>
    <row r="5942">
      <c r="A5942" s="13">
        <f>IF(H5942="","",ROW()-4)</f>
        <v/>
      </c>
      <c r="B5942" s="13">
        <f>IF(H5942="","",ROW()-4)</f>
        <v/>
      </c>
    </row>
    <row r="5943">
      <c r="A5943" s="13">
        <f>IF(H5943="","",ROW()-4)</f>
        <v/>
      </c>
      <c r="B5943" s="13">
        <f>IF(H5943="","",ROW()-4)</f>
        <v/>
      </c>
    </row>
    <row r="5944">
      <c r="A5944" s="13">
        <f>IF(H5944="","",ROW()-4)</f>
        <v/>
      </c>
      <c r="B5944" s="13">
        <f>IF(H5944="","",ROW()-4)</f>
        <v/>
      </c>
    </row>
    <row r="5945">
      <c r="A5945" s="13">
        <f>IF(H5945="","",ROW()-4)</f>
        <v/>
      </c>
      <c r="B5945" s="13">
        <f>IF(H5945="","",ROW()-4)</f>
        <v/>
      </c>
    </row>
    <row r="5946">
      <c r="A5946" s="13">
        <f>IF(H5946="","",ROW()-4)</f>
        <v/>
      </c>
      <c r="B5946" s="13">
        <f>IF(H5946="","",ROW()-4)</f>
        <v/>
      </c>
    </row>
    <row r="5947">
      <c r="A5947" s="13">
        <f>IF(H5947="","",ROW()-4)</f>
        <v/>
      </c>
      <c r="B5947" s="13">
        <f>IF(H5947="","",ROW()-4)</f>
        <v/>
      </c>
    </row>
    <row r="5948">
      <c r="A5948" s="13">
        <f>IF(H5948="","",ROW()-4)</f>
        <v/>
      </c>
      <c r="B5948" s="13">
        <f>IF(H5948="","",ROW()-4)</f>
        <v/>
      </c>
    </row>
    <row r="5949">
      <c r="A5949" s="13">
        <f>IF(H5949="","",ROW()-4)</f>
        <v/>
      </c>
      <c r="B5949" s="13">
        <f>IF(H5949="","",ROW()-4)</f>
        <v/>
      </c>
    </row>
    <row r="5950">
      <c r="A5950" s="13">
        <f>IF(H5950="","",ROW()-4)</f>
        <v/>
      </c>
      <c r="B5950" s="13">
        <f>IF(H5950="","",ROW()-4)</f>
        <v/>
      </c>
    </row>
    <row r="5951">
      <c r="A5951" s="13">
        <f>IF(H5951="","",ROW()-4)</f>
        <v/>
      </c>
      <c r="B5951" s="13">
        <f>IF(H5951="","",ROW()-4)</f>
        <v/>
      </c>
    </row>
    <row r="5952">
      <c r="A5952" s="13">
        <f>IF(H5952="","",ROW()-4)</f>
        <v/>
      </c>
      <c r="B5952" s="13">
        <f>IF(H5952="","",ROW()-4)</f>
        <v/>
      </c>
    </row>
    <row r="5953">
      <c r="A5953" s="13">
        <f>IF(H5953="","",ROW()-4)</f>
        <v/>
      </c>
      <c r="B5953" s="13">
        <f>IF(H5953="","",ROW()-4)</f>
        <v/>
      </c>
    </row>
    <row r="5954">
      <c r="A5954" s="13">
        <f>IF(H5954="","",ROW()-4)</f>
        <v/>
      </c>
      <c r="B5954" s="13">
        <f>IF(H5954="","",ROW()-4)</f>
        <v/>
      </c>
    </row>
    <row r="5955">
      <c r="A5955" s="13">
        <f>IF(H5955="","",ROW()-4)</f>
        <v/>
      </c>
      <c r="B5955" s="13">
        <f>IF(H5955="","",ROW()-4)</f>
        <v/>
      </c>
    </row>
    <row r="5956">
      <c r="A5956" s="13">
        <f>IF(H5956="","",ROW()-4)</f>
        <v/>
      </c>
      <c r="B5956" s="13">
        <f>IF(H5956="","",ROW()-4)</f>
        <v/>
      </c>
    </row>
    <row r="5957">
      <c r="A5957" s="13">
        <f>IF(H5957="","",ROW()-4)</f>
        <v/>
      </c>
      <c r="B5957" s="13">
        <f>IF(H5957="","",ROW()-4)</f>
        <v/>
      </c>
    </row>
    <row r="5958">
      <c r="A5958" s="13">
        <f>IF(H5958="","",ROW()-4)</f>
        <v/>
      </c>
      <c r="B5958" s="13">
        <f>IF(H5958="","",ROW()-4)</f>
        <v/>
      </c>
    </row>
    <row r="5959">
      <c r="A5959" s="13">
        <f>IF(H5959="","",ROW()-4)</f>
        <v/>
      </c>
      <c r="B5959" s="13">
        <f>IF(H5959="","",ROW()-4)</f>
        <v/>
      </c>
    </row>
    <row r="5960">
      <c r="A5960" s="13">
        <f>IF(H5960="","",ROW()-4)</f>
        <v/>
      </c>
      <c r="B5960" s="13">
        <f>IF(H5960="","",ROW()-4)</f>
        <v/>
      </c>
    </row>
    <row r="5961">
      <c r="A5961" s="13">
        <f>IF(H5961="","",ROW()-4)</f>
        <v/>
      </c>
      <c r="B5961" s="13">
        <f>IF(H5961="","",ROW()-4)</f>
        <v/>
      </c>
    </row>
    <row r="5962">
      <c r="A5962" s="13">
        <f>IF(H5962="","",ROW()-4)</f>
        <v/>
      </c>
      <c r="B5962" s="13">
        <f>IF(H5962="","",ROW()-4)</f>
        <v/>
      </c>
    </row>
    <row r="5963">
      <c r="A5963" s="13">
        <f>IF(H5963="","",ROW()-4)</f>
        <v/>
      </c>
      <c r="B5963" s="13">
        <f>IF(H5963="","",ROW()-4)</f>
        <v/>
      </c>
    </row>
    <row r="5964">
      <c r="A5964" s="13">
        <f>IF(H5964="","",ROW()-4)</f>
        <v/>
      </c>
      <c r="B5964" s="13">
        <f>IF(H5964="","",ROW()-4)</f>
        <v/>
      </c>
    </row>
    <row r="5965">
      <c r="A5965" s="13">
        <f>IF(H5965="","",ROW()-4)</f>
        <v/>
      </c>
      <c r="B5965" s="13">
        <f>IF(H5965="","",ROW()-4)</f>
        <v/>
      </c>
    </row>
    <row r="5966">
      <c r="A5966" s="13">
        <f>IF(H5966="","",ROW()-4)</f>
        <v/>
      </c>
      <c r="B5966" s="13">
        <f>IF(H5966="","",ROW()-4)</f>
        <v/>
      </c>
    </row>
    <row r="5967">
      <c r="A5967" s="13">
        <f>IF(H5967="","",ROW()-4)</f>
        <v/>
      </c>
      <c r="B5967" s="13">
        <f>IF(H5967="","",ROW()-4)</f>
        <v/>
      </c>
    </row>
    <row r="5968">
      <c r="A5968" s="13">
        <f>IF(H5968="","",ROW()-4)</f>
        <v/>
      </c>
      <c r="B5968" s="13">
        <f>IF(H5968="","",ROW()-4)</f>
        <v/>
      </c>
    </row>
    <row r="5969">
      <c r="A5969" s="13">
        <f>IF(H5969="","",ROW()-4)</f>
        <v/>
      </c>
      <c r="B5969" s="13">
        <f>IF(H5969="","",ROW()-4)</f>
        <v/>
      </c>
    </row>
    <row r="5970">
      <c r="A5970" s="13">
        <f>IF(H5970="","",ROW()-4)</f>
        <v/>
      </c>
      <c r="B5970" s="13">
        <f>IF(H5970="","",ROW()-4)</f>
        <v/>
      </c>
    </row>
    <row r="5971">
      <c r="A5971" s="13">
        <f>IF(H5971="","",ROW()-4)</f>
        <v/>
      </c>
      <c r="B5971" s="13">
        <f>IF(H5971="","",ROW()-4)</f>
        <v/>
      </c>
    </row>
    <row r="5972">
      <c r="A5972" s="13">
        <f>IF(H5972="","",ROW()-4)</f>
        <v/>
      </c>
      <c r="B5972" s="13">
        <f>IF(H5972="","",ROW()-4)</f>
        <v/>
      </c>
    </row>
    <row r="5973">
      <c r="A5973" s="13">
        <f>IF(H5973="","",ROW()-4)</f>
        <v/>
      </c>
      <c r="B5973" s="13">
        <f>IF(H5973="","",ROW()-4)</f>
        <v/>
      </c>
    </row>
    <row r="5974">
      <c r="A5974" s="13">
        <f>IF(H5974="","",ROW()-4)</f>
        <v/>
      </c>
      <c r="B5974" s="13">
        <f>IF(H5974="","",ROW()-4)</f>
        <v/>
      </c>
    </row>
    <row r="5975">
      <c r="A5975" s="13">
        <f>IF(H5975="","",ROW()-4)</f>
        <v/>
      </c>
      <c r="B5975" s="13">
        <f>IF(H5975="","",ROW()-4)</f>
        <v/>
      </c>
    </row>
    <row r="5976">
      <c r="A5976" s="13">
        <f>IF(H5976="","",ROW()-4)</f>
        <v/>
      </c>
      <c r="B5976" s="13">
        <f>IF(H5976="","",ROW()-4)</f>
        <v/>
      </c>
    </row>
    <row r="5977">
      <c r="A5977" s="13">
        <f>IF(H5977="","",ROW()-4)</f>
        <v/>
      </c>
      <c r="B5977" s="13">
        <f>IF(H5977="","",ROW()-4)</f>
        <v/>
      </c>
    </row>
    <row r="5978">
      <c r="A5978" s="13">
        <f>IF(H5978="","",ROW()-4)</f>
        <v/>
      </c>
      <c r="B5978" s="13">
        <f>IF(H5978="","",ROW()-4)</f>
        <v/>
      </c>
    </row>
    <row r="5979">
      <c r="A5979" s="13">
        <f>IF(H5979="","",ROW()-4)</f>
        <v/>
      </c>
      <c r="B5979" s="13">
        <f>IF(H5979="","",ROW()-4)</f>
        <v/>
      </c>
    </row>
    <row r="5980">
      <c r="A5980" s="13">
        <f>IF(H5980="","",ROW()-4)</f>
        <v/>
      </c>
      <c r="B5980" s="13">
        <f>IF(H5980="","",ROW()-4)</f>
        <v/>
      </c>
    </row>
    <row r="5981">
      <c r="A5981" s="13">
        <f>IF(H5981="","",ROW()-4)</f>
        <v/>
      </c>
      <c r="B5981" s="13">
        <f>IF(H5981="","",ROW()-4)</f>
        <v/>
      </c>
    </row>
    <row r="5982">
      <c r="A5982" s="13">
        <f>IF(H5982="","",ROW()-4)</f>
        <v/>
      </c>
      <c r="B5982" s="13">
        <f>IF(H5982="","",ROW()-4)</f>
        <v/>
      </c>
    </row>
    <row r="5983">
      <c r="A5983" s="13">
        <f>IF(H5983="","",ROW()-4)</f>
        <v/>
      </c>
      <c r="B5983" s="13">
        <f>IF(H5983="","",ROW()-4)</f>
        <v/>
      </c>
    </row>
    <row r="5984">
      <c r="A5984" s="13">
        <f>IF(H5984="","",ROW()-4)</f>
        <v/>
      </c>
      <c r="B5984" s="13">
        <f>IF(H5984="","",ROW()-4)</f>
        <v/>
      </c>
    </row>
    <row r="5985">
      <c r="A5985" s="13">
        <f>IF(H5985="","",ROW()-4)</f>
        <v/>
      </c>
      <c r="B5985" s="13">
        <f>IF(H5985="","",ROW()-4)</f>
        <v/>
      </c>
    </row>
    <row r="5986">
      <c r="A5986" s="13">
        <f>IF(H5986="","",ROW()-4)</f>
        <v/>
      </c>
      <c r="B5986" s="13">
        <f>IF(H5986="","",ROW()-4)</f>
        <v/>
      </c>
    </row>
    <row r="5987">
      <c r="A5987" s="13">
        <f>IF(H5987="","",ROW()-4)</f>
        <v/>
      </c>
      <c r="B5987" s="13">
        <f>IF(H5987="","",ROW()-4)</f>
        <v/>
      </c>
    </row>
    <row r="5988">
      <c r="A5988" s="13">
        <f>IF(H5988="","",ROW()-4)</f>
        <v/>
      </c>
      <c r="B5988" s="13">
        <f>IF(H5988="","",ROW()-4)</f>
        <v/>
      </c>
    </row>
    <row r="5989">
      <c r="A5989" s="13">
        <f>IF(H5989="","",ROW()-4)</f>
        <v/>
      </c>
      <c r="B5989" s="13">
        <f>IF(H5989="","",ROW()-4)</f>
        <v/>
      </c>
    </row>
    <row r="5990">
      <c r="A5990" s="13">
        <f>IF(H5990="","",ROW()-4)</f>
        <v/>
      </c>
      <c r="B5990" s="13">
        <f>IF(H5990="","",ROW()-4)</f>
        <v/>
      </c>
    </row>
    <row r="5991">
      <c r="A5991" s="13">
        <f>IF(H5991="","",ROW()-4)</f>
        <v/>
      </c>
      <c r="B5991" s="13">
        <f>IF(H5991="","",ROW()-4)</f>
        <v/>
      </c>
    </row>
    <row r="5992">
      <c r="A5992" s="13">
        <f>IF(H5992="","",ROW()-4)</f>
        <v/>
      </c>
      <c r="B5992" s="13">
        <f>IF(H5992="","",ROW()-4)</f>
        <v/>
      </c>
    </row>
    <row r="5993">
      <c r="A5993" s="13">
        <f>IF(H5993="","",ROW()-4)</f>
        <v/>
      </c>
      <c r="B5993" s="13">
        <f>IF(H5993="","",ROW()-4)</f>
        <v/>
      </c>
    </row>
    <row r="5994">
      <c r="A5994" s="13">
        <f>IF(H5994="","",ROW()-4)</f>
        <v/>
      </c>
      <c r="B5994" s="13">
        <f>IF(H5994="","",ROW()-4)</f>
        <v/>
      </c>
    </row>
    <row r="5995">
      <c r="A5995" s="13">
        <f>IF(H5995="","",ROW()-4)</f>
        <v/>
      </c>
      <c r="B5995" s="13">
        <f>IF(H5995="","",ROW()-4)</f>
        <v/>
      </c>
    </row>
    <row r="5996">
      <c r="A5996" s="13">
        <f>IF(H5996="","",ROW()-4)</f>
        <v/>
      </c>
      <c r="B5996" s="13">
        <f>IF(H5996="","",ROW()-4)</f>
        <v/>
      </c>
    </row>
    <row r="5997">
      <c r="A5997" s="13">
        <f>IF(H5997="","",ROW()-4)</f>
        <v/>
      </c>
      <c r="B5997" s="13">
        <f>IF(H5997="","",ROW()-4)</f>
        <v/>
      </c>
    </row>
    <row r="5998">
      <c r="A5998" s="13">
        <f>IF(H5998="","",ROW()-4)</f>
        <v/>
      </c>
      <c r="B5998" s="13">
        <f>IF(H5998="","",ROW()-4)</f>
        <v/>
      </c>
    </row>
    <row r="5999">
      <c r="A5999" s="13">
        <f>IF(H5999="","",ROW()-4)</f>
        <v/>
      </c>
      <c r="B5999" s="13">
        <f>IF(H5999="","",ROW()-4)</f>
        <v/>
      </c>
    </row>
    <row r="6000">
      <c r="A6000" s="13">
        <f>IF(H6000="","",ROW()-4)</f>
        <v/>
      </c>
      <c r="B6000" s="13">
        <f>IF(H6000="","",ROW()-4)</f>
        <v/>
      </c>
    </row>
    <row r="6001">
      <c r="A6001" s="13">
        <f>IF(H6001="","",ROW()-4)</f>
        <v/>
      </c>
      <c r="B6001" s="13">
        <f>IF(H6001="","",ROW()-4)</f>
        <v/>
      </c>
    </row>
    <row r="6002">
      <c r="A6002" s="13">
        <f>IF(H6002="","",ROW()-4)</f>
        <v/>
      </c>
      <c r="B6002" s="13">
        <f>IF(H6002="","",ROW()-4)</f>
        <v/>
      </c>
    </row>
    <row r="6003">
      <c r="A6003" s="13">
        <f>IF(H6003="","",ROW()-4)</f>
        <v/>
      </c>
      <c r="B6003" s="13">
        <f>IF(H6003="","",ROW()-4)</f>
        <v/>
      </c>
    </row>
    <row r="6004">
      <c r="A6004" s="13">
        <f>IF(H6004="","",ROW()-4)</f>
        <v/>
      </c>
      <c r="B6004" s="13">
        <f>IF(H6004="","",ROW()-4)</f>
        <v/>
      </c>
    </row>
    <row r="6005">
      <c r="A6005" s="13">
        <f>IF(H6005="","",ROW()-4)</f>
        <v/>
      </c>
      <c r="B6005" s="13">
        <f>IF(H6005="","",ROW()-4)</f>
        <v/>
      </c>
    </row>
    <row r="6006">
      <c r="A6006" s="13">
        <f>IF(H6006="","",ROW()-4)</f>
        <v/>
      </c>
      <c r="B6006" s="13">
        <f>IF(H6006="","",ROW()-4)</f>
        <v/>
      </c>
    </row>
    <row r="6007">
      <c r="A6007" s="13">
        <f>IF(H6007="","",ROW()-4)</f>
        <v/>
      </c>
      <c r="B6007" s="13">
        <f>IF(H6007="","",ROW()-4)</f>
        <v/>
      </c>
    </row>
    <row r="6008">
      <c r="A6008" s="13">
        <f>IF(H6008="","",ROW()-4)</f>
        <v/>
      </c>
      <c r="B6008" s="13">
        <f>IF(H6008="","",ROW()-4)</f>
        <v/>
      </c>
    </row>
    <row r="6009">
      <c r="A6009" s="13">
        <f>IF(H6009="","",ROW()-4)</f>
        <v/>
      </c>
      <c r="B6009" s="13">
        <f>IF(H6009="","",ROW()-4)</f>
        <v/>
      </c>
    </row>
    <row r="6010">
      <c r="A6010" s="13">
        <f>IF(H6010="","",ROW()-4)</f>
        <v/>
      </c>
      <c r="B6010" s="13">
        <f>IF(H6010="","",ROW()-4)</f>
        <v/>
      </c>
    </row>
    <row r="6011">
      <c r="A6011" s="13">
        <f>IF(H6011="","",ROW()-4)</f>
        <v/>
      </c>
      <c r="B6011" s="13">
        <f>IF(H6011="","",ROW()-4)</f>
        <v/>
      </c>
    </row>
    <row r="6012">
      <c r="A6012" s="13">
        <f>IF(H6012="","",ROW()-4)</f>
        <v/>
      </c>
      <c r="B6012" s="13">
        <f>IF(H6012="","",ROW()-4)</f>
        <v/>
      </c>
    </row>
    <row r="6013">
      <c r="A6013" s="13">
        <f>IF(H6013="","",ROW()-4)</f>
        <v/>
      </c>
      <c r="B6013" s="13">
        <f>IF(H6013="","",ROW()-4)</f>
        <v/>
      </c>
    </row>
    <row r="6014">
      <c r="A6014" s="13">
        <f>IF(H6014="","",ROW()-4)</f>
        <v/>
      </c>
      <c r="B6014" s="13">
        <f>IF(H6014="","",ROW()-4)</f>
        <v/>
      </c>
    </row>
    <row r="6015">
      <c r="A6015" s="13">
        <f>IF(H6015="","",ROW()-4)</f>
        <v/>
      </c>
      <c r="B6015" s="13">
        <f>IF(H6015="","",ROW()-4)</f>
        <v/>
      </c>
    </row>
    <row r="6016">
      <c r="A6016" s="13">
        <f>IF(H6016="","",ROW()-4)</f>
        <v/>
      </c>
      <c r="B6016" s="13">
        <f>IF(H6016="","",ROW()-4)</f>
        <v/>
      </c>
    </row>
    <row r="6017">
      <c r="A6017" s="13">
        <f>IF(H6017="","",ROW()-4)</f>
        <v/>
      </c>
      <c r="B6017" s="13">
        <f>IF(H6017="","",ROW()-4)</f>
        <v/>
      </c>
    </row>
    <row r="6018">
      <c r="A6018" s="13">
        <f>IF(H6018="","",ROW()-4)</f>
        <v/>
      </c>
      <c r="B6018" s="13">
        <f>IF(H6018="","",ROW()-4)</f>
        <v/>
      </c>
    </row>
    <row r="6019">
      <c r="A6019" s="13">
        <f>IF(H6019="","",ROW()-4)</f>
        <v/>
      </c>
      <c r="B6019" s="13">
        <f>IF(H6019="","",ROW()-4)</f>
        <v/>
      </c>
    </row>
    <row r="6020">
      <c r="A6020" s="13">
        <f>IF(H6020="","",ROW()-4)</f>
        <v/>
      </c>
      <c r="B6020" s="13">
        <f>IF(H6020="","",ROW()-4)</f>
        <v/>
      </c>
    </row>
    <row r="6021">
      <c r="A6021" s="13">
        <f>IF(H6021="","",ROW()-4)</f>
        <v/>
      </c>
      <c r="B6021" s="13">
        <f>IF(H6021="","",ROW()-4)</f>
        <v/>
      </c>
    </row>
    <row r="6022">
      <c r="A6022" s="13">
        <f>IF(H6022="","",ROW()-4)</f>
        <v/>
      </c>
      <c r="B6022" s="13">
        <f>IF(H6022="","",ROW()-4)</f>
        <v/>
      </c>
    </row>
    <row r="6023">
      <c r="A6023" s="13">
        <f>IF(H6023="","",ROW()-4)</f>
        <v/>
      </c>
      <c r="B6023" s="13">
        <f>IF(H6023="","",ROW()-4)</f>
        <v/>
      </c>
    </row>
    <row r="6024">
      <c r="A6024" s="13">
        <f>IF(H6024="","",ROW()-4)</f>
        <v/>
      </c>
      <c r="B6024" s="13">
        <f>IF(H6024="","",ROW()-4)</f>
        <v/>
      </c>
    </row>
    <row r="6025">
      <c r="A6025" s="13">
        <f>IF(H6025="","",ROW()-4)</f>
        <v/>
      </c>
      <c r="B6025" s="13">
        <f>IF(H6025="","",ROW()-4)</f>
        <v/>
      </c>
    </row>
    <row r="6026">
      <c r="A6026" s="13">
        <f>IF(H6026="","",ROW()-4)</f>
        <v/>
      </c>
      <c r="B6026" s="13">
        <f>IF(H6026="","",ROW()-4)</f>
        <v/>
      </c>
    </row>
    <row r="6027">
      <c r="A6027" s="13">
        <f>IF(H6027="","",ROW()-4)</f>
        <v/>
      </c>
      <c r="B6027" s="13">
        <f>IF(H6027="","",ROW()-4)</f>
        <v/>
      </c>
    </row>
    <row r="6028">
      <c r="A6028" s="13">
        <f>IF(H6028="","",ROW()-4)</f>
        <v/>
      </c>
      <c r="B6028" s="13">
        <f>IF(H6028="","",ROW()-4)</f>
        <v/>
      </c>
    </row>
    <row r="6029">
      <c r="A6029" s="13">
        <f>IF(H6029="","",ROW()-4)</f>
        <v/>
      </c>
      <c r="B6029" s="13">
        <f>IF(H6029="","",ROW()-4)</f>
        <v/>
      </c>
    </row>
    <row r="6030">
      <c r="A6030" s="13">
        <f>IF(H6030="","",ROW()-4)</f>
        <v/>
      </c>
      <c r="B6030" s="13">
        <f>IF(H6030="","",ROW()-4)</f>
        <v/>
      </c>
    </row>
    <row r="6031">
      <c r="A6031" s="13">
        <f>IF(H6031="","",ROW()-4)</f>
        <v/>
      </c>
      <c r="B6031" s="13">
        <f>IF(H6031="","",ROW()-4)</f>
        <v/>
      </c>
    </row>
    <row r="6032">
      <c r="A6032" s="13">
        <f>IF(H6032="","",ROW()-4)</f>
        <v/>
      </c>
      <c r="B6032" s="13">
        <f>IF(H6032="","",ROW()-4)</f>
        <v/>
      </c>
    </row>
    <row r="6033">
      <c r="A6033" s="13">
        <f>IF(H6033="","",ROW()-4)</f>
        <v/>
      </c>
      <c r="B6033" s="13">
        <f>IF(H6033="","",ROW()-4)</f>
        <v/>
      </c>
    </row>
    <row r="6034">
      <c r="A6034" s="13">
        <f>IF(H6034="","",ROW()-4)</f>
        <v/>
      </c>
      <c r="B6034" s="13">
        <f>IF(H6034="","",ROW()-4)</f>
        <v/>
      </c>
    </row>
    <row r="6035">
      <c r="A6035" s="13">
        <f>IF(H6035="","",ROW()-4)</f>
        <v/>
      </c>
      <c r="B6035" s="13">
        <f>IF(H6035="","",ROW()-4)</f>
        <v/>
      </c>
    </row>
    <row r="6036">
      <c r="A6036" s="13">
        <f>IF(H6036="","",ROW()-4)</f>
        <v/>
      </c>
      <c r="B6036" s="13">
        <f>IF(H6036="","",ROW()-4)</f>
        <v/>
      </c>
    </row>
    <row r="6037">
      <c r="A6037" s="13">
        <f>IF(H6037="","",ROW()-4)</f>
        <v/>
      </c>
      <c r="B6037" s="13">
        <f>IF(H6037="","",ROW()-4)</f>
        <v/>
      </c>
    </row>
    <row r="6038">
      <c r="A6038" s="13">
        <f>IF(H6038="","",ROW()-4)</f>
        <v/>
      </c>
      <c r="B6038" s="13">
        <f>IF(H6038="","",ROW()-4)</f>
        <v/>
      </c>
    </row>
    <row r="6039">
      <c r="A6039" s="13">
        <f>IF(H6039="","",ROW()-4)</f>
        <v/>
      </c>
      <c r="B6039" s="13">
        <f>IF(H6039="","",ROW()-4)</f>
        <v/>
      </c>
    </row>
    <row r="6040">
      <c r="A6040" s="13">
        <f>IF(H6040="","",ROW()-4)</f>
        <v/>
      </c>
      <c r="B6040" s="13">
        <f>IF(H6040="","",ROW()-4)</f>
        <v/>
      </c>
    </row>
    <row r="6041">
      <c r="A6041" s="13">
        <f>IF(H6041="","",ROW()-4)</f>
        <v/>
      </c>
      <c r="B6041" s="13">
        <f>IF(H6041="","",ROW()-4)</f>
        <v/>
      </c>
    </row>
    <row r="6042">
      <c r="A6042" s="13">
        <f>IF(H6042="","",ROW()-4)</f>
        <v/>
      </c>
      <c r="B6042" s="13">
        <f>IF(H6042="","",ROW()-4)</f>
        <v/>
      </c>
    </row>
    <row r="6043">
      <c r="A6043" s="13">
        <f>IF(H6043="","",ROW()-4)</f>
        <v/>
      </c>
      <c r="B6043" s="13">
        <f>IF(H6043="","",ROW()-4)</f>
        <v/>
      </c>
    </row>
    <row r="6044">
      <c r="A6044" s="13">
        <f>IF(H6044="","",ROW()-4)</f>
        <v/>
      </c>
      <c r="B6044" s="13">
        <f>IF(H6044="","",ROW()-4)</f>
        <v/>
      </c>
    </row>
    <row r="6045">
      <c r="A6045" s="13">
        <f>IF(H6045="","",ROW()-4)</f>
        <v/>
      </c>
      <c r="B6045" s="13">
        <f>IF(H6045="","",ROW()-4)</f>
        <v/>
      </c>
    </row>
    <row r="6046">
      <c r="A6046" s="13">
        <f>IF(H6046="","",ROW()-4)</f>
        <v/>
      </c>
      <c r="B6046" s="13">
        <f>IF(H6046="","",ROW()-4)</f>
        <v/>
      </c>
    </row>
    <row r="6047">
      <c r="A6047" s="13">
        <f>IF(H6047="","",ROW()-4)</f>
        <v/>
      </c>
      <c r="B6047" s="13">
        <f>IF(H6047="","",ROW()-4)</f>
        <v/>
      </c>
    </row>
    <row r="6048">
      <c r="A6048" s="13">
        <f>IF(H6048="","",ROW()-4)</f>
        <v/>
      </c>
      <c r="B6048" s="13">
        <f>IF(H6048="","",ROW()-4)</f>
        <v/>
      </c>
    </row>
    <row r="6049">
      <c r="A6049" s="13">
        <f>IF(H6049="","",ROW()-4)</f>
        <v/>
      </c>
      <c r="B6049" s="13">
        <f>IF(H6049="","",ROW()-4)</f>
        <v/>
      </c>
    </row>
    <row r="6050">
      <c r="A6050" s="13">
        <f>IF(H6050="","",ROW()-4)</f>
        <v/>
      </c>
      <c r="B6050" s="13">
        <f>IF(H6050="","",ROW()-4)</f>
        <v/>
      </c>
    </row>
    <row r="6051">
      <c r="A6051" s="13">
        <f>IF(H6051="","",ROW()-4)</f>
        <v/>
      </c>
      <c r="B6051" s="13">
        <f>IF(H6051="","",ROW()-4)</f>
        <v/>
      </c>
    </row>
    <row r="6052">
      <c r="A6052" s="13">
        <f>IF(H6052="","",ROW()-4)</f>
        <v/>
      </c>
      <c r="B6052" s="13">
        <f>IF(H6052="","",ROW()-4)</f>
        <v/>
      </c>
    </row>
    <row r="6053">
      <c r="A6053" s="13">
        <f>IF(H6053="","",ROW()-4)</f>
        <v/>
      </c>
      <c r="B6053" s="13">
        <f>IF(H6053="","",ROW()-4)</f>
        <v/>
      </c>
    </row>
    <row r="6054">
      <c r="A6054" s="13">
        <f>IF(H6054="","",ROW()-4)</f>
        <v/>
      </c>
      <c r="B6054" s="13">
        <f>IF(H6054="","",ROW()-4)</f>
        <v/>
      </c>
    </row>
    <row r="6055">
      <c r="A6055" s="13">
        <f>IF(H6055="","",ROW()-4)</f>
        <v/>
      </c>
      <c r="B6055" s="13">
        <f>IF(H6055="","",ROW()-4)</f>
        <v/>
      </c>
    </row>
    <row r="6056">
      <c r="A6056" s="13">
        <f>IF(H6056="","",ROW()-4)</f>
        <v/>
      </c>
      <c r="B6056" s="13">
        <f>IF(H6056="","",ROW()-4)</f>
        <v/>
      </c>
    </row>
    <row r="6057">
      <c r="A6057" s="13">
        <f>IF(H6057="","",ROW()-4)</f>
        <v/>
      </c>
      <c r="B6057" s="13">
        <f>IF(H6057="","",ROW()-4)</f>
        <v/>
      </c>
    </row>
    <row r="6058">
      <c r="A6058" s="13">
        <f>IF(H6058="","",ROW()-4)</f>
        <v/>
      </c>
      <c r="B6058" s="13">
        <f>IF(H6058="","",ROW()-4)</f>
        <v/>
      </c>
    </row>
    <row r="6059">
      <c r="A6059" s="13">
        <f>IF(H6059="","",ROW()-4)</f>
        <v/>
      </c>
      <c r="B6059" s="13">
        <f>IF(H6059="","",ROW()-4)</f>
        <v/>
      </c>
    </row>
    <row r="6060">
      <c r="A6060" s="13">
        <f>IF(H6060="","",ROW()-4)</f>
        <v/>
      </c>
      <c r="B6060" s="13">
        <f>IF(H6060="","",ROW()-4)</f>
        <v/>
      </c>
    </row>
    <row r="6061">
      <c r="A6061" s="13">
        <f>IF(H6061="","",ROW()-4)</f>
        <v/>
      </c>
      <c r="B6061" s="13">
        <f>IF(H6061="","",ROW()-4)</f>
        <v/>
      </c>
    </row>
    <row r="6062">
      <c r="A6062" s="13">
        <f>IF(H6062="","",ROW()-4)</f>
        <v/>
      </c>
      <c r="B6062" s="13">
        <f>IF(H6062="","",ROW()-4)</f>
        <v/>
      </c>
    </row>
    <row r="6063">
      <c r="A6063" s="13">
        <f>IF(H6063="","",ROW()-4)</f>
        <v/>
      </c>
      <c r="B6063" s="13">
        <f>IF(H6063="","",ROW()-4)</f>
        <v/>
      </c>
    </row>
    <row r="6064">
      <c r="A6064" s="13">
        <f>IF(H6064="","",ROW()-4)</f>
        <v/>
      </c>
      <c r="B6064" s="13">
        <f>IF(H6064="","",ROW()-4)</f>
        <v/>
      </c>
    </row>
    <row r="6065">
      <c r="A6065" s="13">
        <f>IF(H6065="","",ROW()-4)</f>
        <v/>
      </c>
      <c r="B6065" s="13">
        <f>IF(H6065="","",ROW()-4)</f>
        <v/>
      </c>
    </row>
    <row r="6066">
      <c r="A6066" s="13">
        <f>IF(H6066="","",ROW()-4)</f>
        <v/>
      </c>
      <c r="B6066" s="13">
        <f>IF(H6066="","",ROW()-4)</f>
        <v/>
      </c>
    </row>
    <row r="6067">
      <c r="A6067" s="13">
        <f>IF(H6067="","",ROW()-4)</f>
        <v/>
      </c>
      <c r="B6067" s="13">
        <f>IF(H6067="","",ROW()-4)</f>
        <v/>
      </c>
    </row>
    <row r="6068">
      <c r="A6068" s="13">
        <f>IF(H6068="","",ROW()-4)</f>
        <v/>
      </c>
      <c r="B6068" s="13">
        <f>IF(H6068="","",ROW()-4)</f>
        <v/>
      </c>
    </row>
    <row r="6069">
      <c r="A6069" s="13">
        <f>IF(H6069="","",ROW()-4)</f>
        <v/>
      </c>
      <c r="B6069" s="13">
        <f>IF(H6069="","",ROW()-4)</f>
        <v/>
      </c>
    </row>
    <row r="6070">
      <c r="A6070" s="13">
        <f>IF(H6070="","",ROW()-4)</f>
        <v/>
      </c>
      <c r="B6070" s="13">
        <f>IF(H6070="","",ROW()-4)</f>
        <v/>
      </c>
    </row>
    <row r="6071">
      <c r="A6071" s="13">
        <f>IF(H6071="","",ROW()-4)</f>
        <v/>
      </c>
      <c r="B6071" s="13">
        <f>IF(H6071="","",ROW()-4)</f>
        <v/>
      </c>
    </row>
    <row r="6072">
      <c r="A6072" s="13">
        <f>IF(H6072="","",ROW()-4)</f>
        <v/>
      </c>
      <c r="B6072" s="13">
        <f>IF(H6072="","",ROW()-4)</f>
        <v/>
      </c>
    </row>
    <row r="6073">
      <c r="A6073" s="13">
        <f>IF(H6073="","",ROW()-4)</f>
        <v/>
      </c>
      <c r="B6073" s="13">
        <f>IF(H6073="","",ROW()-4)</f>
        <v/>
      </c>
    </row>
    <row r="6074">
      <c r="A6074" s="13">
        <f>IF(H6074="","",ROW()-4)</f>
        <v/>
      </c>
      <c r="B6074" s="13">
        <f>IF(H6074="","",ROW()-4)</f>
        <v/>
      </c>
    </row>
    <row r="6075">
      <c r="A6075" s="13">
        <f>IF(H6075="","",ROW()-4)</f>
        <v/>
      </c>
      <c r="B6075" s="13">
        <f>IF(H6075="","",ROW()-4)</f>
        <v/>
      </c>
    </row>
    <row r="6076">
      <c r="A6076" s="13">
        <f>IF(H6076="","",ROW()-4)</f>
        <v/>
      </c>
      <c r="B6076" s="13">
        <f>IF(H6076="","",ROW()-4)</f>
        <v/>
      </c>
    </row>
    <row r="6077">
      <c r="A6077" s="13">
        <f>IF(H6077="","",ROW()-4)</f>
        <v/>
      </c>
      <c r="B6077" s="13">
        <f>IF(H6077="","",ROW()-4)</f>
        <v/>
      </c>
    </row>
    <row r="6078">
      <c r="A6078" s="13">
        <f>IF(H6078="","",ROW()-4)</f>
        <v/>
      </c>
      <c r="B6078" s="13">
        <f>IF(H6078="","",ROW()-4)</f>
        <v/>
      </c>
    </row>
    <row r="6079">
      <c r="A6079" s="13">
        <f>IF(H6079="","",ROW()-4)</f>
        <v/>
      </c>
      <c r="B6079" s="13">
        <f>IF(H6079="","",ROW()-4)</f>
        <v/>
      </c>
    </row>
    <row r="6080">
      <c r="A6080" s="13">
        <f>IF(H6080="","",ROW()-4)</f>
        <v/>
      </c>
      <c r="B6080" s="13">
        <f>IF(H6080="","",ROW()-4)</f>
        <v/>
      </c>
    </row>
    <row r="6081">
      <c r="A6081" s="13">
        <f>IF(H6081="","",ROW()-4)</f>
        <v/>
      </c>
      <c r="B6081" s="13">
        <f>IF(H6081="","",ROW()-4)</f>
        <v/>
      </c>
    </row>
    <row r="6082">
      <c r="A6082" s="13">
        <f>IF(H6082="","",ROW()-4)</f>
        <v/>
      </c>
      <c r="B6082" s="13">
        <f>IF(H6082="","",ROW()-4)</f>
        <v/>
      </c>
    </row>
    <row r="6083">
      <c r="A6083" s="13">
        <f>IF(H6083="","",ROW()-4)</f>
        <v/>
      </c>
      <c r="B6083" s="13">
        <f>IF(H6083="","",ROW()-4)</f>
        <v/>
      </c>
    </row>
    <row r="6084">
      <c r="A6084" s="13">
        <f>IF(H6084="","",ROW()-4)</f>
        <v/>
      </c>
      <c r="B6084" s="13">
        <f>IF(H6084="","",ROW()-4)</f>
        <v/>
      </c>
    </row>
    <row r="6085">
      <c r="A6085" s="13">
        <f>IF(H6085="","",ROW()-4)</f>
        <v/>
      </c>
      <c r="B6085" s="13">
        <f>IF(H6085="","",ROW()-4)</f>
        <v/>
      </c>
    </row>
    <row r="6086">
      <c r="A6086" s="13">
        <f>IF(H6086="","",ROW()-4)</f>
        <v/>
      </c>
      <c r="B6086" s="13">
        <f>IF(H6086="","",ROW()-4)</f>
        <v/>
      </c>
    </row>
    <row r="6087">
      <c r="A6087" s="13">
        <f>IF(H6087="","",ROW()-4)</f>
        <v/>
      </c>
      <c r="B6087" s="13">
        <f>IF(H6087="","",ROW()-4)</f>
        <v/>
      </c>
    </row>
    <row r="6088">
      <c r="A6088" s="13">
        <f>IF(H6088="","",ROW()-4)</f>
        <v/>
      </c>
      <c r="B6088" s="13">
        <f>IF(H6088="","",ROW()-4)</f>
        <v/>
      </c>
    </row>
    <row r="6089">
      <c r="A6089" s="13">
        <f>IF(H6089="","",ROW()-4)</f>
        <v/>
      </c>
      <c r="B6089" s="13">
        <f>IF(H6089="","",ROW()-4)</f>
        <v/>
      </c>
    </row>
    <row r="6090">
      <c r="A6090" s="13">
        <f>IF(H6090="","",ROW()-4)</f>
        <v/>
      </c>
      <c r="B6090" s="13">
        <f>IF(H6090="","",ROW()-4)</f>
        <v/>
      </c>
    </row>
    <row r="6091">
      <c r="A6091" s="13">
        <f>IF(H6091="","",ROW()-4)</f>
        <v/>
      </c>
      <c r="B6091" s="13">
        <f>IF(H6091="","",ROW()-4)</f>
        <v/>
      </c>
    </row>
    <row r="6092">
      <c r="A6092" s="13">
        <f>IF(H6092="","",ROW()-4)</f>
        <v/>
      </c>
      <c r="B6092" s="13">
        <f>IF(H6092="","",ROW()-4)</f>
        <v/>
      </c>
    </row>
    <row r="6093">
      <c r="A6093" s="13">
        <f>IF(H6093="","",ROW()-4)</f>
        <v/>
      </c>
      <c r="B6093" s="13">
        <f>IF(H6093="","",ROW()-4)</f>
        <v/>
      </c>
    </row>
    <row r="6094">
      <c r="A6094" s="13">
        <f>IF(H6094="","",ROW()-4)</f>
        <v/>
      </c>
      <c r="B6094" s="13">
        <f>IF(H6094="","",ROW()-4)</f>
        <v/>
      </c>
    </row>
    <row r="6095">
      <c r="A6095" s="13">
        <f>IF(H6095="","",ROW()-4)</f>
        <v/>
      </c>
      <c r="B6095" s="13">
        <f>IF(H6095="","",ROW()-4)</f>
        <v/>
      </c>
    </row>
    <row r="6096">
      <c r="A6096" s="13">
        <f>IF(H6096="","",ROW()-4)</f>
        <v/>
      </c>
      <c r="B6096" s="13">
        <f>IF(H6096="","",ROW()-4)</f>
        <v/>
      </c>
    </row>
    <row r="6097">
      <c r="A6097" s="13">
        <f>IF(H6097="","",ROW()-4)</f>
        <v/>
      </c>
      <c r="B6097" s="13">
        <f>IF(H6097="","",ROW()-4)</f>
        <v/>
      </c>
    </row>
    <row r="6098">
      <c r="A6098" s="13">
        <f>IF(H6098="","",ROW()-4)</f>
        <v/>
      </c>
      <c r="B6098" s="13">
        <f>IF(H6098="","",ROW()-4)</f>
        <v/>
      </c>
    </row>
    <row r="6099">
      <c r="A6099" s="13">
        <f>IF(H6099="","",ROW()-4)</f>
        <v/>
      </c>
      <c r="B6099" s="13">
        <f>IF(H6099="","",ROW()-4)</f>
        <v/>
      </c>
    </row>
    <row r="6100">
      <c r="A6100" s="13">
        <f>IF(H6100="","",ROW()-4)</f>
        <v/>
      </c>
      <c r="B6100" s="13">
        <f>IF(H6100="","",ROW()-4)</f>
        <v/>
      </c>
    </row>
    <row r="6101">
      <c r="A6101" s="13">
        <f>IF(H6101="","",ROW()-4)</f>
        <v/>
      </c>
      <c r="B6101" s="13">
        <f>IF(H6101="","",ROW()-4)</f>
        <v/>
      </c>
    </row>
    <row r="6102">
      <c r="A6102" s="13">
        <f>IF(H6102="","",ROW()-4)</f>
        <v/>
      </c>
      <c r="B6102" s="13">
        <f>IF(H6102="","",ROW()-4)</f>
        <v/>
      </c>
    </row>
    <row r="6103">
      <c r="A6103" s="13">
        <f>IF(H6103="","",ROW()-4)</f>
        <v/>
      </c>
      <c r="B6103" s="13">
        <f>IF(H6103="","",ROW()-4)</f>
        <v/>
      </c>
    </row>
    <row r="6104">
      <c r="A6104" s="13">
        <f>IF(H6104="","",ROW()-4)</f>
        <v/>
      </c>
      <c r="B6104" s="13">
        <f>IF(H6104="","",ROW()-4)</f>
        <v/>
      </c>
    </row>
    <row r="6105">
      <c r="A6105" s="13">
        <f>IF(H6105="","",ROW()-4)</f>
        <v/>
      </c>
      <c r="B6105" s="13">
        <f>IF(H6105="","",ROW()-4)</f>
        <v/>
      </c>
    </row>
    <row r="6106">
      <c r="A6106" s="13">
        <f>IF(H6106="","",ROW()-4)</f>
        <v/>
      </c>
      <c r="B6106" s="13">
        <f>IF(H6106="","",ROW()-4)</f>
        <v/>
      </c>
    </row>
    <row r="6107">
      <c r="A6107" s="13">
        <f>IF(H6107="","",ROW()-4)</f>
        <v/>
      </c>
      <c r="B6107" s="13">
        <f>IF(H6107="","",ROW()-4)</f>
        <v/>
      </c>
    </row>
    <row r="6108">
      <c r="A6108" s="13">
        <f>IF(H6108="","",ROW()-4)</f>
        <v/>
      </c>
      <c r="B6108" s="13">
        <f>IF(H6108="","",ROW()-4)</f>
        <v/>
      </c>
    </row>
    <row r="6109">
      <c r="A6109" s="13">
        <f>IF(H6109="","",ROW()-4)</f>
        <v/>
      </c>
      <c r="B6109" s="13">
        <f>IF(H6109="","",ROW()-4)</f>
        <v/>
      </c>
    </row>
    <row r="6110">
      <c r="A6110" s="13">
        <f>IF(H6110="","",ROW()-4)</f>
        <v/>
      </c>
      <c r="B6110" s="13">
        <f>IF(H6110="","",ROW()-4)</f>
        <v/>
      </c>
    </row>
    <row r="6111">
      <c r="A6111" s="13">
        <f>IF(H6111="","",ROW()-4)</f>
        <v/>
      </c>
      <c r="B6111" s="13">
        <f>IF(H6111="","",ROW()-4)</f>
        <v/>
      </c>
    </row>
    <row r="6112">
      <c r="A6112" s="13">
        <f>IF(H6112="","",ROW()-4)</f>
        <v/>
      </c>
      <c r="B6112" s="13">
        <f>IF(H6112="","",ROW()-4)</f>
        <v/>
      </c>
    </row>
    <row r="6113">
      <c r="A6113" s="13">
        <f>IF(H6113="","",ROW()-4)</f>
        <v/>
      </c>
      <c r="B6113" s="13">
        <f>IF(H6113="","",ROW()-4)</f>
        <v/>
      </c>
    </row>
    <row r="6114">
      <c r="A6114" s="13">
        <f>IF(H6114="","",ROW()-4)</f>
        <v/>
      </c>
      <c r="B6114" s="13">
        <f>IF(H6114="","",ROW()-4)</f>
        <v/>
      </c>
    </row>
    <row r="6115">
      <c r="A6115" s="13">
        <f>IF(H6115="","",ROW()-4)</f>
        <v/>
      </c>
      <c r="B6115" s="13">
        <f>IF(H6115="","",ROW()-4)</f>
        <v/>
      </c>
    </row>
    <row r="6116">
      <c r="A6116" s="13">
        <f>IF(H6116="","",ROW()-4)</f>
        <v/>
      </c>
      <c r="B6116" s="13">
        <f>IF(H6116="","",ROW()-4)</f>
        <v/>
      </c>
    </row>
    <row r="6117">
      <c r="A6117" s="13">
        <f>IF(H6117="","",ROW()-4)</f>
        <v/>
      </c>
      <c r="B6117" s="13">
        <f>IF(H6117="","",ROW()-4)</f>
        <v/>
      </c>
    </row>
    <row r="6118">
      <c r="A6118" s="13">
        <f>IF(H6118="","",ROW()-4)</f>
        <v/>
      </c>
      <c r="B6118" s="13">
        <f>IF(H6118="","",ROW()-4)</f>
        <v/>
      </c>
    </row>
    <row r="6119">
      <c r="A6119" s="13">
        <f>IF(H6119="","",ROW()-4)</f>
        <v/>
      </c>
      <c r="B6119" s="13">
        <f>IF(H6119="","",ROW()-4)</f>
        <v/>
      </c>
    </row>
    <row r="6120">
      <c r="A6120" s="13">
        <f>IF(H6120="","",ROW()-4)</f>
        <v/>
      </c>
      <c r="B6120" s="13">
        <f>IF(H6120="","",ROW()-4)</f>
        <v/>
      </c>
    </row>
    <row r="6121">
      <c r="A6121" s="13">
        <f>IF(H6121="","",ROW()-4)</f>
        <v/>
      </c>
      <c r="B6121" s="13">
        <f>IF(H6121="","",ROW()-4)</f>
        <v/>
      </c>
    </row>
    <row r="6122">
      <c r="A6122" s="13">
        <f>IF(H6122="","",ROW()-4)</f>
        <v/>
      </c>
      <c r="B6122" s="13">
        <f>IF(H6122="","",ROW()-4)</f>
        <v/>
      </c>
    </row>
    <row r="6123">
      <c r="A6123" s="13">
        <f>IF(H6123="","",ROW()-4)</f>
        <v/>
      </c>
      <c r="B6123" s="13">
        <f>IF(H6123="","",ROW()-4)</f>
        <v/>
      </c>
    </row>
    <row r="6124">
      <c r="A6124" s="13">
        <f>IF(H6124="","",ROW()-4)</f>
        <v/>
      </c>
      <c r="B6124" s="13">
        <f>IF(H6124="","",ROW()-4)</f>
        <v/>
      </c>
    </row>
    <row r="6125">
      <c r="A6125" s="13">
        <f>IF(H6125="","",ROW()-4)</f>
        <v/>
      </c>
      <c r="B6125" s="13">
        <f>IF(H6125="","",ROW()-4)</f>
        <v/>
      </c>
    </row>
    <row r="6126">
      <c r="A6126" s="13">
        <f>IF(H6126="","",ROW()-4)</f>
        <v/>
      </c>
      <c r="B6126" s="13">
        <f>IF(H6126="","",ROW()-4)</f>
        <v/>
      </c>
    </row>
    <row r="6127">
      <c r="A6127" s="13">
        <f>IF(H6127="","",ROW()-4)</f>
        <v/>
      </c>
      <c r="B6127" s="13">
        <f>IF(H6127="","",ROW()-4)</f>
        <v/>
      </c>
    </row>
    <row r="6128">
      <c r="A6128" s="13">
        <f>IF(H6128="","",ROW()-4)</f>
        <v/>
      </c>
      <c r="B6128" s="13">
        <f>IF(H6128="","",ROW()-4)</f>
        <v/>
      </c>
    </row>
    <row r="6129">
      <c r="A6129" s="13">
        <f>IF(H6129="","",ROW()-4)</f>
        <v/>
      </c>
      <c r="B6129" s="13">
        <f>IF(H6129="","",ROW()-4)</f>
        <v/>
      </c>
    </row>
    <row r="6130">
      <c r="A6130" s="13">
        <f>IF(H6130="","",ROW()-4)</f>
        <v/>
      </c>
      <c r="B6130" s="13">
        <f>IF(H6130="","",ROW()-4)</f>
        <v/>
      </c>
    </row>
    <row r="6131">
      <c r="A6131" s="13">
        <f>IF(H6131="","",ROW()-4)</f>
        <v/>
      </c>
      <c r="B6131" s="13">
        <f>IF(H6131="","",ROW()-4)</f>
        <v/>
      </c>
    </row>
    <row r="6132">
      <c r="A6132" s="13">
        <f>IF(H6132="","",ROW()-4)</f>
        <v/>
      </c>
      <c r="B6132" s="13">
        <f>IF(H6132="","",ROW()-4)</f>
        <v/>
      </c>
    </row>
    <row r="6133">
      <c r="A6133" s="13">
        <f>IF(H6133="","",ROW()-4)</f>
        <v/>
      </c>
      <c r="B6133" s="13">
        <f>IF(H6133="","",ROW()-4)</f>
        <v/>
      </c>
    </row>
    <row r="6134">
      <c r="A6134" s="13">
        <f>IF(H6134="","",ROW()-4)</f>
        <v/>
      </c>
      <c r="B6134" s="13">
        <f>IF(H6134="","",ROW()-4)</f>
        <v/>
      </c>
    </row>
    <row r="6135">
      <c r="A6135" s="13">
        <f>IF(H6135="","",ROW()-4)</f>
        <v/>
      </c>
      <c r="B6135" s="13">
        <f>IF(H6135="","",ROW()-4)</f>
        <v/>
      </c>
    </row>
    <row r="6136">
      <c r="A6136" s="13">
        <f>IF(H6136="","",ROW()-4)</f>
        <v/>
      </c>
      <c r="B6136" s="13">
        <f>IF(H6136="","",ROW()-4)</f>
        <v/>
      </c>
    </row>
    <row r="6137">
      <c r="A6137" s="13">
        <f>IF(H6137="","",ROW()-4)</f>
        <v/>
      </c>
      <c r="B6137" s="13">
        <f>IF(H6137="","",ROW()-4)</f>
        <v/>
      </c>
    </row>
    <row r="6138">
      <c r="A6138" s="13">
        <f>IF(H6138="","",ROW()-4)</f>
        <v/>
      </c>
      <c r="B6138" s="13">
        <f>IF(H6138="","",ROW()-4)</f>
        <v/>
      </c>
    </row>
    <row r="6139">
      <c r="A6139" s="13">
        <f>IF(H6139="","",ROW()-4)</f>
        <v/>
      </c>
      <c r="B6139" s="13">
        <f>IF(H6139="","",ROW()-4)</f>
        <v/>
      </c>
    </row>
    <row r="6140">
      <c r="A6140" s="13">
        <f>IF(H6140="","",ROW()-4)</f>
        <v/>
      </c>
      <c r="B6140" s="13">
        <f>IF(H6140="","",ROW()-4)</f>
        <v/>
      </c>
    </row>
    <row r="6141">
      <c r="A6141" s="13">
        <f>IF(H6141="","",ROW()-4)</f>
        <v/>
      </c>
      <c r="B6141" s="13">
        <f>IF(H6141="","",ROW()-4)</f>
        <v/>
      </c>
    </row>
    <row r="6142">
      <c r="A6142" s="13">
        <f>IF(H6142="","",ROW()-4)</f>
        <v/>
      </c>
      <c r="B6142" s="13">
        <f>IF(H6142="","",ROW()-4)</f>
        <v/>
      </c>
    </row>
    <row r="6143">
      <c r="A6143" s="13">
        <f>IF(H6143="","",ROW()-4)</f>
        <v/>
      </c>
      <c r="B6143" s="13">
        <f>IF(H6143="","",ROW()-4)</f>
        <v/>
      </c>
    </row>
    <row r="6144">
      <c r="A6144" s="13">
        <f>IF(H6144="","",ROW()-4)</f>
        <v/>
      </c>
      <c r="B6144" s="13">
        <f>IF(H6144="","",ROW()-4)</f>
        <v/>
      </c>
    </row>
    <row r="6145">
      <c r="A6145" s="13">
        <f>IF(H6145="","",ROW()-4)</f>
        <v/>
      </c>
      <c r="B6145" s="13">
        <f>IF(H6145="","",ROW()-4)</f>
        <v/>
      </c>
    </row>
    <row r="6146">
      <c r="A6146" s="13">
        <f>IF(H6146="","",ROW()-4)</f>
        <v/>
      </c>
      <c r="B6146" s="13">
        <f>IF(H6146="","",ROW()-4)</f>
        <v/>
      </c>
    </row>
    <row r="6147">
      <c r="A6147" s="13">
        <f>IF(H6147="","",ROW()-4)</f>
        <v/>
      </c>
      <c r="B6147" s="13">
        <f>IF(H6147="","",ROW()-4)</f>
        <v/>
      </c>
    </row>
    <row r="6148">
      <c r="A6148" s="13">
        <f>IF(H6148="","",ROW()-4)</f>
        <v/>
      </c>
      <c r="B6148" s="13">
        <f>IF(H6148="","",ROW()-4)</f>
        <v/>
      </c>
    </row>
    <row r="6149">
      <c r="A6149" s="13">
        <f>IF(H6149="","",ROW()-4)</f>
        <v/>
      </c>
      <c r="B6149" s="13">
        <f>IF(H6149="","",ROW()-4)</f>
        <v/>
      </c>
    </row>
    <row r="6150">
      <c r="A6150" s="13">
        <f>IF(H6150="","",ROW()-4)</f>
        <v/>
      </c>
      <c r="B6150" s="13">
        <f>IF(H6150="","",ROW()-4)</f>
        <v/>
      </c>
    </row>
    <row r="6151">
      <c r="A6151" s="13">
        <f>IF(H6151="","",ROW()-4)</f>
        <v/>
      </c>
      <c r="B6151" s="13">
        <f>IF(H6151="","",ROW()-4)</f>
        <v/>
      </c>
    </row>
    <row r="6152">
      <c r="A6152" s="13">
        <f>IF(H6152="","",ROW()-4)</f>
        <v/>
      </c>
      <c r="B6152" s="13">
        <f>IF(H6152="","",ROW()-4)</f>
        <v/>
      </c>
    </row>
    <row r="6153">
      <c r="A6153" s="13">
        <f>IF(H6153="","",ROW()-4)</f>
        <v/>
      </c>
      <c r="B6153" s="13">
        <f>IF(H6153="","",ROW()-4)</f>
        <v/>
      </c>
    </row>
    <row r="6154">
      <c r="A6154" s="13">
        <f>IF(H6154="","",ROW()-4)</f>
        <v/>
      </c>
      <c r="B6154" s="13">
        <f>IF(H6154="","",ROW()-4)</f>
        <v/>
      </c>
    </row>
    <row r="6155">
      <c r="A6155" s="13">
        <f>IF(H6155="","",ROW()-4)</f>
        <v/>
      </c>
      <c r="B6155" s="13">
        <f>IF(H6155="","",ROW()-4)</f>
        <v/>
      </c>
    </row>
    <row r="6156">
      <c r="A6156" s="13">
        <f>IF(H6156="","",ROW()-4)</f>
        <v/>
      </c>
      <c r="B6156" s="13">
        <f>IF(H6156="","",ROW()-4)</f>
        <v/>
      </c>
    </row>
    <row r="6157">
      <c r="A6157" s="13">
        <f>IF(H6157="","",ROW()-4)</f>
        <v/>
      </c>
      <c r="B6157" s="13">
        <f>IF(H6157="","",ROW()-4)</f>
        <v/>
      </c>
    </row>
    <row r="6158">
      <c r="A6158" s="13">
        <f>IF(H6158="","",ROW()-4)</f>
        <v/>
      </c>
      <c r="B6158" s="13">
        <f>IF(H6158="","",ROW()-4)</f>
        <v/>
      </c>
    </row>
    <row r="6159">
      <c r="A6159" s="13">
        <f>IF(H6159="","",ROW()-4)</f>
        <v/>
      </c>
      <c r="B6159" s="13">
        <f>IF(H6159="","",ROW()-4)</f>
        <v/>
      </c>
    </row>
    <row r="6160">
      <c r="A6160" s="13">
        <f>IF(H6160="","",ROW()-4)</f>
        <v/>
      </c>
      <c r="B6160" s="13">
        <f>IF(H6160="","",ROW()-4)</f>
        <v/>
      </c>
    </row>
    <row r="6161">
      <c r="A6161" s="13">
        <f>IF(H6161="","",ROW()-4)</f>
        <v/>
      </c>
      <c r="B6161" s="13">
        <f>IF(H6161="","",ROW()-4)</f>
        <v/>
      </c>
    </row>
    <row r="6162">
      <c r="A6162" s="13">
        <f>IF(H6162="","",ROW()-4)</f>
        <v/>
      </c>
      <c r="B6162" s="13">
        <f>IF(H6162="","",ROW()-4)</f>
        <v/>
      </c>
    </row>
    <row r="6163">
      <c r="A6163" s="13">
        <f>IF(H6163="","",ROW()-4)</f>
        <v/>
      </c>
      <c r="B6163" s="13">
        <f>IF(H6163="","",ROW()-4)</f>
        <v/>
      </c>
    </row>
    <row r="6164">
      <c r="A6164" s="13">
        <f>IF(H6164="","",ROW()-4)</f>
        <v/>
      </c>
      <c r="B6164" s="13">
        <f>IF(H6164="","",ROW()-4)</f>
        <v/>
      </c>
    </row>
    <row r="6165">
      <c r="A6165" s="13">
        <f>IF(H6165="","",ROW()-4)</f>
        <v/>
      </c>
      <c r="B6165" s="13">
        <f>IF(H6165="","",ROW()-4)</f>
        <v/>
      </c>
    </row>
    <row r="6166">
      <c r="A6166" s="13">
        <f>IF(H6166="","",ROW()-4)</f>
        <v/>
      </c>
      <c r="B6166" s="13">
        <f>IF(H6166="","",ROW()-4)</f>
        <v/>
      </c>
    </row>
    <row r="6167">
      <c r="A6167" s="13">
        <f>IF(H6167="","",ROW()-4)</f>
        <v/>
      </c>
      <c r="B6167" s="13">
        <f>IF(H6167="","",ROW()-4)</f>
        <v/>
      </c>
    </row>
    <row r="6168">
      <c r="A6168" s="13">
        <f>IF(H6168="","",ROW()-4)</f>
        <v/>
      </c>
      <c r="B6168" s="13">
        <f>IF(H6168="","",ROW()-4)</f>
        <v/>
      </c>
    </row>
    <row r="6169">
      <c r="A6169" s="13">
        <f>IF(H6169="","",ROW()-4)</f>
        <v/>
      </c>
      <c r="B6169" s="13">
        <f>IF(H6169="","",ROW()-4)</f>
        <v/>
      </c>
    </row>
    <row r="6170">
      <c r="A6170" s="13">
        <f>IF(H6170="","",ROW()-4)</f>
        <v/>
      </c>
      <c r="B6170" s="13">
        <f>IF(H6170="","",ROW()-4)</f>
        <v/>
      </c>
    </row>
    <row r="6171">
      <c r="A6171" s="13">
        <f>IF(H6171="","",ROW()-4)</f>
        <v/>
      </c>
      <c r="B6171" s="13">
        <f>IF(H6171="","",ROW()-4)</f>
        <v/>
      </c>
    </row>
    <row r="6172">
      <c r="A6172" s="13">
        <f>IF(H6172="","",ROW()-4)</f>
        <v/>
      </c>
      <c r="B6172" s="13">
        <f>IF(H6172="","",ROW()-4)</f>
        <v/>
      </c>
    </row>
    <row r="6173">
      <c r="A6173" s="13">
        <f>IF(H6173="","",ROW()-4)</f>
        <v/>
      </c>
      <c r="B6173" s="13">
        <f>IF(H6173="","",ROW()-4)</f>
        <v/>
      </c>
    </row>
    <row r="6174">
      <c r="A6174" s="13">
        <f>IF(H6174="","",ROW()-4)</f>
        <v/>
      </c>
      <c r="B6174" s="13">
        <f>IF(H6174="","",ROW()-4)</f>
        <v/>
      </c>
    </row>
    <row r="6175">
      <c r="A6175" s="13">
        <f>IF(H6175="","",ROW()-4)</f>
        <v/>
      </c>
      <c r="B6175" s="13">
        <f>IF(H6175="","",ROW()-4)</f>
        <v/>
      </c>
    </row>
    <row r="6176">
      <c r="A6176" s="13">
        <f>IF(H6176="","",ROW()-4)</f>
        <v/>
      </c>
      <c r="B6176" s="13">
        <f>IF(H6176="","",ROW()-4)</f>
        <v/>
      </c>
    </row>
    <row r="6177">
      <c r="A6177" s="13">
        <f>IF(H6177="","",ROW()-4)</f>
        <v/>
      </c>
      <c r="B6177" s="13">
        <f>IF(H6177="","",ROW()-4)</f>
        <v/>
      </c>
    </row>
    <row r="6178">
      <c r="A6178" s="13">
        <f>IF(H6178="","",ROW()-4)</f>
        <v/>
      </c>
      <c r="B6178" s="13">
        <f>IF(H6178="","",ROW()-4)</f>
        <v/>
      </c>
    </row>
    <row r="6179">
      <c r="A6179" s="13">
        <f>IF(H6179="","",ROW()-4)</f>
        <v/>
      </c>
      <c r="B6179" s="13">
        <f>IF(H6179="","",ROW()-4)</f>
        <v/>
      </c>
    </row>
    <row r="6180">
      <c r="A6180" s="13">
        <f>IF(H6180="","",ROW()-4)</f>
        <v/>
      </c>
      <c r="B6180" s="13">
        <f>IF(H6180="","",ROW()-4)</f>
        <v/>
      </c>
    </row>
    <row r="6181">
      <c r="A6181" s="13">
        <f>IF(H6181="","",ROW()-4)</f>
        <v/>
      </c>
      <c r="B6181" s="13">
        <f>IF(H6181="","",ROW()-4)</f>
        <v/>
      </c>
    </row>
    <row r="6182">
      <c r="A6182" s="13">
        <f>IF(H6182="","",ROW()-4)</f>
        <v/>
      </c>
      <c r="B6182" s="13">
        <f>IF(H6182="","",ROW()-4)</f>
        <v/>
      </c>
    </row>
    <row r="6183">
      <c r="A6183" s="13">
        <f>IF(H6183="","",ROW()-4)</f>
        <v/>
      </c>
      <c r="B6183" s="13">
        <f>IF(H6183="","",ROW()-4)</f>
        <v/>
      </c>
    </row>
    <row r="6184">
      <c r="A6184" s="13">
        <f>IF(H6184="","",ROW()-4)</f>
        <v/>
      </c>
      <c r="B6184" s="13">
        <f>IF(H6184="","",ROW()-4)</f>
        <v/>
      </c>
    </row>
    <row r="6185">
      <c r="A6185" s="13">
        <f>IF(H6185="","",ROW()-4)</f>
        <v/>
      </c>
      <c r="B6185" s="13">
        <f>IF(H6185="","",ROW()-4)</f>
        <v/>
      </c>
    </row>
    <row r="6186">
      <c r="A6186" s="13">
        <f>IF(H6186="","",ROW()-4)</f>
        <v/>
      </c>
      <c r="B6186" s="13">
        <f>IF(H6186="","",ROW()-4)</f>
        <v/>
      </c>
    </row>
    <row r="6187">
      <c r="A6187" s="13">
        <f>IF(H6187="","",ROW()-4)</f>
        <v/>
      </c>
      <c r="B6187" s="13">
        <f>IF(H6187="","",ROW()-4)</f>
        <v/>
      </c>
    </row>
    <row r="6188">
      <c r="A6188" s="13">
        <f>IF(H6188="","",ROW()-4)</f>
        <v/>
      </c>
      <c r="B6188" s="13">
        <f>IF(H6188="","",ROW()-4)</f>
        <v/>
      </c>
    </row>
    <row r="6189">
      <c r="A6189" s="13">
        <f>IF(H6189="","",ROW()-4)</f>
        <v/>
      </c>
      <c r="B6189" s="13">
        <f>IF(H6189="","",ROW()-4)</f>
        <v/>
      </c>
    </row>
    <row r="6190">
      <c r="A6190" s="13">
        <f>IF(H6190="","",ROW()-4)</f>
        <v/>
      </c>
      <c r="B6190" s="13">
        <f>IF(H6190="","",ROW()-4)</f>
        <v/>
      </c>
    </row>
    <row r="6191">
      <c r="A6191" s="13">
        <f>IF(H6191="","",ROW()-4)</f>
        <v/>
      </c>
      <c r="B6191" s="13">
        <f>IF(H6191="","",ROW()-4)</f>
        <v/>
      </c>
    </row>
    <row r="6192">
      <c r="A6192" s="13">
        <f>IF(H6192="","",ROW()-4)</f>
        <v/>
      </c>
      <c r="B6192" s="13">
        <f>IF(H6192="","",ROW()-4)</f>
        <v/>
      </c>
    </row>
    <row r="6193">
      <c r="A6193" s="13">
        <f>IF(H6193="","",ROW()-4)</f>
        <v/>
      </c>
      <c r="B6193" s="13">
        <f>IF(H6193="","",ROW()-4)</f>
        <v/>
      </c>
    </row>
    <row r="6194">
      <c r="A6194" s="13">
        <f>IF(H6194="","",ROW()-4)</f>
        <v/>
      </c>
      <c r="B6194" s="13">
        <f>IF(H6194="","",ROW()-4)</f>
        <v/>
      </c>
    </row>
    <row r="6195">
      <c r="A6195" s="13">
        <f>IF(H6195="","",ROW()-4)</f>
        <v/>
      </c>
      <c r="B6195" s="13">
        <f>IF(H6195="","",ROW()-4)</f>
        <v/>
      </c>
    </row>
    <row r="6196">
      <c r="A6196" s="13">
        <f>IF(H6196="","",ROW()-4)</f>
        <v/>
      </c>
      <c r="B6196" s="13">
        <f>IF(H6196="","",ROW()-4)</f>
        <v/>
      </c>
    </row>
    <row r="6197">
      <c r="A6197" s="13">
        <f>IF(H6197="","",ROW()-4)</f>
        <v/>
      </c>
      <c r="B6197" s="13">
        <f>IF(H6197="","",ROW()-4)</f>
        <v/>
      </c>
    </row>
    <row r="6198">
      <c r="A6198" s="13">
        <f>IF(H6198="","",ROW()-4)</f>
        <v/>
      </c>
      <c r="B6198" s="13">
        <f>IF(H6198="","",ROW()-4)</f>
        <v/>
      </c>
    </row>
    <row r="6199">
      <c r="A6199" s="13">
        <f>IF(H6199="","",ROW()-4)</f>
        <v/>
      </c>
      <c r="B6199" s="13">
        <f>IF(H6199="","",ROW()-4)</f>
        <v/>
      </c>
    </row>
    <row r="6200">
      <c r="A6200" s="13">
        <f>IF(H6200="","",ROW()-4)</f>
        <v/>
      </c>
      <c r="B6200" s="13">
        <f>IF(H6200="","",ROW()-4)</f>
        <v/>
      </c>
    </row>
    <row r="6201">
      <c r="A6201" s="13">
        <f>IF(H6201="","",ROW()-4)</f>
        <v/>
      </c>
      <c r="B6201" s="13">
        <f>IF(H6201="","",ROW()-4)</f>
        <v/>
      </c>
    </row>
    <row r="6202">
      <c r="A6202" s="13">
        <f>IF(H6202="","",ROW()-4)</f>
        <v/>
      </c>
      <c r="B6202" s="13">
        <f>IF(H6202="","",ROW()-4)</f>
        <v/>
      </c>
    </row>
    <row r="6203">
      <c r="A6203" s="13">
        <f>IF(H6203="","",ROW()-4)</f>
        <v/>
      </c>
      <c r="B6203" s="13">
        <f>IF(H6203="","",ROW()-4)</f>
        <v/>
      </c>
    </row>
    <row r="6204">
      <c r="A6204" s="13">
        <f>IF(H6204="","",ROW()-4)</f>
        <v/>
      </c>
      <c r="B6204" s="13">
        <f>IF(H6204="","",ROW()-4)</f>
        <v/>
      </c>
    </row>
    <row r="6205">
      <c r="A6205" s="13">
        <f>IF(H6205="","",ROW()-4)</f>
        <v/>
      </c>
      <c r="B6205" s="13">
        <f>IF(H6205="","",ROW()-4)</f>
        <v/>
      </c>
    </row>
    <row r="6206">
      <c r="A6206" s="13">
        <f>IF(H6206="","",ROW()-4)</f>
        <v/>
      </c>
      <c r="B6206" s="13">
        <f>IF(H6206="","",ROW()-4)</f>
        <v/>
      </c>
    </row>
    <row r="6207">
      <c r="A6207" s="13">
        <f>IF(H6207="","",ROW()-4)</f>
        <v/>
      </c>
      <c r="B6207" s="13">
        <f>IF(H6207="","",ROW()-4)</f>
        <v/>
      </c>
    </row>
    <row r="6208">
      <c r="A6208" s="13">
        <f>IF(H6208="","",ROW()-4)</f>
        <v/>
      </c>
      <c r="B6208" s="13">
        <f>IF(H6208="","",ROW()-4)</f>
        <v/>
      </c>
    </row>
    <row r="6209">
      <c r="A6209" s="13">
        <f>IF(H6209="","",ROW()-4)</f>
        <v/>
      </c>
      <c r="B6209" s="13">
        <f>IF(H6209="","",ROW()-4)</f>
        <v/>
      </c>
    </row>
    <row r="6210">
      <c r="A6210" s="13">
        <f>IF(H6210="","",ROW()-4)</f>
        <v/>
      </c>
      <c r="B6210" s="13">
        <f>IF(H6210="","",ROW()-4)</f>
        <v/>
      </c>
    </row>
    <row r="6211">
      <c r="A6211" s="13">
        <f>IF(H6211="","",ROW()-4)</f>
        <v/>
      </c>
      <c r="B6211" s="13">
        <f>IF(H6211="","",ROW()-4)</f>
        <v/>
      </c>
    </row>
    <row r="6212">
      <c r="A6212" s="13">
        <f>IF(H6212="","",ROW()-4)</f>
        <v/>
      </c>
      <c r="B6212" s="13">
        <f>IF(H6212="","",ROW()-4)</f>
        <v/>
      </c>
    </row>
    <row r="6213">
      <c r="A6213" s="13">
        <f>IF(H6213="","",ROW()-4)</f>
        <v/>
      </c>
      <c r="B6213" s="13">
        <f>IF(H6213="","",ROW()-4)</f>
        <v/>
      </c>
    </row>
    <row r="6214">
      <c r="A6214" s="13">
        <f>IF(H6214="","",ROW()-4)</f>
        <v/>
      </c>
      <c r="B6214" s="13">
        <f>IF(H6214="","",ROW()-4)</f>
        <v/>
      </c>
    </row>
    <row r="6215">
      <c r="A6215" s="13">
        <f>IF(H6215="","",ROW()-4)</f>
        <v/>
      </c>
      <c r="B6215" s="13">
        <f>IF(H6215="","",ROW()-4)</f>
        <v/>
      </c>
    </row>
    <row r="6216">
      <c r="A6216" s="13">
        <f>IF(H6216="","",ROW()-4)</f>
        <v/>
      </c>
      <c r="B6216" s="13">
        <f>IF(H6216="","",ROW()-4)</f>
        <v/>
      </c>
    </row>
    <row r="6217">
      <c r="A6217" s="13">
        <f>IF(H6217="","",ROW()-4)</f>
        <v/>
      </c>
      <c r="B6217" s="13">
        <f>IF(H6217="","",ROW()-4)</f>
        <v/>
      </c>
    </row>
    <row r="6218">
      <c r="A6218" s="13">
        <f>IF(H6218="","",ROW()-4)</f>
        <v/>
      </c>
      <c r="B6218" s="13">
        <f>IF(H6218="","",ROW()-4)</f>
        <v/>
      </c>
    </row>
    <row r="6219">
      <c r="A6219" s="13">
        <f>IF(H6219="","",ROW()-4)</f>
        <v/>
      </c>
      <c r="B6219" s="13">
        <f>IF(H6219="","",ROW()-4)</f>
        <v/>
      </c>
    </row>
    <row r="6220">
      <c r="A6220" s="13">
        <f>IF(H6220="","",ROW()-4)</f>
        <v/>
      </c>
      <c r="B6220" s="13">
        <f>IF(H6220="","",ROW()-4)</f>
        <v/>
      </c>
    </row>
    <row r="6221">
      <c r="A6221" s="13">
        <f>IF(H6221="","",ROW()-4)</f>
        <v/>
      </c>
      <c r="B6221" s="13">
        <f>IF(H6221="","",ROW()-4)</f>
        <v/>
      </c>
    </row>
    <row r="6222">
      <c r="A6222" s="13">
        <f>IF(H6222="","",ROW()-4)</f>
        <v/>
      </c>
      <c r="B6222" s="13">
        <f>IF(H6222="","",ROW()-4)</f>
        <v/>
      </c>
    </row>
    <row r="6223">
      <c r="A6223" s="13">
        <f>IF(H6223="","",ROW()-4)</f>
        <v/>
      </c>
      <c r="B6223" s="13">
        <f>IF(H6223="","",ROW()-4)</f>
        <v/>
      </c>
    </row>
    <row r="6224">
      <c r="A6224" s="13">
        <f>IF(H6224="","",ROW()-4)</f>
        <v/>
      </c>
      <c r="B6224" s="13">
        <f>IF(H6224="","",ROW()-4)</f>
        <v/>
      </c>
    </row>
    <row r="6225">
      <c r="A6225" s="13">
        <f>IF(H6225="","",ROW()-4)</f>
        <v/>
      </c>
      <c r="B6225" s="13">
        <f>IF(H6225="","",ROW()-4)</f>
        <v/>
      </c>
    </row>
    <row r="6226">
      <c r="A6226" s="13">
        <f>IF(H6226="","",ROW()-4)</f>
        <v/>
      </c>
      <c r="B6226" s="13">
        <f>IF(H6226="","",ROW()-4)</f>
        <v/>
      </c>
    </row>
    <row r="6227">
      <c r="A6227" s="13">
        <f>IF(H6227="","",ROW()-4)</f>
        <v/>
      </c>
      <c r="B6227" s="13">
        <f>IF(H6227="","",ROW()-4)</f>
        <v/>
      </c>
    </row>
    <row r="6228">
      <c r="A6228" s="13">
        <f>IF(H6228="","",ROW()-4)</f>
        <v/>
      </c>
      <c r="B6228" s="13">
        <f>IF(H6228="","",ROW()-4)</f>
        <v/>
      </c>
    </row>
    <row r="6229">
      <c r="A6229" s="13">
        <f>IF(H6229="","",ROW()-4)</f>
        <v/>
      </c>
      <c r="B6229" s="13">
        <f>IF(H6229="","",ROW()-4)</f>
        <v/>
      </c>
    </row>
    <row r="6230">
      <c r="A6230" s="13">
        <f>IF(H6230="","",ROW()-4)</f>
        <v/>
      </c>
      <c r="B6230" s="13">
        <f>IF(H6230="","",ROW()-4)</f>
        <v/>
      </c>
    </row>
    <row r="6231">
      <c r="A6231" s="13">
        <f>IF(H6231="","",ROW()-4)</f>
        <v/>
      </c>
      <c r="B6231" s="13">
        <f>IF(H6231="","",ROW()-4)</f>
        <v/>
      </c>
    </row>
    <row r="6232">
      <c r="A6232" s="13">
        <f>IF(H6232="","",ROW()-4)</f>
        <v/>
      </c>
      <c r="B6232" s="13">
        <f>IF(H6232="","",ROW()-4)</f>
        <v/>
      </c>
    </row>
    <row r="6233">
      <c r="A6233" s="13">
        <f>IF(H6233="","",ROW()-4)</f>
        <v/>
      </c>
      <c r="B6233" s="13">
        <f>IF(H6233="","",ROW()-4)</f>
        <v/>
      </c>
    </row>
    <row r="6234">
      <c r="A6234" s="13">
        <f>IF(H6234="","",ROW()-4)</f>
        <v/>
      </c>
      <c r="B6234" s="13">
        <f>IF(H6234="","",ROW()-4)</f>
        <v/>
      </c>
    </row>
    <row r="6235">
      <c r="A6235" s="13">
        <f>IF(H6235="","",ROW()-4)</f>
        <v/>
      </c>
      <c r="B6235" s="13">
        <f>IF(H6235="","",ROW()-4)</f>
        <v/>
      </c>
    </row>
    <row r="6236">
      <c r="A6236" s="13">
        <f>IF(H6236="","",ROW()-4)</f>
        <v/>
      </c>
      <c r="B6236" s="13">
        <f>IF(H6236="","",ROW()-4)</f>
        <v/>
      </c>
    </row>
    <row r="6237">
      <c r="A6237" s="13">
        <f>IF(H6237="","",ROW()-4)</f>
        <v/>
      </c>
      <c r="B6237" s="13">
        <f>IF(H6237="","",ROW()-4)</f>
        <v/>
      </c>
    </row>
    <row r="6238">
      <c r="A6238" s="13">
        <f>IF(H6238="","",ROW()-4)</f>
        <v/>
      </c>
      <c r="B6238" s="13">
        <f>IF(H6238="","",ROW()-4)</f>
        <v/>
      </c>
    </row>
    <row r="6239">
      <c r="A6239" s="13">
        <f>IF(H6239="","",ROW()-4)</f>
        <v/>
      </c>
      <c r="B6239" s="13">
        <f>IF(H6239="","",ROW()-4)</f>
        <v/>
      </c>
    </row>
    <row r="6240">
      <c r="A6240" s="13">
        <f>IF(H6240="","",ROW()-4)</f>
        <v/>
      </c>
      <c r="B6240" s="13">
        <f>IF(H6240="","",ROW()-4)</f>
        <v/>
      </c>
    </row>
    <row r="6241">
      <c r="A6241" s="13">
        <f>IF(H6241="","",ROW()-4)</f>
        <v/>
      </c>
      <c r="B6241" s="13">
        <f>IF(H6241="","",ROW()-4)</f>
        <v/>
      </c>
    </row>
    <row r="6242">
      <c r="A6242" s="13">
        <f>IF(H6242="","",ROW()-4)</f>
        <v/>
      </c>
      <c r="B6242" s="13">
        <f>IF(H6242="","",ROW()-4)</f>
        <v/>
      </c>
    </row>
    <row r="6243">
      <c r="A6243" s="13">
        <f>IF(H6243="","",ROW()-4)</f>
        <v/>
      </c>
      <c r="B6243" s="13">
        <f>IF(H6243="","",ROW()-4)</f>
        <v/>
      </c>
    </row>
    <row r="6244">
      <c r="A6244" s="13">
        <f>IF(H6244="","",ROW()-4)</f>
        <v/>
      </c>
      <c r="B6244" s="13">
        <f>IF(H6244="","",ROW()-4)</f>
        <v/>
      </c>
    </row>
    <row r="6245">
      <c r="A6245" s="13">
        <f>IF(H6245="","",ROW()-4)</f>
        <v/>
      </c>
      <c r="B6245" s="13">
        <f>IF(H6245="","",ROW()-4)</f>
        <v/>
      </c>
    </row>
    <row r="6246">
      <c r="A6246" s="13">
        <f>IF(H6246="","",ROW()-4)</f>
        <v/>
      </c>
      <c r="B6246" s="13">
        <f>IF(H6246="","",ROW()-4)</f>
        <v/>
      </c>
    </row>
    <row r="6247">
      <c r="A6247" s="13">
        <f>IF(H6247="","",ROW()-4)</f>
        <v/>
      </c>
      <c r="B6247" s="13">
        <f>IF(H6247="","",ROW()-4)</f>
        <v/>
      </c>
    </row>
    <row r="6248">
      <c r="A6248" s="13">
        <f>IF(H6248="","",ROW()-4)</f>
        <v/>
      </c>
      <c r="B6248" s="13">
        <f>IF(H6248="","",ROW()-4)</f>
        <v/>
      </c>
    </row>
    <row r="6249">
      <c r="A6249" s="13">
        <f>IF(H6249="","",ROW()-4)</f>
        <v/>
      </c>
      <c r="B6249" s="13">
        <f>IF(H6249="","",ROW()-4)</f>
        <v/>
      </c>
    </row>
    <row r="6250">
      <c r="A6250" s="13">
        <f>IF(H6250="","",ROW()-4)</f>
        <v/>
      </c>
      <c r="B6250" s="13">
        <f>IF(H6250="","",ROW()-4)</f>
        <v/>
      </c>
    </row>
    <row r="6251">
      <c r="A6251" s="13">
        <f>IF(H6251="","",ROW()-4)</f>
        <v/>
      </c>
      <c r="B6251" s="13">
        <f>IF(H6251="","",ROW()-4)</f>
        <v/>
      </c>
    </row>
    <row r="6252">
      <c r="A6252" s="13">
        <f>IF(H6252="","",ROW()-4)</f>
        <v/>
      </c>
      <c r="B6252" s="13">
        <f>IF(H6252="","",ROW()-4)</f>
        <v/>
      </c>
    </row>
    <row r="6253">
      <c r="A6253" s="13">
        <f>IF(H6253="","",ROW()-4)</f>
        <v/>
      </c>
      <c r="B6253" s="13">
        <f>IF(H6253="","",ROW()-4)</f>
        <v/>
      </c>
    </row>
    <row r="6254">
      <c r="A6254" s="13">
        <f>IF(H6254="","",ROW()-4)</f>
        <v/>
      </c>
      <c r="B6254" s="13">
        <f>IF(H6254="","",ROW()-4)</f>
        <v/>
      </c>
    </row>
    <row r="6255">
      <c r="A6255" s="13">
        <f>IF(H6255="","",ROW()-4)</f>
        <v/>
      </c>
      <c r="B6255" s="13">
        <f>IF(H6255="","",ROW()-4)</f>
        <v/>
      </c>
    </row>
    <row r="6256">
      <c r="A6256" s="13">
        <f>IF(H6256="","",ROW()-4)</f>
        <v/>
      </c>
      <c r="B6256" s="13">
        <f>IF(H6256="","",ROW()-4)</f>
        <v/>
      </c>
    </row>
    <row r="6257">
      <c r="A6257" s="13">
        <f>IF(H6257="","",ROW()-4)</f>
        <v/>
      </c>
      <c r="B6257" s="13">
        <f>IF(H6257="","",ROW()-4)</f>
        <v/>
      </c>
    </row>
    <row r="6258">
      <c r="A6258" s="13">
        <f>IF(H6258="","",ROW()-4)</f>
        <v/>
      </c>
      <c r="B6258" s="13">
        <f>IF(H6258="","",ROW()-4)</f>
        <v/>
      </c>
    </row>
    <row r="6259">
      <c r="A6259" s="13">
        <f>IF(H6259="","",ROW()-4)</f>
        <v/>
      </c>
      <c r="B6259" s="13">
        <f>IF(H6259="","",ROW()-4)</f>
        <v/>
      </c>
    </row>
    <row r="6260">
      <c r="A6260" s="13">
        <f>IF(H6260="","",ROW()-4)</f>
        <v/>
      </c>
      <c r="B6260" s="13">
        <f>IF(H6260="","",ROW()-4)</f>
        <v/>
      </c>
    </row>
    <row r="6261">
      <c r="A6261" s="13">
        <f>IF(H6261="","",ROW()-4)</f>
        <v/>
      </c>
      <c r="B6261" s="13">
        <f>IF(H6261="","",ROW()-4)</f>
        <v/>
      </c>
    </row>
    <row r="6262">
      <c r="A6262" s="13">
        <f>IF(H6262="","",ROW()-4)</f>
        <v/>
      </c>
      <c r="B6262" s="13">
        <f>IF(H6262="","",ROW()-4)</f>
        <v/>
      </c>
    </row>
    <row r="6263">
      <c r="A6263" s="13">
        <f>IF(H6263="","",ROW()-4)</f>
        <v/>
      </c>
      <c r="B6263" s="13">
        <f>IF(H6263="","",ROW()-4)</f>
        <v/>
      </c>
    </row>
    <row r="6264">
      <c r="A6264" s="13">
        <f>IF(H6264="","",ROW()-4)</f>
        <v/>
      </c>
      <c r="B6264" s="13">
        <f>IF(H6264="","",ROW()-4)</f>
        <v/>
      </c>
    </row>
    <row r="6265">
      <c r="A6265" s="13">
        <f>IF(H6265="","",ROW()-4)</f>
        <v/>
      </c>
      <c r="B6265" s="13">
        <f>IF(H6265="","",ROW()-4)</f>
        <v/>
      </c>
    </row>
    <row r="6266">
      <c r="A6266" s="13">
        <f>IF(H6266="","",ROW()-4)</f>
        <v/>
      </c>
      <c r="B6266" s="13">
        <f>IF(H6266="","",ROW()-4)</f>
        <v/>
      </c>
    </row>
    <row r="6267">
      <c r="A6267" s="13">
        <f>IF(H6267="","",ROW()-4)</f>
        <v/>
      </c>
      <c r="B6267" s="13">
        <f>IF(H6267="","",ROW()-4)</f>
        <v/>
      </c>
    </row>
    <row r="6268">
      <c r="A6268" s="13">
        <f>IF(H6268="","",ROW()-4)</f>
        <v/>
      </c>
      <c r="B6268" s="13">
        <f>IF(H6268="","",ROW()-4)</f>
        <v/>
      </c>
    </row>
    <row r="6269">
      <c r="A6269" s="13">
        <f>IF(H6269="","",ROW()-4)</f>
        <v/>
      </c>
      <c r="B6269" s="13">
        <f>IF(H6269="","",ROW()-4)</f>
        <v/>
      </c>
    </row>
    <row r="6270">
      <c r="A6270" s="13">
        <f>IF(H6270="","",ROW()-4)</f>
        <v/>
      </c>
      <c r="B6270" s="13">
        <f>IF(H6270="","",ROW()-4)</f>
        <v/>
      </c>
    </row>
    <row r="6271">
      <c r="A6271" s="13">
        <f>IF(H6271="","",ROW()-4)</f>
        <v/>
      </c>
      <c r="B6271" s="13">
        <f>IF(H6271="","",ROW()-4)</f>
        <v/>
      </c>
    </row>
    <row r="6272">
      <c r="A6272" s="13">
        <f>IF(H6272="","",ROW()-4)</f>
        <v/>
      </c>
      <c r="B6272" s="13">
        <f>IF(H6272="","",ROW()-4)</f>
        <v/>
      </c>
    </row>
    <row r="6273">
      <c r="A6273" s="13">
        <f>IF(H6273="","",ROW()-4)</f>
        <v/>
      </c>
      <c r="B6273" s="13">
        <f>IF(H6273="","",ROW()-4)</f>
        <v/>
      </c>
    </row>
    <row r="6274">
      <c r="A6274" s="13">
        <f>IF(H6274="","",ROW()-4)</f>
        <v/>
      </c>
      <c r="B6274" s="13">
        <f>IF(H6274="","",ROW()-4)</f>
        <v/>
      </c>
    </row>
    <row r="6275">
      <c r="A6275" s="13">
        <f>IF(H6275="","",ROW()-4)</f>
        <v/>
      </c>
      <c r="B6275" s="13">
        <f>IF(H6275="","",ROW()-4)</f>
        <v/>
      </c>
    </row>
    <row r="6276">
      <c r="A6276" s="13">
        <f>IF(H6276="","",ROW()-4)</f>
        <v/>
      </c>
      <c r="B6276" s="13">
        <f>IF(H6276="","",ROW()-4)</f>
        <v/>
      </c>
    </row>
    <row r="6277">
      <c r="A6277" s="13">
        <f>IF(H6277="","",ROW()-4)</f>
        <v/>
      </c>
      <c r="B6277" s="13">
        <f>IF(H6277="","",ROW()-4)</f>
        <v/>
      </c>
    </row>
    <row r="6278">
      <c r="A6278" s="13">
        <f>IF(H6278="","",ROW()-4)</f>
        <v/>
      </c>
      <c r="B6278" s="13">
        <f>IF(H6278="","",ROW()-4)</f>
        <v/>
      </c>
    </row>
    <row r="6279">
      <c r="A6279" s="13">
        <f>IF(H6279="","",ROW()-4)</f>
        <v/>
      </c>
      <c r="B6279" s="13">
        <f>IF(H6279="","",ROW()-4)</f>
        <v/>
      </c>
    </row>
    <row r="6280">
      <c r="A6280" s="13">
        <f>IF(H6280="","",ROW()-4)</f>
        <v/>
      </c>
      <c r="B6280" s="13">
        <f>IF(H6280="","",ROW()-4)</f>
        <v/>
      </c>
    </row>
    <row r="6281">
      <c r="A6281" s="13">
        <f>IF(H6281="","",ROW()-4)</f>
        <v/>
      </c>
      <c r="B6281" s="13">
        <f>IF(H6281="","",ROW()-4)</f>
        <v/>
      </c>
    </row>
    <row r="6282">
      <c r="A6282" s="13">
        <f>IF(H6282="","",ROW()-4)</f>
        <v/>
      </c>
      <c r="B6282" s="13">
        <f>IF(H6282="","",ROW()-4)</f>
        <v/>
      </c>
    </row>
    <row r="6283">
      <c r="A6283" s="13">
        <f>IF(H6283="","",ROW()-4)</f>
        <v/>
      </c>
      <c r="B6283" s="13">
        <f>IF(H6283="","",ROW()-4)</f>
        <v/>
      </c>
    </row>
    <row r="6284">
      <c r="A6284" s="13">
        <f>IF(H6284="","",ROW()-4)</f>
        <v/>
      </c>
      <c r="B6284" s="13">
        <f>IF(H6284="","",ROW()-4)</f>
        <v/>
      </c>
    </row>
    <row r="6285">
      <c r="A6285" s="13">
        <f>IF(H6285="","",ROW()-4)</f>
        <v/>
      </c>
      <c r="B6285" s="13">
        <f>IF(H6285="","",ROW()-4)</f>
        <v/>
      </c>
    </row>
    <row r="6286">
      <c r="A6286" s="13">
        <f>IF(H6286="","",ROW()-4)</f>
        <v/>
      </c>
      <c r="B6286" s="13">
        <f>IF(H6286="","",ROW()-4)</f>
        <v/>
      </c>
    </row>
    <row r="6287">
      <c r="A6287" s="13">
        <f>IF(H6287="","",ROW()-4)</f>
        <v/>
      </c>
      <c r="B6287" s="13">
        <f>IF(H6287="","",ROW()-4)</f>
        <v/>
      </c>
    </row>
    <row r="6288">
      <c r="A6288" s="13">
        <f>IF(H6288="","",ROW()-4)</f>
        <v/>
      </c>
      <c r="B6288" s="13">
        <f>IF(H6288="","",ROW()-4)</f>
        <v/>
      </c>
    </row>
    <row r="6289">
      <c r="A6289" s="13">
        <f>IF(H6289="","",ROW()-4)</f>
        <v/>
      </c>
      <c r="B6289" s="13">
        <f>IF(H6289="","",ROW()-4)</f>
        <v/>
      </c>
    </row>
    <row r="6290">
      <c r="A6290" s="13">
        <f>IF(H6290="","",ROW()-4)</f>
        <v/>
      </c>
      <c r="B6290" s="13">
        <f>IF(H6290="","",ROW()-4)</f>
        <v/>
      </c>
    </row>
    <row r="6291">
      <c r="A6291" s="13">
        <f>IF(H6291="","",ROW()-4)</f>
        <v/>
      </c>
      <c r="B6291" s="13">
        <f>IF(H6291="","",ROW()-4)</f>
        <v/>
      </c>
    </row>
    <row r="6292">
      <c r="A6292" s="13">
        <f>IF(H6292="","",ROW()-4)</f>
        <v/>
      </c>
      <c r="B6292" s="13">
        <f>IF(H6292="","",ROW()-4)</f>
        <v/>
      </c>
    </row>
    <row r="6293">
      <c r="A6293" s="13">
        <f>IF(H6293="","",ROW()-4)</f>
        <v/>
      </c>
      <c r="B6293" s="13">
        <f>IF(H6293="","",ROW()-4)</f>
        <v/>
      </c>
    </row>
    <row r="6294">
      <c r="A6294" s="13">
        <f>IF(H6294="","",ROW()-4)</f>
        <v/>
      </c>
      <c r="B6294" s="13">
        <f>IF(H6294="","",ROW()-4)</f>
        <v/>
      </c>
    </row>
    <row r="6295">
      <c r="A6295" s="13">
        <f>IF(H6295="","",ROW()-4)</f>
        <v/>
      </c>
      <c r="B6295" s="13">
        <f>IF(H6295="","",ROW()-4)</f>
        <v/>
      </c>
    </row>
    <row r="6296">
      <c r="A6296" s="13">
        <f>IF(H6296="","",ROW()-4)</f>
        <v/>
      </c>
      <c r="B6296" s="13">
        <f>IF(H6296="","",ROW()-4)</f>
        <v/>
      </c>
    </row>
    <row r="6297">
      <c r="A6297" s="13">
        <f>IF(H6297="","",ROW()-4)</f>
        <v/>
      </c>
      <c r="B6297" s="13">
        <f>IF(H6297="","",ROW()-4)</f>
        <v/>
      </c>
    </row>
    <row r="6298">
      <c r="A6298" s="13">
        <f>IF(H6298="","",ROW()-4)</f>
        <v/>
      </c>
      <c r="B6298" s="13">
        <f>IF(H6298="","",ROW()-4)</f>
        <v/>
      </c>
    </row>
    <row r="6299">
      <c r="A6299" s="13">
        <f>IF(H6299="","",ROW()-4)</f>
        <v/>
      </c>
      <c r="B6299" s="13">
        <f>IF(H6299="","",ROW()-4)</f>
        <v/>
      </c>
    </row>
    <row r="6300">
      <c r="A6300" s="13">
        <f>IF(H6300="","",ROW()-4)</f>
        <v/>
      </c>
      <c r="B6300" s="13">
        <f>IF(H6300="","",ROW()-4)</f>
        <v/>
      </c>
    </row>
    <row r="6301">
      <c r="A6301" s="13">
        <f>IF(H6301="","",ROW()-4)</f>
        <v/>
      </c>
      <c r="B6301" s="13">
        <f>IF(H6301="","",ROW()-4)</f>
        <v/>
      </c>
    </row>
    <row r="6302">
      <c r="A6302" s="13">
        <f>IF(H6302="","",ROW()-4)</f>
        <v/>
      </c>
      <c r="B6302" s="13">
        <f>IF(H6302="","",ROW()-4)</f>
        <v/>
      </c>
    </row>
    <row r="6303">
      <c r="A6303" s="13">
        <f>IF(H6303="","",ROW()-4)</f>
        <v/>
      </c>
      <c r="B6303" s="13">
        <f>IF(H6303="","",ROW()-4)</f>
        <v/>
      </c>
    </row>
    <row r="6304">
      <c r="A6304" s="13">
        <f>IF(H6304="","",ROW()-4)</f>
        <v/>
      </c>
      <c r="B6304" s="13">
        <f>IF(H6304="","",ROW()-4)</f>
        <v/>
      </c>
    </row>
    <row r="6305">
      <c r="A6305" s="13">
        <f>IF(H6305="","",ROW()-4)</f>
        <v/>
      </c>
      <c r="B6305" s="13">
        <f>IF(H6305="","",ROW()-4)</f>
        <v/>
      </c>
    </row>
    <row r="6306">
      <c r="A6306" s="13">
        <f>IF(H6306="","",ROW()-4)</f>
        <v/>
      </c>
      <c r="B6306" s="13">
        <f>IF(H6306="","",ROW()-4)</f>
        <v/>
      </c>
    </row>
    <row r="6307">
      <c r="A6307" s="13">
        <f>IF(H6307="","",ROW()-4)</f>
        <v/>
      </c>
      <c r="B6307" s="13">
        <f>IF(H6307="","",ROW()-4)</f>
        <v/>
      </c>
    </row>
    <row r="6308">
      <c r="A6308" s="13">
        <f>IF(H6308="","",ROW()-4)</f>
        <v/>
      </c>
      <c r="B6308" s="13">
        <f>IF(H6308="","",ROW()-4)</f>
        <v/>
      </c>
    </row>
    <row r="6309">
      <c r="A6309" s="13">
        <f>IF(H6309="","",ROW()-4)</f>
        <v/>
      </c>
      <c r="B6309" s="13">
        <f>IF(H6309="","",ROW()-4)</f>
        <v/>
      </c>
    </row>
    <row r="6310">
      <c r="A6310" s="13">
        <f>IF(H6310="","",ROW()-4)</f>
        <v/>
      </c>
      <c r="B6310" s="13">
        <f>IF(H6310="","",ROW()-4)</f>
        <v/>
      </c>
    </row>
    <row r="6311">
      <c r="A6311" s="13">
        <f>IF(H6311="","",ROW()-4)</f>
        <v/>
      </c>
      <c r="B6311" s="13">
        <f>IF(H6311="","",ROW()-4)</f>
        <v/>
      </c>
    </row>
    <row r="6312">
      <c r="A6312" s="13">
        <f>IF(H6312="","",ROW()-4)</f>
        <v/>
      </c>
      <c r="B6312" s="13">
        <f>IF(H6312="","",ROW()-4)</f>
        <v/>
      </c>
    </row>
    <row r="6313">
      <c r="A6313" s="13">
        <f>IF(H6313="","",ROW()-4)</f>
        <v/>
      </c>
      <c r="B6313" s="13">
        <f>IF(H6313="","",ROW()-4)</f>
        <v/>
      </c>
    </row>
    <row r="6314">
      <c r="A6314" s="13">
        <f>IF(H6314="","",ROW()-4)</f>
        <v/>
      </c>
      <c r="B6314" s="13">
        <f>IF(H6314="","",ROW()-4)</f>
        <v/>
      </c>
    </row>
    <row r="6315">
      <c r="A6315" s="13">
        <f>IF(H6315="","",ROW()-4)</f>
        <v/>
      </c>
      <c r="B6315" s="13">
        <f>IF(H6315="","",ROW()-4)</f>
        <v/>
      </c>
    </row>
    <row r="6316">
      <c r="A6316" s="13">
        <f>IF(H6316="","",ROW()-4)</f>
        <v/>
      </c>
      <c r="B6316" s="13">
        <f>IF(H6316="","",ROW()-4)</f>
        <v/>
      </c>
    </row>
    <row r="6317">
      <c r="A6317" s="13">
        <f>IF(H6317="","",ROW()-4)</f>
        <v/>
      </c>
      <c r="B6317" s="13">
        <f>IF(H6317="","",ROW()-4)</f>
        <v/>
      </c>
    </row>
    <row r="6318">
      <c r="A6318" s="13">
        <f>IF(H6318="","",ROW()-4)</f>
        <v/>
      </c>
      <c r="B6318" s="13">
        <f>IF(H6318="","",ROW()-4)</f>
        <v/>
      </c>
    </row>
    <row r="6319">
      <c r="A6319" s="13">
        <f>IF(H6319="","",ROW()-4)</f>
        <v/>
      </c>
      <c r="B6319" s="13">
        <f>IF(H6319="","",ROW()-4)</f>
        <v/>
      </c>
    </row>
    <row r="6320">
      <c r="A6320" s="13">
        <f>IF(H6320="","",ROW()-4)</f>
        <v/>
      </c>
      <c r="B6320" s="13">
        <f>IF(H6320="","",ROW()-4)</f>
        <v/>
      </c>
    </row>
    <row r="6321">
      <c r="A6321" s="13">
        <f>IF(H6321="","",ROW()-4)</f>
        <v/>
      </c>
      <c r="B6321" s="13">
        <f>IF(H6321="","",ROW()-4)</f>
        <v/>
      </c>
    </row>
    <row r="6322">
      <c r="A6322" s="13">
        <f>IF(H6322="","",ROW()-4)</f>
        <v/>
      </c>
      <c r="B6322" s="13">
        <f>IF(H6322="","",ROW()-4)</f>
        <v/>
      </c>
    </row>
    <row r="6323">
      <c r="A6323" s="13">
        <f>IF(H6323="","",ROW()-4)</f>
        <v/>
      </c>
      <c r="B6323" s="13">
        <f>IF(H6323="","",ROW()-4)</f>
        <v/>
      </c>
    </row>
    <row r="6324">
      <c r="A6324" s="13">
        <f>IF(H6324="","",ROW()-4)</f>
        <v/>
      </c>
      <c r="B6324" s="13">
        <f>IF(H6324="","",ROW()-4)</f>
        <v/>
      </c>
    </row>
    <row r="6325">
      <c r="A6325" s="13">
        <f>IF(H6325="","",ROW()-4)</f>
        <v/>
      </c>
      <c r="B6325" s="13">
        <f>IF(H6325="","",ROW()-4)</f>
        <v/>
      </c>
    </row>
    <row r="6326">
      <c r="A6326" s="13">
        <f>IF(H6326="","",ROW()-4)</f>
        <v/>
      </c>
      <c r="B6326" s="13">
        <f>IF(H6326="","",ROW()-4)</f>
        <v/>
      </c>
    </row>
    <row r="6327">
      <c r="A6327" s="13">
        <f>IF(H6327="","",ROW()-4)</f>
        <v/>
      </c>
      <c r="B6327" s="13">
        <f>IF(H6327="","",ROW()-4)</f>
        <v/>
      </c>
    </row>
    <row r="6328">
      <c r="A6328" s="13">
        <f>IF(H6328="","",ROW()-4)</f>
        <v/>
      </c>
      <c r="B6328" s="13">
        <f>IF(H6328="","",ROW()-4)</f>
        <v/>
      </c>
    </row>
    <row r="6329">
      <c r="A6329" s="13">
        <f>IF(H6329="","",ROW()-4)</f>
        <v/>
      </c>
      <c r="B6329" s="13">
        <f>IF(H6329="","",ROW()-4)</f>
        <v/>
      </c>
    </row>
    <row r="6330">
      <c r="A6330" s="13">
        <f>IF(H6330="","",ROW()-4)</f>
        <v/>
      </c>
      <c r="B6330" s="13">
        <f>IF(H6330="","",ROW()-4)</f>
        <v/>
      </c>
    </row>
    <row r="6331">
      <c r="A6331" s="13">
        <f>IF(H6331="","",ROW()-4)</f>
        <v/>
      </c>
      <c r="B6331" s="13">
        <f>IF(H6331="","",ROW()-4)</f>
        <v/>
      </c>
    </row>
    <row r="6332">
      <c r="A6332" s="13">
        <f>IF(H6332="","",ROW()-4)</f>
        <v/>
      </c>
      <c r="B6332" s="13">
        <f>IF(H6332="","",ROW()-4)</f>
        <v/>
      </c>
    </row>
    <row r="6333">
      <c r="A6333" s="13">
        <f>IF(H6333="","",ROW()-4)</f>
        <v/>
      </c>
      <c r="B6333" s="13">
        <f>IF(H6333="","",ROW()-4)</f>
        <v/>
      </c>
    </row>
    <row r="6334">
      <c r="A6334" s="13">
        <f>IF(H6334="","",ROW()-4)</f>
        <v/>
      </c>
      <c r="B6334" s="13">
        <f>IF(H6334="","",ROW()-4)</f>
        <v/>
      </c>
    </row>
    <row r="6335">
      <c r="A6335" s="13">
        <f>IF(H6335="","",ROW()-4)</f>
        <v/>
      </c>
      <c r="B6335" s="13">
        <f>IF(H6335="","",ROW()-4)</f>
        <v/>
      </c>
    </row>
    <row r="6336">
      <c r="A6336" s="13">
        <f>IF(H6336="","",ROW()-4)</f>
        <v/>
      </c>
      <c r="B6336" s="13">
        <f>IF(H6336="","",ROW()-4)</f>
        <v/>
      </c>
    </row>
    <row r="6337">
      <c r="A6337" s="13">
        <f>IF(H6337="","",ROW()-4)</f>
        <v/>
      </c>
      <c r="B6337" s="13">
        <f>IF(H6337="","",ROW()-4)</f>
        <v/>
      </c>
    </row>
    <row r="6338">
      <c r="A6338" s="13">
        <f>IF(H6338="","",ROW()-4)</f>
        <v/>
      </c>
      <c r="B6338" s="13">
        <f>IF(H6338="","",ROW()-4)</f>
        <v/>
      </c>
    </row>
    <row r="6339">
      <c r="A6339" s="13">
        <f>IF(H6339="","",ROW()-4)</f>
        <v/>
      </c>
      <c r="B6339" s="13">
        <f>IF(H6339="","",ROW()-4)</f>
        <v/>
      </c>
    </row>
    <row r="6340">
      <c r="A6340" s="13">
        <f>IF(H6340="","",ROW()-4)</f>
        <v/>
      </c>
      <c r="B6340" s="13">
        <f>IF(H6340="","",ROW()-4)</f>
        <v/>
      </c>
    </row>
    <row r="6341">
      <c r="A6341" s="13">
        <f>IF(H6341="","",ROW()-4)</f>
        <v/>
      </c>
      <c r="B6341" s="13">
        <f>IF(H6341="","",ROW()-4)</f>
        <v/>
      </c>
    </row>
    <row r="6342">
      <c r="A6342" s="13">
        <f>IF(H6342="","",ROW()-4)</f>
        <v/>
      </c>
      <c r="B6342" s="13">
        <f>IF(H6342="","",ROW()-4)</f>
        <v/>
      </c>
    </row>
    <row r="6343">
      <c r="A6343" s="13">
        <f>IF(H6343="","",ROW()-4)</f>
        <v/>
      </c>
      <c r="B6343" s="13">
        <f>IF(H6343="","",ROW()-4)</f>
        <v/>
      </c>
    </row>
    <row r="6344">
      <c r="A6344" s="13">
        <f>IF(H6344="","",ROW()-4)</f>
        <v/>
      </c>
      <c r="B6344" s="13">
        <f>IF(H6344="","",ROW()-4)</f>
        <v/>
      </c>
    </row>
    <row r="6345">
      <c r="A6345" s="13">
        <f>IF(H6345="","",ROW()-4)</f>
        <v/>
      </c>
      <c r="B6345" s="13">
        <f>IF(H6345="","",ROW()-4)</f>
        <v/>
      </c>
    </row>
    <row r="6346">
      <c r="A6346" s="13">
        <f>IF(H6346="","",ROW()-4)</f>
        <v/>
      </c>
      <c r="B6346" s="13">
        <f>IF(H6346="","",ROW()-4)</f>
        <v/>
      </c>
    </row>
    <row r="6347">
      <c r="A6347" s="13">
        <f>IF(H6347="","",ROW()-4)</f>
        <v/>
      </c>
      <c r="B6347" s="13">
        <f>IF(H6347="","",ROW()-4)</f>
        <v/>
      </c>
    </row>
    <row r="6348">
      <c r="A6348" s="13">
        <f>IF(H6348="","",ROW()-4)</f>
        <v/>
      </c>
      <c r="B6348" s="13">
        <f>IF(H6348="","",ROW()-4)</f>
        <v/>
      </c>
    </row>
    <row r="6349">
      <c r="A6349" s="13">
        <f>IF(H6349="","",ROW()-4)</f>
        <v/>
      </c>
      <c r="B6349" s="13">
        <f>IF(H6349="","",ROW()-4)</f>
        <v/>
      </c>
    </row>
    <row r="6350">
      <c r="A6350" s="13">
        <f>IF(H6350="","",ROW()-4)</f>
        <v/>
      </c>
      <c r="B6350" s="13">
        <f>IF(H6350="","",ROW()-4)</f>
        <v/>
      </c>
    </row>
    <row r="6351">
      <c r="A6351" s="13">
        <f>IF(H6351="","",ROW()-4)</f>
        <v/>
      </c>
      <c r="B6351" s="13">
        <f>IF(H6351="","",ROW()-4)</f>
        <v/>
      </c>
    </row>
    <row r="6352">
      <c r="A6352" s="13">
        <f>IF(H6352="","",ROW()-4)</f>
        <v/>
      </c>
      <c r="B6352" s="13">
        <f>IF(H6352="","",ROW()-4)</f>
        <v/>
      </c>
    </row>
    <row r="6353">
      <c r="A6353" s="13">
        <f>IF(H6353="","",ROW()-4)</f>
        <v/>
      </c>
      <c r="B6353" s="13">
        <f>IF(H6353="","",ROW()-4)</f>
        <v/>
      </c>
    </row>
    <row r="6354">
      <c r="A6354" s="13">
        <f>IF(H6354="","",ROW()-4)</f>
        <v/>
      </c>
      <c r="B6354" s="13">
        <f>IF(H6354="","",ROW()-4)</f>
        <v/>
      </c>
    </row>
    <row r="6355">
      <c r="A6355" s="13">
        <f>IF(H6355="","",ROW()-4)</f>
        <v/>
      </c>
      <c r="B6355" s="13">
        <f>IF(H6355="","",ROW()-4)</f>
        <v/>
      </c>
    </row>
    <row r="6356">
      <c r="A6356" s="13">
        <f>IF(H6356="","",ROW()-4)</f>
        <v/>
      </c>
      <c r="B6356" s="13">
        <f>IF(H6356="","",ROW()-4)</f>
        <v/>
      </c>
    </row>
    <row r="6357">
      <c r="A6357" s="13">
        <f>IF(H6357="","",ROW()-4)</f>
        <v/>
      </c>
      <c r="B6357" s="13">
        <f>IF(H6357="","",ROW()-4)</f>
        <v/>
      </c>
    </row>
    <row r="6358">
      <c r="A6358" s="13">
        <f>IF(H6358="","",ROW()-4)</f>
        <v/>
      </c>
      <c r="B6358" s="13">
        <f>IF(H6358="","",ROW()-4)</f>
        <v/>
      </c>
    </row>
    <row r="6359">
      <c r="A6359" s="13">
        <f>IF(H6359="","",ROW()-4)</f>
        <v/>
      </c>
      <c r="B6359" s="13">
        <f>IF(H6359="","",ROW()-4)</f>
        <v/>
      </c>
    </row>
    <row r="6360">
      <c r="A6360" s="13">
        <f>IF(H6360="","",ROW()-4)</f>
        <v/>
      </c>
      <c r="B6360" s="13">
        <f>IF(H6360="","",ROW()-4)</f>
        <v/>
      </c>
    </row>
    <row r="6361">
      <c r="A6361" s="13">
        <f>IF(H6361="","",ROW()-4)</f>
        <v/>
      </c>
      <c r="B6361" s="13">
        <f>IF(H6361="","",ROW()-4)</f>
        <v/>
      </c>
    </row>
    <row r="6362">
      <c r="A6362" s="13">
        <f>IF(H6362="","",ROW()-4)</f>
        <v/>
      </c>
      <c r="B6362" s="13">
        <f>IF(H6362="","",ROW()-4)</f>
        <v/>
      </c>
    </row>
    <row r="6363">
      <c r="A6363" s="13">
        <f>IF(H6363="","",ROW()-4)</f>
        <v/>
      </c>
      <c r="B6363" s="13">
        <f>IF(H6363="","",ROW()-4)</f>
        <v/>
      </c>
    </row>
    <row r="6364">
      <c r="A6364" s="13">
        <f>IF(H6364="","",ROW()-4)</f>
        <v/>
      </c>
      <c r="B6364" s="13">
        <f>IF(H6364="","",ROW()-4)</f>
        <v/>
      </c>
    </row>
    <row r="6365">
      <c r="A6365" s="13">
        <f>IF(H6365="","",ROW()-4)</f>
        <v/>
      </c>
      <c r="B6365" s="13">
        <f>IF(H6365="","",ROW()-4)</f>
        <v/>
      </c>
    </row>
    <row r="6366">
      <c r="A6366" s="13">
        <f>IF(H6366="","",ROW()-4)</f>
        <v/>
      </c>
      <c r="B6366" s="13">
        <f>IF(H6366="","",ROW()-4)</f>
        <v/>
      </c>
    </row>
    <row r="6367">
      <c r="A6367" s="13">
        <f>IF(H6367="","",ROW()-4)</f>
        <v/>
      </c>
      <c r="B6367" s="13">
        <f>IF(H6367="","",ROW()-4)</f>
        <v/>
      </c>
    </row>
    <row r="6368">
      <c r="A6368" s="13">
        <f>IF(H6368="","",ROW()-4)</f>
        <v/>
      </c>
      <c r="B6368" s="13">
        <f>IF(H6368="","",ROW()-4)</f>
        <v/>
      </c>
    </row>
    <row r="6369">
      <c r="A6369" s="13">
        <f>IF(H6369="","",ROW()-4)</f>
        <v/>
      </c>
      <c r="B6369" s="13">
        <f>IF(H6369="","",ROW()-4)</f>
        <v/>
      </c>
    </row>
    <row r="6370">
      <c r="A6370" s="13">
        <f>IF(H6370="","",ROW()-4)</f>
        <v/>
      </c>
      <c r="B6370" s="13">
        <f>IF(H6370="","",ROW()-4)</f>
        <v/>
      </c>
    </row>
    <row r="6371">
      <c r="A6371" s="13">
        <f>IF(H6371="","",ROW()-4)</f>
        <v/>
      </c>
      <c r="B6371" s="13">
        <f>IF(H6371="","",ROW()-4)</f>
        <v/>
      </c>
    </row>
    <row r="6372">
      <c r="A6372" s="13">
        <f>IF(H6372="","",ROW()-4)</f>
        <v/>
      </c>
      <c r="B6372" s="13">
        <f>IF(H6372="","",ROW()-4)</f>
        <v/>
      </c>
    </row>
    <row r="6373">
      <c r="A6373" s="13">
        <f>IF(H6373="","",ROW()-4)</f>
        <v/>
      </c>
      <c r="B6373" s="13">
        <f>IF(H6373="","",ROW()-4)</f>
        <v/>
      </c>
    </row>
    <row r="6374">
      <c r="A6374" s="13">
        <f>IF(H6374="","",ROW()-4)</f>
        <v/>
      </c>
      <c r="B6374" s="13">
        <f>IF(H6374="","",ROW()-4)</f>
        <v/>
      </c>
    </row>
    <row r="6375">
      <c r="A6375" s="13">
        <f>IF(H6375="","",ROW()-4)</f>
        <v/>
      </c>
      <c r="B6375" s="13">
        <f>IF(H6375="","",ROW()-4)</f>
        <v/>
      </c>
    </row>
    <row r="6376">
      <c r="A6376" s="13">
        <f>IF(H6376="","",ROW()-4)</f>
        <v/>
      </c>
      <c r="B6376" s="13">
        <f>IF(H6376="","",ROW()-4)</f>
        <v/>
      </c>
    </row>
    <row r="6377">
      <c r="A6377" s="13">
        <f>IF(H6377="","",ROW()-4)</f>
        <v/>
      </c>
      <c r="B6377" s="13">
        <f>IF(H6377="","",ROW()-4)</f>
        <v/>
      </c>
    </row>
    <row r="6378">
      <c r="A6378" s="13">
        <f>IF(H6378="","",ROW()-4)</f>
        <v/>
      </c>
      <c r="B6378" s="13">
        <f>IF(H6378="","",ROW()-4)</f>
        <v/>
      </c>
    </row>
    <row r="6379">
      <c r="A6379" s="13">
        <f>IF(H6379="","",ROW()-4)</f>
        <v/>
      </c>
      <c r="B6379" s="13">
        <f>IF(H6379="","",ROW()-4)</f>
        <v/>
      </c>
    </row>
    <row r="6380">
      <c r="A6380" s="13">
        <f>IF(H6380="","",ROW()-4)</f>
        <v/>
      </c>
      <c r="B6380" s="13">
        <f>IF(H6380="","",ROW()-4)</f>
        <v/>
      </c>
    </row>
    <row r="6381">
      <c r="A6381" s="13">
        <f>IF(H6381="","",ROW()-4)</f>
        <v/>
      </c>
      <c r="B6381" s="13">
        <f>IF(H6381="","",ROW()-4)</f>
        <v/>
      </c>
    </row>
    <row r="6382">
      <c r="A6382" s="13">
        <f>IF(H6382="","",ROW()-4)</f>
        <v/>
      </c>
      <c r="B6382" s="13">
        <f>IF(H6382="","",ROW()-4)</f>
        <v/>
      </c>
    </row>
    <row r="6383">
      <c r="A6383" s="13">
        <f>IF(H6383="","",ROW()-4)</f>
        <v/>
      </c>
      <c r="B6383" s="13">
        <f>IF(H6383="","",ROW()-4)</f>
        <v/>
      </c>
    </row>
    <row r="6384">
      <c r="A6384" s="13">
        <f>IF(H6384="","",ROW()-4)</f>
        <v/>
      </c>
      <c r="B6384" s="13">
        <f>IF(H6384="","",ROW()-4)</f>
        <v/>
      </c>
    </row>
    <row r="6385">
      <c r="A6385" s="13">
        <f>IF(H6385="","",ROW()-4)</f>
        <v/>
      </c>
      <c r="B6385" s="13">
        <f>IF(H6385="","",ROW()-4)</f>
        <v/>
      </c>
    </row>
    <row r="6386">
      <c r="A6386" s="13">
        <f>IF(H6386="","",ROW()-4)</f>
        <v/>
      </c>
      <c r="B6386" s="13">
        <f>IF(H6386="","",ROW()-4)</f>
        <v/>
      </c>
    </row>
    <row r="6387">
      <c r="A6387" s="13">
        <f>IF(H6387="","",ROW()-4)</f>
        <v/>
      </c>
      <c r="B6387" s="13">
        <f>IF(H6387="","",ROW()-4)</f>
        <v/>
      </c>
    </row>
    <row r="6388">
      <c r="A6388" s="13">
        <f>IF(H6388="","",ROW()-4)</f>
        <v/>
      </c>
      <c r="B6388" s="13">
        <f>IF(H6388="","",ROW()-4)</f>
        <v/>
      </c>
    </row>
    <row r="6389">
      <c r="A6389" s="13">
        <f>IF(H6389="","",ROW()-4)</f>
        <v/>
      </c>
      <c r="B6389" s="13">
        <f>IF(H6389="","",ROW()-4)</f>
        <v/>
      </c>
    </row>
    <row r="6390">
      <c r="A6390" s="13">
        <f>IF(H6390="","",ROW()-4)</f>
        <v/>
      </c>
      <c r="B6390" s="13">
        <f>IF(H6390="","",ROW()-4)</f>
        <v/>
      </c>
    </row>
    <row r="6391">
      <c r="A6391" s="13">
        <f>IF(H6391="","",ROW()-4)</f>
        <v/>
      </c>
      <c r="B6391" s="13">
        <f>IF(H6391="","",ROW()-4)</f>
        <v/>
      </c>
    </row>
    <row r="6392">
      <c r="A6392" s="13">
        <f>IF(H6392="","",ROW()-4)</f>
        <v/>
      </c>
      <c r="B6392" s="13">
        <f>IF(H6392="","",ROW()-4)</f>
        <v/>
      </c>
    </row>
    <row r="6393">
      <c r="A6393" s="13">
        <f>IF(H6393="","",ROW()-4)</f>
        <v/>
      </c>
      <c r="B6393" s="13">
        <f>IF(H6393="","",ROW()-4)</f>
        <v/>
      </c>
    </row>
    <row r="6394">
      <c r="A6394" s="13">
        <f>IF(H6394="","",ROW()-4)</f>
        <v/>
      </c>
      <c r="B6394" s="13">
        <f>IF(H6394="","",ROW()-4)</f>
        <v/>
      </c>
    </row>
    <row r="6395">
      <c r="A6395" s="13">
        <f>IF(H6395="","",ROW()-4)</f>
        <v/>
      </c>
      <c r="B6395" s="13">
        <f>IF(H6395="","",ROW()-4)</f>
        <v/>
      </c>
    </row>
    <row r="6396">
      <c r="A6396" s="13">
        <f>IF(H6396="","",ROW()-4)</f>
        <v/>
      </c>
      <c r="B6396" s="13">
        <f>IF(H6396="","",ROW()-4)</f>
        <v/>
      </c>
    </row>
    <row r="6397">
      <c r="A6397" s="13">
        <f>IF(H6397="","",ROW()-4)</f>
        <v/>
      </c>
      <c r="B6397" s="13">
        <f>IF(H6397="","",ROW()-4)</f>
        <v/>
      </c>
    </row>
    <row r="6398">
      <c r="A6398" s="13">
        <f>IF(H6398="","",ROW()-4)</f>
        <v/>
      </c>
      <c r="B6398" s="13">
        <f>IF(H6398="","",ROW()-4)</f>
        <v/>
      </c>
    </row>
    <row r="6399">
      <c r="A6399" s="13">
        <f>IF(H6399="","",ROW()-4)</f>
        <v/>
      </c>
      <c r="B6399" s="13">
        <f>IF(H6399="","",ROW()-4)</f>
        <v/>
      </c>
    </row>
    <row r="6400">
      <c r="A6400" s="13">
        <f>IF(H6400="","",ROW()-4)</f>
        <v/>
      </c>
      <c r="B6400" s="13">
        <f>IF(H6400="","",ROW()-4)</f>
        <v/>
      </c>
    </row>
    <row r="6401">
      <c r="A6401" s="13">
        <f>IF(H6401="","",ROW()-4)</f>
        <v/>
      </c>
      <c r="B6401" s="13">
        <f>IF(H6401="","",ROW()-4)</f>
        <v/>
      </c>
    </row>
    <row r="6402">
      <c r="A6402" s="13">
        <f>IF(H6402="","",ROW()-4)</f>
        <v/>
      </c>
      <c r="B6402" s="13">
        <f>IF(H6402="","",ROW()-4)</f>
        <v/>
      </c>
    </row>
    <row r="6403">
      <c r="A6403" s="13">
        <f>IF(H6403="","",ROW()-4)</f>
        <v/>
      </c>
      <c r="B6403" s="13">
        <f>IF(H6403="","",ROW()-4)</f>
        <v/>
      </c>
    </row>
    <row r="6404">
      <c r="A6404" s="13">
        <f>IF(H6404="","",ROW()-4)</f>
        <v/>
      </c>
      <c r="B6404" s="13">
        <f>IF(H6404="","",ROW()-4)</f>
        <v/>
      </c>
    </row>
    <row r="6405">
      <c r="A6405" s="13">
        <f>IF(H6405="","",ROW()-4)</f>
        <v/>
      </c>
      <c r="B6405" s="13">
        <f>IF(H6405="","",ROW()-4)</f>
        <v/>
      </c>
    </row>
    <row r="6406">
      <c r="A6406" s="13">
        <f>IF(H6406="","",ROW()-4)</f>
        <v/>
      </c>
      <c r="B6406" s="13">
        <f>IF(H6406="","",ROW()-4)</f>
        <v/>
      </c>
    </row>
    <row r="6407">
      <c r="A6407" s="13">
        <f>IF(H6407="","",ROW()-4)</f>
        <v/>
      </c>
      <c r="B6407" s="13">
        <f>IF(H6407="","",ROW()-4)</f>
        <v/>
      </c>
    </row>
    <row r="6408">
      <c r="A6408" s="13">
        <f>IF(H6408="","",ROW()-4)</f>
        <v/>
      </c>
      <c r="B6408" s="13">
        <f>IF(H6408="","",ROW()-4)</f>
        <v/>
      </c>
    </row>
    <row r="6409">
      <c r="A6409" s="13">
        <f>IF(H6409="","",ROW()-4)</f>
        <v/>
      </c>
      <c r="B6409" s="13">
        <f>IF(H6409="","",ROW()-4)</f>
        <v/>
      </c>
    </row>
    <row r="6410">
      <c r="A6410" s="13">
        <f>IF(H6410="","",ROW()-4)</f>
        <v/>
      </c>
      <c r="B6410" s="13">
        <f>IF(H6410="","",ROW()-4)</f>
        <v/>
      </c>
    </row>
    <row r="6411">
      <c r="A6411" s="13">
        <f>IF(H6411="","",ROW()-4)</f>
        <v/>
      </c>
      <c r="B6411" s="13">
        <f>IF(H6411="","",ROW()-4)</f>
        <v/>
      </c>
    </row>
    <row r="6412">
      <c r="A6412" s="13">
        <f>IF(H6412="","",ROW()-4)</f>
        <v/>
      </c>
      <c r="B6412" s="13">
        <f>IF(H6412="","",ROW()-4)</f>
        <v/>
      </c>
    </row>
    <row r="6413">
      <c r="A6413" s="13">
        <f>IF(H6413="","",ROW()-4)</f>
        <v/>
      </c>
      <c r="B6413" s="13">
        <f>IF(H6413="","",ROW()-4)</f>
        <v/>
      </c>
    </row>
    <row r="6414">
      <c r="A6414" s="13">
        <f>IF(H6414="","",ROW()-4)</f>
        <v/>
      </c>
      <c r="B6414" s="13">
        <f>IF(H6414="","",ROW()-4)</f>
        <v/>
      </c>
    </row>
    <row r="6415">
      <c r="A6415" s="13">
        <f>IF(H6415="","",ROW()-4)</f>
        <v/>
      </c>
      <c r="B6415" s="13">
        <f>IF(H6415="","",ROW()-4)</f>
        <v/>
      </c>
    </row>
    <row r="6416">
      <c r="A6416" s="13">
        <f>IF(H6416="","",ROW()-4)</f>
        <v/>
      </c>
      <c r="B6416" s="13">
        <f>IF(H6416="","",ROW()-4)</f>
        <v/>
      </c>
    </row>
    <row r="6417">
      <c r="A6417" s="13">
        <f>IF(H6417="","",ROW()-4)</f>
        <v/>
      </c>
      <c r="B6417" s="13">
        <f>IF(H6417="","",ROW()-4)</f>
        <v/>
      </c>
    </row>
    <row r="6418">
      <c r="A6418" s="13">
        <f>IF(H6418="","",ROW()-4)</f>
        <v/>
      </c>
      <c r="B6418" s="13">
        <f>IF(H6418="","",ROW()-4)</f>
        <v/>
      </c>
    </row>
    <row r="6419">
      <c r="A6419" s="13">
        <f>IF(H6419="","",ROW()-4)</f>
        <v/>
      </c>
      <c r="B6419" s="13">
        <f>IF(H6419="","",ROW()-4)</f>
        <v/>
      </c>
    </row>
    <row r="6420">
      <c r="A6420" s="13">
        <f>IF(H6420="","",ROW()-4)</f>
        <v/>
      </c>
      <c r="B6420" s="13">
        <f>IF(H6420="","",ROW()-4)</f>
        <v/>
      </c>
    </row>
    <row r="6421">
      <c r="A6421" s="13">
        <f>IF(H6421="","",ROW()-4)</f>
        <v/>
      </c>
      <c r="B6421" s="13">
        <f>IF(H6421="","",ROW()-4)</f>
        <v/>
      </c>
    </row>
    <row r="6422">
      <c r="A6422" s="13">
        <f>IF(H6422="","",ROW()-4)</f>
        <v/>
      </c>
      <c r="B6422" s="13">
        <f>IF(H6422="","",ROW()-4)</f>
        <v/>
      </c>
    </row>
    <row r="6423">
      <c r="A6423" s="13">
        <f>IF(H6423="","",ROW()-4)</f>
        <v/>
      </c>
      <c r="B6423" s="13">
        <f>IF(H6423="","",ROW()-4)</f>
        <v/>
      </c>
    </row>
    <row r="6424">
      <c r="A6424" s="13">
        <f>IF(H6424="","",ROW()-4)</f>
        <v/>
      </c>
      <c r="B6424" s="13">
        <f>IF(H6424="","",ROW()-4)</f>
        <v/>
      </c>
    </row>
    <row r="6425">
      <c r="A6425" s="13">
        <f>IF(H6425="","",ROW()-4)</f>
        <v/>
      </c>
      <c r="B6425" s="13">
        <f>IF(H6425="","",ROW()-4)</f>
        <v/>
      </c>
    </row>
    <row r="6426">
      <c r="A6426" s="13">
        <f>IF(H6426="","",ROW()-4)</f>
        <v/>
      </c>
      <c r="B6426" s="13">
        <f>IF(H6426="","",ROW()-4)</f>
        <v/>
      </c>
    </row>
    <row r="6427">
      <c r="A6427" s="13">
        <f>IF(H6427="","",ROW()-4)</f>
        <v/>
      </c>
      <c r="B6427" s="13">
        <f>IF(H6427="","",ROW()-4)</f>
        <v/>
      </c>
    </row>
    <row r="6428">
      <c r="A6428" s="13">
        <f>IF(H6428="","",ROW()-4)</f>
        <v/>
      </c>
      <c r="B6428" s="13">
        <f>IF(H6428="","",ROW()-4)</f>
        <v/>
      </c>
    </row>
    <row r="6429">
      <c r="A6429" s="13">
        <f>IF(H6429="","",ROW()-4)</f>
        <v/>
      </c>
      <c r="B6429" s="13">
        <f>IF(H6429="","",ROW()-4)</f>
        <v/>
      </c>
    </row>
    <row r="6430">
      <c r="A6430" s="13">
        <f>IF(H6430="","",ROW()-4)</f>
        <v/>
      </c>
      <c r="B6430" s="13">
        <f>IF(H6430="","",ROW()-4)</f>
        <v/>
      </c>
    </row>
    <row r="6431">
      <c r="A6431" s="13">
        <f>IF(H6431="","",ROW()-4)</f>
        <v/>
      </c>
      <c r="B6431" s="13">
        <f>IF(H6431="","",ROW()-4)</f>
        <v/>
      </c>
    </row>
    <row r="6432">
      <c r="A6432" s="13">
        <f>IF(H6432="","",ROW()-4)</f>
        <v/>
      </c>
      <c r="B6432" s="13">
        <f>IF(H6432="","",ROW()-4)</f>
        <v/>
      </c>
    </row>
    <row r="6433">
      <c r="A6433" s="13">
        <f>IF(H6433="","",ROW()-4)</f>
        <v/>
      </c>
      <c r="B6433" s="13">
        <f>IF(H6433="","",ROW()-4)</f>
        <v/>
      </c>
    </row>
    <row r="6434">
      <c r="A6434" s="13">
        <f>IF(H6434="","",ROW()-4)</f>
        <v/>
      </c>
      <c r="B6434" s="13">
        <f>IF(H6434="","",ROW()-4)</f>
        <v/>
      </c>
    </row>
    <row r="6435">
      <c r="A6435" s="13">
        <f>IF(H6435="","",ROW()-4)</f>
        <v/>
      </c>
      <c r="B6435" s="13">
        <f>IF(H6435="","",ROW()-4)</f>
        <v/>
      </c>
    </row>
    <row r="6436">
      <c r="A6436" s="13">
        <f>IF(H6436="","",ROW()-4)</f>
        <v/>
      </c>
      <c r="B6436" s="13">
        <f>IF(H6436="","",ROW()-4)</f>
        <v/>
      </c>
    </row>
    <row r="6437">
      <c r="A6437" s="13">
        <f>IF(H6437="","",ROW()-4)</f>
        <v/>
      </c>
      <c r="B6437" s="13">
        <f>IF(H6437="","",ROW()-4)</f>
        <v/>
      </c>
    </row>
    <row r="6438">
      <c r="A6438" s="13">
        <f>IF(H6438="","",ROW()-4)</f>
        <v/>
      </c>
      <c r="B6438" s="13">
        <f>IF(H6438="","",ROW()-4)</f>
        <v/>
      </c>
    </row>
    <row r="6439">
      <c r="A6439" s="13">
        <f>IF(H6439="","",ROW()-4)</f>
        <v/>
      </c>
      <c r="B6439" s="13">
        <f>IF(H6439="","",ROW()-4)</f>
        <v/>
      </c>
    </row>
    <row r="6440">
      <c r="A6440" s="13">
        <f>IF(H6440="","",ROW()-4)</f>
        <v/>
      </c>
      <c r="B6440" s="13">
        <f>IF(H6440="","",ROW()-4)</f>
        <v/>
      </c>
    </row>
    <row r="6441">
      <c r="A6441" s="13">
        <f>IF(H6441="","",ROW()-4)</f>
        <v/>
      </c>
      <c r="B6441" s="13">
        <f>IF(H6441="","",ROW()-4)</f>
        <v/>
      </c>
    </row>
    <row r="6442">
      <c r="A6442" s="13">
        <f>IF(H6442="","",ROW()-4)</f>
        <v/>
      </c>
      <c r="B6442" s="13">
        <f>IF(H6442="","",ROW()-4)</f>
        <v/>
      </c>
    </row>
    <row r="6443">
      <c r="A6443" s="13">
        <f>IF(H6443="","",ROW()-4)</f>
        <v/>
      </c>
      <c r="B6443" s="13">
        <f>IF(H6443="","",ROW()-4)</f>
        <v/>
      </c>
    </row>
    <row r="6444">
      <c r="A6444" s="13">
        <f>IF(H6444="","",ROW()-4)</f>
        <v/>
      </c>
      <c r="B6444" s="13">
        <f>IF(H6444="","",ROW()-4)</f>
        <v/>
      </c>
    </row>
    <row r="6445">
      <c r="A6445" s="13">
        <f>IF(H6445="","",ROW()-4)</f>
        <v/>
      </c>
      <c r="B6445" s="13">
        <f>IF(H6445="","",ROW()-4)</f>
        <v/>
      </c>
    </row>
    <row r="6446">
      <c r="A6446" s="13">
        <f>IF(H6446="","",ROW()-4)</f>
        <v/>
      </c>
      <c r="B6446" s="13">
        <f>IF(H6446="","",ROW()-4)</f>
        <v/>
      </c>
    </row>
    <row r="6447">
      <c r="A6447" s="13">
        <f>IF(H6447="","",ROW()-4)</f>
        <v/>
      </c>
      <c r="B6447" s="13">
        <f>IF(H6447="","",ROW()-4)</f>
        <v/>
      </c>
    </row>
    <row r="6448">
      <c r="A6448" s="13">
        <f>IF(H6448="","",ROW()-4)</f>
        <v/>
      </c>
      <c r="B6448" s="13">
        <f>IF(H6448="","",ROW()-4)</f>
        <v/>
      </c>
    </row>
    <row r="6449">
      <c r="A6449" s="13">
        <f>IF(H6449="","",ROW()-4)</f>
        <v/>
      </c>
      <c r="B6449" s="13">
        <f>IF(H6449="","",ROW()-4)</f>
        <v/>
      </c>
    </row>
    <row r="6450">
      <c r="A6450" s="13">
        <f>IF(H6450="","",ROW()-4)</f>
        <v/>
      </c>
      <c r="B6450" s="13">
        <f>IF(H6450="","",ROW()-4)</f>
        <v/>
      </c>
    </row>
    <row r="6451">
      <c r="A6451" s="13">
        <f>IF(H6451="","",ROW()-4)</f>
        <v/>
      </c>
      <c r="B6451" s="13">
        <f>IF(H6451="","",ROW()-4)</f>
        <v/>
      </c>
    </row>
    <row r="6452">
      <c r="A6452" s="13">
        <f>IF(H6452="","",ROW()-4)</f>
        <v/>
      </c>
      <c r="B6452" s="13">
        <f>IF(H6452="","",ROW()-4)</f>
        <v/>
      </c>
    </row>
    <row r="6453">
      <c r="A6453" s="13">
        <f>IF(H6453="","",ROW()-4)</f>
        <v/>
      </c>
      <c r="B6453" s="13">
        <f>IF(H6453="","",ROW()-4)</f>
        <v/>
      </c>
    </row>
    <row r="6454">
      <c r="A6454" s="13">
        <f>IF(H6454="","",ROW()-4)</f>
        <v/>
      </c>
      <c r="B6454" s="13">
        <f>IF(H6454="","",ROW()-4)</f>
        <v/>
      </c>
    </row>
    <row r="6455">
      <c r="A6455" s="13">
        <f>IF(H6455="","",ROW()-4)</f>
        <v/>
      </c>
      <c r="B6455" s="13">
        <f>IF(H6455="","",ROW()-4)</f>
        <v/>
      </c>
    </row>
    <row r="6456">
      <c r="A6456" s="13">
        <f>IF(H6456="","",ROW()-4)</f>
        <v/>
      </c>
      <c r="B6456" s="13">
        <f>IF(H6456="","",ROW()-4)</f>
        <v/>
      </c>
    </row>
    <row r="6457">
      <c r="A6457" s="13">
        <f>IF(H6457="","",ROW()-4)</f>
        <v/>
      </c>
      <c r="B6457" s="13">
        <f>IF(H6457="","",ROW()-4)</f>
        <v/>
      </c>
    </row>
    <row r="6458">
      <c r="A6458" s="13">
        <f>IF(H6458="","",ROW()-4)</f>
        <v/>
      </c>
      <c r="B6458" s="13">
        <f>IF(H6458="","",ROW()-4)</f>
        <v/>
      </c>
    </row>
    <row r="6459">
      <c r="A6459" s="13">
        <f>IF(H6459="","",ROW()-4)</f>
        <v/>
      </c>
      <c r="B6459" s="13">
        <f>IF(H6459="","",ROW()-4)</f>
        <v/>
      </c>
    </row>
    <row r="6460">
      <c r="A6460" s="13">
        <f>IF(H6460="","",ROW()-4)</f>
        <v/>
      </c>
      <c r="B6460" s="13">
        <f>IF(H6460="","",ROW()-4)</f>
        <v/>
      </c>
    </row>
    <row r="6461">
      <c r="A6461" s="13">
        <f>IF(H6461="","",ROW()-4)</f>
        <v/>
      </c>
      <c r="B6461" s="13">
        <f>IF(H6461="","",ROW()-4)</f>
        <v/>
      </c>
    </row>
    <row r="6462">
      <c r="A6462" s="13">
        <f>IF(H6462="","",ROW()-4)</f>
        <v/>
      </c>
      <c r="B6462" s="13">
        <f>IF(H6462="","",ROW()-4)</f>
        <v/>
      </c>
    </row>
    <row r="6463">
      <c r="A6463" s="13">
        <f>IF(H6463="","",ROW()-4)</f>
        <v/>
      </c>
      <c r="B6463" s="13">
        <f>IF(H6463="","",ROW()-4)</f>
        <v/>
      </c>
    </row>
    <row r="6464">
      <c r="A6464" s="13">
        <f>IF(H6464="","",ROW()-4)</f>
        <v/>
      </c>
      <c r="B6464" s="13">
        <f>IF(H6464="","",ROW()-4)</f>
        <v/>
      </c>
    </row>
    <row r="6465">
      <c r="A6465" s="13">
        <f>IF(H6465="","",ROW()-4)</f>
        <v/>
      </c>
      <c r="B6465" s="13">
        <f>IF(H6465="","",ROW()-4)</f>
        <v/>
      </c>
    </row>
    <row r="6466">
      <c r="A6466" s="13">
        <f>IF(H6466="","",ROW()-4)</f>
        <v/>
      </c>
      <c r="B6466" s="13">
        <f>IF(H6466="","",ROW()-4)</f>
        <v/>
      </c>
    </row>
    <row r="6467">
      <c r="A6467" s="13">
        <f>IF(H6467="","",ROW()-4)</f>
        <v/>
      </c>
      <c r="B6467" s="13">
        <f>IF(H6467="","",ROW()-4)</f>
        <v/>
      </c>
    </row>
    <row r="6468">
      <c r="A6468" s="13">
        <f>IF(H6468="","",ROW()-4)</f>
        <v/>
      </c>
      <c r="B6468" s="13">
        <f>IF(H6468="","",ROW()-4)</f>
        <v/>
      </c>
    </row>
    <row r="6469">
      <c r="A6469" s="13">
        <f>IF(H6469="","",ROW()-4)</f>
        <v/>
      </c>
      <c r="B6469" s="13">
        <f>IF(H6469="","",ROW()-4)</f>
        <v/>
      </c>
    </row>
    <row r="6470">
      <c r="A6470" s="13">
        <f>IF(H6470="","",ROW()-4)</f>
        <v/>
      </c>
      <c r="B6470" s="13">
        <f>IF(H6470="","",ROW()-4)</f>
        <v/>
      </c>
    </row>
    <row r="6471">
      <c r="A6471" s="13">
        <f>IF(H6471="","",ROW()-4)</f>
        <v/>
      </c>
      <c r="B6471" s="13">
        <f>IF(H6471="","",ROW()-4)</f>
        <v/>
      </c>
    </row>
    <row r="6472">
      <c r="A6472" s="13">
        <f>IF(H6472="","",ROW()-4)</f>
        <v/>
      </c>
      <c r="B6472" s="13">
        <f>IF(H6472="","",ROW()-4)</f>
        <v/>
      </c>
    </row>
    <row r="6473">
      <c r="A6473" s="13">
        <f>IF(H6473="","",ROW()-4)</f>
        <v/>
      </c>
      <c r="B6473" s="13">
        <f>IF(H6473="","",ROW()-4)</f>
        <v/>
      </c>
    </row>
    <row r="6474">
      <c r="A6474" s="13">
        <f>IF(H6474="","",ROW()-4)</f>
        <v/>
      </c>
      <c r="B6474" s="13">
        <f>IF(H6474="","",ROW()-4)</f>
        <v/>
      </c>
    </row>
    <row r="6475">
      <c r="A6475" s="13">
        <f>IF(H6475="","",ROW()-4)</f>
        <v/>
      </c>
      <c r="B6475" s="13">
        <f>IF(H6475="","",ROW()-4)</f>
        <v/>
      </c>
    </row>
    <row r="6476">
      <c r="A6476" s="13">
        <f>IF(H6476="","",ROW()-4)</f>
        <v/>
      </c>
      <c r="B6476" s="13">
        <f>IF(H6476="","",ROW()-4)</f>
        <v/>
      </c>
    </row>
    <row r="6477">
      <c r="A6477" s="13">
        <f>IF(H6477="","",ROW()-4)</f>
        <v/>
      </c>
      <c r="B6477" s="13">
        <f>IF(H6477="","",ROW()-4)</f>
        <v/>
      </c>
    </row>
    <row r="6478">
      <c r="A6478" s="13">
        <f>IF(H6478="","",ROW()-4)</f>
        <v/>
      </c>
      <c r="B6478" s="13">
        <f>IF(H6478="","",ROW()-4)</f>
        <v/>
      </c>
    </row>
    <row r="6479">
      <c r="A6479" s="13">
        <f>IF(H6479="","",ROW()-4)</f>
        <v/>
      </c>
      <c r="B6479" s="13">
        <f>IF(H6479="","",ROW()-4)</f>
        <v/>
      </c>
    </row>
    <row r="6480">
      <c r="A6480" s="13">
        <f>IF(H6480="","",ROW()-4)</f>
        <v/>
      </c>
      <c r="B6480" s="13">
        <f>IF(H6480="","",ROW()-4)</f>
        <v/>
      </c>
    </row>
    <row r="6481">
      <c r="A6481" s="13">
        <f>IF(H6481="","",ROW()-4)</f>
        <v/>
      </c>
      <c r="B6481" s="13">
        <f>IF(H6481="","",ROW()-4)</f>
        <v/>
      </c>
    </row>
    <row r="6482">
      <c r="A6482" s="13">
        <f>IF(H6482="","",ROW()-4)</f>
        <v/>
      </c>
      <c r="B6482" s="13">
        <f>IF(H6482="","",ROW()-4)</f>
        <v/>
      </c>
    </row>
    <row r="6483">
      <c r="A6483" s="13">
        <f>IF(H6483="","",ROW()-4)</f>
        <v/>
      </c>
      <c r="B6483" s="13">
        <f>IF(H6483="","",ROW()-4)</f>
        <v/>
      </c>
    </row>
    <row r="6484">
      <c r="A6484" s="13">
        <f>IF(H6484="","",ROW()-4)</f>
        <v/>
      </c>
      <c r="B6484" s="13">
        <f>IF(H6484="","",ROW()-4)</f>
        <v/>
      </c>
    </row>
    <row r="6485">
      <c r="A6485" s="13">
        <f>IF(H6485="","",ROW()-4)</f>
        <v/>
      </c>
      <c r="B6485" s="13">
        <f>IF(H6485="","",ROW()-4)</f>
        <v/>
      </c>
    </row>
    <row r="6486">
      <c r="A6486" s="13">
        <f>IF(H6486="","",ROW()-4)</f>
        <v/>
      </c>
      <c r="B6486" s="13">
        <f>IF(H6486="","",ROW()-4)</f>
        <v/>
      </c>
    </row>
    <row r="6487">
      <c r="A6487" s="13">
        <f>IF(H6487="","",ROW()-4)</f>
        <v/>
      </c>
      <c r="B6487" s="13">
        <f>IF(H6487="","",ROW()-4)</f>
        <v/>
      </c>
    </row>
    <row r="6488">
      <c r="A6488" s="13">
        <f>IF(H6488="","",ROW()-4)</f>
        <v/>
      </c>
      <c r="B6488" s="13">
        <f>IF(H6488="","",ROW()-4)</f>
        <v/>
      </c>
    </row>
    <row r="6489">
      <c r="A6489" s="13">
        <f>IF(H6489="","",ROW()-4)</f>
        <v/>
      </c>
      <c r="B6489" s="13">
        <f>IF(H6489="","",ROW()-4)</f>
        <v/>
      </c>
    </row>
    <row r="6490">
      <c r="A6490" s="13">
        <f>IF(H6490="","",ROW()-4)</f>
        <v/>
      </c>
      <c r="B6490" s="13">
        <f>IF(H6490="","",ROW()-4)</f>
        <v/>
      </c>
    </row>
    <row r="6491">
      <c r="A6491" s="13">
        <f>IF(H6491="","",ROW()-4)</f>
        <v/>
      </c>
      <c r="B6491" s="13">
        <f>IF(H6491="","",ROW()-4)</f>
        <v/>
      </c>
    </row>
    <row r="6492">
      <c r="A6492" s="13">
        <f>IF(H6492="","",ROW()-4)</f>
        <v/>
      </c>
      <c r="B6492" s="13">
        <f>IF(H6492="","",ROW()-4)</f>
        <v/>
      </c>
    </row>
    <row r="6493">
      <c r="A6493" s="13">
        <f>IF(H6493="","",ROW()-4)</f>
        <v/>
      </c>
      <c r="B6493" s="13">
        <f>IF(H6493="","",ROW()-4)</f>
        <v/>
      </c>
    </row>
    <row r="6494">
      <c r="A6494" s="13">
        <f>IF(H6494="","",ROW()-4)</f>
        <v/>
      </c>
      <c r="B6494" s="13">
        <f>IF(H6494="","",ROW()-4)</f>
        <v/>
      </c>
    </row>
    <row r="6495">
      <c r="A6495" s="13">
        <f>IF(H6495="","",ROW()-4)</f>
        <v/>
      </c>
      <c r="B6495" s="13">
        <f>IF(H6495="","",ROW()-4)</f>
        <v/>
      </c>
    </row>
    <row r="6496">
      <c r="A6496" s="13">
        <f>IF(H6496="","",ROW()-4)</f>
        <v/>
      </c>
      <c r="B6496" s="13">
        <f>IF(H6496="","",ROW()-4)</f>
        <v/>
      </c>
    </row>
    <row r="6497">
      <c r="A6497" s="13">
        <f>IF(H6497="","",ROW()-4)</f>
        <v/>
      </c>
      <c r="B6497" s="13">
        <f>IF(H6497="","",ROW()-4)</f>
        <v/>
      </c>
    </row>
    <row r="6498">
      <c r="A6498" s="13">
        <f>IF(H6498="","",ROW()-4)</f>
        <v/>
      </c>
      <c r="B6498" s="13">
        <f>IF(H6498="","",ROW()-4)</f>
        <v/>
      </c>
    </row>
    <row r="6499">
      <c r="A6499" s="13">
        <f>IF(H6499="","",ROW()-4)</f>
        <v/>
      </c>
      <c r="B6499" s="13">
        <f>IF(H6499="","",ROW()-4)</f>
        <v/>
      </c>
    </row>
    <row r="6500">
      <c r="A6500" s="13">
        <f>IF(H6500="","",ROW()-4)</f>
        <v/>
      </c>
      <c r="B6500" s="13">
        <f>IF(H6500="","",ROW()-4)</f>
        <v/>
      </c>
    </row>
    <row r="6501">
      <c r="A6501" s="13">
        <f>IF(H6501="","",ROW()-4)</f>
        <v/>
      </c>
      <c r="B6501" s="13">
        <f>IF(H6501="","",ROW()-4)</f>
        <v/>
      </c>
    </row>
    <row r="6502">
      <c r="A6502" s="13">
        <f>IF(H6502="","",ROW()-4)</f>
        <v/>
      </c>
      <c r="B6502" s="13">
        <f>IF(H6502="","",ROW()-4)</f>
        <v/>
      </c>
    </row>
    <row r="6503">
      <c r="A6503" s="13">
        <f>IF(H6503="","",ROW()-4)</f>
        <v/>
      </c>
      <c r="B6503" s="13">
        <f>IF(H6503="","",ROW()-4)</f>
        <v/>
      </c>
    </row>
    <row r="6504">
      <c r="A6504" s="13">
        <f>IF(H6504="","",ROW()-4)</f>
        <v/>
      </c>
      <c r="B6504" s="13">
        <f>IF(H6504="","",ROW()-4)</f>
        <v/>
      </c>
    </row>
    <row r="6505">
      <c r="A6505" s="13">
        <f>IF(H6505="","",ROW()-4)</f>
        <v/>
      </c>
      <c r="B6505" s="13">
        <f>IF(H6505="","",ROW()-4)</f>
        <v/>
      </c>
    </row>
    <row r="6506">
      <c r="A6506" s="13">
        <f>IF(H6506="","",ROW()-4)</f>
        <v/>
      </c>
      <c r="B6506" s="13">
        <f>IF(H6506="","",ROW()-4)</f>
        <v/>
      </c>
    </row>
    <row r="6507">
      <c r="A6507" s="13">
        <f>IF(H6507="","",ROW()-4)</f>
        <v/>
      </c>
      <c r="B6507" s="13">
        <f>IF(H6507="","",ROW()-4)</f>
        <v/>
      </c>
    </row>
    <row r="6508">
      <c r="A6508" s="13">
        <f>IF(H6508="","",ROW()-4)</f>
        <v/>
      </c>
      <c r="B6508" s="13">
        <f>IF(H6508="","",ROW()-4)</f>
        <v/>
      </c>
    </row>
    <row r="6509">
      <c r="A6509" s="13">
        <f>IF(H6509="","",ROW()-4)</f>
        <v/>
      </c>
      <c r="B6509" s="13">
        <f>IF(H6509="","",ROW()-4)</f>
        <v/>
      </c>
    </row>
    <row r="6510">
      <c r="A6510" s="13">
        <f>IF(H6510="","",ROW()-4)</f>
        <v/>
      </c>
      <c r="B6510" s="13">
        <f>IF(H6510="","",ROW()-4)</f>
        <v/>
      </c>
    </row>
    <row r="6511">
      <c r="A6511" s="13">
        <f>IF(H6511="","",ROW()-4)</f>
        <v/>
      </c>
      <c r="B6511" s="13">
        <f>IF(H6511="","",ROW()-4)</f>
        <v/>
      </c>
    </row>
    <row r="6512">
      <c r="A6512" s="13">
        <f>IF(H6512="","",ROW()-4)</f>
        <v/>
      </c>
      <c r="B6512" s="13">
        <f>IF(H6512="","",ROW()-4)</f>
        <v/>
      </c>
    </row>
    <row r="6513">
      <c r="A6513" s="13">
        <f>IF(H6513="","",ROW()-4)</f>
        <v/>
      </c>
      <c r="B6513" s="13">
        <f>IF(H6513="","",ROW()-4)</f>
        <v/>
      </c>
    </row>
    <row r="6514">
      <c r="A6514" s="13">
        <f>IF(H6514="","",ROW()-4)</f>
        <v/>
      </c>
      <c r="B6514" s="13">
        <f>IF(H6514="","",ROW()-4)</f>
        <v/>
      </c>
    </row>
    <row r="6515">
      <c r="A6515" s="13">
        <f>IF(H6515="","",ROW()-4)</f>
        <v/>
      </c>
      <c r="B6515" s="13">
        <f>IF(H6515="","",ROW()-4)</f>
        <v/>
      </c>
    </row>
    <row r="6516">
      <c r="A6516" s="13">
        <f>IF(H6516="","",ROW()-4)</f>
        <v/>
      </c>
      <c r="B6516" s="13">
        <f>IF(H6516="","",ROW()-4)</f>
        <v/>
      </c>
    </row>
    <row r="6517">
      <c r="A6517" s="13">
        <f>IF(H6517="","",ROW()-4)</f>
        <v/>
      </c>
      <c r="B6517" s="13">
        <f>IF(H6517="","",ROW()-4)</f>
        <v/>
      </c>
    </row>
    <row r="6518">
      <c r="A6518" s="13">
        <f>IF(H6518="","",ROW()-4)</f>
        <v/>
      </c>
      <c r="B6518" s="13">
        <f>IF(H6518="","",ROW()-4)</f>
        <v/>
      </c>
    </row>
    <row r="6519">
      <c r="A6519" s="13">
        <f>IF(H6519="","",ROW()-4)</f>
        <v/>
      </c>
      <c r="B6519" s="13">
        <f>IF(H6519="","",ROW()-4)</f>
        <v/>
      </c>
    </row>
    <row r="6520">
      <c r="A6520" s="13">
        <f>IF(H6520="","",ROW()-4)</f>
        <v/>
      </c>
      <c r="B6520" s="13">
        <f>IF(H6520="","",ROW()-4)</f>
        <v/>
      </c>
    </row>
    <row r="6521">
      <c r="A6521" s="13">
        <f>IF(H6521="","",ROW()-4)</f>
        <v/>
      </c>
      <c r="B6521" s="13">
        <f>IF(H6521="","",ROW()-4)</f>
        <v/>
      </c>
    </row>
    <row r="6522">
      <c r="A6522" s="13">
        <f>IF(H6522="","",ROW()-4)</f>
        <v/>
      </c>
      <c r="B6522" s="13">
        <f>IF(H6522="","",ROW()-4)</f>
        <v/>
      </c>
    </row>
    <row r="6523">
      <c r="A6523" s="13">
        <f>IF(H6523="","",ROW()-4)</f>
        <v/>
      </c>
      <c r="B6523" s="13">
        <f>IF(H6523="","",ROW()-4)</f>
        <v/>
      </c>
    </row>
    <row r="6524">
      <c r="A6524" s="13">
        <f>IF(H6524="","",ROW()-4)</f>
        <v/>
      </c>
      <c r="B6524" s="13">
        <f>IF(H6524="","",ROW()-4)</f>
        <v/>
      </c>
    </row>
    <row r="6525">
      <c r="A6525" s="13">
        <f>IF(H6525="","",ROW()-4)</f>
        <v/>
      </c>
      <c r="B6525" s="13">
        <f>IF(H6525="","",ROW()-4)</f>
        <v/>
      </c>
    </row>
    <row r="6526">
      <c r="A6526" s="13">
        <f>IF(H6526="","",ROW()-4)</f>
        <v/>
      </c>
      <c r="B6526" s="13">
        <f>IF(H6526="","",ROW()-4)</f>
        <v/>
      </c>
    </row>
    <row r="6527">
      <c r="A6527" s="13">
        <f>IF(H6527="","",ROW()-4)</f>
        <v/>
      </c>
      <c r="B6527" s="13">
        <f>IF(H6527="","",ROW()-4)</f>
        <v/>
      </c>
    </row>
    <row r="6528">
      <c r="A6528" s="13">
        <f>IF(H6528="","",ROW()-4)</f>
        <v/>
      </c>
      <c r="B6528" s="13">
        <f>IF(H6528="","",ROW()-4)</f>
        <v/>
      </c>
    </row>
    <row r="6529">
      <c r="A6529" s="13">
        <f>IF(H6529="","",ROW()-4)</f>
        <v/>
      </c>
      <c r="B6529" s="13">
        <f>IF(H6529="","",ROW()-4)</f>
        <v/>
      </c>
    </row>
    <row r="6530">
      <c r="A6530" s="13">
        <f>IF(H6530="","",ROW()-4)</f>
        <v/>
      </c>
      <c r="B6530" s="13">
        <f>IF(H6530="","",ROW()-4)</f>
        <v/>
      </c>
    </row>
    <row r="6531">
      <c r="A6531" s="13">
        <f>IF(H6531="","",ROW()-4)</f>
        <v/>
      </c>
      <c r="B6531" s="13">
        <f>IF(H6531="","",ROW()-4)</f>
        <v/>
      </c>
    </row>
    <row r="6532">
      <c r="A6532" s="13">
        <f>IF(H6532="","",ROW()-4)</f>
        <v/>
      </c>
      <c r="B6532" s="13">
        <f>IF(H6532="","",ROW()-4)</f>
        <v/>
      </c>
    </row>
    <row r="6533">
      <c r="A6533" s="13">
        <f>IF(H6533="","",ROW()-4)</f>
        <v/>
      </c>
      <c r="B6533" s="13">
        <f>IF(H6533="","",ROW()-4)</f>
        <v/>
      </c>
    </row>
    <row r="6534">
      <c r="A6534" s="13">
        <f>IF(H6534="","",ROW()-4)</f>
        <v/>
      </c>
      <c r="B6534" s="13">
        <f>IF(H6534="","",ROW()-4)</f>
        <v/>
      </c>
    </row>
    <row r="6535">
      <c r="A6535" s="13">
        <f>IF(H6535="","",ROW()-4)</f>
        <v/>
      </c>
      <c r="B6535" s="13">
        <f>IF(H6535="","",ROW()-4)</f>
        <v/>
      </c>
    </row>
    <row r="6536">
      <c r="A6536" s="13">
        <f>IF(H6536="","",ROW()-4)</f>
        <v/>
      </c>
      <c r="B6536" s="13">
        <f>IF(H6536="","",ROW()-4)</f>
        <v/>
      </c>
    </row>
    <row r="6537">
      <c r="A6537" s="13">
        <f>IF(H6537="","",ROW()-4)</f>
        <v/>
      </c>
      <c r="B6537" s="13">
        <f>IF(H6537="","",ROW()-4)</f>
        <v/>
      </c>
    </row>
    <row r="6538">
      <c r="A6538" s="13">
        <f>IF(H6538="","",ROW()-4)</f>
        <v/>
      </c>
      <c r="B6538" s="13">
        <f>IF(H6538="","",ROW()-4)</f>
        <v/>
      </c>
    </row>
    <row r="6539">
      <c r="A6539" s="13">
        <f>IF(H6539="","",ROW()-4)</f>
        <v/>
      </c>
      <c r="B6539" s="13">
        <f>IF(H6539="","",ROW()-4)</f>
        <v/>
      </c>
    </row>
    <row r="6540">
      <c r="A6540" s="13">
        <f>IF(H6540="","",ROW()-4)</f>
        <v/>
      </c>
      <c r="B6540" s="13">
        <f>IF(H6540="","",ROW()-4)</f>
        <v/>
      </c>
    </row>
    <row r="6541">
      <c r="A6541" s="13">
        <f>IF(H6541="","",ROW()-4)</f>
        <v/>
      </c>
      <c r="B6541" s="13">
        <f>IF(H6541="","",ROW()-4)</f>
        <v/>
      </c>
    </row>
    <row r="6542">
      <c r="A6542" s="13">
        <f>IF(H6542="","",ROW()-4)</f>
        <v/>
      </c>
      <c r="B6542" s="13">
        <f>IF(H6542="","",ROW()-4)</f>
        <v/>
      </c>
    </row>
    <row r="6543">
      <c r="A6543" s="13">
        <f>IF(H6543="","",ROW()-4)</f>
        <v/>
      </c>
      <c r="B6543" s="13">
        <f>IF(H6543="","",ROW()-4)</f>
        <v/>
      </c>
    </row>
    <row r="6544">
      <c r="A6544" s="13">
        <f>IF(H6544="","",ROW()-4)</f>
        <v/>
      </c>
      <c r="B6544" s="13">
        <f>IF(H6544="","",ROW()-4)</f>
        <v/>
      </c>
    </row>
    <row r="6545">
      <c r="A6545" s="13">
        <f>IF(H6545="","",ROW()-4)</f>
        <v/>
      </c>
      <c r="B6545" s="13">
        <f>IF(H6545="","",ROW()-4)</f>
        <v/>
      </c>
    </row>
    <row r="6546">
      <c r="A6546" s="13">
        <f>IF(H6546="","",ROW()-4)</f>
        <v/>
      </c>
      <c r="B6546" s="13">
        <f>IF(H6546="","",ROW()-4)</f>
        <v/>
      </c>
    </row>
    <row r="6547">
      <c r="A6547" s="13">
        <f>IF(H6547="","",ROW()-4)</f>
        <v/>
      </c>
      <c r="B6547" s="13">
        <f>IF(H6547="","",ROW()-4)</f>
        <v/>
      </c>
    </row>
    <row r="6548">
      <c r="A6548" s="13">
        <f>IF(H6548="","",ROW()-4)</f>
        <v/>
      </c>
      <c r="B6548" s="13">
        <f>IF(H6548="","",ROW()-4)</f>
        <v/>
      </c>
    </row>
    <row r="6549">
      <c r="A6549" s="13">
        <f>IF(H6549="","",ROW()-4)</f>
        <v/>
      </c>
      <c r="B6549" s="13">
        <f>IF(H6549="","",ROW()-4)</f>
        <v/>
      </c>
    </row>
    <row r="6550">
      <c r="A6550" s="13">
        <f>IF(H6550="","",ROW()-4)</f>
        <v/>
      </c>
      <c r="B6550" s="13">
        <f>IF(H6550="","",ROW()-4)</f>
        <v/>
      </c>
    </row>
    <row r="6551">
      <c r="A6551" s="13">
        <f>IF(H6551="","",ROW()-4)</f>
        <v/>
      </c>
      <c r="B6551" s="13">
        <f>IF(H6551="","",ROW()-4)</f>
        <v/>
      </c>
    </row>
    <row r="6552">
      <c r="A6552" s="13">
        <f>IF(H6552="","",ROW()-4)</f>
        <v/>
      </c>
      <c r="B6552" s="13">
        <f>IF(H6552="","",ROW()-4)</f>
        <v/>
      </c>
    </row>
    <row r="6553">
      <c r="A6553" s="13">
        <f>IF(H6553="","",ROW()-4)</f>
        <v/>
      </c>
      <c r="B6553" s="13">
        <f>IF(H6553="","",ROW()-4)</f>
        <v/>
      </c>
    </row>
    <row r="6554">
      <c r="A6554" s="13">
        <f>IF(H6554="","",ROW()-4)</f>
        <v/>
      </c>
      <c r="B6554" s="13">
        <f>IF(H6554="","",ROW()-4)</f>
        <v/>
      </c>
    </row>
    <row r="6555">
      <c r="A6555" s="13">
        <f>IF(H6555="","",ROW()-4)</f>
        <v/>
      </c>
      <c r="B6555" s="13">
        <f>IF(H6555="","",ROW()-4)</f>
        <v/>
      </c>
    </row>
    <row r="6556">
      <c r="A6556" s="13">
        <f>IF(H6556="","",ROW()-4)</f>
        <v/>
      </c>
      <c r="B6556" s="13">
        <f>IF(H6556="","",ROW()-4)</f>
        <v/>
      </c>
    </row>
    <row r="6557">
      <c r="A6557" s="13">
        <f>IF(H6557="","",ROW()-4)</f>
        <v/>
      </c>
      <c r="B6557" s="13">
        <f>IF(H6557="","",ROW()-4)</f>
        <v/>
      </c>
    </row>
    <row r="6558">
      <c r="A6558" s="13">
        <f>IF(H6558="","",ROW()-4)</f>
        <v/>
      </c>
      <c r="B6558" s="13">
        <f>IF(H6558="","",ROW()-4)</f>
        <v/>
      </c>
    </row>
    <row r="6559">
      <c r="A6559" s="13">
        <f>IF(H6559="","",ROW()-4)</f>
        <v/>
      </c>
      <c r="B6559" s="13">
        <f>IF(H6559="","",ROW()-4)</f>
        <v/>
      </c>
    </row>
    <row r="6560">
      <c r="A6560" s="13">
        <f>IF(H6560="","",ROW()-4)</f>
        <v/>
      </c>
      <c r="B6560" s="13">
        <f>IF(H6560="","",ROW()-4)</f>
        <v/>
      </c>
    </row>
    <row r="6561">
      <c r="A6561" s="13">
        <f>IF(H6561="","",ROW()-4)</f>
        <v/>
      </c>
      <c r="B6561" s="13">
        <f>IF(H6561="","",ROW()-4)</f>
        <v/>
      </c>
    </row>
    <row r="6562">
      <c r="A6562" s="13">
        <f>IF(H6562="","",ROW()-4)</f>
        <v/>
      </c>
      <c r="B6562" s="13">
        <f>IF(H6562="","",ROW()-4)</f>
        <v/>
      </c>
    </row>
    <row r="6563">
      <c r="A6563" s="13">
        <f>IF(H6563="","",ROW()-4)</f>
        <v/>
      </c>
      <c r="B6563" s="13">
        <f>IF(H6563="","",ROW()-4)</f>
        <v/>
      </c>
    </row>
    <row r="6564">
      <c r="A6564" s="13">
        <f>IF(H6564="","",ROW()-4)</f>
        <v/>
      </c>
      <c r="B6564" s="13">
        <f>IF(H6564="","",ROW()-4)</f>
        <v/>
      </c>
    </row>
    <row r="6565">
      <c r="A6565" s="13">
        <f>IF(H6565="","",ROW()-4)</f>
        <v/>
      </c>
      <c r="B6565" s="13">
        <f>IF(H6565="","",ROW()-4)</f>
        <v/>
      </c>
    </row>
    <row r="6566">
      <c r="A6566" s="13">
        <f>IF(H6566="","",ROW()-4)</f>
        <v/>
      </c>
      <c r="B6566" s="13">
        <f>IF(H6566="","",ROW()-4)</f>
        <v/>
      </c>
    </row>
    <row r="6567">
      <c r="A6567" s="13">
        <f>IF(H6567="","",ROW()-4)</f>
        <v/>
      </c>
      <c r="B6567" s="13">
        <f>IF(H6567="","",ROW()-4)</f>
        <v/>
      </c>
    </row>
    <row r="6568">
      <c r="A6568" s="13">
        <f>IF(H6568="","",ROW()-4)</f>
        <v/>
      </c>
      <c r="B6568" s="13">
        <f>IF(H6568="","",ROW()-4)</f>
        <v/>
      </c>
    </row>
    <row r="6569">
      <c r="A6569" s="13">
        <f>IF(H6569="","",ROW()-4)</f>
        <v/>
      </c>
      <c r="B6569" s="13">
        <f>IF(H6569="","",ROW()-4)</f>
        <v/>
      </c>
    </row>
    <row r="6570">
      <c r="A6570" s="13">
        <f>IF(H6570="","",ROW()-4)</f>
        <v/>
      </c>
      <c r="B6570" s="13">
        <f>IF(H6570="","",ROW()-4)</f>
        <v/>
      </c>
    </row>
    <row r="6571">
      <c r="A6571" s="13">
        <f>IF(H6571="","",ROW()-4)</f>
        <v/>
      </c>
      <c r="B6571" s="13">
        <f>IF(H6571="","",ROW()-4)</f>
        <v/>
      </c>
    </row>
    <row r="6572">
      <c r="A6572" s="13">
        <f>IF(H6572="","",ROW()-4)</f>
        <v/>
      </c>
      <c r="B6572" s="13">
        <f>IF(H6572="","",ROW()-4)</f>
        <v/>
      </c>
    </row>
    <row r="6573">
      <c r="A6573" s="13">
        <f>IF(H6573="","",ROW()-4)</f>
        <v/>
      </c>
      <c r="B6573" s="13">
        <f>IF(H6573="","",ROW()-4)</f>
        <v/>
      </c>
    </row>
    <row r="6574">
      <c r="A6574" s="13">
        <f>IF(H6574="","",ROW()-4)</f>
        <v/>
      </c>
      <c r="B6574" s="13">
        <f>IF(H6574="","",ROW()-4)</f>
        <v/>
      </c>
    </row>
    <row r="6575">
      <c r="A6575" s="13">
        <f>IF(H6575="","",ROW()-4)</f>
        <v/>
      </c>
      <c r="B6575" s="13">
        <f>IF(H6575="","",ROW()-4)</f>
        <v/>
      </c>
    </row>
    <row r="6576">
      <c r="A6576" s="13">
        <f>IF(H6576="","",ROW()-4)</f>
        <v/>
      </c>
      <c r="B6576" s="13">
        <f>IF(H6576="","",ROW()-4)</f>
        <v/>
      </c>
    </row>
    <row r="6577">
      <c r="A6577" s="13">
        <f>IF(H6577="","",ROW()-4)</f>
        <v/>
      </c>
      <c r="B6577" s="13">
        <f>IF(H6577="","",ROW()-4)</f>
        <v/>
      </c>
    </row>
    <row r="6578">
      <c r="A6578" s="13">
        <f>IF(H6578="","",ROW()-4)</f>
        <v/>
      </c>
      <c r="B6578" s="13">
        <f>IF(H6578="","",ROW()-4)</f>
        <v/>
      </c>
    </row>
    <row r="6579">
      <c r="A6579" s="13">
        <f>IF(H6579="","",ROW()-4)</f>
        <v/>
      </c>
      <c r="B6579" s="13">
        <f>IF(H6579="","",ROW()-4)</f>
        <v/>
      </c>
    </row>
    <row r="6580">
      <c r="A6580" s="13">
        <f>IF(H6580="","",ROW()-4)</f>
        <v/>
      </c>
      <c r="B6580" s="13">
        <f>IF(H6580="","",ROW()-4)</f>
        <v/>
      </c>
    </row>
    <row r="6581">
      <c r="A6581" s="13">
        <f>IF(H6581="","",ROW()-4)</f>
        <v/>
      </c>
      <c r="B6581" s="13">
        <f>IF(H6581="","",ROW()-4)</f>
        <v/>
      </c>
    </row>
    <row r="6582">
      <c r="A6582" s="13">
        <f>IF(H6582="","",ROW()-4)</f>
        <v/>
      </c>
      <c r="B6582" s="13">
        <f>IF(H6582="","",ROW()-4)</f>
        <v/>
      </c>
    </row>
    <row r="6583">
      <c r="A6583" s="13">
        <f>IF(H6583="","",ROW()-4)</f>
        <v/>
      </c>
      <c r="B6583" s="13">
        <f>IF(H6583="","",ROW()-4)</f>
        <v/>
      </c>
    </row>
    <row r="6584">
      <c r="A6584" s="13">
        <f>IF(H6584="","",ROW()-4)</f>
        <v/>
      </c>
      <c r="B6584" s="13">
        <f>IF(H6584="","",ROW()-4)</f>
        <v/>
      </c>
    </row>
    <row r="6585">
      <c r="A6585" s="13">
        <f>IF(H6585="","",ROW()-4)</f>
        <v/>
      </c>
      <c r="B6585" s="13">
        <f>IF(H6585="","",ROW()-4)</f>
        <v/>
      </c>
    </row>
    <row r="6586">
      <c r="A6586" s="13">
        <f>IF(H6586="","",ROW()-4)</f>
        <v/>
      </c>
      <c r="B6586" s="13">
        <f>IF(H6586="","",ROW()-4)</f>
        <v/>
      </c>
    </row>
    <row r="6587">
      <c r="A6587" s="13">
        <f>IF(H6587="","",ROW()-4)</f>
        <v/>
      </c>
      <c r="B6587" s="13">
        <f>IF(H6587="","",ROW()-4)</f>
        <v/>
      </c>
    </row>
    <row r="6588">
      <c r="A6588" s="13">
        <f>IF(H6588="","",ROW()-4)</f>
        <v/>
      </c>
      <c r="B6588" s="13">
        <f>IF(H6588="","",ROW()-4)</f>
        <v/>
      </c>
    </row>
    <row r="6589">
      <c r="A6589" s="13">
        <f>IF(H6589="","",ROW()-4)</f>
        <v/>
      </c>
      <c r="B6589" s="13">
        <f>IF(H6589="","",ROW()-4)</f>
        <v/>
      </c>
    </row>
    <row r="6590">
      <c r="A6590" s="13">
        <f>IF(H6590="","",ROW()-4)</f>
        <v/>
      </c>
      <c r="B6590" s="13">
        <f>IF(H6590="","",ROW()-4)</f>
        <v/>
      </c>
    </row>
    <row r="6591">
      <c r="A6591" s="13">
        <f>IF(H6591="","",ROW()-4)</f>
        <v/>
      </c>
      <c r="B6591" s="13">
        <f>IF(H6591="","",ROW()-4)</f>
        <v/>
      </c>
    </row>
    <row r="6592">
      <c r="A6592" s="13">
        <f>IF(H6592="","",ROW()-4)</f>
        <v/>
      </c>
      <c r="B6592" s="13">
        <f>IF(H6592="","",ROW()-4)</f>
        <v/>
      </c>
    </row>
    <row r="6593">
      <c r="A6593" s="13">
        <f>IF(H6593="","",ROW()-4)</f>
        <v/>
      </c>
      <c r="B6593" s="13">
        <f>IF(H6593="","",ROW()-4)</f>
        <v/>
      </c>
    </row>
    <row r="6594">
      <c r="A6594" s="13">
        <f>IF(H6594="","",ROW()-4)</f>
        <v/>
      </c>
      <c r="B6594" s="13">
        <f>IF(H6594="","",ROW()-4)</f>
        <v/>
      </c>
    </row>
    <row r="6595">
      <c r="A6595" s="13">
        <f>IF(H6595="","",ROW()-4)</f>
        <v/>
      </c>
      <c r="B6595" s="13">
        <f>IF(H6595="","",ROW()-4)</f>
        <v/>
      </c>
    </row>
    <row r="6596">
      <c r="A6596" s="13">
        <f>IF(H6596="","",ROW()-4)</f>
        <v/>
      </c>
      <c r="B6596" s="13">
        <f>IF(H6596="","",ROW()-4)</f>
        <v/>
      </c>
    </row>
    <row r="6597">
      <c r="A6597" s="13">
        <f>IF(H6597="","",ROW()-4)</f>
        <v/>
      </c>
      <c r="B6597" s="13">
        <f>IF(H6597="","",ROW()-4)</f>
        <v/>
      </c>
    </row>
    <row r="6598">
      <c r="A6598" s="13">
        <f>IF(H6598="","",ROW()-4)</f>
        <v/>
      </c>
      <c r="B6598" s="13">
        <f>IF(H6598="","",ROW()-4)</f>
        <v/>
      </c>
    </row>
    <row r="6599">
      <c r="A6599" s="13">
        <f>IF(H6599="","",ROW()-4)</f>
        <v/>
      </c>
      <c r="B6599" s="13">
        <f>IF(H6599="","",ROW()-4)</f>
        <v/>
      </c>
    </row>
    <row r="6600">
      <c r="A6600" s="13">
        <f>IF(H6600="","",ROW()-4)</f>
        <v/>
      </c>
      <c r="B6600" s="13">
        <f>IF(H6600="","",ROW()-4)</f>
        <v/>
      </c>
    </row>
    <row r="6601">
      <c r="A6601" s="13">
        <f>IF(H6601="","",ROW()-4)</f>
        <v/>
      </c>
      <c r="B6601" s="13">
        <f>IF(H6601="","",ROW()-4)</f>
        <v/>
      </c>
    </row>
    <row r="6602">
      <c r="A6602" s="13">
        <f>IF(H6602="","",ROW()-4)</f>
        <v/>
      </c>
      <c r="B6602" s="13">
        <f>IF(H6602="","",ROW()-4)</f>
        <v/>
      </c>
    </row>
    <row r="6603">
      <c r="A6603" s="13">
        <f>IF(H6603="","",ROW()-4)</f>
        <v/>
      </c>
      <c r="B6603" s="13">
        <f>IF(H6603="","",ROW()-4)</f>
        <v/>
      </c>
    </row>
    <row r="6604">
      <c r="A6604" s="13">
        <f>IF(H6604="","",ROW()-4)</f>
        <v/>
      </c>
      <c r="B6604" s="13">
        <f>IF(H6604="","",ROW()-4)</f>
        <v/>
      </c>
    </row>
    <row r="6605">
      <c r="A6605" s="13">
        <f>IF(H6605="","",ROW()-4)</f>
        <v/>
      </c>
      <c r="B6605" s="13">
        <f>IF(H6605="","",ROW()-4)</f>
        <v/>
      </c>
    </row>
    <row r="6606">
      <c r="A6606" s="13">
        <f>IF(H6606="","",ROW()-4)</f>
        <v/>
      </c>
      <c r="B6606" s="13">
        <f>IF(H6606="","",ROW()-4)</f>
        <v/>
      </c>
    </row>
    <row r="6607">
      <c r="A6607" s="13">
        <f>IF(H6607="","",ROW()-4)</f>
        <v/>
      </c>
      <c r="B6607" s="13">
        <f>IF(H6607="","",ROW()-4)</f>
        <v/>
      </c>
    </row>
    <row r="6608">
      <c r="A6608" s="13">
        <f>IF(H6608="","",ROW()-4)</f>
        <v/>
      </c>
      <c r="B6608" s="13">
        <f>IF(H6608="","",ROW()-4)</f>
        <v/>
      </c>
    </row>
    <row r="6609">
      <c r="A6609" s="13">
        <f>IF(H6609="","",ROW()-4)</f>
        <v/>
      </c>
      <c r="B6609" s="13">
        <f>IF(H6609="","",ROW()-4)</f>
        <v/>
      </c>
    </row>
    <row r="6610">
      <c r="A6610" s="13">
        <f>IF(H6610="","",ROW()-4)</f>
        <v/>
      </c>
      <c r="B6610" s="13">
        <f>IF(H6610="","",ROW()-4)</f>
        <v/>
      </c>
    </row>
    <row r="6611">
      <c r="A6611" s="13">
        <f>IF(H6611="","",ROW()-4)</f>
        <v/>
      </c>
      <c r="B6611" s="13">
        <f>IF(H6611="","",ROW()-4)</f>
        <v/>
      </c>
    </row>
    <row r="6612">
      <c r="A6612" s="13">
        <f>IF(H6612="","",ROW()-4)</f>
        <v/>
      </c>
      <c r="B6612" s="13">
        <f>IF(H6612="","",ROW()-4)</f>
        <v/>
      </c>
    </row>
    <row r="6613">
      <c r="A6613" s="13">
        <f>IF(H6613="","",ROW()-4)</f>
        <v/>
      </c>
      <c r="B6613" s="13">
        <f>IF(H6613="","",ROW()-4)</f>
        <v/>
      </c>
    </row>
    <row r="6614">
      <c r="A6614" s="13">
        <f>IF(H6614="","",ROW()-4)</f>
        <v/>
      </c>
      <c r="B6614" s="13">
        <f>IF(H6614="","",ROW()-4)</f>
        <v/>
      </c>
    </row>
    <row r="6615">
      <c r="A6615" s="13">
        <f>IF(H6615="","",ROW()-4)</f>
        <v/>
      </c>
      <c r="B6615" s="13">
        <f>IF(H6615="","",ROW()-4)</f>
        <v/>
      </c>
    </row>
    <row r="6616">
      <c r="A6616" s="13">
        <f>IF(H6616="","",ROW()-4)</f>
        <v/>
      </c>
      <c r="B6616" s="13">
        <f>IF(H6616="","",ROW()-4)</f>
        <v/>
      </c>
    </row>
    <row r="6617">
      <c r="A6617" s="13">
        <f>IF(H6617="","",ROW()-4)</f>
        <v/>
      </c>
      <c r="B6617" s="13">
        <f>IF(H6617="","",ROW()-4)</f>
        <v/>
      </c>
    </row>
    <row r="6618">
      <c r="A6618" s="13">
        <f>IF(H6618="","",ROW()-4)</f>
        <v/>
      </c>
      <c r="B6618" s="13">
        <f>IF(H6618="","",ROW()-4)</f>
        <v/>
      </c>
    </row>
    <row r="6619">
      <c r="A6619" s="13">
        <f>IF(H6619="","",ROW()-4)</f>
        <v/>
      </c>
      <c r="B6619" s="13">
        <f>IF(H6619="","",ROW()-4)</f>
        <v/>
      </c>
    </row>
    <row r="6620">
      <c r="A6620" s="13">
        <f>IF(H6620="","",ROW()-4)</f>
        <v/>
      </c>
      <c r="B6620" s="13">
        <f>IF(H6620="","",ROW()-4)</f>
        <v/>
      </c>
    </row>
    <row r="6621">
      <c r="A6621" s="13">
        <f>IF(H6621="","",ROW()-4)</f>
        <v/>
      </c>
      <c r="B6621" s="13">
        <f>IF(H6621="","",ROW()-4)</f>
        <v/>
      </c>
    </row>
    <row r="6622">
      <c r="A6622" s="13">
        <f>IF(H6622="","",ROW()-4)</f>
        <v/>
      </c>
      <c r="B6622" s="13">
        <f>IF(H6622="","",ROW()-4)</f>
        <v/>
      </c>
    </row>
    <row r="6623">
      <c r="A6623" s="13">
        <f>IF(H6623="","",ROW()-4)</f>
        <v/>
      </c>
      <c r="B6623" s="13">
        <f>IF(H6623="","",ROW()-4)</f>
        <v/>
      </c>
    </row>
    <row r="6624">
      <c r="A6624" s="13">
        <f>IF(H6624="","",ROW()-4)</f>
        <v/>
      </c>
      <c r="B6624" s="13">
        <f>IF(H6624="","",ROW()-4)</f>
        <v/>
      </c>
    </row>
    <row r="6625">
      <c r="A6625" s="13">
        <f>IF(H6625="","",ROW()-4)</f>
        <v/>
      </c>
      <c r="B6625" s="13">
        <f>IF(H6625="","",ROW()-4)</f>
        <v/>
      </c>
    </row>
    <row r="6626">
      <c r="A6626" s="13">
        <f>IF(H6626="","",ROW()-4)</f>
        <v/>
      </c>
      <c r="B6626" s="13">
        <f>IF(H6626="","",ROW()-4)</f>
        <v/>
      </c>
    </row>
    <row r="6627">
      <c r="A6627" s="13">
        <f>IF(H6627="","",ROW()-4)</f>
        <v/>
      </c>
      <c r="B6627" s="13">
        <f>IF(H6627="","",ROW()-4)</f>
        <v/>
      </c>
    </row>
    <row r="6628">
      <c r="A6628" s="13">
        <f>IF(H6628="","",ROW()-4)</f>
        <v/>
      </c>
      <c r="B6628" s="13">
        <f>IF(H6628="","",ROW()-4)</f>
        <v/>
      </c>
    </row>
    <row r="6629">
      <c r="A6629" s="13">
        <f>IF(H6629="","",ROW()-4)</f>
        <v/>
      </c>
      <c r="B6629" s="13">
        <f>IF(H6629="","",ROW()-4)</f>
        <v/>
      </c>
    </row>
    <row r="6630">
      <c r="A6630" s="13">
        <f>IF(H6630="","",ROW()-4)</f>
        <v/>
      </c>
      <c r="B6630" s="13">
        <f>IF(H6630="","",ROW()-4)</f>
        <v/>
      </c>
    </row>
    <row r="6631">
      <c r="A6631" s="13">
        <f>IF(H6631="","",ROW()-4)</f>
        <v/>
      </c>
      <c r="B6631" s="13">
        <f>IF(H6631="","",ROW()-4)</f>
        <v/>
      </c>
    </row>
    <row r="6632">
      <c r="A6632" s="13">
        <f>IF(H6632="","",ROW()-4)</f>
        <v/>
      </c>
      <c r="B6632" s="13">
        <f>IF(H6632="","",ROW()-4)</f>
        <v/>
      </c>
    </row>
    <row r="6633">
      <c r="A6633" s="13">
        <f>IF(H6633="","",ROW()-4)</f>
        <v/>
      </c>
      <c r="B6633" s="13">
        <f>IF(H6633="","",ROW()-4)</f>
        <v/>
      </c>
    </row>
    <row r="6634">
      <c r="A6634" s="13">
        <f>IF(H6634="","",ROW()-4)</f>
        <v/>
      </c>
      <c r="B6634" s="13">
        <f>IF(H6634="","",ROW()-4)</f>
        <v/>
      </c>
    </row>
    <row r="6635">
      <c r="A6635" s="13">
        <f>IF(H6635="","",ROW()-4)</f>
        <v/>
      </c>
      <c r="B6635" s="13">
        <f>IF(H6635="","",ROW()-4)</f>
        <v/>
      </c>
    </row>
    <row r="6636">
      <c r="A6636" s="13">
        <f>IF(H6636="","",ROW()-4)</f>
        <v/>
      </c>
      <c r="B6636" s="13">
        <f>IF(H6636="","",ROW()-4)</f>
        <v/>
      </c>
    </row>
    <row r="6637">
      <c r="A6637" s="13">
        <f>IF(H6637="","",ROW()-4)</f>
        <v/>
      </c>
      <c r="B6637" s="13">
        <f>IF(H6637="","",ROW()-4)</f>
        <v/>
      </c>
    </row>
    <row r="6638">
      <c r="A6638" s="13">
        <f>IF(H6638="","",ROW()-4)</f>
        <v/>
      </c>
      <c r="B6638" s="13">
        <f>IF(H6638="","",ROW()-4)</f>
        <v/>
      </c>
    </row>
    <row r="6639">
      <c r="A6639" s="13">
        <f>IF(H6639="","",ROW()-4)</f>
        <v/>
      </c>
      <c r="B6639" s="13">
        <f>IF(H6639="","",ROW()-4)</f>
        <v/>
      </c>
    </row>
    <row r="6640">
      <c r="A6640" s="13">
        <f>IF(H6640="","",ROW()-4)</f>
        <v/>
      </c>
      <c r="B6640" s="13">
        <f>IF(H6640="","",ROW()-4)</f>
        <v/>
      </c>
    </row>
    <row r="6641">
      <c r="A6641" s="13">
        <f>IF(H6641="","",ROW()-4)</f>
        <v/>
      </c>
      <c r="B6641" s="13">
        <f>IF(H6641="","",ROW()-4)</f>
        <v/>
      </c>
    </row>
    <row r="6642">
      <c r="A6642" s="13">
        <f>IF(H6642="","",ROW()-4)</f>
        <v/>
      </c>
      <c r="B6642" s="13">
        <f>IF(H6642="","",ROW()-4)</f>
        <v/>
      </c>
    </row>
    <row r="6643">
      <c r="A6643" s="13">
        <f>IF(H6643="","",ROW()-4)</f>
        <v/>
      </c>
      <c r="B6643" s="13">
        <f>IF(H6643="","",ROW()-4)</f>
        <v/>
      </c>
    </row>
    <row r="6644">
      <c r="A6644" s="13">
        <f>IF(H6644="","",ROW()-4)</f>
        <v/>
      </c>
      <c r="B6644" s="13">
        <f>IF(H6644="","",ROW()-4)</f>
        <v/>
      </c>
    </row>
    <row r="6645">
      <c r="A6645" s="13">
        <f>IF(H6645="","",ROW()-4)</f>
        <v/>
      </c>
      <c r="B6645" s="13">
        <f>IF(H6645="","",ROW()-4)</f>
        <v/>
      </c>
    </row>
    <row r="6646">
      <c r="A6646" s="13">
        <f>IF(H6646="","",ROW()-4)</f>
        <v/>
      </c>
      <c r="B6646" s="13">
        <f>IF(H6646="","",ROW()-4)</f>
        <v/>
      </c>
    </row>
    <row r="6647">
      <c r="A6647" s="13">
        <f>IF(H6647="","",ROW()-4)</f>
        <v/>
      </c>
      <c r="B6647" s="13">
        <f>IF(H6647="","",ROW()-4)</f>
        <v/>
      </c>
    </row>
    <row r="6648">
      <c r="A6648" s="13">
        <f>IF(H6648="","",ROW()-4)</f>
        <v/>
      </c>
      <c r="B6648" s="13">
        <f>IF(H6648="","",ROW()-4)</f>
        <v/>
      </c>
    </row>
    <row r="6649">
      <c r="A6649" s="13">
        <f>IF(H6649="","",ROW()-4)</f>
        <v/>
      </c>
      <c r="B6649" s="13">
        <f>IF(H6649="","",ROW()-4)</f>
        <v/>
      </c>
    </row>
    <row r="6650">
      <c r="A6650" s="13">
        <f>IF(H6650="","",ROW()-4)</f>
        <v/>
      </c>
      <c r="B6650" s="13">
        <f>IF(H6650="","",ROW()-4)</f>
        <v/>
      </c>
    </row>
    <row r="6651">
      <c r="A6651" s="13">
        <f>IF(H6651="","",ROW()-4)</f>
        <v/>
      </c>
      <c r="B6651" s="13">
        <f>IF(H6651="","",ROW()-4)</f>
        <v/>
      </c>
    </row>
    <row r="6652">
      <c r="A6652" s="13">
        <f>IF(H6652="","",ROW()-4)</f>
        <v/>
      </c>
      <c r="B6652" s="13">
        <f>IF(H6652="","",ROW()-4)</f>
        <v/>
      </c>
    </row>
    <row r="6653">
      <c r="A6653" s="13">
        <f>IF(H6653="","",ROW()-4)</f>
        <v/>
      </c>
      <c r="B6653" s="13">
        <f>IF(H6653="","",ROW()-4)</f>
        <v/>
      </c>
    </row>
    <row r="6654">
      <c r="A6654" s="13">
        <f>IF(H6654="","",ROW()-4)</f>
        <v/>
      </c>
      <c r="B6654" s="13">
        <f>IF(H6654="","",ROW()-4)</f>
        <v/>
      </c>
    </row>
    <row r="6655">
      <c r="A6655" s="13">
        <f>IF(H6655="","",ROW()-4)</f>
        <v/>
      </c>
      <c r="B6655" s="13">
        <f>IF(H6655="","",ROW()-4)</f>
        <v/>
      </c>
    </row>
    <row r="6656">
      <c r="A6656" s="13">
        <f>IF(H6656="","",ROW()-4)</f>
        <v/>
      </c>
      <c r="B6656" s="13">
        <f>IF(H6656="","",ROW()-4)</f>
        <v/>
      </c>
    </row>
    <row r="6657">
      <c r="A6657" s="13">
        <f>IF(H6657="","",ROW()-4)</f>
        <v/>
      </c>
      <c r="B6657" s="13">
        <f>IF(H6657="","",ROW()-4)</f>
        <v/>
      </c>
    </row>
    <row r="6658">
      <c r="A6658" s="13">
        <f>IF(H6658="","",ROW()-4)</f>
        <v/>
      </c>
      <c r="B6658" s="13">
        <f>IF(H6658="","",ROW()-4)</f>
        <v/>
      </c>
    </row>
    <row r="6659">
      <c r="A6659" s="13">
        <f>IF(H6659="","",ROW()-4)</f>
        <v/>
      </c>
      <c r="B6659" s="13">
        <f>IF(H6659="","",ROW()-4)</f>
        <v/>
      </c>
    </row>
    <row r="6660">
      <c r="A6660" s="13">
        <f>IF(H6660="","",ROW()-4)</f>
        <v/>
      </c>
      <c r="B6660" s="13">
        <f>IF(H6660="","",ROW()-4)</f>
        <v/>
      </c>
    </row>
    <row r="6661">
      <c r="A6661" s="13">
        <f>IF(H6661="","",ROW()-4)</f>
        <v/>
      </c>
      <c r="B6661" s="13">
        <f>IF(H6661="","",ROW()-4)</f>
        <v/>
      </c>
    </row>
    <row r="6662">
      <c r="A6662" s="13">
        <f>IF(H6662="","",ROW()-4)</f>
        <v/>
      </c>
      <c r="B6662" s="13">
        <f>IF(H6662="","",ROW()-4)</f>
        <v/>
      </c>
    </row>
    <row r="6663">
      <c r="A6663" s="13">
        <f>IF(H6663="","",ROW()-4)</f>
        <v/>
      </c>
      <c r="B6663" s="13">
        <f>IF(H6663="","",ROW()-4)</f>
        <v/>
      </c>
    </row>
    <row r="6664">
      <c r="A6664" s="13">
        <f>IF(H6664="","",ROW()-4)</f>
        <v/>
      </c>
      <c r="B6664" s="13">
        <f>IF(H6664="","",ROW()-4)</f>
        <v/>
      </c>
    </row>
    <row r="6665">
      <c r="A6665" s="13">
        <f>IF(H6665="","",ROW()-4)</f>
        <v/>
      </c>
      <c r="B6665" s="13">
        <f>IF(H6665="","",ROW()-4)</f>
        <v/>
      </c>
    </row>
    <row r="6666">
      <c r="A6666" s="13">
        <f>IF(H6666="","",ROW()-4)</f>
        <v/>
      </c>
      <c r="B6666" s="13">
        <f>IF(H6666="","",ROW()-4)</f>
        <v/>
      </c>
    </row>
    <row r="6667">
      <c r="A6667" s="13">
        <f>IF(H6667="","",ROW()-4)</f>
        <v/>
      </c>
      <c r="B6667" s="13">
        <f>IF(H6667="","",ROW()-4)</f>
        <v/>
      </c>
    </row>
    <row r="6668">
      <c r="A6668" s="13">
        <f>IF(H6668="","",ROW()-4)</f>
        <v/>
      </c>
      <c r="B6668" s="13">
        <f>IF(H6668="","",ROW()-4)</f>
        <v/>
      </c>
    </row>
    <row r="6669">
      <c r="A6669" s="13">
        <f>IF(H6669="","",ROW()-4)</f>
        <v/>
      </c>
      <c r="B6669" s="13">
        <f>IF(H6669="","",ROW()-4)</f>
        <v/>
      </c>
    </row>
    <row r="6670">
      <c r="A6670" s="13">
        <f>IF(H6670="","",ROW()-4)</f>
        <v/>
      </c>
      <c r="B6670" s="13">
        <f>IF(H6670="","",ROW()-4)</f>
        <v/>
      </c>
    </row>
    <row r="6671">
      <c r="A6671" s="13">
        <f>IF(H6671="","",ROW()-4)</f>
        <v/>
      </c>
      <c r="B6671" s="13">
        <f>IF(H6671="","",ROW()-4)</f>
        <v/>
      </c>
    </row>
    <row r="6672">
      <c r="A6672" s="13">
        <f>IF(H6672="","",ROW()-4)</f>
        <v/>
      </c>
      <c r="B6672" s="13">
        <f>IF(H6672="","",ROW()-4)</f>
        <v/>
      </c>
    </row>
    <row r="6673">
      <c r="A6673" s="13">
        <f>IF(H6673="","",ROW()-4)</f>
        <v/>
      </c>
      <c r="B6673" s="13">
        <f>IF(H6673="","",ROW()-4)</f>
        <v/>
      </c>
    </row>
    <row r="6674">
      <c r="A6674" s="13">
        <f>IF(H6674="","",ROW()-4)</f>
        <v/>
      </c>
      <c r="B6674" s="13">
        <f>IF(H6674="","",ROW()-4)</f>
        <v/>
      </c>
    </row>
    <row r="6675">
      <c r="A6675" s="13">
        <f>IF(H6675="","",ROW()-4)</f>
        <v/>
      </c>
      <c r="B6675" s="13">
        <f>IF(H6675="","",ROW()-4)</f>
        <v/>
      </c>
    </row>
    <row r="6676">
      <c r="A6676" s="13">
        <f>IF(H6676="","",ROW()-4)</f>
        <v/>
      </c>
      <c r="B6676" s="13">
        <f>IF(H6676="","",ROW()-4)</f>
        <v/>
      </c>
    </row>
    <row r="6677">
      <c r="A6677" s="13">
        <f>IF(H6677="","",ROW()-4)</f>
        <v/>
      </c>
      <c r="B6677" s="13">
        <f>IF(H6677="","",ROW()-4)</f>
        <v/>
      </c>
    </row>
    <row r="6678">
      <c r="A6678" s="13">
        <f>IF(H6678="","",ROW()-4)</f>
        <v/>
      </c>
      <c r="B6678" s="13">
        <f>IF(H6678="","",ROW()-4)</f>
        <v/>
      </c>
    </row>
    <row r="6679">
      <c r="A6679" s="13">
        <f>IF(H6679="","",ROW()-4)</f>
        <v/>
      </c>
      <c r="B6679" s="13">
        <f>IF(H6679="","",ROW()-4)</f>
        <v/>
      </c>
    </row>
    <row r="6680">
      <c r="A6680" s="13">
        <f>IF(H6680="","",ROW()-4)</f>
        <v/>
      </c>
      <c r="B6680" s="13">
        <f>IF(H6680="","",ROW()-4)</f>
        <v/>
      </c>
    </row>
    <row r="6681">
      <c r="A6681" s="13">
        <f>IF(H6681="","",ROW()-4)</f>
        <v/>
      </c>
      <c r="B6681" s="13">
        <f>IF(H6681="","",ROW()-4)</f>
        <v/>
      </c>
    </row>
    <row r="6682">
      <c r="A6682" s="13">
        <f>IF(H6682="","",ROW()-4)</f>
        <v/>
      </c>
      <c r="B6682" s="13">
        <f>IF(H6682="","",ROW()-4)</f>
        <v/>
      </c>
    </row>
    <row r="6683">
      <c r="A6683" s="13">
        <f>IF(H6683="","",ROW()-4)</f>
        <v/>
      </c>
      <c r="B6683" s="13">
        <f>IF(H6683="","",ROW()-4)</f>
        <v/>
      </c>
    </row>
    <row r="6684">
      <c r="A6684" s="13">
        <f>IF(H6684="","",ROW()-4)</f>
        <v/>
      </c>
      <c r="B6684" s="13">
        <f>IF(H6684="","",ROW()-4)</f>
        <v/>
      </c>
    </row>
    <row r="6685">
      <c r="A6685" s="13">
        <f>IF(H6685="","",ROW()-4)</f>
        <v/>
      </c>
      <c r="B6685" s="13">
        <f>IF(H6685="","",ROW()-4)</f>
        <v/>
      </c>
    </row>
    <row r="6686">
      <c r="A6686" s="13">
        <f>IF(H6686="","",ROW()-4)</f>
        <v/>
      </c>
      <c r="B6686" s="13">
        <f>IF(H6686="","",ROW()-4)</f>
        <v/>
      </c>
    </row>
    <row r="6687">
      <c r="A6687" s="13">
        <f>IF(H6687="","",ROW()-4)</f>
        <v/>
      </c>
      <c r="B6687" s="13">
        <f>IF(H6687="","",ROW()-4)</f>
        <v/>
      </c>
    </row>
    <row r="6688">
      <c r="A6688" s="13">
        <f>IF(H6688="","",ROW()-4)</f>
        <v/>
      </c>
      <c r="B6688" s="13">
        <f>IF(H6688="","",ROW()-4)</f>
        <v/>
      </c>
    </row>
    <row r="6689">
      <c r="A6689" s="13">
        <f>IF(H6689="","",ROW()-4)</f>
        <v/>
      </c>
      <c r="B6689" s="13">
        <f>IF(H6689="","",ROW()-4)</f>
        <v/>
      </c>
    </row>
    <row r="6690">
      <c r="A6690" s="13">
        <f>IF(H6690="","",ROW()-4)</f>
        <v/>
      </c>
      <c r="B6690" s="13">
        <f>IF(H6690="","",ROW()-4)</f>
        <v/>
      </c>
    </row>
    <row r="6691">
      <c r="A6691" s="13">
        <f>IF(H6691="","",ROW()-4)</f>
        <v/>
      </c>
      <c r="B6691" s="13">
        <f>IF(H6691="","",ROW()-4)</f>
        <v/>
      </c>
    </row>
    <row r="6692">
      <c r="A6692" s="13">
        <f>IF(H6692="","",ROW()-4)</f>
        <v/>
      </c>
      <c r="B6692" s="13">
        <f>IF(H6692="","",ROW()-4)</f>
        <v/>
      </c>
    </row>
    <row r="6693">
      <c r="A6693" s="13">
        <f>IF(H6693="","",ROW()-4)</f>
        <v/>
      </c>
      <c r="B6693" s="13">
        <f>IF(H6693="","",ROW()-4)</f>
        <v/>
      </c>
    </row>
    <row r="6694">
      <c r="A6694" s="13">
        <f>IF(H6694="","",ROW()-4)</f>
        <v/>
      </c>
      <c r="B6694" s="13">
        <f>IF(H6694="","",ROW()-4)</f>
        <v/>
      </c>
    </row>
    <row r="6695">
      <c r="A6695" s="13">
        <f>IF(H6695="","",ROW()-4)</f>
        <v/>
      </c>
      <c r="B6695" s="13">
        <f>IF(H6695="","",ROW()-4)</f>
        <v/>
      </c>
    </row>
    <row r="6696">
      <c r="A6696" s="13">
        <f>IF(H6696="","",ROW()-4)</f>
        <v/>
      </c>
      <c r="B6696" s="13">
        <f>IF(H6696="","",ROW()-4)</f>
        <v/>
      </c>
    </row>
    <row r="6697">
      <c r="A6697" s="13">
        <f>IF(H6697="","",ROW()-4)</f>
        <v/>
      </c>
      <c r="B6697" s="13">
        <f>IF(H6697="","",ROW()-4)</f>
        <v/>
      </c>
    </row>
    <row r="6698">
      <c r="A6698" s="13">
        <f>IF(H6698="","",ROW()-4)</f>
        <v/>
      </c>
      <c r="B6698" s="13">
        <f>IF(H6698="","",ROW()-4)</f>
        <v/>
      </c>
    </row>
    <row r="6699">
      <c r="A6699" s="13">
        <f>IF(H6699="","",ROW()-4)</f>
        <v/>
      </c>
      <c r="B6699" s="13">
        <f>IF(H6699="","",ROW()-4)</f>
        <v/>
      </c>
    </row>
    <row r="6700">
      <c r="A6700" s="13">
        <f>IF(H6700="","",ROW()-4)</f>
        <v/>
      </c>
      <c r="B6700" s="13">
        <f>IF(H6700="","",ROW()-4)</f>
        <v/>
      </c>
    </row>
    <row r="6701">
      <c r="A6701" s="13">
        <f>IF(H6701="","",ROW()-4)</f>
        <v/>
      </c>
      <c r="B6701" s="13">
        <f>IF(H6701="","",ROW()-4)</f>
        <v/>
      </c>
    </row>
    <row r="6702">
      <c r="A6702" s="13">
        <f>IF(H6702="","",ROW()-4)</f>
        <v/>
      </c>
      <c r="B6702" s="13">
        <f>IF(H6702="","",ROW()-4)</f>
        <v/>
      </c>
    </row>
    <row r="6703">
      <c r="A6703" s="13">
        <f>IF(H6703="","",ROW()-4)</f>
        <v/>
      </c>
      <c r="B6703" s="13">
        <f>IF(H6703="","",ROW()-4)</f>
        <v/>
      </c>
    </row>
    <row r="6704">
      <c r="A6704" s="13">
        <f>IF(H6704="","",ROW()-4)</f>
        <v/>
      </c>
      <c r="B6704" s="13">
        <f>IF(H6704="","",ROW()-4)</f>
        <v/>
      </c>
    </row>
    <row r="6705">
      <c r="A6705" s="13">
        <f>IF(H6705="","",ROW()-4)</f>
        <v/>
      </c>
      <c r="B6705" s="13">
        <f>IF(H6705="","",ROW()-4)</f>
        <v/>
      </c>
    </row>
    <row r="6706">
      <c r="A6706" s="13">
        <f>IF(H6706="","",ROW()-4)</f>
        <v/>
      </c>
      <c r="B6706" s="13">
        <f>IF(H6706="","",ROW()-4)</f>
        <v/>
      </c>
    </row>
    <row r="6707">
      <c r="A6707" s="13">
        <f>IF(H6707="","",ROW()-4)</f>
        <v/>
      </c>
      <c r="B6707" s="13">
        <f>IF(H6707="","",ROW()-4)</f>
        <v/>
      </c>
    </row>
    <row r="6708">
      <c r="A6708" s="13">
        <f>IF(H6708="","",ROW()-4)</f>
        <v/>
      </c>
      <c r="B6708" s="13">
        <f>IF(H6708="","",ROW()-4)</f>
        <v/>
      </c>
    </row>
    <row r="6709">
      <c r="A6709" s="13">
        <f>IF(H6709="","",ROW()-4)</f>
        <v/>
      </c>
      <c r="B6709" s="13">
        <f>IF(H6709="","",ROW()-4)</f>
        <v/>
      </c>
    </row>
    <row r="6710">
      <c r="A6710" s="13">
        <f>IF(H6710="","",ROW()-4)</f>
        <v/>
      </c>
      <c r="B6710" s="13">
        <f>IF(H6710="","",ROW()-4)</f>
        <v/>
      </c>
    </row>
    <row r="6711">
      <c r="A6711" s="13">
        <f>IF(H6711="","",ROW()-4)</f>
        <v/>
      </c>
      <c r="B6711" s="13">
        <f>IF(H6711="","",ROW()-4)</f>
        <v/>
      </c>
    </row>
    <row r="6712">
      <c r="A6712" s="13">
        <f>IF(H6712="","",ROW()-4)</f>
        <v/>
      </c>
      <c r="B6712" s="13">
        <f>IF(H6712="","",ROW()-4)</f>
        <v/>
      </c>
    </row>
    <row r="6713">
      <c r="A6713" s="13">
        <f>IF(H6713="","",ROW()-4)</f>
        <v/>
      </c>
      <c r="B6713" s="13">
        <f>IF(H6713="","",ROW()-4)</f>
        <v/>
      </c>
    </row>
    <row r="6714">
      <c r="A6714" s="13">
        <f>IF(H6714="","",ROW()-4)</f>
        <v/>
      </c>
      <c r="B6714" s="13">
        <f>IF(H6714="","",ROW()-4)</f>
        <v/>
      </c>
    </row>
    <row r="6715">
      <c r="A6715" s="13">
        <f>IF(H6715="","",ROW()-4)</f>
        <v/>
      </c>
      <c r="B6715" s="13">
        <f>IF(H6715="","",ROW()-4)</f>
        <v/>
      </c>
    </row>
    <row r="6716">
      <c r="A6716" s="13">
        <f>IF(H6716="","",ROW()-4)</f>
        <v/>
      </c>
      <c r="B6716" s="13">
        <f>IF(H6716="","",ROW()-4)</f>
        <v/>
      </c>
    </row>
    <row r="6717">
      <c r="A6717" s="13">
        <f>IF(H6717="","",ROW()-4)</f>
        <v/>
      </c>
      <c r="B6717" s="13">
        <f>IF(H6717="","",ROW()-4)</f>
        <v/>
      </c>
    </row>
    <row r="6718">
      <c r="A6718" s="13">
        <f>IF(H6718="","",ROW()-4)</f>
        <v/>
      </c>
      <c r="B6718" s="13">
        <f>IF(H6718="","",ROW()-4)</f>
        <v/>
      </c>
    </row>
    <row r="6719">
      <c r="A6719" s="13">
        <f>IF(H6719="","",ROW()-4)</f>
        <v/>
      </c>
      <c r="B6719" s="13">
        <f>IF(H6719="","",ROW()-4)</f>
        <v/>
      </c>
    </row>
    <row r="6720">
      <c r="A6720" s="13">
        <f>IF(H6720="","",ROW()-4)</f>
        <v/>
      </c>
      <c r="B6720" s="13">
        <f>IF(H6720="","",ROW()-4)</f>
        <v/>
      </c>
    </row>
    <row r="6721">
      <c r="A6721" s="13">
        <f>IF(H6721="","",ROW()-4)</f>
        <v/>
      </c>
      <c r="B6721" s="13">
        <f>IF(H6721="","",ROW()-4)</f>
        <v/>
      </c>
    </row>
    <row r="6722">
      <c r="A6722" s="13">
        <f>IF(H6722="","",ROW()-4)</f>
        <v/>
      </c>
      <c r="B6722" s="13">
        <f>IF(H6722="","",ROW()-4)</f>
        <v/>
      </c>
    </row>
    <row r="6723">
      <c r="A6723" s="13">
        <f>IF(H6723="","",ROW()-4)</f>
        <v/>
      </c>
      <c r="B6723" s="13">
        <f>IF(H6723="","",ROW()-4)</f>
        <v/>
      </c>
    </row>
    <row r="6724">
      <c r="A6724" s="13">
        <f>IF(H6724="","",ROW()-4)</f>
        <v/>
      </c>
      <c r="B6724" s="13">
        <f>IF(H6724="","",ROW()-4)</f>
        <v/>
      </c>
    </row>
    <row r="6725">
      <c r="A6725" s="13">
        <f>IF(H6725="","",ROW()-4)</f>
        <v/>
      </c>
      <c r="B6725" s="13">
        <f>IF(H6725="","",ROW()-4)</f>
        <v/>
      </c>
    </row>
    <row r="6726">
      <c r="A6726" s="13">
        <f>IF(H6726="","",ROW()-4)</f>
        <v/>
      </c>
      <c r="B6726" s="13">
        <f>IF(H6726="","",ROW()-4)</f>
        <v/>
      </c>
    </row>
    <row r="6727">
      <c r="A6727" s="13">
        <f>IF(H6727="","",ROW()-4)</f>
        <v/>
      </c>
      <c r="B6727" s="13">
        <f>IF(H6727="","",ROW()-4)</f>
        <v/>
      </c>
    </row>
    <row r="6728">
      <c r="A6728" s="13">
        <f>IF(H6728="","",ROW()-4)</f>
        <v/>
      </c>
      <c r="B6728" s="13">
        <f>IF(H6728="","",ROW()-4)</f>
        <v/>
      </c>
    </row>
    <row r="6729">
      <c r="A6729" s="13">
        <f>IF(H6729="","",ROW()-4)</f>
        <v/>
      </c>
      <c r="B6729" s="13">
        <f>IF(H6729="","",ROW()-4)</f>
        <v/>
      </c>
    </row>
    <row r="6730">
      <c r="A6730" s="13">
        <f>IF(H6730="","",ROW()-4)</f>
        <v/>
      </c>
      <c r="B6730" s="13">
        <f>IF(H6730="","",ROW()-4)</f>
        <v/>
      </c>
    </row>
    <row r="6731">
      <c r="A6731" s="13">
        <f>IF(H6731="","",ROW()-4)</f>
        <v/>
      </c>
      <c r="B6731" s="13">
        <f>IF(H6731="","",ROW()-4)</f>
        <v/>
      </c>
    </row>
    <row r="6732">
      <c r="A6732" s="13">
        <f>IF(H6732="","",ROW()-4)</f>
        <v/>
      </c>
      <c r="B6732" s="13">
        <f>IF(H6732="","",ROW()-4)</f>
        <v/>
      </c>
    </row>
    <row r="6733">
      <c r="A6733" s="13">
        <f>IF(H6733="","",ROW()-4)</f>
        <v/>
      </c>
      <c r="B6733" s="13">
        <f>IF(H6733="","",ROW()-4)</f>
        <v/>
      </c>
    </row>
    <row r="6734">
      <c r="A6734" s="13">
        <f>IF(H6734="","",ROW()-4)</f>
        <v/>
      </c>
      <c r="B6734" s="13">
        <f>IF(H6734="","",ROW()-4)</f>
        <v/>
      </c>
    </row>
    <row r="6735">
      <c r="A6735" s="13">
        <f>IF(H6735="","",ROW()-4)</f>
        <v/>
      </c>
      <c r="B6735" s="13">
        <f>IF(H6735="","",ROW()-4)</f>
        <v/>
      </c>
    </row>
    <row r="6736">
      <c r="A6736" s="13">
        <f>IF(H6736="","",ROW()-4)</f>
        <v/>
      </c>
      <c r="B6736" s="13">
        <f>IF(H6736="","",ROW()-4)</f>
        <v/>
      </c>
    </row>
    <row r="6737">
      <c r="A6737" s="13">
        <f>IF(H6737="","",ROW()-4)</f>
        <v/>
      </c>
      <c r="B6737" s="13">
        <f>IF(H6737="","",ROW()-4)</f>
        <v/>
      </c>
    </row>
    <row r="6738">
      <c r="A6738" s="13">
        <f>IF(H6738="","",ROW()-4)</f>
        <v/>
      </c>
      <c r="B6738" s="13">
        <f>IF(H6738="","",ROW()-4)</f>
        <v/>
      </c>
    </row>
    <row r="6739">
      <c r="A6739" s="13">
        <f>IF(H6739="","",ROW()-4)</f>
        <v/>
      </c>
      <c r="B6739" s="13">
        <f>IF(H6739="","",ROW()-4)</f>
        <v/>
      </c>
    </row>
    <row r="6740">
      <c r="A6740" s="13">
        <f>IF(H6740="","",ROW()-4)</f>
        <v/>
      </c>
      <c r="B6740" s="13">
        <f>IF(H6740="","",ROW()-4)</f>
        <v/>
      </c>
    </row>
    <row r="6741">
      <c r="A6741" s="13">
        <f>IF(H6741="","",ROW()-4)</f>
        <v/>
      </c>
      <c r="B6741" s="13">
        <f>IF(H6741="","",ROW()-4)</f>
        <v/>
      </c>
    </row>
    <row r="6742">
      <c r="A6742" s="13">
        <f>IF(H6742="","",ROW()-4)</f>
        <v/>
      </c>
      <c r="B6742" s="13">
        <f>IF(H6742="","",ROW()-4)</f>
        <v/>
      </c>
    </row>
    <row r="6743">
      <c r="A6743" s="13">
        <f>IF(H6743="","",ROW()-4)</f>
        <v/>
      </c>
      <c r="B6743" s="13">
        <f>IF(H6743="","",ROW()-4)</f>
        <v/>
      </c>
    </row>
    <row r="6744">
      <c r="A6744" s="13">
        <f>IF(H6744="","",ROW()-4)</f>
        <v/>
      </c>
      <c r="B6744" s="13">
        <f>IF(H6744="","",ROW()-4)</f>
        <v/>
      </c>
    </row>
    <row r="6745">
      <c r="A6745" s="13">
        <f>IF(H6745="","",ROW()-4)</f>
        <v/>
      </c>
      <c r="B6745" s="13">
        <f>IF(H6745="","",ROW()-4)</f>
        <v/>
      </c>
    </row>
    <row r="6746">
      <c r="A6746" s="13">
        <f>IF(H6746="","",ROW()-4)</f>
        <v/>
      </c>
      <c r="B6746" s="13">
        <f>IF(H6746="","",ROW()-4)</f>
        <v/>
      </c>
    </row>
    <row r="6747">
      <c r="A6747" s="13">
        <f>IF(H6747="","",ROW()-4)</f>
        <v/>
      </c>
      <c r="B6747" s="13">
        <f>IF(H6747="","",ROW()-4)</f>
        <v/>
      </c>
    </row>
    <row r="6748">
      <c r="A6748" s="13">
        <f>IF(H6748="","",ROW()-4)</f>
        <v/>
      </c>
      <c r="B6748" s="13">
        <f>IF(H6748="","",ROW()-4)</f>
        <v/>
      </c>
    </row>
    <row r="6749">
      <c r="A6749" s="13">
        <f>IF(H6749="","",ROW()-4)</f>
        <v/>
      </c>
      <c r="B6749" s="13">
        <f>IF(H6749="","",ROW()-4)</f>
        <v/>
      </c>
    </row>
    <row r="6750">
      <c r="A6750" s="13">
        <f>IF(H6750="","",ROW()-4)</f>
        <v/>
      </c>
      <c r="B6750" s="13">
        <f>IF(H6750="","",ROW()-4)</f>
        <v/>
      </c>
    </row>
    <row r="6751">
      <c r="A6751" s="13">
        <f>IF(H6751="","",ROW()-4)</f>
        <v/>
      </c>
      <c r="B6751" s="13">
        <f>IF(H6751="","",ROW()-4)</f>
        <v/>
      </c>
    </row>
    <row r="6752">
      <c r="A6752" s="13">
        <f>IF(H6752="","",ROW()-4)</f>
        <v/>
      </c>
      <c r="B6752" s="13">
        <f>IF(H6752="","",ROW()-4)</f>
        <v/>
      </c>
    </row>
    <row r="6753">
      <c r="A6753" s="13">
        <f>IF(H6753="","",ROW()-4)</f>
        <v/>
      </c>
      <c r="B6753" s="13">
        <f>IF(H6753="","",ROW()-4)</f>
        <v/>
      </c>
    </row>
    <row r="6754">
      <c r="A6754" s="13">
        <f>IF(H6754="","",ROW()-4)</f>
        <v/>
      </c>
      <c r="B6754" s="13">
        <f>IF(H6754="","",ROW()-4)</f>
        <v/>
      </c>
    </row>
    <row r="6755">
      <c r="A6755" s="13">
        <f>IF(H6755="","",ROW()-4)</f>
        <v/>
      </c>
      <c r="B6755" s="13">
        <f>IF(H6755="","",ROW()-4)</f>
        <v/>
      </c>
    </row>
    <row r="6756">
      <c r="A6756" s="13">
        <f>IF(H6756="","",ROW()-4)</f>
        <v/>
      </c>
      <c r="B6756" s="13">
        <f>IF(H6756="","",ROW()-4)</f>
        <v/>
      </c>
    </row>
    <row r="6757">
      <c r="A6757" s="13">
        <f>IF(H6757="","",ROW()-4)</f>
        <v/>
      </c>
      <c r="B6757" s="13">
        <f>IF(H6757="","",ROW()-4)</f>
        <v/>
      </c>
    </row>
    <row r="6758">
      <c r="A6758" s="13">
        <f>IF(H6758="","",ROW()-4)</f>
        <v/>
      </c>
      <c r="B6758" s="13">
        <f>IF(H6758="","",ROW()-4)</f>
        <v/>
      </c>
    </row>
    <row r="6759">
      <c r="A6759" s="13">
        <f>IF(H6759="","",ROW()-4)</f>
        <v/>
      </c>
      <c r="B6759" s="13">
        <f>IF(H6759="","",ROW()-4)</f>
        <v/>
      </c>
    </row>
    <row r="6760">
      <c r="A6760" s="13">
        <f>IF(H6760="","",ROW()-4)</f>
        <v/>
      </c>
      <c r="B6760" s="13">
        <f>IF(H6760="","",ROW()-4)</f>
        <v/>
      </c>
    </row>
    <row r="6761">
      <c r="A6761" s="13">
        <f>IF(H6761="","",ROW()-4)</f>
        <v/>
      </c>
      <c r="B6761" s="13">
        <f>IF(H6761="","",ROW()-4)</f>
        <v/>
      </c>
    </row>
    <row r="6762">
      <c r="A6762" s="13">
        <f>IF(H6762="","",ROW()-4)</f>
        <v/>
      </c>
      <c r="B6762" s="13">
        <f>IF(H6762="","",ROW()-4)</f>
        <v/>
      </c>
    </row>
    <row r="6763">
      <c r="A6763" s="13">
        <f>IF(H6763="","",ROW()-4)</f>
        <v/>
      </c>
      <c r="B6763" s="13">
        <f>IF(H6763="","",ROW()-4)</f>
        <v/>
      </c>
    </row>
    <row r="6764">
      <c r="A6764" s="13">
        <f>IF(H6764="","",ROW()-4)</f>
        <v/>
      </c>
      <c r="B6764" s="13">
        <f>IF(H6764="","",ROW()-4)</f>
        <v/>
      </c>
    </row>
    <row r="6765">
      <c r="A6765" s="13">
        <f>IF(H6765="","",ROW()-4)</f>
        <v/>
      </c>
      <c r="B6765" s="13">
        <f>IF(H6765="","",ROW()-4)</f>
        <v/>
      </c>
    </row>
    <row r="6766">
      <c r="A6766" s="13">
        <f>IF(H6766="","",ROW()-4)</f>
        <v/>
      </c>
      <c r="B6766" s="13">
        <f>IF(H6766="","",ROW()-4)</f>
        <v/>
      </c>
    </row>
    <row r="6767">
      <c r="A6767" s="13">
        <f>IF(H6767="","",ROW()-4)</f>
        <v/>
      </c>
      <c r="B6767" s="13">
        <f>IF(H6767="","",ROW()-4)</f>
        <v/>
      </c>
    </row>
    <row r="6768">
      <c r="A6768" s="13">
        <f>IF(H6768="","",ROW()-4)</f>
        <v/>
      </c>
      <c r="B6768" s="13">
        <f>IF(H6768="","",ROW()-4)</f>
        <v/>
      </c>
    </row>
    <row r="6769">
      <c r="A6769" s="13">
        <f>IF(H6769="","",ROW()-4)</f>
        <v/>
      </c>
      <c r="B6769" s="13">
        <f>IF(H6769="","",ROW()-4)</f>
        <v/>
      </c>
    </row>
    <row r="6770">
      <c r="A6770" s="13">
        <f>IF(H6770="","",ROW()-4)</f>
        <v/>
      </c>
      <c r="B6770" s="13">
        <f>IF(H6770="","",ROW()-4)</f>
        <v/>
      </c>
    </row>
    <row r="6771">
      <c r="A6771" s="13">
        <f>IF(H6771="","",ROW()-4)</f>
        <v/>
      </c>
      <c r="B6771" s="13">
        <f>IF(H6771="","",ROW()-4)</f>
        <v/>
      </c>
    </row>
    <row r="6772">
      <c r="A6772" s="13">
        <f>IF(H6772="","",ROW()-4)</f>
        <v/>
      </c>
      <c r="B6772" s="13">
        <f>IF(H6772="","",ROW()-4)</f>
        <v/>
      </c>
    </row>
    <row r="6773">
      <c r="A6773" s="13">
        <f>IF(H6773="","",ROW()-4)</f>
        <v/>
      </c>
      <c r="B6773" s="13">
        <f>IF(H6773="","",ROW()-4)</f>
        <v/>
      </c>
    </row>
    <row r="6774">
      <c r="A6774" s="13">
        <f>IF(H6774="","",ROW()-4)</f>
        <v/>
      </c>
      <c r="B6774" s="13">
        <f>IF(H6774="","",ROW()-4)</f>
        <v/>
      </c>
    </row>
    <row r="6775">
      <c r="A6775" s="13">
        <f>IF(H6775="","",ROW()-4)</f>
        <v/>
      </c>
      <c r="B6775" s="13">
        <f>IF(H6775="","",ROW()-4)</f>
        <v/>
      </c>
    </row>
    <row r="6776">
      <c r="A6776" s="13">
        <f>IF(H6776="","",ROW()-4)</f>
        <v/>
      </c>
      <c r="B6776" s="13">
        <f>IF(H6776="","",ROW()-4)</f>
        <v/>
      </c>
    </row>
    <row r="6777">
      <c r="A6777" s="13">
        <f>IF(H6777="","",ROW()-4)</f>
        <v/>
      </c>
      <c r="B6777" s="13">
        <f>IF(H6777="","",ROW()-4)</f>
        <v/>
      </c>
    </row>
    <row r="6778">
      <c r="A6778" s="13">
        <f>IF(H6778="","",ROW()-4)</f>
        <v/>
      </c>
      <c r="B6778" s="13">
        <f>IF(H6778="","",ROW()-4)</f>
        <v/>
      </c>
    </row>
    <row r="6779">
      <c r="A6779" s="13">
        <f>IF(H6779="","",ROW()-4)</f>
        <v/>
      </c>
      <c r="B6779" s="13">
        <f>IF(H6779="","",ROW()-4)</f>
        <v/>
      </c>
    </row>
    <row r="6780">
      <c r="A6780" s="13">
        <f>IF(H6780="","",ROW()-4)</f>
        <v/>
      </c>
      <c r="B6780" s="13">
        <f>IF(H6780="","",ROW()-4)</f>
        <v/>
      </c>
    </row>
    <row r="6781">
      <c r="A6781" s="13">
        <f>IF(H6781="","",ROW()-4)</f>
        <v/>
      </c>
      <c r="B6781" s="13">
        <f>IF(H6781="","",ROW()-4)</f>
        <v/>
      </c>
    </row>
    <row r="6782">
      <c r="A6782" s="13">
        <f>IF(H6782="","",ROW()-4)</f>
        <v/>
      </c>
      <c r="B6782" s="13">
        <f>IF(H6782="","",ROW()-4)</f>
        <v/>
      </c>
    </row>
    <row r="6783">
      <c r="A6783" s="13">
        <f>IF(H6783="","",ROW()-4)</f>
        <v/>
      </c>
      <c r="B6783" s="13">
        <f>IF(H6783="","",ROW()-4)</f>
        <v/>
      </c>
    </row>
    <row r="6784">
      <c r="A6784" s="13">
        <f>IF(H6784="","",ROW()-4)</f>
        <v/>
      </c>
      <c r="B6784" s="13">
        <f>IF(H6784="","",ROW()-4)</f>
        <v/>
      </c>
    </row>
    <row r="6785">
      <c r="A6785" s="13">
        <f>IF(H6785="","",ROW()-4)</f>
        <v/>
      </c>
      <c r="B6785" s="13">
        <f>IF(H6785="","",ROW()-4)</f>
        <v/>
      </c>
    </row>
    <row r="6786">
      <c r="A6786" s="13">
        <f>IF(H6786="","",ROW()-4)</f>
        <v/>
      </c>
      <c r="B6786" s="13">
        <f>IF(H6786="","",ROW()-4)</f>
        <v/>
      </c>
    </row>
    <row r="6787">
      <c r="A6787" s="13">
        <f>IF(H6787="","",ROW()-4)</f>
        <v/>
      </c>
      <c r="B6787" s="13">
        <f>IF(H6787="","",ROW()-4)</f>
        <v/>
      </c>
    </row>
    <row r="6788">
      <c r="A6788" s="13">
        <f>IF(H6788="","",ROW()-4)</f>
        <v/>
      </c>
      <c r="B6788" s="13">
        <f>IF(H6788="","",ROW()-4)</f>
        <v/>
      </c>
    </row>
    <row r="6789">
      <c r="A6789" s="13">
        <f>IF(H6789="","",ROW()-4)</f>
        <v/>
      </c>
      <c r="B6789" s="13">
        <f>IF(H6789="","",ROW()-4)</f>
        <v/>
      </c>
    </row>
    <row r="6790">
      <c r="A6790" s="13">
        <f>IF(H6790="","",ROW()-4)</f>
        <v/>
      </c>
      <c r="B6790" s="13">
        <f>IF(H6790="","",ROW()-4)</f>
        <v/>
      </c>
    </row>
    <row r="6791">
      <c r="A6791" s="13">
        <f>IF(H6791="","",ROW()-4)</f>
        <v/>
      </c>
      <c r="B6791" s="13">
        <f>IF(H6791="","",ROW()-4)</f>
        <v/>
      </c>
    </row>
    <row r="6792">
      <c r="A6792" s="13">
        <f>IF(H6792="","",ROW()-4)</f>
        <v/>
      </c>
      <c r="B6792" s="13">
        <f>IF(H6792="","",ROW()-4)</f>
        <v/>
      </c>
    </row>
    <row r="6793">
      <c r="A6793" s="13">
        <f>IF(H6793="","",ROW()-4)</f>
        <v/>
      </c>
      <c r="B6793" s="13">
        <f>IF(H6793="","",ROW()-4)</f>
        <v/>
      </c>
    </row>
    <row r="6794">
      <c r="A6794" s="13">
        <f>IF(H6794="","",ROW()-4)</f>
        <v/>
      </c>
      <c r="B6794" s="13">
        <f>IF(H6794="","",ROW()-4)</f>
        <v/>
      </c>
    </row>
    <row r="6795">
      <c r="A6795" s="13">
        <f>IF(H6795="","",ROW()-4)</f>
        <v/>
      </c>
      <c r="B6795" s="13">
        <f>IF(H6795="","",ROW()-4)</f>
        <v/>
      </c>
    </row>
    <row r="6796">
      <c r="A6796" s="13">
        <f>IF(H6796="","",ROW()-4)</f>
        <v/>
      </c>
      <c r="B6796" s="13">
        <f>IF(H6796="","",ROW()-4)</f>
        <v/>
      </c>
    </row>
    <row r="6797">
      <c r="A6797" s="13">
        <f>IF(H6797="","",ROW()-4)</f>
        <v/>
      </c>
      <c r="B6797" s="13">
        <f>IF(H6797="","",ROW()-4)</f>
        <v/>
      </c>
    </row>
    <row r="6798">
      <c r="A6798" s="13">
        <f>IF(H6798="","",ROW()-4)</f>
        <v/>
      </c>
      <c r="B6798" s="13">
        <f>IF(H6798="","",ROW()-4)</f>
        <v/>
      </c>
    </row>
    <row r="6799">
      <c r="A6799" s="13">
        <f>IF(H6799="","",ROW()-4)</f>
        <v/>
      </c>
      <c r="B6799" s="13">
        <f>IF(H6799="","",ROW()-4)</f>
        <v/>
      </c>
    </row>
    <row r="6800">
      <c r="A6800" s="13">
        <f>IF(H6800="","",ROW()-4)</f>
        <v/>
      </c>
      <c r="B6800" s="13">
        <f>IF(H6800="","",ROW()-4)</f>
        <v/>
      </c>
    </row>
    <row r="6801">
      <c r="A6801" s="13">
        <f>IF(H6801="","",ROW()-4)</f>
        <v/>
      </c>
      <c r="B6801" s="13">
        <f>IF(H6801="","",ROW()-4)</f>
        <v/>
      </c>
    </row>
    <row r="6802">
      <c r="A6802" s="13">
        <f>IF(H6802="","",ROW()-4)</f>
        <v/>
      </c>
      <c r="B6802" s="13">
        <f>IF(H6802="","",ROW()-4)</f>
        <v/>
      </c>
    </row>
    <row r="6803">
      <c r="A6803" s="13">
        <f>IF(H6803="","",ROW()-4)</f>
        <v/>
      </c>
      <c r="B6803" s="13">
        <f>IF(H6803="","",ROW()-4)</f>
        <v/>
      </c>
    </row>
    <row r="6804">
      <c r="A6804" s="13">
        <f>IF(H6804="","",ROW()-4)</f>
        <v/>
      </c>
      <c r="B6804" s="13">
        <f>IF(H6804="","",ROW()-4)</f>
        <v/>
      </c>
    </row>
    <row r="6805">
      <c r="A6805" s="13">
        <f>IF(H6805="","",ROW()-4)</f>
        <v/>
      </c>
      <c r="B6805" s="13">
        <f>IF(H6805="","",ROW()-4)</f>
        <v/>
      </c>
    </row>
    <row r="6806">
      <c r="A6806" s="13">
        <f>IF(H6806="","",ROW()-4)</f>
        <v/>
      </c>
      <c r="B6806" s="13">
        <f>IF(H6806="","",ROW()-4)</f>
        <v/>
      </c>
    </row>
    <row r="6807">
      <c r="A6807" s="13">
        <f>IF(H6807="","",ROW()-4)</f>
        <v/>
      </c>
      <c r="B6807" s="13">
        <f>IF(H6807="","",ROW()-4)</f>
        <v/>
      </c>
    </row>
    <row r="6808">
      <c r="A6808" s="13">
        <f>IF(H6808="","",ROW()-4)</f>
        <v/>
      </c>
      <c r="B6808" s="13">
        <f>IF(H6808="","",ROW()-4)</f>
        <v/>
      </c>
    </row>
    <row r="6809">
      <c r="A6809" s="13">
        <f>IF(H6809="","",ROW()-4)</f>
        <v/>
      </c>
      <c r="B6809" s="13">
        <f>IF(H6809="","",ROW()-4)</f>
        <v/>
      </c>
    </row>
    <row r="6810">
      <c r="A6810" s="13">
        <f>IF(H6810="","",ROW()-4)</f>
        <v/>
      </c>
      <c r="B6810" s="13">
        <f>IF(H6810="","",ROW()-4)</f>
        <v/>
      </c>
    </row>
    <row r="6811">
      <c r="A6811" s="13">
        <f>IF(H6811="","",ROW()-4)</f>
        <v/>
      </c>
      <c r="B6811" s="13">
        <f>IF(H6811="","",ROW()-4)</f>
        <v/>
      </c>
    </row>
    <row r="6812">
      <c r="A6812" s="13">
        <f>IF(H6812="","",ROW()-4)</f>
        <v/>
      </c>
      <c r="B6812" s="13">
        <f>IF(H6812="","",ROW()-4)</f>
        <v/>
      </c>
    </row>
    <row r="6813">
      <c r="A6813" s="13">
        <f>IF(H6813="","",ROW()-4)</f>
        <v/>
      </c>
      <c r="B6813" s="13">
        <f>IF(H6813="","",ROW()-4)</f>
        <v/>
      </c>
    </row>
    <row r="6814">
      <c r="A6814" s="13">
        <f>IF(H6814="","",ROW()-4)</f>
        <v/>
      </c>
      <c r="B6814" s="13">
        <f>IF(H6814="","",ROW()-4)</f>
        <v/>
      </c>
    </row>
    <row r="6815">
      <c r="A6815" s="13">
        <f>IF(H6815="","",ROW()-4)</f>
        <v/>
      </c>
      <c r="B6815" s="13">
        <f>IF(H6815="","",ROW()-4)</f>
        <v/>
      </c>
    </row>
    <row r="6816">
      <c r="A6816" s="13">
        <f>IF(H6816="","",ROW()-4)</f>
        <v/>
      </c>
      <c r="B6816" s="13">
        <f>IF(H6816="","",ROW()-4)</f>
        <v/>
      </c>
    </row>
    <row r="6817">
      <c r="A6817" s="13">
        <f>IF(H6817="","",ROW()-4)</f>
        <v/>
      </c>
      <c r="B6817" s="13">
        <f>IF(H6817="","",ROW()-4)</f>
        <v/>
      </c>
    </row>
    <row r="6818">
      <c r="A6818" s="13">
        <f>IF(H6818="","",ROW()-4)</f>
        <v/>
      </c>
      <c r="B6818" s="13">
        <f>IF(H6818="","",ROW()-4)</f>
        <v/>
      </c>
    </row>
    <row r="6819">
      <c r="A6819" s="13">
        <f>IF(H6819="","",ROW()-4)</f>
        <v/>
      </c>
      <c r="B6819" s="13">
        <f>IF(H6819="","",ROW()-4)</f>
        <v/>
      </c>
    </row>
    <row r="6820">
      <c r="A6820" s="13">
        <f>IF(H6820="","",ROW()-4)</f>
        <v/>
      </c>
      <c r="B6820" s="13">
        <f>IF(H6820="","",ROW()-4)</f>
        <v/>
      </c>
    </row>
    <row r="6821">
      <c r="A6821" s="13">
        <f>IF(H6821="","",ROW()-4)</f>
        <v/>
      </c>
      <c r="B6821" s="13">
        <f>IF(H6821="","",ROW()-4)</f>
        <v/>
      </c>
    </row>
    <row r="6822">
      <c r="A6822" s="13">
        <f>IF(H6822="","",ROW()-4)</f>
        <v/>
      </c>
      <c r="B6822" s="13">
        <f>IF(H6822="","",ROW()-4)</f>
        <v/>
      </c>
    </row>
    <row r="6823">
      <c r="A6823" s="13">
        <f>IF(H6823="","",ROW()-4)</f>
        <v/>
      </c>
      <c r="B6823" s="13">
        <f>IF(H6823="","",ROW()-4)</f>
        <v/>
      </c>
    </row>
    <row r="6824">
      <c r="A6824" s="13">
        <f>IF(H6824="","",ROW()-4)</f>
        <v/>
      </c>
      <c r="B6824" s="13">
        <f>IF(H6824="","",ROW()-4)</f>
        <v/>
      </c>
    </row>
    <row r="6825">
      <c r="A6825" s="13">
        <f>IF(H6825="","",ROW()-4)</f>
        <v/>
      </c>
      <c r="B6825" s="13">
        <f>IF(H6825="","",ROW()-4)</f>
        <v/>
      </c>
    </row>
    <row r="6826">
      <c r="A6826" s="13">
        <f>IF(H6826="","",ROW()-4)</f>
        <v/>
      </c>
      <c r="B6826" s="13">
        <f>IF(H6826="","",ROW()-4)</f>
        <v/>
      </c>
    </row>
    <row r="6827">
      <c r="A6827" s="13">
        <f>IF(H6827="","",ROW()-4)</f>
        <v/>
      </c>
      <c r="B6827" s="13">
        <f>IF(H6827="","",ROW()-4)</f>
        <v/>
      </c>
    </row>
    <row r="6828">
      <c r="A6828" s="13">
        <f>IF(H6828="","",ROW()-4)</f>
        <v/>
      </c>
      <c r="B6828" s="13">
        <f>IF(H6828="","",ROW()-4)</f>
        <v/>
      </c>
    </row>
    <row r="6829">
      <c r="A6829" s="13">
        <f>IF(H6829="","",ROW()-4)</f>
        <v/>
      </c>
      <c r="B6829" s="13">
        <f>IF(H6829="","",ROW()-4)</f>
        <v/>
      </c>
    </row>
    <row r="6830">
      <c r="A6830" s="13">
        <f>IF(H6830="","",ROW()-4)</f>
        <v/>
      </c>
      <c r="B6830" s="13">
        <f>IF(H6830="","",ROW()-4)</f>
        <v/>
      </c>
    </row>
    <row r="6831">
      <c r="A6831" s="13">
        <f>IF(H6831="","",ROW()-4)</f>
        <v/>
      </c>
      <c r="B6831" s="13">
        <f>IF(H6831="","",ROW()-4)</f>
        <v/>
      </c>
    </row>
    <row r="6832">
      <c r="A6832" s="13">
        <f>IF(H6832="","",ROW()-4)</f>
        <v/>
      </c>
      <c r="B6832" s="13">
        <f>IF(H6832="","",ROW()-4)</f>
        <v/>
      </c>
    </row>
    <row r="6833">
      <c r="A6833" s="13">
        <f>IF(H6833="","",ROW()-4)</f>
        <v/>
      </c>
      <c r="B6833" s="13">
        <f>IF(H6833="","",ROW()-4)</f>
        <v/>
      </c>
    </row>
    <row r="6834">
      <c r="A6834" s="13">
        <f>IF(H6834="","",ROW()-4)</f>
        <v/>
      </c>
      <c r="B6834" s="13">
        <f>IF(H6834="","",ROW()-4)</f>
        <v/>
      </c>
    </row>
    <row r="6835">
      <c r="A6835" s="13">
        <f>IF(H6835="","",ROW()-4)</f>
        <v/>
      </c>
      <c r="B6835" s="13">
        <f>IF(H6835="","",ROW()-4)</f>
        <v/>
      </c>
    </row>
    <row r="6836">
      <c r="A6836" s="13">
        <f>IF(H6836="","",ROW()-4)</f>
        <v/>
      </c>
      <c r="B6836" s="13">
        <f>IF(H6836="","",ROW()-4)</f>
        <v/>
      </c>
    </row>
    <row r="6837">
      <c r="A6837" s="13">
        <f>IF(H6837="","",ROW()-4)</f>
        <v/>
      </c>
      <c r="B6837" s="13">
        <f>IF(H6837="","",ROW()-4)</f>
        <v/>
      </c>
    </row>
    <row r="6838">
      <c r="A6838" s="13">
        <f>IF(H6838="","",ROW()-4)</f>
        <v/>
      </c>
      <c r="B6838" s="13">
        <f>IF(H6838="","",ROW()-4)</f>
        <v/>
      </c>
    </row>
    <row r="6839">
      <c r="A6839" s="13">
        <f>IF(H6839="","",ROW()-4)</f>
        <v/>
      </c>
      <c r="B6839" s="13">
        <f>IF(H6839="","",ROW()-4)</f>
        <v/>
      </c>
    </row>
    <row r="6840">
      <c r="A6840" s="13">
        <f>IF(H6840="","",ROW()-4)</f>
        <v/>
      </c>
      <c r="B6840" s="13">
        <f>IF(H6840="","",ROW()-4)</f>
        <v/>
      </c>
    </row>
    <row r="6841">
      <c r="A6841" s="13">
        <f>IF(H6841="","",ROW()-4)</f>
        <v/>
      </c>
      <c r="B6841" s="13">
        <f>IF(H6841="","",ROW()-4)</f>
        <v/>
      </c>
    </row>
    <row r="6842">
      <c r="A6842" s="13">
        <f>IF(H6842="","",ROW()-4)</f>
        <v/>
      </c>
      <c r="B6842" s="13">
        <f>IF(H6842="","",ROW()-4)</f>
        <v/>
      </c>
    </row>
    <row r="6843">
      <c r="A6843" s="13">
        <f>IF(H6843="","",ROW()-4)</f>
        <v/>
      </c>
      <c r="B6843" s="13">
        <f>IF(H6843="","",ROW()-4)</f>
        <v/>
      </c>
    </row>
    <row r="6844">
      <c r="A6844" s="13">
        <f>IF(H6844="","",ROW()-4)</f>
        <v/>
      </c>
      <c r="B6844" s="13">
        <f>IF(H6844="","",ROW()-4)</f>
        <v/>
      </c>
    </row>
    <row r="6845">
      <c r="A6845" s="13">
        <f>IF(H6845="","",ROW()-4)</f>
        <v/>
      </c>
      <c r="B6845" s="13">
        <f>IF(H6845="","",ROW()-4)</f>
        <v/>
      </c>
    </row>
    <row r="6846">
      <c r="A6846" s="13">
        <f>IF(H6846="","",ROW()-4)</f>
        <v/>
      </c>
      <c r="B6846" s="13">
        <f>IF(H6846="","",ROW()-4)</f>
        <v/>
      </c>
    </row>
    <row r="6847">
      <c r="A6847" s="13">
        <f>IF(H6847="","",ROW()-4)</f>
        <v/>
      </c>
      <c r="B6847" s="13">
        <f>IF(H6847="","",ROW()-4)</f>
        <v/>
      </c>
    </row>
    <row r="6848">
      <c r="A6848" s="13">
        <f>IF(H6848="","",ROW()-4)</f>
        <v/>
      </c>
      <c r="B6848" s="13">
        <f>IF(H6848="","",ROW()-4)</f>
        <v/>
      </c>
    </row>
    <row r="6849">
      <c r="A6849" s="13">
        <f>IF(H6849="","",ROW()-4)</f>
        <v/>
      </c>
      <c r="B6849" s="13">
        <f>IF(H6849="","",ROW()-4)</f>
        <v/>
      </c>
    </row>
    <row r="6850">
      <c r="A6850" s="13">
        <f>IF(H6850="","",ROW()-4)</f>
        <v/>
      </c>
      <c r="B6850" s="13">
        <f>IF(H6850="","",ROW()-4)</f>
        <v/>
      </c>
    </row>
    <row r="6851">
      <c r="A6851" s="13">
        <f>IF(H6851="","",ROW()-4)</f>
        <v/>
      </c>
      <c r="B6851" s="13">
        <f>IF(H6851="","",ROW()-4)</f>
        <v/>
      </c>
    </row>
    <row r="6852">
      <c r="A6852" s="13">
        <f>IF(H6852="","",ROW()-4)</f>
        <v/>
      </c>
      <c r="B6852" s="13">
        <f>IF(H6852="","",ROW()-4)</f>
        <v/>
      </c>
    </row>
    <row r="6853">
      <c r="A6853" s="13">
        <f>IF(H6853="","",ROW()-4)</f>
        <v/>
      </c>
      <c r="B6853" s="13">
        <f>IF(H6853="","",ROW()-4)</f>
        <v/>
      </c>
    </row>
    <row r="6854">
      <c r="A6854" s="13">
        <f>IF(H6854="","",ROW()-4)</f>
        <v/>
      </c>
      <c r="B6854" s="13">
        <f>IF(H6854="","",ROW()-4)</f>
        <v/>
      </c>
    </row>
    <row r="6855">
      <c r="A6855" s="13">
        <f>IF(H6855="","",ROW()-4)</f>
        <v/>
      </c>
      <c r="B6855" s="13">
        <f>IF(H6855="","",ROW()-4)</f>
        <v/>
      </c>
    </row>
    <row r="6856">
      <c r="A6856" s="13">
        <f>IF(H6856="","",ROW()-4)</f>
        <v/>
      </c>
      <c r="B6856" s="13">
        <f>IF(H6856="","",ROW()-4)</f>
        <v/>
      </c>
    </row>
    <row r="6857">
      <c r="A6857" s="13">
        <f>IF(H6857="","",ROW()-4)</f>
        <v/>
      </c>
      <c r="B6857" s="13">
        <f>IF(H6857="","",ROW()-4)</f>
        <v/>
      </c>
    </row>
    <row r="6858">
      <c r="A6858" s="13">
        <f>IF(H6858="","",ROW()-4)</f>
        <v/>
      </c>
      <c r="B6858" s="13">
        <f>IF(H6858="","",ROW()-4)</f>
        <v/>
      </c>
    </row>
    <row r="6859">
      <c r="A6859" s="13">
        <f>IF(H6859="","",ROW()-4)</f>
        <v/>
      </c>
      <c r="B6859" s="13">
        <f>IF(H6859="","",ROW()-4)</f>
        <v/>
      </c>
    </row>
    <row r="6860">
      <c r="A6860" s="13">
        <f>IF(H6860="","",ROW()-4)</f>
        <v/>
      </c>
      <c r="B6860" s="13">
        <f>IF(H6860="","",ROW()-4)</f>
        <v/>
      </c>
    </row>
    <row r="6861">
      <c r="A6861" s="13">
        <f>IF(H6861="","",ROW()-4)</f>
        <v/>
      </c>
      <c r="B6861" s="13">
        <f>IF(H6861="","",ROW()-4)</f>
        <v/>
      </c>
    </row>
    <row r="6862">
      <c r="A6862" s="13">
        <f>IF(H6862="","",ROW()-4)</f>
        <v/>
      </c>
      <c r="B6862" s="13">
        <f>IF(H6862="","",ROW()-4)</f>
        <v/>
      </c>
    </row>
    <row r="6863">
      <c r="A6863" s="13">
        <f>IF(H6863="","",ROW()-4)</f>
        <v/>
      </c>
      <c r="B6863" s="13">
        <f>IF(H6863="","",ROW()-4)</f>
        <v/>
      </c>
    </row>
    <row r="6864">
      <c r="A6864" s="13">
        <f>IF(H6864="","",ROW()-4)</f>
        <v/>
      </c>
      <c r="B6864" s="13">
        <f>IF(H6864="","",ROW()-4)</f>
        <v/>
      </c>
    </row>
    <row r="6865">
      <c r="A6865" s="13">
        <f>IF(H6865="","",ROW()-4)</f>
        <v/>
      </c>
      <c r="B6865" s="13">
        <f>IF(H6865="","",ROW()-4)</f>
        <v/>
      </c>
    </row>
    <row r="6866">
      <c r="A6866" s="13">
        <f>IF(H6866="","",ROW()-4)</f>
        <v/>
      </c>
      <c r="B6866" s="13">
        <f>IF(H6866="","",ROW()-4)</f>
        <v/>
      </c>
    </row>
    <row r="6867">
      <c r="A6867" s="13">
        <f>IF(H6867="","",ROW()-4)</f>
        <v/>
      </c>
      <c r="B6867" s="13">
        <f>IF(H6867="","",ROW()-4)</f>
        <v/>
      </c>
    </row>
    <row r="6868">
      <c r="A6868" s="13">
        <f>IF(H6868="","",ROW()-4)</f>
        <v/>
      </c>
      <c r="B6868" s="13">
        <f>IF(H6868="","",ROW()-4)</f>
        <v/>
      </c>
    </row>
    <row r="6869">
      <c r="A6869" s="13">
        <f>IF(H6869="","",ROW()-4)</f>
        <v/>
      </c>
      <c r="B6869" s="13">
        <f>IF(H6869="","",ROW()-4)</f>
        <v/>
      </c>
    </row>
    <row r="6870">
      <c r="A6870" s="13">
        <f>IF(H6870="","",ROW()-4)</f>
        <v/>
      </c>
      <c r="B6870" s="13">
        <f>IF(H6870="","",ROW()-4)</f>
        <v/>
      </c>
    </row>
    <row r="6871">
      <c r="A6871" s="13">
        <f>IF(H6871="","",ROW()-4)</f>
        <v/>
      </c>
      <c r="B6871" s="13">
        <f>IF(H6871="","",ROW()-4)</f>
        <v/>
      </c>
    </row>
    <row r="6872">
      <c r="A6872" s="13">
        <f>IF(H6872="","",ROW()-4)</f>
        <v/>
      </c>
      <c r="B6872" s="13">
        <f>IF(H6872="","",ROW()-4)</f>
        <v/>
      </c>
    </row>
    <row r="6873">
      <c r="A6873" s="13">
        <f>IF(H6873="","",ROW()-4)</f>
        <v/>
      </c>
      <c r="B6873" s="13">
        <f>IF(H6873="","",ROW()-4)</f>
        <v/>
      </c>
    </row>
    <row r="6874">
      <c r="A6874" s="13">
        <f>IF(H6874="","",ROW()-4)</f>
        <v/>
      </c>
      <c r="B6874" s="13">
        <f>IF(H6874="","",ROW()-4)</f>
        <v/>
      </c>
    </row>
    <row r="6875">
      <c r="A6875" s="13">
        <f>IF(H6875="","",ROW()-4)</f>
        <v/>
      </c>
      <c r="B6875" s="13">
        <f>IF(H6875="","",ROW()-4)</f>
        <v/>
      </c>
    </row>
    <row r="6876">
      <c r="A6876" s="13">
        <f>IF(H6876="","",ROW()-4)</f>
        <v/>
      </c>
      <c r="B6876" s="13">
        <f>IF(H6876="","",ROW()-4)</f>
        <v/>
      </c>
    </row>
    <row r="6877">
      <c r="A6877" s="13">
        <f>IF(H6877="","",ROW()-4)</f>
        <v/>
      </c>
      <c r="B6877" s="13">
        <f>IF(H6877="","",ROW()-4)</f>
        <v/>
      </c>
    </row>
    <row r="6878">
      <c r="A6878" s="13">
        <f>IF(H6878="","",ROW()-4)</f>
        <v/>
      </c>
      <c r="B6878" s="13">
        <f>IF(H6878="","",ROW()-4)</f>
        <v/>
      </c>
    </row>
    <row r="6879">
      <c r="A6879" s="13">
        <f>IF(H6879="","",ROW()-4)</f>
        <v/>
      </c>
      <c r="B6879" s="13">
        <f>IF(H6879="","",ROW()-4)</f>
        <v/>
      </c>
    </row>
    <row r="6880">
      <c r="A6880" s="13">
        <f>IF(H6880="","",ROW()-4)</f>
        <v/>
      </c>
      <c r="B6880" s="13">
        <f>IF(H6880="","",ROW()-4)</f>
        <v/>
      </c>
    </row>
    <row r="6881">
      <c r="A6881" s="13">
        <f>IF(H6881="","",ROW()-4)</f>
        <v/>
      </c>
      <c r="B6881" s="13">
        <f>IF(H6881="","",ROW()-4)</f>
        <v/>
      </c>
    </row>
    <row r="6882">
      <c r="A6882" s="13">
        <f>IF(H6882="","",ROW()-4)</f>
        <v/>
      </c>
      <c r="B6882" s="13">
        <f>IF(H6882="","",ROW()-4)</f>
        <v/>
      </c>
    </row>
    <row r="6883">
      <c r="A6883" s="13">
        <f>IF(H6883="","",ROW()-4)</f>
        <v/>
      </c>
      <c r="B6883" s="13">
        <f>IF(H6883="","",ROW()-4)</f>
        <v/>
      </c>
    </row>
    <row r="6884">
      <c r="A6884" s="13">
        <f>IF(H6884="","",ROW()-4)</f>
        <v/>
      </c>
      <c r="B6884" s="13">
        <f>IF(H6884="","",ROW()-4)</f>
        <v/>
      </c>
    </row>
    <row r="6885">
      <c r="A6885" s="13">
        <f>IF(H6885="","",ROW()-4)</f>
        <v/>
      </c>
      <c r="B6885" s="13">
        <f>IF(H6885="","",ROW()-4)</f>
        <v/>
      </c>
    </row>
    <row r="6886">
      <c r="A6886" s="13">
        <f>IF(H6886="","",ROW()-4)</f>
        <v/>
      </c>
      <c r="B6886" s="13">
        <f>IF(H6886="","",ROW()-4)</f>
        <v/>
      </c>
    </row>
    <row r="6887">
      <c r="A6887" s="13">
        <f>IF(H6887="","",ROW()-4)</f>
        <v/>
      </c>
      <c r="B6887" s="13">
        <f>IF(H6887="","",ROW()-4)</f>
        <v/>
      </c>
    </row>
    <row r="6888">
      <c r="A6888" s="13">
        <f>IF(H6888="","",ROW()-4)</f>
        <v/>
      </c>
      <c r="B6888" s="13">
        <f>IF(H6888="","",ROW()-4)</f>
        <v/>
      </c>
    </row>
    <row r="6889">
      <c r="A6889" s="13">
        <f>IF(H6889="","",ROW()-4)</f>
        <v/>
      </c>
      <c r="B6889" s="13">
        <f>IF(H6889="","",ROW()-4)</f>
        <v/>
      </c>
    </row>
    <row r="6890">
      <c r="A6890" s="13">
        <f>IF(H6890="","",ROW()-4)</f>
        <v/>
      </c>
      <c r="B6890" s="13">
        <f>IF(H6890="","",ROW()-4)</f>
        <v/>
      </c>
    </row>
    <row r="6891">
      <c r="A6891" s="13">
        <f>IF(H6891="","",ROW()-4)</f>
        <v/>
      </c>
      <c r="B6891" s="13">
        <f>IF(H6891="","",ROW()-4)</f>
        <v/>
      </c>
    </row>
    <row r="6892">
      <c r="A6892" s="13">
        <f>IF(H6892="","",ROW()-4)</f>
        <v/>
      </c>
      <c r="B6892" s="13">
        <f>IF(H6892="","",ROW()-4)</f>
        <v/>
      </c>
    </row>
    <row r="6893">
      <c r="A6893" s="13">
        <f>IF(H6893="","",ROW()-4)</f>
        <v/>
      </c>
      <c r="B6893" s="13">
        <f>IF(H6893="","",ROW()-4)</f>
        <v/>
      </c>
    </row>
    <row r="6894">
      <c r="A6894" s="13">
        <f>IF(H6894="","",ROW()-4)</f>
        <v/>
      </c>
      <c r="B6894" s="13">
        <f>IF(H6894="","",ROW()-4)</f>
        <v/>
      </c>
    </row>
    <row r="6895">
      <c r="A6895" s="13">
        <f>IF(H6895="","",ROW()-4)</f>
        <v/>
      </c>
      <c r="B6895" s="13">
        <f>IF(H6895="","",ROW()-4)</f>
        <v/>
      </c>
    </row>
    <row r="6896">
      <c r="A6896" s="13">
        <f>IF(H6896="","",ROW()-4)</f>
        <v/>
      </c>
      <c r="B6896" s="13">
        <f>IF(H6896="","",ROW()-4)</f>
        <v/>
      </c>
    </row>
    <row r="6897">
      <c r="A6897" s="13">
        <f>IF(H6897="","",ROW()-4)</f>
        <v/>
      </c>
      <c r="B6897" s="13">
        <f>IF(H6897="","",ROW()-4)</f>
        <v/>
      </c>
    </row>
    <row r="6898">
      <c r="A6898" s="13">
        <f>IF(H6898="","",ROW()-4)</f>
        <v/>
      </c>
      <c r="B6898" s="13">
        <f>IF(H6898="","",ROW()-4)</f>
        <v/>
      </c>
    </row>
    <row r="6899">
      <c r="A6899" s="13">
        <f>IF(H6899="","",ROW()-4)</f>
        <v/>
      </c>
      <c r="B6899" s="13">
        <f>IF(H6899="","",ROW()-4)</f>
        <v/>
      </c>
    </row>
    <row r="6900">
      <c r="A6900" s="13">
        <f>IF(H6900="","",ROW()-4)</f>
        <v/>
      </c>
      <c r="B6900" s="13">
        <f>IF(H6900="","",ROW()-4)</f>
        <v/>
      </c>
    </row>
    <row r="6901">
      <c r="A6901" s="13">
        <f>IF(H6901="","",ROW()-4)</f>
        <v/>
      </c>
      <c r="B6901" s="13">
        <f>IF(H6901="","",ROW()-4)</f>
        <v/>
      </c>
    </row>
    <row r="6902">
      <c r="A6902" s="13">
        <f>IF(H6902="","",ROW()-4)</f>
        <v/>
      </c>
      <c r="B6902" s="13">
        <f>IF(H6902="","",ROW()-4)</f>
        <v/>
      </c>
    </row>
    <row r="6903">
      <c r="A6903" s="13">
        <f>IF(H6903="","",ROW()-4)</f>
        <v/>
      </c>
      <c r="B6903" s="13">
        <f>IF(H6903="","",ROW()-4)</f>
        <v/>
      </c>
    </row>
    <row r="6904">
      <c r="A6904" s="13">
        <f>IF(H6904="","",ROW()-4)</f>
        <v/>
      </c>
      <c r="B6904" s="13">
        <f>IF(H6904="","",ROW()-4)</f>
        <v/>
      </c>
    </row>
    <row r="6905">
      <c r="A6905" s="13">
        <f>IF(H6905="","",ROW()-4)</f>
        <v/>
      </c>
      <c r="B6905" s="13">
        <f>IF(H6905="","",ROW()-4)</f>
        <v/>
      </c>
    </row>
    <row r="6906">
      <c r="A6906" s="13">
        <f>IF(H6906="","",ROW()-4)</f>
        <v/>
      </c>
      <c r="B6906" s="13">
        <f>IF(H6906="","",ROW()-4)</f>
        <v/>
      </c>
    </row>
    <row r="6907">
      <c r="A6907" s="13">
        <f>IF(H6907="","",ROW()-4)</f>
        <v/>
      </c>
      <c r="B6907" s="13">
        <f>IF(H6907="","",ROW()-4)</f>
        <v/>
      </c>
    </row>
    <row r="6908">
      <c r="A6908" s="13">
        <f>IF(H6908="","",ROW()-4)</f>
        <v/>
      </c>
      <c r="B6908" s="13">
        <f>IF(H6908="","",ROW()-4)</f>
        <v/>
      </c>
    </row>
    <row r="6909">
      <c r="A6909" s="13">
        <f>IF(H6909="","",ROW()-4)</f>
        <v/>
      </c>
      <c r="B6909" s="13">
        <f>IF(H6909="","",ROW()-4)</f>
        <v/>
      </c>
    </row>
    <row r="6910">
      <c r="A6910" s="13">
        <f>IF(H6910="","",ROW()-4)</f>
        <v/>
      </c>
      <c r="B6910" s="13">
        <f>IF(H6910="","",ROW()-4)</f>
        <v/>
      </c>
    </row>
    <row r="6911">
      <c r="A6911" s="13">
        <f>IF(H6911="","",ROW()-4)</f>
        <v/>
      </c>
      <c r="B6911" s="13">
        <f>IF(H6911="","",ROW()-4)</f>
        <v/>
      </c>
    </row>
    <row r="6912">
      <c r="A6912" s="13">
        <f>IF(H6912="","",ROW()-4)</f>
        <v/>
      </c>
      <c r="B6912" s="13">
        <f>IF(H6912="","",ROW()-4)</f>
        <v/>
      </c>
    </row>
    <row r="6913">
      <c r="A6913" s="13">
        <f>IF(H6913="","",ROW()-4)</f>
        <v/>
      </c>
      <c r="B6913" s="13">
        <f>IF(H6913="","",ROW()-4)</f>
        <v/>
      </c>
    </row>
    <row r="6914">
      <c r="A6914" s="13">
        <f>IF(H6914="","",ROW()-4)</f>
        <v/>
      </c>
      <c r="B6914" s="13">
        <f>IF(H6914="","",ROW()-4)</f>
        <v/>
      </c>
    </row>
    <row r="6915">
      <c r="A6915" s="13">
        <f>IF(H6915="","",ROW()-4)</f>
        <v/>
      </c>
      <c r="B6915" s="13">
        <f>IF(H6915="","",ROW()-4)</f>
        <v/>
      </c>
    </row>
    <row r="6916">
      <c r="A6916" s="13">
        <f>IF(H6916="","",ROW()-4)</f>
        <v/>
      </c>
      <c r="B6916" s="13">
        <f>IF(H6916="","",ROW()-4)</f>
        <v/>
      </c>
    </row>
    <row r="6917">
      <c r="A6917" s="13">
        <f>IF(H6917="","",ROW()-4)</f>
        <v/>
      </c>
      <c r="B6917" s="13">
        <f>IF(H6917="","",ROW()-4)</f>
        <v/>
      </c>
    </row>
    <row r="6918">
      <c r="A6918" s="13">
        <f>IF(H6918="","",ROW()-4)</f>
        <v/>
      </c>
      <c r="B6918" s="13">
        <f>IF(H6918="","",ROW()-4)</f>
        <v/>
      </c>
    </row>
    <row r="6919">
      <c r="A6919" s="13">
        <f>IF(H6919="","",ROW()-4)</f>
        <v/>
      </c>
      <c r="B6919" s="13">
        <f>IF(H6919="","",ROW()-4)</f>
        <v/>
      </c>
    </row>
    <row r="6920">
      <c r="A6920" s="13">
        <f>IF(H6920="","",ROW()-4)</f>
        <v/>
      </c>
      <c r="B6920" s="13">
        <f>IF(H6920="","",ROW()-4)</f>
        <v/>
      </c>
    </row>
    <row r="6921">
      <c r="A6921" s="13">
        <f>IF(H6921="","",ROW()-4)</f>
        <v/>
      </c>
      <c r="B6921" s="13">
        <f>IF(H6921="","",ROW()-4)</f>
        <v/>
      </c>
    </row>
    <row r="6922">
      <c r="A6922" s="13">
        <f>IF(H6922="","",ROW()-4)</f>
        <v/>
      </c>
      <c r="B6922" s="13">
        <f>IF(H6922="","",ROW()-4)</f>
        <v/>
      </c>
    </row>
    <row r="6923">
      <c r="A6923" s="13">
        <f>IF(H6923="","",ROW()-4)</f>
        <v/>
      </c>
      <c r="B6923" s="13">
        <f>IF(H6923="","",ROW()-4)</f>
        <v/>
      </c>
    </row>
    <row r="6924">
      <c r="A6924" s="13">
        <f>IF(H6924="","",ROW()-4)</f>
        <v/>
      </c>
      <c r="B6924" s="13">
        <f>IF(H6924="","",ROW()-4)</f>
        <v/>
      </c>
    </row>
    <row r="6925">
      <c r="A6925" s="13">
        <f>IF(H6925="","",ROW()-4)</f>
        <v/>
      </c>
      <c r="B6925" s="13">
        <f>IF(H6925="","",ROW()-4)</f>
        <v/>
      </c>
    </row>
    <row r="6926">
      <c r="A6926" s="13">
        <f>IF(H6926="","",ROW()-4)</f>
        <v/>
      </c>
      <c r="B6926" s="13">
        <f>IF(H6926="","",ROW()-4)</f>
        <v/>
      </c>
    </row>
    <row r="6927">
      <c r="A6927" s="13">
        <f>IF(H6927="","",ROW()-4)</f>
        <v/>
      </c>
      <c r="B6927" s="13">
        <f>IF(H6927="","",ROW()-4)</f>
        <v/>
      </c>
    </row>
    <row r="6928">
      <c r="A6928" s="13">
        <f>IF(H6928="","",ROW()-4)</f>
        <v/>
      </c>
      <c r="B6928" s="13">
        <f>IF(H6928="","",ROW()-4)</f>
        <v/>
      </c>
    </row>
    <row r="6929">
      <c r="A6929" s="13">
        <f>IF(H6929="","",ROW()-4)</f>
        <v/>
      </c>
      <c r="B6929" s="13">
        <f>IF(H6929="","",ROW()-4)</f>
        <v/>
      </c>
    </row>
    <row r="6930">
      <c r="A6930" s="13">
        <f>IF(H6930="","",ROW()-4)</f>
        <v/>
      </c>
      <c r="B6930" s="13">
        <f>IF(H6930="","",ROW()-4)</f>
        <v/>
      </c>
    </row>
    <row r="6931">
      <c r="A6931" s="13">
        <f>IF(H6931="","",ROW()-4)</f>
        <v/>
      </c>
      <c r="B6931" s="13">
        <f>IF(H6931="","",ROW()-4)</f>
        <v/>
      </c>
    </row>
    <row r="6932">
      <c r="A6932" s="13">
        <f>IF(H6932="","",ROW()-4)</f>
        <v/>
      </c>
      <c r="B6932" s="13">
        <f>IF(H6932="","",ROW()-4)</f>
        <v/>
      </c>
    </row>
    <row r="6933">
      <c r="A6933" s="13">
        <f>IF(H6933="","",ROW()-4)</f>
        <v/>
      </c>
      <c r="B6933" s="13">
        <f>IF(H6933="","",ROW()-4)</f>
        <v/>
      </c>
    </row>
    <row r="6934">
      <c r="A6934" s="13">
        <f>IF(H6934="","",ROW()-4)</f>
        <v/>
      </c>
      <c r="B6934" s="13">
        <f>IF(H6934="","",ROW()-4)</f>
        <v/>
      </c>
    </row>
    <row r="6935">
      <c r="A6935" s="13">
        <f>IF(H6935="","",ROW()-4)</f>
        <v/>
      </c>
      <c r="B6935" s="13">
        <f>IF(H6935="","",ROW()-4)</f>
        <v/>
      </c>
    </row>
    <row r="6936">
      <c r="A6936" s="13">
        <f>IF(H6936="","",ROW()-4)</f>
        <v/>
      </c>
      <c r="B6936" s="13">
        <f>IF(H6936="","",ROW()-4)</f>
        <v/>
      </c>
    </row>
    <row r="6937">
      <c r="A6937" s="13">
        <f>IF(H6937="","",ROW()-4)</f>
        <v/>
      </c>
      <c r="B6937" s="13">
        <f>IF(H6937="","",ROW()-4)</f>
        <v/>
      </c>
    </row>
    <row r="6938">
      <c r="A6938" s="13">
        <f>IF(H6938="","",ROW()-4)</f>
        <v/>
      </c>
      <c r="B6938" s="13">
        <f>IF(H6938="","",ROW()-4)</f>
        <v/>
      </c>
    </row>
    <row r="6939">
      <c r="A6939" s="13">
        <f>IF(H6939="","",ROW()-4)</f>
        <v/>
      </c>
      <c r="B6939" s="13">
        <f>IF(H6939="","",ROW()-4)</f>
        <v/>
      </c>
    </row>
    <row r="6940">
      <c r="A6940" s="13">
        <f>IF(H6940="","",ROW()-4)</f>
        <v/>
      </c>
      <c r="B6940" s="13">
        <f>IF(H6940="","",ROW()-4)</f>
        <v/>
      </c>
    </row>
    <row r="6941">
      <c r="A6941" s="13">
        <f>IF(H6941="","",ROW()-4)</f>
        <v/>
      </c>
      <c r="B6941" s="13">
        <f>IF(H6941="","",ROW()-4)</f>
        <v/>
      </c>
    </row>
    <row r="6942">
      <c r="A6942" s="13">
        <f>IF(H6942="","",ROW()-4)</f>
        <v/>
      </c>
      <c r="B6942" s="13">
        <f>IF(H6942="","",ROW()-4)</f>
        <v/>
      </c>
    </row>
    <row r="6943">
      <c r="A6943" s="13">
        <f>IF(H6943="","",ROW()-4)</f>
        <v/>
      </c>
      <c r="B6943" s="13">
        <f>IF(H6943="","",ROW()-4)</f>
        <v/>
      </c>
    </row>
    <row r="6944">
      <c r="A6944" s="13">
        <f>IF(H6944="","",ROW()-4)</f>
        <v/>
      </c>
      <c r="B6944" s="13">
        <f>IF(H6944="","",ROW()-4)</f>
        <v/>
      </c>
    </row>
    <row r="6945">
      <c r="A6945" s="13">
        <f>IF(H6945="","",ROW()-4)</f>
        <v/>
      </c>
      <c r="B6945" s="13">
        <f>IF(H6945="","",ROW()-4)</f>
        <v/>
      </c>
    </row>
    <row r="6946">
      <c r="A6946" s="13">
        <f>IF(H6946="","",ROW()-4)</f>
        <v/>
      </c>
      <c r="B6946" s="13">
        <f>IF(H6946="","",ROW()-4)</f>
        <v/>
      </c>
    </row>
    <row r="6947">
      <c r="A6947" s="13">
        <f>IF(H6947="","",ROW()-4)</f>
        <v/>
      </c>
      <c r="B6947" s="13">
        <f>IF(H6947="","",ROW()-4)</f>
        <v/>
      </c>
    </row>
    <row r="6948">
      <c r="A6948" s="13">
        <f>IF(H6948="","",ROW()-4)</f>
        <v/>
      </c>
      <c r="B6948" s="13">
        <f>IF(H6948="","",ROW()-4)</f>
        <v/>
      </c>
    </row>
    <row r="6949">
      <c r="A6949" s="13">
        <f>IF(H6949="","",ROW()-4)</f>
        <v/>
      </c>
      <c r="B6949" s="13">
        <f>IF(H6949="","",ROW()-4)</f>
        <v/>
      </c>
    </row>
    <row r="6950">
      <c r="A6950" s="13">
        <f>IF(H6950="","",ROW()-4)</f>
        <v/>
      </c>
      <c r="B6950" s="13">
        <f>IF(H6950="","",ROW()-4)</f>
        <v/>
      </c>
    </row>
    <row r="6951">
      <c r="A6951" s="13">
        <f>IF(H6951="","",ROW()-4)</f>
        <v/>
      </c>
      <c r="B6951" s="13">
        <f>IF(H6951="","",ROW()-4)</f>
        <v/>
      </c>
    </row>
    <row r="6952">
      <c r="A6952" s="13">
        <f>IF(H6952="","",ROW()-4)</f>
        <v/>
      </c>
      <c r="B6952" s="13">
        <f>IF(H6952="","",ROW()-4)</f>
        <v/>
      </c>
    </row>
    <row r="6953">
      <c r="A6953" s="13">
        <f>IF(H6953="","",ROW()-4)</f>
        <v/>
      </c>
      <c r="B6953" s="13">
        <f>IF(H6953="","",ROW()-4)</f>
        <v/>
      </c>
    </row>
    <row r="6954">
      <c r="A6954" s="13">
        <f>IF(H6954="","",ROW()-4)</f>
        <v/>
      </c>
      <c r="B6954" s="13">
        <f>IF(H6954="","",ROW()-4)</f>
        <v/>
      </c>
    </row>
    <row r="6955">
      <c r="A6955" s="13">
        <f>IF(H6955="","",ROW()-4)</f>
        <v/>
      </c>
      <c r="B6955" s="13">
        <f>IF(H6955="","",ROW()-4)</f>
        <v/>
      </c>
    </row>
    <row r="6956">
      <c r="A6956" s="13">
        <f>IF(H6956="","",ROW()-4)</f>
        <v/>
      </c>
      <c r="B6956" s="13">
        <f>IF(H6956="","",ROW()-4)</f>
        <v/>
      </c>
    </row>
    <row r="6957">
      <c r="A6957" s="13">
        <f>IF(H6957="","",ROW()-4)</f>
        <v/>
      </c>
      <c r="B6957" s="13">
        <f>IF(H6957="","",ROW()-4)</f>
        <v/>
      </c>
    </row>
    <row r="6958">
      <c r="A6958" s="13">
        <f>IF(H6958="","",ROW()-4)</f>
        <v/>
      </c>
      <c r="B6958" s="13">
        <f>IF(H6958="","",ROW()-4)</f>
        <v/>
      </c>
    </row>
    <row r="6959">
      <c r="A6959" s="13">
        <f>IF(H6959="","",ROW()-4)</f>
        <v/>
      </c>
      <c r="B6959" s="13">
        <f>IF(H6959="","",ROW()-4)</f>
        <v/>
      </c>
    </row>
    <row r="6960">
      <c r="A6960" s="13">
        <f>IF(H6960="","",ROW()-4)</f>
        <v/>
      </c>
      <c r="B6960" s="13">
        <f>IF(H6960="","",ROW()-4)</f>
        <v/>
      </c>
    </row>
    <row r="6961">
      <c r="A6961" s="13">
        <f>IF(H6961="","",ROW()-4)</f>
        <v/>
      </c>
      <c r="B6961" s="13">
        <f>IF(H6961="","",ROW()-4)</f>
        <v/>
      </c>
    </row>
    <row r="6962">
      <c r="A6962" s="13">
        <f>IF(H6962="","",ROW()-4)</f>
        <v/>
      </c>
      <c r="B6962" s="13">
        <f>IF(H6962="","",ROW()-4)</f>
        <v/>
      </c>
    </row>
    <row r="6963">
      <c r="A6963" s="13">
        <f>IF(H6963="","",ROW()-4)</f>
        <v/>
      </c>
      <c r="B6963" s="13">
        <f>IF(H6963="","",ROW()-4)</f>
        <v/>
      </c>
    </row>
    <row r="6964">
      <c r="A6964" s="13">
        <f>IF(H6964="","",ROW()-4)</f>
        <v/>
      </c>
      <c r="B6964" s="13">
        <f>IF(H6964="","",ROW()-4)</f>
        <v/>
      </c>
    </row>
    <row r="6965">
      <c r="A6965" s="13">
        <f>IF(H6965="","",ROW()-4)</f>
        <v/>
      </c>
      <c r="B6965" s="13">
        <f>IF(H6965="","",ROW()-4)</f>
        <v/>
      </c>
    </row>
    <row r="6966">
      <c r="A6966" s="13">
        <f>IF(H6966="","",ROW()-4)</f>
        <v/>
      </c>
      <c r="B6966" s="13">
        <f>IF(H6966="","",ROW()-4)</f>
        <v/>
      </c>
    </row>
    <row r="6967">
      <c r="A6967" s="13">
        <f>IF(H6967="","",ROW()-4)</f>
        <v/>
      </c>
      <c r="B6967" s="13">
        <f>IF(H6967="","",ROW()-4)</f>
        <v/>
      </c>
    </row>
    <row r="6968">
      <c r="A6968" s="13">
        <f>IF(H6968="","",ROW()-4)</f>
        <v/>
      </c>
      <c r="B6968" s="13">
        <f>IF(H6968="","",ROW()-4)</f>
        <v/>
      </c>
    </row>
    <row r="6969">
      <c r="A6969" s="13">
        <f>IF(H6969="","",ROW()-4)</f>
        <v/>
      </c>
      <c r="B6969" s="13">
        <f>IF(H6969="","",ROW()-4)</f>
        <v/>
      </c>
    </row>
    <row r="6970">
      <c r="A6970" s="13">
        <f>IF(H6970="","",ROW()-4)</f>
        <v/>
      </c>
      <c r="B6970" s="13">
        <f>IF(H6970="","",ROW()-4)</f>
        <v/>
      </c>
    </row>
    <row r="6971">
      <c r="A6971" s="13">
        <f>IF(H6971="","",ROW()-4)</f>
        <v/>
      </c>
      <c r="B6971" s="13">
        <f>IF(H6971="","",ROW()-4)</f>
        <v/>
      </c>
    </row>
    <row r="6972">
      <c r="A6972" s="13">
        <f>IF(H6972="","",ROW()-4)</f>
        <v/>
      </c>
      <c r="B6972" s="13">
        <f>IF(H6972="","",ROW()-4)</f>
        <v/>
      </c>
    </row>
    <row r="6973">
      <c r="A6973" s="13">
        <f>IF(H6973="","",ROW()-4)</f>
        <v/>
      </c>
      <c r="B6973" s="13">
        <f>IF(H6973="","",ROW()-4)</f>
        <v/>
      </c>
    </row>
    <row r="6974">
      <c r="A6974" s="13">
        <f>IF(H6974="","",ROW()-4)</f>
        <v/>
      </c>
      <c r="B6974" s="13">
        <f>IF(H6974="","",ROW()-4)</f>
        <v/>
      </c>
    </row>
    <row r="6975">
      <c r="A6975" s="13">
        <f>IF(H6975="","",ROW()-4)</f>
        <v/>
      </c>
      <c r="B6975" s="13">
        <f>IF(H6975="","",ROW()-4)</f>
        <v/>
      </c>
    </row>
    <row r="6976">
      <c r="A6976" s="13">
        <f>IF(H6976="","",ROW()-4)</f>
        <v/>
      </c>
      <c r="B6976" s="13">
        <f>IF(H6976="","",ROW()-4)</f>
        <v/>
      </c>
    </row>
    <row r="6977">
      <c r="A6977" s="13">
        <f>IF(H6977="","",ROW()-4)</f>
        <v/>
      </c>
      <c r="B6977" s="13">
        <f>IF(H6977="","",ROW()-4)</f>
        <v/>
      </c>
    </row>
    <row r="6978">
      <c r="A6978" s="13">
        <f>IF(H6978="","",ROW()-4)</f>
        <v/>
      </c>
      <c r="B6978" s="13">
        <f>IF(H6978="","",ROW()-4)</f>
        <v/>
      </c>
    </row>
    <row r="6979">
      <c r="A6979" s="13">
        <f>IF(H6979="","",ROW()-4)</f>
        <v/>
      </c>
      <c r="B6979" s="13">
        <f>IF(H6979="","",ROW()-4)</f>
        <v/>
      </c>
    </row>
    <row r="6980">
      <c r="A6980" s="13">
        <f>IF(H6980="","",ROW()-4)</f>
        <v/>
      </c>
      <c r="B6980" s="13">
        <f>IF(H6980="","",ROW()-4)</f>
        <v/>
      </c>
    </row>
    <row r="6981">
      <c r="A6981" s="13">
        <f>IF(H6981="","",ROW()-4)</f>
        <v/>
      </c>
      <c r="B6981" s="13">
        <f>IF(H6981="","",ROW()-4)</f>
        <v/>
      </c>
    </row>
    <row r="6982">
      <c r="A6982" s="13">
        <f>IF(H6982="","",ROW()-4)</f>
        <v/>
      </c>
      <c r="B6982" s="13">
        <f>IF(H6982="","",ROW()-4)</f>
        <v/>
      </c>
    </row>
    <row r="6983">
      <c r="A6983" s="13">
        <f>IF(H6983="","",ROW()-4)</f>
        <v/>
      </c>
      <c r="B6983" s="13">
        <f>IF(H6983="","",ROW()-4)</f>
        <v/>
      </c>
    </row>
    <row r="6984">
      <c r="A6984" s="13">
        <f>IF(H6984="","",ROW()-4)</f>
        <v/>
      </c>
      <c r="B6984" s="13">
        <f>IF(H6984="","",ROW()-4)</f>
        <v/>
      </c>
    </row>
    <row r="6985">
      <c r="A6985" s="13">
        <f>IF(H6985="","",ROW()-4)</f>
        <v/>
      </c>
      <c r="B6985" s="13">
        <f>IF(H6985="","",ROW()-4)</f>
        <v/>
      </c>
    </row>
    <row r="6986">
      <c r="A6986" s="13">
        <f>IF(H6986="","",ROW()-4)</f>
        <v/>
      </c>
      <c r="B6986" s="13">
        <f>IF(H6986="","",ROW()-4)</f>
        <v/>
      </c>
    </row>
    <row r="6987">
      <c r="A6987" s="13">
        <f>IF(H6987="","",ROW()-4)</f>
        <v/>
      </c>
      <c r="B6987" s="13">
        <f>IF(H6987="","",ROW()-4)</f>
        <v/>
      </c>
    </row>
    <row r="6988">
      <c r="A6988" s="13">
        <f>IF(H6988="","",ROW()-4)</f>
        <v/>
      </c>
      <c r="B6988" s="13">
        <f>IF(H6988="","",ROW()-4)</f>
        <v/>
      </c>
    </row>
    <row r="6989">
      <c r="A6989" s="13">
        <f>IF(H6989="","",ROW()-4)</f>
        <v/>
      </c>
      <c r="B6989" s="13">
        <f>IF(H6989="","",ROW()-4)</f>
        <v/>
      </c>
    </row>
    <row r="6990">
      <c r="A6990" s="13">
        <f>IF(H6990="","",ROW()-4)</f>
        <v/>
      </c>
      <c r="B6990" s="13">
        <f>IF(H6990="","",ROW()-4)</f>
        <v/>
      </c>
    </row>
    <row r="6991">
      <c r="A6991" s="13">
        <f>IF(H6991="","",ROW()-4)</f>
        <v/>
      </c>
      <c r="B6991" s="13">
        <f>IF(H6991="","",ROW()-4)</f>
        <v/>
      </c>
    </row>
    <row r="6992">
      <c r="A6992" s="13">
        <f>IF(H6992="","",ROW()-4)</f>
        <v/>
      </c>
      <c r="B6992" s="13">
        <f>IF(H6992="","",ROW()-4)</f>
        <v/>
      </c>
    </row>
    <row r="6993">
      <c r="A6993" s="13">
        <f>IF(H6993="","",ROW()-4)</f>
        <v/>
      </c>
      <c r="B6993" s="13">
        <f>IF(H6993="","",ROW()-4)</f>
        <v/>
      </c>
    </row>
    <row r="6994">
      <c r="A6994" s="13">
        <f>IF(H6994="","",ROW()-4)</f>
        <v/>
      </c>
      <c r="B6994" s="13">
        <f>IF(H6994="","",ROW()-4)</f>
        <v/>
      </c>
    </row>
    <row r="6995">
      <c r="A6995" s="13">
        <f>IF(H6995="","",ROW()-4)</f>
        <v/>
      </c>
      <c r="B6995" s="13">
        <f>IF(H6995="","",ROW()-4)</f>
        <v/>
      </c>
    </row>
    <row r="6996">
      <c r="A6996" s="13">
        <f>IF(H6996="","",ROW()-4)</f>
        <v/>
      </c>
      <c r="B6996" s="13">
        <f>IF(H6996="","",ROW()-4)</f>
        <v/>
      </c>
    </row>
    <row r="6997">
      <c r="A6997" s="13">
        <f>IF(H6997="","",ROW()-4)</f>
        <v/>
      </c>
      <c r="B6997" s="13">
        <f>IF(H6997="","",ROW()-4)</f>
        <v/>
      </c>
    </row>
    <row r="6998">
      <c r="A6998" s="13">
        <f>IF(H6998="","",ROW()-4)</f>
        <v/>
      </c>
      <c r="B6998" s="13">
        <f>IF(H6998="","",ROW()-4)</f>
        <v/>
      </c>
    </row>
    <row r="6999">
      <c r="A6999" s="13">
        <f>IF(H6999="","",ROW()-4)</f>
        <v/>
      </c>
      <c r="B6999" s="13">
        <f>IF(H6999="","",ROW()-4)</f>
        <v/>
      </c>
    </row>
    <row r="7000">
      <c r="A7000" s="13">
        <f>IF(H7000="","",ROW()-4)</f>
        <v/>
      </c>
      <c r="B7000" s="13">
        <f>IF(H7000="","",ROW()-4)</f>
        <v/>
      </c>
    </row>
    <row r="7001">
      <c r="A7001" s="13">
        <f>IF(H7001="","",ROW()-4)</f>
        <v/>
      </c>
      <c r="B7001" s="13">
        <f>IF(H7001="","",ROW()-4)</f>
        <v/>
      </c>
    </row>
    <row r="7002">
      <c r="A7002" s="13">
        <f>IF(H7002="","",ROW()-4)</f>
        <v/>
      </c>
      <c r="B7002" s="13">
        <f>IF(H7002="","",ROW()-4)</f>
        <v/>
      </c>
    </row>
    <row r="7003">
      <c r="A7003" s="13">
        <f>IF(H7003="","",ROW()-4)</f>
        <v/>
      </c>
      <c r="B7003" s="13">
        <f>IF(H7003="","",ROW()-4)</f>
        <v/>
      </c>
    </row>
    <row r="7004">
      <c r="A7004" s="13">
        <f>IF(H7004="","",ROW()-4)</f>
        <v/>
      </c>
      <c r="B7004" s="13">
        <f>IF(H7004="","",ROW()-4)</f>
        <v/>
      </c>
    </row>
    <row r="7005">
      <c r="A7005" s="13">
        <f>IF(H7005="","",ROW()-4)</f>
        <v/>
      </c>
      <c r="B7005" s="13">
        <f>IF(H7005="","",ROW()-4)</f>
        <v/>
      </c>
    </row>
    <row r="7006">
      <c r="A7006" s="13">
        <f>IF(H7006="","",ROW()-4)</f>
        <v/>
      </c>
      <c r="B7006" s="13">
        <f>IF(H7006="","",ROW()-4)</f>
        <v/>
      </c>
    </row>
    <row r="7007">
      <c r="A7007" s="13">
        <f>IF(H7007="","",ROW()-4)</f>
        <v/>
      </c>
      <c r="B7007" s="13">
        <f>IF(H7007="","",ROW()-4)</f>
        <v/>
      </c>
    </row>
    <row r="7008">
      <c r="A7008" s="13">
        <f>IF(H7008="","",ROW()-4)</f>
        <v/>
      </c>
      <c r="B7008" s="13">
        <f>IF(H7008="","",ROW()-4)</f>
        <v/>
      </c>
    </row>
    <row r="7009">
      <c r="A7009" s="13">
        <f>IF(H7009="","",ROW()-4)</f>
        <v/>
      </c>
      <c r="B7009" s="13">
        <f>IF(H7009="","",ROW()-4)</f>
        <v/>
      </c>
    </row>
    <row r="7010">
      <c r="A7010" s="13">
        <f>IF(H7010="","",ROW()-4)</f>
        <v/>
      </c>
      <c r="B7010" s="13">
        <f>IF(H7010="","",ROW()-4)</f>
        <v/>
      </c>
    </row>
    <row r="7011">
      <c r="A7011" s="13">
        <f>IF(H7011="","",ROW()-4)</f>
        <v/>
      </c>
      <c r="B7011" s="13">
        <f>IF(H7011="","",ROW()-4)</f>
        <v/>
      </c>
    </row>
    <row r="7012">
      <c r="A7012" s="13">
        <f>IF(H7012="","",ROW()-4)</f>
        <v/>
      </c>
      <c r="B7012" s="13">
        <f>IF(H7012="","",ROW()-4)</f>
        <v/>
      </c>
    </row>
    <row r="7013">
      <c r="A7013" s="13">
        <f>IF(H7013="","",ROW()-4)</f>
        <v/>
      </c>
      <c r="B7013" s="13">
        <f>IF(H7013="","",ROW()-4)</f>
        <v/>
      </c>
    </row>
    <row r="7014">
      <c r="A7014" s="13">
        <f>IF(H7014="","",ROW()-4)</f>
        <v/>
      </c>
      <c r="B7014" s="13">
        <f>IF(H7014="","",ROW()-4)</f>
        <v/>
      </c>
    </row>
    <row r="7015">
      <c r="A7015" s="13">
        <f>IF(H7015="","",ROW()-4)</f>
        <v/>
      </c>
      <c r="B7015" s="13">
        <f>IF(H7015="","",ROW()-4)</f>
        <v/>
      </c>
    </row>
    <row r="7016">
      <c r="A7016" s="13">
        <f>IF(H7016="","",ROW()-4)</f>
        <v/>
      </c>
      <c r="B7016" s="13">
        <f>IF(H7016="","",ROW()-4)</f>
        <v/>
      </c>
    </row>
    <row r="7017">
      <c r="A7017" s="13">
        <f>IF(H7017="","",ROW()-4)</f>
        <v/>
      </c>
      <c r="B7017" s="13">
        <f>IF(H7017="","",ROW()-4)</f>
        <v/>
      </c>
    </row>
    <row r="7018">
      <c r="A7018" s="13">
        <f>IF(H7018="","",ROW()-4)</f>
        <v/>
      </c>
      <c r="B7018" s="13">
        <f>IF(H7018="","",ROW()-4)</f>
        <v/>
      </c>
    </row>
    <row r="7019">
      <c r="A7019" s="13">
        <f>IF(H7019="","",ROW()-4)</f>
        <v/>
      </c>
      <c r="B7019" s="13">
        <f>IF(H7019="","",ROW()-4)</f>
        <v/>
      </c>
    </row>
    <row r="7020">
      <c r="A7020" s="13">
        <f>IF(H7020="","",ROW()-4)</f>
        <v/>
      </c>
      <c r="B7020" s="13">
        <f>IF(H7020="","",ROW()-4)</f>
        <v/>
      </c>
    </row>
    <row r="7021">
      <c r="A7021" s="13">
        <f>IF(H7021="","",ROW()-4)</f>
        <v/>
      </c>
      <c r="B7021" s="13">
        <f>IF(H7021="","",ROW()-4)</f>
        <v/>
      </c>
    </row>
    <row r="7022">
      <c r="A7022" s="13">
        <f>IF(H7022="","",ROW()-4)</f>
        <v/>
      </c>
      <c r="B7022" s="13">
        <f>IF(H7022="","",ROW()-4)</f>
        <v/>
      </c>
    </row>
    <row r="7023">
      <c r="A7023" s="13">
        <f>IF(H7023="","",ROW()-4)</f>
        <v/>
      </c>
      <c r="B7023" s="13">
        <f>IF(H7023="","",ROW()-4)</f>
        <v/>
      </c>
    </row>
    <row r="7024">
      <c r="A7024" s="13">
        <f>IF(H7024="","",ROW()-4)</f>
        <v/>
      </c>
      <c r="B7024" s="13">
        <f>IF(H7024="","",ROW()-4)</f>
        <v/>
      </c>
    </row>
    <row r="7025">
      <c r="A7025" s="13">
        <f>IF(H7025="","",ROW()-4)</f>
        <v/>
      </c>
      <c r="B7025" s="13">
        <f>IF(H7025="","",ROW()-4)</f>
        <v/>
      </c>
    </row>
    <row r="7026">
      <c r="A7026" s="13">
        <f>IF(H7026="","",ROW()-4)</f>
        <v/>
      </c>
      <c r="B7026" s="13">
        <f>IF(H7026="","",ROW()-4)</f>
        <v/>
      </c>
    </row>
    <row r="7027">
      <c r="A7027" s="13">
        <f>IF(H7027="","",ROW()-4)</f>
        <v/>
      </c>
      <c r="B7027" s="13">
        <f>IF(H7027="","",ROW()-4)</f>
        <v/>
      </c>
    </row>
    <row r="7028">
      <c r="A7028" s="13">
        <f>IF(H7028="","",ROW()-4)</f>
        <v/>
      </c>
      <c r="B7028" s="13">
        <f>IF(H7028="","",ROW()-4)</f>
        <v/>
      </c>
    </row>
    <row r="7029">
      <c r="A7029" s="13">
        <f>IF(H7029="","",ROW()-4)</f>
        <v/>
      </c>
      <c r="B7029" s="13">
        <f>IF(H7029="","",ROW()-4)</f>
        <v/>
      </c>
    </row>
    <row r="7030">
      <c r="A7030" s="13">
        <f>IF(H7030="","",ROW()-4)</f>
        <v/>
      </c>
      <c r="B7030" s="13">
        <f>IF(H7030="","",ROW()-4)</f>
        <v/>
      </c>
    </row>
    <row r="7031">
      <c r="A7031" s="13">
        <f>IF(H7031="","",ROW()-4)</f>
        <v/>
      </c>
      <c r="B7031" s="13">
        <f>IF(H7031="","",ROW()-4)</f>
        <v/>
      </c>
    </row>
    <row r="7032">
      <c r="A7032" s="13">
        <f>IF(H7032="","",ROW()-4)</f>
        <v/>
      </c>
      <c r="B7032" s="13">
        <f>IF(H7032="","",ROW()-4)</f>
        <v/>
      </c>
    </row>
    <row r="7033">
      <c r="A7033" s="13">
        <f>IF(H7033="","",ROW()-4)</f>
        <v/>
      </c>
      <c r="B7033" s="13">
        <f>IF(H7033="","",ROW()-4)</f>
        <v/>
      </c>
    </row>
    <row r="7034">
      <c r="A7034" s="13">
        <f>IF(H7034="","",ROW()-4)</f>
        <v/>
      </c>
      <c r="B7034" s="13">
        <f>IF(H7034="","",ROW()-4)</f>
        <v/>
      </c>
    </row>
    <row r="7035">
      <c r="A7035" s="13">
        <f>IF(H7035="","",ROW()-4)</f>
        <v/>
      </c>
      <c r="B7035" s="13">
        <f>IF(H7035="","",ROW()-4)</f>
        <v/>
      </c>
    </row>
    <row r="7036">
      <c r="A7036" s="13">
        <f>IF(H7036="","",ROW()-4)</f>
        <v/>
      </c>
      <c r="B7036" s="13">
        <f>IF(H7036="","",ROW()-4)</f>
        <v/>
      </c>
    </row>
    <row r="7037">
      <c r="A7037" s="13">
        <f>IF(H7037="","",ROW()-4)</f>
        <v/>
      </c>
      <c r="B7037" s="13">
        <f>IF(H7037="","",ROW()-4)</f>
        <v/>
      </c>
    </row>
    <row r="7038">
      <c r="A7038" s="13">
        <f>IF(H7038="","",ROW()-4)</f>
        <v/>
      </c>
      <c r="B7038" s="13">
        <f>IF(H7038="","",ROW()-4)</f>
        <v/>
      </c>
    </row>
    <row r="7039">
      <c r="A7039" s="13">
        <f>IF(H7039="","",ROW()-4)</f>
        <v/>
      </c>
      <c r="B7039" s="13">
        <f>IF(H7039="","",ROW()-4)</f>
        <v/>
      </c>
    </row>
    <row r="7040">
      <c r="A7040" s="13">
        <f>IF(H7040="","",ROW()-4)</f>
        <v/>
      </c>
      <c r="B7040" s="13">
        <f>IF(H7040="","",ROW()-4)</f>
        <v/>
      </c>
    </row>
    <row r="7041">
      <c r="A7041" s="13">
        <f>IF(H7041="","",ROW()-4)</f>
        <v/>
      </c>
      <c r="B7041" s="13">
        <f>IF(H7041="","",ROW()-4)</f>
        <v/>
      </c>
    </row>
    <row r="7042">
      <c r="A7042" s="13">
        <f>IF(H7042="","",ROW()-4)</f>
        <v/>
      </c>
      <c r="B7042" s="13">
        <f>IF(H7042="","",ROW()-4)</f>
        <v/>
      </c>
    </row>
    <row r="7043">
      <c r="A7043" s="13">
        <f>IF(H7043="","",ROW()-4)</f>
        <v/>
      </c>
      <c r="B7043" s="13">
        <f>IF(H7043="","",ROW()-4)</f>
        <v/>
      </c>
    </row>
    <row r="7044">
      <c r="A7044" s="13">
        <f>IF(H7044="","",ROW()-4)</f>
        <v/>
      </c>
      <c r="B7044" s="13">
        <f>IF(H7044="","",ROW()-4)</f>
        <v/>
      </c>
    </row>
    <row r="7045">
      <c r="A7045" s="13">
        <f>IF(H7045="","",ROW()-4)</f>
        <v/>
      </c>
      <c r="B7045" s="13">
        <f>IF(H7045="","",ROW()-4)</f>
        <v/>
      </c>
    </row>
    <row r="7046">
      <c r="A7046" s="13">
        <f>IF(H7046="","",ROW()-4)</f>
        <v/>
      </c>
      <c r="B7046" s="13">
        <f>IF(H7046="","",ROW()-4)</f>
        <v/>
      </c>
    </row>
    <row r="7047">
      <c r="A7047" s="13">
        <f>IF(H7047="","",ROW()-4)</f>
        <v/>
      </c>
      <c r="B7047" s="13">
        <f>IF(H7047="","",ROW()-4)</f>
        <v/>
      </c>
    </row>
    <row r="7048">
      <c r="A7048" s="13">
        <f>IF(H7048="","",ROW()-4)</f>
        <v/>
      </c>
      <c r="B7048" s="13">
        <f>IF(H7048="","",ROW()-4)</f>
        <v/>
      </c>
    </row>
    <row r="7049">
      <c r="A7049" s="13">
        <f>IF(H7049="","",ROW()-4)</f>
        <v/>
      </c>
      <c r="B7049" s="13">
        <f>IF(H7049="","",ROW()-4)</f>
        <v/>
      </c>
    </row>
    <row r="7050">
      <c r="A7050" s="13">
        <f>IF(H7050="","",ROW()-4)</f>
        <v/>
      </c>
      <c r="B7050" s="13">
        <f>IF(H7050="","",ROW()-4)</f>
        <v/>
      </c>
    </row>
    <row r="7051">
      <c r="A7051" s="13">
        <f>IF(H7051="","",ROW()-4)</f>
        <v/>
      </c>
      <c r="B7051" s="13">
        <f>IF(H7051="","",ROW()-4)</f>
        <v/>
      </c>
    </row>
    <row r="7052">
      <c r="A7052" s="13">
        <f>IF(H7052="","",ROW()-4)</f>
        <v/>
      </c>
      <c r="B7052" s="13">
        <f>IF(H7052="","",ROW()-4)</f>
        <v/>
      </c>
    </row>
    <row r="7053">
      <c r="A7053" s="13">
        <f>IF(H7053="","",ROW()-4)</f>
        <v/>
      </c>
      <c r="B7053" s="13">
        <f>IF(H7053="","",ROW()-4)</f>
        <v/>
      </c>
    </row>
    <row r="7054">
      <c r="A7054" s="13">
        <f>IF(H7054="","",ROW()-4)</f>
        <v/>
      </c>
      <c r="B7054" s="13">
        <f>IF(H7054="","",ROW()-4)</f>
        <v/>
      </c>
    </row>
    <row r="7055">
      <c r="A7055" s="13">
        <f>IF(H7055="","",ROW()-4)</f>
        <v/>
      </c>
      <c r="B7055" s="13">
        <f>IF(H7055="","",ROW()-4)</f>
        <v/>
      </c>
    </row>
    <row r="7056">
      <c r="A7056" s="13">
        <f>IF(H7056="","",ROW()-4)</f>
        <v/>
      </c>
      <c r="B7056" s="13">
        <f>IF(H7056="","",ROW()-4)</f>
        <v/>
      </c>
    </row>
    <row r="7057">
      <c r="A7057" s="13">
        <f>IF(H7057="","",ROW()-4)</f>
        <v/>
      </c>
      <c r="B7057" s="13">
        <f>IF(H7057="","",ROW()-4)</f>
        <v/>
      </c>
    </row>
    <row r="7058">
      <c r="A7058" s="13">
        <f>IF(H7058="","",ROW()-4)</f>
        <v/>
      </c>
      <c r="B7058" s="13">
        <f>IF(H7058="","",ROW()-4)</f>
        <v/>
      </c>
    </row>
    <row r="7059">
      <c r="A7059" s="13">
        <f>IF(H7059="","",ROW()-4)</f>
        <v/>
      </c>
      <c r="B7059" s="13">
        <f>IF(H7059="","",ROW()-4)</f>
        <v/>
      </c>
    </row>
    <row r="7060">
      <c r="A7060" s="13">
        <f>IF(H7060="","",ROW()-4)</f>
        <v/>
      </c>
      <c r="B7060" s="13">
        <f>IF(H7060="","",ROW()-4)</f>
        <v/>
      </c>
    </row>
    <row r="7061">
      <c r="A7061" s="13">
        <f>IF(H7061="","",ROW()-4)</f>
        <v/>
      </c>
      <c r="B7061" s="13">
        <f>IF(H7061="","",ROW()-4)</f>
        <v/>
      </c>
    </row>
    <row r="7062">
      <c r="A7062" s="13">
        <f>IF(H7062="","",ROW()-4)</f>
        <v/>
      </c>
      <c r="B7062" s="13">
        <f>IF(H7062="","",ROW()-4)</f>
        <v/>
      </c>
    </row>
    <row r="7063">
      <c r="A7063" s="13">
        <f>IF(H7063="","",ROW()-4)</f>
        <v/>
      </c>
      <c r="B7063" s="13">
        <f>IF(H7063="","",ROW()-4)</f>
        <v/>
      </c>
    </row>
    <row r="7064">
      <c r="A7064" s="13">
        <f>IF(H7064="","",ROW()-4)</f>
        <v/>
      </c>
      <c r="B7064" s="13">
        <f>IF(H7064="","",ROW()-4)</f>
        <v/>
      </c>
    </row>
    <row r="7065">
      <c r="A7065" s="13">
        <f>IF(H7065="","",ROW()-4)</f>
        <v/>
      </c>
      <c r="B7065" s="13">
        <f>IF(H7065="","",ROW()-4)</f>
        <v/>
      </c>
    </row>
    <row r="7066">
      <c r="A7066" s="13">
        <f>IF(H7066="","",ROW()-4)</f>
        <v/>
      </c>
      <c r="B7066" s="13">
        <f>IF(H7066="","",ROW()-4)</f>
        <v/>
      </c>
    </row>
    <row r="7067">
      <c r="A7067" s="13">
        <f>IF(H7067="","",ROW()-4)</f>
        <v/>
      </c>
      <c r="B7067" s="13">
        <f>IF(H7067="","",ROW()-4)</f>
        <v/>
      </c>
    </row>
    <row r="7068">
      <c r="A7068" s="13">
        <f>IF(H7068="","",ROW()-4)</f>
        <v/>
      </c>
      <c r="B7068" s="13">
        <f>IF(H7068="","",ROW()-4)</f>
        <v/>
      </c>
    </row>
    <row r="7069">
      <c r="A7069" s="13">
        <f>IF(H7069="","",ROW()-4)</f>
        <v/>
      </c>
      <c r="B7069" s="13">
        <f>IF(H7069="","",ROW()-4)</f>
        <v/>
      </c>
    </row>
    <row r="7070">
      <c r="A7070" s="13">
        <f>IF(H7070="","",ROW()-4)</f>
        <v/>
      </c>
      <c r="B7070" s="13">
        <f>IF(H7070="","",ROW()-4)</f>
        <v/>
      </c>
    </row>
    <row r="7071">
      <c r="A7071" s="13">
        <f>IF(H7071="","",ROW()-4)</f>
        <v/>
      </c>
      <c r="B7071" s="13">
        <f>IF(H7071="","",ROW()-4)</f>
        <v/>
      </c>
    </row>
    <row r="7072">
      <c r="A7072" s="13">
        <f>IF(H7072="","",ROW()-4)</f>
        <v/>
      </c>
      <c r="B7072" s="13">
        <f>IF(H7072="","",ROW()-4)</f>
        <v/>
      </c>
    </row>
    <row r="7073">
      <c r="A7073" s="13">
        <f>IF(H7073="","",ROW()-4)</f>
        <v/>
      </c>
      <c r="B7073" s="13">
        <f>IF(H7073="","",ROW()-4)</f>
        <v/>
      </c>
    </row>
    <row r="7074">
      <c r="A7074" s="13">
        <f>IF(H7074="","",ROW()-4)</f>
        <v/>
      </c>
      <c r="B7074" s="13">
        <f>IF(H7074="","",ROW()-4)</f>
        <v/>
      </c>
    </row>
    <row r="7075">
      <c r="A7075" s="13">
        <f>IF(H7075="","",ROW()-4)</f>
        <v/>
      </c>
      <c r="B7075" s="13">
        <f>IF(H7075="","",ROW()-4)</f>
        <v/>
      </c>
    </row>
    <row r="7076">
      <c r="A7076" s="13">
        <f>IF(H7076="","",ROW()-4)</f>
        <v/>
      </c>
      <c r="B7076" s="13">
        <f>IF(H7076="","",ROW()-4)</f>
        <v/>
      </c>
    </row>
    <row r="7077">
      <c r="A7077" s="13">
        <f>IF(H7077="","",ROW()-4)</f>
        <v/>
      </c>
      <c r="B7077" s="13">
        <f>IF(H7077="","",ROW()-4)</f>
        <v/>
      </c>
    </row>
    <row r="7078">
      <c r="A7078" s="13">
        <f>IF(H7078="","",ROW()-4)</f>
        <v/>
      </c>
      <c r="B7078" s="13">
        <f>IF(H7078="","",ROW()-4)</f>
        <v/>
      </c>
    </row>
    <row r="7079">
      <c r="A7079" s="13">
        <f>IF(H7079="","",ROW()-4)</f>
        <v/>
      </c>
      <c r="B7079" s="13">
        <f>IF(H7079="","",ROW()-4)</f>
        <v/>
      </c>
    </row>
    <row r="7080">
      <c r="A7080" s="13">
        <f>IF(H7080="","",ROW()-4)</f>
        <v/>
      </c>
      <c r="B7080" s="13">
        <f>IF(H7080="","",ROW()-4)</f>
        <v/>
      </c>
    </row>
    <row r="7081">
      <c r="A7081" s="13">
        <f>IF(H7081="","",ROW()-4)</f>
        <v/>
      </c>
      <c r="B7081" s="13">
        <f>IF(H7081="","",ROW()-4)</f>
        <v/>
      </c>
    </row>
    <row r="7082">
      <c r="A7082" s="13">
        <f>IF(H7082="","",ROW()-4)</f>
        <v/>
      </c>
      <c r="B7082" s="13">
        <f>IF(H7082="","",ROW()-4)</f>
        <v/>
      </c>
    </row>
    <row r="7083">
      <c r="A7083" s="13">
        <f>IF(H7083="","",ROW()-4)</f>
        <v/>
      </c>
      <c r="B7083" s="13">
        <f>IF(H7083="","",ROW()-4)</f>
        <v/>
      </c>
    </row>
    <row r="7084">
      <c r="A7084" s="13">
        <f>IF(H7084="","",ROW()-4)</f>
        <v/>
      </c>
      <c r="B7084" s="13">
        <f>IF(H7084="","",ROW()-4)</f>
        <v/>
      </c>
    </row>
    <row r="7085">
      <c r="A7085" s="13">
        <f>IF(H7085="","",ROW()-4)</f>
        <v/>
      </c>
      <c r="B7085" s="13">
        <f>IF(H7085="","",ROW()-4)</f>
        <v/>
      </c>
    </row>
    <row r="7086">
      <c r="A7086" s="13">
        <f>IF(H7086="","",ROW()-4)</f>
        <v/>
      </c>
      <c r="B7086" s="13">
        <f>IF(H7086="","",ROW()-4)</f>
        <v/>
      </c>
    </row>
    <row r="7087">
      <c r="A7087" s="13">
        <f>IF(H7087="","",ROW()-4)</f>
        <v/>
      </c>
      <c r="B7087" s="13">
        <f>IF(H7087="","",ROW()-4)</f>
        <v/>
      </c>
    </row>
    <row r="7088">
      <c r="A7088" s="13">
        <f>IF(H7088="","",ROW()-4)</f>
        <v/>
      </c>
      <c r="B7088" s="13">
        <f>IF(H7088="","",ROW()-4)</f>
        <v/>
      </c>
    </row>
    <row r="7089">
      <c r="A7089" s="13">
        <f>IF(H7089="","",ROW()-4)</f>
        <v/>
      </c>
      <c r="B7089" s="13">
        <f>IF(H7089="","",ROW()-4)</f>
        <v/>
      </c>
    </row>
    <row r="7090">
      <c r="A7090" s="13">
        <f>IF(H7090="","",ROW()-4)</f>
        <v/>
      </c>
      <c r="B7090" s="13">
        <f>IF(H7090="","",ROW()-4)</f>
        <v/>
      </c>
    </row>
    <row r="7091">
      <c r="A7091" s="13">
        <f>IF(H7091="","",ROW()-4)</f>
        <v/>
      </c>
      <c r="B7091" s="13">
        <f>IF(H7091="","",ROW()-4)</f>
        <v/>
      </c>
    </row>
    <row r="7092">
      <c r="A7092" s="13">
        <f>IF(H7092="","",ROW()-4)</f>
        <v/>
      </c>
      <c r="B7092" s="13">
        <f>IF(H7092="","",ROW()-4)</f>
        <v/>
      </c>
    </row>
    <row r="7093">
      <c r="A7093" s="13">
        <f>IF(H7093="","",ROW()-4)</f>
        <v/>
      </c>
      <c r="B7093" s="13">
        <f>IF(H7093="","",ROW()-4)</f>
        <v/>
      </c>
    </row>
    <row r="7094">
      <c r="A7094" s="13">
        <f>IF(H7094="","",ROW()-4)</f>
        <v/>
      </c>
      <c r="B7094" s="13">
        <f>IF(H7094="","",ROW()-4)</f>
        <v/>
      </c>
    </row>
    <row r="7095">
      <c r="A7095" s="13">
        <f>IF(H7095="","",ROW()-4)</f>
        <v/>
      </c>
      <c r="B7095" s="13">
        <f>IF(H7095="","",ROW()-4)</f>
        <v/>
      </c>
    </row>
    <row r="7096">
      <c r="A7096" s="13">
        <f>IF(H7096="","",ROW()-4)</f>
        <v/>
      </c>
      <c r="B7096" s="13">
        <f>IF(H7096="","",ROW()-4)</f>
        <v/>
      </c>
    </row>
    <row r="7097">
      <c r="A7097" s="13">
        <f>IF(H7097="","",ROW()-4)</f>
        <v/>
      </c>
      <c r="B7097" s="13">
        <f>IF(H7097="","",ROW()-4)</f>
        <v/>
      </c>
    </row>
    <row r="7098">
      <c r="A7098" s="13">
        <f>IF(H7098="","",ROW()-4)</f>
        <v/>
      </c>
      <c r="B7098" s="13">
        <f>IF(H7098="","",ROW()-4)</f>
        <v/>
      </c>
    </row>
    <row r="7099">
      <c r="A7099" s="13">
        <f>IF(H7099="","",ROW()-4)</f>
        <v/>
      </c>
      <c r="B7099" s="13">
        <f>IF(H7099="","",ROW()-4)</f>
        <v/>
      </c>
    </row>
    <row r="7100">
      <c r="A7100" s="13">
        <f>IF(H7100="","",ROW()-4)</f>
        <v/>
      </c>
      <c r="B7100" s="13">
        <f>IF(H7100="","",ROW()-4)</f>
        <v/>
      </c>
    </row>
    <row r="7101">
      <c r="A7101" s="13">
        <f>IF(H7101="","",ROW()-4)</f>
        <v/>
      </c>
      <c r="B7101" s="13">
        <f>IF(H7101="","",ROW()-4)</f>
        <v/>
      </c>
    </row>
    <row r="7102">
      <c r="A7102" s="13">
        <f>IF(H7102="","",ROW()-4)</f>
        <v/>
      </c>
      <c r="B7102" s="13">
        <f>IF(H7102="","",ROW()-4)</f>
        <v/>
      </c>
    </row>
    <row r="7103">
      <c r="A7103" s="13">
        <f>IF(H7103="","",ROW()-4)</f>
        <v/>
      </c>
      <c r="B7103" s="13">
        <f>IF(H7103="","",ROW()-4)</f>
        <v/>
      </c>
    </row>
    <row r="7104">
      <c r="A7104" s="13">
        <f>IF(H7104="","",ROW()-4)</f>
        <v/>
      </c>
      <c r="B7104" s="13">
        <f>IF(H7104="","",ROW()-4)</f>
        <v/>
      </c>
    </row>
    <row r="7105">
      <c r="A7105" s="13">
        <f>IF(H7105="","",ROW()-4)</f>
        <v/>
      </c>
      <c r="B7105" s="13">
        <f>IF(H7105="","",ROW()-4)</f>
        <v/>
      </c>
    </row>
    <row r="7106">
      <c r="A7106" s="13">
        <f>IF(H7106="","",ROW()-4)</f>
        <v/>
      </c>
      <c r="B7106" s="13">
        <f>IF(H7106="","",ROW()-4)</f>
        <v/>
      </c>
    </row>
    <row r="7107">
      <c r="A7107" s="13">
        <f>IF(H7107="","",ROW()-4)</f>
        <v/>
      </c>
      <c r="B7107" s="13">
        <f>IF(H7107="","",ROW()-4)</f>
        <v/>
      </c>
    </row>
    <row r="7108">
      <c r="A7108" s="13">
        <f>IF(H7108="","",ROW()-4)</f>
        <v/>
      </c>
      <c r="B7108" s="13">
        <f>IF(H7108="","",ROW()-4)</f>
        <v/>
      </c>
    </row>
    <row r="7109">
      <c r="A7109" s="13">
        <f>IF(H7109="","",ROW()-4)</f>
        <v/>
      </c>
      <c r="B7109" s="13">
        <f>IF(H7109="","",ROW()-4)</f>
        <v/>
      </c>
    </row>
    <row r="7110">
      <c r="A7110" s="13">
        <f>IF(H7110="","",ROW()-4)</f>
        <v/>
      </c>
      <c r="B7110" s="13">
        <f>IF(H7110="","",ROW()-4)</f>
        <v/>
      </c>
    </row>
    <row r="7111">
      <c r="A7111" s="13">
        <f>IF(H7111="","",ROW()-4)</f>
        <v/>
      </c>
      <c r="B7111" s="13">
        <f>IF(H7111="","",ROW()-4)</f>
        <v/>
      </c>
    </row>
    <row r="7112">
      <c r="A7112" s="13">
        <f>IF(H7112="","",ROW()-4)</f>
        <v/>
      </c>
      <c r="B7112" s="13">
        <f>IF(H7112="","",ROW()-4)</f>
        <v/>
      </c>
    </row>
    <row r="7113">
      <c r="A7113" s="13">
        <f>IF(H7113="","",ROW()-4)</f>
        <v/>
      </c>
      <c r="B7113" s="13">
        <f>IF(H7113="","",ROW()-4)</f>
        <v/>
      </c>
    </row>
    <row r="7114">
      <c r="A7114" s="13">
        <f>IF(H7114="","",ROW()-4)</f>
        <v/>
      </c>
      <c r="B7114" s="13">
        <f>IF(H7114="","",ROW()-4)</f>
        <v/>
      </c>
    </row>
    <row r="7115">
      <c r="A7115" s="13">
        <f>IF(H7115="","",ROW()-4)</f>
        <v/>
      </c>
      <c r="B7115" s="13">
        <f>IF(H7115="","",ROW()-4)</f>
        <v/>
      </c>
    </row>
    <row r="7116">
      <c r="A7116" s="13">
        <f>IF(H7116="","",ROW()-4)</f>
        <v/>
      </c>
      <c r="B7116" s="13">
        <f>IF(H7116="","",ROW()-4)</f>
        <v/>
      </c>
    </row>
    <row r="7117">
      <c r="A7117" s="13">
        <f>IF(H7117="","",ROW()-4)</f>
        <v/>
      </c>
      <c r="B7117" s="13">
        <f>IF(H7117="","",ROW()-4)</f>
        <v/>
      </c>
    </row>
    <row r="7118">
      <c r="A7118" s="13">
        <f>IF(H7118="","",ROW()-4)</f>
        <v/>
      </c>
      <c r="B7118" s="13">
        <f>IF(H7118="","",ROW()-4)</f>
        <v/>
      </c>
    </row>
    <row r="7119">
      <c r="A7119" s="13">
        <f>IF(H7119="","",ROW()-4)</f>
        <v/>
      </c>
      <c r="B7119" s="13">
        <f>IF(H7119="","",ROW()-4)</f>
        <v/>
      </c>
    </row>
    <row r="7120">
      <c r="A7120" s="13">
        <f>IF(H7120="","",ROW()-4)</f>
        <v/>
      </c>
      <c r="B7120" s="13">
        <f>IF(H7120="","",ROW()-4)</f>
        <v/>
      </c>
    </row>
    <row r="7121">
      <c r="A7121" s="13">
        <f>IF(H7121="","",ROW()-4)</f>
        <v/>
      </c>
      <c r="B7121" s="13">
        <f>IF(H7121="","",ROW()-4)</f>
        <v/>
      </c>
    </row>
    <row r="7122">
      <c r="A7122" s="13">
        <f>IF(H7122="","",ROW()-4)</f>
        <v/>
      </c>
      <c r="B7122" s="13">
        <f>IF(H7122="","",ROW()-4)</f>
        <v/>
      </c>
    </row>
    <row r="7123">
      <c r="A7123" s="13">
        <f>IF(H7123="","",ROW()-4)</f>
        <v/>
      </c>
      <c r="B7123" s="13">
        <f>IF(H7123="","",ROW()-4)</f>
        <v/>
      </c>
    </row>
    <row r="7124">
      <c r="A7124" s="13">
        <f>IF(H7124="","",ROW()-4)</f>
        <v/>
      </c>
      <c r="B7124" s="13">
        <f>IF(H7124="","",ROW()-4)</f>
        <v/>
      </c>
    </row>
    <row r="7125">
      <c r="A7125" s="13">
        <f>IF(H7125="","",ROW()-4)</f>
        <v/>
      </c>
      <c r="B7125" s="13">
        <f>IF(H7125="","",ROW()-4)</f>
        <v/>
      </c>
    </row>
    <row r="7126">
      <c r="A7126" s="13">
        <f>IF(H7126="","",ROW()-4)</f>
        <v/>
      </c>
      <c r="B7126" s="13">
        <f>IF(H7126="","",ROW()-4)</f>
        <v/>
      </c>
    </row>
    <row r="7127">
      <c r="A7127" s="13">
        <f>IF(H7127="","",ROW()-4)</f>
        <v/>
      </c>
      <c r="B7127" s="13">
        <f>IF(H7127="","",ROW()-4)</f>
        <v/>
      </c>
    </row>
    <row r="7128">
      <c r="A7128" s="13">
        <f>IF(H7128="","",ROW()-4)</f>
        <v/>
      </c>
      <c r="B7128" s="13">
        <f>IF(H7128="","",ROW()-4)</f>
        <v/>
      </c>
    </row>
    <row r="7129">
      <c r="A7129" s="13">
        <f>IF(H7129="","",ROW()-4)</f>
        <v/>
      </c>
      <c r="B7129" s="13">
        <f>IF(H7129="","",ROW()-4)</f>
        <v/>
      </c>
    </row>
    <row r="7130">
      <c r="A7130" s="13">
        <f>IF(H7130="","",ROW()-4)</f>
        <v/>
      </c>
      <c r="B7130" s="13">
        <f>IF(H7130="","",ROW()-4)</f>
        <v/>
      </c>
    </row>
    <row r="7131">
      <c r="A7131" s="13">
        <f>IF(H7131="","",ROW()-4)</f>
        <v/>
      </c>
      <c r="B7131" s="13">
        <f>IF(H7131="","",ROW()-4)</f>
        <v/>
      </c>
    </row>
    <row r="7132">
      <c r="A7132" s="13">
        <f>IF(H7132="","",ROW()-4)</f>
        <v/>
      </c>
      <c r="B7132" s="13">
        <f>IF(H7132="","",ROW()-4)</f>
        <v/>
      </c>
    </row>
    <row r="7133">
      <c r="A7133" s="13">
        <f>IF(H7133="","",ROW()-4)</f>
        <v/>
      </c>
      <c r="B7133" s="13">
        <f>IF(H7133="","",ROW()-4)</f>
        <v/>
      </c>
    </row>
    <row r="7134">
      <c r="A7134" s="13">
        <f>IF(H7134="","",ROW()-4)</f>
        <v/>
      </c>
      <c r="B7134" s="13">
        <f>IF(H7134="","",ROW()-4)</f>
        <v/>
      </c>
    </row>
    <row r="7135">
      <c r="A7135" s="13">
        <f>IF(H7135="","",ROW()-4)</f>
        <v/>
      </c>
      <c r="B7135" s="13">
        <f>IF(H7135="","",ROW()-4)</f>
        <v/>
      </c>
    </row>
    <row r="7136">
      <c r="A7136" s="13">
        <f>IF(H7136="","",ROW()-4)</f>
        <v/>
      </c>
      <c r="B7136" s="13">
        <f>IF(H7136="","",ROW()-4)</f>
        <v/>
      </c>
    </row>
    <row r="7137">
      <c r="A7137" s="13">
        <f>IF(H7137="","",ROW()-4)</f>
        <v/>
      </c>
      <c r="B7137" s="13">
        <f>IF(H7137="","",ROW()-4)</f>
        <v/>
      </c>
    </row>
    <row r="7138">
      <c r="A7138" s="13">
        <f>IF(H7138="","",ROW()-4)</f>
        <v/>
      </c>
      <c r="B7138" s="13">
        <f>IF(H7138="","",ROW()-4)</f>
        <v/>
      </c>
    </row>
    <row r="7139">
      <c r="A7139" s="13">
        <f>IF(H7139="","",ROW()-4)</f>
        <v/>
      </c>
      <c r="B7139" s="13">
        <f>IF(H7139="","",ROW()-4)</f>
        <v/>
      </c>
    </row>
    <row r="7140">
      <c r="A7140" s="13">
        <f>IF(H7140="","",ROW()-4)</f>
        <v/>
      </c>
      <c r="B7140" s="13">
        <f>IF(H7140="","",ROW()-4)</f>
        <v/>
      </c>
    </row>
    <row r="7141">
      <c r="A7141" s="13">
        <f>IF(H7141="","",ROW()-4)</f>
        <v/>
      </c>
      <c r="B7141" s="13">
        <f>IF(H7141="","",ROW()-4)</f>
        <v/>
      </c>
    </row>
    <row r="7142">
      <c r="A7142" s="13">
        <f>IF(H7142="","",ROW()-4)</f>
        <v/>
      </c>
      <c r="B7142" s="13">
        <f>IF(H7142="","",ROW()-4)</f>
        <v/>
      </c>
    </row>
    <row r="7143">
      <c r="A7143" s="13">
        <f>IF(H7143="","",ROW()-4)</f>
        <v/>
      </c>
      <c r="B7143" s="13">
        <f>IF(H7143="","",ROW()-4)</f>
        <v/>
      </c>
    </row>
    <row r="7144">
      <c r="A7144" s="13">
        <f>IF(H7144="","",ROW()-4)</f>
        <v/>
      </c>
      <c r="B7144" s="13">
        <f>IF(H7144="","",ROW()-4)</f>
        <v/>
      </c>
    </row>
    <row r="7145">
      <c r="A7145" s="13">
        <f>IF(H7145="","",ROW()-4)</f>
        <v/>
      </c>
      <c r="B7145" s="13">
        <f>IF(H7145="","",ROW()-4)</f>
        <v/>
      </c>
    </row>
    <row r="7146">
      <c r="A7146" s="13">
        <f>IF(H7146="","",ROW()-4)</f>
        <v/>
      </c>
      <c r="B7146" s="13">
        <f>IF(H7146="","",ROW()-4)</f>
        <v/>
      </c>
    </row>
    <row r="7147">
      <c r="A7147" s="13">
        <f>IF(H7147="","",ROW()-4)</f>
        <v/>
      </c>
      <c r="B7147" s="13">
        <f>IF(H7147="","",ROW()-4)</f>
        <v/>
      </c>
    </row>
    <row r="7148">
      <c r="A7148" s="13">
        <f>IF(H7148="","",ROW()-4)</f>
        <v/>
      </c>
      <c r="B7148" s="13">
        <f>IF(H7148="","",ROW()-4)</f>
        <v/>
      </c>
    </row>
    <row r="7149">
      <c r="A7149" s="13">
        <f>IF(H7149="","",ROW()-4)</f>
        <v/>
      </c>
      <c r="B7149" s="13">
        <f>IF(H7149="","",ROW()-4)</f>
        <v/>
      </c>
    </row>
    <row r="7150">
      <c r="A7150" s="13">
        <f>IF(H7150="","",ROW()-4)</f>
        <v/>
      </c>
      <c r="B7150" s="13">
        <f>IF(H7150="","",ROW()-4)</f>
        <v/>
      </c>
    </row>
    <row r="7151">
      <c r="A7151" s="13">
        <f>IF(H7151="","",ROW()-4)</f>
        <v/>
      </c>
      <c r="B7151" s="13">
        <f>IF(H7151="","",ROW()-4)</f>
        <v/>
      </c>
    </row>
    <row r="7152">
      <c r="A7152" s="13">
        <f>IF(H7152="","",ROW()-4)</f>
        <v/>
      </c>
      <c r="B7152" s="13">
        <f>IF(H7152="","",ROW()-4)</f>
        <v/>
      </c>
    </row>
    <row r="7153">
      <c r="A7153" s="13">
        <f>IF(H7153="","",ROW()-4)</f>
        <v/>
      </c>
      <c r="B7153" s="13">
        <f>IF(H7153="","",ROW()-4)</f>
        <v/>
      </c>
    </row>
    <row r="7154">
      <c r="A7154" s="13">
        <f>IF(H7154="","",ROW()-4)</f>
        <v/>
      </c>
      <c r="B7154" s="13">
        <f>IF(H7154="","",ROW()-4)</f>
        <v/>
      </c>
    </row>
    <row r="7155">
      <c r="A7155" s="13">
        <f>IF(H7155="","",ROW()-4)</f>
        <v/>
      </c>
      <c r="B7155" s="13">
        <f>IF(H7155="","",ROW()-4)</f>
        <v/>
      </c>
    </row>
    <row r="7156">
      <c r="A7156" s="13">
        <f>IF(H7156="","",ROW()-4)</f>
        <v/>
      </c>
      <c r="B7156" s="13">
        <f>IF(H7156="","",ROW()-4)</f>
        <v/>
      </c>
    </row>
    <row r="7157">
      <c r="A7157" s="13">
        <f>IF(H7157="","",ROW()-4)</f>
        <v/>
      </c>
      <c r="B7157" s="13">
        <f>IF(H7157="","",ROW()-4)</f>
        <v/>
      </c>
    </row>
    <row r="7158">
      <c r="A7158" s="13">
        <f>IF(H7158="","",ROW()-4)</f>
        <v/>
      </c>
      <c r="B7158" s="13">
        <f>IF(H7158="","",ROW()-4)</f>
        <v/>
      </c>
    </row>
    <row r="7159">
      <c r="A7159" s="13">
        <f>IF(H7159="","",ROW()-4)</f>
        <v/>
      </c>
      <c r="B7159" s="13">
        <f>IF(H7159="","",ROW()-4)</f>
        <v/>
      </c>
    </row>
    <row r="7160">
      <c r="A7160" s="13">
        <f>IF(H7160="","",ROW()-4)</f>
        <v/>
      </c>
      <c r="B7160" s="13">
        <f>IF(H7160="","",ROW()-4)</f>
        <v/>
      </c>
    </row>
    <row r="7161">
      <c r="A7161" s="13">
        <f>IF(H7161="","",ROW()-4)</f>
        <v/>
      </c>
      <c r="B7161" s="13">
        <f>IF(H7161="","",ROW()-4)</f>
        <v/>
      </c>
    </row>
    <row r="7162">
      <c r="A7162" s="13">
        <f>IF(H7162="","",ROW()-4)</f>
        <v/>
      </c>
      <c r="B7162" s="13">
        <f>IF(H7162="","",ROW()-4)</f>
        <v/>
      </c>
    </row>
    <row r="7163">
      <c r="A7163" s="13">
        <f>IF(H7163="","",ROW()-4)</f>
        <v/>
      </c>
      <c r="B7163" s="13">
        <f>IF(H7163="","",ROW()-4)</f>
        <v/>
      </c>
    </row>
    <row r="7164">
      <c r="A7164" s="13">
        <f>IF(H7164="","",ROW()-4)</f>
        <v/>
      </c>
      <c r="B7164" s="13">
        <f>IF(H7164="","",ROW()-4)</f>
        <v/>
      </c>
    </row>
    <row r="7165">
      <c r="A7165" s="13">
        <f>IF(H7165="","",ROW()-4)</f>
        <v/>
      </c>
      <c r="B7165" s="13">
        <f>IF(H7165="","",ROW()-4)</f>
        <v/>
      </c>
    </row>
    <row r="7166">
      <c r="A7166" s="13">
        <f>IF(H7166="","",ROW()-4)</f>
        <v/>
      </c>
      <c r="B7166" s="13">
        <f>IF(H7166="","",ROW()-4)</f>
        <v/>
      </c>
    </row>
    <row r="7167">
      <c r="A7167" s="13">
        <f>IF(H7167="","",ROW()-4)</f>
        <v/>
      </c>
      <c r="B7167" s="13">
        <f>IF(H7167="","",ROW()-4)</f>
        <v/>
      </c>
    </row>
    <row r="7168">
      <c r="A7168" s="13">
        <f>IF(H7168="","",ROW()-4)</f>
        <v/>
      </c>
      <c r="B7168" s="13">
        <f>IF(H7168="","",ROW()-4)</f>
        <v/>
      </c>
    </row>
    <row r="7169">
      <c r="A7169" s="13">
        <f>IF(H7169="","",ROW()-4)</f>
        <v/>
      </c>
      <c r="B7169" s="13">
        <f>IF(H7169="","",ROW()-4)</f>
        <v/>
      </c>
    </row>
    <row r="7170">
      <c r="A7170" s="13">
        <f>IF(H7170="","",ROW()-4)</f>
        <v/>
      </c>
      <c r="B7170" s="13">
        <f>IF(H7170="","",ROW()-4)</f>
        <v/>
      </c>
    </row>
    <row r="7171">
      <c r="A7171" s="13">
        <f>IF(H7171="","",ROW()-4)</f>
        <v/>
      </c>
      <c r="B7171" s="13">
        <f>IF(H7171="","",ROW()-4)</f>
        <v/>
      </c>
    </row>
    <row r="7172">
      <c r="A7172" s="13">
        <f>IF(H7172="","",ROW()-4)</f>
        <v/>
      </c>
      <c r="B7172" s="13">
        <f>IF(H7172="","",ROW()-4)</f>
        <v/>
      </c>
    </row>
    <row r="7173">
      <c r="A7173" s="13">
        <f>IF(H7173="","",ROW()-4)</f>
        <v/>
      </c>
      <c r="B7173" s="13">
        <f>IF(H7173="","",ROW()-4)</f>
        <v/>
      </c>
    </row>
    <row r="7174">
      <c r="A7174" s="13">
        <f>IF(H7174="","",ROW()-4)</f>
        <v/>
      </c>
      <c r="B7174" s="13">
        <f>IF(H7174="","",ROW()-4)</f>
        <v/>
      </c>
    </row>
    <row r="7175">
      <c r="A7175" s="13">
        <f>IF(H7175="","",ROW()-4)</f>
        <v/>
      </c>
      <c r="B7175" s="13">
        <f>IF(H7175="","",ROW()-4)</f>
        <v/>
      </c>
    </row>
    <row r="7176">
      <c r="A7176" s="13">
        <f>IF(H7176="","",ROW()-4)</f>
        <v/>
      </c>
      <c r="B7176" s="13">
        <f>IF(H7176="","",ROW()-4)</f>
        <v/>
      </c>
    </row>
    <row r="7177">
      <c r="A7177" s="13">
        <f>IF(H7177="","",ROW()-4)</f>
        <v/>
      </c>
      <c r="B7177" s="13">
        <f>IF(H7177="","",ROW()-4)</f>
        <v/>
      </c>
    </row>
    <row r="7178">
      <c r="A7178" s="13">
        <f>IF(H7178="","",ROW()-4)</f>
        <v/>
      </c>
      <c r="B7178" s="13">
        <f>IF(H7178="","",ROW()-4)</f>
        <v/>
      </c>
    </row>
    <row r="7179">
      <c r="A7179" s="13">
        <f>IF(H7179="","",ROW()-4)</f>
        <v/>
      </c>
      <c r="B7179" s="13">
        <f>IF(H7179="","",ROW()-4)</f>
        <v/>
      </c>
    </row>
    <row r="7180">
      <c r="A7180" s="13">
        <f>IF(H7180="","",ROW()-4)</f>
        <v/>
      </c>
      <c r="B7180" s="13">
        <f>IF(H7180="","",ROW()-4)</f>
        <v/>
      </c>
    </row>
    <row r="7181">
      <c r="A7181" s="13">
        <f>IF(H7181="","",ROW()-4)</f>
        <v/>
      </c>
      <c r="B7181" s="13">
        <f>IF(H7181="","",ROW()-4)</f>
        <v/>
      </c>
    </row>
    <row r="7182">
      <c r="A7182" s="13">
        <f>IF(H7182="","",ROW()-4)</f>
        <v/>
      </c>
      <c r="B7182" s="13">
        <f>IF(H7182="","",ROW()-4)</f>
        <v/>
      </c>
    </row>
    <row r="7183">
      <c r="A7183" s="13">
        <f>IF(H7183="","",ROW()-4)</f>
        <v/>
      </c>
      <c r="B7183" s="13">
        <f>IF(H7183="","",ROW()-4)</f>
        <v/>
      </c>
    </row>
    <row r="7184">
      <c r="A7184" s="13">
        <f>IF(H7184="","",ROW()-4)</f>
        <v/>
      </c>
      <c r="B7184" s="13">
        <f>IF(H7184="","",ROW()-4)</f>
        <v/>
      </c>
    </row>
    <row r="7185">
      <c r="A7185" s="13">
        <f>IF(H7185="","",ROW()-4)</f>
        <v/>
      </c>
      <c r="B7185" s="13">
        <f>IF(H7185="","",ROW()-4)</f>
        <v/>
      </c>
    </row>
    <row r="7186">
      <c r="A7186" s="13">
        <f>IF(H7186="","",ROW()-4)</f>
        <v/>
      </c>
      <c r="B7186" s="13">
        <f>IF(H7186="","",ROW()-4)</f>
        <v/>
      </c>
    </row>
    <row r="7187">
      <c r="A7187" s="13">
        <f>IF(H7187="","",ROW()-4)</f>
        <v/>
      </c>
      <c r="B7187" s="13">
        <f>IF(H7187="","",ROW()-4)</f>
        <v/>
      </c>
    </row>
    <row r="7188">
      <c r="A7188" s="13">
        <f>IF(H7188="","",ROW()-4)</f>
        <v/>
      </c>
      <c r="B7188" s="13">
        <f>IF(H7188="","",ROW()-4)</f>
        <v/>
      </c>
    </row>
    <row r="7189">
      <c r="A7189" s="13">
        <f>IF(H7189="","",ROW()-4)</f>
        <v/>
      </c>
      <c r="B7189" s="13">
        <f>IF(H7189="","",ROW()-4)</f>
        <v/>
      </c>
    </row>
    <row r="7190">
      <c r="A7190" s="13">
        <f>IF(H7190="","",ROW()-4)</f>
        <v/>
      </c>
      <c r="B7190" s="13">
        <f>IF(H7190="","",ROW()-4)</f>
        <v/>
      </c>
    </row>
    <row r="7191">
      <c r="A7191" s="13">
        <f>IF(H7191="","",ROW()-4)</f>
        <v/>
      </c>
      <c r="B7191" s="13">
        <f>IF(H7191="","",ROW()-4)</f>
        <v/>
      </c>
    </row>
    <row r="7192">
      <c r="A7192" s="13">
        <f>IF(H7192="","",ROW()-4)</f>
        <v/>
      </c>
      <c r="B7192" s="13">
        <f>IF(H7192="","",ROW()-4)</f>
        <v/>
      </c>
    </row>
    <row r="7193">
      <c r="A7193" s="13">
        <f>IF(H7193="","",ROW()-4)</f>
        <v/>
      </c>
      <c r="B7193" s="13">
        <f>IF(H7193="","",ROW()-4)</f>
        <v/>
      </c>
    </row>
    <row r="7194">
      <c r="A7194" s="13">
        <f>IF(H7194="","",ROW()-4)</f>
        <v/>
      </c>
      <c r="B7194" s="13">
        <f>IF(H7194="","",ROW()-4)</f>
        <v/>
      </c>
    </row>
    <row r="7195">
      <c r="A7195" s="13">
        <f>IF(H7195="","",ROW()-4)</f>
        <v/>
      </c>
      <c r="B7195" s="13">
        <f>IF(H7195="","",ROW()-4)</f>
        <v/>
      </c>
    </row>
    <row r="7196">
      <c r="A7196" s="13">
        <f>IF(H7196="","",ROW()-4)</f>
        <v/>
      </c>
      <c r="B7196" s="13">
        <f>IF(H7196="","",ROW()-4)</f>
        <v/>
      </c>
    </row>
    <row r="7197">
      <c r="A7197" s="13">
        <f>IF(H7197="","",ROW()-4)</f>
        <v/>
      </c>
      <c r="B7197" s="13">
        <f>IF(H7197="","",ROW()-4)</f>
        <v/>
      </c>
    </row>
    <row r="7198">
      <c r="A7198" s="13">
        <f>IF(H7198="","",ROW()-4)</f>
        <v/>
      </c>
      <c r="B7198" s="13">
        <f>IF(H7198="","",ROW()-4)</f>
        <v/>
      </c>
    </row>
    <row r="7199">
      <c r="A7199" s="13">
        <f>IF(H7199="","",ROW()-4)</f>
        <v/>
      </c>
      <c r="B7199" s="13">
        <f>IF(H7199="","",ROW()-4)</f>
        <v/>
      </c>
    </row>
    <row r="7200">
      <c r="A7200" s="13">
        <f>IF(H7200="","",ROW()-4)</f>
        <v/>
      </c>
      <c r="B7200" s="13">
        <f>IF(H7200="","",ROW()-4)</f>
        <v/>
      </c>
    </row>
    <row r="7201">
      <c r="A7201" s="13">
        <f>IF(H7201="","",ROW()-4)</f>
        <v/>
      </c>
      <c r="B7201" s="13">
        <f>IF(H7201="","",ROW()-4)</f>
        <v/>
      </c>
    </row>
    <row r="7202">
      <c r="A7202" s="13">
        <f>IF(H7202="","",ROW()-4)</f>
        <v/>
      </c>
      <c r="B7202" s="13">
        <f>IF(H7202="","",ROW()-4)</f>
        <v/>
      </c>
    </row>
    <row r="7203">
      <c r="A7203" s="13">
        <f>IF(H7203="","",ROW()-4)</f>
        <v/>
      </c>
      <c r="B7203" s="13">
        <f>IF(H7203="","",ROW()-4)</f>
        <v/>
      </c>
    </row>
    <row r="7204">
      <c r="A7204" s="13">
        <f>IF(H7204="","",ROW()-4)</f>
        <v/>
      </c>
      <c r="B7204" s="13">
        <f>IF(H7204="","",ROW()-4)</f>
        <v/>
      </c>
    </row>
    <row r="7205">
      <c r="A7205" s="13">
        <f>IF(H7205="","",ROW()-4)</f>
        <v/>
      </c>
      <c r="B7205" s="13">
        <f>IF(H7205="","",ROW()-4)</f>
        <v/>
      </c>
    </row>
    <row r="7206">
      <c r="A7206" s="13">
        <f>IF(H7206="","",ROW()-4)</f>
        <v/>
      </c>
      <c r="B7206" s="13">
        <f>IF(H7206="","",ROW()-4)</f>
        <v/>
      </c>
    </row>
    <row r="7207">
      <c r="A7207" s="13">
        <f>IF(H7207="","",ROW()-4)</f>
        <v/>
      </c>
      <c r="B7207" s="13">
        <f>IF(H7207="","",ROW()-4)</f>
        <v/>
      </c>
    </row>
    <row r="7208">
      <c r="A7208" s="13">
        <f>IF(H7208="","",ROW()-4)</f>
        <v/>
      </c>
      <c r="B7208" s="13">
        <f>IF(H7208="","",ROW()-4)</f>
        <v/>
      </c>
    </row>
    <row r="7209">
      <c r="A7209" s="13">
        <f>IF(H7209="","",ROW()-4)</f>
        <v/>
      </c>
      <c r="B7209" s="13">
        <f>IF(H7209="","",ROW()-4)</f>
        <v/>
      </c>
    </row>
    <row r="7210">
      <c r="A7210" s="13">
        <f>IF(H7210="","",ROW()-4)</f>
        <v/>
      </c>
      <c r="B7210" s="13">
        <f>IF(H7210="","",ROW()-4)</f>
        <v/>
      </c>
    </row>
    <row r="7211">
      <c r="A7211" s="13">
        <f>IF(H7211="","",ROW()-4)</f>
        <v/>
      </c>
      <c r="B7211" s="13">
        <f>IF(H7211="","",ROW()-4)</f>
        <v/>
      </c>
    </row>
    <row r="7212">
      <c r="A7212" s="13">
        <f>IF(H7212="","",ROW()-4)</f>
        <v/>
      </c>
      <c r="B7212" s="13">
        <f>IF(H7212="","",ROW()-4)</f>
        <v/>
      </c>
    </row>
    <row r="7213">
      <c r="A7213" s="13">
        <f>IF(H7213="","",ROW()-4)</f>
        <v/>
      </c>
      <c r="B7213" s="13">
        <f>IF(H7213="","",ROW()-4)</f>
        <v/>
      </c>
    </row>
    <row r="7214">
      <c r="A7214" s="13">
        <f>IF(H7214="","",ROW()-4)</f>
        <v/>
      </c>
      <c r="B7214" s="13">
        <f>IF(H7214="","",ROW()-4)</f>
        <v/>
      </c>
    </row>
    <row r="7215">
      <c r="A7215" s="13">
        <f>IF(H7215="","",ROW()-4)</f>
        <v/>
      </c>
      <c r="B7215" s="13">
        <f>IF(H7215="","",ROW()-4)</f>
        <v/>
      </c>
    </row>
    <row r="7216">
      <c r="A7216" s="13">
        <f>IF(H7216="","",ROW()-4)</f>
        <v/>
      </c>
      <c r="B7216" s="13">
        <f>IF(H7216="","",ROW()-4)</f>
        <v/>
      </c>
    </row>
    <row r="7217">
      <c r="A7217" s="13">
        <f>IF(H7217="","",ROW()-4)</f>
        <v/>
      </c>
      <c r="B7217" s="13">
        <f>IF(H7217="","",ROW()-4)</f>
        <v/>
      </c>
    </row>
    <row r="7218">
      <c r="A7218" s="13">
        <f>IF(H7218="","",ROW()-4)</f>
        <v/>
      </c>
      <c r="B7218" s="13">
        <f>IF(H7218="","",ROW()-4)</f>
        <v/>
      </c>
    </row>
    <row r="7219">
      <c r="A7219" s="13">
        <f>IF(H7219="","",ROW()-4)</f>
        <v/>
      </c>
      <c r="B7219" s="13">
        <f>IF(H7219="","",ROW()-4)</f>
        <v/>
      </c>
    </row>
    <row r="7220">
      <c r="A7220" s="13">
        <f>IF(H7220="","",ROW()-4)</f>
        <v/>
      </c>
      <c r="B7220" s="13">
        <f>IF(H7220="","",ROW()-4)</f>
        <v/>
      </c>
    </row>
    <row r="7221">
      <c r="A7221" s="13">
        <f>IF(H7221="","",ROW()-4)</f>
        <v/>
      </c>
      <c r="B7221" s="13">
        <f>IF(H7221="","",ROW()-4)</f>
        <v/>
      </c>
    </row>
    <row r="7222">
      <c r="A7222" s="13">
        <f>IF(H7222="","",ROW()-4)</f>
        <v/>
      </c>
      <c r="B7222" s="13">
        <f>IF(H7222="","",ROW()-4)</f>
        <v/>
      </c>
    </row>
    <row r="7223">
      <c r="A7223" s="13">
        <f>IF(H7223="","",ROW()-4)</f>
        <v/>
      </c>
      <c r="B7223" s="13">
        <f>IF(H7223="","",ROW()-4)</f>
        <v/>
      </c>
    </row>
    <row r="7224">
      <c r="A7224" s="13">
        <f>IF(H7224="","",ROW()-4)</f>
        <v/>
      </c>
      <c r="B7224" s="13">
        <f>IF(H7224="","",ROW()-4)</f>
        <v/>
      </c>
    </row>
    <row r="7225">
      <c r="A7225" s="13">
        <f>IF(H7225="","",ROW()-4)</f>
        <v/>
      </c>
      <c r="B7225" s="13">
        <f>IF(H7225="","",ROW()-4)</f>
        <v/>
      </c>
    </row>
    <row r="7226">
      <c r="A7226" s="13">
        <f>IF(H7226="","",ROW()-4)</f>
        <v/>
      </c>
      <c r="B7226" s="13">
        <f>IF(H7226="","",ROW()-4)</f>
        <v/>
      </c>
    </row>
    <row r="7227">
      <c r="A7227" s="13">
        <f>IF(H7227="","",ROW()-4)</f>
        <v/>
      </c>
      <c r="B7227" s="13">
        <f>IF(H7227="","",ROW()-4)</f>
        <v/>
      </c>
    </row>
    <row r="7228">
      <c r="A7228" s="13">
        <f>IF(H7228="","",ROW()-4)</f>
        <v/>
      </c>
      <c r="B7228" s="13">
        <f>IF(H7228="","",ROW()-4)</f>
        <v/>
      </c>
    </row>
    <row r="7229">
      <c r="A7229" s="13">
        <f>IF(H7229="","",ROW()-4)</f>
        <v/>
      </c>
      <c r="B7229" s="13">
        <f>IF(H7229="","",ROW()-4)</f>
        <v/>
      </c>
    </row>
    <row r="7230">
      <c r="A7230" s="13">
        <f>IF(H7230="","",ROW()-4)</f>
        <v/>
      </c>
      <c r="B7230" s="13">
        <f>IF(H7230="","",ROW()-4)</f>
        <v/>
      </c>
    </row>
    <row r="7231">
      <c r="A7231" s="13">
        <f>IF(H7231="","",ROW()-4)</f>
        <v/>
      </c>
      <c r="B7231" s="13">
        <f>IF(H7231="","",ROW()-4)</f>
        <v/>
      </c>
    </row>
    <row r="7232">
      <c r="A7232" s="13">
        <f>IF(H7232="","",ROW()-4)</f>
        <v/>
      </c>
      <c r="B7232" s="13">
        <f>IF(H7232="","",ROW()-4)</f>
        <v/>
      </c>
    </row>
    <row r="7233">
      <c r="A7233" s="13">
        <f>IF(H7233="","",ROW()-4)</f>
        <v/>
      </c>
      <c r="B7233" s="13">
        <f>IF(H7233="","",ROW()-4)</f>
        <v/>
      </c>
    </row>
    <row r="7234">
      <c r="A7234" s="13">
        <f>IF(H7234="","",ROW()-4)</f>
        <v/>
      </c>
      <c r="B7234" s="13">
        <f>IF(H7234="","",ROW()-4)</f>
        <v/>
      </c>
    </row>
    <row r="7235">
      <c r="A7235" s="13">
        <f>IF(H7235="","",ROW()-4)</f>
        <v/>
      </c>
      <c r="B7235" s="13">
        <f>IF(H7235="","",ROW()-4)</f>
        <v/>
      </c>
    </row>
    <row r="7236">
      <c r="A7236" s="13">
        <f>IF(H7236="","",ROW()-4)</f>
        <v/>
      </c>
      <c r="B7236" s="13">
        <f>IF(H7236="","",ROW()-4)</f>
        <v/>
      </c>
    </row>
    <row r="7237">
      <c r="A7237" s="13">
        <f>IF(H7237="","",ROW()-4)</f>
        <v/>
      </c>
      <c r="B7237" s="13">
        <f>IF(H7237="","",ROW()-4)</f>
        <v/>
      </c>
    </row>
    <row r="7238">
      <c r="A7238" s="13">
        <f>IF(H7238="","",ROW()-4)</f>
        <v/>
      </c>
      <c r="B7238" s="13">
        <f>IF(H7238="","",ROW()-4)</f>
        <v/>
      </c>
    </row>
    <row r="7239">
      <c r="A7239" s="13">
        <f>IF(H7239="","",ROW()-4)</f>
        <v/>
      </c>
      <c r="B7239" s="13">
        <f>IF(H7239="","",ROW()-4)</f>
        <v/>
      </c>
    </row>
    <row r="7240">
      <c r="A7240" s="13">
        <f>IF(H7240="","",ROW()-4)</f>
        <v/>
      </c>
      <c r="B7240" s="13">
        <f>IF(H7240="","",ROW()-4)</f>
        <v/>
      </c>
    </row>
    <row r="7241">
      <c r="A7241" s="13">
        <f>IF(H7241="","",ROW()-4)</f>
        <v/>
      </c>
      <c r="B7241" s="13">
        <f>IF(H7241="","",ROW()-4)</f>
        <v/>
      </c>
    </row>
    <row r="7242">
      <c r="A7242" s="13">
        <f>IF(H7242="","",ROW()-4)</f>
        <v/>
      </c>
      <c r="B7242" s="13">
        <f>IF(H7242="","",ROW()-4)</f>
        <v/>
      </c>
    </row>
    <row r="7243">
      <c r="A7243" s="13">
        <f>IF(H7243="","",ROW()-4)</f>
        <v/>
      </c>
      <c r="B7243" s="13">
        <f>IF(H7243="","",ROW()-4)</f>
        <v/>
      </c>
    </row>
    <row r="7244">
      <c r="A7244" s="13">
        <f>IF(H7244="","",ROW()-4)</f>
        <v/>
      </c>
      <c r="B7244" s="13">
        <f>IF(H7244="","",ROW()-4)</f>
        <v/>
      </c>
    </row>
    <row r="7245">
      <c r="A7245" s="13">
        <f>IF(H7245="","",ROW()-4)</f>
        <v/>
      </c>
      <c r="B7245" s="13">
        <f>IF(H7245="","",ROW()-4)</f>
        <v/>
      </c>
    </row>
    <row r="7246">
      <c r="A7246" s="13">
        <f>IF(H7246="","",ROW()-4)</f>
        <v/>
      </c>
      <c r="B7246" s="13">
        <f>IF(H7246="","",ROW()-4)</f>
        <v/>
      </c>
    </row>
    <row r="7247">
      <c r="A7247" s="13">
        <f>IF(H7247="","",ROW()-4)</f>
        <v/>
      </c>
      <c r="B7247" s="13">
        <f>IF(H7247="","",ROW()-4)</f>
        <v/>
      </c>
    </row>
    <row r="7248">
      <c r="A7248" s="13">
        <f>IF(H7248="","",ROW()-4)</f>
        <v/>
      </c>
      <c r="B7248" s="13">
        <f>IF(H7248="","",ROW()-4)</f>
        <v/>
      </c>
    </row>
    <row r="7249">
      <c r="A7249" s="13">
        <f>IF(H7249="","",ROW()-4)</f>
        <v/>
      </c>
      <c r="B7249" s="13">
        <f>IF(H7249="","",ROW()-4)</f>
        <v/>
      </c>
    </row>
    <row r="7250">
      <c r="A7250" s="13">
        <f>IF(H7250="","",ROW()-4)</f>
        <v/>
      </c>
      <c r="B7250" s="13">
        <f>IF(H7250="","",ROW()-4)</f>
        <v/>
      </c>
    </row>
    <row r="7251">
      <c r="A7251" s="13">
        <f>IF(H7251="","",ROW()-4)</f>
        <v/>
      </c>
      <c r="B7251" s="13">
        <f>IF(H7251="","",ROW()-4)</f>
        <v/>
      </c>
    </row>
    <row r="7252">
      <c r="A7252" s="13">
        <f>IF(H7252="","",ROW()-4)</f>
        <v/>
      </c>
      <c r="B7252" s="13">
        <f>IF(H7252="","",ROW()-4)</f>
        <v/>
      </c>
    </row>
    <row r="7253">
      <c r="A7253" s="13">
        <f>IF(H7253="","",ROW()-4)</f>
        <v/>
      </c>
      <c r="B7253" s="13">
        <f>IF(H7253="","",ROW()-4)</f>
        <v/>
      </c>
    </row>
    <row r="7254">
      <c r="A7254" s="13">
        <f>IF(H7254="","",ROW()-4)</f>
        <v/>
      </c>
      <c r="B7254" s="13">
        <f>IF(H7254="","",ROW()-4)</f>
        <v/>
      </c>
    </row>
    <row r="7255">
      <c r="A7255" s="13">
        <f>IF(H7255="","",ROW()-4)</f>
        <v/>
      </c>
      <c r="B7255" s="13">
        <f>IF(H7255="","",ROW()-4)</f>
        <v/>
      </c>
    </row>
    <row r="7256">
      <c r="A7256" s="13">
        <f>IF(H7256="","",ROW()-4)</f>
        <v/>
      </c>
      <c r="B7256" s="13">
        <f>IF(H7256="","",ROW()-4)</f>
        <v/>
      </c>
    </row>
    <row r="7257">
      <c r="A7257" s="13">
        <f>IF(H7257="","",ROW()-4)</f>
        <v/>
      </c>
      <c r="B7257" s="13">
        <f>IF(H7257="","",ROW()-4)</f>
        <v/>
      </c>
    </row>
    <row r="7258">
      <c r="A7258" s="13">
        <f>IF(H7258="","",ROW()-4)</f>
        <v/>
      </c>
      <c r="B7258" s="13">
        <f>IF(H7258="","",ROW()-4)</f>
        <v/>
      </c>
    </row>
    <row r="7259">
      <c r="A7259" s="13">
        <f>IF(H7259="","",ROW()-4)</f>
        <v/>
      </c>
      <c r="B7259" s="13">
        <f>IF(H7259="","",ROW()-4)</f>
        <v/>
      </c>
    </row>
    <row r="7260">
      <c r="A7260" s="13">
        <f>IF(H7260="","",ROW()-4)</f>
        <v/>
      </c>
      <c r="B7260" s="13">
        <f>IF(H7260="","",ROW()-4)</f>
        <v/>
      </c>
    </row>
    <row r="7261">
      <c r="A7261" s="13">
        <f>IF(H7261="","",ROW()-4)</f>
        <v/>
      </c>
      <c r="B7261" s="13">
        <f>IF(H7261="","",ROW()-4)</f>
        <v/>
      </c>
    </row>
    <row r="7262">
      <c r="A7262" s="13">
        <f>IF(H7262="","",ROW()-4)</f>
        <v/>
      </c>
      <c r="B7262" s="13">
        <f>IF(H7262="","",ROW()-4)</f>
        <v/>
      </c>
    </row>
    <row r="7263">
      <c r="A7263" s="13">
        <f>IF(H7263="","",ROW()-4)</f>
        <v/>
      </c>
      <c r="B7263" s="13">
        <f>IF(H7263="","",ROW()-4)</f>
        <v/>
      </c>
    </row>
    <row r="7264">
      <c r="A7264" s="13">
        <f>IF(H7264="","",ROW()-4)</f>
        <v/>
      </c>
      <c r="B7264" s="13">
        <f>IF(H7264="","",ROW()-4)</f>
        <v/>
      </c>
    </row>
    <row r="7265">
      <c r="A7265" s="13">
        <f>IF(H7265="","",ROW()-4)</f>
        <v/>
      </c>
      <c r="B7265" s="13">
        <f>IF(H7265="","",ROW()-4)</f>
        <v/>
      </c>
    </row>
    <row r="7266">
      <c r="A7266" s="13">
        <f>IF(H7266="","",ROW()-4)</f>
        <v/>
      </c>
      <c r="B7266" s="13">
        <f>IF(H7266="","",ROW()-4)</f>
        <v/>
      </c>
    </row>
    <row r="7267">
      <c r="A7267" s="13">
        <f>IF(H7267="","",ROW()-4)</f>
        <v/>
      </c>
      <c r="B7267" s="13">
        <f>IF(H7267="","",ROW()-4)</f>
        <v/>
      </c>
    </row>
    <row r="7268">
      <c r="A7268" s="13">
        <f>IF(H7268="","",ROW()-4)</f>
        <v/>
      </c>
      <c r="B7268" s="13">
        <f>IF(H7268="","",ROW()-4)</f>
        <v/>
      </c>
    </row>
    <row r="7269">
      <c r="A7269" s="13">
        <f>IF(H7269="","",ROW()-4)</f>
        <v/>
      </c>
      <c r="B7269" s="13">
        <f>IF(H7269="","",ROW()-4)</f>
        <v/>
      </c>
    </row>
    <row r="7270">
      <c r="A7270" s="13">
        <f>IF(H7270="","",ROW()-4)</f>
        <v/>
      </c>
      <c r="B7270" s="13">
        <f>IF(H7270="","",ROW()-4)</f>
        <v/>
      </c>
    </row>
    <row r="7271">
      <c r="A7271" s="13">
        <f>IF(H7271="","",ROW()-4)</f>
        <v/>
      </c>
      <c r="B7271" s="13">
        <f>IF(H7271="","",ROW()-4)</f>
        <v/>
      </c>
    </row>
    <row r="7272">
      <c r="A7272" s="13">
        <f>IF(H7272="","",ROW()-4)</f>
        <v/>
      </c>
      <c r="B7272" s="13">
        <f>IF(H7272="","",ROW()-4)</f>
        <v/>
      </c>
    </row>
    <row r="7273">
      <c r="A7273" s="13">
        <f>IF(H7273="","",ROW()-4)</f>
        <v/>
      </c>
      <c r="B7273" s="13">
        <f>IF(H7273="","",ROW()-4)</f>
        <v/>
      </c>
    </row>
    <row r="7274">
      <c r="A7274" s="13">
        <f>IF(H7274="","",ROW()-4)</f>
        <v/>
      </c>
      <c r="B7274" s="13">
        <f>IF(H7274="","",ROW()-4)</f>
        <v/>
      </c>
    </row>
    <row r="7275">
      <c r="A7275" s="13">
        <f>IF(H7275="","",ROW()-4)</f>
        <v/>
      </c>
      <c r="B7275" s="13">
        <f>IF(H7275="","",ROW()-4)</f>
        <v/>
      </c>
    </row>
    <row r="7276">
      <c r="A7276" s="13">
        <f>IF(H7276="","",ROW()-4)</f>
        <v/>
      </c>
      <c r="B7276" s="13">
        <f>IF(H7276="","",ROW()-4)</f>
        <v/>
      </c>
    </row>
    <row r="7277">
      <c r="A7277" s="13">
        <f>IF(H7277="","",ROW()-4)</f>
        <v/>
      </c>
      <c r="B7277" s="13">
        <f>IF(H7277="","",ROW()-4)</f>
        <v/>
      </c>
    </row>
    <row r="7278">
      <c r="A7278" s="13">
        <f>IF(H7278="","",ROW()-4)</f>
        <v/>
      </c>
      <c r="B7278" s="13">
        <f>IF(H7278="","",ROW()-4)</f>
        <v/>
      </c>
    </row>
    <row r="7279">
      <c r="A7279" s="13">
        <f>IF(H7279="","",ROW()-4)</f>
        <v/>
      </c>
      <c r="B7279" s="13">
        <f>IF(H7279="","",ROW()-4)</f>
        <v/>
      </c>
    </row>
    <row r="7280">
      <c r="A7280" s="13">
        <f>IF(H7280="","",ROW()-4)</f>
        <v/>
      </c>
      <c r="B7280" s="13">
        <f>IF(H7280="","",ROW()-4)</f>
        <v/>
      </c>
    </row>
    <row r="7281">
      <c r="A7281" s="13">
        <f>IF(H7281="","",ROW()-4)</f>
        <v/>
      </c>
      <c r="B7281" s="13">
        <f>IF(H7281="","",ROW()-4)</f>
        <v/>
      </c>
    </row>
    <row r="7282">
      <c r="A7282" s="13">
        <f>IF(H7282="","",ROW()-4)</f>
        <v/>
      </c>
      <c r="B7282" s="13">
        <f>IF(H7282="","",ROW()-4)</f>
        <v/>
      </c>
    </row>
    <row r="7283">
      <c r="A7283" s="13">
        <f>IF(H7283="","",ROW()-4)</f>
        <v/>
      </c>
      <c r="B7283" s="13">
        <f>IF(H7283="","",ROW()-4)</f>
        <v/>
      </c>
    </row>
    <row r="7284">
      <c r="A7284" s="13">
        <f>IF(H7284="","",ROW()-4)</f>
        <v/>
      </c>
      <c r="B7284" s="13">
        <f>IF(H7284="","",ROW()-4)</f>
        <v/>
      </c>
    </row>
    <row r="7285">
      <c r="A7285" s="13">
        <f>IF(H7285="","",ROW()-4)</f>
        <v/>
      </c>
      <c r="B7285" s="13">
        <f>IF(H7285="","",ROW()-4)</f>
        <v/>
      </c>
    </row>
    <row r="7286">
      <c r="A7286" s="13">
        <f>IF(H7286="","",ROW()-4)</f>
        <v/>
      </c>
      <c r="B7286" s="13">
        <f>IF(H7286="","",ROW()-4)</f>
        <v/>
      </c>
    </row>
    <row r="7287">
      <c r="A7287" s="13">
        <f>IF(H7287="","",ROW()-4)</f>
        <v/>
      </c>
      <c r="B7287" s="13">
        <f>IF(H7287="","",ROW()-4)</f>
        <v/>
      </c>
    </row>
    <row r="7288">
      <c r="A7288" s="13">
        <f>IF(H7288="","",ROW()-4)</f>
        <v/>
      </c>
      <c r="B7288" s="13">
        <f>IF(H7288="","",ROW()-4)</f>
        <v/>
      </c>
    </row>
    <row r="7289">
      <c r="A7289" s="13">
        <f>IF(H7289="","",ROW()-4)</f>
        <v/>
      </c>
      <c r="B7289" s="13">
        <f>IF(H7289="","",ROW()-4)</f>
        <v/>
      </c>
    </row>
    <row r="7290">
      <c r="A7290" s="13">
        <f>IF(H7290="","",ROW()-4)</f>
        <v/>
      </c>
      <c r="B7290" s="13">
        <f>IF(H7290="","",ROW()-4)</f>
        <v/>
      </c>
    </row>
    <row r="7291">
      <c r="A7291" s="13">
        <f>IF(H7291="","",ROW()-4)</f>
        <v/>
      </c>
      <c r="B7291" s="13">
        <f>IF(H7291="","",ROW()-4)</f>
        <v/>
      </c>
    </row>
    <row r="7292">
      <c r="A7292" s="13">
        <f>IF(H7292="","",ROW()-4)</f>
        <v/>
      </c>
      <c r="B7292" s="13">
        <f>IF(H7292="","",ROW()-4)</f>
        <v/>
      </c>
    </row>
    <row r="7293">
      <c r="A7293" s="13">
        <f>IF(H7293="","",ROW()-4)</f>
        <v/>
      </c>
      <c r="B7293" s="13">
        <f>IF(H7293="","",ROW()-4)</f>
        <v/>
      </c>
    </row>
    <row r="7294">
      <c r="A7294" s="13">
        <f>IF(H7294="","",ROW()-4)</f>
        <v/>
      </c>
      <c r="B7294" s="13">
        <f>IF(H7294="","",ROW()-4)</f>
        <v/>
      </c>
    </row>
    <row r="7295">
      <c r="A7295" s="13">
        <f>IF(H7295="","",ROW()-4)</f>
        <v/>
      </c>
      <c r="B7295" s="13">
        <f>IF(H7295="","",ROW()-4)</f>
        <v/>
      </c>
    </row>
    <row r="7296">
      <c r="A7296" s="13">
        <f>IF(H7296="","",ROW()-4)</f>
        <v/>
      </c>
      <c r="B7296" s="13">
        <f>IF(H7296="","",ROW()-4)</f>
        <v/>
      </c>
    </row>
    <row r="7297">
      <c r="A7297" s="13">
        <f>IF(H7297="","",ROW()-4)</f>
        <v/>
      </c>
      <c r="B7297" s="13">
        <f>IF(H7297="","",ROW()-4)</f>
        <v/>
      </c>
    </row>
    <row r="7298">
      <c r="A7298" s="13">
        <f>IF(H7298="","",ROW()-4)</f>
        <v/>
      </c>
      <c r="B7298" s="13">
        <f>IF(H7298="","",ROW()-4)</f>
        <v/>
      </c>
    </row>
    <row r="7299">
      <c r="A7299" s="13">
        <f>IF(H7299="","",ROW()-4)</f>
        <v/>
      </c>
      <c r="B7299" s="13">
        <f>IF(H7299="","",ROW()-4)</f>
        <v/>
      </c>
    </row>
    <row r="7300">
      <c r="A7300" s="13">
        <f>IF(H7300="","",ROW()-4)</f>
        <v/>
      </c>
      <c r="B7300" s="13">
        <f>IF(H7300="","",ROW()-4)</f>
        <v/>
      </c>
    </row>
    <row r="7301">
      <c r="A7301" s="13">
        <f>IF(H7301="","",ROW()-4)</f>
        <v/>
      </c>
      <c r="B7301" s="13">
        <f>IF(H7301="","",ROW()-4)</f>
        <v/>
      </c>
    </row>
    <row r="7302">
      <c r="A7302" s="13">
        <f>IF(H7302="","",ROW()-4)</f>
        <v/>
      </c>
      <c r="B7302" s="13">
        <f>IF(H7302="","",ROW()-4)</f>
        <v/>
      </c>
    </row>
    <row r="7303">
      <c r="A7303" s="13">
        <f>IF(H7303="","",ROW()-4)</f>
        <v/>
      </c>
      <c r="B7303" s="13">
        <f>IF(H7303="","",ROW()-4)</f>
        <v/>
      </c>
    </row>
    <row r="7304">
      <c r="A7304" s="13">
        <f>IF(H7304="","",ROW()-4)</f>
        <v/>
      </c>
      <c r="B7304" s="13">
        <f>IF(H7304="","",ROW()-4)</f>
        <v/>
      </c>
    </row>
    <row r="7305">
      <c r="A7305" s="13">
        <f>IF(H7305="","",ROW()-4)</f>
        <v/>
      </c>
      <c r="B7305" s="13">
        <f>IF(H7305="","",ROW()-4)</f>
        <v/>
      </c>
    </row>
    <row r="7306">
      <c r="A7306" s="13">
        <f>IF(H7306="","",ROW()-4)</f>
        <v/>
      </c>
      <c r="B7306" s="13">
        <f>IF(H7306="","",ROW()-4)</f>
        <v/>
      </c>
    </row>
    <row r="7307">
      <c r="A7307" s="13">
        <f>IF(H7307="","",ROW()-4)</f>
        <v/>
      </c>
      <c r="B7307" s="13">
        <f>IF(H7307="","",ROW()-4)</f>
        <v/>
      </c>
    </row>
    <row r="7308">
      <c r="A7308" s="13">
        <f>IF(H7308="","",ROW()-4)</f>
        <v/>
      </c>
      <c r="B7308" s="13">
        <f>IF(H7308="","",ROW()-4)</f>
        <v/>
      </c>
    </row>
    <row r="7309">
      <c r="A7309" s="13">
        <f>IF(H7309="","",ROW()-4)</f>
        <v/>
      </c>
      <c r="B7309" s="13">
        <f>IF(H7309="","",ROW()-4)</f>
        <v/>
      </c>
    </row>
    <row r="7310">
      <c r="A7310" s="13">
        <f>IF(H7310="","",ROW()-4)</f>
        <v/>
      </c>
      <c r="B7310" s="13">
        <f>IF(H7310="","",ROW()-4)</f>
        <v/>
      </c>
    </row>
    <row r="7311">
      <c r="A7311" s="13">
        <f>IF(H7311="","",ROW()-4)</f>
        <v/>
      </c>
      <c r="B7311" s="13">
        <f>IF(H7311="","",ROW()-4)</f>
        <v/>
      </c>
    </row>
    <row r="7312">
      <c r="A7312" s="13">
        <f>IF(H7312="","",ROW()-4)</f>
        <v/>
      </c>
      <c r="B7312" s="13">
        <f>IF(H7312="","",ROW()-4)</f>
        <v/>
      </c>
    </row>
    <row r="7313">
      <c r="A7313" s="13">
        <f>IF(H7313="","",ROW()-4)</f>
        <v/>
      </c>
      <c r="B7313" s="13">
        <f>IF(H7313="","",ROW()-4)</f>
        <v/>
      </c>
    </row>
    <row r="7314">
      <c r="A7314" s="13">
        <f>IF(H7314="","",ROW()-4)</f>
        <v/>
      </c>
      <c r="B7314" s="13">
        <f>IF(H7314="","",ROW()-4)</f>
        <v/>
      </c>
    </row>
    <row r="7315">
      <c r="A7315" s="13">
        <f>IF(H7315="","",ROW()-4)</f>
        <v/>
      </c>
      <c r="B7315" s="13">
        <f>IF(H7315="","",ROW()-4)</f>
        <v/>
      </c>
    </row>
    <row r="7316">
      <c r="A7316" s="13">
        <f>IF(H7316="","",ROW()-4)</f>
        <v/>
      </c>
      <c r="B7316" s="13">
        <f>IF(H7316="","",ROW()-4)</f>
        <v/>
      </c>
    </row>
    <row r="7317">
      <c r="A7317" s="13">
        <f>IF(H7317="","",ROW()-4)</f>
        <v/>
      </c>
      <c r="B7317" s="13">
        <f>IF(H7317="","",ROW()-4)</f>
        <v/>
      </c>
    </row>
    <row r="7318">
      <c r="A7318" s="13">
        <f>IF(H7318="","",ROW()-4)</f>
        <v/>
      </c>
      <c r="B7318" s="13">
        <f>IF(H7318="","",ROW()-4)</f>
        <v/>
      </c>
    </row>
    <row r="7319">
      <c r="A7319" s="13">
        <f>IF(H7319="","",ROW()-4)</f>
        <v/>
      </c>
      <c r="B7319" s="13">
        <f>IF(H7319="","",ROW()-4)</f>
        <v/>
      </c>
    </row>
    <row r="7320">
      <c r="A7320" s="13">
        <f>IF(H7320="","",ROW()-4)</f>
        <v/>
      </c>
      <c r="B7320" s="13">
        <f>IF(H7320="","",ROW()-4)</f>
        <v/>
      </c>
    </row>
    <row r="7321">
      <c r="A7321" s="13">
        <f>IF(H7321="","",ROW()-4)</f>
        <v/>
      </c>
      <c r="B7321" s="13">
        <f>IF(H7321="","",ROW()-4)</f>
        <v/>
      </c>
    </row>
    <row r="7322">
      <c r="A7322" s="13">
        <f>IF(H7322="","",ROW()-4)</f>
        <v/>
      </c>
      <c r="B7322" s="13">
        <f>IF(H7322="","",ROW()-4)</f>
        <v/>
      </c>
    </row>
    <row r="7323">
      <c r="A7323" s="13">
        <f>IF(H7323="","",ROW()-4)</f>
        <v/>
      </c>
      <c r="B7323" s="13">
        <f>IF(H7323="","",ROW()-4)</f>
        <v/>
      </c>
    </row>
    <row r="7324">
      <c r="A7324" s="13">
        <f>IF(H7324="","",ROW()-4)</f>
        <v/>
      </c>
      <c r="B7324" s="13">
        <f>IF(H7324="","",ROW()-4)</f>
        <v/>
      </c>
    </row>
    <row r="7325">
      <c r="A7325" s="13">
        <f>IF(H7325="","",ROW()-4)</f>
        <v/>
      </c>
      <c r="B7325" s="13">
        <f>IF(H7325="","",ROW()-4)</f>
        <v/>
      </c>
    </row>
    <row r="7326">
      <c r="A7326" s="13">
        <f>IF(H7326="","",ROW()-4)</f>
        <v/>
      </c>
      <c r="B7326" s="13">
        <f>IF(H7326="","",ROW()-4)</f>
        <v/>
      </c>
    </row>
    <row r="7327">
      <c r="A7327" s="13">
        <f>IF(H7327="","",ROW()-4)</f>
        <v/>
      </c>
      <c r="B7327" s="13">
        <f>IF(H7327="","",ROW()-4)</f>
        <v/>
      </c>
    </row>
    <row r="7328">
      <c r="A7328" s="13">
        <f>IF(H7328="","",ROW()-4)</f>
        <v/>
      </c>
      <c r="B7328" s="13">
        <f>IF(H7328="","",ROW()-4)</f>
        <v/>
      </c>
    </row>
    <row r="7329">
      <c r="A7329" s="13">
        <f>IF(H7329="","",ROW()-4)</f>
        <v/>
      </c>
      <c r="B7329" s="13">
        <f>IF(H7329="","",ROW()-4)</f>
        <v/>
      </c>
    </row>
    <row r="7330">
      <c r="A7330" s="13">
        <f>IF(H7330="","",ROW()-4)</f>
        <v/>
      </c>
      <c r="B7330" s="13">
        <f>IF(H7330="","",ROW()-4)</f>
        <v/>
      </c>
    </row>
    <row r="7331">
      <c r="A7331" s="13">
        <f>IF(H7331="","",ROW()-4)</f>
        <v/>
      </c>
      <c r="B7331" s="13">
        <f>IF(H7331="","",ROW()-4)</f>
        <v/>
      </c>
    </row>
    <row r="7332">
      <c r="A7332" s="13">
        <f>IF(H7332="","",ROW()-4)</f>
        <v/>
      </c>
      <c r="B7332" s="13">
        <f>IF(H7332="","",ROW()-4)</f>
        <v/>
      </c>
    </row>
    <row r="7333">
      <c r="A7333" s="13">
        <f>IF(H7333="","",ROW()-4)</f>
        <v/>
      </c>
      <c r="B7333" s="13">
        <f>IF(H7333="","",ROW()-4)</f>
        <v/>
      </c>
    </row>
    <row r="7334">
      <c r="A7334" s="13">
        <f>IF(H7334="","",ROW()-4)</f>
        <v/>
      </c>
      <c r="B7334" s="13">
        <f>IF(H7334="","",ROW()-4)</f>
        <v/>
      </c>
    </row>
    <row r="7335">
      <c r="A7335" s="13">
        <f>IF(H7335="","",ROW()-4)</f>
        <v/>
      </c>
      <c r="B7335" s="13">
        <f>IF(H7335="","",ROW()-4)</f>
        <v/>
      </c>
    </row>
    <row r="7336">
      <c r="A7336" s="13">
        <f>IF(H7336="","",ROW()-4)</f>
        <v/>
      </c>
      <c r="B7336" s="13">
        <f>IF(H7336="","",ROW()-4)</f>
        <v/>
      </c>
    </row>
    <row r="7337">
      <c r="A7337" s="13">
        <f>IF(H7337="","",ROW()-4)</f>
        <v/>
      </c>
      <c r="B7337" s="13">
        <f>IF(H7337="","",ROW()-4)</f>
        <v/>
      </c>
    </row>
    <row r="7338">
      <c r="A7338" s="13">
        <f>IF(H7338="","",ROW()-4)</f>
        <v/>
      </c>
      <c r="B7338" s="13">
        <f>IF(H7338="","",ROW()-4)</f>
        <v/>
      </c>
    </row>
    <row r="7339">
      <c r="A7339" s="13">
        <f>IF(H7339="","",ROW()-4)</f>
        <v/>
      </c>
      <c r="B7339" s="13">
        <f>IF(H7339="","",ROW()-4)</f>
        <v/>
      </c>
    </row>
    <row r="7340">
      <c r="A7340" s="13">
        <f>IF(H7340="","",ROW()-4)</f>
        <v/>
      </c>
      <c r="B7340" s="13">
        <f>IF(H7340="","",ROW()-4)</f>
        <v/>
      </c>
    </row>
    <row r="7341">
      <c r="A7341" s="13">
        <f>IF(H7341="","",ROW()-4)</f>
        <v/>
      </c>
      <c r="B7341" s="13">
        <f>IF(H7341="","",ROW()-4)</f>
        <v/>
      </c>
    </row>
    <row r="7342">
      <c r="A7342" s="13">
        <f>IF(H7342="","",ROW()-4)</f>
        <v/>
      </c>
      <c r="B7342" s="13">
        <f>IF(H7342="","",ROW()-4)</f>
        <v/>
      </c>
    </row>
    <row r="7343">
      <c r="A7343" s="13">
        <f>IF(H7343="","",ROW()-4)</f>
        <v/>
      </c>
      <c r="B7343" s="13">
        <f>IF(H7343="","",ROW()-4)</f>
        <v/>
      </c>
    </row>
    <row r="7344">
      <c r="A7344" s="13">
        <f>IF(H7344="","",ROW()-4)</f>
        <v/>
      </c>
      <c r="B7344" s="13">
        <f>IF(H7344="","",ROW()-4)</f>
        <v/>
      </c>
    </row>
    <row r="7345">
      <c r="A7345" s="13">
        <f>IF(H7345="","",ROW()-4)</f>
        <v/>
      </c>
      <c r="B7345" s="13">
        <f>IF(H7345="","",ROW()-4)</f>
        <v/>
      </c>
    </row>
    <row r="7346">
      <c r="A7346" s="13">
        <f>IF(H7346="","",ROW()-4)</f>
        <v/>
      </c>
      <c r="B7346" s="13">
        <f>IF(H7346="","",ROW()-4)</f>
        <v/>
      </c>
    </row>
    <row r="7347">
      <c r="A7347" s="13">
        <f>IF(H7347="","",ROW()-4)</f>
        <v/>
      </c>
      <c r="B7347" s="13">
        <f>IF(H7347="","",ROW()-4)</f>
        <v/>
      </c>
    </row>
    <row r="7348">
      <c r="A7348" s="13">
        <f>IF(H7348="","",ROW()-4)</f>
        <v/>
      </c>
      <c r="B7348" s="13">
        <f>IF(H7348="","",ROW()-4)</f>
        <v/>
      </c>
    </row>
    <row r="7349">
      <c r="A7349" s="13">
        <f>IF(H7349="","",ROW()-4)</f>
        <v/>
      </c>
      <c r="B7349" s="13">
        <f>IF(H7349="","",ROW()-4)</f>
        <v/>
      </c>
    </row>
    <row r="7350">
      <c r="A7350" s="13">
        <f>IF(H7350="","",ROW()-4)</f>
        <v/>
      </c>
      <c r="B7350" s="13">
        <f>IF(H7350="","",ROW()-4)</f>
        <v/>
      </c>
    </row>
    <row r="7351">
      <c r="A7351" s="13">
        <f>IF(H7351="","",ROW()-4)</f>
        <v/>
      </c>
      <c r="B7351" s="13">
        <f>IF(H7351="","",ROW()-4)</f>
        <v/>
      </c>
    </row>
    <row r="7352">
      <c r="A7352" s="13">
        <f>IF(H7352="","",ROW()-4)</f>
        <v/>
      </c>
      <c r="B7352" s="13">
        <f>IF(H7352="","",ROW()-4)</f>
        <v/>
      </c>
    </row>
    <row r="7353">
      <c r="A7353" s="13">
        <f>IF(H7353="","",ROW()-4)</f>
        <v/>
      </c>
      <c r="B7353" s="13">
        <f>IF(H7353="","",ROW()-4)</f>
        <v/>
      </c>
    </row>
    <row r="7354">
      <c r="A7354" s="13">
        <f>IF(H7354="","",ROW()-4)</f>
        <v/>
      </c>
      <c r="B7354" s="13">
        <f>IF(H7354="","",ROW()-4)</f>
        <v/>
      </c>
    </row>
    <row r="7355">
      <c r="A7355" s="13">
        <f>IF(H7355="","",ROW()-4)</f>
        <v/>
      </c>
      <c r="B7355" s="13">
        <f>IF(H7355="","",ROW()-4)</f>
        <v/>
      </c>
    </row>
    <row r="7356">
      <c r="A7356" s="13">
        <f>IF(H7356="","",ROW()-4)</f>
        <v/>
      </c>
      <c r="B7356" s="13">
        <f>IF(H7356="","",ROW()-4)</f>
        <v/>
      </c>
    </row>
    <row r="7357">
      <c r="A7357" s="13">
        <f>IF(H7357="","",ROW()-4)</f>
        <v/>
      </c>
      <c r="B7357" s="13">
        <f>IF(H7357="","",ROW()-4)</f>
        <v/>
      </c>
    </row>
    <row r="7358">
      <c r="A7358" s="13">
        <f>IF(H7358="","",ROW()-4)</f>
        <v/>
      </c>
      <c r="B7358" s="13">
        <f>IF(H7358="","",ROW()-4)</f>
        <v/>
      </c>
    </row>
    <row r="7359">
      <c r="A7359" s="13">
        <f>IF(H7359="","",ROW()-4)</f>
        <v/>
      </c>
      <c r="B7359" s="13">
        <f>IF(H7359="","",ROW()-4)</f>
        <v/>
      </c>
    </row>
    <row r="7360">
      <c r="A7360" s="13">
        <f>IF(H7360="","",ROW()-4)</f>
        <v/>
      </c>
      <c r="B7360" s="13">
        <f>IF(H7360="","",ROW()-4)</f>
        <v/>
      </c>
    </row>
    <row r="7361">
      <c r="A7361" s="13">
        <f>IF(H7361="","",ROW()-4)</f>
        <v/>
      </c>
      <c r="B7361" s="13">
        <f>IF(H7361="","",ROW()-4)</f>
        <v/>
      </c>
    </row>
    <row r="7362">
      <c r="A7362" s="13">
        <f>IF(H7362="","",ROW()-4)</f>
        <v/>
      </c>
      <c r="B7362" s="13">
        <f>IF(H7362="","",ROW()-4)</f>
        <v/>
      </c>
    </row>
    <row r="7363">
      <c r="A7363" s="13">
        <f>IF(H7363="","",ROW()-4)</f>
        <v/>
      </c>
      <c r="B7363" s="13">
        <f>IF(H7363="","",ROW()-4)</f>
        <v/>
      </c>
    </row>
    <row r="7364">
      <c r="A7364" s="13">
        <f>IF(H7364="","",ROW()-4)</f>
        <v/>
      </c>
      <c r="B7364" s="13">
        <f>IF(H7364="","",ROW()-4)</f>
        <v/>
      </c>
    </row>
    <row r="7365">
      <c r="A7365" s="13">
        <f>IF(H7365="","",ROW()-4)</f>
        <v/>
      </c>
      <c r="B7365" s="13">
        <f>IF(H7365="","",ROW()-4)</f>
        <v/>
      </c>
    </row>
    <row r="7366">
      <c r="A7366" s="13">
        <f>IF(H7366="","",ROW()-4)</f>
        <v/>
      </c>
      <c r="B7366" s="13">
        <f>IF(H7366="","",ROW()-4)</f>
        <v/>
      </c>
    </row>
    <row r="7367">
      <c r="A7367" s="13">
        <f>IF(H7367="","",ROW()-4)</f>
        <v/>
      </c>
      <c r="B7367" s="13">
        <f>IF(H7367="","",ROW()-4)</f>
        <v/>
      </c>
    </row>
    <row r="7368">
      <c r="A7368" s="13">
        <f>IF(H7368="","",ROW()-4)</f>
        <v/>
      </c>
      <c r="B7368" s="13">
        <f>IF(H7368="","",ROW()-4)</f>
        <v/>
      </c>
    </row>
    <row r="7369">
      <c r="A7369" s="13">
        <f>IF(H7369="","",ROW()-4)</f>
        <v/>
      </c>
      <c r="B7369" s="13">
        <f>IF(H7369="","",ROW()-4)</f>
        <v/>
      </c>
    </row>
    <row r="7370">
      <c r="A7370" s="13">
        <f>IF(H7370="","",ROW()-4)</f>
        <v/>
      </c>
      <c r="B7370" s="13">
        <f>IF(H7370="","",ROW()-4)</f>
        <v/>
      </c>
    </row>
    <row r="7371">
      <c r="A7371" s="13">
        <f>IF(H7371="","",ROW()-4)</f>
        <v/>
      </c>
      <c r="B7371" s="13">
        <f>IF(H7371="","",ROW()-4)</f>
        <v/>
      </c>
    </row>
    <row r="7372">
      <c r="A7372" s="13">
        <f>IF(H7372="","",ROW()-4)</f>
        <v/>
      </c>
      <c r="B7372" s="13">
        <f>IF(H7372="","",ROW()-4)</f>
        <v/>
      </c>
    </row>
    <row r="7373">
      <c r="A7373" s="13">
        <f>IF(H7373="","",ROW()-4)</f>
        <v/>
      </c>
      <c r="B7373" s="13">
        <f>IF(H7373="","",ROW()-4)</f>
        <v/>
      </c>
    </row>
    <row r="7374">
      <c r="A7374" s="13">
        <f>IF(H7374="","",ROW()-4)</f>
        <v/>
      </c>
      <c r="B7374" s="13">
        <f>IF(H7374="","",ROW()-4)</f>
        <v/>
      </c>
    </row>
    <row r="7375">
      <c r="A7375" s="13">
        <f>IF(H7375="","",ROW()-4)</f>
        <v/>
      </c>
      <c r="B7375" s="13">
        <f>IF(H7375="","",ROW()-4)</f>
        <v/>
      </c>
    </row>
    <row r="7376">
      <c r="A7376" s="13">
        <f>IF(H7376="","",ROW()-4)</f>
        <v/>
      </c>
      <c r="B7376" s="13">
        <f>IF(H7376="","",ROW()-4)</f>
        <v/>
      </c>
    </row>
    <row r="7377">
      <c r="A7377" s="13">
        <f>IF(H7377="","",ROW()-4)</f>
        <v/>
      </c>
      <c r="B7377" s="13">
        <f>IF(H7377="","",ROW()-4)</f>
        <v/>
      </c>
    </row>
    <row r="7378">
      <c r="A7378" s="13">
        <f>IF(H7378="","",ROW()-4)</f>
        <v/>
      </c>
      <c r="B7378" s="13">
        <f>IF(H7378="","",ROW()-4)</f>
        <v/>
      </c>
    </row>
    <row r="7379">
      <c r="A7379" s="13">
        <f>IF(H7379="","",ROW()-4)</f>
        <v/>
      </c>
      <c r="B7379" s="13">
        <f>IF(H7379="","",ROW()-4)</f>
        <v/>
      </c>
    </row>
    <row r="7380">
      <c r="A7380" s="13">
        <f>IF(H7380="","",ROW()-4)</f>
        <v/>
      </c>
      <c r="B7380" s="13">
        <f>IF(H7380="","",ROW()-4)</f>
        <v/>
      </c>
    </row>
    <row r="7381">
      <c r="A7381" s="13">
        <f>IF(H7381="","",ROW()-4)</f>
        <v/>
      </c>
      <c r="B7381" s="13">
        <f>IF(H7381="","",ROW()-4)</f>
        <v/>
      </c>
    </row>
    <row r="7382">
      <c r="A7382" s="13">
        <f>IF(H7382="","",ROW()-4)</f>
        <v/>
      </c>
      <c r="B7382" s="13">
        <f>IF(H7382="","",ROW()-4)</f>
        <v/>
      </c>
    </row>
    <row r="7383">
      <c r="A7383" s="13">
        <f>IF(H7383="","",ROW()-4)</f>
        <v/>
      </c>
      <c r="B7383" s="13">
        <f>IF(H7383="","",ROW()-4)</f>
        <v/>
      </c>
    </row>
    <row r="7384">
      <c r="A7384" s="13">
        <f>IF(H7384="","",ROW()-4)</f>
        <v/>
      </c>
      <c r="B7384" s="13">
        <f>IF(H7384="","",ROW()-4)</f>
        <v/>
      </c>
    </row>
    <row r="7385">
      <c r="A7385" s="13">
        <f>IF(H7385="","",ROW()-4)</f>
        <v/>
      </c>
      <c r="B7385" s="13">
        <f>IF(H7385="","",ROW()-4)</f>
        <v/>
      </c>
    </row>
    <row r="7386">
      <c r="A7386" s="13">
        <f>IF(H7386="","",ROW()-4)</f>
        <v/>
      </c>
      <c r="B7386" s="13">
        <f>IF(H7386="","",ROW()-4)</f>
        <v/>
      </c>
    </row>
    <row r="7387">
      <c r="A7387" s="13">
        <f>IF(H7387="","",ROW()-4)</f>
        <v/>
      </c>
      <c r="B7387" s="13">
        <f>IF(H7387="","",ROW()-4)</f>
        <v/>
      </c>
    </row>
    <row r="7388">
      <c r="A7388" s="13">
        <f>IF(H7388="","",ROW()-4)</f>
        <v/>
      </c>
      <c r="B7388" s="13">
        <f>IF(H7388="","",ROW()-4)</f>
        <v/>
      </c>
    </row>
    <row r="7389">
      <c r="A7389" s="13">
        <f>IF(H7389="","",ROW()-4)</f>
        <v/>
      </c>
      <c r="B7389" s="13">
        <f>IF(H7389="","",ROW()-4)</f>
        <v/>
      </c>
    </row>
    <row r="7390">
      <c r="A7390" s="13">
        <f>IF(H7390="","",ROW()-4)</f>
        <v/>
      </c>
      <c r="B7390" s="13">
        <f>IF(H7390="","",ROW()-4)</f>
        <v/>
      </c>
    </row>
    <row r="7391">
      <c r="A7391" s="13">
        <f>IF(H7391="","",ROW()-4)</f>
        <v/>
      </c>
      <c r="B7391" s="13">
        <f>IF(H7391="","",ROW()-4)</f>
        <v/>
      </c>
    </row>
    <row r="7392">
      <c r="A7392" s="13">
        <f>IF(H7392="","",ROW()-4)</f>
        <v/>
      </c>
      <c r="B7392" s="13">
        <f>IF(H7392="","",ROW()-4)</f>
        <v/>
      </c>
    </row>
    <row r="7393">
      <c r="A7393" s="13">
        <f>IF(H7393="","",ROW()-4)</f>
        <v/>
      </c>
      <c r="B7393" s="13">
        <f>IF(H7393="","",ROW()-4)</f>
        <v/>
      </c>
    </row>
    <row r="7394">
      <c r="A7394" s="13">
        <f>IF(H7394="","",ROW()-4)</f>
        <v/>
      </c>
      <c r="B7394" s="13">
        <f>IF(H7394="","",ROW()-4)</f>
        <v/>
      </c>
    </row>
    <row r="7395">
      <c r="A7395" s="13">
        <f>IF(H7395="","",ROW()-4)</f>
        <v/>
      </c>
      <c r="B7395" s="13">
        <f>IF(H7395="","",ROW()-4)</f>
        <v/>
      </c>
    </row>
    <row r="7396">
      <c r="A7396" s="13">
        <f>IF(H7396="","",ROW()-4)</f>
        <v/>
      </c>
      <c r="B7396" s="13">
        <f>IF(H7396="","",ROW()-4)</f>
        <v/>
      </c>
    </row>
    <row r="7397">
      <c r="A7397" s="13">
        <f>IF(H7397="","",ROW()-4)</f>
        <v/>
      </c>
      <c r="B7397" s="13">
        <f>IF(H7397="","",ROW()-4)</f>
        <v/>
      </c>
    </row>
    <row r="7398">
      <c r="A7398" s="13">
        <f>IF(H7398="","",ROW()-4)</f>
        <v/>
      </c>
      <c r="B7398" s="13">
        <f>IF(H7398="","",ROW()-4)</f>
        <v/>
      </c>
    </row>
    <row r="7399">
      <c r="A7399" s="13">
        <f>IF(H7399="","",ROW()-4)</f>
        <v/>
      </c>
      <c r="B7399" s="13">
        <f>IF(H7399="","",ROW()-4)</f>
        <v/>
      </c>
    </row>
    <row r="7400">
      <c r="A7400" s="13">
        <f>IF(H7400="","",ROW()-4)</f>
        <v/>
      </c>
      <c r="B7400" s="13">
        <f>IF(H7400="","",ROW()-4)</f>
        <v/>
      </c>
    </row>
    <row r="7401">
      <c r="A7401" s="13">
        <f>IF(H7401="","",ROW()-4)</f>
        <v/>
      </c>
      <c r="B7401" s="13">
        <f>IF(H7401="","",ROW()-4)</f>
        <v/>
      </c>
    </row>
    <row r="7402">
      <c r="A7402" s="13">
        <f>IF(H7402="","",ROW()-4)</f>
        <v/>
      </c>
      <c r="B7402" s="13">
        <f>IF(H7402="","",ROW()-4)</f>
        <v/>
      </c>
    </row>
    <row r="7403">
      <c r="A7403" s="13">
        <f>IF(H7403="","",ROW()-4)</f>
        <v/>
      </c>
      <c r="B7403" s="13">
        <f>IF(H7403="","",ROW()-4)</f>
        <v/>
      </c>
    </row>
    <row r="7404">
      <c r="A7404" s="13">
        <f>IF(H7404="","",ROW()-4)</f>
        <v/>
      </c>
      <c r="B7404" s="13">
        <f>IF(H7404="","",ROW()-4)</f>
        <v/>
      </c>
    </row>
    <row r="7405">
      <c r="A7405" s="13">
        <f>IF(H7405="","",ROW()-4)</f>
        <v/>
      </c>
      <c r="B7405" s="13">
        <f>IF(H7405="","",ROW()-4)</f>
        <v/>
      </c>
    </row>
    <row r="7406">
      <c r="A7406" s="13">
        <f>IF(H7406="","",ROW()-4)</f>
        <v/>
      </c>
      <c r="B7406" s="13">
        <f>IF(H7406="","",ROW()-4)</f>
        <v/>
      </c>
    </row>
    <row r="7407">
      <c r="A7407" s="13">
        <f>IF(H7407="","",ROW()-4)</f>
        <v/>
      </c>
      <c r="B7407" s="13">
        <f>IF(H7407="","",ROW()-4)</f>
        <v/>
      </c>
    </row>
    <row r="7408">
      <c r="A7408" s="13">
        <f>IF(H7408="","",ROW()-4)</f>
        <v/>
      </c>
      <c r="B7408" s="13">
        <f>IF(H7408="","",ROW()-4)</f>
        <v/>
      </c>
    </row>
    <row r="7409">
      <c r="A7409" s="13">
        <f>IF(H7409="","",ROW()-4)</f>
        <v/>
      </c>
      <c r="B7409" s="13">
        <f>IF(H7409="","",ROW()-4)</f>
        <v/>
      </c>
    </row>
    <row r="7410">
      <c r="A7410" s="13">
        <f>IF(H7410="","",ROW()-4)</f>
        <v/>
      </c>
      <c r="B7410" s="13">
        <f>IF(H7410="","",ROW()-4)</f>
        <v/>
      </c>
    </row>
    <row r="7411">
      <c r="A7411" s="13">
        <f>IF(H7411="","",ROW()-4)</f>
        <v/>
      </c>
      <c r="B7411" s="13">
        <f>IF(H7411="","",ROW()-4)</f>
        <v/>
      </c>
    </row>
    <row r="7412">
      <c r="A7412" s="13">
        <f>IF(H7412="","",ROW()-4)</f>
        <v/>
      </c>
      <c r="B7412" s="13">
        <f>IF(H7412="","",ROW()-4)</f>
        <v/>
      </c>
    </row>
    <row r="7413">
      <c r="A7413" s="13">
        <f>IF(H7413="","",ROW()-4)</f>
        <v/>
      </c>
      <c r="B7413" s="13">
        <f>IF(H7413="","",ROW()-4)</f>
        <v/>
      </c>
    </row>
    <row r="7414">
      <c r="A7414" s="13">
        <f>IF(H7414="","",ROW()-4)</f>
        <v/>
      </c>
      <c r="B7414" s="13">
        <f>IF(H7414="","",ROW()-4)</f>
        <v/>
      </c>
    </row>
    <row r="7415">
      <c r="A7415" s="13">
        <f>IF(H7415="","",ROW()-4)</f>
        <v/>
      </c>
      <c r="B7415" s="13">
        <f>IF(H7415="","",ROW()-4)</f>
        <v/>
      </c>
    </row>
    <row r="7416">
      <c r="A7416" s="13">
        <f>IF(H7416="","",ROW()-4)</f>
        <v/>
      </c>
      <c r="B7416" s="13">
        <f>IF(H7416="","",ROW()-4)</f>
        <v/>
      </c>
    </row>
    <row r="7417">
      <c r="A7417" s="13">
        <f>IF(H7417="","",ROW()-4)</f>
        <v/>
      </c>
      <c r="B7417" s="13">
        <f>IF(H7417="","",ROW()-4)</f>
        <v/>
      </c>
    </row>
    <row r="7418">
      <c r="A7418" s="13">
        <f>IF(H7418="","",ROW()-4)</f>
        <v/>
      </c>
      <c r="B7418" s="13">
        <f>IF(H7418="","",ROW()-4)</f>
        <v/>
      </c>
    </row>
    <row r="7419">
      <c r="A7419" s="13">
        <f>IF(H7419="","",ROW()-4)</f>
        <v/>
      </c>
      <c r="B7419" s="13">
        <f>IF(H7419="","",ROW()-4)</f>
        <v/>
      </c>
    </row>
    <row r="7420">
      <c r="A7420" s="13">
        <f>IF(H7420="","",ROW()-4)</f>
        <v/>
      </c>
      <c r="B7420" s="13">
        <f>IF(H7420="","",ROW()-4)</f>
        <v/>
      </c>
    </row>
    <row r="7421">
      <c r="A7421" s="13">
        <f>IF(H7421="","",ROW()-4)</f>
        <v/>
      </c>
      <c r="B7421" s="13">
        <f>IF(H7421="","",ROW()-4)</f>
        <v/>
      </c>
    </row>
    <row r="7422">
      <c r="A7422" s="13">
        <f>IF(H7422="","",ROW()-4)</f>
        <v/>
      </c>
      <c r="B7422" s="13">
        <f>IF(H7422="","",ROW()-4)</f>
        <v/>
      </c>
    </row>
    <row r="7423">
      <c r="A7423" s="13">
        <f>IF(H7423="","",ROW()-4)</f>
        <v/>
      </c>
      <c r="B7423" s="13">
        <f>IF(H7423="","",ROW()-4)</f>
        <v/>
      </c>
    </row>
    <row r="7424">
      <c r="A7424" s="13">
        <f>IF(H7424="","",ROW()-4)</f>
        <v/>
      </c>
      <c r="B7424" s="13">
        <f>IF(H7424="","",ROW()-4)</f>
        <v/>
      </c>
    </row>
    <row r="7425">
      <c r="A7425" s="13">
        <f>IF(H7425="","",ROW()-4)</f>
        <v/>
      </c>
      <c r="B7425" s="13">
        <f>IF(H7425="","",ROW()-4)</f>
        <v/>
      </c>
    </row>
    <row r="7426">
      <c r="A7426" s="13">
        <f>IF(H7426="","",ROW()-4)</f>
        <v/>
      </c>
      <c r="B7426" s="13">
        <f>IF(H7426="","",ROW()-4)</f>
        <v/>
      </c>
    </row>
    <row r="7427">
      <c r="A7427" s="13">
        <f>IF(H7427="","",ROW()-4)</f>
        <v/>
      </c>
      <c r="B7427" s="13">
        <f>IF(H7427="","",ROW()-4)</f>
        <v/>
      </c>
    </row>
    <row r="7428">
      <c r="A7428" s="13">
        <f>IF(H7428="","",ROW()-4)</f>
        <v/>
      </c>
      <c r="B7428" s="13">
        <f>IF(H7428="","",ROW()-4)</f>
        <v/>
      </c>
    </row>
    <row r="7429">
      <c r="A7429" s="13">
        <f>IF(H7429="","",ROW()-4)</f>
        <v/>
      </c>
      <c r="B7429" s="13">
        <f>IF(H7429="","",ROW()-4)</f>
        <v/>
      </c>
    </row>
    <row r="7430">
      <c r="A7430" s="13">
        <f>IF(H7430="","",ROW()-4)</f>
        <v/>
      </c>
      <c r="B7430" s="13">
        <f>IF(H7430="","",ROW()-4)</f>
        <v/>
      </c>
    </row>
    <row r="7431">
      <c r="A7431" s="13">
        <f>IF(H7431="","",ROW()-4)</f>
        <v/>
      </c>
      <c r="B7431" s="13">
        <f>IF(H7431="","",ROW()-4)</f>
        <v/>
      </c>
    </row>
    <row r="7432">
      <c r="A7432" s="13">
        <f>IF(H7432="","",ROW()-4)</f>
        <v/>
      </c>
      <c r="B7432" s="13">
        <f>IF(H7432="","",ROW()-4)</f>
        <v/>
      </c>
    </row>
    <row r="7433">
      <c r="A7433" s="13">
        <f>IF(H7433="","",ROW()-4)</f>
        <v/>
      </c>
      <c r="B7433" s="13">
        <f>IF(H7433="","",ROW()-4)</f>
        <v/>
      </c>
    </row>
    <row r="7434">
      <c r="A7434" s="13">
        <f>IF(H7434="","",ROW()-4)</f>
        <v/>
      </c>
      <c r="B7434" s="13">
        <f>IF(H7434="","",ROW()-4)</f>
        <v/>
      </c>
    </row>
    <row r="7435">
      <c r="A7435" s="13">
        <f>IF(H7435="","",ROW()-4)</f>
        <v/>
      </c>
      <c r="B7435" s="13">
        <f>IF(H7435="","",ROW()-4)</f>
        <v/>
      </c>
    </row>
    <row r="7436">
      <c r="A7436" s="13">
        <f>IF(H7436="","",ROW()-4)</f>
        <v/>
      </c>
      <c r="B7436" s="13">
        <f>IF(H7436="","",ROW()-4)</f>
        <v/>
      </c>
    </row>
    <row r="7437">
      <c r="A7437" s="13">
        <f>IF(H7437="","",ROW()-4)</f>
        <v/>
      </c>
      <c r="B7437" s="13">
        <f>IF(H7437="","",ROW()-4)</f>
        <v/>
      </c>
    </row>
    <row r="7438">
      <c r="A7438" s="13">
        <f>IF(H7438="","",ROW()-4)</f>
        <v/>
      </c>
      <c r="B7438" s="13">
        <f>IF(H7438="","",ROW()-4)</f>
        <v/>
      </c>
    </row>
    <row r="7439">
      <c r="A7439" s="13">
        <f>IF(H7439="","",ROW()-4)</f>
        <v/>
      </c>
      <c r="B7439" s="13">
        <f>IF(H7439="","",ROW()-4)</f>
        <v/>
      </c>
    </row>
    <row r="7440">
      <c r="A7440" s="13">
        <f>IF(H7440="","",ROW()-4)</f>
        <v/>
      </c>
      <c r="B7440" s="13">
        <f>IF(H7440="","",ROW()-4)</f>
        <v/>
      </c>
    </row>
    <row r="7441">
      <c r="A7441" s="13">
        <f>IF(H7441="","",ROW()-4)</f>
        <v/>
      </c>
      <c r="B7441" s="13">
        <f>IF(H7441="","",ROW()-4)</f>
        <v/>
      </c>
    </row>
    <row r="7442">
      <c r="A7442" s="13">
        <f>IF(H7442="","",ROW()-4)</f>
        <v/>
      </c>
      <c r="B7442" s="13">
        <f>IF(H7442="","",ROW()-4)</f>
        <v/>
      </c>
    </row>
    <row r="7443">
      <c r="A7443" s="13">
        <f>IF(H7443="","",ROW()-4)</f>
        <v/>
      </c>
      <c r="B7443" s="13">
        <f>IF(H7443="","",ROW()-4)</f>
        <v/>
      </c>
    </row>
    <row r="7444">
      <c r="A7444" s="13">
        <f>IF(H7444="","",ROW()-4)</f>
        <v/>
      </c>
      <c r="B7444" s="13">
        <f>IF(H7444="","",ROW()-4)</f>
        <v/>
      </c>
    </row>
    <row r="7445">
      <c r="A7445" s="13">
        <f>IF(H7445="","",ROW()-4)</f>
        <v/>
      </c>
      <c r="B7445" s="13">
        <f>IF(H7445="","",ROW()-4)</f>
        <v/>
      </c>
    </row>
    <row r="7446">
      <c r="A7446" s="13">
        <f>IF(H7446="","",ROW()-4)</f>
        <v/>
      </c>
      <c r="B7446" s="13">
        <f>IF(H7446="","",ROW()-4)</f>
        <v/>
      </c>
    </row>
    <row r="7447">
      <c r="A7447" s="13">
        <f>IF(H7447="","",ROW()-4)</f>
        <v/>
      </c>
      <c r="B7447" s="13">
        <f>IF(H7447="","",ROW()-4)</f>
        <v/>
      </c>
    </row>
    <row r="7448">
      <c r="A7448" s="13">
        <f>IF(H7448="","",ROW()-4)</f>
        <v/>
      </c>
      <c r="B7448" s="13">
        <f>IF(H7448="","",ROW()-4)</f>
        <v/>
      </c>
    </row>
    <row r="7449">
      <c r="A7449" s="13">
        <f>IF(H7449="","",ROW()-4)</f>
        <v/>
      </c>
      <c r="B7449" s="13">
        <f>IF(H7449="","",ROW()-4)</f>
        <v/>
      </c>
    </row>
    <row r="7450">
      <c r="A7450" s="13">
        <f>IF(H7450="","",ROW()-4)</f>
        <v/>
      </c>
      <c r="B7450" s="13">
        <f>IF(H7450="","",ROW()-4)</f>
        <v/>
      </c>
    </row>
    <row r="7451">
      <c r="A7451" s="13">
        <f>IF(H7451="","",ROW()-4)</f>
        <v/>
      </c>
      <c r="B7451" s="13">
        <f>IF(H7451="","",ROW()-4)</f>
        <v/>
      </c>
    </row>
    <row r="7452">
      <c r="A7452" s="13">
        <f>IF(H7452="","",ROW()-4)</f>
        <v/>
      </c>
      <c r="B7452" s="13">
        <f>IF(H7452="","",ROW()-4)</f>
        <v/>
      </c>
    </row>
    <row r="7453">
      <c r="A7453" s="13">
        <f>IF(H7453="","",ROW()-4)</f>
        <v/>
      </c>
      <c r="B7453" s="13">
        <f>IF(H7453="","",ROW()-4)</f>
        <v/>
      </c>
    </row>
    <row r="7454">
      <c r="A7454" s="13">
        <f>IF(H7454="","",ROW()-4)</f>
        <v/>
      </c>
      <c r="B7454" s="13">
        <f>IF(H7454="","",ROW()-4)</f>
        <v/>
      </c>
    </row>
    <row r="7455">
      <c r="A7455" s="13">
        <f>IF(H7455="","",ROW()-4)</f>
        <v/>
      </c>
      <c r="B7455" s="13">
        <f>IF(H7455="","",ROW()-4)</f>
        <v/>
      </c>
    </row>
    <row r="7456">
      <c r="A7456" s="13">
        <f>IF(H7456="","",ROW()-4)</f>
        <v/>
      </c>
      <c r="B7456" s="13">
        <f>IF(H7456="","",ROW()-4)</f>
        <v/>
      </c>
    </row>
    <row r="7457">
      <c r="A7457" s="13">
        <f>IF(H7457="","",ROW()-4)</f>
        <v/>
      </c>
      <c r="B7457" s="13">
        <f>IF(H7457="","",ROW()-4)</f>
        <v/>
      </c>
    </row>
    <row r="7458">
      <c r="A7458" s="13">
        <f>IF(H7458="","",ROW()-4)</f>
        <v/>
      </c>
      <c r="B7458" s="13">
        <f>IF(H7458="","",ROW()-4)</f>
        <v/>
      </c>
    </row>
    <row r="7459">
      <c r="A7459" s="13">
        <f>IF(H7459="","",ROW()-4)</f>
        <v/>
      </c>
      <c r="B7459" s="13">
        <f>IF(H7459="","",ROW()-4)</f>
        <v/>
      </c>
    </row>
    <row r="7460">
      <c r="A7460" s="13">
        <f>IF(H7460="","",ROW()-4)</f>
        <v/>
      </c>
      <c r="B7460" s="13">
        <f>IF(H7460="","",ROW()-4)</f>
        <v/>
      </c>
    </row>
    <row r="7461">
      <c r="A7461" s="13">
        <f>IF(H7461="","",ROW()-4)</f>
        <v/>
      </c>
      <c r="B7461" s="13">
        <f>IF(H7461="","",ROW()-4)</f>
        <v/>
      </c>
    </row>
    <row r="7462">
      <c r="A7462" s="13">
        <f>IF(H7462="","",ROW()-4)</f>
        <v/>
      </c>
      <c r="B7462" s="13">
        <f>IF(H7462="","",ROW()-4)</f>
        <v/>
      </c>
    </row>
    <row r="7463">
      <c r="A7463" s="13">
        <f>IF(H7463="","",ROW()-4)</f>
        <v/>
      </c>
      <c r="B7463" s="13">
        <f>IF(H7463="","",ROW()-4)</f>
        <v/>
      </c>
    </row>
    <row r="7464">
      <c r="A7464" s="13">
        <f>IF(H7464="","",ROW()-4)</f>
        <v/>
      </c>
      <c r="B7464" s="13">
        <f>IF(H7464="","",ROW()-4)</f>
        <v/>
      </c>
    </row>
    <row r="7465">
      <c r="A7465" s="13">
        <f>IF(H7465="","",ROW()-4)</f>
        <v/>
      </c>
      <c r="B7465" s="13">
        <f>IF(H7465="","",ROW()-4)</f>
        <v/>
      </c>
    </row>
    <row r="7466">
      <c r="A7466" s="13">
        <f>IF(H7466="","",ROW()-4)</f>
        <v/>
      </c>
      <c r="B7466" s="13">
        <f>IF(H7466="","",ROW()-4)</f>
        <v/>
      </c>
    </row>
    <row r="7467">
      <c r="A7467" s="13">
        <f>IF(H7467="","",ROW()-4)</f>
        <v/>
      </c>
      <c r="B7467" s="13">
        <f>IF(H7467="","",ROW()-4)</f>
        <v/>
      </c>
    </row>
    <row r="7468">
      <c r="A7468" s="13">
        <f>IF(H7468="","",ROW()-4)</f>
        <v/>
      </c>
      <c r="B7468" s="13">
        <f>IF(H7468="","",ROW()-4)</f>
        <v/>
      </c>
    </row>
    <row r="7469">
      <c r="A7469" s="13">
        <f>IF(H7469="","",ROW()-4)</f>
        <v/>
      </c>
      <c r="B7469" s="13">
        <f>IF(H7469="","",ROW()-4)</f>
        <v/>
      </c>
    </row>
    <row r="7470">
      <c r="A7470" s="13">
        <f>IF(H7470="","",ROW()-4)</f>
        <v/>
      </c>
      <c r="B7470" s="13">
        <f>IF(H7470="","",ROW()-4)</f>
        <v/>
      </c>
    </row>
    <row r="7471">
      <c r="A7471" s="13">
        <f>IF(H7471="","",ROW()-4)</f>
        <v/>
      </c>
      <c r="B7471" s="13">
        <f>IF(H7471="","",ROW()-4)</f>
        <v/>
      </c>
    </row>
    <row r="7472">
      <c r="A7472" s="13">
        <f>IF(H7472="","",ROW()-4)</f>
        <v/>
      </c>
      <c r="B7472" s="13">
        <f>IF(H7472="","",ROW()-4)</f>
        <v/>
      </c>
    </row>
    <row r="7473">
      <c r="A7473" s="13">
        <f>IF(H7473="","",ROW()-4)</f>
        <v/>
      </c>
      <c r="B7473" s="13">
        <f>IF(H7473="","",ROW()-4)</f>
        <v/>
      </c>
    </row>
    <row r="7474">
      <c r="A7474" s="13">
        <f>IF(H7474="","",ROW()-4)</f>
        <v/>
      </c>
      <c r="B7474" s="13">
        <f>IF(H7474="","",ROW()-4)</f>
        <v/>
      </c>
    </row>
    <row r="7475">
      <c r="A7475" s="13">
        <f>IF(H7475="","",ROW()-4)</f>
        <v/>
      </c>
      <c r="B7475" s="13">
        <f>IF(H7475="","",ROW()-4)</f>
        <v/>
      </c>
    </row>
    <row r="7476">
      <c r="A7476" s="13">
        <f>IF(H7476="","",ROW()-4)</f>
        <v/>
      </c>
      <c r="B7476" s="13">
        <f>IF(H7476="","",ROW()-4)</f>
        <v/>
      </c>
    </row>
    <row r="7477">
      <c r="A7477" s="13">
        <f>IF(H7477="","",ROW()-4)</f>
        <v/>
      </c>
      <c r="B7477" s="13">
        <f>IF(H7477="","",ROW()-4)</f>
        <v/>
      </c>
    </row>
    <row r="7478">
      <c r="A7478" s="13">
        <f>IF(H7478="","",ROW()-4)</f>
        <v/>
      </c>
      <c r="B7478" s="13">
        <f>IF(H7478="","",ROW()-4)</f>
        <v/>
      </c>
    </row>
    <row r="7479">
      <c r="A7479" s="13">
        <f>IF(H7479="","",ROW()-4)</f>
        <v/>
      </c>
      <c r="B7479" s="13">
        <f>IF(H7479="","",ROW()-4)</f>
        <v/>
      </c>
    </row>
    <row r="7480">
      <c r="A7480" s="13">
        <f>IF(H7480="","",ROW()-4)</f>
        <v/>
      </c>
      <c r="B7480" s="13">
        <f>IF(H7480="","",ROW()-4)</f>
        <v/>
      </c>
    </row>
    <row r="7481">
      <c r="A7481" s="13">
        <f>IF(H7481="","",ROW()-4)</f>
        <v/>
      </c>
      <c r="B7481" s="13">
        <f>IF(H7481="","",ROW()-4)</f>
        <v/>
      </c>
    </row>
    <row r="7482">
      <c r="A7482" s="13">
        <f>IF(H7482="","",ROW()-4)</f>
        <v/>
      </c>
      <c r="B7482" s="13">
        <f>IF(H7482="","",ROW()-4)</f>
        <v/>
      </c>
    </row>
    <row r="7483">
      <c r="A7483" s="13">
        <f>IF(H7483="","",ROW()-4)</f>
        <v/>
      </c>
      <c r="B7483" s="13">
        <f>IF(H7483="","",ROW()-4)</f>
        <v/>
      </c>
    </row>
    <row r="7484">
      <c r="A7484" s="13">
        <f>IF(H7484="","",ROW()-4)</f>
        <v/>
      </c>
      <c r="B7484" s="13">
        <f>IF(H7484="","",ROW()-4)</f>
        <v/>
      </c>
    </row>
    <row r="7485">
      <c r="A7485" s="13">
        <f>IF(H7485="","",ROW()-4)</f>
        <v/>
      </c>
      <c r="B7485" s="13">
        <f>IF(H7485="","",ROW()-4)</f>
        <v/>
      </c>
    </row>
    <row r="7486">
      <c r="A7486" s="13">
        <f>IF(H7486="","",ROW()-4)</f>
        <v/>
      </c>
      <c r="B7486" s="13">
        <f>IF(H7486="","",ROW()-4)</f>
        <v/>
      </c>
    </row>
    <row r="7487">
      <c r="A7487" s="13">
        <f>IF(H7487="","",ROW()-4)</f>
        <v/>
      </c>
      <c r="B7487" s="13">
        <f>IF(H7487="","",ROW()-4)</f>
        <v/>
      </c>
    </row>
    <row r="7488">
      <c r="A7488" s="13">
        <f>IF(H7488="","",ROW()-4)</f>
        <v/>
      </c>
      <c r="B7488" s="13">
        <f>IF(H7488="","",ROW()-4)</f>
        <v/>
      </c>
    </row>
    <row r="7489">
      <c r="A7489" s="13">
        <f>IF(H7489="","",ROW()-4)</f>
        <v/>
      </c>
      <c r="B7489" s="13">
        <f>IF(H7489="","",ROW()-4)</f>
        <v/>
      </c>
    </row>
    <row r="7490">
      <c r="A7490" s="13">
        <f>IF(H7490="","",ROW()-4)</f>
        <v/>
      </c>
      <c r="B7490" s="13">
        <f>IF(H7490="","",ROW()-4)</f>
        <v/>
      </c>
    </row>
    <row r="7491">
      <c r="A7491" s="13">
        <f>IF(H7491="","",ROW()-4)</f>
        <v/>
      </c>
      <c r="B7491" s="13">
        <f>IF(H7491="","",ROW()-4)</f>
        <v/>
      </c>
    </row>
    <row r="7492">
      <c r="A7492" s="13">
        <f>IF(H7492="","",ROW()-4)</f>
        <v/>
      </c>
      <c r="B7492" s="13">
        <f>IF(H7492="","",ROW()-4)</f>
        <v/>
      </c>
    </row>
    <row r="7493">
      <c r="A7493" s="13">
        <f>IF(H7493="","",ROW()-4)</f>
        <v/>
      </c>
      <c r="B7493" s="13">
        <f>IF(H7493="","",ROW()-4)</f>
        <v/>
      </c>
    </row>
    <row r="7494">
      <c r="A7494" s="13">
        <f>IF(H7494="","",ROW()-4)</f>
        <v/>
      </c>
      <c r="B7494" s="13">
        <f>IF(H7494="","",ROW()-4)</f>
        <v/>
      </c>
    </row>
    <row r="7495">
      <c r="A7495" s="13">
        <f>IF(H7495="","",ROW()-4)</f>
        <v/>
      </c>
      <c r="B7495" s="13">
        <f>IF(H7495="","",ROW()-4)</f>
        <v/>
      </c>
    </row>
    <row r="7496">
      <c r="A7496" s="13">
        <f>IF(H7496="","",ROW()-4)</f>
        <v/>
      </c>
      <c r="B7496" s="13">
        <f>IF(H7496="","",ROW()-4)</f>
        <v/>
      </c>
    </row>
    <row r="7497">
      <c r="A7497" s="13">
        <f>IF(H7497="","",ROW()-4)</f>
        <v/>
      </c>
      <c r="B7497" s="13">
        <f>IF(H7497="","",ROW()-4)</f>
        <v/>
      </c>
    </row>
    <row r="7498">
      <c r="A7498" s="13">
        <f>IF(H7498="","",ROW()-4)</f>
        <v/>
      </c>
      <c r="B7498" s="13">
        <f>IF(H7498="","",ROW()-4)</f>
        <v/>
      </c>
    </row>
    <row r="7499">
      <c r="A7499" s="13">
        <f>IF(H7499="","",ROW()-4)</f>
        <v/>
      </c>
      <c r="B7499" s="13">
        <f>IF(H7499="","",ROW()-4)</f>
        <v/>
      </c>
    </row>
    <row r="7500">
      <c r="A7500" s="13">
        <f>IF(H7500="","",ROW()-4)</f>
        <v/>
      </c>
      <c r="B7500" s="13">
        <f>IF(H7500="","",ROW()-4)</f>
        <v/>
      </c>
    </row>
    <row r="7501">
      <c r="A7501" s="13">
        <f>IF(H7501="","",ROW()-4)</f>
        <v/>
      </c>
      <c r="B7501" s="13">
        <f>IF(H7501="","",ROW()-4)</f>
        <v/>
      </c>
    </row>
    <row r="7502">
      <c r="A7502" s="13">
        <f>IF(H7502="","",ROW()-4)</f>
        <v/>
      </c>
      <c r="B7502" s="13">
        <f>IF(H7502="","",ROW()-4)</f>
        <v/>
      </c>
    </row>
    <row r="7503">
      <c r="A7503" s="13">
        <f>IF(H7503="","",ROW()-4)</f>
        <v/>
      </c>
      <c r="B7503" s="13">
        <f>IF(H7503="","",ROW()-4)</f>
        <v/>
      </c>
    </row>
    <row r="7504">
      <c r="A7504" s="13">
        <f>IF(H7504="","",ROW()-4)</f>
        <v/>
      </c>
      <c r="B7504" s="13">
        <f>IF(H7504="","",ROW()-4)</f>
        <v/>
      </c>
    </row>
    <row r="7505">
      <c r="A7505" s="13">
        <f>IF(H7505="","",ROW()-4)</f>
        <v/>
      </c>
      <c r="B7505" s="13">
        <f>IF(H7505="","",ROW()-4)</f>
        <v/>
      </c>
    </row>
    <row r="7506">
      <c r="A7506" s="13">
        <f>IF(H7506="","",ROW()-4)</f>
        <v/>
      </c>
      <c r="B7506" s="13">
        <f>IF(H7506="","",ROW()-4)</f>
        <v/>
      </c>
    </row>
    <row r="7507">
      <c r="A7507" s="13">
        <f>IF(H7507="","",ROW()-4)</f>
        <v/>
      </c>
      <c r="B7507" s="13">
        <f>IF(H7507="","",ROW()-4)</f>
        <v/>
      </c>
    </row>
    <row r="7508">
      <c r="A7508" s="13">
        <f>IF(H7508="","",ROW()-4)</f>
        <v/>
      </c>
      <c r="B7508" s="13">
        <f>IF(H7508="","",ROW()-4)</f>
        <v/>
      </c>
    </row>
    <row r="7509">
      <c r="A7509" s="13">
        <f>IF(H7509="","",ROW()-4)</f>
        <v/>
      </c>
      <c r="B7509" s="13">
        <f>IF(H7509="","",ROW()-4)</f>
        <v/>
      </c>
    </row>
    <row r="7510">
      <c r="A7510" s="13">
        <f>IF(H7510="","",ROW()-4)</f>
        <v/>
      </c>
      <c r="B7510" s="13">
        <f>IF(H7510="","",ROW()-4)</f>
        <v/>
      </c>
    </row>
    <row r="7511">
      <c r="A7511" s="13">
        <f>IF(H7511="","",ROW()-4)</f>
        <v/>
      </c>
      <c r="B7511" s="13">
        <f>IF(H7511="","",ROW()-4)</f>
        <v/>
      </c>
    </row>
    <row r="7512">
      <c r="A7512" s="13">
        <f>IF(H7512="","",ROW()-4)</f>
        <v/>
      </c>
      <c r="B7512" s="13">
        <f>IF(H7512="","",ROW()-4)</f>
        <v/>
      </c>
    </row>
    <row r="7513">
      <c r="A7513" s="13">
        <f>IF(H7513="","",ROW()-4)</f>
        <v/>
      </c>
      <c r="B7513" s="13">
        <f>IF(H7513="","",ROW()-4)</f>
        <v/>
      </c>
    </row>
    <row r="7514">
      <c r="A7514" s="13">
        <f>IF(H7514="","",ROW()-4)</f>
        <v/>
      </c>
      <c r="B7514" s="13">
        <f>IF(H7514="","",ROW()-4)</f>
        <v/>
      </c>
    </row>
    <row r="7515">
      <c r="A7515" s="13">
        <f>IF(H7515="","",ROW()-4)</f>
        <v/>
      </c>
      <c r="B7515" s="13">
        <f>IF(H7515="","",ROW()-4)</f>
        <v/>
      </c>
    </row>
    <row r="7516">
      <c r="A7516" s="13">
        <f>IF(H7516="","",ROW()-4)</f>
        <v/>
      </c>
      <c r="B7516" s="13">
        <f>IF(H7516="","",ROW()-4)</f>
        <v/>
      </c>
    </row>
    <row r="7517">
      <c r="A7517" s="13">
        <f>IF(H7517="","",ROW()-4)</f>
        <v/>
      </c>
      <c r="B7517" s="13">
        <f>IF(H7517="","",ROW()-4)</f>
        <v/>
      </c>
    </row>
    <row r="7518">
      <c r="A7518" s="13">
        <f>IF(H7518="","",ROW()-4)</f>
        <v/>
      </c>
      <c r="B7518" s="13">
        <f>IF(H7518="","",ROW()-4)</f>
        <v/>
      </c>
    </row>
    <row r="7519">
      <c r="A7519" s="13">
        <f>IF(H7519="","",ROW()-4)</f>
        <v/>
      </c>
      <c r="B7519" s="13">
        <f>IF(H7519="","",ROW()-4)</f>
        <v/>
      </c>
    </row>
    <row r="7520">
      <c r="A7520" s="13">
        <f>IF(H7520="","",ROW()-4)</f>
        <v/>
      </c>
      <c r="B7520" s="13">
        <f>IF(H7520="","",ROW()-4)</f>
        <v/>
      </c>
    </row>
    <row r="7521">
      <c r="A7521" s="13">
        <f>IF(H7521="","",ROW()-4)</f>
        <v/>
      </c>
      <c r="B7521" s="13">
        <f>IF(H7521="","",ROW()-4)</f>
        <v/>
      </c>
    </row>
    <row r="7522">
      <c r="A7522" s="13">
        <f>IF(H7522="","",ROW()-4)</f>
        <v/>
      </c>
      <c r="B7522" s="13">
        <f>IF(H7522="","",ROW()-4)</f>
        <v/>
      </c>
    </row>
    <row r="7523">
      <c r="A7523" s="13">
        <f>IF(H7523="","",ROW()-4)</f>
        <v/>
      </c>
      <c r="B7523" s="13">
        <f>IF(H7523="","",ROW()-4)</f>
        <v/>
      </c>
    </row>
    <row r="7524">
      <c r="A7524" s="13">
        <f>IF(H7524="","",ROW()-4)</f>
        <v/>
      </c>
      <c r="B7524" s="13">
        <f>IF(H7524="","",ROW()-4)</f>
        <v/>
      </c>
    </row>
    <row r="7525">
      <c r="A7525" s="13">
        <f>IF(H7525="","",ROW()-4)</f>
        <v/>
      </c>
      <c r="B7525" s="13">
        <f>IF(H7525="","",ROW()-4)</f>
        <v/>
      </c>
    </row>
    <row r="7526">
      <c r="A7526" s="13">
        <f>IF(H7526="","",ROW()-4)</f>
        <v/>
      </c>
      <c r="B7526" s="13">
        <f>IF(H7526="","",ROW()-4)</f>
        <v/>
      </c>
    </row>
    <row r="7527">
      <c r="A7527" s="13">
        <f>IF(H7527="","",ROW()-4)</f>
        <v/>
      </c>
      <c r="B7527" s="13">
        <f>IF(H7527="","",ROW()-4)</f>
        <v/>
      </c>
    </row>
    <row r="7528">
      <c r="A7528" s="13">
        <f>IF(H7528="","",ROW()-4)</f>
        <v/>
      </c>
      <c r="B7528" s="13">
        <f>IF(H7528="","",ROW()-4)</f>
        <v/>
      </c>
    </row>
    <row r="7529">
      <c r="A7529" s="13">
        <f>IF(H7529="","",ROW()-4)</f>
        <v/>
      </c>
      <c r="B7529" s="13">
        <f>IF(H7529="","",ROW()-4)</f>
        <v/>
      </c>
    </row>
    <row r="7530">
      <c r="A7530" s="13">
        <f>IF(H7530="","",ROW()-4)</f>
        <v/>
      </c>
      <c r="B7530" s="13">
        <f>IF(H7530="","",ROW()-4)</f>
        <v/>
      </c>
    </row>
    <row r="7531">
      <c r="A7531" s="13">
        <f>IF(H7531="","",ROW()-4)</f>
        <v/>
      </c>
      <c r="B7531" s="13">
        <f>IF(H7531="","",ROW()-4)</f>
        <v/>
      </c>
    </row>
    <row r="7532">
      <c r="A7532" s="13">
        <f>IF(H7532="","",ROW()-4)</f>
        <v/>
      </c>
      <c r="B7532" s="13">
        <f>IF(H7532="","",ROW()-4)</f>
        <v/>
      </c>
    </row>
    <row r="7533">
      <c r="A7533" s="13">
        <f>IF(H7533="","",ROW()-4)</f>
        <v/>
      </c>
      <c r="B7533" s="13">
        <f>IF(H7533="","",ROW()-4)</f>
        <v/>
      </c>
    </row>
    <row r="7534">
      <c r="A7534" s="13">
        <f>IF(H7534="","",ROW()-4)</f>
        <v/>
      </c>
      <c r="B7534" s="13">
        <f>IF(H7534="","",ROW()-4)</f>
        <v/>
      </c>
    </row>
    <row r="7535">
      <c r="A7535" s="13">
        <f>IF(H7535="","",ROW()-4)</f>
        <v/>
      </c>
      <c r="B7535" s="13">
        <f>IF(H7535="","",ROW()-4)</f>
        <v/>
      </c>
    </row>
    <row r="7536">
      <c r="A7536" s="13">
        <f>IF(H7536="","",ROW()-4)</f>
        <v/>
      </c>
      <c r="B7536" s="13">
        <f>IF(H7536="","",ROW()-4)</f>
        <v/>
      </c>
    </row>
    <row r="7537">
      <c r="A7537" s="13">
        <f>IF(H7537="","",ROW()-4)</f>
        <v/>
      </c>
      <c r="B7537" s="13">
        <f>IF(H7537="","",ROW()-4)</f>
        <v/>
      </c>
    </row>
    <row r="7538">
      <c r="A7538" s="13">
        <f>IF(H7538="","",ROW()-4)</f>
        <v/>
      </c>
      <c r="B7538" s="13">
        <f>IF(H7538="","",ROW()-4)</f>
        <v/>
      </c>
    </row>
    <row r="7539">
      <c r="A7539" s="13">
        <f>IF(H7539="","",ROW()-4)</f>
        <v/>
      </c>
      <c r="B7539" s="13">
        <f>IF(H7539="","",ROW()-4)</f>
        <v/>
      </c>
    </row>
    <row r="7540">
      <c r="A7540" s="13">
        <f>IF(H7540="","",ROW()-4)</f>
        <v/>
      </c>
      <c r="B7540" s="13">
        <f>IF(H7540="","",ROW()-4)</f>
        <v/>
      </c>
    </row>
    <row r="7541">
      <c r="A7541" s="13">
        <f>IF(H7541="","",ROW()-4)</f>
        <v/>
      </c>
      <c r="B7541" s="13">
        <f>IF(H7541="","",ROW()-4)</f>
        <v/>
      </c>
    </row>
    <row r="7542">
      <c r="A7542" s="13">
        <f>IF(H7542="","",ROW()-4)</f>
        <v/>
      </c>
      <c r="B7542" s="13">
        <f>IF(H7542="","",ROW()-4)</f>
        <v/>
      </c>
    </row>
    <row r="7543">
      <c r="A7543" s="13">
        <f>IF(H7543="","",ROW()-4)</f>
        <v/>
      </c>
      <c r="B7543" s="13">
        <f>IF(H7543="","",ROW()-4)</f>
        <v/>
      </c>
    </row>
    <row r="7544">
      <c r="A7544" s="13">
        <f>IF(H7544="","",ROW()-4)</f>
        <v/>
      </c>
      <c r="B7544" s="13">
        <f>IF(H7544="","",ROW()-4)</f>
        <v/>
      </c>
    </row>
    <row r="7545">
      <c r="A7545" s="13">
        <f>IF(H7545="","",ROW()-4)</f>
        <v/>
      </c>
      <c r="B7545" s="13">
        <f>IF(H7545="","",ROW()-4)</f>
        <v/>
      </c>
    </row>
    <row r="7546">
      <c r="A7546" s="13">
        <f>IF(H7546="","",ROW()-4)</f>
        <v/>
      </c>
      <c r="B7546" s="13">
        <f>IF(H7546="","",ROW()-4)</f>
        <v/>
      </c>
    </row>
    <row r="7547">
      <c r="A7547" s="13">
        <f>IF(H7547="","",ROW()-4)</f>
        <v/>
      </c>
      <c r="B7547" s="13">
        <f>IF(H7547="","",ROW()-4)</f>
        <v/>
      </c>
    </row>
    <row r="7548">
      <c r="A7548" s="13">
        <f>IF(H7548="","",ROW()-4)</f>
        <v/>
      </c>
      <c r="B7548" s="13">
        <f>IF(H7548="","",ROW()-4)</f>
        <v/>
      </c>
    </row>
    <row r="7549">
      <c r="A7549" s="13">
        <f>IF(H7549="","",ROW()-4)</f>
        <v/>
      </c>
      <c r="B7549" s="13">
        <f>IF(H7549="","",ROW()-4)</f>
        <v/>
      </c>
    </row>
    <row r="7550">
      <c r="A7550" s="13">
        <f>IF(H7550="","",ROW()-4)</f>
        <v/>
      </c>
      <c r="B7550" s="13">
        <f>IF(H7550="","",ROW()-4)</f>
        <v/>
      </c>
    </row>
    <row r="7551">
      <c r="A7551" s="13">
        <f>IF(H7551="","",ROW()-4)</f>
        <v/>
      </c>
      <c r="B7551" s="13">
        <f>IF(H7551="","",ROW()-4)</f>
        <v/>
      </c>
    </row>
    <row r="7552">
      <c r="A7552" s="13">
        <f>IF(H7552="","",ROW()-4)</f>
        <v/>
      </c>
      <c r="B7552" s="13">
        <f>IF(H7552="","",ROW()-4)</f>
        <v/>
      </c>
    </row>
    <row r="7553">
      <c r="A7553" s="13">
        <f>IF(H7553="","",ROW()-4)</f>
        <v/>
      </c>
      <c r="B7553" s="13">
        <f>IF(H7553="","",ROW()-4)</f>
        <v/>
      </c>
    </row>
    <row r="7554">
      <c r="A7554" s="13">
        <f>IF(H7554="","",ROW()-4)</f>
        <v/>
      </c>
      <c r="B7554" s="13">
        <f>IF(H7554="","",ROW()-4)</f>
        <v/>
      </c>
    </row>
    <row r="7555">
      <c r="A7555" s="13">
        <f>IF(H7555="","",ROW()-4)</f>
        <v/>
      </c>
      <c r="B7555" s="13">
        <f>IF(H7555="","",ROW()-4)</f>
        <v/>
      </c>
    </row>
    <row r="7556">
      <c r="A7556" s="13">
        <f>IF(H7556="","",ROW()-4)</f>
        <v/>
      </c>
      <c r="B7556" s="13">
        <f>IF(H7556="","",ROW()-4)</f>
        <v/>
      </c>
    </row>
    <row r="7557">
      <c r="A7557" s="13">
        <f>IF(H7557="","",ROW()-4)</f>
        <v/>
      </c>
      <c r="B7557" s="13">
        <f>IF(H7557="","",ROW()-4)</f>
        <v/>
      </c>
    </row>
    <row r="7558">
      <c r="A7558" s="13">
        <f>IF(H7558="","",ROW()-4)</f>
        <v/>
      </c>
      <c r="B7558" s="13">
        <f>IF(H7558="","",ROW()-4)</f>
        <v/>
      </c>
    </row>
    <row r="7559">
      <c r="A7559" s="13">
        <f>IF(H7559="","",ROW()-4)</f>
        <v/>
      </c>
      <c r="B7559" s="13">
        <f>IF(H7559="","",ROW()-4)</f>
        <v/>
      </c>
    </row>
    <row r="7560">
      <c r="A7560" s="13">
        <f>IF(H7560="","",ROW()-4)</f>
        <v/>
      </c>
      <c r="B7560" s="13">
        <f>IF(H7560="","",ROW()-4)</f>
        <v/>
      </c>
    </row>
    <row r="7561">
      <c r="A7561" s="13">
        <f>IF(H7561="","",ROW()-4)</f>
        <v/>
      </c>
      <c r="B7561" s="13">
        <f>IF(H7561="","",ROW()-4)</f>
        <v/>
      </c>
    </row>
    <row r="7562">
      <c r="A7562" s="13">
        <f>IF(H7562="","",ROW()-4)</f>
        <v/>
      </c>
      <c r="B7562" s="13">
        <f>IF(H7562="","",ROW()-4)</f>
        <v/>
      </c>
    </row>
    <row r="7563">
      <c r="A7563" s="13">
        <f>IF(H7563="","",ROW()-4)</f>
        <v/>
      </c>
      <c r="B7563" s="13">
        <f>IF(H7563="","",ROW()-4)</f>
        <v/>
      </c>
    </row>
    <row r="7564">
      <c r="A7564" s="13">
        <f>IF(H7564="","",ROW()-4)</f>
        <v/>
      </c>
      <c r="B7564" s="13">
        <f>IF(H7564="","",ROW()-4)</f>
        <v/>
      </c>
    </row>
    <row r="7565">
      <c r="A7565" s="13">
        <f>IF(H7565="","",ROW()-4)</f>
        <v/>
      </c>
      <c r="B7565" s="13">
        <f>IF(H7565="","",ROW()-4)</f>
        <v/>
      </c>
    </row>
    <row r="7566">
      <c r="A7566" s="13">
        <f>IF(H7566="","",ROW()-4)</f>
        <v/>
      </c>
      <c r="B7566" s="13">
        <f>IF(H7566="","",ROW()-4)</f>
        <v/>
      </c>
    </row>
    <row r="7567">
      <c r="A7567" s="13">
        <f>IF(H7567="","",ROW()-4)</f>
        <v/>
      </c>
      <c r="B7567" s="13">
        <f>IF(H7567="","",ROW()-4)</f>
        <v/>
      </c>
    </row>
    <row r="7568">
      <c r="A7568" s="13">
        <f>IF(H7568="","",ROW()-4)</f>
        <v/>
      </c>
      <c r="B7568" s="13">
        <f>IF(H7568="","",ROW()-4)</f>
        <v/>
      </c>
    </row>
    <row r="7569">
      <c r="A7569" s="13">
        <f>IF(H7569="","",ROW()-4)</f>
        <v/>
      </c>
      <c r="B7569" s="13">
        <f>IF(H7569="","",ROW()-4)</f>
        <v/>
      </c>
    </row>
    <row r="7570">
      <c r="A7570" s="13">
        <f>IF(H7570="","",ROW()-4)</f>
        <v/>
      </c>
      <c r="B7570" s="13">
        <f>IF(H7570="","",ROW()-4)</f>
        <v/>
      </c>
    </row>
    <row r="7571">
      <c r="A7571" s="13">
        <f>IF(H7571="","",ROW()-4)</f>
        <v/>
      </c>
      <c r="B7571" s="13">
        <f>IF(H7571="","",ROW()-4)</f>
        <v/>
      </c>
    </row>
    <row r="7572">
      <c r="A7572" s="13">
        <f>IF(H7572="","",ROW()-4)</f>
        <v/>
      </c>
      <c r="B7572" s="13">
        <f>IF(H7572="","",ROW()-4)</f>
        <v/>
      </c>
    </row>
    <row r="7573">
      <c r="A7573" s="13">
        <f>IF(H7573="","",ROW()-4)</f>
        <v/>
      </c>
      <c r="B7573" s="13">
        <f>IF(H7573="","",ROW()-4)</f>
        <v/>
      </c>
    </row>
    <row r="7574">
      <c r="A7574" s="13">
        <f>IF(H7574="","",ROW()-4)</f>
        <v/>
      </c>
      <c r="B7574" s="13">
        <f>IF(H7574="","",ROW()-4)</f>
        <v/>
      </c>
    </row>
    <row r="7575">
      <c r="A7575" s="13">
        <f>IF(H7575="","",ROW()-4)</f>
        <v/>
      </c>
      <c r="B7575" s="13">
        <f>IF(H7575="","",ROW()-4)</f>
        <v/>
      </c>
    </row>
    <row r="7576">
      <c r="A7576" s="13">
        <f>IF(H7576="","",ROW()-4)</f>
        <v/>
      </c>
      <c r="B7576" s="13">
        <f>IF(H7576="","",ROW()-4)</f>
        <v/>
      </c>
    </row>
    <row r="7577">
      <c r="A7577" s="13">
        <f>IF(H7577="","",ROW()-4)</f>
        <v/>
      </c>
      <c r="B7577" s="13">
        <f>IF(H7577="","",ROW()-4)</f>
        <v/>
      </c>
    </row>
    <row r="7578">
      <c r="A7578" s="13">
        <f>IF(H7578="","",ROW()-4)</f>
        <v/>
      </c>
      <c r="B7578" s="13">
        <f>IF(H7578="","",ROW()-4)</f>
        <v/>
      </c>
    </row>
    <row r="7579">
      <c r="A7579" s="13">
        <f>IF(H7579="","",ROW()-4)</f>
        <v/>
      </c>
      <c r="B7579" s="13">
        <f>IF(H7579="","",ROW()-4)</f>
        <v/>
      </c>
    </row>
    <row r="7580">
      <c r="A7580" s="13">
        <f>IF(H7580="","",ROW()-4)</f>
        <v/>
      </c>
      <c r="B7580" s="13">
        <f>IF(H7580="","",ROW()-4)</f>
        <v/>
      </c>
    </row>
    <row r="7581">
      <c r="A7581" s="13">
        <f>IF(H7581="","",ROW()-4)</f>
        <v/>
      </c>
      <c r="B7581" s="13">
        <f>IF(H7581="","",ROW()-4)</f>
        <v/>
      </c>
    </row>
    <row r="7582">
      <c r="A7582" s="13">
        <f>IF(H7582="","",ROW()-4)</f>
        <v/>
      </c>
      <c r="B7582" s="13">
        <f>IF(H7582="","",ROW()-4)</f>
        <v/>
      </c>
    </row>
    <row r="7583">
      <c r="A7583" s="13">
        <f>IF(H7583="","",ROW()-4)</f>
        <v/>
      </c>
      <c r="B7583" s="13">
        <f>IF(H7583="","",ROW()-4)</f>
        <v/>
      </c>
    </row>
    <row r="7584">
      <c r="A7584" s="13">
        <f>IF(H7584="","",ROW()-4)</f>
        <v/>
      </c>
      <c r="B7584" s="13">
        <f>IF(H7584="","",ROW()-4)</f>
        <v/>
      </c>
    </row>
    <row r="7585">
      <c r="A7585" s="13">
        <f>IF(H7585="","",ROW()-4)</f>
        <v/>
      </c>
      <c r="B7585" s="13">
        <f>IF(H7585="","",ROW()-4)</f>
        <v/>
      </c>
    </row>
    <row r="7586">
      <c r="A7586" s="13">
        <f>IF(H7586="","",ROW()-4)</f>
        <v/>
      </c>
      <c r="B7586" s="13">
        <f>IF(H7586="","",ROW()-4)</f>
        <v/>
      </c>
    </row>
    <row r="7587">
      <c r="A7587" s="13">
        <f>IF(H7587="","",ROW()-4)</f>
        <v/>
      </c>
      <c r="B7587" s="13">
        <f>IF(H7587="","",ROW()-4)</f>
        <v/>
      </c>
    </row>
    <row r="7588">
      <c r="A7588" s="13">
        <f>IF(H7588="","",ROW()-4)</f>
        <v/>
      </c>
      <c r="B7588" s="13">
        <f>IF(H7588="","",ROW()-4)</f>
        <v/>
      </c>
    </row>
    <row r="7589">
      <c r="A7589" s="13">
        <f>IF(H7589="","",ROW()-4)</f>
        <v/>
      </c>
      <c r="B7589" s="13">
        <f>IF(H7589="","",ROW()-4)</f>
        <v/>
      </c>
    </row>
    <row r="7590">
      <c r="A7590" s="13">
        <f>IF(H7590="","",ROW()-4)</f>
        <v/>
      </c>
      <c r="B7590" s="13">
        <f>IF(H7590="","",ROW()-4)</f>
        <v/>
      </c>
    </row>
    <row r="7591">
      <c r="A7591" s="13">
        <f>IF(H7591="","",ROW()-4)</f>
        <v/>
      </c>
      <c r="B7591" s="13">
        <f>IF(H7591="","",ROW()-4)</f>
        <v/>
      </c>
    </row>
    <row r="7592">
      <c r="A7592" s="13">
        <f>IF(H7592="","",ROW()-4)</f>
        <v/>
      </c>
      <c r="B7592" s="13">
        <f>IF(H7592="","",ROW()-4)</f>
        <v/>
      </c>
    </row>
    <row r="7593">
      <c r="A7593" s="13">
        <f>IF(H7593="","",ROW()-4)</f>
        <v/>
      </c>
      <c r="B7593" s="13">
        <f>IF(H7593="","",ROW()-4)</f>
        <v/>
      </c>
    </row>
    <row r="7594">
      <c r="A7594" s="13">
        <f>IF(H7594="","",ROW()-4)</f>
        <v/>
      </c>
      <c r="B7594" s="13">
        <f>IF(H7594="","",ROW()-4)</f>
        <v/>
      </c>
    </row>
    <row r="7595">
      <c r="A7595" s="13">
        <f>IF(H7595="","",ROW()-4)</f>
        <v/>
      </c>
      <c r="B7595" s="13">
        <f>IF(H7595="","",ROW()-4)</f>
        <v/>
      </c>
    </row>
    <row r="7596">
      <c r="A7596" s="13">
        <f>IF(H7596="","",ROW()-4)</f>
        <v/>
      </c>
      <c r="B7596" s="13">
        <f>IF(H7596="","",ROW()-4)</f>
        <v/>
      </c>
    </row>
    <row r="7597">
      <c r="A7597" s="13">
        <f>IF(H7597="","",ROW()-4)</f>
        <v/>
      </c>
      <c r="B7597" s="13">
        <f>IF(H7597="","",ROW()-4)</f>
        <v/>
      </c>
    </row>
    <row r="7598">
      <c r="A7598" s="13">
        <f>IF(H7598="","",ROW()-4)</f>
        <v/>
      </c>
      <c r="B7598" s="13">
        <f>IF(H7598="","",ROW()-4)</f>
        <v/>
      </c>
    </row>
    <row r="7599">
      <c r="A7599" s="13">
        <f>IF(H7599="","",ROW()-4)</f>
        <v/>
      </c>
      <c r="B7599" s="13">
        <f>IF(H7599="","",ROW()-4)</f>
        <v/>
      </c>
    </row>
    <row r="7600">
      <c r="A7600" s="13">
        <f>IF(H7600="","",ROW()-4)</f>
        <v/>
      </c>
      <c r="B7600" s="13">
        <f>IF(H7600="","",ROW()-4)</f>
        <v/>
      </c>
    </row>
    <row r="7601">
      <c r="A7601" s="13">
        <f>IF(H7601="","",ROW()-4)</f>
        <v/>
      </c>
      <c r="B7601" s="13">
        <f>IF(H7601="","",ROW()-4)</f>
        <v/>
      </c>
    </row>
    <row r="7602">
      <c r="A7602" s="13">
        <f>IF(H7602="","",ROW()-4)</f>
        <v/>
      </c>
      <c r="B7602" s="13">
        <f>IF(H7602="","",ROW()-4)</f>
        <v/>
      </c>
    </row>
    <row r="7603">
      <c r="A7603" s="13">
        <f>IF(H7603="","",ROW()-4)</f>
        <v/>
      </c>
      <c r="B7603" s="13">
        <f>IF(H7603="","",ROW()-4)</f>
        <v/>
      </c>
    </row>
    <row r="7604">
      <c r="A7604" s="13">
        <f>IF(H7604="","",ROW()-4)</f>
        <v/>
      </c>
      <c r="B7604" s="13">
        <f>IF(H7604="","",ROW()-4)</f>
        <v/>
      </c>
    </row>
    <row r="7605">
      <c r="A7605" s="13">
        <f>IF(H7605="","",ROW()-4)</f>
        <v/>
      </c>
      <c r="B7605" s="13">
        <f>IF(H7605="","",ROW()-4)</f>
        <v/>
      </c>
    </row>
    <row r="7606">
      <c r="A7606" s="13">
        <f>IF(H7606="","",ROW()-4)</f>
        <v/>
      </c>
      <c r="B7606" s="13">
        <f>IF(H7606="","",ROW()-4)</f>
        <v/>
      </c>
    </row>
    <row r="7607">
      <c r="A7607" s="13">
        <f>IF(H7607="","",ROW()-4)</f>
        <v/>
      </c>
      <c r="B7607" s="13">
        <f>IF(H7607="","",ROW()-4)</f>
        <v/>
      </c>
    </row>
    <row r="7608">
      <c r="A7608" s="13">
        <f>IF(H7608="","",ROW()-4)</f>
        <v/>
      </c>
      <c r="B7608" s="13">
        <f>IF(H7608="","",ROW()-4)</f>
        <v/>
      </c>
    </row>
    <row r="7609">
      <c r="A7609" s="13">
        <f>IF(H7609="","",ROW()-4)</f>
        <v/>
      </c>
      <c r="B7609" s="13">
        <f>IF(H7609="","",ROW()-4)</f>
        <v/>
      </c>
    </row>
    <row r="7610">
      <c r="A7610" s="13">
        <f>IF(H7610="","",ROW()-4)</f>
        <v/>
      </c>
      <c r="B7610" s="13">
        <f>IF(H7610="","",ROW()-4)</f>
        <v/>
      </c>
    </row>
    <row r="7611">
      <c r="A7611" s="13">
        <f>IF(H7611="","",ROW()-4)</f>
        <v/>
      </c>
      <c r="B7611" s="13">
        <f>IF(H7611="","",ROW()-4)</f>
        <v/>
      </c>
    </row>
    <row r="7612">
      <c r="A7612" s="13">
        <f>IF(H7612="","",ROW()-4)</f>
        <v/>
      </c>
      <c r="B7612" s="13">
        <f>IF(H7612="","",ROW()-4)</f>
        <v/>
      </c>
    </row>
    <row r="7613">
      <c r="A7613" s="13">
        <f>IF(H7613="","",ROW()-4)</f>
        <v/>
      </c>
      <c r="B7613" s="13">
        <f>IF(H7613="","",ROW()-4)</f>
        <v/>
      </c>
    </row>
    <row r="7614">
      <c r="A7614" s="13">
        <f>IF(H7614="","",ROW()-4)</f>
        <v/>
      </c>
      <c r="B7614" s="13">
        <f>IF(H7614="","",ROW()-4)</f>
        <v/>
      </c>
    </row>
    <row r="7615">
      <c r="A7615" s="13">
        <f>IF(H7615="","",ROW()-4)</f>
        <v/>
      </c>
      <c r="B7615" s="13">
        <f>IF(H7615="","",ROW()-4)</f>
        <v/>
      </c>
    </row>
    <row r="7616">
      <c r="A7616" s="13">
        <f>IF(H7616="","",ROW()-4)</f>
        <v/>
      </c>
      <c r="B7616" s="13">
        <f>IF(H7616="","",ROW()-4)</f>
        <v/>
      </c>
    </row>
    <row r="7617">
      <c r="A7617" s="13">
        <f>IF(H7617="","",ROW()-4)</f>
        <v/>
      </c>
      <c r="B7617" s="13">
        <f>IF(H7617="","",ROW()-4)</f>
        <v/>
      </c>
    </row>
    <row r="7618">
      <c r="A7618" s="13">
        <f>IF(H7618="","",ROW()-4)</f>
        <v/>
      </c>
      <c r="B7618" s="13">
        <f>IF(H7618="","",ROW()-4)</f>
        <v/>
      </c>
    </row>
    <row r="7619">
      <c r="A7619" s="13">
        <f>IF(H7619="","",ROW()-4)</f>
        <v/>
      </c>
      <c r="B7619" s="13">
        <f>IF(H7619="","",ROW()-4)</f>
        <v/>
      </c>
    </row>
    <row r="7620">
      <c r="A7620" s="13">
        <f>IF(H7620="","",ROW()-4)</f>
        <v/>
      </c>
      <c r="B7620" s="13">
        <f>IF(H7620="","",ROW()-4)</f>
        <v/>
      </c>
    </row>
    <row r="7621">
      <c r="A7621" s="13">
        <f>IF(H7621="","",ROW()-4)</f>
        <v/>
      </c>
      <c r="B7621" s="13">
        <f>IF(H7621="","",ROW()-4)</f>
        <v/>
      </c>
    </row>
    <row r="7622">
      <c r="A7622" s="13">
        <f>IF(H7622="","",ROW()-4)</f>
        <v/>
      </c>
      <c r="B7622" s="13">
        <f>IF(H7622="","",ROW()-4)</f>
        <v/>
      </c>
    </row>
    <row r="7623">
      <c r="A7623" s="13">
        <f>IF(H7623="","",ROW()-4)</f>
        <v/>
      </c>
      <c r="B7623" s="13">
        <f>IF(H7623="","",ROW()-4)</f>
        <v/>
      </c>
    </row>
    <row r="7624">
      <c r="A7624" s="13">
        <f>IF(H7624="","",ROW()-4)</f>
        <v/>
      </c>
      <c r="B7624" s="13">
        <f>IF(H7624="","",ROW()-4)</f>
        <v/>
      </c>
    </row>
    <row r="7625">
      <c r="A7625" s="13">
        <f>IF(H7625="","",ROW()-4)</f>
        <v/>
      </c>
      <c r="B7625" s="13">
        <f>IF(H7625="","",ROW()-4)</f>
        <v/>
      </c>
    </row>
    <row r="7626">
      <c r="A7626" s="13">
        <f>IF(H7626="","",ROW()-4)</f>
        <v/>
      </c>
      <c r="B7626" s="13">
        <f>IF(H7626="","",ROW()-4)</f>
        <v/>
      </c>
    </row>
    <row r="7627">
      <c r="A7627" s="13">
        <f>IF(H7627="","",ROW()-4)</f>
        <v/>
      </c>
      <c r="B7627" s="13">
        <f>IF(H7627="","",ROW()-4)</f>
        <v/>
      </c>
    </row>
    <row r="7628">
      <c r="A7628" s="13">
        <f>IF(H7628="","",ROW()-4)</f>
        <v/>
      </c>
      <c r="B7628" s="13">
        <f>IF(H7628="","",ROW()-4)</f>
        <v/>
      </c>
    </row>
    <row r="7629">
      <c r="A7629" s="13">
        <f>IF(H7629="","",ROW()-4)</f>
        <v/>
      </c>
      <c r="B7629" s="13">
        <f>IF(H7629="","",ROW()-4)</f>
        <v/>
      </c>
    </row>
    <row r="7630">
      <c r="A7630" s="13">
        <f>IF(H7630="","",ROW()-4)</f>
        <v/>
      </c>
      <c r="B7630" s="13">
        <f>IF(H7630="","",ROW()-4)</f>
        <v/>
      </c>
    </row>
    <row r="7631">
      <c r="A7631" s="13">
        <f>IF(H7631="","",ROW()-4)</f>
        <v/>
      </c>
      <c r="B7631" s="13">
        <f>IF(H7631="","",ROW()-4)</f>
        <v/>
      </c>
    </row>
    <row r="7632">
      <c r="A7632" s="13">
        <f>IF(H7632="","",ROW()-4)</f>
        <v/>
      </c>
      <c r="B7632" s="13">
        <f>IF(H7632="","",ROW()-4)</f>
        <v/>
      </c>
    </row>
    <row r="7633">
      <c r="A7633" s="13">
        <f>IF(H7633="","",ROW()-4)</f>
        <v/>
      </c>
      <c r="B7633" s="13">
        <f>IF(H7633="","",ROW()-4)</f>
        <v/>
      </c>
    </row>
    <row r="7634">
      <c r="A7634" s="13">
        <f>IF(H7634="","",ROW()-4)</f>
        <v/>
      </c>
      <c r="B7634" s="13">
        <f>IF(H7634="","",ROW()-4)</f>
        <v/>
      </c>
    </row>
    <row r="7635">
      <c r="A7635" s="13">
        <f>IF(H7635="","",ROW()-4)</f>
        <v/>
      </c>
      <c r="B7635" s="13">
        <f>IF(H7635="","",ROW()-4)</f>
        <v/>
      </c>
    </row>
    <row r="7636">
      <c r="A7636" s="13">
        <f>IF(H7636="","",ROW()-4)</f>
        <v/>
      </c>
      <c r="B7636" s="13">
        <f>IF(H7636="","",ROW()-4)</f>
        <v/>
      </c>
    </row>
    <row r="7637">
      <c r="A7637" s="13">
        <f>IF(H7637="","",ROW()-4)</f>
        <v/>
      </c>
      <c r="B7637" s="13">
        <f>IF(H7637="","",ROW()-4)</f>
        <v/>
      </c>
    </row>
    <row r="7638">
      <c r="A7638" s="13">
        <f>IF(H7638="","",ROW()-4)</f>
        <v/>
      </c>
      <c r="B7638" s="13">
        <f>IF(H7638="","",ROW()-4)</f>
        <v/>
      </c>
    </row>
    <row r="7639">
      <c r="A7639" s="13">
        <f>IF(H7639="","",ROW()-4)</f>
        <v/>
      </c>
      <c r="B7639" s="13">
        <f>IF(H7639="","",ROW()-4)</f>
        <v/>
      </c>
    </row>
    <row r="7640">
      <c r="A7640" s="13">
        <f>IF(H7640="","",ROW()-4)</f>
        <v/>
      </c>
      <c r="B7640" s="13">
        <f>IF(H7640="","",ROW()-4)</f>
        <v/>
      </c>
    </row>
    <row r="7641">
      <c r="A7641" s="13">
        <f>IF(H7641="","",ROW()-4)</f>
        <v/>
      </c>
      <c r="B7641" s="13">
        <f>IF(H7641="","",ROW()-4)</f>
        <v/>
      </c>
    </row>
    <row r="7642">
      <c r="A7642" s="13">
        <f>IF(H7642="","",ROW()-4)</f>
        <v/>
      </c>
      <c r="B7642" s="13">
        <f>IF(H7642="","",ROW()-4)</f>
        <v/>
      </c>
    </row>
    <row r="7643">
      <c r="A7643" s="13">
        <f>IF(H7643="","",ROW()-4)</f>
        <v/>
      </c>
      <c r="B7643" s="13">
        <f>IF(H7643="","",ROW()-4)</f>
        <v/>
      </c>
    </row>
    <row r="7644">
      <c r="A7644" s="13">
        <f>IF(H7644="","",ROW()-4)</f>
        <v/>
      </c>
      <c r="B7644" s="13">
        <f>IF(H7644="","",ROW()-4)</f>
        <v/>
      </c>
    </row>
    <row r="7645">
      <c r="A7645" s="13">
        <f>IF(H7645="","",ROW()-4)</f>
        <v/>
      </c>
      <c r="B7645" s="13">
        <f>IF(H7645="","",ROW()-4)</f>
        <v/>
      </c>
    </row>
    <row r="7646">
      <c r="A7646" s="13">
        <f>IF(H7646="","",ROW()-4)</f>
        <v/>
      </c>
      <c r="B7646" s="13">
        <f>IF(H7646="","",ROW()-4)</f>
        <v/>
      </c>
    </row>
    <row r="7647">
      <c r="A7647" s="13">
        <f>IF(H7647="","",ROW()-4)</f>
        <v/>
      </c>
      <c r="B7647" s="13">
        <f>IF(H7647="","",ROW()-4)</f>
        <v/>
      </c>
    </row>
    <row r="7648">
      <c r="A7648" s="13">
        <f>IF(H7648="","",ROW()-4)</f>
        <v/>
      </c>
      <c r="B7648" s="13">
        <f>IF(H7648="","",ROW()-4)</f>
        <v/>
      </c>
    </row>
    <row r="7649">
      <c r="A7649" s="13">
        <f>IF(H7649="","",ROW()-4)</f>
        <v/>
      </c>
      <c r="B7649" s="13">
        <f>IF(H7649="","",ROW()-4)</f>
        <v/>
      </c>
    </row>
    <row r="7650">
      <c r="A7650" s="13">
        <f>IF(H7650="","",ROW()-4)</f>
        <v/>
      </c>
      <c r="B7650" s="13">
        <f>IF(H7650="","",ROW()-4)</f>
        <v/>
      </c>
    </row>
    <row r="7651">
      <c r="A7651" s="13">
        <f>IF(H7651="","",ROW()-4)</f>
        <v/>
      </c>
      <c r="B7651" s="13">
        <f>IF(H7651="","",ROW()-4)</f>
        <v/>
      </c>
    </row>
    <row r="7652">
      <c r="A7652" s="13">
        <f>IF(H7652="","",ROW()-4)</f>
        <v/>
      </c>
      <c r="B7652" s="13">
        <f>IF(H7652="","",ROW()-4)</f>
        <v/>
      </c>
    </row>
    <row r="7653">
      <c r="A7653" s="13">
        <f>IF(H7653="","",ROW()-4)</f>
        <v/>
      </c>
      <c r="B7653" s="13">
        <f>IF(H7653="","",ROW()-4)</f>
        <v/>
      </c>
    </row>
    <row r="7654">
      <c r="A7654" s="13">
        <f>IF(H7654="","",ROW()-4)</f>
        <v/>
      </c>
      <c r="B7654" s="13">
        <f>IF(H7654="","",ROW()-4)</f>
        <v/>
      </c>
    </row>
    <row r="7655">
      <c r="A7655" s="13">
        <f>IF(H7655="","",ROW()-4)</f>
        <v/>
      </c>
      <c r="B7655" s="13">
        <f>IF(H7655="","",ROW()-4)</f>
        <v/>
      </c>
    </row>
    <row r="7656">
      <c r="A7656" s="13">
        <f>IF(H7656="","",ROW()-4)</f>
        <v/>
      </c>
      <c r="B7656" s="13">
        <f>IF(H7656="","",ROW()-4)</f>
        <v/>
      </c>
    </row>
    <row r="7657">
      <c r="A7657" s="13">
        <f>IF(H7657="","",ROW()-4)</f>
        <v/>
      </c>
      <c r="B7657" s="13">
        <f>IF(H7657="","",ROW()-4)</f>
        <v/>
      </c>
    </row>
    <row r="7658">
      <c r="A7658" s="13">
        <f>IF(H7658="","",ROW()-4)</f>
        <v/>
      </c>
      <c r="B7658" s="13">
        <f>IF(H7658="","",ROW()-4)</f>
        <v/>
      </c>
    </row>
    <row r="7659">
      <c r="A7659" s="13">
        <f>IF(H7659="","",ROW()-4)</f>
        <v/>
      </c>
      <c r="B7659" s="13">
        <f>IF(H7659="","",ROW()-4)</f>
        <v/>
      </c>
    </row>
    <row r="7660">
      <c r="A7660" s="13">
        <f>IF(H7660="","",ROW()-4)</f>
        <v/>
      </c>
      <c r="B7660" s="13">
        <f>IF(H7660="","",ROW()-4)</f>
        <v/>
      </c>
    </row>
    <row r="7661">
      <c r="A7661" s="13">
        <f>IF(H7661="","",ROW()-4)</f>
        <v/>
      </c>
      <c r="B7661" s="13">
        <f>IF(H7661="","",ROW()-4)</f>
        <v/>
      </c>
    </row>
    <row r="7662">
      <c r="A7662" s="13">
        <f>IF(H7662="","",ROW()-4)</f>
        <v/>
      </c>
      <c r="B7662" s="13">
        <f>IF(H7662="","",ROW()-4)</f>
        <v/>
      </c>
    </row>
    <row r="7663">
      <c r="A7663" s="13">
        <f>IF(H7663="","",ROW()-4)</f>
        <v/>
      </c>
      <c r="B7663" s="13">
        <f>IF(H7663="","",ROW()-4)</f>
        <v/>
      </c>
    </row>
    <row r="7664">
      <c r="A7664" s="13">
        <f>IF(H7664="","",ROW()-4)</f>
        <v/>
      </c>
      <c r="B7664" s="13">
        <f>IF(H7664="","",ROW()-4)</f>
        <v/>
      </c>
    </row>
    <row r="7665">
      <c r="A7665" s="13">
        <f>IF(H7665="","",ROW()-4)</f>
        <v/>
      </c>
      <c r="B7665" s="13">
        <f>IF(H7665="","",ROW()-4)</f>
        <v/>
      </c>
    </row>
    <row r="7666">
      <c r="A7666" s="13">
        <f>IF(H7666="","",ROW()-4)</f>
        <v/>
      </c>
      <c r="B7666" s="13">
        <f>IF(H7666="","",ROW()-4)</f>
        <v/>
      </c>
    </row>
    <row r="7667">
      <c r="A7667" s="13">
        <f>IF(H7667="","",ROW()-4)</f>
        <v/>
      </c>
      <c r="B7667" s="13">
        <f>IF(H7667="","",ROW()-4)</f>
        <v/>
      </c>
    </row>
    <row r="7668">
      <c r="A7668" s="13">
        <f>IF(H7668="","",ROW()-4)</f>
        <v/>
      </c>
      <c r="B7668" s="13">
        <f>IF(H7668="","",ROW()-4)</f>
        <v/>
      </c>
    </row>
    <row r="7669">
      <c r="A7669" s="13">
        <f>IF(H7669="","",ROW()-4)</f>
        <v/>
      </c>
      <c r="B7669" s="13">
        <f>IF(H7669="","",ROW()-4)</f>
        <v/>
      </c>
    </row>
    <row r="7670">
      <c r="A7670" s="13">
        <f>IF(H7670="","",ROW()-4)</f>
        <v/>
      </c>
      <c r="B7670" s="13">
        <f>IF(H7670="","",ROW()-4)</f>
        <v/>
      </c>
    </row>
    <row r="7671">
      <c r="A7671" s="13">
        <f>IF(H7671="","",ROW()-4)</f>
        <v/>
      </c>
      <c r="B7671" s="13">
        <f>IF(H7671="","",ROW()-4)</f>
        <v/>
      </c>
    </row>
    <row r="7672">
      <c r="A7672" s="13">
        <f>IF(H7672="","",ROW()-4)</f>
        <v/>
      </c>
      <c r="B7672" s="13">
        <f>IF(H7672="","",ROW()-4)</f>
        <v/>
      </c>
    </row>
    <row r="7673">
      <c r="A7673" s="13">
        <f>IF(H7673="","",ROW()-4)</f>
        <v/>
      </c>
      <c r="B7673" s="13">
        <f>IF(H7673="","",ROW()-4)</f>
        <v/>
      </c>
    </row>
    <row r="7674">
      <c r="A7674" s="13">
        <f>IF(H7674="","",ROW()-4)</f>
        <v/>
      </c>
      <c r="B7674" s="13">
        <f>IF(H7674="","",ROW()-4)</f>
        <v/>
      </c>
    </row>
    <row r="7675">
      <c r="A7675" s="13">
        <f>IF(H7675="","",ROW()-4)</f>
        <v/>
      </c>
      <c r="B7675" s="13">
        <f>IF(H7675="","",ROW()-4)</f>
        <v/>
      </c>
    </row>
    <row r="7676">
      <c r="A7676" s="13">
        <f>IF(H7676="","",ROW()-4)</f>
        <v/>
      </c>
      <c r="B7676" s="13">
        <f>IF(H7676="","",ROW()-4)</f>
        <v/>
      </c>
    </row>
    <row r="7677">
      <c r="A7677" s="13">
        <f>IF(H7677="","",ROW()-4)</f>
        <v/>
      </c>
      <c r="B7677" s="13">
        <f>IF(H7677="","",ROW()-4)</f>
        <v/>
      </c>
    </row>
    <row r="7678">
      <c r="A7678" s="13">
        <f>IF(H7678="","",ROW()-4)</f>
        <v/>
      </c>
      <c r="B7678" s="13">
        <f>IF(H7678="","",ROW()-4)</f>
        <v/>
      </c>
    </row>
    <row r="7679">
      <c r="A7679" s="13">
        <f>IF(H7679="","",ROW()-4)</f>
        <v/>
      </c>
      <c r="B7679" s="13">
        <f>IF(H7679="","",ROW()-4)</f>
        <v/>
      </c>
    </row>
    <row r="7680">
      <c r="A7680" s="13">
        <f>IF(H7680="","",ROW()-4)</f>
        <v/>
      </c>
      <c r="B7680" s="13">
        <f>IF(H7680="","",ROW()-4)</f>
        <v/>
      </c>
    </row>
    <row r="7681">
      <c r="A7681" s="13">
        <f>IF(H7681="","",ROW()-4)</f>
        <v/>
      </c>
      <c r="B7681" s="13">
        <f>IF(H7681="","",ROW()-4)</f>
        <v/>
      </c>
    </row>
    <row r="7682">
      <c r="A7682" s="13">
        <f>IF(H7682="","",ROW()-4)</f>
        <v/>
      </c>
      <c r="B7682" s="13">
        <f>IF(H7682="","",ROW()-4)</f>
        <v/>
      </c>
    </row>
    <row r="7683">
      <c r="A7683" s="13">
        <f>IF(H7683="","",ROW()-4)</f>
        <v/>
      </c>
      <c r="B7683" s="13">
        <f>IF(H7683="","",ROW()-4)</f>
        <v/>
      </c>
    </row>
    <row r="7684">
      <c r="A7684" s="13">
        <f>IF(H7684="","",ROW()-4)</f>
        <v/>
      </c>
      <c r="B7684" s="13">
        <f>IF(H7684="","",ROW()-4)</f>
        <v/>
      </c>
    </row>
    <row r="7685">
      <c r="A7685" s="13">
        <f>IF(H7685="","",ROW()-4)</f>
        <v/>
      </c>
      <c r="B7685" s="13">
        <f>IF(H7685="","",ROW()-4)</f>
        <v/>
      </c>
    </row>
    <row r="7686">
      <c r="A7686" s="13">
        <f>IF(H7686="","",ROW()-4)</f>
        <v/>
      </c>
      <c r="B7686" s="13">
        <f>IF(H7686="","",ROW()-4)</f>
        <v/>
      </c>
    </row>
    <row r="7687">
      <c r="A7687" s="13">
        <f>IF(H7687="","",ROW()-4)</f>
        <v/>
      </c>
      <c r="B7687" s="13">
        <f>IF(H7687="","",ROW()-4)</f>
        <v/>
      </c>
    </row>
    <row r="7688">
      <c r="A7688" s="13">
        <f>IF(H7688="","",ROW()-4)</f>
        <v/>
      </c>
      <c r="B7688" s="13">
        <f>IF(H7688="","",ROW()-4)</f>
        <v/>
      </c>
    </row>
    <row r="7689">
      <c r="A7689" s="13">
        <f>IF(H7689="","",ROW()-4)</f>
        <v/>
      </c>
      <c r="B7689" s="13">
        <f>IF(H7689="","",ROW()-4)</f>
        <v/>
      </c>
    </row>
    <row r="7690">
      <c r="A7690" s="13">
        <f>IF(H7690="","",ROW()-4)</f>
        <v/>
      </c>
      <c r="B7690" s="13">
        <f>IF(H7690="","",ROW()-4)</f>
        <v/>
      </c>
    </row>
    <row r="7691">
      <c r="A7691" s="13">
        <f>IF(H7691="","",ROW()-4)</f>
        <v/>
      </c>
      <c r="B7691" s="13">
        <f>IF(H7691="","",ROW()-4)</f>
        <v/>
      </c>
    </row>
    <row r="7692">
      <c r="A7692" s="13">
        <f>IF(H7692="","",ROW()-4)</f>
        <v/>
      </c>
      <c r="B7692" s="13">
        <f>IF(H7692="","",ROW()-4)</f>
        <v/>
      </c>
    </row>
    <row r="7693">
      <c r="A7693" s="13">
        <f>IF(H7693="","",ROW()-4)</f>
        <v/>
      </c>
      <c r="B7693" s="13">
        <f>IF(H7693="","",ROW()-4)</f>
        <v/>
      </c>
    </row>
    <row r="7694">
      <c r="A7694" s="13">
        <f>IF(H7694="","",ROW()-4)</f>
        <v/>
      </c>
      <c r="B7694" s="13">
        <f>IF(H7694="","",ROW()-4)</f>
        <v/>
      </c>
    </row>
    <row r="7695">
      <c r="A7695" s="13">
        <f>IF(H7695="","",ROW()-4)</f>
        <v/>
      </c>
      <c r="B7695" s="13">
        <f>IF(H7695="","",ROW()-4)</f>
        <v/>
      </c>
    </row>
    <row r="7696">
      <c r="A7696" s="13">
        <f>IF(H7696="","",ROW()-4)</f>
        <v/>
      </c>
      <c r="B7696" s="13">
        <f>IF(H7696="","",ROW()-4)</f>
        <v/>
      </c>
    </row>
    <row r="7697">
      <c r="A7697" s="13">
        <f>IF(H7697="","",ROW()-4)</f>
        <v/>
      </c>
      <c r="B7697" s="13">
        <f>IF(H7697="","",ROW()-4)</f>
        <v/>
      </c>
    </row>
    <row r="7698">
      <c r="A7698" s="13">
        <f>IF(H7698="","",ROW()-4)</f>
        <v/>
      </c>
      <c r="B7698" s="13">
        <f>IF(H7698="","",ROW()-4)</f>
        <v/>
      </c>
    </row>
    <row r="7699">
      <c r="A7699" s="13">
        <f>IF(H7699="","",ROW()-4)</f>
        <v/>
      </c>
      <c r="B7699" s="13">
        <f>IF(H7699="","",ROW()-4)</f>
        <v/>
      </c>
    </row>
    <row r="7700">
      <c r="A7700" s="13">
        <f>IF(H7700="","",ROW()-4)</f>
        <v/>
      </c>
      <c r="B7700" s="13">
        <f>IF(H7700="","",ROW()-4)</f>
        <v/>
      </c>
    </row>
    <row r="7701">
      <c r="A7701" s="13">
        <f>IF(H7701="","",ROW()-4)</f>
        <v/>
      </c>
      <c r="B7701" s="13">
        <f>IF(H7701="","",ROW()-4)</f>
        <v/>
      </c>
    </row>
    <row r="7702">
      <c r="A7702" s="13">
        <f>IF(H7702="","",ROW()-4)</f>
        <v/>
      </c>
      <c r="B7702" s="13">
        <f>IF(H7702="","",ROW()-4)</f>
        <v/>
      </c>
    </row>
    <row r="7703">
      <c r="A7703" s="13">
        <f>IF(H7703="","",ROW()-4)</f>
        <v/>
      </c>
      <c r="B7703" s="13">
        <f>IF(H7703="","",ROW()-4)</f>
        <v/>
      </c>
    </row>
    <row r="7704">
      <c r="A7704" s="13">
        <f>IF(H7704="","",ROW()-4)</f>
        <v/>
      </c>
      <c r="B7704" s="13">
        <f>IF(H7704="","",ROW()-4)</f>
        <v/>
      </c>
    </row>
    <row r="7705">
      <c r="A7705" s="13">
        <f>IF(H7705="","",ROW()-4)</f>
        <v/>
      </c>
      <c r="B7705" s="13">
        <f>IF(H7705="","",ROW()-4)</f>
        <v/>
      </c>
    </row>
    <row r="7706">
      <c r="A7706" s="13">
        <f>IF(H7706="","",ROW()-4)</f>
        <v/>
      </c>
      <c r="B7706" s="13">
        <f>IF(H7706="","",ROW()-4)</f>
        <v/>
      </c>
    </row>
    <row r="7707">
      <c r="A7707" s="13">
        <f>IF(H7707="","",ROW()-4)</f>
        <v/>
      </c>
      <c r="B7707" s="13">
        <f>IF(H7707="","",ROW()-4)</f>
        <v/>
      </c>
    </row>
    <row r="7708">
      <c r="A7708" s="13">
        <f>IF(H7708="","",ROW()-4)</f>
        <v/>
      </c>
      <c r="B7708" s="13">
        <f>IF(H7708="","",ROW()-4)</f>
        <v/>
      </c>
    </row>
    <row r="7709">
      <c r="A7709" s="13">
        <f>IF(H7709="","",ROW()-4)</f>
        <v/>
      </c>
      <c r="B7709" s="13">
        <f>IF(H7709="","",ROW()-4)</f>
        <v/>
      </c>
    </row>
    <row r="7710">
      <c r="A7710" s="13">
        <f>IF(H7710="","",ROW()-4)</f>
        <v/>
      </c>
      <c r="B7710" s="13">
        <f>IF(H7710="","",ROW()-4)</f>
        <v/>
      </c>
    </row>
    <row r="7711">
      <c r="A7711" s="13">
        <f>IF(H7711="","",ROW()-4)</f>
        <v/>
      </c>
      <c r="B7711" s="13">
        <f>IF(H7711="","",ROW()-4)</f>
        <v/>
      </c>
    </row>
    <row r="7712">
      <c r="A7712" s="13">
        <f>IF(H7712="","",ROW()-4)</f>
        <v/>
      </c>
      <c r="B7712" s="13">
        <f>IF(H7712="","",ROW()-4)</f>
        <v/>
      </c>
    </row>
    <row r="7713">
      <c r="A7713" s="13">
        <f>IF(H7713="","",ROW()-4)</f>
        <v/>
      </c>
      <c r="B7713" s="13">
        <f>IF(H7713="","",ROW()-4)</f>
        <v/>
      </c>
    </row>
    <row r="7714">
      <c r="A7714" s="13">
        <f>IF(H7714="","",ROW()-4)</f>
        <v/>
      </c>
      <c r="B7714" s="13">
        <f>IF(H7714="","",ROW()-4)</f>
        <v/>
      </c>
    </row>
    <row r="7715">
      <c r="A7715" s="13">
        <f>IF(H7715="","",ROW()-4)</f>
        <v/>
      </c>
      <c r="B7715" s="13">
        <f>IF(H7715="","",ROW()-4)</f>
        <v/>
      </c>
    </row>
    <row r="7716">
      <c r="A7716" s="13">
        <f>IF(H7716="","",ROW()-4)</f>
        <v/>
      </c>
      <c r="B7716" s="13">
        <f>IF(H7716="","",ROW()-4)</f>
        <v/>
      </c>
    </row>
    <row r="7717">
      <c r="A7717" s="13">
        <f>IF(H7717="","",ROW()-4)</f>
        <v/>
      </c>
      <c r="B7717" s="13">
        <f>IF(H7717="","",ROW()-4)</f>
        <v/>
      </c>
    </row>
    <row r="7718">
      <c r="A7718" s="13">
        <f>IF(H7718="","",ROW()-4)</f>
        <v/>
      </c>
      <c r="B7718" s="13">
        <f>IF(H7718="","",ROW()-4)</f>
        <v/>
      </c>
    </row>
    <row r="7719">
      <c r="A7719" s="13">
        <f>IF(H7719="","",ROW()-4)</f>
        <v/>
      </c>
      <c r="B7719" s="13">
        <f>IF(H7719="","",ROW()-4)</f>
        <v/>
      </c>
    </row>
    <row r="7720">
      <c r="A7720" s="13">
        <f>IF(H7720="","",ROW()-4)</f>
        <v/>
      </c>
      <c r="B7720" s="13">
        <f>IF(H7720="","",ROW()-4)</f>
        <v/>
      </c>
    </row>
    <row r="7721">
      <c r="A7721" s="13">
        <f>IF(H7721="","",ROW()-4)</f>
        <v/>
      </c>
      <c r="B7721" s="13">
        <f>IF(H7721="","",ROW()-4)</f>
        <v/>
      </c>
    </row>
    <row r="7722">
      <c r="A7722" s="13">
        <f>IF(H7722="","",ROW()-4)</f>
        <v/>
      </c>
      <c r="B7722" s="13">
        <f>IF(H7722="","",ROW()-4)</f>
        <v/>
      </c>
    </row>
    <row r="7723">
      <c r="A7723" s="13">
        <f>IF(H7723="","",ROW()-4)</f>
        <v/>
      </c>
      <c r="B7723" s="13">
        <f>IF(H7723="","",ROW()-4)</f>
        <v/>
      </c>
    </row>
    <row r="7724">
      <c r="A7724" s="13">
        <f>IF(H7724="","",ROW()-4)</f>
        <v/>
      </c>
      <c r="B7724" s="13">
        <f>IF(H7724="","",ROW()-4)</f>
        <v/>
      </c>
    </row>
    <row r="7725">
      <c r="A7725" s="13">
        <f>IF(H7725="","",ROW()-4)</f>
        <v/>
      </c>
      <c r="B7725" s="13">
        <f>IF(H7725="","",ROW()-4)</f>
        <v/>
      </c>
    </row>
    <row r="7726">
      <c r="A7726" s="13">
        <f>IF(H7726="","",ROW()-4)</f>
        <v/>
      </c>
      <c r="B7726" s="13">
        <f>IF(H7726="","",ROW()-4)</f>
        <v/>
      </c>
    </row>
    <row r="7727">
      <c r="A7727" s="13">
        <f>IF(H7727="","",ROW()-4)</f>
        <v/>
      </c>
      <c r="B7727" s="13">
        <f>IF(H7727="","",ROW()-4)</f>
        <v/>
      </c>
    </row>
    <row r="7728">
      <c r="A7728" s="13">
        <f>IF(H7728="","",ROW()-4)</f>
        <v/>
      </c>
      <c r="B7728" s="13">
        <f>IF(H7728="","",ROW()-4)</f>
        <v/>
      </c>
    </row>
    <row r="7729">
      <c r="A7729" s="13">
        <f>IF(H7729="","",ROW()-4)</f>
        <v/>
      </c>
      <c r="B7729" s="13">
        <f>IF(H7729="","",ROW()-4)</f>
        <v/>
      </c>
    </row>
    <row r="7730">
      <c r="A7730" s="13">
        <f>IF(H7730="","",ROW()-4)</f>
        <v/>
      </c>
      <c r="B7730" s="13">
        <f>IF(H7730="","",ROW()-4)</f>
        <v/>
      </c>
    </row>
    <row r="7731">
      <c r="A7731" s="13">
        <f>IF(H7731="","",ROW()-4)</f>
        <v/>
      </c>
      <c r="B7731" s="13">
        <f>IF(H7731="","",ROW()-4)</f>
        <v/>
      </c>
    </row>
    <row r="7732">
      <c r="A7732" s="13">
        <f>IF(H7732="","",ROW()-4)</f>
        <v/>
      </c>
      <c r="B7732" s="13">
        <f>IF(H7732="","",ROW()-4)</f>
        <v/>
      </c>
    </row>
    <row r="7733">
      <c r="A7733" s="13">
        <f>IF(H7733="","",ROW()-4)</f>
        <v/>
      </c>
      <c r="B7733" s="13">
        <f>IF(H7733="","",ROW()-4)</f>
        <v/>
      </c>
    </row>
    <row r="7734">
      <c r="A7734" s="13">
        <f>IF(H7734="","",ROW()-4)</f>
        <v/>
      </c>
      <c r="B7734" s="13">
        <f>IF(H7734="","",ROW()-4)</f>
        <v/>
      </c>
    </row>
    <row r="7735">
      <c r="A7735" s="13">
        <f>IF(H7735="","",ROW()-4)</f>
        <v/>
      </c>
      <c r="B7735" s="13">
        <f>IF(H7735="","",ROW()-4)</f>
        <v/>
      </c>
    </row>
    <row r="7736">
      <c r="A7736" s="13">
        <f>IF(H7736="","",ROW()-4)</f>
        <v/>
      </c>
      <c r="B7736" s="13">
        <f>IF(H7736="","",ROW()-4)</f>
        <v/>
      </c>
    </row>
    <row r="7737">
      <c r="A7737" s="13">
        <f>IF(H7737="","",ROW()-4)</f>
        <v/>
      </c>
      <c r="B7737" s="13">
        <f>IF(H7737="","",ROW()-4)</f>
        <v/>
      </c>
    </row>
    <row r="7738">
      <c r="A7738" s="13">
        <f>IF(H7738="","",ROW()-4)</f>
        <v/>
      </c>
      <c r="B7738" s="13">
        <f>IF(H7738="","",ROW()-4)</f>
        <v/>
      </c>
    </row>
    <row r="7739">
      <c r="A7739" s="13">
        <f>IF(H7739="","",ROW()-4)</f>
        <v/>
      </c>
      <c r="B7739" s="13">
        <f>IF(H7739="","",ROW()-4)</f>
        <v/>
      </c>
    </row>
    <row r="7740">
      <c r="A7740" s="13">
        <f>IF(H7740="","",ROW()-4)</f>
        <v/>
      </c>
      <c r="B7740" s="13">
        <f>IF(H7740="","",ROW()-4)</f>
        <v/>
      </c>
    </row>
    <row r="7741">
      <c r="A7741" s="13">
        <f>IF(H7741="","",ROW()-4)</f>
        <v/>
      </c>
      <c r="B7741" s="13">
        <f>IF(H7741="","",ROW()-4)</f>
        <v/>
      </c>
    </row>
    <row r="7742">
      <c r="A7742" s="13">
        <f>IF(H7742="","",ROW()-4)</f>
        <v/>
      </c>
      <c r="B7742" s="13">
        <f>IF(H7742="","",ROW()-4)</f>
        <v/>
      </c>
    </row>
    <row r="7743">
      <c r="A7743" s="13">
        <f>IF(H7743="","",ROW()-4)</f>
        <v/>
      </c>
      <c r="B7743" s="13">
        <f>IF(H7743="","",ROW()-4)</f>
        <v/>
      </c>
    </row>
    <row r="7744">
      <c r="A7744" s="13">
        <f>IF(H7744="","",ROW()-4)</f>
        <v/>
      </c>
      <c r="B7744" s="13">
        <f>IF(H7744="","",ROW()-4)</f>
        <v/>
      </c>
    </row>
    <row r="7745">
      <c r="A7745" s="13">
        <f>IF(H7745="","",ROW()-4)</f>
        <v/>
      </c>
      <c r="B7745" s="13">
        <f>IF(H7745="","",ROW()-4)</f>
        <v/>
      </c>
    </row>
    <row r="7746">
      <c r="A7746" s="13">
        <f>IF(H7746="","",ROW()-4)</f>
        <v/>
      </c>
      <c r="B7746" s="13">
        <f>IF(H7746="","",ROW()-4)</f>
        <v/>
      </c>
    </row>
    <row r="7747">
      <c r="A7747" s="13">
        <f>IF(H7747="","",ROW()-4)</f>
        <v/>
      </c>
      <c r="B7747" s="13">
        <f>IF(H7747="","",ROW()-4)</f>
        <v/>
      </c>
    </row>
    <row r="7748">
      <c r="A7748" s="13">
        <f>IF(H7748="","",ROW()-4)</f>
        <v/>
      </c>
      <c r="B7748" s="13">
        <f>IF(H7748="","",ROW()-4)</f>
        <v/>
      </c>
    </row>
    <row r="7749">
      <c r="A7749" s="13">
        <f>IF(H7749="","",ROW()-4)</f>
        <v/>
      </c>
      <c r="B7749" s="13">
        <f>IF(H7749="","",ROW()-4)</f>
        <v/>
      </c>
    </row>
    <row r="7750">
      <c r="A7750" s="13">
        <f>IF(H7750="","",ROW()-4)</f>
        <v/>
      </c>
      <c r="B7750" s="13">
        <f>IF(H7750="","",ROW()-4)</f>
        <v/>
      </c>
    </row>
    <row r="7751">
      <c r="A7751" s="13">
        <f>IF(H7751="","",ROW()-4)</f>
        <v/>
      </c>
      <c r="B7751" s="13">
        <f>IF(H7751="","",ROW()-4)</f>
        <v/>
      </c>
    </row>
    <row r="7752">
      <c r="A7752" s="13">
        <f>IF(H7752="","",ROW()-4)</f>
        <v/>
      </c>
      <c r="B7752" s="13">
        <f>IF(H7752="","",ROW()-4)</f>
        <v/>
      </c>
    </row>
    <row r="7753">
      <c r="A7753" s="13">
        <f>IF(H7753="","",ROW()-4)</f>
        <v/>
      </c>
      <c r="B7753" s="13">
        <f>IF(H7753="","",ROW()-4)</f>
        <v/>
      </c>
    </row>
    <row r="7754">
      <c r="A7754" s="13">
        <f>IF(H7754="","",ROW()-4)</f>
        <v/>
      </c>
      <c r="B7754" s="13">
        <f>IF(H7754="","",ROW()-4)</f>
        <v/>
      </c>
    </row>
    <row r="7755">
      <c r="A7755" s="13">
        <f>IF(H7755="","",ROW()-4)</f>
        <v/>
      </c>
      <c r="B7755" s="13">
        <f>IF(H7755="","",ROW()-4)</f>
        <v/>
      </c>
    </row>
    <row r="7756">
      <c r="A7756" s="13">
        <f>IF(H7756="","",ROW()-4)</f>
        <v/>
      </c>
      <c r="B7756" s="13">
        <f>IF(H7756="","",ROW()-4)</f>
        <v/>
      </c>
    </row>
    <row r="7757">
      <c r="A7757" s="13">
        <f>IF(H7757="","",ROW()-4)</f>
        <v/>
      </c>
      <c r="B7757" s="13">
        <f>IF(H7757="","",ROW()-4)</f>
        <v/>
      </c>
    </row>
    <row r="7758">
      <c r="A7758" s="13">
        <f>IF(H7758="","",ROW()-4)</f>
        <v/>
      </c>
      <c r="B7758" s="13">
        <f>IF(H7758="","",ROW()-4)</f>
        <v/>
      </c>
    </row>
    <row r="7759">
      <c r="A7759" s="13">
        <f>IF(H7759="","",ROW()-4)</f>
        <v/>
      </c>
      <c r="B7759" s="13">
        <f>IF(H7759="","",ROW()-4)</f>
        <v/>
      </c>
    </row>
    <row r="7760">
      <c r="A7760" s="13">
        <f>IF(H7760="","",ROW()-4)</f>
        <v/>
      </c>
      <c r="B7760" s="13">
        <f>IF(H7760="","",ROW()-4)</f>
        <v/>
      </c>
    </row>
    <row r="7761">
      <c r="A7761" s="13">
        <f>IF(H7761="","",ROW()-4)</f>
        <v/>
      </c>
      <c r="B7761" s="13">
        <f>IF(H7761="","",ROW()-4)</f>
        <v/>
      </c>
    </row>
    <row r="7762">
      <c r="A7762" s="13">
        <f>IF(H7762="","",ROW()-4)</f>
        <v/>
      </c>
      <c r="B7762" s="13">
        <f>IF(H7762="","",ROW()-4)</f>
        <v/>
      </c>
    </row>
    <row r="7763">
      <c r="A7763" s="13">
        <f>IF(H7763="","",ROW()-4)</f>
        <v/>
      </c>
      <c r="B7763" s="13">
        <f>IF(H7763="","",ROW()-4)</f>
        <v/>
      </c>
    </row>
    <row r="7764">
      <c r="A7764" s="13">
        <f>IF(H7764="","",ROW()-4)</f>
        <v/>
      </c>
      <c r="B7764" s="13">
        <f>IF(H7764="","",ROW()-4)</f>
        <v/>
      </c>
    </row>
    <row r="7765">
      <c r="A7765" s="13">
        <f>IF(H7765="","",ROW()-4)</f>
        <v/>
      </c>
      <c r="B7765" s="13">
        <f>IF(H7765="","",ROW()-4)</f>
        <v/>
      </c>
    </row>
    <row r="7766">
      <c r="A7766" s="13">
        <f>IF(H7766="","",ROW()-4)</f>
        <v/>
      </c>
      <c r="B7766" s="13">
        <f>IF(H7766="","",ROW()-4)</f>
        <v/>
      </c>
    </row>
    <row r="7767">
      <c r="A7767" s="13">
        <f>IF(H7767="","",ROW()-4)</f>
        <v/>
      </c>
      <c r="B7767" s="13">
        <f>IF(H7767="","",ROW()-4)</f>
        <v/>
      </c>
    </row>
    <row r="7768">
      <c r="A7768" s="13">
        <f>IF(H7768="","",ROW()-4)</f>
        <v/>
      </c>
      <c r="B7768" s="13">
        <f>IF(H7768="","",ROW()-4)</f>
        <v/>
      </c>
    </row>
    <row r="7769">
      <c r="A7769" s="13">
        <f>IF(H7769="","",ROW()-4)</f>
        <v/>
      </c>
      <c r="B7769" s="13">
        <f>IF(H7769="","",ROW()-4)</f>
        <v/>
      </c>
    </row>
    <row r="7770">
      <c r="A7770" s="13">
        <f>IF(H7770="","",ROW()-4)</f>
        <v/>
      </c>
      <c r="B7770" s="13">
        <f>IF(H7770="","",ROW()-4)</f>
        <v/>
      </c>
    </row>
    <row r="7771">
      <c r="A7771" s="13">
        <f>IF(H7771="","",ROW()-4)</f>
        <v/>
      </c>
      <c r="B7771" s="13">
        <f>IF(H7771="","",ROW()-4)</f>
        <v/>
      </c>
    </row>
    <row r="7772">
      <c r="A7772" s="13">
        <f>IF(H7772="","",ROW()-4)</f>
        <v/>
      </c>
      <c r="B7772" s="13">
        <f>IF(H7772="","",ROW()-4)</f>
        <v/>
      </c>
    </row>
    <row r="7773">
      <c r="A7773" s="13">
        <f>IF(H7773="","",ROW()-4)</f>
        <v/>
      </c>
      <c r="B7773" s="13">
        <f>IF(H7773="","",ROW()-4)</f>
        <v/>
      </c>
    </row>
    <row r="7774">
      <c r="A7774" s="13">
        <f>IF(H7774="","",ROW()-4)</f>
        <v/>
      </c>
      <c r="B7774" s="13">
        <f>IF(H7774="","",ROW()-4)</f>
        <v/>
      </c>
    </row>
    <row r="7775">
      <c r="A7775" s="13">
        <f>IF(H7775="","",ROW()-4)</f>
        <v/>
      </c>
      <c r="B7775" s="13">
        <f>IF(H7775="","",ROW()-4)</f>
        <v/>
      </c>
    </row>
    <row r="7776">
      <c r="A7776" s="13">
        <f>IF(H7776="","",ROW()-4)</f>
        <v/>
      </c>
      <c r="B7776" s="13">
        <f>IF(H7776="","",ROW()-4)</f>
        <v/>
      </c>
    </row>
    <row r="7777">
      <c r="A7777" s="13">
        <f>IF(H7777="","",ROW()-4)</f>
        <v/>
      </c>
      <c r="B7777" s="13">
        <f>IF(H7777="","",ROW()-4)</f>
        <v/>
      </c>
    </row>
    <row r="7778">
      <c r="A7778" s="13">
        <f>IF(H7778="","",ROW()-4)</f>
        <v/>
      </c>
      <c r="B7778" s="13">
        <f>IF(H7778="","",ROW()-4)</f>
        <v/>
      </c>
    </row>
    <row r="7779">
      <c r="A7779" s="13">
        <f>IF(H7779="","",ROW()-4)</f>
        <v/>
      </c>
      <c r="B7779" s="13">
        <f>IF(H7779="","",ROW()-4)</f>
        <v/>
      </c>
    </row>
    <row r="7780">
      <c r="A7780" s="13">
        <f>IF(H7780="","",ROW()-4)</f>
        <v/>
      </c>
      <c r="B7780" s="13">
        <f>IF(H7780="","",ROW()-4)</f>
        <v/>
      </c>
    </row>
    <row r="7781">
      <c r="A7781" s="13">
        <f>IF(H7781="","",ROW()-4)</f>
        <v/>
      </c>
      <c r="B7781" s="13">
        <f>IF(H7781="","",ROW()-4)</f>
        <v/>
      </c>
    </row>
    <row r="7782">
      <c r="A7782" s="13">
        <f>IF(H7782="","",ROW()-4)</f>
        <v/>
      </c>
      <c r="B7782" s="13">
        <f>IF(H7782="","",ROW()-4)</f>
        <v/>
      </c>
    </row>
    <row r="7783">
      <c r="A7783" s="13">
        <f>IF(H7783="","",ROW()-4)</f>
        <v/>
      </c>
      <c r="B7783" s="13">
        <f>IF(H7783="","",ROW()-4)</f>
        <v/>
      </c>
    </row>
    <row r="7784">
      <c r="A7784" s="13">
        <f>IF(H7784="","",ROW()-4)</f>
        <v/>
      </c>
      <c r="B7784" s="13">
        <f>IF(H7784="","",ROW()-4)</f>
        <v/>
      </c>
    </row>
    <row r="7785">
      <c r="A7785" s="13">
        <f>IF(H7785="","",ROW()-4)</f>
        <v/>
      </c>
      <c r="B7785" s="13">
        <f>IF(H7785="","",ROW()-4)</f>
        <v/>
      </c>
    </row>
    <row r="7786">
      <c r="A7786" s="13">
        <f>IF(H7786="","",ROW()-4)</f>
        <v/>
      </c>
      <c r="B7786" s="13">
        <f>IF(H7786="","",ROW()-4)</f>
        <v/>
      </c>
    </row>
    <row r="7787">
      <c r="A7787" s="13">
        <f>IF(H7787="","",ROW()-4)</f>
        <v/>
      </c>
      <c r="B7787" s="13">
        <f>IF(H7787="","",ROW()-4)</f>
        <v/>
      </c>
    </row>
    <row r="7788">
      <c r="A7788" s="13">
        <f>IF(H7788="","",ROW()-4)</f>
        <v/>
      </c>
      <c r="B7788" s="13">
        <f>IF(H7788="","",ROW()-4)</f>
        <v/>
      </c>
    </row>
    <row r="7789">
      <c r="A7789" s="13">
        <f>IF(H7789="","",ROW()-4)</f>
        <v/>
      </c>
      <c r="B7789" s="13">
        <f>IF(H7789="","",ROW()-4)</f>
        <v/>
      </c>
    </row>
    <row r="7790">
      <c r="A7790" s="13">
        <f>IF(H7790="","",ROW()-4)</f>
        <v/>
      </c>
      <c r="B7790" s="13">
        <f>IF(H7790="","",ROW()-4)</f>
        <v/>
      </c>
    </row>
    <row r="7791">
      <c r="A7791" s="13">
        <f>IF(H7791="","",ROW()-4)</f>
        <v/>
      </c>
      <c r="B7791" s="13">
        <f>IF(H7791="","",ROW()-4)</f>
        <v/>
      </c>
    </row>
    <row r="7792">
      <c r="A7792" s="13">
        <f>IF(H7792="","",ROW()-4)</f>
        <v/>
      </c>
      <c r="B7792" s="13">
        <f>IF(H7792="","",ROW()-4)</f>
        <v/>
      </c>
    </row>
    <row r="7793">
      <c r="A7793" s="13">
        <f>IF(H7793="","",ROW()-4)</f>
        <v/>
      </c>
      <c r="B7793" s="13">
        <f>IF(H7793="","",ROW()-4)</f>
        <v/>
      </c>
    </row>
    <row r="7794">
      <c r="A7794" s="13">
        <f>IF(H7794="","",ROW()-4)</f>
        <v/>
      </c>
      <c r="B7794" s="13">
        <f>IF(H7794="","",ROW()-4)</f>
        <v/>
      </c>
    </row>
    <row r="7795">
      <c r="A7795" s="13">
        <f>IF(H7795="","",ROW()-4)</f>
        <v/>
      </c>
      <c r="B7795" s="13">
        <f>IF(H7795="","",ROW()-4)</f>
        <v/>
      </c>
    </row>
    <row r="7796">
      <c r="A7796" s="13">
        <f>IF(H7796="","",ROW()-4)</f>
        <v/>
      </c>
      <c r="B7796" s="13">
        <f>IF(H7796="","",ROW()-4)</f>
        <v/>
      </c>
    </row>
    <row r="7797">
      <c r="A7797" s="13">
        <f>IF(H7797="","",ROW()-4)</f>
        <v/>
      </c>
      <c r="B7797" s="13">
        <f>IF(H7797="","",ROW()-4)</f>
        <v/>
      </c>
    </row>
    <row r="7798">
      <c r="A7798" s="13">
        <f>IF(H7798="","",ROW()-4)</f>
        <v/>
      </c>
      <c r="B7798" s="13">
        <f>IF(H7798="","",ROW()-4)</f>
        <v/>
      </c>
    </row>
    <row r="7799">
      <c r="A7799" s="13">
        <f>IF(H7799="","",ROW()-4)</f>
        <v/>
      </c>
      <c r="B7799" s="13">
        <f>IF(H7799="","",ROW()-4)</f>
        <v/>
      </c>
    </row>
    <row r="7800">
      <c r="A7800" s="13">
        <f>IF(H7800="","",ROW()-4)</f>
        <v/>
      </c>
      <c r="B7800" s="13">
        <f>IF(H7800="","",ROW()-4)</f>
        <v/>
      </c>
    </row>
    <row r="7801">
      <c r="A7801" s="13">
        <f>IF(H7801="","",ROW()-4)</f>
        <v/>
      </c>
      <c r="B7801" s="13">
        <f>IF(H7801="","",ROW()-4)</f>
        <v/>
      </c>
    </row>
    <row r="7802">
      <c r="A7802" s="13">
        <f>IF(H7802="","",ROW()-4)</f>
        <v/>
      </c>
      <c r="B7802" s="13">
        <f>IF(H7802="","",ROW()-4)</f>
        <v/>
      </c>
    </row>
    <row r="7803">
      <c r="A7803" s="13">
        <f>IF(H7803="","",ROW()-4)</f>
        <v/>
      </c>
      <c r="B7803" s="13">
        <f>IF(H7803="","",ROW()-4)</f>
        <v/>
      </c>
    </row>
    <row r="7804">
      <c r="A7804" s="13">
        <f>IF(H7804="","",ROW()-4)</f>
        <v/>
      </c>
      <c r="B7804" s="13">
        <f>IF(H7804="","",ROW()-4)</f>
        <v/>
      </c>
    </row>
    <row r="7805">
      <c r="A7805" s="13">
        <f>IF(H7805="","",ROW()-4)</f>
        <v/>
      </c>
      <c r="B7805" s="13">
        <f>IF(H7805="","",ROW()-4)</f>
        <v/>
      </c>
    </row>
    <row r="7806">
      <c r="A7806" s="13">
        <f>IF(H7806="","",ROW()-4)</f>
        <v/>
      </c>
      <c r="B7806" s="13">
        <f>IF(H7806="","",ROW()-4)</f>
        <v/>
      </c>
    </row>
    <row r="7807">
      <c r="A7807" s="13">
        <f>IF(H7807="","",ROW()-4)</f>
        <v/>
      </c>
      <c r="B7807" s="13">
        <f>IF(H7807="","",ROW()-4)</f>
        <v/>
      </c>
    </row>
    <row r="7808">
      <c r="A7808" s="13">
        <f>IF(H7808="","",ROW()-4)</f>
        <v/>
      </c>
      <c r="B7808" s="13">
        <f>IF(H7808="","",ROW()-4)</f>
        <v/>
      </c>
    </row>
    <row r="7809">
      <c r="A7809" s="13">
        <f>IF(H7809="","",ROW()-4)</f>
        <v/>
      </c>
      <c r="B7809" s="13">
        <f>IF(H7809="","",ROW()-4)</f>
        <v/>
      </c>
    </row>
    <row r="7810">
      <c r="A7810" s="13">
        <f>IF(H7810="","",ROW()-4)</f>
        <v/>
      </c>
      <c r="B7810" s="13">
        <f>IF(H7810="","",ROW()-4)</f>
        <v/>
      </c>
    </row>
    <row r="7811">
      <c r="A7811" s="13">
        <f>IF(H7811="","",ROW()-4)</f>
        <v/>
      </c>
      <c r="B7811" s="13">
        <f>IF(H7811="","",ROW()-4)</f>
        <v/>
      </c>
    </row>
    <row r="7812">
      <c r="A7812" s="13">
        <f>IF(H7812="","",ROW()-4)</f>
        <v/>
      </c>
      <c r="B7812" s="13">
        <f>IF(H7812="","",ROW()-4)</f>
        <v/>
      </c>
    </row>
    <row r="7813">
      <c r="A7813" s="13">
        <f>IF(H7813="","",ROW()-4)</f>
        <v/>
      </c>
      <c r="B7813" s="13">
        <f>IF(H7813="","",ROW()-4)</f>
        <v/>
      </c>
    </row>
    <row r="7814">
      <c r="A7814" s="13">
        <f>IF(H7814="","",ROW()-4)</f>
        <v/>
      </c>
      <c r="B7814" s="13">
        <f>IF(H7814="","",ROW()-4)</f>
        <v/>
      </c>
    </row>
    <row r="7815">
      <c r="A7815" s="13">
        <f>IF(H7815="","",ROW()-4)</f>
        <v/>
      </c>
      <c r="B7815" s="13">
        <f>IF(H7815="","",ROW()-4)</f>
        <v/>
      </c>
    </row>
    <row r="7816">
      <c r="A7816" s="13">
        <f>IF(H7816="","",ROW()-4)</f>
        <v/>
      </c>
      <c r="B7816" s="13">
        <f>IF(H7816="","",ROW()-4)</f>
        <v/>
      </c>
    </row>
    <row r="7817">
      <c r="A7817" s="13">
        <f>IF(H7817="","",ROW()-4)</f>
        <v/>
      </c>
      <c r="B7817" s="13">
        <f>IF(H7817="","",ROW()-4)</f>
        <v/>
      </c>
    </row>
    <row r="7818">
      <c r="A7818" s="13">
        <f>IF(H7818="","",ROW()-4)</f>
        <v/>
      </c>
      <c r="B7818" s="13">
        <f>IF(H7818="","",ROW()-4)</f>
        <v/>
      </c>
    </row>
    <row r="7819">
      <c r="A7819" s="13">
        <f>IF(H7819="","",ROW()-4)</f>
        <v/>
      </c>
      <c r="B7819" s="13">
        <f>IF(H7819="","",ROW()-4)</f>
        <v/>
      </c>
    </row>
    <row r="7820">
      <c r="A7820" s="13">
        <f>IF(H7820="","",ROW()-4)</f>
        <v/>
      </c>
      <c r="B7820" s="13">
        <f>IF(H7820="","",ROW()-4)</f>
        <v/>
      </c>
    </row>
    <row r="7821">
      <c r="A7821" s="13">
        <f>IF(H7821="","",ROW()-4)</f>
        <v/>
      </c>
      <c r="B7821" s="13">
        <f>IF(H7821="","",ROW()-4)</f>
        <v/>
      </c>
    </row>
    <row r="7822">
      <c r="A7822" s="13">
        <f>IF(H7822="","",ROW()-4)</f>
        <v/>
      </c>
      <c r="B7822" s="13">
        <f>IF(H7822="","",ROW()-4)</f>
        <v/>
      </c>
    </row>
    <row r="7823">
      <c r="A7823" s="13">
        <f>IF(H7823="","",ROW()-4)</f>
        <v/>
      </c>
      <c r="B7823" s="13">
        <f>IF(H7823="","",ROW()-4)</f>
        <v/>
      </c>
    </row>
    <row r="7824">
      <c r="A7824" s="13">
        <f>IF(H7824="","",ROW()-4)</f>
        <v/>
      </c>
      <c r="B7824" s="13">
        <f>IF(H7824="","",ROW()-4)</f>
        <v/>
      </c>
    </row>
    <row r="7825">
      <c r="A7825" s="13">
        <f>IF(H7825="","",ROW()-4)</f>
        <v/>
      </c>
      <c r="B7825" s="13">
        <f>IF(H7825="","",ROW()-4)</f>
        <v/>
      </c>
    </row>
    <row r="7826">
      <c r="A7826" s="13">
        <f>IF(H7826="","",ROW()-4)</f>
        <v/>
      </c>
      <c r="B7826" s="13">
        <f>IF(H7826="","",ROW()-4)</f>
        <v/>
      </c>
    </row>
    <row r="7827">
      <c r="A7827" s="13">
        <f>IF(H7827="","",ROW()-4)</f>
        <v/>
      </c>
      <c r="B7827" s="13">
        <f>IF(H7827="","",ROW()-4)</f>
        <v/>
      </c>
    </row>
    <row r="7828">
      <c r="A7828" s="13">
        <f>IF(H7828="","",ROW()-4)</f>
        <v/>
      </c>
      <c r="B7828" s="13">
        <f>IF(H7828="","",ROW()-4)</f>
        <v/>
      </c>
    </row>
    <row r="7829">
      <c r="A7829" s="13">
        <f>IF(H7829="","",ROW()-4)</f>
        <v/>
      </c>
      <c r="B7829" s="13">
        <f>IF(H7829="","",ROW()-4)</f>
        <v/>
      </c>
    </row>
    <row r="7830">
      <c r="A7830" s="13">
        <f>IF(H7830="","",ROW()-4)</f>
        <v/>
      </c>
      <c r="B7830" s="13">
        <f>IF(H7830="","",ROW()-4)</f>
        <v/>
      </c>
    </row>
    <row r="7831">
      <c r="A7831" s="13">
        <f>IF(H7831="","",ROW()-4)</f>
        <v/>
      </c>
      <c r="B7831" s="13">
        <f>IF(H7831="","",ROW()-4)</f>
        <v/>
      </c>
    </row>
    <row r="7832">
      <c r="A7832" s="13">
        <f>IF(H7832="","",ROW()-4)</f>
        <v/>
      </c>
      <c r="B7832" s="13">
        <f>IF(H7832="","",ROW()-4)</f>
        <v/>
      </c>
    </row>
    <row r="7833">
      <c r="A7833" s="13">
        <f>IF(H7833="","",ROW()-4)</f>
        <v/>
      </c>
      <c r="B7833" s="13">
        <f>IF(H7833="","",ROW()-4)</f>
        <v/>
      </c>
    </row>
    <row r="7834">
      <c r="A7834" s="13">
        <f>IF(H7834="","",ROW()-4)</f>
        <v/>
      </c>
      <c r="B7834" s="13">
        <f>IF(H7834="","",ROW()-4)</f>
        <v/>
      </c>
    </row>
    <row r="7835">
      <c r="A7835" s="13">
        <f>IF(H7835="","",ROW()-4)</f>
        <v/>
      </c>
      <c r="B7835" s="13">
        <f>IF(H7835="","",ROW()-4)</f>
        <v/>
      </c>
    </row>
    <row r="7836">
      <c r="A7836" s="13">
        <f>IF(H7836="","",ROW()-4)</f>
        <v/>
      </c>
      <c r="B7836" s="13">
        <f>IF(H7836="","",ROW()-4)</f>
        <v/>
      </c>
    </row>
    <row r="7837">
      <c r="A7837" s="13">
        <f>IF(H7837="","",ROW()-4)</f>
        <v/>
      </c>
      <c r="B7837" s="13">
        <f>IF(H7837="","",ROW()-4)</f>
        <v/>
      </c>
    </row>
    <row r="7838">
      <c r="A7838" s="13">
        <f>IF(H7838="","",ROW()-4)</f>
        <v/>
      </c>
      <c r="B7838" s="13">
        <f>IF(H7838="","",ROW()-4)</f>
        <v/>
      </c>
    </row>
    <row r="7839">
      <c r="A7839" s="13">
        <f>IF(H7839="","",ROW()-4)</f>
        <v/>
      </c>
      <c r="B7839" s="13">
        <f>IF(H7839="","",ROW()-4)</f>
        <v/>
      </c>
    </row>
    <row r="7840">
      <c r="A7840" s="13">
        <f>IF(H7840="","",ROW()-4)</f>
        <v/>
      </c>
      <c r="B7840" s="13">
        <f>IF(H7840="","",ROW()-4)</f>
        <v/>
      </c>
    </row>
    <row r="7841">
      <c r="A7841" s="13">
        <f>IF(H7841="","",ROW()-4)</f>
        <v/>
      </c>
      <c r="B7841" s="13">
        <f>IF(H7841="","",ROW()-4)</f>
        <v/>
      </c>
    </row>
    <row r="7842">
      <c r="A7842" s="13">
        <f>IF(H7842="","",ROW()-4)</f>
        <v/>
      </c>
      <c r="B7842" s="13">
        <f>IF(H7842="","",ROW()-4)</f>
        <v/>
      </c>
    </row>
    <row r="7843">
      <c r="A7843" s="13">
        <f>IF(H7843="","",ROW()-4)</f>
        <v/>
      </c>
      <c r="B7843" s="13">
        <f>IF(H7843="","",ROW()-4)</f>
        <v/>
      </c>
    </row>
    <row r="7844">
      <c r="A7844" s="13">
        <f>IF(H7844="","",ROW()-4)</f>
        <v/>
      </c>
      <c r="B7844" s="13">
        <f>IF(H7844="","",ROW()-4)</f>
        <v/>
      </c>
    </row>
    <row r="7845">
      <c r="A7845" s="13">
        <f>IF(H7845="","",ROW()-4)</f>
        <v/>
      </c>
      <c r="B7845" s="13">
        <f>IF(H7845="","",ROW()-4)</f>
        <v/>
      </c>
    </row>
    <row r="7846">
      <c r="A7846" s="13">
        <f>IF(H7846="","",ROW()-4)</f>
        <v/>
      </c>
      <c r="B7846" s="13">
        <f>IF(H7846="","",ROW()-4)</f>
        <v/>
      </c>
    </row>
    <row r="7847">
      <c r="A7847" s="13">
        <f>IF(H7847="","",ROW()-4)</f>
        <v/>
      </c>
      <c r="B7847" s="13">
        <f>IF(H7847="","",ROW()-4)</f>
        <v/>
      </c>
    </row>
    <row r="7848">
      <c r="A7848" s="13">
        <f>IF(H7848="","",ROW()-4)</f>
        <v/>
      </c>
      <c r="B7848" s="13">
        <f>IF(H7848="","",ROW()-4)</f>
        <v/>
      </c>
    </row>
    <row r="7849">
      <c r="A7849" s="13">
        <f>IF(H7849="","",ROW()-4)</f>
        <v/>
      </c>
      <c r="B7849" s="13">
        <f>IF(H7849="","",ROW()-4)</f>
        <v/>
      </c>
    </row>
    <row r="7850">
      <c r="A7850" s="13">
        <f>IF(H7850="","",ROW()-4)</f>
        <v/>
      </c>
      <c r="B7850" s="13">
        <f>IF(H7850="","",ROW()-4)</f>
        <v/>
      </c>
    </row>
    <row r="7851">
      <c r="A7851" s="13">
        <f>IF(H7851="","",ROW()-4)</f>
        <v/>
      </c>
      <c r="B7851" s="13">
        <f>IF(H7851="","",ROW()-4)</f>
        <v/>
      </c>
    </row>
    <row r="7852">
      <c r="A7852" s="13">
        <f>IF(H7852="","",ROW()-4)</f>
        <v/>
      </c>
      <c r="B7852" s="13">
        <f>IF(H7852="","",ROW()-4)</f>
        <v/>
      </c>
    </row>
    <row r="7853">
      <c r="A7853" s="13">
        <f>IF(H7853="","",ROW()-4)</f>
        <v/>
      </c>
      <c r="B7853" s="13">
        <f>IF(H7853="","",ROW()-4)</f>
        <v/>
      </c>
    </row>
    <row r="7854">
      <c r="A7854" s="13">
        <f>IF(H7854="","",ROW()-4)</f>
        <v/>
      </c>
      <c r="B7854" s="13">
        <f>IF(H7854="","",ROW()-4)</f>
        <v/>
      </c>
    </row>
    <row r="7855">
      <c r="A7855" s="13">
        <f>IF(H7855="","",ROW()-4)</f>
        <v/>
      </c>
      <c r="B7855" s="13">
        <f>IF(H7855="","",ROW()-4)</f>
        <v/>
      </c>
    </row>
    <row r="7856">
      <c r="A7856" s="13">
        <f>IF(H7856="","",ROW()-4)</f>
        <v/>
      </c>
      <c r="B7856" s="13">
        <f>IF(H7856="","",ROW()-4)</f>
        <v/>
      </c>
    </row>
    <row r="7857">
      <c r="A7857" s="13">
        <f>IF(H7857="","",ROW()-4)</f>
        <v/>
      </c>
      <c r="B7857" s="13">
        <f>IF(H7857="","",ROW()-4)</f>
        <v/>
      </c>
    </row>
    <row r="7858">
      <c r="A7858" s="13">
        <f>IF(H7858="","",ROW()-4)</f>
        <v/>
      </c>
      <c r="B7858" s="13">
        <f>IF(H7858="","",ROW()-4)</f>
        <v/>
      </c>
    </row>
    <row r="7859">
      <c r="A7859" s="13">
        <f>IF(H7859="","",ROW()-4)</f>
        <v/>
      </c>
      <c r="B7859" s="13">
        <f>IF(H7859="","",ROW()-4)</f>
        <v/>
      </c>
    </row>
    <row r="7860">
      <c r="A7860" s="13">
        <f>IF(H7860="","",ROW()-4)</f>
        <v/>
      </c>
      <c r="B7860" s="13">
        <f>IF(H7860="","",ROW()-4)</f>
        <v/>
      </c>
    </row>
    <row r="7861">
      <c r="A7861" s="13">
        <f>IF(H7861="","",ROW()-4)</f>
        <v/>
      </c>
      <c r="B7861" s="13">
        <f>IF(H7861="","",ROW()-4)</f>
        <v/>
      </c>
    </row>
    <row r="7862">
      <c r="A7862" s="13">
        <f>IF(H7862="","",ROW()-4)</f>
        <v/>
      </c>
      <c r="B7862" s="13">
        <f>IF(H7862="","",ROW()-4)</f>
        <v/>
      </c>
    </row>
    <row r="7863">
      <c r="A7863" s="13">
        <f>IF(H7863="","",ROW()-4)</f>
        <v/>
      </c>
      <c r="B7863" s="13">
        <f>IF(H7863="","",ROW()-4)</f>
        <v/>
      </c>
    </row>
    <row r="7864">
      <c r="A7864" s="13">
        <f>IF(H7864="","",ROW()-4)</f>
        <v/>
      </c>
      <c r="B7864" s="13">
        <f>IF(H7864="","",ROW()-4)</f>
        <v/>
      </c>
    </row>
    <row r="7865">
      <c r="A7865" s="13">
        <f>IF(H7865="","",ROW()-4)</f>
        <v/>
      </c>
      <c r="B7865" s="13">
        <f>IF(H7865="","",ROW()-4)</f>
        <v/>
      </c>
    </row>
    <row r="7866">
      <c r="A7866" s="13">
        <f>IF(H7866="","",ROW()-4)</f>
        <v/>
      </c>
      <c r="B7866" s="13">
        <f>IF(H7866="","",ROW()-4)</f>
        <v/>
      </c>
    </row>
    <row r="7867">
      <c r="A7867" s="13">
        <f>IF(H7867="","",ROW()-4)</f>
        <v/>
      </c>
      <c r="B7867" s="13">
        <f>IF(H7867="","",ROW()-4)</f>
        <v/>
      </c>
    </row>
    <row r="7868">
      <c r="A7868" s="13">
        <f>IF(H7868="","",ROW()-4)</f>
        <v/>
      </c>
      <c r="B7868" s="13">
        <f>IF(H7868="","",ROW()-4)</f>
        <v/>
      </c>
    </row>
    <row r="7869">
      <c r="A7869" s="13">
        <f>IF(H7869="","",ROW()-4)</f>
        <v/>
      </c>
      <c r="B7869" s="13">
        <f>IF(H7869="","",ROW()-4)</f>
        <v/>
      </c>
    </row>
    <row r="7870">
      <c r="A7870" s="13">
        <f>IF(H7870="","",ROW()-4)</f>
        <v/>
      </c>
      <c r="B7870" s="13">
        <f>IF(H7870="","",ROW()-4)</f>
        <v/>
      </c>
    </row>
    <row r="7871">
      <c r="A7871" s="13">
        <f>IF(H7871="","",ROW()-4)</f>
        <v/>
      </c>
      <c r="B7871" s="13">
        <f>IF(H7871="","",ROW()-4)</f>
        <v/>
      </c>
    </row>
    <row r="7872">
      <c r="A7872" s="13">
        <f>IF(H7872="","",ROW()-4)</f>
        <v/>
      </c>
      <c r="B7872" s="13">
        <f>IF(H7872="","",ROW()-4)</f>
        <v/>
      </c>
    </row>
    <row r="7873">
      <c r="A7873" s="13">
        <f>IF(H7873="","",ROW()-4)</f>
        <v/>
      </c>
      <c r="B7873" s="13">
        <f>IF(H7873="","",ROW()-4)</f>
        <v/>
      </c>
    </row>
    <row r="7874">
      <c r="A7874" s="13">
        <f>IF(H7874="","",ROW()-4)</f>
        <v/>
      </c>
      <c r="B7874" s="13">
        <f>IF(H7874="","",ROW()-4)</f>
        <v/>
      </c>
    </row>
    <row r="7875">
      <c r="A7875" s="13">
        <f>IF(H7875="","",ROW()-4)</f>
        <v/>
      </c>
      <c r="B7875" s="13">
        <f>IF(H7875="","",ROW()-4)</f>
        <v/>
      </c>
    </row>
    <row r="7876">
      <c r="A7876" s="13">
        <f>IF(H7876="","",ROW()-4)</f>
        <v/>
      </c>
      <c r="B7876" s="13">
        <f>IF(H7876="","",ROW()-4)</f>
        <v/>
      </c>
    </row>
    <row r="7877">
      <c r="A7877" s="13">
        <f>IF(H7877="","",ROW()-4)</f>
        <v/>
      </c>
      <c r="B7877" s="13">
        <f>IF(H7877="","",ROW()-4)</f>
        <v/>
      </c>
    </row>
    <row r="7878">
      <c r="A7878" s="13">
        <f>IF(H7878="","",ROW()-4)</f>
        <v/>
      </c>
      <c r="B7878" s="13">
        <f>IF(H7878="","",ROW()-4)</f>
        <v/>
      </c>
    </row>
    <row r="7879">
      <c r="A7879" s="13">
        <f>IF(H7879="","",ROW()-4)</f>
        <v/>
      </c>
      <c r="B7879" s="13">
        <f>IF(H7879="","",ROW()-4)</f>
        <v/>
      </c>
    </row>
    <row r="7880">
      <c r="A7880" s="13">
        <f>IF(H7880="","",ROW()-4)</f>
        <v/>
      </c>
      <c r="B7880" s="13">
        <f>IF(H7880="","",ROW()-4)</f>
        <v/>
      </c>
    </row>
    <row r="7881">
      <c r="A7881" s="13">
        <f>IF(H7881="","",ROW()-4)</f>
        <v/>
      </c>
      <c r="B7881" s="13">
        <f>IF(H7881="","",ROW()-4)</f>
        <v/>
      </c>
    </row>
    <row r="7882">
      <c r="A7882" s="13">
        <f>IF(H7882="","",ROW()-4)</f>
        <v/>
      </c>
      <c r="B7882" s="13">
        <f>IF(H7882="","",ROW()-4)</f>
        <v/>
      </c>
    </row>
    <row r="7883">
      <c r="A7883" s="13">
        <f>IF(H7883="","",ROW()-4)</f>
        <v/>
      </c>
      <c r="B7883" s="13">
        <f>IF(H7883="","",ROW()-4)</f>
        <v/>
      </c>
    </row>
    <row r="7884">
      <c r="A7884" s="13">
        <f>IF(H7884="","",ROW()-4)</f>
        <v/>
      </c>
      <c r="B7884" s="13">
        <f>IF(H7884="","",ROW()-4)</f>
        <v/>
      </c>
    </row>
    <row r="7885">
      <c r="A7885" s="13">
        <f>IF(H7885="","",ROW()-4)</f>
        <v/>
      </c>
      <c r="B7885" s="13">
        <f>IF(H7885="","",ROW()-4)</f>
        <v/>
      </c>
    </row>
    <row r="7886">
      <c r="A7886" s="13">
        <f>IF(H7886="","",ROW()-4)</f>
        <v/>
      </c>
      <c r="B7886" s="13">
        <f>IF(H7886="","",ROW()-4)</f>
        <v/>
      </c>
    </row>
    <row r="7887">
      <c r="A7887" s="13">
        <f>IF(H7887="","",ROW()-4)</f>
        <v/>
      </c>
      <c r="B7887" s="13">
        <f>IF(H7887="","",ROW()-4)</f>
        <v/>
      </c>
    </row>
    <row r="7888">
      <c r="A7888" s="13">
        <f>IF(H7888="","",ROW()-4)</f>
        <v/>
      </c>
      <c r="B7888" s="13">
        <f>IF(H7888="","",ROW()-4)</f>
        <v/>
      </c>
    </row>
    <row r="7889">
      <c r="A7889" s="13">
        <f>IF(H7889="","",ROW()-4)</f>
        <v/>
      </c>
      <c r="B7889" s="13">
        <f>IF(H7889="","",ROW()-4)</f>
        <v/>
      </c>
    </row>
    <row r="7890">
      <c r="A7890" s="13">
        <f>IF(H7890="","",ROW()-4)</f>
        <v/>
      </c>
      <c r="B7890" s="13">
        <f>IF(H7890="","",ROW()-4)</f>
        <v/>
      </c>
    </row>
    <row r="7891">
      <c r="A7891" s="13">
        <f>IF(H7891="","",ROW()-4)</f>
        <v/>
      </c>
      <c r="B7891" s="13">
        <f>IF(H7891="","",ROW()-4)</f>
        <v/>
      </c>
    </row>
    <row r="7892">
      <c r="A7892" s="13">
        <f>IF(H7892="","",ROW()-4)</f>
        <v/>
      </c>
      <c r="B7892" s="13">
        <f>IF(H7892="","",ROW()-4)</f>
        <v/>
      </c>
    </row>
    <row r="7893">
      <c r="A7893" s="13">
        <f>IF(H7893="","",ROW()-4)</f>
        <v/>
      </c>
      <c r="B7893" s="13">
        <f>IF(H7893="","",ROW()-4)</f>
        <v/>
      </c>
    </row>
    <row r="7894">
      <c r="A7894" s="13">
        <f>IF(H7894="","",ROW()-4)</f>
        <v/>
      </c>
      <c r="B7894" s="13">
        <f>IF(H7894="","",ROW()-4)</f>
        <v/>
      </c>
    </row>
    <row r="7895">
      <c r="A7895" s="13">
        <f>IF(H7895="","",ROW()-4)</f>
        <v/>
      </c>
      <c r="B7895" s="13">
        <f>IF(H7895="","",ROW()-4)</f>
        <v/>
      </c>
    </row>
    <row r="7896">
      <c r="A7896" s="13">
        <f>IF(H7896="","",ROW()-4)</f>
        <v/>
      </c>
      <c r="B7896" s="13">
        <f>IF(H7896="","",ROW()-4)</f>
        <v/>
      </c>
    </row>
    <row r="7897">
      <c r="A7897" s="13">
        <f>IF(H7897="","",ROW()-4)</f>
        <v/>
      </c>
      <c r="B7897" s="13">
        <f>IF(H7897="","",ROW()-4)</f>
        <v/>
      </c>
    </row>
    <row r="7898">
      <c r="A7898" s="13">
        <f>IF(H7898="","",ROW()-4)</f>
        <v/>
      </c>
      <c r="B7898" s="13">
        <f>IF(H7898="","",ROW()-4)</f>
        <v/>
      </c>
    </row>
    <row r="7899">
      <c r="A7899" s="13">
        <f>IF(H7899="","",ROW()-4)</f>
        <v/>
      </c>
      <c r="B7899" s="13">
        <f>IF(H7899="","",ROW()-4)</f>
        <v/>
      </c>
    </row>
    <row r="7900">
      <c r="A7900" s="13">
        <f>IF(H7900="","",ROW()-4)</f>
        <v/>
      </c>
      <c r="B7900" s="13">
        <f>IF(H7900="","",ROW()-4)</f>
        <v/>
      </c>
    </row>
    <row r="7901">
      <c r="A7901" s="13">
        <f>IF(H7901="","",ROW()-4)</f>
        <v/>
      </c>
      <c r="B7901" s="13">
        <f>IF(H7901="","",ROW()-4)</f>
        <v/>
      </c>
    </row>
    <row r="7902">
      <c r="A7902" s="13">
        <f>IF(H7902="","",ROW()-4)</f>
        <v/>
      </c>
      <c r="B7902" s="13">
        <f>IF(H7902="","",ROW()-4)</f>
        <v/>
      </c>
    </row>
    <row r="7903">
      <c r="A7903" s="13">
        <f>IF(H7903="","",ROW()-4)</f>
        <v/>
      </c>
      <c r="B7903" s="13">
        <f>IF(H7903="","",ROW()-4)</f>
        <v/>
      </c>
    </row>
    <row r="7904">
      <c r="A7904" s="13">
        <f>IF(H7904="","",ROW()-4)</f>
        <v/>
      </c>
      <c r="B7904" s="13">
        <f>IF(H7904="","",ROW()-4)</f>
        <v/>
      </c>
    </row>
    <row r="7905">
      <c r="A7905" s="13">
        <f>IF(H7905="","",ROW()-4)</f>
        <v/>
      </c>
      <c r="B7905" s="13">
        <f>IF(H7905="","",ROW()-4)</f>
        <v/>
      </c>
    </row>
    <row r="7906">
      <c r="A7906" s="13">
        <f>IF(H7906="","",ROW()-4)</f>
        <v/>
      </c>
      <c r="B7906" s="13">
        <f>IF(H7906="","",ROW()-4)</f>
        <v/>
      </c>
    </row>
    <row r="7907">
      <c r="A7907" s="13">
        <f>IF(H7907="","",ROW()-4)</f>
        <v/>
      </c>
      <c r="B7907" s="13">
        <f>IF(H7907="","",ROW()-4)</f>
        <v/>
      </c>
    </row>
    <row r="7908">
      <c r="A7908" s="13">
        <f>IF(H7908="","",ROW()-4)</f>
        <v/>
      </c>
      <c r="B7908" s="13">
        <f>IF(H7908="","",ROW()-4)</f>
        <v/>
      </c>
    </row>
    <row r="7909">
      <c r="A7909" s="13">
        <f>IF(H7909="","",ROW()-4)</f>
        <v/>
      </c>
      <c r="B7909" s="13">
        <f>IF(H7909="","",ROW()-4)</f>
        <v/>
      </c>
    </row>
    <row r="7910">
      <c r="A7910" s="13">
        <f>IF(H7910="","",ROW()-4)</f>
        <v/>
      </c>
      <c r="B7910" s="13">
        <f>IF(H7910="","",ROW()-4)</f>
        <v/>
      </c>
    </row>
    <row r="7911">
      <c r="A7911" s="13">
        <f>IF(H7911="","",ROW()-4)</f>
        <v/>
      </c>
      <c r="B7911" s="13">
        <f>IF(H7911="","",ROW()-4)</f>
        <v/>
      </c>
    </row>
    <row r="7912">
      <c r="A7912" s="13">
        <f>IF(H7912="","",ROW()-4)</f>
        <v/>
      </c>
      <c r="B7912" s="13">
        <f>IF(H7912="","",ROW()-4)</f>
        <v/>
      </c>
    </row>
    <row r="7913">
      <c r="A7913" s="13">
        <f>IF(H7913="","",ROW()-4)</f>
        <v/>
      </c>
      <c r="B7913" s="13">
        <f>IF(H7913="","",ROW()-4)</f>
        <v/>
      </c>
    </row>
    <row r="7914">
      <c r="A7914" s="13">
        <f>IF(H7914="","",ROW()-4)</f>
        <v/>
      </c>
      <c r="B7914" s="13">
        <f>IF(H7914="","",ROW()-4)</f>
        <v/>
      </c>
    </row>
    <row r="7915">
      <c r="A7915" s="13">
        <f>IF(H7915="","",ROW()-4)</f>
        <v/>
      </c>
      <c r="B7915" s="13">
        <f>IF(H7915="","",ROW()-4)</f>
        <v/>
      </c>
    </row>
    <row r="7916">
      <c r="A7916" s="13">
        <f>IF(H7916="","",ROW()-4)</f>
        <v/>
      </c>
      <c r="B7916" s="13">
        <f>IF(H7916="","",ROW()-4)</f>
        <v/>
      </c>
    </row>
    <row r="7917">
      <c r="A7917" s="13">
        <f>IF(H7917="","",ROW()-4)</f>
        <v/>
      </c>
      <c r="B7917" s="13">
        <f>IF(H7917="","",ROW()-4)</f>
        <v/>
      </c>
    </row>
    <row r="7918">
      <c r="A7918" s="13">
        <f>IF(H7918="","",ROW()-4)</f>
        <v/>
      </c>
      <c r="B7918" s="13">
        <f>IF(H7918="","",ROW()-4)</f>
        <v/>
      </c>
    </row>
    <row r="7919">
      <c r="A7919" s="13">
        <f>IF(H7919="","",ROW()-4)</f>
        <v/>
      </c>
      <c r="B7919" s="13">
        <f>IF(H7919="","",ROW()-4)</f>
        <v/>
      </c>
    </row>
    <row r="7920">
      <c r="A7920" s="13">
        <f>IF(H7920="","",ROW()-4)</f>
        <v/>
      </c>
      <c r="B7920" s="13">
        <f>IF(H7920="","",ROW()-4)</f>
        <v/>
      </c>
    </row>
    <row r="7921">
      <c r="A7921" s="13">
        <f>IF(H7921="","",ROW()-4)</f>
        <v/>
      </c>
      <c r="B7921" s="13">
        <f>IF(H7921="","",ROW()-4)</f>
        <v/>
      </c>
    </row>
    <row r="7922">
      <c r="A7922" s="13">
        <f>IF(H7922="","",ROW()-4)</f>
        <v/>
      </c>
      <c r="B7922" s="13">
        <f>IF(H7922="","",ROW()-4)</f>
        <v/>
      </c>
    </row>
    <row r="7923">
      <c r="A7923" s="13">
        <f>IF(H7923="","",ROW()-4)</f>
        <v/>
      </c>
      <c r="B7923" s="13">
        <f>IF(H7923="","",ROW()-4)</f>
        <v/>
      </c>
    </row>
    <row r="7924">
      <c r="A7924" s="13">
        <f>IF(H7924="","",ROW()-4)</f>
        <v/>
      </c>
      <c r="B7924" s="13">
        <f>IF(H7924="","",ROW()-4)</f>
        <v/>
      </c>
    </row>
    <row r="7925">
      <c r="A7925" s="13">
        <f>IF(H7925="","",ROW()-4)</f>
        <v/>
      </c>
      <c r="B7925" s="13">
        <f>IF(H7925="","",ROW()-4)</f>
        <v/>
      </c>
    </row>
    <row r="7926">
      <c r="A7926" s="13">
        <f>IF(H7926="","",ROW()-4)</f>
        <v/>
      </c>
      <c r="B7926" s="13">
        <f>IF(H7926="","",ROW()-4)</f>
        <v/>
      </c>
    </row>
    <row r="7927">
      <c r="A7927" s="13">
        <f>IF(H7927="","",ROW()-4)</f>
        <v/>
      </c>
      <c r="B7927" s="13">
        <f>IF(H7927="","",ROW()-4)</f>
        <v/>
      </c>
    </row>
    <row r="7928">
      <c r="A7928" s="13">
        <f>IF(H7928="","",ROW()-4)</f>
        <v/>
      </c>
      <c r="B7928" s="13">
        <f>IF(H7928="","",ROW()-4)</f>
        <v/>
      </c>
    </row>
    <row r="7929">
      <c r="A7929" s="13">
        <f>IF(H7929="","",ROW()-4)</f>
        <v/>
      </c>
      <c r="B7929" s="13">
        <f>IF(H7929="","",ROW()-4)</f>
        <v/>
      </c>
    </row>
    <row r="7930">
      <c r="A7930" s="13">
        <f>IF(H7930="","",ROW()-4)</f>
        <v/>
      </c>
      <c r="B7930" s="13">
        <f>IF(H7930="","",ROW()-4)</f>
        <v/>
      </c>
    </row>
    <row r="7931">
      <c r="A7931" s="13">
        <f>IF(H7931="","",ROW()-4)</f>
        <v/>
      </c>
      <c r="B7931" s="13">
        <f>IF(H7931="","",ROW()-4)</f>
        <v/>
      </c>
    </row>
    <row r="7932">
      <c r="A7932" s="13">
        <f>IF(H7932="","",ROW()-4)</f>
        <v/>
      </c>
      <c r="B7932" s="13">
        <f>IF(H7932="","",ROW()-4)</f>
        <v/>
      </c>
    </row>
    <row r="7933">
      <c r="A7933" s="13">
        <f>IF(H7933="","",ROW()-4)</f>
        <v/>
      </c>
      <c r="B7933" s="13">
        <f>IF(H7933="","",ROW()-4)</f>
        <v/>
      </c>
    </row>
    <row r="7934">
      <c r="A7934" s="13">
        <f>IF(H7934="","",ROW()-4)</f>
        <v/>
      </c>
      <c r="B7934" s="13">
        <f>IF(H7934="","",ROW()-4)</f>
        <v/>
      </c>
    </row>
    <row r="7935">
      <c r="A7935" s="13">
        <f>IF(H7935="","",ROW()-4)</f>
        <v/>
      </c>
      <c r="B7935" s="13">
        <f>IF(H7935="","",ROW()-4)</f>
        <v/>
      </c>
    </row>
    <row r="7936">
      <c r="A7936" s="13">
        <f>IF(H7936="","",ROW()-4)</f>
        <v/>
      </c>
      <c r="B7936" s="13">
        <f>IF(H7936="","",ROW()-4)</f>
        <v/>
      </c>
    </row>
    <row r="7937">
      <c r="A7937" s="13">
        <f>IF(H7937="","",ROW()-4)</f>
        <v/>
      </c>
      <c r="B7937" s="13">
        <f>IF(H7937="","",ROW()-4)</f>
        <v/>
      </c>
    </row>
    <row r="7938">
      <c r="A7938" s="13">
        <f>IF(H7938="","",ROW()-4)</f>
        <v/>
      </c>
      <c r="B7938" s="13">
        <f>IF(H7938="","",ROW()-4)</f>
        <v/>
      </c>
    </row>
    <row r="7939">
      <c r="A7939" s="13">
        <f>IF(H7939="","",ROW()-4)</f>
        <v/>
      </c>
      <c r="B7939" s="13">
        <f>IF(H7939="","",ROW()-4)</f>
        <v/>
      </c>
    </row>
    <row r="7940">
      <c r="A7940" s="13">
        <f>IF(H7940="","",ROW()-4)</f>
        <v/>
      </c>
      <c r="B7940" s="13">
        <f>IF(H7940="","",ROW()-4)</f>
        <v/>
      </c>
    </row>
    <row r="7941">
      <c r="A7941" s="13">
        <f>IF(H7941="","",ROW()-4)</f>
        <v/>
      </c>
      <c r="B7941" s="13">
        <f>IF(H7941="","",ROW()-4)</f>
        <v/>
      </c>
    </row>
    <row r="7942">
      <c r="A7942" s="13">
        <f>IF(H7942="","",ROW()-4)</f>
        <v/>
      </c>
      <c r="B7942" s="13">
        <f>IF(H7942="","",ROW()-4)</f>
        <v/>
      </c>
    </row>
    <row r="7943">
      <c r="A7943" s="13">
        <f>IF(H7943="","",ROW()-4)</f>
        <v/>
      </c>
      <c r="B7943" s="13">
        <f>IF(H7943="","",ROW()-4)</f>
        <v/>
      </c>
    </row>
    <row r="7944">
      <c r="A7944" s="13">
        <f>IF(H7944="","",ROW()-4)</f>
        <v/>
      </c>
      <c r="B7944" s="13">
        <f>IF(H7944="","",ROW()-4)</f>
        <v/>
      </c>
    </row>
    <row r="7945">
      <c r="A7945" s="13">
        <f>IF(H7945="","",ROW()-4)</f>
        <v/>
      </c>
      <c r="B7945" s="13">
        <f>IF(H7945="","",ROW()-4)</f>
        <v/>
      </c>
    </row>
    <row r="7946">
      <c r="A7946" s="13">
        <f>IF(H7946="","",ROW()-4)</f>
        <v/>
      </c>
      <c r="B7946" s="13">
        <f>IF(H7946="","",ROW()-4)</f>
        <v/>
      </c>
    </row>
    <row r="7947">
      <c r="A7947" s="13">
        <f>IF(H7947="","",ROW()-4)</f>
        <v/>
      </c>
      <c r="B7947" s="13">
        <f>IF(H7947="","",ROW()-4)</f>
        <v/>
      </c>
    </row>
    <row r="7948">
      <c r="A7948" s="13">
        <f>IF(H7948="","",ROW()-4)</f>
        <v/>
      </c>
      <c r="B7948" s="13">
        <f>IF(H7948="","",ROW()-4)</f>
        <v/>
      </c>
    </row>
    <row r="7949">
      <c r="A7949" s="13">
        <f>IF(H7949="","",ROW()-4)</f>
        <v/>
      </c>
      <c r="B7949" s="13">
        <f>IF(H7949="","",ROW()-4)</f>
        <v/>
      </c>
    </row>
    <row r="7950">
      <c r="A7950" s="13">
        <f>IF(H7950="","",ROW()-4)</f>
        <v/>
      </c>
      <c r="B7950" s="13">
        <f>IF(H7950="","",ROW()-4)</f>
        <v/>
      </c>
    </row>
    <row r="7951">
      <c r="A7951" s="13">
        <f>IF(H7951="","",ROW()-4)</f>
        <v/>
      </c>
      <c r="B7951" s="13">
        <f>IF(H7951="","",ROW()-4)</f>
        <v/>
      </c>
    </row>
    <row r="7952">
      <c r="A7952" s="13">
        <f>IF(H7952="","",ROW()-4)</f>
        <v/>
      </c>
      <c r="B7952" s="13">
        <f>IF(H7952="","",ROW()-4)</f>
        <v/>
      </c>
    </row>
    <row r="7953">
      <c r="A7953" s="13">
        <f>IF(H7953="","",ROW()-4)</f>
        <v/>
      </c>
      <c r="B7953" s="13">
        <f>IF(H7953="","",ROW()-4)</f>
        <v/>
      </c>
    </row>
    <row r="7954">
      <c r="A7954" s="13">
        <f>IF(H7954="","",ROW()-4)</f>
        <v/>
      </c>
      <c r="B7954" s="13">
        <f>IF(H7954="","",ROW()-4)</f>
        <v/>
      </c>
    </row>
    <row r="7955">
      <c r="A7955" s="13">
        <f>IF(H7955="","",ROW()-4)</f>
        <v/>
      </c>
      <c r="B7955" s="13">
        <f>IF(H7955="","",ROW()-4)</f>
        <v/>
      </c>
    </row>
    <row r="7956">
      <c r="A7956" s="13">
        <f>IF(H7956="","",ROW()-4)</f>
        <v/>
      </c>
      <c r="B7956" s="13">
        <f>IF(H7956="","",ROW()-4)</f>
        <v/>
      </c>
    </row>
    <row r="7957">
      <c r="A7957" s="13">
        <f>IF(H7957="","",ROW()-4)</f>
        <v/>
      </c>
      <c r="B7957" s="13">
        <f>IF(H7957="","",ROW()-4)</f>
        <v/>
      </c>
    </row>
    <row r="7958">
      <c r="A7958" s="13">
        <f>IF(H7958="","",ROW()-4)</f>
        <v/>
      </c>
      <c r="B7958" s="13">
        <f>IF(H7958="","",ROW()-4)</f>
        <v/>
      </c>
    </row>
    <row r="7959">
      <c r="A7959" s="13">
        <f>IF(H7959="","",ROW()-4)</f>
        <v/>
      </c>
      <c r="B7959" s="13">
        <f>IF(H7959="","",ROW()-4)</f>
        <v/>
      </c>
    </row>
    <row r="7960">
      <c r="A7960" s="13">
        <f>IF(H7960="","",ROW()-4)</f>
        <v/>
      </c>
      <c r="B7960" s="13">
        <f>IF(H7960="","",ROW()-4)</f>
        <v/>
      </c>
    </row>
    <row r="7961">
      <c r="A7961" s="13">
        <f>IF(H7961="","",ROW()-4)</f>
        <v/>
      </c>
      <c r="B7961" s="13">
        <f>IF(H7961="","",ROW()-4)</f>
        <v/>
      </c>
    </row>
    <row r="7962">
      <c r="A7962" s="13">
        <f>IF(H7962="","",ROW()-4)</f>
        <v/>
      </c>
      <c r="B7962" s="13">
        <f>IF(H7962="","",ROW()-4)</f>
        <v/>
      </c>
    </row>
    <row r="7963">
      <c r="A7963" s="13">
        <f>IF(H7963="","",ROW()-4)</f>
        <v/>
      </c>
      <c r="B7963" s="13">
        <f>IF(H7963="","",ROW()-4)</f>
        <v/>
      </c>
    </row>
    <row r="7964">
      <c r="A7964" s="13">
        <f>IF(H7964="","",ROW()-4)</f>
        <v/>
      </c>
      <c r="B7964" s="13">
        <f>IF(H7964="","",ROW()-4)</f>
        <v/>
      </c>
    </row>
    <row r="7965">
      <c r="A7965" s="13">
        <f>IF(H7965="","",ROW()-4)</f>
        <v/>
      </c>
      <c r="B7965" s="13">
        <f>IF(H7965="","",ROW()-4)</f>
        <v/>
      </c>
    </row>
    <row r="7966">
      <c r="A7966" s="13">
        <f>IF(H7966="","",ROW()-4)</f>
        <v/>
      </c>
      <c r="B7966" s="13">
        <f>IF(H7966="","",ROW()-4)</f>
        <v/>
      </c>
    </row>
    <row r="7967">
      <c r="A7967" s="13">
        <f>IF(H7967="","",ROW()-4)</f>
        <v/>
      </c>
      <c r="B7967" s="13">
        <f>IF(H7967="","",ROW()-4)</f>
        <v/>
      </c>
    </row>
    <row r="7968">
      <c r="A7968" s="13">
        <f>IF(H7968="","",ROW()-4)</f>
        <v/>
      </c>
      <c r="B7968" s="13">
        <f>IF(H7968="","",ROW()-4)</f>
        <v/>
      </c>
    </row>
    <row r="7969">
      <c r="A7969" s="13">
        <f>IF(H7969="","",ROW()-4)</f>
        <v/>
      </c>
      <c r="B7969" s="13">
        <f>IF(H7969="","",ROW()-4)</f>
        <v/>
      </c>
    </row>
    <row r="7970">
      <c r="A7970" s="13">
        <f>IF(H7970="","",ROW()-4)</f>
        <v/>
      </c>
      <c r="B7970" s="13">
        <f>IF(H7970="","",ROW()-4)</f>
        <v/>
      </c>
    </row>
    <row r="7971">
      <c r="A7971" s="13">
        <f>IF(H7971="","",ROW()-4)</f>
        <v/>
      </c>
      <c r="B7971" s="13">
        <f>IF(H7971="","",ROW()-4)</f>
        <v/>
      </c>
    </row>
    <row r="7972">
      <c r="A7972" s="13">
        <f>IF(H7972="","",ROW()-4)</f>
        <v/>
      </c>
      <c r="B7972" s="13">
        <f>IF(H7972="","",ROW()-4)</f>
        <v/>
      </c>
    </row>
    <row r="7973">
      <c r="A7973" s="13">
        <f>IF(H7973="","",ROW()-4)</f>
        <v/>
      </c>
      <c r="B7973" s="13">
        <f>IF(H7973="","",ROW()-4)</f>
        <v/>
      </c>
    </row>
    <row r="7974">
      <c r="A7974" s="13">
        <f>IF(H7974="","",ROW()-4)</f>
        <v/>
      </c>
      <c r="B7974" s="13">
        <f>IF(H7974="","",ROW()-4)</f>
        <v/>
      </c>
    </row>
    <row r="7975">
      <c r="A7975" s="13">
        <f>IF(H7975="","",ROW()-4)</f>
        <v/>
      </c>
      <c r="B7975" s="13">
        <f>IF(H7975="","",ROW()-4)</f>
        <v/>
      </c>
    </row>
    <row r="7976">
      <c r="A7976" s="13">
        <f>IF(H7976="","",ROW()-4)</f>
        <v/>
      </c>
      <c r="B7976" s="13">
        <f>IF(H7976="","",ROW()-4)</f>
        <v/>
      </c>
    </row>
    <row r="7977">
      <c r="A7977" s="13">
        <f>IF(H7977="","",ROW()-4)</f>
        <v/>
      </c>
      <c r="B7977" s="13">
        <f>IF(H7977="","",ROW()-4)</f>
        <v/>
      </c>
    </row>
    <row r="7978">
      <c r="A7978" s="13">
        <f>IF(H7978="","",ROW()-4)</f>
        <v/>
      </c>
      <c r="B7978" s="13">
        <f>IF(H7978="","",ROW()-4)</f>
        <v/>
      </c>
    </row>
    <row r="7979">
      <c r="A7979" s="13">
        <f>IF(H7979="","",ROW()-4)</f>
        <v/>
      </c>
      <c r="B7979" s="13">
        <f>IF(H7979="","",ROW()-4)</f>
        <v/>
      </c>
    </row>
    <row r="7980">
      <c r="A7980" s="13">
        <f>IF(H7980="","",ROW()-4)</f>
        <v/>
      </c>
      <c r="B7980" s="13">
        <f>IF(H7980="","",ROW()-4)</f>
        <v/>
      </c>
    </row>
    <row r="7981">
      <c r="A7981" s="13">
        <f>IF(H7981="","",ROW()-4)</f>
        <v/>
      </c>
      <c r="B7981" s="13">
        <f>IF(H7981="","",ROW()-4)</f>
        <v/>
      </c>
    </row>
    <row r="7982">
      <c r="A7982" s="13">
        <f>IF(H7982="","",ROW()-4)</f>
        <v/>
      </c>
      <c r="B7982" s="13">
        <f>IF(H7982="","",ROW()-4)</f>
        <v/>
      </c>
    </row>
    <row r="7983">
      <c r="A7983" s="13">
        <f>IF(H7983="","",ROW()-4)</f>
        <v/>
      </c>
      <c r="B7983" s="13">
        <f>IF(H7983="","",ROW()-4)</f>
        <v/>
      </c>
    </row>
    <row r="7984">
      <c r="A7984" s="13">
        <f>IF(H7984="","",ROW()-4)</f>
        <v/>
      </c>
      <c r="B7984" s="13">
        <f>IF(H7984="","",ROW()-4)</f>
        <v/>
      </c>
    </row>
    <row r="7985">
      <c r="A7985" s="13">
        <f>IF(H7985="","",ROW()-4)</f>
        <v/>
      </c>
      <c r="B7985" s="13">
        <f>IF(H7985="","",ROW()-4)</f>
        <v/>
      </c>
    </row>
    <row r="7986">
      <c r="A7986" s="13">
        <f>IF(H7986="","",ROW()-4)</f>
        <v/>
      </c>
      <c r="B7986" s="13">
        <f>IF(H7986="","",ROW()-4)</f>
        <v/>
      </c>
    </row>
    <row r="7987">
      <c r="A7987" s="13">
        <f>IF(H7987="","",ROW()-4)</f>
        <v/>
      </c>
      <c r="B7987" s="13">
        <f>IF(H7987="","",ROW()-4)</f>
        <v/>
      </c>
    </row>
    <row r="7988">
      <c r="A7988" s="13">
        <f>IF(H7988="","",ROW()-4)</f>
        <v/>
      </c>
      <c r="B7988" s="13">
        <f>IF(H7988="","",ROW()-4)</f>
        <v/>
      </c>
    </row>
    <row r="7989">
      <c r="A7989" s="13">
        <f>IF(H7989="","",ROW()-4)</f>
        <v/>
      </c>
      <c r="B7989" s="13">
        <f>IF(H7989="","",ROW()-4)</f>
        <v/>
      </c>
    </row>
    <row r="7990">
      <c r="A7990" s="13">
        <f>IF(H7990="","",ROW()-4)</f>
        <v/>
      </c>
      <c r="B7990" s="13">
        <f>IF(H7990="","",ROW()-4)</f>
        <v/>
      </c>
    </row>
    <row r="7991">
      <c r="A7991" s="13">
        <f>IF(H7991="","",ROW()-4)</f>
        <v/>
      </c>
      <c r="B7991" s="13">
        <f>IF(H7991="","",ROW()-4)</f>
        <v/>
      </c>
    </row>
    <row r="7992">
      <c r="A7992" s="13">
        <f>IF(H7992="","",ROW()-4)</f>
        <v/>
      </c>
      <c r="B7992" s="13">
        <f>IF(H7992="","",ROW()-4)</f>
        <v/>
      </c>
    </row>
    <row r="7993">
      <c r="A7993" s="13">
        <f>IF(H7993="","",ROW()-4)</f>
        <v/>
      </c>
      <c r="B7993" s="13">
        <f>IF(H7993="","",ROW()-4)</f>
        <v/>
      </c>
    </row>
    <row r="7994">
      <c r="A7994" s="13">
        <f>IF(H7994="","",ROW()-4)</f>
        <v/>
      </c>
      <c r="B7994" s="13">
        <f>IF(H7994="","",ROW()-4)</f>
        <v/>
      </c>
    </row>
    <row r="7995">
      <c r="A7995" s="13">
        <f>IF(H7995="","",ROW()-4)</f>
        <v/>
      </c>
      <c r="B7995" s="13">
        <f>IF(H7995="","",ROW()-4)</f>
        <v/>
      </c>
    </row>
    <row r="7996">
      <c r="A7996" s="13">
        <f>IF(H7996="","",ROW()-4)</f>
        <v/>
      </c>
      <c r="B7996" s="13">
        <f>IF(H7996="","",ROW()-4)</f>
        <v/>
      </c>
    </row>
    <row r="7997">
      <c r="A7997" s="13">
        <f>IF(H7997="","",ROW()-4)</f>
        <v/>
      </c>
      <c r="B7997" s="13">
        <f>IF(H7997="","",ROW()-4)</f>
        <v/>
      </c>
    </row>
    <row r="7998">
      <c r="A7998" s="13">
        <f>IF(H7998="","",ROW()-4)</f>
        <v/>
      </c>
      <c r="B7998" s="13">
        <f>IF(H7998="","",ROW()-4)</f>
        <v/>
      </c>
    </row>
    <row r="7999">
      <c r="A7999" s="13">
        <f>IF(H7999="","",ROW()-4)</f>
        <v/>
      </c>
      <c r="B7999" s="13">
        <f>IF(H7999="","",ROW()-4)</f>
        <v/>
      </c>
    </row>
    <row r="8000">
      <c r="A8000" s="13">
        <f>IF(H8000="","",ROW()-4)</f>
        <v/>
      </c>
      <c r="B8000" s="13">
        <f>IF(H8000="","",ROW()-4)</f>
        <v/>
      </c>
    </row>
    <row r="8001">
      <c r="A8001" s="13">
        <f>IF(H8001="","",ROW()-4)</f>
        <v/>
      </c>
      <c r="B8001" s="13">
        <f>IF(H8001="","",ROW()-4)</f>
        <v/>
      </c>
    </row>
    <row r="8002">
      <c r="A8002" s="13">
        <f>IF(H8002="","",ROW()-4)</f>
        <v/>
      </c>
      <c r="B8002" s="13">
        <f>IF(H8002="","",ROW()-4)</f>
        <v/>
      </c>
    </row>
    <row r="8003">
      <c r="A8003" s="13">
        <f>IF(H8003="","",ROW()-4)</f>
        <v/>
      </c>
      <c r="B8003" s="13">
        <f>IF(H8003="","",ROW()-4)</f>
        <v/>
      </c>
    </row>
    <row r="8004">
      <c r="A8004" s="13">
        <f>IF(H8004="","",ROW()-4)</f>
        <v/>
      </c>
      <c r="B8004" s="13">
        <f>IF(H8004="","",ROW()-4)</f>
        <v/>
      </c>
    </row>
    <row r="8005">
      <c r="A8005" s="13">
        <f>IF(H8005="","",ROW()-4)</f>
        <v/>
      </c>
      <c r="B8005" s="13">
        <f>IF(H8005="","",ROW()-4)</f>
        <v/>
      </c>
    </row>
    <row r="8006">
      <c r="A8006" s="13">
        <f>IF(H8006="","",ROW()-4)</f>
        <v/>
      </c>
      <c r="B8006" s="13">
        <f>IF(H8006="","",ROW()-4)</f>
        <v/>
      </c>
    </row>
    <row r="8007">
      <c r="A8007" s="13">
        <f>IF(H8007="","",ROW()-4)</f>
        <v/>
      </c>
      <c r="B8007" s="13">
        <f>IF(H8007="","",ROW()-4)</f>
        <v/>
      </c>
    </row>
    <row r="8008">
      <c r="A8008" s="13">
        <f>IF(H8008="","",ROW()-4)</f>
        <v/>
      </c>
      <c r="B8008" s="13">
        <f>IF(H8008="","",ROW()-4)</f>
        <v/>
      </c>
    </row>
    <row r="8009">
      <c r="A8009" s="13">
        <f>IF(H8009="","",ROW()-4)</f>
        <v/>
      </c>
      <c r="B8009" s="13">
        <f>IF(H8009="","",ROW()-4)</f>
        <v/>
      </c>
    </row>
    <row r="8010">
      <c r="A8010" s="13">
        <f>IF(H8010="","",ROW()-4)</f>
        <v/>
      </c>
      <c r="B8010" s="13">
        <f>IF(H8010="","",ROW()-4)</f>
        <v/>
      </c>
    </row>
    <row r="8011">
      <c r="A8011" s="13">
        <f>IF(H8011="","",ROW()-4)</f>
        <v/>
      </c>
      <c r="B8011" s="13">
        <f>IF(H8011="","",ROW()-4)</f>
        <v/>
      </c>
    </row>
    <row r="8012">
      <c r="A8012" s="13">
        <f>IF(H8012="","",ROW()-4)</f>
        <v/>
      </c>
      <c r="B8012" s="13">
        <f>IF(H8012="","",ROW()-4)</f>
        <v/>
      </c>
    </row>
    <row r="8013">
      <c r="A8013" s="13">
        <f>IF(H8013="","",ROW()-4)</f>
        <v/>
      </c>
      <c r="B8013" s="13">
        <f>IF(H8013="","",ROW()-4)</f>
        <v/>
      </c>
    </row>
    <row r="8014">
      <c r="A8014" s="13">
        <f>IF(H8014="","",ROW()-4)</f>
        <v/>
      </c>
      <c r="B8014" s="13">
        <f>IF(H8014="","",ROW()-4)</f>
        <v/>
      </c>
    </row>
    <row r="8015">
      <c r="A8015" s="13">
        <f>IF(H8015="","",ROW()-4)</f>
        <v/>
      </c>
      <c r="B8015" s="13">
        <f>IF(H8015="","",ROW()-4)</f>
        <v/>
      </c>
    </row>
    <row r="8016">
      <c r="A8016" s="13">
        <f>IF(H8016="","",ROW()-4)</f>
        <v/>
      </c>
      <c r="B8016" s="13">
        <f>IF(H8016="","",ROW()-4)</f>
        <v/>
      </c>
    </row>
    <row r="8017">
      <c r="A8017" s="13">
        <f>IF(H8017="","",ROW()-4)</f>
        <v/>
      </c>
      <c r="B8017" s="13">
        <f>IF(H8017="","",ROW()-4)</f>
        <v/>
      </c>
    </row>
    <row r="8018">
      <c r="A8018" s="13">
        <f>IF(H8018="","",ROW()-4)</f>
        <v/>
      </c>
      <c r="B8018" s="13">
        <f>IF(H8018="","",ROW()-4)</f>
        <v/>
      </c>
    </row>
    <row r="8019">
      <c r="A8019" s="13">
        <f>IF(H8019="","",ROW()-4)</f>
        <v/>
      </c>
      <c r="B8019" s="13">
        <f>IF(H8019="","",ROW()-4)</f>
        <v/>
      </c>
    </row>
    <row r="8020">
      <c r="A8020" s="13">
        <f>IF(H8020="","",ROW()-4)</f>
        <v/>
      </c>
      <c r="B8020" s="13">
        <f>IF(H8020="","",ROW()-4)</f>
        <v/>
      </c>
    </row>
    <row r="8021">
      <c r="A8021" s="13">
        <f>IF(H8021="","",ROW()-4)</f>
        <v/>
      </c>
      <c r="B8021" s="13">
        <f>IF(H8021="","",ROW()-4)</f>
        <v/>
      </c>
    </row>
    <row r="8022">
      <c r="A8022" s="13">
        <f>IF(H8022="","",ROW()-4)</f>
        <v/>
      </c>
      <c r="B8022" s="13">
        <f>IF(H8022="","",ROW()-4)</f>
        <v/>
      </c>
    </row>
    <row r="8023">
      <c r="A8023" s="13">
        <f>IF(H8023="","",ROW()-4)</f>
        <v/>
      </c>
      <c r="B8023" s="13">
        <f>IF(H8023="","",ROW()-4)</f>
        <v/>
      </c>
    </row>
    <row r="8024">
      <c r="A8024" s="13">
        <f>IF(H8024="","",ROW()-4)</f>
        <v/>
      </c>
      <c r="B8024" s="13">
        <f>IF(H8024="","",ROW()-4)</f>
        <v/>
      </c>
    </row>
    <row r="8025">
      <c r="A8025" s="13">
        <f>IF(H8025="","",ROW()-4)</f>
        <v/>
      </c>
      <c r="B8025" s="13">
        <f>IF(H8025="","",ROW()-4)</f>
        <v/>
      </c>
    </row>
    <row r="8026">
      <c r="A8026" s="13">
        <f>IF(H8026="","",ROW()-4)</f>
        <v/>
      </c>
      <c r="B8026" s="13">
        <f>IF(H8026="","",ROW()-4)</f>
        <v/>
      </c>
    </row>
    <row r="8027">
      <c r="A8027" s="13">
        <f>IF(H8027="","",ROW()-4)</f>
        <v/>
      </c>
      <c r="B8027" s="13">
        <f>IF(H8027="","",ROW()-4)</f>
        <v/>
      </c>
    </row>
    <row r="8028">
      <c r="A8028" s="13">
        <f>IF(H8028="","",ROW()-4)</f>
        <v/>
      </c>
      <c r="B8028" s="13">
        <f>IF(H8028="","",ROW()-4)</f>
        <v/>
      </c>
    </row>
    <row r="8029">
      <c r="A8029" s="13">
        <f>IF(H8029="","",ROW()-4)</f>
        <v/>
      </c>
      <c r="B8029" s="13">
        <f>IF(H8029="","",ROW()-4)</f>
        <v/>
      </c>
    </row>
    <row r="8030">
      <c r="A8030" s="13">
        <f>IF(H8030="","",ROW()-4)</f>
        <v/>
      </c>
      <c r="B8030" s="13">
        <f>IF(H8030="","",ROW()-4)</f>
        <v/>
      </c>
    </row>
    <row r="8031">
      <c r="A8031" s="13">
        <f>IF(H8031="","",ROW()-4)</f>
        <v/>
      </c>
      <c r="B8031" s="13">
        <f>IF(H8031="","",ROW()-4)</f>
        <v/>
      </c>
    </row>
    <row r="8032">
      <c r="A8032" s="13">
        <f>IF(H8032="","",ROW()-4)</f>
        <v/>
      </c>
      <c r="B8032" s="13">
        <f>IF(H8032="","",ROW()-4)</f>
        <v/>
      </c>
    </row>
    <row r="8033">
      <c r="A8033" s="13">
        <f>IF(H8033="","",ROW()-4)</f>
        <v/>
      </c>
      <c r="B8033" s="13">
        <f>IF(H8033="","",ROW()-4)</f>
        <v/>
      </c>
    </row>
    <row r="8034">
      <c r="A8034" s="13">
        <f>IF(H8034="","",ROW()-4)</f>
        <v/>
      </c>
      <c r="B8034" s="13">
        <f>IF(H8034="","",ROW()-4)</f>
        <v/>
      </c>
    </row>
    <row r="8035">
      <c r="A8035" s="13">
        <f>IF(H8035="","",ROW()-4)</f>
        <v/>
      </c>
      <c r="B8035" s="13">
        <f>IF(H8035="","",ROW()-4)</f>
        <v/>
      </c>
    </row>
    <row r="8036">
      <c r="A8036" s="13">
        <f>IF(H8036="","",ROW()-4)</f>
        <v/>
      </c>
      <c r="B8036" s="13">
        <f>IF(H8036="","",ROW()-4)</f>
        <v/>
      </c>
    </row>
    <row r="8037">
      <c r="A8037" s="13">
        <f>IF(H8037="","",ROW()-4)</f>
        <v/>
      </c>
      <c r="B8037" s="13">
        <f>IF(H8037="","",ROW()-4)</f>
        <v/>
      </c>
    </row>
    <row r="8038">
      <c r="A8038" s="13">
        <f>IF(H8038="","",ROW()-4)</f>
        <v/>
      </c>
      <c r="B8038" s="13">
        <f>IF(H8038="","",ROW()-4)</f>
        <v/>
      </c>
    </row>
    <row r="8039">
      <c r="A8039" s="13">
        <f>IF(H8039="","",ROW()-4)</f>
        <v/>
      </c>
      <c r="B8039" s="13">
        <f>IF(H8039="","",ROW()-4)</f>
        <v/>
      </c>
    </row>
    <row r="8040">
      <c r="A8040" s="13">
        <f>IF(H8040="","",ROW()-4)</f>
        <v/>
      </c>
      <c r="B8040" s="13">
        <f>IF(H8040="","",ROW()-4)</f>
        <v/>
      </c>
    </row>
    <row r="8041">
      <c r="A8041" s="13">
        <f>IF(H8041="","",ROW()-4)</f>
        <v/>
      </c>
      <c r="B8041" s="13">
        <f>IF(H8041="","",ROW()-4)</f>
        <v/>
      </c>
    </row>
    <row r="8042">
      <c r="A8042" s="13">
        <f>IF(H8042="","",ROW()-4)</f>
        <v/>
      </c>
      <c r="B8042" s="13">
        <f>IF(H8042="","",ROW()-4)</f>
        <v/>
      </c>
    </row>
    <row r="8043">
      <c r="A8043" s="13">
        <f>IF(H8043="","",ROW()-4)</f>
        <v/>
      </c>
      <c r="B8043" s="13">
        <f>IF(H8043="","",ROW()-4)</f>
        <v/>
      </c>
    </row>
    <row r="8044">
      <c r="A8044" s="13">
        <f>IF(H8044="","",ROW()-4)</f>
        <v/>
      </c>
      <c r="B8044" s="13">
        <f>IF(H8044="","",ROW()-4)</f>
        <v/>
      </c>
    </row>
    <row r="8045">
      <c r="A8045" s="13">
        <f>IF(H8045="","",ROW()-4)</f>
        <v/>
      </c>
      <c r="B8045" s="13">
        <f>IF(H8045="","",ROW()-4)</f>
        <v/>
      </c>
    </row>
    <row r="8046">
      <c r="A8046" s="13">
        <f>IF(H8046="","",ROW()-4)</f>
        <v/>
      </c>
      <c r="B8046" s="13">
        <f>IF(H8046="","",ROW()-4)</f>
        <v/>
      </c>
    </row>
    <row r="8047">
      <c r="A8047" s="13">
        <f>IF(H8047="","",ROW()-4)</f>
        <v/>
      </c>
      <c r="B8047" s="13">
        <f>IF(H8047="","",ROW()-4)</f>
        <v/>
      </c>
    </row>
    <row r="8048">
      <c r="A8048" s="13">
        <f>IF(H8048="","",ROW()-4)</f>
        <v/>
      </c>
      <c r="B8048" s="13">
        <f>IF(H8048="","",ROW()-4)</f>
        <v/>
      </c>
    </row>
    <row r="8049">
      <c r="A8049" s="13">
        <f>IF(H8049="","",ROW()-4)</f>
        <v/>
      </c>
      <c r="B8049" s="13">
        <f>IF(H8049="","",ROW()-4)</f>
        <v/>
      </c>
    </row>
    <row r="8050">
      <c r="A8050" s="13">
        <f>IF(H8050="","",ROW()-4)</f>
        <v/>
      </c>
      <c r="B8050" s="13">
        <f>IF(H8050="","",ROW()-4)</f>
        <v/>
      </c>
    </row>
    <row r="8051">
      <c r="A8051" s="13">
        <f>IF(H8051="","",ROW()-4)</f>
        <v/>
      </c>
      <c r="B8051" s="13">
        <f>IF(H8051="","",ROW()-4)</f>
        <v/>
      </c>
    </row>
    <row r="8052">
      <c r="A8052" s="13">
        <f>IF(H8052="","",ROW()-4)</f>
        <v/>
      </c>
      <c r="B8052" s="13">
        <f>IF(H8052="","",ROW()-4)</f>
        <v/>
      </c>
    </row>
    <row r="8053">
      <c r="A8053" s="13">
        <f>IF(H8053="","",ROW()-4)</f>
        <v/>
      </c>
      <c r="B8053" s="13">
        <f>IF(H8053="","",ROW()-4)</f>
        <v/>
      </c>
    </row>
    <row r="8054">
      <c r="A8054" s="13">
        <f>IF(H8054="","",ROW()-4)</f>
        <v/>
      </c>
      <c r="B8054" s="13">
        <f>IF(H8054="","",ROW()-4)</f>
        <v/>
      </c>
    </row>
    <row r="8055">
      <c r="A8055" s="13">
        <f>IF(H8055="","",ROW()-4)</f>
        <v/>
      </c>
      <c r="B8055" s="13">
        <f>IF(H8055="","",ROW()-4)</f>
        <v/>
      </c>
    </row>
    <row r="8056">
      <c r="A8056" s="13">
        <f>IF(H8056="","",ROW()-4)</f>
        <v/>
      </c>
      <c r="B8056" s="13">
        <f>IF(H8056="","",ROW()-4)</f>
        <v/>
      </c>
    </row>
    <row r="8057">
      <c r="A8057" s="13">
        <f>IF(H8057="","",ROW()-4)</f>
        <v/>
      </c>
      <c r="B8057" s="13">
        <f>IF(H8057="","",ROW()-4)</f>
        <v/>
      </c>
    </row>
    <row r="8058">
      <c r="A8058" s="13">
        <f>IF(H8058="","",ROW()-4)</f>
        <v/>
      </c>
      <c r="B8058" s="13">
        <f>IF(H8058="","",ROW()-4)</f>
        <v/>
      </c>
    </row>
    <row r="8059">
      <c r="A8059" s="13">
        <f>IF(H8059="","",ROW()-4)</f>
        <v/>
      </c>
      <c r="B8059" s="13">
        <f>IF(H8059="","",ROW()-4)</f>
        <v/>
      </c>
    </row>
    <row r="8060">
      <c r="A8060" s="13">
        <f>IF(H8060="","",ROW()-4)</f>
        <v/>
      </c>
      <c r="B8060" s="13">
        <f>IF(H8060="","",ROW()-4)</f>
        <v/>
      </c>
    </row>
    <row r="8061">
      <c r="A8061" s="13">
        <f>IF(H8061="","",ROW()-4)</f>
        <v/>
      </c>
      <c r="B8061" s="13">
        <f>IF(H8061="","",ROW()-4)</f>
        <v/>
      </c>
    </row>
    <row r="8062">
      <c r="A8062" s="13">
        <f>IF(H8062="","",ROW()-4)</f>
        <v/>
      </c>
      <c r="B8062" s="13">
        <f>IF(H8062="","",ROW()-4)</f>
        <v/>
      </c>
    </row>
    <row r="8063">
      <c r="A8063" s="13">
        <f>IF(H8063="","",ROW()-4)</f>
        <v/>
      </c>
      <c r="B8063" s="13">
        <f>IF(H8063="","",ROW()-4)</f>
        <v/>
      </c>
    </row>
    <row r="8064">
      <c r="A8064" s="13">
        <f>IF(H8064="","",ROW()-4)</f>
        <v/>
      </c>
      <c r="B8064" s="13">
        <f>IF(H8064="","",ROW()-4)</f>
        <v/>
      </c>
    </row>
    <row r="8065">
      <c r="A8065" s="13">
        <f>IF(H8065="","",ROW()-4)</f>
        <v/>
      </c>
      <c r="B8065" s="13">
        <f>IF(H8065="","",ROW()-4)</f>
        <v/>
      </c>
    </row>
    <row r="8066">
      <c r="A8066" s="13">
        <f>IF(H8066="","",ROW()-4)</f>
        <v/>
      </c>
      <c r="B8066" s="13">
        <f>IF(H8066="","",ROW()-4)</f>
        <v/>
      </c>
    </row>
    <row r="8067">
      <c r="A8067" s="13">
        <f>IF(H8067="","",ROW()-4)</f>
        <v/>
      </c>
      <c r="B8067" s="13">
        <f>IF(H8067="","",ROW()-4)</f>
        <v/>
      </c>
    </row>
    <row r="8068">
      <c r="A8068" s="13">
        <f>IF(H8068="","",ROW()-4)</f>
        <v/>
      </c>
      <c r="B8068" s="13">
        <f>IF(H8068="","",ROW()-4)</f>
        <v/>
      </c>
    </row>
    <row r="8069">
      <c r="A8069" s="13">
        <f>IF(H8069="","",ROW()-4)</f>
        <v/>
      </c>
      <c r="B8069" s="13">
        <f>IF(H8069="","",ROW()-4)</f>
        <v/>
      </c>
    </row>
    <row r="8070">
      <c r="A8070" s="13">
        <f>IF(H8070="","",ROW()-4)</f>
        <v/>
      </c>
      <c r="B8070" s="13">
        <f>IF(H8070="","",ROW()-4)</f>
        <v/>
      </c>
    </row>
    <row r="8071">
      <c r="A8071" s="13">
        <f>IF(H8071="","",ROW()-4)</f>
        <v/>
      </c>
      <c r="B8071" s="13">
        <f>IF(H8071="","",ROW()-4)</f>
        <v/>
      </c>
    </row>
    <row r="8072">
      <c r="A8072" s="13">
        <f>IF(H8072="","",ROW()-4)</f>
        <v/>
      </c>
      <c r="B8072" s="13">
        <f>IF(H8072="","",ROW()-4)</f>
        <v/>
      </c>
    </row>
    <row r="8073">
      <c r="A8073" s="13">
        <f>IF(H8073="","",ROW()-4)</f>
        <v/>
      </c>
      <c r="B8073" s="13">
        <f>IF(H8073="","",ROW()-4)</f>
        <v/>
      </c>
    </row>
    <row r="8074">
      <c r="A8074" s="13">
        <f>IF(H8074="","",ROW()-4)</f>
        <v/>
      </c>
      <c r="B8074" s="13">
        <f>IF(H8074="","",ROW()-4)</f>
        <v/>
      </c>
    </row>
    <row r="8075">
      <c r="A8075" s="13">
        <f>IF(H8075="","",ROW()-4)</f>
        <v/>
      </c>
      <c r="B8075" s="13">
        <f>IF(H8075="","",ROW()-4)</f>
        <v/>
      </c>
    </row>
    <row r="8076">
      <c r="A8076" s="13">
        <f>IF(H8076="","",ROW()-4)</f>
        <v/>
      </c>
      <c r="B8076" s="13">
        <f>IF(H8076="","",ROW()-4)</f>
        <v/>
      </c>
    </row>
    <row r="8077">
      <c r="A8077" s="13">
        <f>IF(H8077="","",ROW()-4)</f>
        <v/>
      </c>
      <c r="B8077" s="13">
        <f>IF(H8077="","",ROW()-4)</f>
        <v/>
      </c>
    </row>
    <row r="8078">
      <c r="A8078" s="13">
        <f>IF(H8078="","",ROW()-4)</f>
        <v/>
      </c>
      <c r="B8078" s="13">
        <f>IF(H8078="","",ROW()-4)</f>
        <v/>
      </c>
    </row>
    <row r="8079">
      <c r="A8079" s="13">
        <f>IF(H8079="","",ROW()-4)</f>
        <v/>
      </c>
      <c r="B8079" s="13">
        <f>IF(H8079="","",ROW()-4)</f>
        <v/>
      </c>
    </row>
    <row r="8080">
      <c r="A8080" s="13">
        <f>IF(H8080="","",ROW()-4)</f>
        <v/>
      </c>
      <c r="B8080" s="13">
        <f>IF(H8080="","",ROW()-4)</f>
        <v/>
      </c>
    </row>
    <row r="8081">
      <c r="A8081" s="13">
        <f>IF(H8081="","",ROW()-4)</f>
        <v/>
      </c>
      <c r="B8081" s="13">
        <f>IF(H8081="","",ROW()-4)</f>
        <v/>
      </c>
    </row>
    <row r="8082">
      <c r="A8082" s="13">
        <f>IF(H8082="","",ROW()-4)</f>
        <v/>
      </c>
      <c r="B8082" s="13">
        <f>IF(H8082="","",ROW()-4)</f>
        <v/>
      </c>
    </row>
    <row r="8083">
      <c r="A8083" s="13">
        <f>IF(H8083="","",ROW()-4)</f>
        <v/>
      </c>
      <c r="B8083" s="13">
        <f>IF(H8083="","",ROW()-4)</f>
        <v/>
      </c>
    </row>
    <row r="8084">
      <c r="A8084" s="13">
        <f>IF(H8084="","",ROW()-4)</f>
        <v/>
      </c>
      <c r="B8084" s="13">
        <f>IF(H8084="","",ROW()-4)</f>
        <v/>
      </c>
    </row>
    <row r="8085">
      <c r="A8085" s="13">
        <f>IF(H8085="","",ROW()-4)</f>
        <v/>
      </c>
      <c r="B8085" s="13">
        <f>IF(H8085="","",ROW()-4)</f>
        <v/>
      </c>
    </row>
    <row r="8086">
      <c r="A8086" s="13">
        <f>IF(H8086="","",ROW()-4)</f>
        <v/>
      </c>
      <c r="B8086" s="13">
        <f>IF(H8086="","",ROW()-4)</f>
        <v/>
      </c>
    </row>
    <row r="8087">
      <c r="A8087" s="13">
        <f>IF(H8087="","",ROW()-4)</f>
        <v/>
      </c>
      <c r="B8087" s="13">
        <f>IF(H8087="","",ROW()-4)</f>
        <v/>
      </c>
    </row>
    <row r="8088">
      <c r="A8088" s="13">
        <f>IF(H8088="","",ROW()-4)</f>
        <v/>
      </c>
      <c r="B8088" s="13">
        <f>IF(H8088="","",ROW()-4)</f>
        <v/>
      </c>
    </row>
    <row r="8089">
      <c r="A8089" s="13">
        <f>IF(H8089="","",ROW()-4)</f>
        <v/>
      </c>
      <c r="B8089" s="13">
        <f>IF(H8089="","",ROW()-4)</f>
        <v/>
      </c>
    </row>
    <row r="8090">
      <c r="A8090" s="13">
        <f>IF(H8090="","",ROW()-4)</f>
        <v/>
      </c>
      <c r="B8090" s="13">
        <f>IF(H8090="","",ROW()-4)</f>
        <v/>
      </c>
    </row>
    <row r="8091">
      <c r="A8091" s="13">
        <f>IF(H8091="","",ROW()-4)</f>
        <v/>
      </c>
      <c r="B8091" s="13">
        <f>IF(H8091="","",ROW()-4)</f>
        <v/>
      </c>
    </row>
    <row r="8092">
      <c r="A8092" s="13">
        <f>IF(H8092="","",ROW()-4)</f>
        <v/>
      </c>
      <c r="B8092" s="13">
        <f>IF(H8092="","",ROW()-4)</f>
        <v/>
      </c>
    </row>
    <row r="8093">
      <c r="A8093" s="13">
        <f>IF(H8093="","",ROW()-4)</f>
        <v/>
      </c>
      <c r="B8093" s="13">
        <f>IF(H8093="","",ROW()-4)</f>
        <v/>
      </c>
    </row>
    <row r="8094">
      <c r="A8094" s="13">
        <f>IF(H8094="","",ROW()-4)</f>
        <v/>
      </c>
      <c r="B8094" s="13">
        <f>IF(H8094="","",ROW()-4)</f>
        <v/>
      </c>
    </row>
    <row r="8095">
      <c r="A8095" s="13">
        <f>IF(H8095="","",ROW()-4)</f>
        <v/>
      </c>
      <c r="B8095" s="13">
        <f>IF(H8095="","",ROW()-4)</f>
        <v/>
      </c>
    </row>
    <row r="8096">
      <c r="A8096" s="13">
        <f>IF(H8096="","",ROW()-4)</f>
        <v/>
      </c>
      <c r="B8096" s="13">
        <f>IF(H8096="","",ROW()-4)</f>
        <v/>
      </c>
    </row>
    <row r="8097">
      <c r="A8097" s="13">
        <f>IF(H8097="","",ROW()-4)</f>
        <v/>
      </c>
      <c r="B8097" s="13">
        <f>IF(H8097="","",ROW()-4)</f>
        <v/>
      </c>
    </row>
    <row r="8098">
      <c r="A8098" s="13">
        <f>IF(H8098="","",ROW()-4)</f>
        <v/>
      </c>
      <c r="B8098" s="13">
        <f>IF(H8098="","",ROW()-4)</f>
        <v/>
      </c>
    </row>
    <row r="8099">
      <c r="A8099" s="13">
        <f>IF(H8099="","",ROW()-4)</f>
        <v/>
      </c>
      <c r="B8099" s="13">
        <f>IF(H8099="","",ROW()-4)</f>
        <v/>
      </c>
    </row>
    <row r="8100">
      <c r="A8100" s="13">
        <f>IF(H8100="","",ROW()-4)</f>
        <v/>
      </c>
      <c r="B8100" s="13">
        <f>IF(H8100="","",ROW()-4)</f>
        <v/>
      </c>
    </row>
    <row r="8101">
      <c r="A8101" s="13">
        <f>IF(H8101="","",ROW()-4)</f>
        <v/>
      </c>
      <c r="B8101" s="13">
        <f>IF(H8101="","",ROW()-4)</f>
        <v/>
      </c>
    </row>
    <row r="8102">
      <c r="A8102" s="13">
        <f>IF(H8102="","",ROW()-4)</f>
        <v/>
      </c>
      <c r="B8102" s="13">
        <f>IF(H8102="","",ROW()-4)</f>
        <v/>
      </c>
    </row>
    <row r="8103">
      <c r="A8103" s="13">
        <f>IF(H8103="","",ROW()-4)</f>
        <v/>
      </c>
      <c r="B8103" s="13">
        <f>IF(H8103="","",ROW()-4)</f>
        <v/>
      </c>
    </row>
    <row r="8104">
      <c r="A8104" s="13">
        <f>IF(H8104="","",ROW()-4)</f>
        <v/>
      </c>
      <c r="B8104" s="13">
        <f>IF(H8104="","",ROW()-4)</f>
        <v/>
      </c>
    </row>
    <row r="8105">
      <c r="A8105" s="13">
        <f>IF(H8105="","",ROW()-4)</f>
        <v/>
      </c>
      <c r="B8105" s="13">
        <f>IF(H8105="","",ROW()-4)</f>
        <v/>
      </c>
    </row>
    <row r="8106">
      <c r="A8106" s="13">
        <f>IF(H8106="","",ROW()-4)</f>
        <v/>
      </c>
      <c r="B8106" s="13">
        <f>IF(H8106="","",ROW()-4)</f>
        <v/>
      </c>
    </row>
    <row r="8107">
      <c r="A8107" s="13">
        <f>IF(H8107="","",ROW()-4)</f>
        <v/>
      </c>
      <c r="B8107" s="13">
        <f>IF(H8107="","",ROW()-4)</f>
        <v/>
      </c>
    </row>
    <row r="8108">
      <c r="A8108" s="13">
        <f>IF(H8108="","",ROW()-4)</f>
        <v/>
      </c>
      <c r="B8108" s="13">
        <f>IF(H8108="","",ROW()-4)</f>
        <v/>
      </c>
    </row>
    <row r="8109">
      <c r="A8109" s="13">
        <f>IF(H8109="","",ROW()-4)</f>
        <v/>
      </c>
      <c r="B8109" s="13">
        <f>IF(H8109="","",ROW()-4)</f>
        <v/>
      </c>
    </row>
    <row r="8110">
      <c r="A8110" s="13">
        <f>IF(H8110="","",ROW()-4)</f>
        <v/>
      </c>
      <c r="B8110" s="13">
        <f>IF(H8110="","",ROW()-4)</f>
        <v/>
      </c>
    </row>
    <row r="8111">
      <c r="A8111" s="13">
        <f>IF(H8111="","",ROW()-4)</f>
        <v/>
      </c>
      <c r="B8111" s="13">
        <f>IF(H8111="","",ROW()-4)</f>
        <v/>
      </c>
    </row>
    <row r="8112">
      <c r="A8112" s="13">
        <f>IF(H8112="","",ROW()-4)</f>
        <v/>
      </c>
      <c r="B8112" s="13">
        <f>IF(H8112="","",ROW()-4)</f>
        <v/>
      </c>
    </row>
    <row r="8113">
      <c r="A8113" s="13">
        <f>IF(H8113="","",ROW()-4)</f>
        <v/>
      </c>
      <c r="B8113" s="13">
        <f>IF(H8113="","",ROW()-4)</f>
        <v/>
      </c>
    </row>
    <row r="8114">
      <c r="A8114" s="13">
        <f>IF(H8114="","",ROW()-4)</f>
        <v/>
      </c>
      <c r="B8114" s="13">
        <f>IF(H8114="","",ROW()-4)</f>
        <v/>
      </c>
    </row>
    <row r="8115">
      <c r="A8115" s="13">
        <f>IF(H8115="","",ROW()-4)</f>
        <v/>
      </c>
      <c r="B8115" s="13">
        <f>IF(H8115="","",ROW()-4)</f>
        <v/>
      </c>
    </row>
    <row r="8116">
      <c r="A8116" s="13">
        <f>IF(H8116="","",ROW()-4)</f>
        <v/>
      </c>
      <c r="B8116" s="13">
        <f>IF(H8116="","",ROW()-4)</f>
        <v/>
      </c>
    </row>
    <row r="8117">
      <c r="A8117" s="13">
        <f>IF(H8117="","",ROW()-4)</f>
        <v/>
      </c>
      <c r="B8117" s="13">
        <f>IF(H8117="","",ROW()-4)</f>
        <v/>
      </c>
    </row>
    <row r="8118">
      <c r="A8118" s="13">
        <f>IF(H8118="","",ROW()-4)</f>
        <v/>
      </c>
      <c r="B8118" s="13">
        <f>IF(H8118="","",ROW()-4)</f>
        <v/>
      </c>
    </row>
    <row r="8119">
      <c r="A8119" s="13">
        <f>IF(H8119="","",ROW()-4)</f>
        <v/>
      </c>
      <c r="B8119" s="13">
        <f>IF(H8119="","",ROW()-4)</f>
        <v/>
      </c>
    </row>
    <row r="8120">
      <c r="A8120" s="13">
        <f>IF(H8120="","",ROW()-4)</f>
        <v/>
      </c>
      <c r="B8120" s="13">
        <f>IF(H8120="","",ROW()-4)</f>
        <v/>
      </c>
    </row>
    <row r="8121">
      <c r="A8121" s="13">
        <f>IF(H8121="","",ROW()-4)</f>
        <v/>
      </c>
      <c r="B8121" s="13">
        <f>IF(H8121="","",ROW()-4)</f>
        <v/>
      </c>
    </row>
    <row r="8122">
      <c r="A8122" s="13">
        <f>IF(H8122="","",ROW()-4)</f>
        <v/>
      </c>
      <c r="B8122" s="13">
        <f>IF(H8122="","",ROW()-4)</f>
        <v/>
      </c>
    </row>
    <row r="8123">
      <c r="A8123" s="13">
        <f>IF(H8123="","",ROW()-4)</f>
        <v/>
      </c>
      <c r="B8123" s="13">
        <f>IF(H8123="","",ROW()-4)</f>
        <v/>
      </c>
    </row>
    <row r="8124">
      <c r="A8124" s="13">
        <f>IF(H8124="","",ROW()-4)</f>
        <v/>
      </c>
      <c r="B8124" s="13">
        <f>IF(H8124="","",ROW()-4)</f>
        <v/>
      </c>
    </row>
    <row r="8125">
      <c r="A8125" s="13">
        <f>IF(H8125="","",ROW()-4)</f>
        <v/>
      </c>
      <c r="B8125" s="13">
        <f>IF(H8125="","",ROW()-4)</f>
        <v/>
      </c>
    </row>
    <row r="8126">
      <c r="A8126" s="13">
        <f>IF(H8126="","",ROW()-4)</f>
        <v/>
      </c>
      <c r="B8126" s="13">
        <f>IF(H8126="","",ROW()-4)</f>
        <v/>
      </c>
    </row>
    <row r="8127">
      <c r="A8127" s="13">
        <f>IF(H8127="","",ROW()-4)</f>
        <v/>
      </c>
      <c r="B8127" s="13">
        <f>IF(H8127="","",ROW()-4)</f>
        <v/>
      </c>
    </row>
    <row r="8128">
      <c r="A8128" s="13">
        <f>IF(H8128="","",ROW()-4)</f>
        <v/>
      </c>
      <c r="B8128" s="13">
        <f>IF(H8128="","",ROW()-4)</f>
        <v/>
      </c>
    </row>
    <row r="8129">
      <c r="A8129" s="13">
        <f>IF(H8129="","",ROW()-4)</f>
        <v/>
      </c>
      <c r="B8129" s="13">
        <f>IF(H8129="","",ROW()-4)</f>
        <v/>
      </c>
    </row>
    <row r="8130">
      <c r="A8130" s="13">
        <f>IF(H8130="","",ROW()-4)</f>
        <v/>
      </c>
      <c r="B8130" s="13">
        <f>IF(H8130="","",ROW()-4)</f>
        <v/>
      </c>
    </row>
    <row r="8131">
      <c r="A8131" s="13">
        <f>IF(H8131="","",ROW()-4)</f>
        <v/>
      </c>
      <c r="B8131" s="13">
        <f>IF(H8131="","",ROW()-4)</f>
        <v/>
      </c>
    </row>
    <row r="8132">
      <c r="A8132" s="13">
        <f>IF(H8132="","",ROW()-4)</f>
        <v/>
      </c>
      <c r="B8132" s="13">
        <f>IF(H8132="","",ROW()-4)</f>
        <v/>
      </c>
    </row>
    <row r="8133">
      <c r="A8133" s="13">
        <f>IF(H8133="","",ROW()-4)</f>
        <v/>
      </c>
      <c r="B8133" s="13">
        <f>IF(H8133="","",ROW()-4)</f>
        <v/>
      </c>
    </row>
    <row r="8134">
      <c r="A8134" s="13">
        <f>IF(H8134="","",ROW()-4)</f>
        <v/>
      </c>
      <c r="B8134" s="13">
        <f>IF(H8134="","",ROW()-4)</f>
        <v/>
      </c>
    </row>
    <row r="8135">
      <c r="A8135" s="13">
        <f>IF(H8135="","",ROW()-4)</f>
        <v/>
      </c>
      <c r="B8135" s="13">
        <f>IF(H8135="","",ROW()-4)</f>
        <v/>
      </c>
    </row>
    <row r="8136">
      <c r="A8136" s="13">
        <f>IF(H8136="","",ROW()-4)</f>
        <v/>
      </c>
      <c r="B8136" s="13">
        <f>IF(H8136="","",ROW()-4)</f>
        <v/>
      </c>
    </row>
    <row r="8137">
      <c r="A8137" s="13">
        <f>IF(H8137="","",ROW()-4)</f>
        <v/>
      </c>
      <c r="B8137" s="13">
        <f>IF(H8137="","",ROW()-4)</f>
        <v/>
      </c>
    </row>
    <row r="8138">
      <c r="A8138" s="13">
        <f>IF(H8138="","",ROW()-4)</f>
        <v/>
      </c>
      <c r="B8138" s="13">
        <f>IF(H8138="","",ROW()-4)</f>
        <v/>
      </c>
    </row>
    <row r="8139">
      <c r="A8139" s="13">
        <f>IF(H8139="","",ROW()-4)</f>
        <v/>
      </c>
      <c r="B8139" s="13">
        <f>IF(H8139="","",ROW()-4)</f>
        <v/>
      </c>
    </row>
    <row r="8140">
      <c r="A8140" s="13">
        <f>IF(H8140="","",ROW()-4)</f>
        <v/>
      </c>
      <c r="B8140" s="13">
        <f>IF(H8140="","",ROW()-4)</f>
        <v/>
      </c>
    </row>
    <row r="8141">
      <c r="A8141" s="13">
        <f>IF(H8141="","",ROW()-4)</f>
        <v/>
      </c>
      <c r="B8141" s="13">
        <f>IF(H8141="","",ROW()-4)</f>
        <v/>
      </c>
    </row>
    <row r="8142">
      <c r="A8142" s="13">
        <f>IF(H8142="","",ROW()-4)</f>
        <v/>
      </c>
      <c r="B8142" s="13">
        <f>IF(H8142="","",ROW()-4)</f>
        <v/>
      </c>
    </row>
    <row r="8143">
      <c r="A8143" s="13">
        <f>IF(H8143="","",ROW()-4)</f>
        <v/>
      </c>
      <c r="B8143" s="13">
        <f>IF(H8143="","",ROW()-4)</f>
        <v/>
      </c>
    </row>
    <row r="8144">
      <c r="A8144" s="13">
        <f>IF(H8144="","",ROW()-4)</f>
        <v/>
      </c>
      <c r="B8144" s="13">
        <f>IF(H8144="","",ROW()-4)</f>
        <v/>
      </c>
    </row>
    <row r="8145">
      <c r="A8145" s="13">
        <f>IF(H8145="","",ROW()-4)</f>
        <v/>
      </c>
      <c r="B8145" s="13">
        <f>IF(H8145="","",ROW()-4)</f>
        <v/>
      </c>
    </row>
    <row r="8146">
      <c r="A8146" s="13">
        <f>IF(H8146="","",ROW()-4)</f>
        <v/>
      </c>
      <c r="B8146" s="13">
        <f>IF(H8146="","",ROW()-4)</f>
        <v/>
      </c>
    </row>
    <row r="8147">
      <c r="A8147" s="13">
        <f>IF(H8147="","",ROW()-4)</f>
        <v/>
      </c>
      <c r="B8147" s="13">
        <f>IF(H8147="","",ROW()-4)</f>
        <v/>
      </c>
    </row>
    <row r="8148">
      <c r="A8148" s="13">
        <f>IF(H8148="","",ROW()-4)</f>
        <v/>
      </c>
      <c r="B8148" s="13">
        <f>IF(H8148="","",ROW()-4)</f>
        <v/>
      </c>
    </row>
    <row r="8149">
      <c r="A8149" s="13">
        <f>IF(H8149="","",ROW()-4)</f>
        <v/>
      </c>
      <c r="B8149" s="13">
        <f>IF(H8149="","",ROW()-4)</f>
        <v/>
      </c>
    </row>
    <row r="8150">
      <c r="A8150" s="13">
        <f>IF(H8150="","",ROW()-4)</f>
        <v/>
      </c>
      <c r="B8150" s="13">
        <f>IF(H8150="","",ROW()-4)</f>
        <v/>
      </c>
    </row>
    <row r="8151">
      <c r="A8151" s="13">
        <f>IF(H8151="","",ROW()-4)</f>
        <v/>
      </c>
      <c r="B8151" s="13">
        <f>IF(H8151="","",ROW()-4)</f>
        <v/>
      </c>
    </row>
    <row r="8152">
      <c r="A8152" s="13">
        <f>IF(H8152="","",ROW()-4)</f>
        <v/>
      </c>
      <c r="B8152" s="13">
        <f>IF(H8152="","",ROW()-4)</f>
        <v/>
      </c>
    </row>
    <row r="8153">
      <c r="A8153" s="13">
        <f>IF(H8153="","",ROW()-4)</f>
        <v/>
      </c>
      <c r="B8153" s="13">
        <f>IF(H8153="","",ROW()-4)</f>
        <v/>
      </c>
    </row>
    <row r="8154">
      <c r="A8154" s="13">
        <f>IF(H8154="","",ROW()-4)</f>
        <v/>
      </c>
      <c r="B8154" s="13">
        <f>IF(H8154="","",ROW()-4)</f>
        <v/>
      </c>
    </row>
    <row r="8155">
      <c r="A8155" s="13">
        <f>IF(H8155="","",ROW()-4)</f>
        <v/>
      </c>
      <c r="B8155" s="13">
        <f>IF(H8155="","",ROW()-4)</f>
        <v/>
      </c>
    </row>
    <row r="8156">
      <c r="A8156" s="13">
        <f>IF(H8156="","",ROW()-4)</f>
        <v/>
      </c>
      <c r="B8156" s="13">
        <f>IF(H8156="","",ROW()-4)</f>
        <v/>
      </c>
    </row>
    <row r="8157">
      <c r="A8157" s="13">
        <f>IF(H8157="","",ROW()-4)</f>
        <v/>
      </c>
      <c r="B8157" s="13">
        <f>IF(H8157="","",ROW()-4)</f>
        <v/>
      </c>
    </row>
    <row r="8158">
      <c r="A8158" s="13">
        <f>IF(H8158="","",ROW()-4)</f>
        <v/>
      </c>
      <c r="B8158" s="13">
        <f>IF(H8158="","",ROW()-4)</f>
        <v/>
      </c>
    </row>
    <row r="8159">
      <c r="A8159" s="13">
        <f>IF(H8159="","",ROW()-4)</f>
        <v/>
      </c>
      <c r="B8159" s="13">
        <f>IF(H8159="","",ROW()-4)</f>
        <v/>
      </c>
    </row>
    <row r="8160">
      <c r="A8160" s="13">
        <f>IF(H8160="","",ROW()-4)</f>
        <v/>
      </c>
      <c r="B8160" s="13">
        <f>IF(H8160="","",ROW()-4)</f>
        <v/>
      </c>
    </row>
    <row r="8161">
      <c r="A8161" s="13">
        <f>IF(H8161="","",ROW()-4)</f>
        <v/>
      </c>
      <c r="B8161" s="13">
        <f>IF(H8161="","",ROW()-4)</f>
        <v/>
      </c>
    </row>
    <row r="8162">
      <c r="A8162" s="13">
        <f>IF(H8162="","",ROW()-4)</f>
        <v/>
      </c>
      <c r="B8162" s="13">
        <f>IF(H8162="","",ROW()-4)</f>
        <v/>
      </c>
    </row>
    <row r="8163">
      <c r="A8163" s="13">
        <f>IF(H8163="","",ROW()-4)</f>
        <v/>
      </c>
      <c r="B8163" s="13">
        <f>IF(H8163="","",ROW()-4)</f>
        <v/>
      </c>
    </row>
    <row r="8164">
      <c r="A8164" s="13">
        <f>IF(H8164="","",ROW()-4)</f>
        <v/>
      </c>
      <c r="B8164" s="13">
        <f>IF(H8164="","",ROW()-4)</f>
        <v/>
      </c>
    </row>
    <row r="8165">
      <c r="A8165" s="13">
        <f>IF(H8165="","",ROW()-4)</f>
        <v/>
      </c>
      <c r="B8165" s="13">
        <f>IF(H8165="","",ROW()-4)</f>
        <v/>
      </c>
    </row>
    <row r="8166">
      <c r="A8166" s="13">
        <f>IF(H8166="","",ROW()-4)</f>
        <v/>
      </c>
      <c r="B8166" s="13">
        <f>IF(H8166="","",ROW()-4)</f>
        <v/>
      </c>
    </row>
    <row r="8167">
      <c r="A8167" s="13">
        <f>IF(H8167="","",ROW()-4)</f>
        <v/>
      </c>
      <c r="B8167" s="13">
        <f>IF(H8167="","",ROW()-4)</f>
        <v/>
      </c>
    </row>
    <row r="8168">
      <c r="A8168" s="13">
        <f>IF(H8168="","",ROW()-4)</f>
        <v/>
      </c>
      <c r="B8168" s="13">
        <f>IF(H8168="","",ROW()-4)</f>
        <v/>
      </c>
    </row>
    <row r="8169">
      <c r="A8169" s="13">
        <f>IF(H8169="","",ROW()-4)</f>
        <v/>
      </c>
      <c r="B8169" s="13">
        <f>IF(H8169="","",ROW()-4)</f>
        <v/>
      </c>
    </row>
    <row r="8170">
      <c r="A8170" s="13">
        <f>IF(H8170="","",ROW()-4)</f>
        <v/>
      </c>
      <c r="B8170" s="13">
        <f>IF(H8170="","",ROW()-4)</f>
        <v/>
      </c>
    </row>
    <row r="8171">
      <c r="A8171" s="13">
        <f>IF(H8171="","",ROW()-4)</f>
        <v/>
      </c>
      <c r="B8171" s="13">
        <f>IF(H8171="","",ROW()-4)</f>
        <v/>
      </c>
    </row>
    <row r="8172">
      <c r="A8172" s="13">
        <f>IF(H8172="","",ROW()-4)</f>
        <v/>
      </c>
      <c r="B8172" s="13">
        <f>IF(H8172="","",ROW()-4)</f>
        <v/>
      </c>
    </row>
    <row r="8173">
      <c r="A8173" s="13">
        <f>IF(H8173="","",ROW()-4)</f>
        <v/>
      </c>
      <c r="B8173" s="13">
        <f>IF(H8173="","",ROW()-4)</f>
        <v/>
      </c>
    </row>
    <row r="8174">
      <c r="A8174" s="13">
        <f>IF(H8174="","",ROW()-4)</f>
        <v/>
      </c>
      <c r="B8174" s="13">
        <f>IF(H8174="","",ROW()-4)</f>
        <v/>
      </c>
    </row>
    <row r="8175">
      <c r="A8175" s="13">
        <f>IF(H8175="","",ROW()-4)</f>
        <v/>
      </c>
      <c r="B8175" s="13">
        <f>IF(H8175="","",ROW()-4)</f>
        <v/>
      </c>
    </row>
    <row r="8176">
      <c r="A8176" s="13">
        <f>IF(H8176="","",ROW()-4)</f>
        <v/>
      </c>
      <c r="B8176" s="13">
        <f>IF(H8176="","",ROW()-4)</f>
        <v/>
      </c>
    </row>
    <row r="8177">
      <c r="A8177" s="13">
        <f>IF(H8177="","",ROW()-4)</f>
        <v/>
      </c>
      <c r="B8177" s="13">
        <f>IF(H8177="","",ROW()-4)</f>
        <v/>
      </c>
    </row>
    <row r="8178">
      <c r="A8178" s="13">
        <f>IF(H8178="","",ROW()-4)</f>
        <v/>
      </c>
      <c r="B8178" s="13">
        <f>IF(H8178="","",ROW()-4)</f>
        <v/>
      </c>
    </row>
    <row r="8179">
      <c r="A8179" s="13">
        <f>IF(H8179="","",ROW()-4)</f>
        <v/>
      </c>
      <c r="B8179" s="13">
        <f>IF(H8179="","",ROW()-4)</f>
        <v/>
      </c>
    </row>
    <row r="8180">
      <c r="A8180" s="13">
        <f>IF(H8180="","",ROW()-4)</f>
        <v/>
      </c>
      <c r="B8180" s="13">
        <f>IF(H8180="","",ROW()-4)</f>
        <v/>
      </c>
    </row>
    <row r="8181">
      <c r="A8181" s="13">
        <f>IF(H8181="","",ROW()-4)</f>
        <v/>
      </c>
      <c r="B8181" s="13">
        <f>IF(H8181="","",ROW()-4)</f>
        <v/>
      </c>
    </row>
    <row r="8182">
      <c r="A8182" s="13">
        <f>IF(H8182="","",ROW()-4)</f>
        <v/>
      </c>
      <c r="B8182" s="13">
        <f>IF(H8182="","",ROW()-4)</f>
        <v/>
      </c>
    </row>
    <row r="8183">
      <c r="A8183" s="13">
        <f>IF(H8183="","",ROW()-4)</f>
        <v/>
      </c>
      <c r="B8183" s="13">
        <f>IF(H8183="","",ROW()-4)</f>
        <v/>
      </c>
    </row>
    <row r="8184">
      <c r="A8184" s="13">
        <f>IF(H8184="","",ROW()-4)</f>
        <v/>
      </c>
      <c r="B8184" s="13">
        <f>IF(H8184="","",ROW()-4)</f>
        <v/>
      </c>
    </row>
    <row r="8185">
      <c r="A8185" s="13">
        <f>IF(H8185="","",ROW()-4)</f>
        <v/>
      </c>
      <c r="B8185" s="13">
        <f>IF(H8185="","",ROW()-4)</f>
        <v/>
      </c>
    </row>
    <row r="8186">
      <c r="A8186" s="13">
        <f>IF(H8186="","",ROW()-4)</f>
        <v/>
      </c>
      <c r="B8186" s="13">
        <f>IF(H8186="","",ROW()-4)</f>
        <v/>
      </c>
    </row>
    <row r="8187">
      <c r="A8187" s="13">
        <f>IF(H8187="","",ROW()-4)</f>
        <v/>
      </c>
      <c r="B8187" s="13">
        <f>IF(H8187="","",ROW()-4)</f>
        <v/>
      </c>
    </row>
    <row r="8188">
      <c r="A8188" s="13">
        <f>IF(H8188="","",ROW()-4)</f>
        <v/>
      </c>
      <c r="B8188" s="13">
        <f>IF(H8188="","",ROW()-4)</f>
        <v/>
      </c>
    </row>
    <row r="8189">
      <c r="A8189" s="13">
        <f>IF(H8189="","",ROW()-4)</f>
        <v/>
      </c>
      <c r="B8189" s="13">
        <f>IF(H8189="","",ROW()-4)</f>
        <v/>
      </c>
    </row>
    <row r="8190">
      <c r="A8190" s="13">
        <f>IF(H8190="","",ROW()-4)</f>
        <v/>
      </c>
      <c r="B8190" s="13">
        <f>IF(H8190="","",ROW()-4)</f>
        <v/>
      </c>
    </row>
    <row r="8191">
      <c r="A8191" s="13">
        <f>IF(H8191="","",ROW()-4)</f>
        <v/>
      </c>
      <c r="B8191" s="13">
        <f>IF(H8191="","",ROW()-4)</f>
        <v/>
      </c>
    </row>
    <row r="8192">
      <c r="A8192" s="13">
        <f>IF(H8192="","",ROW()-4)</f>
        <v/>
      </c>
      <c r="B8192" s="13">
        <f>IF(H8192="","",ROW()-4)</f>
        <v/>
      </c>
    </row>
    <row r="8193">
      <c r="A8193" s="13">
        <f>IF(H8193="","",ROW()-4)</f>
        <v/>
      </c>
      <c r="B8193" s="13">
        <f>IF(H8193="","",ROW()-4)</f>
        <v/>
      </c>
    </row>
    <row r="8194">
      <c r="A8194" s="13">
        <f>IF(H8194="","",ROW()-4)</f>
        <v/>
      </c>
      <c r="B8194" s="13">
        <f>IF(H8194="","",ROW()-4)</f>
        <v/>
      </c>
    </row>
    <row r="8195">
      <c r="A8195" s="13">
        <f>IF(H8195="","",ROW()-4)</f>
        <v/>
      </c>
      <c r="B8195" s="13">
        <f>IF(H8195="","",ROW()-4)</f>
        <v/>
      </c>
    </row>
    <row r="8196">
      <c r="A8196" s="13">
        <f>IF(H8196="","",ROW()-4)</f>
        <v/>
      </c>
      <c r="B8196" s="13">
        <f>IF(H8196="","",ROW()-4)</f>
        <v/>
      </c>
    </row>
    <row r="8197">
      <c r="A8197" s="13">
        <f>IF(H8197="","",ROW()-4)</f>
        <v/>
      </c>
      <c r="B8197" s="13">
        <f>IF(H8197="","",ROW()-4)</f>
        <v/>
      </c>
    </row>
    <row r="8198">
      <c r="A8198" s="13">
        <f>IF(H8198="","",ROW()-4)</f>
        <v/>
      </c>
      <c r="B8198" s="13">
        <f>IF(H8198="","",ROW()-4)</f>
        <v/>
      </c>
    </row>
    <row r="8199">
      <c r="A8199" s="13">
        <f>IF(H8199="","",ROW()-4)</f>
        <v/>
      </c>
      <c r="B8199" s="13">
        <f>IF(H8199="","",ROW()-4)</f>
        <v/>
      </c>
    </row>
    <row r="8200">
      <c r="A8200" s="13">
        <f>IF(H8200="","",ROW()-4)</f>
        <v/>
      </c>
      <c r="B8200" s="13">
        <f>IF(H8200="","",ROW()-4)</f>
        <v/>
      </c>
    </row>
    <row r="8201">
      <c r="A8201" s="13">
        <f>IF(H8201="","",ROW()-4)</f>
        <v/>
      </c>
      <c r="B8201" s="13">
        <f>IF(H8201="","",ROW()-4)</f>
        <v/>
      </c>
    </row>
    <row r="8202">
      <c r="A8202" s="13">
        <f>IF(H8202="","",ROW()-4)</f>
        <v/>
      </c>
      <c r="B8202" s="13">
        <f>IF(H8202="","",ROW()-4)</f>
        <v/>
      </c>
    </row>
    <row r="8203">
      <c r="A8203" s="13">
        <f>IF(H8203="","",ROW()-4)</f>
        <v/>
      </c>
      <c r="B8203" s="13">
        <f>IF(H8203="","",ROW()-4)</f>
        <v/>
      </c>
    </row>
    <row r="8204">
      <c r="A8204" s="13">
        <f>IF(H8204="","",ROW()-4)</f>
        <v/>
      </c>
      <c r="B8204" s="13">
        <f>IF(H8204="","",ROW()-4)</f>
        <v/>
      </c>
    </row>
    <row r="8205">
      <c r="A8205" s="13">
        <f>IF(H8205="","",ROW()-4)</f>
        <v/>
      </c>
      <c r="B8205" s="13">
        <f>IF(H8205="","",ROW()-4)</f>
        <v/>
      </c>
    </row>
    <row r="8206">
      <c r="A8206" s="13">
        <f>IF(H8206="","",ROW()-4)</f>
        <v/>
      </c>
      <c r="B8206" s="13">
        <f>IF(H8206="","",ROW()-4)</f>
        <v/>
      </c>
    </row>
    <row r="8207">
      <c r="A8207" s="13">
        <f>IF(H8207="","",ROW()-4)</f>
        <v/>
      </c>
      <c r="B8207" s="13">
        <f>IF(H8207="","",ROW()-4)</f>
        <v/>
      </c>
    </row>
    <row r="8208">
      <c r="A8208" s="13">
        <f>IF(H8208="","",ROW()-4)</f>
        <v/>
      </c>
      <c r="B8208" s="13">
        <f>IF(H8208="","",ROW()-4)</f>
        <v/>
      </c>
    </row>
    <row r="8209">
      <c r="A8209" s="13">
        <f>IF(H8209="","",ROW()-4)</f>
        <v/>
      </c>
      <c r="B8209" s="13">
        <f>IF(H8209="","",ROW()-4)</f>
        <v/>
      </c>
    </row>
    <row r="8210">
      <c r="A8210" s="13">
        <f>IF(H8210="","",ROW()-4)</f>
        <v/>
      </c>
      <c r="B8210" s="13">
        <f>IF(H8210="","",ROW()-4)</f>
        <v/>
      </c>
    </row>
    <row r="8211">
      <c r="A8211" s="13">
        <f>IF(H8211="","",ROW()-4)</f>
        <v/>
      </c>
      <c r="B8211" s="13">
        <f>IF(H8211="","",ROW()-4)</f>
        <v/>
      </c>
    </row>
    <row r="8212">
      <c r="A8212" s="13">
        <f>IF(H8212="","",ROW()-4)</f>
        <v/>
      </c>
      <c r="B8212" s="13">
        <f>IF(H8212="","",ROW()-4)</f>
        <v/>
      </c>
    </row>
    <row r="8213">
      <c r="A8213" s="13">
        <f>IF(H8213="","",ROW()-4)</f>
        <v/>
      </c>
      <c r="B8213" s="13">
        <f>IF(H8213="","",ROW()-4)</f>
        <v/>
      </c>
    </row>
    <row r="8214">
      <c r="A8214" s="13">
        <f>IF(H8214="","",ROW()-4)</f>
        <v/>
      </c>
      <c r="B8214" s="13">
        <f>IF(H8214="","",ROW()-4)</f>
        <v/>
      </c>
    </row>
    <row r="8215">
      <c r="A8215" s="13">
        <f>IF(H8215="","",ROW()-4)</f>
        <v/>
      </c>
      <c r="B8215" s="13">
        <f>IF(H8215="","",ROW()-4)</f>
        <v/>
      </c>
    </row>
    <row r="8216">
      <c r="A8216" s="13">
        <f>IF(H8216="","",ROW()-4)</f>
        <v/>
      </c>
      <c r="B8216" s="13">
        <f>IF(H8216="","",ROW()-4)</f>
        <v/>
      </c>
    </row>
    <row r="8217">
      <c r="A8217" s="13">
        <f>IF(H8217="","",ROW()-4)</f>
        <v/>
      </c>
      <c r="B8217" s="13">
        <f>IF(H8217="","",ROW()-4)</f>
        <v/>
      </c>
    </row>
    <row r="8218">
      <c r="A8218" s="13">
        <f>IF(H8218="","",ROW()-4)</f>
        <v/>
      </c>
      <c r="B8218" s="13">
        <f>IF(H8218="","",ROW()-4)</f>
        <v/>
      </c>
    </row>
    <row r="8219">
      <c r="A8219" s="13">
        <f>IF(H8219="","",ROW()-4)</f>
        <v/>
      </c>
      <c r="B8219" s="13">
        <f>IF(H8219="","",ROW()-4)</f>
        <v/>
      </c>
    </row>
    <row r="8220">
      <c r="A8220" s="13">
        <f>IF(H8220="","",ROW()-4)</f>
        <v/>
      </c>
      <c r="B8220" s="13">
        <f>IF(H8220="","",ROW()-4)</f>
        <v/>
      </c>
    </row>
    <row r="8221">
      <c r="A8221" s="13">
        <f>IF(H8221="","",ROW()-4)</f>
        <v/>
      </c>
      <c r="B8221" s="13">
        <f>IF(H8221="","",ROW()-4)</f>
        <v/>
      </c>
    </row>
    <row r="8222">
      <c r="A8222" s="13">
        <f>IF(H8222="","",ROW()-4)</f>
        <v/>
      </c>
      <c r="B8222" s="13">
        <f>IF(H8222="","",ROW()-4)</f>
        <v/>
      </c>
    </row>
    <row r="8223">
      <c r="A8223" s="13">
        <f>IF(H8223="","",ROW()-4)</f>
        <v/>
      </c>
      <c r="B8223" s="13">
        <f>IF(H8223="","",ROW()-4)</f>
        <v/>
      </c>
    </row>
    <row r="8224">
      <c r="A8224" s="13">
        <f>IF(H8224="","",ROW()-4)</f>
        <v/>
      </c>
      <c r="B8224" s="13">
        <f>IF(H8224="","",ROW()-4)</f>
        <v/>
      </c>
    </row>
    <row r="8225">
      <c r="A8225" s="13">
        <f>IF(H8225="","",ROW()-4)</f>
        <v/>
      </c>
      <c r="B8225" s="13">
        <f>IF(H8225="","",ROW()-4)</f>
        <v/>
      </c>
    </row>
    <row r="8226">
      <c r="A8226" s="13">
        <f>IF(H8226="","",ROW()-4)</f>
        <v/>
      </c>
      <c r="B8226" s="13">
        <f>IF(H8226="","",ROW()-4)</f>
        <v/>
      </c>
    </row>
    <row r="8227">
      <c r="A8227" s="13">
        <f>IF(H8227="","",ROW()-4)</f>
        <v/>
      </c>
      <c r="B8227" s="13">
        <f>IF(H8227="","",ROW()-4)</f>
        <v/>
      </c>
    </row>
    <row r="8228">
      <c r="A8228" s="13">
        <f>IF(H8228="","",ROW()-4)</f>
        <v/>
      </c>
      <c r="B8228" s="13">
        <f>IF(H8228="","",ROW()-4)</f>
        <v/>
      </c>
    </row>
    <row r="8229">
      <c r="A8229" s="13">
        <f>IF(H8229="","",ROW()-4)</f>
        <v/>
      </c>
      <c r="B8229" s="13">
        <f>IF(H8229="","",ROW()-4)</f>
        <v/>
      </c>
    </row>
    <row r="8230">
      <c r="A8230" s="13">
        <f>IF(H8230="","",ROW()-4)</f>
        <v/>
      </c>
      <c r="B8230" s="13">
        <f>IF(H8230="","",ROW()-4)</f>
        <v/>
      </c>
    </row>
    <row r="8231">
      <c r="A8231" s="13">
        <f>IF(H8231="","",ROW()-4)</f>
        <v/>
      </c>
      <c r="B8231" s="13">
        <f>IF(H8231="","",ROW()-4)</f>
        <v/>
      </c>
    </row>
    <row r="8232">
      <c r="A8232" s="13">
        <f>IF(H8232="","",ROW()-4)</f>
        <v/>
      </c>
      <c r="B8232" s="13">
        <f>IF(H8232="","",ROW()-4)</f>
        <v/>
      </c>
    </row>
    <row r="8233">
      <c r="A8233" s="13">
        <f>IF(H8233="","",ROW()-4)</f>
        <v/>
      </c>
      <c r="B8233" s="13">
        <f>IF(H8233="","",ROW()-4)</f>
        <v/>
      </c>
    </row>
    <row r="8234">
      <c r="A8234" s="13">
        <f>IF(H8234="","",ROW()-4)</f>
        <v/>
      </c>
      <c r="B8234" s="13">
        <f>IF(H8234="","",ROW()-4)</f>
        <v/>
      </c>
    </row>
    <row r="8235">
      <c r="A8235" s="13">
        <f>IF(H8235="","",ROW()-4)</f>
        <v/>
      </c>
      <c r="B8235" s="13">
        <f>IF(H8235="","",ROW()-4)</f>
        <v/>
      </c>
    </row>
    <row r="8236">
      <c r="A8236" s="13">
        <f>IF(H8236="","",ROW()-4)</f>
        <v/>
      </c>
      <c r="B8236" s="13">
        <f>IF(H8236="","",ROW()-4)</f>
        <v/>
      </c>
    </row>
    <row r="8237">
      <c r="A8237" s="13">
        <f>IF(H8237="","",ROW()-4)</f>
        <v/>
      </c>
      <c r="B8237" s="13">
        <f>IF(H8237="","",ROW()-4)</f>
        <v/>
      </c>
    </row>
    <row r="8238">
      <c r="A8238" s="13">
        <f>IF(H8238="","",ROW()-4)</f>
        <v/>
      </c>
      <c r="B8238" s="13">
        <f>IF(H8238="","",ROW()-4)</f>
        <v/>
      </c>
    </row>
    <row r="8239">
      <c r="A8239" s="13">
        <f>IF(H8239="","",ROW()-4)</f>
        <v/>
      </c>
      <c r="B8239" s="13">
        <f>IF(H8239="","",ROW()-4)</f>
        <v/>
      </c>
    </row>
    <row r="8240">
      <c r="A8240" s="13">
        <f>IF(H8240="","",ROW()-4)</f>
        <v/>
      </c>
      <c r="B8240" s="13">
        <f>IF(H8240="","",ROW()-4)</f>
        <v/>
      </c>
    </row>
    <row r="8241">
      <c r="A8241" s="13">
        <f>IF(H8241="","",ROW()-4)</f>
        <v/>
      </c>
      <c r="B8241" s="13">
        <f>IF(H8241="","",ROW()-4)</f>
        <v/>
      </c>
    </row>
    <row r="8242">
      <c r="A8242" s="13">
        <f>IF(H8242="","",ROW()-4)</f>
        <v/>
      </c>
      <c r="B8242" s="13">
        <f>IF(H8242="","",ROW()-4)</f>
        <v/>
      </c>
    </row>
    <row r="8243">
      <c r="A8243" s="13">
        <f>IF(H8243="","",ROW()-4)</f>
        <v/>
      </c>
      <c r="B8243" s="13">
        <f>IF(H8243="","",ROW()-4)</f>
        <v/>
      </c>
    </row>
    <row r="8244">
      <c r="A8244" s="13">
        <f>IF(H8244="","",ROW()-4)</f>
        <v/>
      </c>
      <c r="B8244" s="13">
        <f>IF(H8244="","",ROW()-4)</f>
        <v/>
      </c>
    </row>
    <row r="8245">
      <c r="A8245" s="13">
        <f>IF(H8245="","",ROW()-4)</f>
        <v/>
      </c>
      <c r="B8245" s="13">
        <f>IF(H8245="","",ROW()-4)</f>
        <v/>
      </c>
    </row>
    <row r="8246">
      <c r="A8246" s="13">
        <f>IF(H8246="","",ROW()-4)</f>
        <v/>
      </c>
      <c r="B8246" s="13">
        <f>IF(H8246="","",ROW()-4)</f>
        <v/>
      </c>
    </row>
    <row r="8247">
      <c r="A8247" s="13">
        <f>IF(H8247="","",ROW()-4)</f>
        <v/>
      </c>
      <c r="B8247" s="13">
        <f>IF(H8247="","",ROW()-4)</f>
        <v/>
      </c>
    </row>
    <row r="8248">
      <c r="A8248" s="13">
        <f>IF(H8248="","",ROW()-4)</f>
        <v/>
      </c>
      <c r="B8248" s="13">
        <f>IF(H8248="","",ROW()-4)</f>
        <v/>
      </c>
    </row>
    <row r="8249">
      <c r="A8249" s="13">
        <f>IF(H8249="","",ROW()-4)</f>
        <v/>
      </c>
      <c r="B8249" s="13">
        <f>IF(H8249="","",ROW()-4)</f>
        <v/>
      </c>
    </row>
    <row r="8250">
      <c r="A8250" s="13">
        <f>IF(H8250="","",ROW()-4)</f>
        <v/>
      </c>
      <c r="B8250" s="13">
        <f>IF(H8250="","",ROW()-4)</f>
        <v/>
      </c>
    </row>
    <row r="8251">
      <c r="A8251" s="13">
        <f>IF(H8251="","",ROW()-4)</f>
        <v/>
      </c>
      <c r="B8251" s="13">
        <f>IF(H8251="","",ROW()-4)</f>
        <v/>
      </c>
    </row>
    <row r="8252">
      <c r="A8252" s="13">
        <f>IF(H8252="","",ROW()-4)</f>
        <v/>
      </c>
      <c r="B8252" s="13">
        <f>IF(H8252="","",ROW()-4)</f>
        <v/>
      </c>
    </row>
    <row r="8253">
      <c r="A8253" s="13">
        <f>IF(H8253="","",ROW()-4)</f>
        <v/>
      </c>
      <c r="B8253" s="13">
        <f>IF(H8253="","",ROW()-4)</f>
        <v/>
      </c>
    </row>
    <row r="8254">
      <c r="A8254" s="13">
        <f>IF(H8254="","",ROW()-4)</f>
        <v/>
      </c>
      <c r="B8254" s="13">
        <f>IF(H8254="","",ROW()-4)</f>
        <v/>
      </c>
    </row>
    <row r="8255">
      <c r="A8255" s="13">
        <f>IF(H8255="","",ROW()-4)</f>
        <v/>
      </c>
      <c r="B8255" s="13">
        <f>IF(H8255="","",ROW()-4)</f>
        <v/>
      </c>
    </row>
    <row r="8256">
      <c r="A8256" s="13">
        <f>IF(H8256="","",ROW()-4)</f>
        <v/>
      </c>
      <c r="B8256" s="13">
        <f>IF(H8256="","",ROW()-4)</f>
        <v/>
      </c>
    </row>
    <row r="8257">
      <c r="A8257" s="13">
        <f>IF(H8257="","",ROW()-4)</f>
        <v/>
      </c>
      <c r="B8257" s="13">
        <f>IF(H8257="","",ROW()-4)</f>
        <v/>
      </c>
    </row>
    <row r="8258">
      <c r="A8258" s="13">
        <f>IF(H8258="","",ROW()-4)</f>
        <v/>
      </c>
      <c r="B8258" s="13">
        <f>IF(H8258="","",ROW()-4)</f>
        <v/>
      </c>
    </row>
    <row r="8259">
      <c r="A8259" s="13">
        <f>IF(H8259="","",ROW()-4)</f>
        <v/>
      </c>
      <c r="B8259" s="13">
        <f>IF(H8259="","",ROW()-4)</f>
        <v/>
      </c>
    </row>
    <row r="8260">
      <c r="A8260" s="13">
        <f>IF(H8260="","",ROW()-4)</f>
        <v/>
      </c>
      <c r="B8260" s="13">
        <f>IF(H8260="","",ROW()-4)</f>
        <v/>
      </c>
    </row>
    <row r="8261">
      <c r="A8261" s="13">
        <f>IF(H8261="","",ROW()-4)</f>
        <v/>
      </c>
      <c r="B8261" s="13">
        <f>IF(H8261="","",ROW()-4)</f>
        <v/>
      </c>
    </row>
    <row r="8262">
      <c r="A8262" s="13">
        <f>IF(H8262="","",ROW()-4)</f>
        <v/>
      </c>
      <c r="B8262" s="13">
        <f>IF(H8262="","",ROW()-4)</f>
        <v/>
      </c>
    </row>
    <row r="8263">
      <c r="A8263" s="13">
        <f>IF(H8263="","",ROW()-4)</f>
        <v/>
      </c>
      <c r="B8263" s="13">
        <f>IF(H8263="","",ROW()-4)</f>
        <v/>
      </c>
    </row>
    <row r="8264">
      <c r="A8264" s="13">
        <f>IF(H8264="","",ROW()-4)</f>
        <v/>
      </c>
      <c r="B8264" s="13">
        <f>IF(H8264="","",ROW()-4)</f>
        <v/>
      </c>
    </row>
    <row r="8265">
      <c r="A8265" s="13">
        <f>IF(H8265="","",ROW()-4)</f>
        <v/>
      </c>
      <c r="B8265" s="13">
        <f>IF(H8265="","",ROW()-4)</f>
        <v/>
      </c>
    </row>
    <row r="8266">
      <c r="A8266" s="13">
        <f>IF(H8266="","",ROW()-4)</f>
        <v/>
      </c>
      <c r="B8266" s="13">
        <f>IF(H8266="","",ROW()-4)</f>
        <v/>
      </c>
    </row>
    <row r="8267">
      <c r="A8267" s="13">
        <f>IF(H8267="","",ROW()-4)</f>
        <v/>
      </c>
      <c r="B8267" s="13">
        <f>IF(H8267="","",ROW()-4)</f>
        <v/>
      </c>
    </row>
    <row r="8268">
      <c r="A8268" s="13">
        <f>IF(H8268="","",ROW()-4)</f>
        <v/>
      </c>
      <c r="B8268" s="13">
        <f>IF(H8268="","",ROW()-4)</f>
        <v/>
      </c>
    </row>
    <row r="8269">
      <c r="A8269" s="13">
        <f>IF(H8269="","",ROW()-4)</f>
        <v/>
      </c>
      <c r="B8269" s="13">
        <f>IF(H8269="","",ROW()-4)</f>
        <v/>
      </c>
    </row>
    <row r="8270">
      <c r="A8270" s="13">
        <f>IF(H8270="","",ROW()-4)</f>
        <v/>
      </c>
      <c r="B8270" s="13">
        <f>IF(H8270="","",ROW()-4)</f>
        <v/>
      </c>
    </row>
    <row r="8271">
      <c r="A8271" s="13">
        <f>IF(H8271="","",ROW()-4)</f>
        <v/>
      </c>
      <c r="B8271" s="13">
        <f>IF(H8271="","",ROW()-4)</f>
        <v/>
      </c>
    </row>
    <row r="8272">
      <c r="A8272" s="13">
        <f>IF(H8272="","",ROW()-4)</f>
        <v/>
      </c>
      <c r="B8272" s="13">
        <f>IF(H8272="","",ROW()-4)</f>
        <v/>
      </c>
    </row>
    <row r="8273">
      <c r="A8273" s="13">
        <f>IF(H8273="","",ROW()-4)</f>
        <v/>
      </c>
      <c r="B8273" s="13">
        <f>IF(H8273="","",ROW()-4)</f>
        <v/>
      </c>
    </row>
    <row r="8274">
      <c r="A8274" s="13">
        <f>IF(H8274="","",ROW()-4)</f>
        <v/>
      </c>
      <c r="B8274" s="13">
        <f>IF(H8274="","",ROW()-4)</f>
        <v/>
      </c>
    </row>
    <row r="8275">
      <c r="A8275" s="13">
        <f>IF(H8275="","",ROW()-4)</f>
        <v/>
      </c>
      <c r="B8275" s="13">
        <f>IF(H8275="","",ROW()-4)</f>
        <v/>
      </c>
    </row>
    <row r="8276">
      <c r="A8276" s="13">
        <f>IF(H8276="","",ROW()-4)</f>
        <v/>
      </c>
      <c r="B8276" s="13">
        <f>IF(H8276="","",ROW()-4)</f>
        <v/>
      </c>
    </row>
    <row r="8277">
      <c r="A8277" s="13">
        <f>IF(H8277="","",ROW()-4)</f>
        <v/>
      </c>
      <c r="B8277" s="13">
        <f>IF(H8277="","",ROW()-4)</f>
        <v/>
      </c>
    </row>
    <row r="8278">
      <c r="A8278" s="13">
        <f>IF(H8278="","",ROW()-4)</f>
        <v/>
      </c>
      <c r="B8278" s="13">
        <f>IF(H8278="","",ROW()-4)</f>
        <v/>
      </c>
    </row>
    <row r="8279">
      <c r="A8279" s="13">
        <f>IF(H8279="","",ROW()-4)</f>
        <v/>
      </c>
      <c r="B8279" s="13">
        <f>IF(H8279="","",ROW()-4)</f>
        <v/>
      </c>
    </row>
    <row r="8280">
      <c r="A8280" s="13">
        <f>IF(H8280="","",ROW()-4)</f>
        <v/>
      </c>
      <c r="B8280" s="13">
        <f>IF(H8280="","",ROW()-4)</f>
        <v/>
      </c>
    </row>
    <row r="8281">
      <c r="A8281" s="13">
        <f>IF(H8281="","",ROW()-4)</f>
        <v/>
      </c>
      <c r="B8281" s="13">
        <f>IF(H8281="","",ROW()-4)</f>
        <v/>
      </c>
    </row>
    <row r="8282">
      <c r="A8282" s="13">
        <f>IF(H8282="","",ROW()-4)</f>
        <v/>
      </c>
      <c r="B8282" s="13">
        <f>IF(H8282="","",ROW()-4)</f>
        <v/>
      </c>
    </row>
    <row r="8283">
      <c r="A8283" s="13">
        <f>IF(H8283="","",ROW()-4)</f>
        <v/>
      </c>
      <c r="B8283" s="13">
        <f>IF(H8283="","",ROW()-4)</f>
        <v/>
      </c>
    </row>
    <row r="8284">
      <c r="A8284" s="13">
        <f>IF(H8284="","",ROW()-4)</f>
        <v/>
      </c>
      <c r="B8284" s="13">
        <f>IF(H8284="","",ROW()-4)</f>
        <v/>
      </c>
    </row>
    <row r="8285">
      <c r="A8285" s="13">
        <f>IF(H8285="","",ROW()-4)</f>
        <v/>
      </c>
      <c r="B8285" s="13">
        <f>IF(H8285="","",ROW()-4)</f>
        <v/>
      </c>
    </row>
    <row r="8286">
      <c r="A8286" s="13">
        <f>IF(H8286="","",ROW()-4)</f>
        <v/>
      </c>
      <c r="B8286" s="13">
        <f>IF(H8286="","",ROW()-4)</f>
        <v/>
      </c>
    </row>
    <row r="8287">
      <c r="A8287" s="13">
        <f>IF(H8287="","",ROW()-4)</f>
        <v/>
      </c>
      <c r="B8287" s="13">
        <f>IF(H8287="","",ROW()-4)</f>
        <v/>
      </c>
    </row>
    <row r="8288">
      <c r="A8288" s="13">
        <f>IF(H8288="","",ROW()-4)</f>
        <v/>
      </c>
      <c r="B8288" s="13">
        <f>IF(H8288="","",ROW()-4)</f>
        <v/>
      </c>
    </row>
    <row r="8289">
      <c r="A8289" s="13">
        <f>IF(H8289="","",ROW()-4)</f>
        <v/>
      </c>
      <c r="B8289" s="13">
        <f>IF(H8289="","",ROW()-4)</f>
        <v/>
      </c>
    </row>
    <row r="8290">
      <c r="A8290" s="13">
        <f>IF(H8290="","",ROW()-4)</f>
        <v/>
      </c>
      <c r="B8290" s="13">
        <f>IF(H8290="","",ROW()-4)</f>
        <v/>
      </c>
    </row>
    <row r="8291">
      <c r="A8291" s="13">
        <f>IF(H8291="","",ROW()-4)</f>
        <v/>
      </c>
      <c r="B8291" s="13">
        <f>IF(H8291="","",ROW()-4)</f>
        <v/>
      </c>
    </row>
    <row r="8292">
      <c r="A8292" s="13">
        <f>IF(H8292="","",ROW()-4)</f>
        <v/>
      </c>
      <c r="B8292" s="13">
        <f>IF(H8292="","",ROW()-4)</f>
        <v/>
      </c>
    </row>
    <row r="8293">
      <c r="A8293" s="13">
        <f>IF(H8293="","",ROW()-4)</f>
        <v/>
      </c>
      <c r="B8293" s="13">
        <f>IF(H8293="","",ROW()-4)</f>
        <v/>
      </c>
    </row>
    <row r="8294">
      <c r="A8294" s="13">
        <f>IF(H8294="","",ROW()-4)</f>
        <v/>
      </c>
      <c r="B8294" s="13">
        <f>IF(H8294="","",ROW()-4)</f>
        <v/>
      </c>
    </row>
    <row r="8295">
      <c r="A8295" s="13">
        <f>IF(H8295="","",ROW()-4)</f>
        <v/>
      </c>
      <c r="B8295" s="13">
        <f>IF(H8295="","",ROW()-4)</f>
        <v/>
      </c>
    </row>
    <row r="8296">
      <c r="A8296" s="13">
        <f>IF(H8296="","",ROW()-4)</f>
        <v/>
      </c>
      <c r="B8296" s="13">
        <f>IF(H8296="","",ROW()-4)</f>
        <v/>
      </c>
    </row>
    <row r="8297">
      <c r="A8297" s="13">
        <f>IF(H8297="","",ROW()-4)</f>
        <v/>
      </c>
      <c r="B8297" s="13">
        <f>IF(H8297="","",ROW()-4)</f>
        <v/>
      </c>
    </row>
    <row r="8298">
      <c r="A8298" s="13">
        <f>IF(H8298="","",ROW()-4)</f>
        <v/>
      </c>
      <c r="B8298" s="13">
        <f>IF(H8298="","",ROW()-4)</f>
        <v/>
      </c>
    </row>
    <row r="8299">
      <c r="A8299" s="13">
        <f>IF(H8299="","",ROW()-4)</f>
        <v/>
      </c>
      <c r="B8299" s="13">
        <f>IF(H8299="","",ROW()-4)</f>
        <v/>
      </c>
    </row>
    <row r="8300">
      <c r="A8300" s="13">
        <f>IF(H8300="","",ROW()-4)</f>
        <v/>
      </c>
      <c r="B8300" s="13">
        <f>IF(H8300="","",ROW()-4)</f>
        <v/>
      </c>
    </row>
    <row r="8301">
      <c r="A8301" s="13">
        <f>IF(H8301="","",ROW()-4)</f>
        <v/>
      </c>
      <c r="B8301" s="13">
        <f>IF(H8301="","",ROW()-4)</f>
        <v/>
      </c>
    </row>
    <row r="8302">
      <c r="A8302" s="13">
        <f>IF(H8302="","",ROW()-4)</f>
        <v/>
      </c>
      <c r="B8302" s="13">
        <f>IF(H8302="","",ROW()-4)</f>
        <v/>
      </c>
    </row>
    <row r="8303">
      <c r="A8303" s="13">
        <f>IF(H8303="","",ROW()-4)</f>
        <v/>
      </c>
      <c r="B8303" s="13">
        <f>IF(H8303="","",ROW()-4)</f>
        <v/>
      </c>
    </row>
    <row r="8304">
      <c r="A8304" s="13">
        <f>IF(H8304="","",ROW()-4)</f>
        <v/>
      </c>
      <c r="B8304" s="13">
        <f>IF(H8304="","",ROW()-4)</f>
        <v/>
      </c>
    </row>
    <row r="8305">
      <c r="A8305" s="13">
        <f>IF(H8305="","",ROW()-4)</f>
        <v/>
      </c>
      <c r="B8305" s="13">
        <f>IF(H8305="","",ROW()-4)</f>
        <v/>
      </c>
    </row>
    <row r="8306">
      <c r="A8306" s="13">
        <f>IF(H8306="","",ROW()-4)</f>
        <v/>
      </c>
      <c r="B8306" s="13">
        <f>IF(H8306="","",ROW()-4)</f>
        <v/>
      </c>
    </row>
    <row r="8307">
      <c r="A8307" s="13">
        <f>IF(H8307="","",ROW()-4)</f>
        <v/>
      </c>
      <c r="B8307" s="13">
        <f>IF(H8307="","",ROW()-4)</f>
        <v/>
      </c>
    </row>
    <row r="8308">
      <c r="A8308" s="13">
        <f>IF(H8308="","",ROW()-4)</f>
        <v/>
      </c>
      <c r="B8308" s="13">
        <f>IF(H8308="","",ROW()-4)</f>
        <v/>
      </c>
    </row>
    <row r="8309">
      <c r="A8309" s="13">
        <f>IF(H8309="","",ROW()-4)</f>
        <v/>
      </c>
      <c r="B8309" s="13">
        <f>IF(H8309="","",ROW()-4)</f>
        <v/>
      </c>
    </row>
    <row r="8310">
      <c r="A8310" s="13">
        <f>IF(H8310="","",ROW()-4)</f>
        <v/>
      </c>
      <c r="B8310" s="13">
        <f>IF(H8310="","",ROW()-4)</f>
        <v/>
      </c>
    </row>
    <row r="8311">
      <c r="A8311" s="13">
        <f>IF(H8311="","",ROW()-4)</f>
        <v/>
      </c>
      <c r="B8311" s="13">
        <f>IF(H8311="","",ROW()-4)</f>
        <v/>
      </c>
    </row>
    <row r="8312">
      <c r="A8312" s="13">
        <f>IF(H8312="","",ROW()-4)</f>
        <v/>
      </c>
      <c r="B8312" s="13">
        <f>IF(H8312="","",ROW()-4)</f>
        <v/>
      </c>
    </row>
    <row r="8313">
      <c r="A8313" s="13">
        <f>IF(H8313="","",ROW()-4)</f>
        <v/>
      </c>
      <c r="B8313" s="13">
        <f>IF(H8313="","",ROW()-4)</f>
        <v/>
      </c>
    </row>
    <row r="8314">
      <c r="A8314" s="13">
        <f>IF(H8314="","",ROW()-4)</f>
        <v/>
      </c>
      <c r="B8314" s="13">
        <f>IF(H8314="","",ROW()-4)</f>
        <v/>
      </c>
    </row>
    <row r="8315">
      <c r="A8315" s="13">
        <f>IF(H8315="","",ROW()-4)</f>
        <v/>
      </c>
      <c r="B8315" s="13">
        <f>IF(H8315="","",ROW()-4)</f>
        <v/>
      </c>
    </row>
    <row r="8316">
      <c r="A8316" s="13">
        <f>IF(H8316="","",ROW()-4)</f>
        <v/>
      </c>
      <c r="B8316" s="13">
        <f>IF(H8316="","",ROW()-4)</f>
        <v/>
      </c>
    </row>
    <row r="8317">
      <c r="A8317" s="13">
        <f>IF(H8317="","",ROW()-4)</f>
        <v/>
      </c>
      <c r="B8317" s="13">
        <f>IF(H8317="","",ROW()-4)</f>
        <v/>
      </c>
    </row>
    <row r="8318">
      <c r="A8318" s="13">
        <f>IF(H8318="","",ROW()-4)</f>
        <v/>
      </c>
      <c r="B8318" s="13">
        <f>IF(H8318="","",ROW()-4)</f>
        <v/>
      </c>
    </row>
    <row r="8319">
      <c r="A8319" s="13">
        <f>IF(H8319="","",ROW()-4)</f>
        <v/>
      </c>
      <c r="B8319" s="13">
        <f>IF(H8319="","",ROW()-4)</f>
        <v/>
      </c>
    </row>
    <row r="8320">
      <c r="A8320" s="13">
        <f>IF(H8320="","",ROW()-4)</f>
        <v/>
      </c>
      <c r="B8320" s="13">
        <f>IF(H8320="","",ROW()-4)</f>
        <v/>
      </c>
    </row>
    <row r="8321">
      <c r="A8321" s="13">
        <f>IF(H8321="","",ROW()-4)</f>
        <v/>
      </c>
      <c r="B8321" s="13">
        <f>IF(H8321="","",ROW()-4)</f>
        <v/>
      </c>
    </row>
    <row r="8322">
      <c r="A8322" s="13">
        <f>IF(H8322="","",ROW()-4)</f>
        <v/>
      </c>
      <c r="B8322" s="13">
        <f>IF(H8322="","",ROW()-4)</f>
        <v/>
      </c>
    </row>
    <row r="8323">
      <c r="A8323" s="13">
        <f>IF(H8323="","",ROW()-4)</f>
        <v/>
      </c>
      <c r="B8323" s="13">
        <f>IF(H8323="","",ROW()-4)</f>
        <v/>
      </c>
    </row>
    <row r="8324">
      <c r="A8324" s="13">
        <f>IF(H8324="","",ROW()-4)</f>
        <v/>
      </c>
      <c r="B8324" s="13">
        <f>IF(H8324="","",ROW()-4)</f>
        <v/>
      </c>
    </row>
    <row r="8325">
      <c r="A8325" s="13">
        <f>IF(H8325="","",ROW()-4)</f>
        <v/>
      </c>
      <c r="B8325" s="13">
        <f>IF(H8325="","",ROW()-4)</f>
        <v/>
      </c>
    </row>
    <row r="8326">
      <c r="A8326" s="13">
        <f>IF(H8326="","",ROW()-4)</f>
        <v/>
      </c>
      <c r="B8326" s="13">
        <f>IF(H8326="","",ROW()-4)</f>
        <v/>
      </c>
    </row>
    <row r="8327">
      <c r="A8327" s="13">
        <f>IF(H8327="","",ROW()-4)</f>
        <v/>
      </c>
      <c r="B8327" s="13">
        <f>IF(H8327="","",ROW()-4)</f>
        <v/>
      </c>
    </row>
    <row r="8328">
      <c r="A8328" s="13">
        <f>IF(H8328="","",ROW()-4)</f>
        <v/>
      </c>
      <c r="B8328" s="13">
        <f>IF(H8328="","",ROW()-4)</f>
        <v/>
      </c>
    </row>
    <row r="8329">
      <c r="A8329" s="13">
        <f>IF(H8329="","",ROW()-4)</f>
        <v/>
      </c>
      <c r="B8329" s="13">
        <f>IF(H8329="","",ROW()-4)</f>
        <v/>
      </c>
    </row>
    <row r="8330">
      <c r="A8330" s="13">
        <f>IF(H8330="","",ROW()-4)</f>
        <v/>
      </c>
      <c r="B8330" s="13">
        <f>IF(H8330="","",ROW()-4)</f>
        <v/>
      </c>
    </row>
    <row r="8331">
      <c r="A8331" s="13">
        <f>IF(H8331="","",ROW()-4)</f>
        <v/>
      </c>
      <c r="B8331" s="13">
        <f>IF(H8331="","",ROW()-4)</f>
        <v/>
      </c>
    </row>
    <row r="8332">
      <c r="A8332" s="13">
        <f>IF(H8332="","",ROW()-4)</f>
        <v/>
      </c>
      <c r="B8332" s="13">
        <f>IF(H8332="","",ROW()-4)</f>
        <v/>
      </c>
    </row>
    <row r="8333">
      <c r="A8333" s="13">
        <f>IF(H8333="","",ROW()-4)</f>
        <v/>
      </c>
      <c r="B8333" s="13">
        <f>IF(H8333="","",ROW()-4)</f>
        <v/>
      </c>
    </row>
    <row r="8334">
      <c r="A8334" s="13">
        <f>IF(H8334="","",ROW()-4)</f>
        <v/>
      </c>
      <c r="B8334" s="13">
        <f>IF(H8334="","",ROW()-4)</f>
        <v/>
      </c>
    </row>
    <row r="8335">
      <c r="A8335" s="13">
        <f>IF(H8335="","",ROW()-4)</f>
        <v/>
      </c>
      <c r="B8335" s="13">
        <f>IF(H8335="","",ROW()-4)</f>
        <v/>
      </c>
    </row>
    <row r="8336">
      <c r="A8336" s="13">
        <f>IF(H8336="","",ROW()-4)</f>
        <v/>
      </c>
      <c r="B8336" s="13">
        <f>IF(H8336="","",ROW()-4)</f>
        <v/>
      </c>
    </row>
    <row r="8337">
      <c r="A8337" s="13">
        <f>IF(H8337="","",ROW()-4)</f>
        <v/>
      </c>
      <c r="B8337" s="13">
        <f>IF(H8337="","",ROW()-4)</f>
        <v/>
      </c>
    </row>
    <row r="8338">
      <c r="A8338" s="13">
        <f>IF(H8338="","",ROW()-4)</f>
        <v/>
      </c>
      <c r="B8338" s="13">
        <f>IF(H8338="","",ROW()-4)</f>
        <v/>
      </c>
    </row>
    <row r="8339">
      <c r="A8339" s="13">
        <f>IF(H8339="","",ROW()-4)</f>
        <v/>
      </c>
      <c r="B8339" s="13">
        <f>IF(H8339="","",ROW()-4)</f>
        <v/>
      </c>
    </row>
    <row r="8340">
      <c r="A8340" s="13">
        <f>IF(H8340="","",ROW()-4)</f>
        <v/>
      </c>
      <c r="B8340" s="13">
        <f>IF(H8340="","",ROW()-4)</f>
        <v/>
      </c>
    </row>
    <row r="8341">
      <c r="A8341" s="13">
        <f>IF(H8341="","",ROW()-4)</f>
        <v/>
      </c>
      <c r="B8341" s="13">
        <f>IF(H8341="","",ROW()-4)</f>
        <v/>
      </c>
    </row>
    <row r="8342">
      <c r="A8342" s="13">
        <f>IF(H8342="","",ROW()-4)</f>
        <v/>
      </c>
      <c r="B8342" s="13">
        <f>IF(H8342="","",ROW()-4)</f>
        <v/>
      </c>
    </row>
    <row r="8343">
      <c r="A8343" s="13">
        <f>IF(H8343="","",ROW()-4)</f>
        <v/>
      </c>
      <c r="B8343" s="13">
        <f>IF(H8343="","",ROW()-4)</f>
        <v/>
      </c>
    </row>
    <row r="8344">
      <c r="A8344" s="13">
        <f>IF(H8344="","",ROW()-4)</f>
        <v/>
      </c>
      <c r="B8344" s="13">
        <f>IF(H8344="","",ROW()-4)</f>
        <v/>
      </c>
    </row>
    <row r="8345">
      <c r="A8345" s="13">
        <f>IF(H8345="","",ROW()-4)</f>
        <v/>
      </c>
      <c r="B8345" s="13">
        <f>IF(H8345="","",ROW()-4)</f>
        <v/>
      </c>
    </row>
    <row r="8346">
      <c r="A8346" s="13">
        <f>IF(H8346="","",ROW()-4)</f>
        <v/>
      </c>
      <c r="B8346" s="13">
        <f>IF(H8346="","",ROW()-4)</f>
        <v/>
      </c>
    </row>
    <row r="8347">
      <c r="A8347" s="13">
        <f>IF(H8347="","",ROW()-4)</f>
        <v/>
      </c>
      <c r="B8347" s="13">
        <f>IF(H8347="","",ROW()-4)</f>
        <v/>
      </c>
    </row>
    <row r="8348">
      <c r="A8348" s="13">
        <f>IF(H8348="","",ROW()-4)</f>
        <v/>
      </c>
      <c r="B8348" s="13">
        <f>IF(H8348="","",ROW()-4)</f>
        <v/>
      </c>
    </row>
    <row r="8349">
      <c r="A8349" s="13">
        <f>IF(H8349="","",ROW()-4)</f>
        <v/>
      </c>
      <c r="B8349" s="13">
        <f>IF(H8349="","",ROW()-4)</f>
        <v/>
      </c>
    </row>
    <row r="8350">
      <c r="A8350" s="13">
        <f>IF(H8350="","",ROW()-4)</f>
        <v/>
      </c>
      <c r="B8350" s="13">
        <f>IF(H8350="","",ROW()-4)</f>
        <v/>
      </c>
    </row>
    <row r="8351">
      <c r="A8351" s="13">
        <f>IF(H8351="","",ROW()-4)</f>
        <v/>
      </c>
      <c r="B8351" s="13">
        <f>IF(H8351="","",ROW()-4)</f>
        <v/>
      </c>
    </row>
    <row r="8352">
      <c r="A8352" s="13">
        <f>IF(H8352="","",ROW()-4)</f>
        <v/>
      </c>
      <c r="B8352" s="13">
        <f>IF(H8352="","",ROW()-4)</f>
        <v/>
      </c>
    </row>
    <row r="8353">
      <c r="A8353" s="13">
        <f>IF(H8353="","",ROW()-4)</f>
        <v/>
      </c>
      <c r="B8353" s="13">
        <f>IF(H8353="","",ROW()-4)</f>
        <v/>
      </c>
    </row>
    <row r="8354">
      <c r="A8354" s="13">
        <f>IF(H8354="","",ROW()-4)</f>
        <v/>
      </c>
      <c r="B8354" s="13">
        <f>IF(H8354="","",ROW()-4)</f>
        <v/>
      </c>
    </row>
    <row r="8355">
      <c r="A8355" s="13">
        <f>IF(H8355="","",ROW()-4)</f>
        <v/>
      </c>
      <c r="B8355" s="13">
        <f>IF(H8355="","",ROW()-4)</f>
        <v/>
      </c>
    </row>
    <row r="8356">
      <c r="A8356" s="13">
        <f>IF(H8356="","",ROW()-4)</f>
        <v/>
      </c>
      <c r="B8356" s="13">
        <f>IF(H8356="","",ROW()-4)</f>
        <v/>
      </c>
    </row>
    <row r="8357">
      <c r="A8357" s="13">
        <f>IF(H8357="","",ROW()-4)</f>
        <v/>
      </c>
      <c r="B8357" s="13">
        <f>IF(H8357="","",ROW()-4)</f>
        <v/>
      </c>
    </row>
    <row r="8358">
      <c r="A8358" s="13">
        <f>IF(H8358="","",ROW()-4)</f>
        <v/>
      </c>
      <c r="B8358" s="13">
        <f>IF(H8358="","",ROW()-4)</f>
        <v/>
      </c>
    </row>
    <row r="8359">
      <c r="A8359" s="13">
        <f>IF(H8359="","",ROW()-4)</f>
        <v/>
      </c>
      <c r="B8359" s="13">
        <f>IF(H8359="","",ROW()-4)</f>
        <v/>
      </c>
    </row>
    <row r="8360">
      <c r="A8360" s="13">
        <f>IF(H8360="","",ROW()-4)</f>
        <v/>
      </c>
      <c r="B8360" s="13">
        <f>IF(H8360="","",ROW()-4)</f>
        <v/>
      </c>
    </row>
    <row r="8361">
      <c r="A8361" s="13">
        <f>IF(H8361="","",ROW()-4)</f>
        <v/>
      </c>
      <c r="B8361" s="13">
        <f>IF(H8361="","",ROW()-4)</f>
        <v/>
      </c>
    </row>
    <row r="8362">
      <c r="A8362" s="13">
        <f>IF(H8362="","",ROW()-4)</f>
        <v/>
      </c>
      <c r="B8362" s="13">
        <f>IF(H8362="","",ROW()-4)</f>
        <v/>
      </c>
    </row>
    <row r="8363">
      <c r="A8363" s="13">
        <f>IF(H8363="","",ROW()-4)</f>
        <v/>
      </c>
      <c r="B8363" s="13">
        <f>IF(H8363="","",ROW()-4)</f>
        <v/>
      </c>
    </row>
    <row r="8364">
      <c r="A8364" s="13">
        <f>IF(H8364="","",ROW()-4)</f>
        <v/>
      </c>
      <c r="B8364" s="13">
        <f>IF(H8364="","",ROW()-4)</f>
        <v/>
      </c>
    </row>
    <row r="8365">
      <c r="A8365" s="13">
        <f>IF(H8365="","",ROW()-4)</f>
        <v/>
      </c>
      <c r="B8365" s="13">
        <f>IF(H8365="","",ROW()-4)</f>
        <v/>
      </c>
    </row>
    <row r="8366">
      <c r="A8366" s="13">
        <f>IF(H8366="","",ROW()-4)</f>
        <v/>
      </c>
      <c r="B8366" s="13">
        <f>IF(H8366="","",ROW()-4)</f>
        <v/>
      </c>
    </row>
    <row r="8367">
      <c r="A8367" s="13">
        <f>IF(H8367="","",ROW()-4)</f>
        <v/>
      </c>
      <c r="B8367" s="13">
        <f>IF(H8367="","",ROW()-4)</f>
        <v/>
      </c>
    </row>
    <row r="8368">
      <c r="A8368" s="13">
        <f>IF(H8368="","",ROW()-4)</f>
        <v/>
      </c>
      <c r="B8368" s="13">
        <f>IF(H8368="","",ROW()-4)</f>
        <v/>
      </c>
    </row>
    <row r="8369">
      <c r="A8369" s="13">
        <f>IF(H8369="","",ROW()-4)</f>
        <v/>
      </c>
      <c r="B8369" s="13">
        <f>IF(H8369="","",ROW()-4)</f>
        <v/>
      </c>
    </row>
    <row r="8370">
      <c r="A8370" s="13">
        <f>IF(H8370="","",ROW()-4)</f>
        <v/>
      </c>
      <c r="B8370" s="13">
        <f>IF(H8370="","",ROW()-4)</f>
        <v/>
      </c>
    </row>
    <row r="8371">
      <c r="A8371" s="13">
        <f>IF(H8371="","",ROW()-4)</f>
        <v/>
      </c>
      <c r="B8371" s="13">
        <f>IF(H8371="","",ROW()-4)</f>
        <v/>
      </c>
    </row>
    <row r="8372">
      <c r="A8372" s="13">
        <f>IF(H8372="","",ROW()-4)</f>
        <v/>
      </c>
      <c r="B8372" s="13">
        <f>IF(H8372="","",ROW()-4)</f>
        <v/>
      </c>
    </row>
    <row r="8373">
      <c r="A8373" s="13">
        <f>IF(H8373="","",ROW()-4)</f>
        <v/>
      </c>
      <c r="B8373" s="13">
        <f>IF(H8373="","",ROW()-4)</f>
        <v/>
      </c>
    </row>
    <row r="8374">
      <c r="A8374" s="13">
        <f>IF(H8374="","",ROW()-4)</f>
        <v/>
      </c>
      <c r="B8374" s="13">
        <f>IF(H8374="","",ROW()-4)</f>
        <v/>
      </c>
    </row>
    <row r="8375">
      <c r="A8375" s="13">
        <f>IF(H8375="","",ROW()-4)</f>
        <v/>
      </c>
      <c r="B8375" s="13">
        <f>IF(H8375="","",ROW()-4)</f>
        <v/>
      </c>
    </row>
    <row r="8376">
      <c r="A8376" s="13">
        <f>IF(H8376="","",ROW()-4)</f>
        <v/>
      </c>
      <c r="B8376" s="13">
        <f>IF(H8376="","",ROW()-4)</f>
        <v/>
      </c>
    </row>
    <row r="8377">
      <c r="A8377" s="13">
        <f>IF(H8377="","",ROW()-4)</f>
        <v/>
      </c>
      <c r="B8377" s="13">
        <f>IF(H8377="","",ROW()-4)</f>
        <v/>
      </c>
    </row>
    <row r="8378">
      <c r="A8378" s="13">
        <f>IF(H8378="","",ROW()-4)</f>
        <v/>
      </c>
      <c r="B8378" s="13">
        <f>IF(H8378="","",ROW()-4)</f>
        <v/>
      </c>
    </row>
    <row r="8379">
      <c r="A8379" s="13">
        <f>IF(H8379="","",ROW()-4)</f>
        <v/>
      </c>
      <c r="B8379" s="13">
        <f>IF(H8379="","",ROW()-4)</f>
        <v/>
      </c>
    </row>
    <row r="8380">
      <c r="A8380" s="13">
        <f>IF(H8380="","",ROW()-4)</f>
        <v/>
      </c>
      <c r="B8380" s="13">
        <f>IF(H8380="","",ROW()-4)</f>
        <v/>
      </c>
    </row>
    <row r="8381">
      <c r="A8381" s="13">
        <f>IF(H8381="","",ROW()-4)</f>
        <v/>
      </c>
      <c r="B8381" s="13">
        <f>IF(H8381="","",ROW()-4)</f>
        <v/>
      </c>
    </row>
    <row r="8382">
      <c r="A8382" s="13">
        <f>IF(H8382="","",ROW()-4)</f>
        <v/>
      </c>
      <c r="B8382" s="13">
        <f>IF(H8382="","",ROW()-4)</f>
        <v/>
      </c>
    </row>
    <row r="8383">
      <c r="A8383" s="13">
        <f>IF(H8383="","",ROW()-4)</f>
        <v/>
      </c>
      <c r="B8383" s="13">
        <f>IF(H8383="","",ROW()-4)</f>
        <v/>
      </c>
    </row>
    <row r="8384">
      <c r="A8384" s="13">
        <f>IF(H8384="","",ROW()-4)</f>
        <v/>
      </c>
      <c r="B8384" s="13">
        <f>IF(H8384="","",ROW()-4)</f>
        <v/>
      </c>
    </row>
    <row r="8385">
      <c r="A8385" s="13">
        <f>IF(H8385="","",ROW()-4)</f>
        <v/>
      </c>
      <c r="B8385" s="13">
        <f>IF(H8385="","",ROW()-4)</f>
        <v/>
      </c>
    </row>
    <row r="8386">
      <c r="A8386" s="13">
        <f>IF(H8386="","",ROW()-4)</f>
        <v/>
      </c>
      <c r="B8386" s="13">
        <f>IF(H8386="","",ROW()-4)</f>
        <v/>
      </c>
    </row>
    <row r="8387">
      <c r="A8387" s="13">
        <f>IF(H8387="","",ROW()-4)</f>
        <v/>
      </c>
      <c r="B8387" s="13">
        <f>IF(H8387="","",ROW()-4)</f>
        <v/>
      </c>
    </row>
    <row r="8388">
      <c r="A8388" s="13">
        <f>IF(H8388="","",ROW()-4)</f>
        <v/>
      </c>
      <c r="B8388" s="13">
        <f>IF(H8388="","",ROW()-4)</f>
        <v/>
      </c>
    </row>
    <row r="8389">
      <c r="A8389" s="13">
        <f>IF(H8389="","",ROW()-4)</f>
        <v/>
      </c>
      <c r="B8389" s="13">
        <f>IF(H8389="","",ROW()-4)</f>
        <v/>
      </c>
    </row>
    <row r="8390">
      <c r="A8390" s="13">
        <f>IF(H8390="","",ROW()-4)</f>
        <v/>
      </c>
      <c r="B8390" s="13">
        <f>IF(H8390="","",ROW()-4)</f>
        <v/>
      </c>
    </row>
    <row r="8391">
      <c r="A8391" s="13">
        <f>IF(H8391="","",ROW()-4)</f>
        <v/>
      </c>
      <c r="B8391" s="13">
        <f>IF(H8391="","",ROW()-4)</f>
        <v/>
      </c>
    </row>
    <row r="8392">
      <c r="A8392" s="13">
        <f>IF(H8392="","",ROW()-4)</f>
        <v/>
      </c>
      <c r="B8392" s="13">
        <f>IF(H8392="","",ROW()-4)</f>
        <v/>
      </c>
    </row>
    <row r="8393">
      <c r="A8393" s="13">
        <f>IF(H8393="","",ROW()-4)</f>
        <v/>
      </c>
      <c r="B8393" s="13">
        <f>IF(H8393="","",ROW()-4)</f>
        <v/>
      </c>
    </row>
    <row r="8394">
      <c r="A8394" s="13">
        <f>IF(H8394="","",ROW()-4)</f>
        <v/>
      </c>
      <c r="B8394" s="13">
        <f>IF(H8394="","",ROW()-4)</f>
        <v/>
      </c>
    </row>
    <row r="8395">
      <c r="A8395" s="13">
        <f>IF(H8395="","",ROW()-4)</f>
        <v/>
      </c>
      <c r="B8395" s="13">
        <f>IF(H8395="","",ROW()-4)</f>
        <v/>
      </c>
    </row>
    <row r="8396">
      <c r="A8396" s="13">
        <f>IF(H8396="","",ROW()-4)</f>
        <v/>
      </c>
      <c r="B8396" s="13">
        <f>IF(H8396="","",ROW()-4)</f>
        <v/>
      </c>
    </row>
    <row r="8397">
      <c r="A8397" s="13">
        <f>IF(H8397="","",ROW()-4)</f>
        <v/>
      </c>
      <c r="B8397" s="13">
        <f>IF(H8397="","",ROW()-4)</f>
        <v/>
      </c>
    </row>
    <row r="8398">
      <c r="A8398" s="13">
        <f>IF(H8398="","",ROW()-4)</f>
        <v/>
      </c>
      <c r="B8398" s="13">
        <f>IF(H8398="","",ROW()-4)</f>
        <v/>
      </c>
    </row>
    <row r="8399">
      <c r="A8399" s="13">
        <f>IF(H8399="","",ROW()-4)</f>
        <v/>
      </c>
      <c r="B8399" s="13">
        <f>IF(H8399="","",ROW()-4)</f>
        <v/>
      </c>
    </row>
    <row r="8400">
      <c r="A8400" s="13">
        <f>IF(H8400="","",ROW()-4)</f>
        <v/>
      </c>
      <c r="B8400" s="13">
        <f>IF(H8400="","",ROW()-4)</f>
        <v/>
      </c>
    </row>
    <row r="8401">
      <c r="A8401" s="13">
        <f>IF(H8401="","",ROW()-4)</f>
        <v/>
      </c>
      <c r="B8401" s="13">
        <f>IF(H8401="","",ROW()-4)</f>
        <v/>
      </c>
    </row>
    <row r="8402">
      <c r="A8402" s="13">
        <f>IF(H8402="","",ROW()-4)</f>
        <v/>
      </c>
      <c r="B8402" s="13">
        <f>IF(H8402="","",ROW()-4)</f>
        <v/>
      </c>
    </row>
    <row r="8403">
      <c r="A8403" s="13">
        <f>IF(H8403="","",ROW()-4)</f>
        <v/>
      </c>
      <c r="B8403" s="13">
        <f>IF(H8403="","",ROW()-4)</f>
        <v/>
      </c>
    </row>
    <row r="8404">
      <c r="A8404" s="13">
        <f>IF(H8404="","",ROW()-4)</f>
        <v/>
      </c>
      <c r="B8404" s="13">
        <f>IF(H8404="","",ROW()-4)</f>
        <v/>
      </c>
    </row>
    <row r="8405">
      <c r="A8405" s="13">
        <f>IF(H8405="","",ROW()-4)</f>
        <v/>
      </c>
      <c r="B8405" s="13">
        <f>IF(H8405="","",ROW()-4)</f>
        <v/>
      </c>
    </row>
    <row r="8406">
      <c r="A8406" s="13">
        <f>IF(H8406="","",ROW()-4)</f>
        <v/>
      </c>
      <c r="B8406" s="13">
        <f>IF(H8406="","",ROW()-4)</f>
        <v/>
      </c>
    </row>
    <row r="8407">
      <c r="A8407" s="13">
        <f>IF(H8407="","",ROW()-4)</f>
        <v/>
      </c>
      <c r="B8407" s="13">
        <f>IF(H8407="","",ROW()-4)</f>
        <v/>
      </c>
    </row>
    <row r="8408">
      <c r="A8408" s="13">
        <f>IF(H8408="","",ROW()-4)</f>
        <v/>
      </c>
      <c r="B8408" s="13">
        <f>IF(H8408="","",ROW()-4)</f>
        <v/>
      </c>
    </row>
    <row r="8409">
      <c r="A8409" s="13">
        <f>IF(H8409="","",ROW()-4)</f>
        <v/>
      </c>
      <c r="B8409" s="13">
        <f>IF(H8409="","",ROW()-4)</f>
        <v/>
      </c>
    </row>
    <row r="8410">
      <c r="A8410" s="13">
        <f>IF(H8410="","",ROW()-4)</f>
        <v/>
      </c>
      <c r="B8410" s="13">
        <f>IF(H8410="","",ROW()-4)</f>
        <v/>
      </c>
    </row>
    <row r="8411">
      <c r="A8411" s="13">
        <f>IF(H8411="","",ROW()-4)</f>
        <v/>
      </c>
      <c r="B8411" s="13">
        <f>IF(H8411="","",ROW()-4)</f>
        <v/>
      </c>
    </row>
    <row r="8412">
      <c r="A8412" s="13">
        <f>IF(H8412="","",ROW()-4)</f>
        <v/>
      </c>
      <c r="B8412" s="13">
        <f>IF(H8412="","",ROW()-4)</f>
        <v/>
      </c>
    </row>
    <row r="8413">
      <c r="A8413" s="13">
        <f>IF(H8413="","",ROW()-4)</f>
        <v/>
      </c>
      <c r="B8413" s="13">
        <f>IF(H8413="","",ROW()-4)</f>
        <v/>
      </c>
    </row>
    <row r="8414">
      <c r="A8414" s="13">
        <f>IF(H8414="","",ROW()-4)</f>
        <v/>
      </c>
      <c r="B8414" s="13">
        <f>IF(H8414="","",ROW()-4)</f>
        <v/>
      </c>
    </row>
    <row r="8415">
      <c r="A8415" s="13">
        <f>IF(H8415="","",ROW()-4)</f>
        <v/>
      </c>
      <c r="B8415" s="13">
        <f>IF(H8415="","",ROW()-4)</f>
        <v/>
      </c>
    </row>
    <row r="8416">
      <c r="A8416" s="13">
        <f>IF(H8416="","",ROW()-4)</f>
        <v/>
      </c>
      <c r="B8416" s="13">
        <f>IF(H8416="","",ROW()-4)</f>
        <v/>
      </c>
    </row>
    <row r="8417">
      <c r="A8417" s="13">
        <f>IF(H8417="","",ROW()-4)</f>
        <v/>
      </c>
      <c r="B8417" s="13">
        <f>IF(H8417="","",ROW()-4)</f>
        <v/>
      </c>
    </row>
    <row r="8418">
      <c r="A8418" s="13">
        <f>IF(H8418="","",ROW()-4)</f>
        <v/>
      </c>
      <c r="B8418" s="13">
        <f>IF(H8418="","",ROW()-4)</f>
        <v/>
      </c>
    </row>
    <row r="8419">
      <c r="A8419" s="13">
        <f>IF(H8419="","",ROW()-4)</f>
        <v/>
      </c>
      <c r="B8419" s="13">
        <f>IF(H8419="","",ROW()-4)</f>
        <v/>
      </c>
    </row>
    <row r="8420">
      <c r="A8420" s="13">
        <f>IF(H8420="","",ROW()-4)</f>
        <v/>
      </c>
      <c r="B8420" s="13">
        <f>IF(H8420="","",ROW()-4)</f>
        <v/>
      </c>
    </row>
    <row r="8421">
      <c r="A8421" s="13">
        <f>IF(H8421="","",ROW()-4)</f>
        <v/>
      </c>
      <c r="B8421" s="13">
        <f>IF(H8421="","",ROW()-4)</f>
        <v/>
      </c>
    </row>
    <row r="8422">
      <c r="A8422" s="13">
        <f>IF(H8422="","",ROW()-4)</f>
        <v/>
      </c>
      <c r="B8422" s="13">
        <f>IF(H8422="","",ROW()-4)</f>
        <v/>
      </c>
    </row>
    <row r="8423">
      <c r="A8423" s="13">
        <f>IF(H8423="","",ROW()-4)</f>
        <v/>
      </c>
      <c r="B8423" s="13">
        <f>IF(H8423="","",ROW()-4)</f>
        <v/>
      </c>
    </row>
    <row r="8424">
      <c r="A8424" s="13">
        <f>IF(H8424="","",ROW()-4)</f>
        <v/>
      </c>
      <c r="B8424" s="13">
        <f>IF(H8424="","",ROW()-4)</f>
        <v/>
      </c>
    </row>
    <row r="8425">
      <c r="A8425" s="13">
        <f>IF(H8425="","",ROW()-4)</f>
        <v/>
      </c>
      <c r="B8425" s="13">
        <f>IF(H8425="","",ROW()-4)</f>
        <v/>
      </c>
    </row>
    <row r="8426">
      <c r="A8426" s="13">
        <f>IF(H8426="","",ROW()-4)</f>
        <v/>
      </c>
      <c r="B8426" s="13">
        <f>IF(H8426="","",ROW()-4)</f>
        <v/>
      </c>
    </row>
    <row r="8427">
      <c r="A8427" s="13">
        <f>IF(H8427="","",ROW()-4)</f>
        <v/>
      </c>
      <c r="B8427" s="13">
        <f>IF(H8427="","",ROW()-4)</f>
        <v/>
      </c>
    </row>
    <row r="8428">
      <c r="A8428" s="13">
        <f>IF(H8428="","",ROW()-4)</f>
        <v/>
      </c>
      <c r="B8428" s="13">
        <f>IF(H8428="","",ROW()-4)</f>
        <v/>
      </c>
    </row>
    <row r="8429">
      <c r="A8429" s="13">
        <f>IF(H8429="","",ROW()-4)</f>
        <v/>
      </c>
      <c r="B8429" s="13">
        <f>IF(H8429="","",ROW()-4)</f>
        <v/>
      </c>
    </row>
    <row r="8430">
      <c r="A8430" s="13">
        <f>IF(H8430="","",ROW()-4)</f>
        <v/>
      </c>
      <c r="B8430" s="13">
        <f>IF(H8430="","",ROW()-4)</f>
        <v/>
      </c>
    </row>
    <row r="8431">
      <c r="A8431" s="13">
        <f>IF(H8431="","",ROW()-4)</f>
        <v/>
      </c>
      <c r="B8431" s="13">
        <f>IF(H8431="","",ROW()-4)</f>
        <v/>
      </c>
    </row>
    <row r="8432">
      <c r="A8432" s="13">
        <f>IF(H8432="","",ROW()-4)</f>
        <v/>
      </c>
      <c r="B8432" s="13">
        <f>IF(H8432="","",ROW()-4)</f>
        <v/>
      </c>
    </row>
    <row r="8433">
      <c r="A8433" s="13">
        <f>IF(H8433="","",ROW()-4)</f>
        <v/>
      </c>
      <c r="B8433" s="13">
        <f>IF(H8433="","",ROW()-4)</f>
        <v/>
      </c>
    </row>
    <row r="8434">
      <c r="A8434" s="13">
        <f>IF(H8434="","",ROW()-4)</f>
        <v/>
      </c>
      <c r="B8434" s="13">
        <f>IF(H8434="","",ROW()-4)</f>
        <v/>
      </c>
    </row>
    <row r="8435">
      <c r="A8435" s="13">
        <f>IF(H8435="","",ROW()-4)</f>
        <v/>
      </c>
      <c r="B8435" s="13">
        <f>IF(H8435="","",ROW()-4)</f>
        <v/>
      </c>
    </row>
    <row r="8436">
      <c r="A8436" s="13">
        <f>IF(H8436="","",ROW()-4)</f>
        <v/>
      </c>
      <c r="B8436" s="13">
        <f>IF(H8436="","",ROW()-4)</f>
        <v/>
      </c>
    </row>
    <row r="8437">
      <c r="A8437" s="13">
        <f>IF(H8437="","",ROW()-4)</f>
        <v/>
      </c>
      <c r="B8437" s="13">
        <f>IF(H8437="","",ROW()-4)</f>
        <v/>
      </c>
    </row>
    <row r="8438">
      <c r="A8438" s="13">
        <f>IF(H8438="","",ROW()-4)</f>
        <v/>
      </c>
      <c r="B8438" s="13">
        <f>IF(H8438="","",ROW()-4)</f>
        <v/>
      </c>
    </row>
    <row r="8439">
      <c r="A8439" s="13">
        <f>IF(H8439="","",ROW()-4)</f>
        <v/>
      </c>
      <c r="B8439" s="13">
        <f>IF(H8439="","",ROW()-4)</f>
        <v/>
      </c>
    </row>
    <row r="8440">
      <c r="A8440" s="13">
        <f>IF(H8440="","",ROW()-4)</f>
        <v/>
      </c>
      <c r="B8440" s="13">
        <f>IF(H8440="","",ROW()-4)</f>
        <v/>
      </c>
    </row>
    <row r="8441">
      <c r="A8441" s="13">
        <f>IF(H8441="","",ROW()-4)</f>
        <v/>
      </c>
      <c r="B8441" s="13">
        <f>IF(H8441="","",ROW()-4)</f>
        <v/>
      </c>
    </row>
    <row r="8442">
      <c r="A8442" s="13">
        <f>IF(H8442="","",ROW()-4)</f>
        <v/>
      </c>
      <c r="B8442" s="13">
        <f>IF(H8442="","",ROW()-4)</f>
        <v/>
      </c>
    </row>
    <row r="8443">
      <c r="A8443" s="13">
        <f>IF(H8443="","",ROW()-4)</f>
        <v/>
      </c>
      <c r="B8443" s="13">
        <f>IF(H8443="","",ROW()-4)</f>
        <v/>
      </c>
    </row>
    <row r="8444">
      <c r="A8444" s="13">
        <f>IF(H8444="","",ROW()-4)</f>
        <v/>
      </c>
      <c r="B8444" s="13">
        <f>IF(H8444="","",ROW()-4)</f>
        <v/>
      </c>
    </row>
    <row r="8445">
      <c r="A8445" s="13">
        <f>IF(H8445="","",ROW()-4)</f>
        <v/>
      </c>
      <c r="B8445" s="13">
        <f>IF(H8445="","",ROW()-4)</f>
        <v/>
      </c>
    </row>
    <row r="8446">
      <c r="A8446" s="13">
        <f>IF(H8446="","",ROW()-4)</f>
        <v/>
      </c>
      <c r="B8446" s="13">
        <f>IF(H8446="","",ROW()-4)</f>
        <v/>
      </c>
    </row>
    <row r="8447">
      <c r="A8447" s="13">
        <f>IF(H8447="","",ROW()-4)</f>
        <v/>
      </c>
      <c r="B8447" s="13">
        <f>IF(H8447="","",ROW()-4)</f>
        <v/>
      </c>
    </row>
    <row r="8448">
      <c r="A8448" s="13">
        <f>IF(H8448="","",ROW()-4)</f>
        <v/>
      </c>
      <c r="B8448" s="13">
        <f>IF(H8448="","",ROW()-4)</f>
        <v/>
      </c>
    </row>
    <row r="8449">
      <c r="A8449" s="13">
        <f>IF(H8449="","",ROW()-4)</f>
        <v/>
      </c>
      <c r="B8449" s="13">
        <f>IF(H8449="","",ROW()-4)</f>
        <v/>
      </c>
    </row>
    <row r="8450">
      <c r="A8450" s="13">
        <f>IF(H8450="","",ROW()-4)</f>
        <v/>
      </c>
      <c r="B8450" s="13">
        <f>IF(H8450="","",ROW()-4)</f>
        <v/>
      </c>
    </row>
    <row r="8451">
      <c r="A8451" s="13">
        <f>IF(H8451="","",ROW()-4)</f>
        <v/>
      </c>
      <c r="B8451" s="13">
        <f>IF(H8451="","",ROW()-4)</f>
        <v/>
      </c>
    </row>
    <row r="8452">
      <c r="A8452" s="13">
        <f>IF(H8452="","",ROW()-4)</f>
        <v/>
      </c>
      <c r="B8452" s="13">
        <f>IF(H8452="","",ROW()-4)</f>
        <v/>
      </c>
    </row>
    <row r="8453">
      <c r="A8453" s="13">
        <f>IF(H8453="","",ROW()-4)</f>
        <v/>
      </c>
      <c r="B8453" s="13">
        <f>IF(H8453="","",ROW()-4)</f>
        <v/>
      </c>
    </row>
    <row r="8454">
      <c r="A8454" s="13">
        <f>IF(H8454="","",ROW()-4)</f>
        <v/>
      </c>
      <c r="B8454" s="13">
        <f>IF(H8454="","",ROW()-4)</f>
        <v/>
      </c>
    </row>
    <row r="8455">
      <c r="A8455" s="13">
        <f>IF(H8455="","",ROW()-4)</f>
        <v/>
      </c>
      <c r="B8455" s="13">
        <f>IF(H8455="","",ROW()-4)</f>
        <v/>
      </c>
    </row>
    <row r="8456">
      <c r="A8456" s="13">
        <f>IF(H8456="","",ROW()-4)</f>
        <v/>
      </c>
      <c r="B8456" s="13">
        <f>IF(H8456="","",ROW()-4)</f>
        <v/>
      </c>
    </row>
    <row r="8457">
      <c r="A8457" s="13">
        <f>IF(H8457="","",ROW()-4)</f>
        <v/>
      </c>
      <c r="B8457" s="13">
        <f>IF(H8457="","",ROW()-4)</f>
        <v/>
      </c>
    </row>
    <row r="8458">
      <c r="A8458" s="13">
        <f>IF(H8458="","",ROW()-4)</f>
        <v/>
      </c>
      <c r="B8458" s="13">
        <f>IF(H8458="","",ROW()-4)</f>
        <v/>
      </c>
    </row>
    <row r="8459">
      <c r="A8459" s="13">
        <f>IF(H8459="","",ROW()-4)</f>
        <v/>
      </c>
      <c r="B8459" s="13">
        <f>IF(H8459="","",ROW()-4)</f>
        <v/>
      </c>
    </row>
    <row r="8460">
      <c r="A8460" s="13">
        <f>IF(H8460="","",ROW()-4)</f>
        <v/>
      </c>
      <c r="B8460" s="13">
        <f>IF(H8460="","",ROW()-4)</f>
        <v/>
      </c>
    </row>
    <row r="8461">
      <c r="A8461" s="13">
        <f>IF(H8461="","",ROW()-4)</f>
        <v/>
      </c>
      <c r="B8461" s="13">
        <f>IF(H8461="","",ROW()-4)</f>
        <v/>
      </c>
    </row>
    <row r="8462">
      <c r="A8462" s="13">
        <f>IF(H8462="","",ROW()-4)</f>
        <v/>
      </c>
      <c r="B8462" s="13">
        <f>IF(H8462="","",ROW()-4)</f>
        <v/>
      </c>
    </row>
    <row r="8463">
      <c r="A8463" s="13">
        <f>IF(H8463="","",ROW()-4)</f>
        <v/>
      </c>
      <c r="B8463" s="13">
        <f>IF(H8463="","",ROW()-4)</f>
        <v/>
      </c>
    </row>
    <row r="8464">
      <c r="A8464" s="13">
        <f>IF(H8464="","",ROW()-4)</f>
        <v/>
      </c>
      <c r="B8464" s="13">
        <f>IF(H8464="","",ROW()-4)</f>
        <v/>
      </c>
    </row>
    <row r="8465">
      <c r="A8465" s="13">
        <f>IF(H8465="","",ROW()-4)</f>
        <v/>
      </c>
      <c r="B8465" s="13">
        <f>IF(H8465="","",ROW()-4)</f>
        <v/>
      </c>
    </row>
    <row r="8466">
      <c r="A8466" s="13">
        <f>IF(H8466="","",ROW()-4)</f>
        <v/>
      </c>
      <c r="B8466" s="13">
        <f>IF(H8466="","",ROW()-4)</f>
        <v/>
      </c>
    </row>
    <row r="8467">
      <c r="A8467" s="13">
        <f>IF(H8467="","",ROW()-4)</f>
        <v/>
      </c>
      <c r="B8467" s="13">
        <f>IF(H8467="","",ROW()-4)</f>
        <v/>
      </c>
    </row>
    <row r="8468">
      <c r="A8468" s="13">
        <f>IF(H8468="","",ROW()-4)</f>
        <v/>
      </c>
      <c r="B8468" s="13">
        <f>IF(H8468="","",ROW()-4)</f>
        <v/>
      </c>
    </row>
    <row r="8469">
      <c r="A8469" s="13">
        <f>IF(H8469="","",ROW()-4)</f>
        <v/>
      </c>
      <c r="B8469" s="13">
        <f>IF(H8469="","",ROW()-4)</f>
        <v/>
      </c>
    </row>
    <row r="8470">
      <c r="A8470" s="13">
        <f>IF(H8470="","",ROW()-4)</f>
        <v/>
      </c>
      <c r="B8470" s="13">
        <f>IF(H8470="","",ROW()-4)</f>
        <v/>
      </c>
    </row>
    <row r="8471">
      <c r="A8471" s="13">
        <f>IF(H8471="","",ROW()-4)</f>
        <v/>
      </c>
      <c r="B8471" s="13">
        <f>IF(H8471="","",ROW()-4)</f>
        <v/>
      </c>
    </row>
    <row r="8472">
      <c r="A8472" s="13">
        <f>IF(H8472="","",ROW()-4)</f>
        <v/>
      </c>
      <c r="B8472" s="13">
        <f>IF(H8472="","",ROW()-4)</f>
        <v/>
      </c>
    </row>
    <row r="8473">
      <c r="A8473" s="13">
        <f>IF(H8473="","",ROW()-4)</f>
        <v/>
      </c>
      <c r="B8473" s="13">
        <f>IF(H8473="","",ROW()-4)</f>
        <v/>
      </c>
    </row>
    <row r="8474">
      <c r="A8474" s="13">
        <f>IF(H8474="","",ROW()-4)</f>
        <v/>
      </c>
      <c r="B8474" s="13">
        <f>IF(H8474="","",ROW()-4)</f>
        <v/>
      </c>
    </row>
    <row r="8475">
      <c r="A8475" s="13">
        <f>IF(H8475="","",ROW()-4)</f>
        <v/>
      </c>
      <c r="B8475" s="13">
        <f>IF(H8475="","",ROW()-4)</f>
        <v/>
      </c>
    </row>
    <row r="8476">
      <c r="A8476" s="13">
        <f>IF(H8476="","",ROW()-4)</f>
        <v/>
      </c>
      <c r="B8476" s="13">
        <f>IF(H8476="","",ROW()-4)</f>
        <v/>
      </c>
    </row>
    <row r="8477">
      <c r="A8477" s="13">
        <f>IF(H8477="","",ROW()-4)</f>
        <v/>
      </c>
      <c r="B8477" s="13">
        <f>IF(H8477="","",ROW()-4)</f>
        <v/>
      </c>
    </row>
    <row r="8478">
      <c r="A8478" s="13">
        <f>IF(H8478="","",ROW()-4)</f>
        <v/>
      </c>
      <c r="B8478" s="13">
        <f>IF(H8478="","",ROW()-4)</f>
        <v/>
      </c>
    </row>
    <row r="8479">
      <c r="A8479" s="13">
        <f>IF(H8479="","",ROW()-4)</f>
        <v/>
      </c>
      <c r="B8479" s="13">
        <f>IF(H8479="","",ROW()-4)</f>
        <v/>
      </c>
    </row>
    <row r="8480">
      <c r="A8480" s="13">
        <f>IF(H8480="","",ROW()-4)</f>
        <v/>
      </c>
      <c r="B8480" s="13">
        <f>IF(H8480="","",ROW()-4)</f>
        <v/>
      </c>
    </row>
    <row r="8481">
      <c r="A8481" s="13">
        <f>IF(H8481="","",ROW()-4)</f>
        <v/>
      </c>
      <c r="B8481" s="13">
        <f>IF(H8481="","",ROW()-4)</f>
        <v/>
      </c>
    </row>
    <row r="8482">
      <c r="A8482" s="13">
        <f>IF(H8482="","",ROW()-4)</f>
        <v/>
      </c>
      <c r="B8482" s="13">
        <f>IF(H8482="","",ROW()-4)</f>
        <v/>
      </c>
    </row>
    <row r="8483">
      <c r="A8483" s="13">
        <f>IF(H8483="","",ROW()-4)</f>
        <v/>
      </c>
      <c r="B8483" s="13">
        <f>IF(H8483="","",ROW()-4)</f>
        <v/>
      </c>
    </row>
    <row r="8484">
      <c r="A8484" s="13">
        <f>IF(H8484="","",ROW()-4)</f>
        <v/>
      </c>
      <c r="B8484" s="13">
        <f>IF(H8484="","",ROW()-4)</f>
        <v/>
      </c>
    </row>
    <row r="8485">
      <c r="A8485" s="13">
        <f>IF(H8485="","",ROW()-4)</f>
        <v/>
      </c>
      <c r="B8485" s="13">
        <f>IF(H8485="","",ROW()-4)</f>
        <v/>
      </c>
    </row>
    <row r="8486">
      <c r="A8486" s="13">
        <f>IF(H8486="","",ROW()-4)</f>
        <v/>
      </c>
      <c r="B8486" s="13">
        <f>IF(H8486="","",ROW()-4)</f>
        <v/>
      </c>
    </row>
    <row r="8487">
      <c r="A8487" s="13">
        <f>IF(H8487="","",ROW()-4)</f>
        <v/>
      </c>
      <c r="B8487" s="13">
        <f>IF(H8487="","",ROW()-4)</f>
        <v/>
      </c>
    </row>
    <row r="8488">
      <c r="A8488" s="13">
        <f>IF(H8488="","",ROW()-4)</f>
        <v/>
      </c>
      <c r="B8488" s="13">
        <f>IF(H8488="","",ROW()-4)</f>
        <v/>
      </c>
    </row>
    <row r="8489">
      <c r="A8489" s="13">
        <f>IF(H8489="","",ROW()-4)</f>
        <v/>
      </c>
      <c r="B8489" s="13">
        <f>IF(H8489="","",ROW()-4)</f>
        <v/>
      </c>
    </row>
    <row r="8490">
      <c r="A8490" s="13">
        <f>IF(H8490="","",ROW()-4)</f>
        <v/>
      </c>
      <c r="B8490" s="13">
        <f>IF(H8490="","",ROW()-4)</f>
        <v/>
      </c>
    </row>
    <row r="8491">
      <c r="A8491" s="13">
        <f>IF(H8491="","",ROW()-4)</f>
        <v/>
      </c>
      <c r="B8491" s="13">
        <f>IF(H8491="","",ROW()-4)</f>
        <v/>
      </c>
    </row>
    <row r="8492">
      <c r="A8492" s="13">
        <f>IF(H8492="","",ROW()-4)</f>
        <v/>
      </c>
      <c r="B8492" s="13">
        <f>IF(H8492="","",ROW()-4)</f>
        <v/>
      </c>
    </row>
    <row r="8493">
      <c r="A8493" s="13">
        <f>IF(H8493="","",ROW()-4)</f>
        <v/>
      </c>
      <c r="B8493" s="13">
        <f>IF(H8493="","",ROW()-4)</f>
        <v/>
      </c>
    </row>
    <row r="8494">
      <c r="A8494" s="13">
        <f>IF(H8494="","",ROW()-4)</f>
        <v/>
      </c>
      <c r="B8494" s="13">
        <f>IF(H8494="","",ROW()-4)</f>
        <v/>
      </c>
    </row>
    <row r="8495">
      <c r="A8495" s="13">
        <f>IF(H8495="","",ROW()-4)</f>
        <v/>
      </c>
      <c r="B8495" s="13">
        <f>IF(H8495="","",ROW()-4)</f>
        <v/>
      </c>
    </row>
    <row r="8496">
      <c r="A8496" s="13">
        <f>IF(H8496="","",ROW()-4)</f>
        <v/>
      </c>
      <c r="B8496" s="13">
        <f>IF(H8496="","",ROW()-4)</f>
        <v/>
      </c>
    </row>
    <row r="8497">
      <c r="A8497" s="13">
        <f>IF(H8497="","",ROW()-4)</f>
        <v/>
      </c>
      <c r="B8497" s="13">
        <f>IF(H8497="","",ROW()-4)</f>
        <v/>
      </c>
    </row>
    <row r="8498">
      <c r="A8498" s="13">
        <f>IF(H8498="","",ROW()-4)</f>
        <v/>
      </c>
      <c r="B8498" s="13">
        <f>IF(H8498="","",ROW()-4)</f>
        <v/>
      </c>
    </row>
    <row r="8499">
      <c r="A8499" s="13">
        <f>IF(H8499="","",ROW()-4)</f>
        <v/>
      </c>
      <c r="B8499" s="13">
        <f>IF(H8499="","",ROW()-4)</f>
        <v/>
      </c>
    </row>
    <row r="8500">
      <c r="A8500" s="13">
        <f>IF(H8500="","",ROW()-4)</f>
        <v/>
      </c>
      <c r="B8500" s="13">
        <f>IF(H8500="","",ROW()-4)</f>
        <v/>
      </c>
    </row>
    <row r="8501">
      <c r="A8501" s="13">
        <f>IF(H8501="","",ROW()-4)</f>
        <v/>
      </c>
      <c r="B8501" s="13">
        <f>IF(H8501="","",ROW()-4)</f>
        <v/>
      </c>
    </row>
    <row r="8502">
      <c r="A8502" s="13">
        <f>IF(H8502="","",ROW()-4)</f>
        <v/>
      </c>
      <c r="B8502" s="13">
        <f>IF(H8502="","",ROW()-4)</f>
        <v/>
      </c>
    </row>
    <row r="8503">
      <c r="A8503" s="13">
        <f>IF(H8503="","",ROW()-4)</f>
        <v/>
      </c>
      <c r="B8503" s="13">
        <f>IF(H8503="","",ROW()-4)</f>
        <v/>
      </c>
    </row>
    <row r="8504">
      <c r="A8504" s="13">
        <f>IF(H8504="","",ROW()-4)</f>
        <v/>
      </c>
      <c r="B8504" s="13">
        <f>IF(H8504="","",ROW()-4)</f>
        <v/>
      </c>
    </row>
    <row r="8505">
      <c r="A8505" s="13">
        <f>IF(H8505="","",ROW()-4)</f>
        <v/>
      </c>
      <c r="B8505" s="13">
        <f>IF(H8505="","",ROW()-4)</f>
        <v/>
      </c>
    </row>
    <row r="8506">
      <c r="A8506" s="13">
        <f>IF(H8506="","",ROW()-4)</f>
        <v/>
      </c>
      <c r="B8506" s="13">
        <f>IF(H8506="","",ROW()-4)</f>
        <v/>
      </c>
    </row>
    <row r="8507">
      <c r="A8507" s="13">
        <f>IF(H8507="","",ROW()-4)</f>
        <v/>
      </c>
      <c r="B8507" s="13">
        <f>IF(H8507="","",ROW()-4)</f>
        <v/>
      </c>
    </row>
    <row r="8508">
      <c r="A8508" s="13">
        <f>IF(H8508="","",ROW()-4)</f>
        <v/>
      </c>
      <c r="B8508" s="13">
        <f>IF(H8508="","",ROW()-4)</f>
        <v/>
      </c>
    </row>
    <row r="8509">
      <c r="A8509" s="13">
        <f>IF(H8509="","",ROW()-4)</f>
        <v/>
      </c>
      <c r="B8509" s="13">
        <f>IF(H8509="","",ROW()-4)</f>
        <v/>
      </c>
    </row>
    <row r="8510">
      <c r="A8510" s="13">
        <f>IF(H8510="","",ROW()-4)</f>
        <v/>
      </c>
      <c r="B8510" s="13">
        <f>IF(H8510="","",ROW()-4)</f>
        <v/>
      </c>
    </row>
    <row r="8511">
      <c r="A8511" s="13">
        <f>IF(H8511="","",ROW()-4)</f>
        <v/>
      </c>
      <c r="B8511" s="13">
        <f>IF(H8511="","",ROW()-4)</f>
        <v/>
      </c>
    </row>
    <row r="8512">
      <c r="A8512" s="13">
        <f>IF(H8512="","",ROW()-4)</f>
        <v/>
      </c>
      <c r="B8512" s="13">
        <f>IF(H8512="","",ROW()-4)</f>
        <v/>
      </c>
    </row>
    <row r="8513">
      <c r="A8513" s="13">
        <f>IF(H8513="","",ROW()-4)</f>
        <v/>
      </c>
      <c r="B8513" s="13">
        <f>IF(H8513="","",ROW()-4)</f>
        <v/>
      </c>
    </row>
    <row r="8514">
      <c r="A8514" s="13">
        <f>IF(H8514="","",ROW()-4)</f>
        <v/>
      </c>
      <c r="B8514" s="13">
        <f>IF(H8514="","",ROW()-4)</f>
        <v/>
      </c>
    </row>
    <row r="8515">
      <c r="A8515" s="13">
        <f>IF(H8515="","",ROW()-4)</f>
        <v/>
      </c>
      <c r="B8515" s="13">
        <f>IF(H8515="","",ROW()-4)</f>
        <v/>
      </c>
    </row>
    <row r="8516">
      <c r="A8516" s="13">
        <f>IF(H8516="","",ROW()-4)</f>
        <v/>
      </c>
      <c r="B8516" s="13">
        <f>IF(H8516="","",ROW()-4)</f>
        <v/>
      </c>
    </row>
    <row r="8517">
      <c r="A8517" s="13">
        <f>IF(H8517="","",ROW()-4)</f>
        <v/>
      </c>
      <c r="B8517" s="13">
        <f>IF(H8517="","",ROW()-4)</f>
        <v/>
      </c>
    </row>
    <row r="8518">
      <c r="A8518" s="13">
        <f>IF(H8518="","",ROW()-4)</f>
        <v/>
      </c>
      <c r="B8518" s="13">
        <f>IF(H8518="","",ROW()-4)</f>
        <v/>
      </c>
    </row>
    <row r="8519">
      <c r="A8519" s="13">
        <f>IF(H8519="","",ROW()-4)</f>
        <v/>
      </c>
      <c r="B8519" s="13">
        <f>IF(H8519="","",ROW()-4)</f>
        <v/>
      </c>
    </row>
    <row r="8520">
      <c r="A8520" s="13">
        <f>IF(H8520="","",ROW()-4)</f>
        <v/>
      </c>
      <c r="B8520" s="13">
        <f>IF(H8520="","",ROW()-4)</f>
        <v/>
      </c>
    </row>
    <row r="8521">
      <c r="A8521" s="13">
        <f>IF(H8521="","",ROW()-4)</f>
        <v/>
      </c>
      <c r="B8521" s="13">
        <f>IF(H8521="","",ROW()-4)</f>
        <v/>
      </c>
    </row>
    <row r="8522">
      <c r="A8522" s="13">
        <f>IF(H8522="","",ROW()-4)</f>
        <v/>
      </c>
      <c r="B8522" s="13">
        <f>IF(H8522="","",ROW()-4)</f>
        <v/>
      </c>
    </row>
    <row r="8523">
      <c r="A8523" s="13">
        <f>IF(H8523="","",ROW()-4)</f>
        <v/>
      </c>
      <c r="B8523" s="13">
        <f>IF(H8523="","",ROW()-4)</f>
        <v/>
      </c>
    </row>
    <row r="8524">
      <c r="A8524" s="13">
        <f>IF(H8524="","",ROW()-4)</f>
        <v/>
      </c>
      <c r="B8524" s="13">
        <f>IF(H8524="","",ROW()-4)</f>
        <v/>
      </c>
    </row>
    <row r="8525">
      <c r="A8525" s="13">
        <f>IF(H8525="","",ROW()-4)</f>
        <v/>
      </c>
      <c r="B8525" s="13">
        <f>IF(H8525="","",ROW()-4)</f>
        <v/>
      </c>
    </row>
    <row r="8526">
      <c r="A8526" s="13">
        <f>IF(H8526="","",ROW()-4)</f>
        <v/>
      </c>
      <c r="B8526" s="13">
        <f>IF(H8526="","",ROW()-4)</f>
        <v/>
      </c>
    </row>
    <row r="8527">
      <c r="A8527" s="13">
        <f>IF(H8527="","",ROW()-4)</f>
        <v/>
      </c>
      <c r="B8527" s="13">
        <f>IF(H8527="","",ROW()-4)</f>
        <v/>
      </c>
    </row>
    <row r="8528">
      <c r="A8528" s="13">
        <f>IF(H8528="","",ROW()-4)</f>
        <v/>
      </c>
      <c r="B8528" s="13">
        <f>IF(H8528="","",ROW()-4)</f>
        <v/>
      </c>
    </row>
    <row r="8529">
      <c r="A8529" s="13">
        <f>IF(H8529="","",ROW()-4)</f>
        <v/>
      </c>
      <c r="B8529" s="13">
        <f>IF(H8529="","",ROW()-4)</f>
        <v/>
      </c>
    </row>
    <row r="8530">
      <c r="A8530" s="13">
        <f>IF(H8530="","",ROW()-4)</f>
        <v/>
      </c>
      <c r="B8530" s="13">
        <f>IF(H8530="","",ROW()-4)</f>
        <v/>
      </c>
    </row>
    <row r="8531">
      <c r="A8531" s="13">
        <f>IF(H8531="","",ROW()-4)</f>
        <v/>
      </c>
      <c r="B8531" s="13">
        <f>IF(H8531="","",ROW()-4)</f>
        <v/>
      </c>
    </row>
    <row r="8532">
      <c r="A8532" s="13">
        <f>IF(H8532="","",ROW()-4)</f>
        <v/>
      </c>
      <c r="B8532" s="13">
        <f>IF(H8532="","",ROW()-4)</f>
        <v/>
      </c>
    </row>
    <row r="8533">
      <c r="A8533" s="13">
        <f>IF(H8533="","",ROW()-4)</f>
        <v/>
      </c>
      <c r="B8533" s="13">
        <f>IF(H8533="","",ROW()-4)</f>
        <v/>
      </c>
    </row>
    <row r="8534">
      <c r="A8534" s="13">
        <f>IF(H8534="","",ROW()-4)</f>
        <v/>
      </c>
      <c r="B8534" s="13">
        <f>IF(H8534="","",ROW()-4)</f>
        <v/>
      </c>
    </row>
    <row r="8535">
      <c r="A8535" s="13">
        <f>IF(H8535="","",ROW()-4)</f>
        <v/>
      </c>
      <c r="B8535" s="13">
        <f>IF(H8535="","",ROW()-4)</f>
        <v/>
      </c>
    </row>
    <row r="8536">
      <c r="A8536" s="13">
        <f>IF(H8536="","",ROW()-4)</f>
        <v/>
      </c>
      <c r="B8536" s="13">
        <f>IF(H8536="","",ROW()-4)</f>
        <v/>
      </c>
    </row>
    <row r="8537">
      <c r="A8537" s="13">
        <f>IF(H8537="","",ROW()-4)</f>
        <v/>
      </c>
      <c r="B8537" s="13">
        <f>IF(H8537="","",ROW()-4)</f>
        <v/>
      </c>
    </row>
    <row r="8538">
      <c r="A8538" s="13">
        <f>IF(H8538="","",ROW()-4)</f>
        <v/>
      </c>
      <c r="B8538" s="13">
        <f>IF(H8538="","",ROW()-4)</f>
        <v/>
      </c>
    </row>
    <row r="8539">
      <c r="A8539" s="13">
        <f>IF(H8539="","",ROW()-4)</f>
        <v/>
      </c>
      <c r="B8539" s="13">
        <f>IF(H8539="","",ROW()-4)</f>
        <v/>
      </c>
    </row>
    <row r="8540">
      <c r="A8540" s="13">
        <f>IF(H8540="","",ROW()-4)</f>
        <v/>
      </c>
      <c r="B8540" s="13">
        <f>IF(H8540="","",ROW()-4)</f>
        <v/>
      </c>
    </row>
    <row r="8541">
      <c r="A8541" s="13">
        <f>IF(H8541="","",ROW()-4)</f>
        <v/>
      </c>
      <c r="B8541" s="13">
        <f>IF(H8541="","",ROW()-4)</f>
        <v/>
      </c>
    </row>
    <row r="8542">
      <c r="A8542" s="13">
        <f>IF(H8542="","",ROW()-4)</f>
        <v/>
      </c>
      <c r="B8542" s="13">
        <f>IF(H8542="","",ROW()-4)</f>
        <v/>
      </c>
    </row>
    <row r="8543">
      <c r="A8543" s="13">
        <f>IF(H8543="","",ROW()-4)</f>
        <v/>
      </c>
      <c r="B8543" s="13">
        <f>IF(H8543="","",ROW()-4)</f>
        <v/>
      </c>
    </row>
    <row r="8544">
      <c r="A8544" s="13">
        <f>IF(H8544="","",ROW()-4)</f>
        <v/>
      </c>
      <c r="B8544" s="13">
        <f>IF(H8544="","",ROW()-4)</f>
        <v/>
      </c>
    </row>
    <row r="8545">
      <c r="A8545" s="13">
        <f>IF(H8545="","",ROW()-4)</f>
        <v/>
      </c>
      <c r="B8545" s="13">
        <f>IF(H8545="","",ROW()-4)</f>
        <v/>
      </c>
    </row>
    <row r="8546">
      <c r="A8546" s="13">
        <f>IF(H8546="","",ROW()-4)</f>
        <v/>
      </c>
      <c r="B8546" s="13">
        <f>IF(H8546="","",ROW()-4)</f>
        <v/>
      </c>
    </row>
    <row r="8547">
      <c r="A8547" s="13">
        <f>IF(H8547="","",ROW()-4)</f>
        <v/>
      </c>
      <c r="B8547" s="13">
        <f>IF(H8547="","",ROW()-4)</f>
        <v/>
      </c>
    </row>
    <row r="8548">
      <c r="A8548" s="13">
        <f>IF(H8548="","",ROW()-4)</f>
        <v/>
      </c>
      <c r="B8548" s="13">
        <f>IF(H8548="","",ROW()-4)</f>
        <v/>
      </c>
    </row>
    <row r="8549">
      <c r="A8549" s="13">
        <f>IF(H8549="","",ROW()-4)</f>
        <v/>
      </c>
      <c r="B8549" s="13">
        <f>IF(H8549="","",ROW()-4)</f>
        <v/>
      </c>
    </row>
    <row r="8550">
      <c r="A8550" s="13">
        <f>IF(H8550="","",ROW()-4)</f>
        <v/>
      </c>
      <c r="B8550" s="13">
        <f>IF(H8550="","",ROW()-4)</f>
        <v/>
      </c>
    </row>
    <row r="8551">
      <c r="A8551" s="13">
        <f>IF(H8551="","",ROW()-4)</f>
        <v/>
      </c>
      <c r="B8551" s="13">
        <f>IF(H8551="","",ROW()-4)</f>
        <v/>
      </c>
    </row>
    <row r="8552">
      <c r="A8552" s="13">
        <f>IF(H8552="","",ROW()-4)</f>
        <v/>
      </c>
      <c r="B8552" s="13">
        <f>IF(H8552="","",ROW()-4)</f>
        <v/>
      </c>
    </row>
    <row r="8553">
      <c r="A8553" s="13">
        <f>IF(H8553="","",ROW()-4)</f>
        <v/>
      </c>
      <c r="B8553" s="13">
        <f>IF(H8553="","",ROW()-4)</f>
        <v/>
      </c>
    </row>
    <row r="8554">
      <c r="A8554" s="13">
        <f>IF(H8554="","",ROW()-4)</f>
        <v/>
      </c>
      <c r="B8554" s="13">
        <f>IF(H8554="","",ROW()-4)</f>
        <v/>
      </c>
    </row>
    <row r="8555">
      <c r="A8555" s="13">
        <f>IF(H8555="","",ROW()-4)</f>
        <v/>
      </c>
      <c r="B8555" s="13">
        <f>IF(H8555="","",ROW()-4)</f>
        <v/>
      </c>
    </row>
    <row r="8556">
      <c r="A8556" s="13">
        <f>IF(H8556="","",ROW()-4)</f>
        <v/>
      </c>
      <c r="B8556" s="13">
        <f>IF(H8556="","",ROW()-4)</f>
        <v/>
      </c>
    </row>
    <row r="8557">
      <c r="A8557" s="13">
        <f>IF(H8557="","",ROW()-4)</f>
        <v/>
      </c>
      <c r="B8557" s="13">
        <f>IF(H8557="","",ROW()-4)</f>
        <v/>
      </c>
    </row>
    <row r="8558">
      <c r="A8558" s="13">
        <f>IF(H8558="","",ROW()-4)</f>
        <v/>
      </c>
      <c r="B8558" s="13">
        <f>IF(H8558="","",ROW()-4)</f>
        <v/>
      </c>
    </row>
    <row r="8559">
      <c r="A8559" s="13">
        <f>IF(H8559="","",ROW()-4)</f>
        <v/>
      </c>
      <c r="B8559" s="13">
        <f>IF(H8559="","",ROW()-4)</f>
        <v/>
      </c>
    </row>
    <row r="8560">
      <c r="A8560" s="13">
        <f>IF(H8560="","",ROW()-4)</f>
        <v/>
      </c>
      <c r="B8560" s="13">
        <f>IF(H8560="","",ROW()-4)</f>
        <v/>
      </c>
    </row>
    <row r="8561">
      <c r="A8561" s="13">
        <f>IF(H8561="","",ROW()-4)</f>
        <v/>
      </c>
      <c r="B8561" s="13">
        <f>IF(H8561="","",ROW()-4)</f>
        <v/>
      </c>
    </row>
    <row r="8562">
      <c r="A8562" s="13">
        <f>IF(H8562="","",ROW()-4)</f>
        <v/>
      </c>
      <c r="B8562" s="13">
        <f>IF(H8562="","",ROW()-4)</f>
        <v/>
      </c>
    </row>
    <row r="8563">
      <c r="A8563" s="13">
        <f>IF(H8563="","",ROW()-4)</f>
        <v/>
      </c>
      <c r="B8563" s="13">
        <f>IF(H8563="","",ROW()-4)</f>
        <v/>
      </c>
    </row>
    <row r="8564">
      <c r="A8564" s="13">
        <f>IF(H8564="","",ROW()-4)</f>
        <v/>
      </c>
      <c r="B8564" s="13">
        <f>IF(H8564="","",ROW()-4)</f>
        <v/>
      </c>
    </row>
    <row r="8565">
      <c r="A8565" s="13">
        <f>IF(H8565="","",ROW()-4)</f>
        <v/>
      </c>
      <c r="B8565" s="13">
        <f>IF(H8565="","",ROW()-4)</f>
        <v/>
      </c>
    </row>
    <row r="8566">
      <c r="A8566" s="13">
        <f>IF(H8566="","",ROW()-4)</f>
        <v/>
      </c>
      <c r="B8566" s="13">
        <f>IF(H8566="","",ROW()-4)</f>
        <v/>
      </c>
    </row>
    <row r="8567">
      <c r="A8567" s="13">
        <f>IF(H8567="","",ROW()-4)</f>
        <v/>
      </c>
      <c r="B8567" s="13">
        <f>IF(H8567="","",ROW()-4)</f>
        <v/>
      </c>
    </row>
    <row r="8568">
      <c r="A8568" s="13">
        <f>IF(H8568="","",ROW()-4)</f>
        <v/>
      </c>
      <c r="B8568" s="13">
        <f>IF(H8568="","",ROW()-4)</f>
        <v/>
      </c>
    </row>
    <row r="8569">
      <c r="A8569" s="13">
        <f>IF(H8569="","",ROW()-4)</f>
        <v/>
      </c>
      <c r="B8569" s="13">
        <f>IF(H8569="","",ROW()-4)</f>
        <v/>
      </c>
    </row>
    <row r="8570">
      <c r="A8570" s="13">
        <f>IF(H8570="","",ROW()-4)</f>
        <v/>
      </c>
      <c r="B8570" s="13">
        <f>IF(H8570="","",ROW()-4)</f>
        <v/>
      </c>
    </row>
    <row r="8571">
      <c r="A8571" s="13">
        <f>IF(H8571="","",ROW()-4)</f>
        <v/>
      </c>
      <c r="B8571" s="13">
        <f>IF(H8571="","",ROW()-4)</f>
        <v/>
      </c>
    </row>
    <row r="8572">
      <c r="A8572" s="13">
        <f>IF(H8572="","",ROW()-4)</f>
        <v/>
      </c>
      <c r="B8572" s="13">
        <f>IF(H8572="","",ROW()-4)</f>
        <v/>
      </c>
    </row>
    <row r="8573">
      <c r="A8573" s="13">
        <f>IF(H8573="","",ROW()-4)</f>
        <v/>
      </c>
      <c r="B8573" s="13">
        <f>IF(H8573="","",ROW()-4)</f>
        <v/>
      </c>
    </row>
    <row r="8574">
      <c r="A8574" s="13">
        <f>IF(H8574="","",ROW()-4)</f>
        <v/>
      </c>
      <c r="B8574" s="13">
        <f>IF(H8574="","",ROW()-4)</f>
        <v/>
      </c>
    </row>
    <row r="8575">
      <c r="A8575" s="13">
        <f>IF(H8575="","",ROW()-4)</f>
        <v/>
      </c>
      <c r="B8575" s="13">
        <f>IF(H8575="","",ROW()-4)</f>
        <v/>
      </c>
    </row>
    <row r="8576">
      <c r="A8576" s="13">
        <f>IF(H8576="","",ROW()-4)</f>
        <v/>
      </c>
      <c r="B8576" s="13">
        <f>IF(H8576="","",ROW()-4)</f>
        <v/>
      </c>
    </row>
    <row r="8577">
      <c r="A8577" s="13">
        <f>IF(H8577="","",ROW()-4)</f>
        <v/>
      </c>
      <c r="B8577" s="13">
        <f>IF(H8577="","",ROW()-4)</f>
        <v/>
      </c>
    </row>
    <row r="8578">
      <c r="A8578" s="13">
        <f>IF(H8578="","",ROW()-4)</f>
        <v/>
      </c>
      <c r="B8578" s="13">
        <f>IF(H8578="","",ROW()-4)</f>
        <v/>
      </c>
    </row>
    <row r="8579">
      <c r="A8579" s="13">
        <f>IF(H8579="","",ROW()-4)</f>
        <v/>
      </c>
      <c r="B8579" s="13">
        <f>IF(H8579="","",ROW()-4)</f>
        <v/>
      </c>
    </row>
    <row r="8580">
      <c r="A8580" s="13">
        <f>IF(H8580="","",ROW()-4)</f>
        <v/>
      </c>
      <c r="B8580" s="13">
        <f>IF(H8580="","",ROW()-4)</f>
        <v/>
      </c>
    </row>
    <row r="8581">
      <c r="A8581" s="13">
        <f>IF(H8581="","",ROW()-4)</f>
        <v/>
      </c>
      <c r="B8581" s="13">
        <f>IF(H8581="","",ROW()-4)</f>
        <v/>
      </c>
    </row>
    <row r="8582">
      <c r="A8582" s="13">
        <f>IF(H8582="","",ROW()-4)</f>
        <v/>
      </c>
      <c r="B8582" s="13">
        <f>IF(H8582="","",ROW()-4)</f>
        <v/>
      </c>
    </row>
    <row r="8583">
      <c r="A8583" s="13">
        <f>IF(H8583="","",ROW()-4)</f>
        <v/>
      </c>
      <c r="B8583" s="13">
        <f>IF(H8583="","",ROW()-4)</f>
        <v/>
      </c>
    </row>
    <row r="8584">
      <c r="A8584" s="13">
        <f>IF(H8584="","",ROW()-4)</f>
        <v/>
      </c>
      <c r="B8584" s="13">
        <f>IF(H8584="","",ROW()-4)</f>
        <v/>
      </c>
    </row>
    <row r="8585">
      <c r="A8585" s="13">
        <f>IF(H8585="","",ROW()-4)</f>
        <v/>
      </c>
      <c r="B8585" s="13">
        <f>IF(H8585="","",ROW()-4)</f>
        <v/>
      </c>
    </row>
    <row r="8586">
      <c r="A8586" s="13">
        <f>IF(H8586="","",ROW()-4)</f>
        <v/>
      </c>
      <c r="B8586" s="13">
        <f>IF(H8586="","",ROW()-4)</f>
        <v/>
      </c>
    </row>
    <row r="8587">
      <c r="A8587" s="13">
        <f>IF(H8587="","",ROW()-4)</f>
        <v/>
      </c>
      <c r="B8587" s="13">
        <f>IF(H8587="","",ROW()-4)</f>
        <v/>
      </c>
    </row>
    <row r="8588">
      <c r="A8588" s="13">
        <f>IF(H8588="","",ROW()-4)</f>
        <v/>
      </c>
      <c r="B8588" s="13">
        <f>IF(H8588="","",ROW()-4)</f>
        <v/>
      </c>
    </row>
    <row r="8589">
      <c r="A8589" s="13">
        <f>IF(H8589="","",ROW()-4)</f>
        <v/>
      </c>
      <c r="B8589" s="13">
        <f>IF(H8589="","",ROW()-4)</f>
        <v/>
      </c>
    </row>
    <row r="8590">
      <c r="A8590" s="13">
        <f>IF(H8590="","",ROW()-4)</f>
        <v/>
      </c>
      <c r="B8590" s="13">
        <f>IF(H8590="","",ROW()-4)</f>
        <v/>
      </c>
    </row>
    <row r="8591">
      <c r="A8591" s="13">
        <f>IF(H8591="","",ROW()-4)</f>
        <v/>
      </c>
      <c r="B8591" s="13">
        <f>IF(H8591="","",ROW()-4)</f>
        <v/>
      </c>
    </row>
    <row r="8592">
      <c r="A8592" s="13">
        <f>IF(H8592="","",ROW()-4)</f>
        <v/>
      </c>
      <c r="B8592" s="13">
        <f>IF(H8592="","",ROW()-4)</f>
        <v/>
      </c>
    </row>
    <row r="8593">
      <c r="A8593" s="13">
        <f>IF(H8593="","",ROW()-4)</f>
        <v/>
      </c>
      <c r="B8593" s="13">
        <f>IF(H8593="","",ROW()-4)</f>
        <v/>
      </c>
    </row>
    <row r="8594">
      <c r="A8594" s="13">
        <f>IF(H8594="","",ROW()-4)</f>
        <v/>
      </c>
      <c r="B8594" s="13">
        <f>IF(H8594="","",ROW()-4)</f>
        <v/>
      </c>
    </row>
    <row r="8595">
      <c r="A8595" s="13">
        <f>IF(H8595="","",ROW()-4)</f>
        <v/>
      </c>
      <c r="B8595" s="13">
        <f>IF(H8595="","",ROW()-4)</f>
        <v/>
      </c>
    </row>
    <row r="8596">
      <c r="A8596" s="13">
        <f>IF(H8596="","",ROW()-4)</f>
        <v/>
      </c>
      <c r="B8596" s="13">
        <f>IF(H8596="","",ROW()-4)</f>
        <v/>
      </c>
    </row>
    <row r="8597">
      <c r="A8597" s="13">
        <f>IF(H8597="","",ROW()-4)</f>
        <v/>
      </c>
      <c r="B8597" s="13">
        <f>IF(H8597="","",ROW()-4)</f>
        <v/>
      </c>
    </row>
    <row r="8598">
      <c r="A8598" s="13">
        <f>IF(H8598="","",ROW()-4)</f>
        <v/>
      </c>
      <c r="B8598" s="13">
        <f>IF(H8598="","",ROW()-4)</f>
        <v/>
      </c>
    </row>
    <row r="8599">
      <c r="A8599" s="13">
        <f>IF(H8599="","",ROW()-4)</f>
        <v/>
      </c>
      <c r="B8599" s="13">
        <f>IF(H8599="","",ROW()-4)</f>
        <v/>
      </c>
    </row>
    <row r="8600">
      <c r="A8600" s="13">
        <f>IF(H8600="","",ROW()-4)</f>
        <v/>
      </c>
      <c r="B8600" s="13">
        <f>IF(H8600="","",ROW()-4)</f>
        <v/>
      </c>
    </row>
    <row r="8601">
      <c r="A8601" s="13">
        <f>IF(H8601="","",ROW()-4)</f>
        <v/>
      </c>
      <c r="B8601" s="13">
        <f>IF(H8601="","",ROW()-4)</f>
        <v/>
      </c>
    </row>
    <row r="8602">
      <c r="A8602" s="13">
        <f>IF(H8602="","",ROW()-4)</f>
        <v/>
      </c>
      <c r="B8602" s="13">
        <f>IF(H8602="","",ROW()-4)</f>
        <v/>
      </c>
    </row>
    <row r="8603">
      <c r="A8603" s="13">
        <f>IF(H8603="","",ROW()-4)</f>
        <v/>
      </c>
      <c r="B8603" s="13">
        <f>IF(H8603="","",ROW()-4)</f>
        <v/>
      </c>
    </row>
    <row r="8604">
      <c r="A8604" s="13">
        <f>IF(H8604="","",ROW()-4)</f>
        <v/>
      </c>
      <c r="B8604" s="13">
        <f>IF(H8604="","",ROW()-4)</f>
        <v/>
      </c>
    </row>
    <row r="8605">
      <c r="A8605" s="13">
        <f>IF(H8605="","",ROW()-4)</f>
        <v/>
      </c>
      <c r="B8605" s="13">
        <f>IF(H8605="","",ROW()-4)</f>
        <v/>
      </c>
    </row>
    <row r="8606">
      <c r="A8606" s="13">
        <f>IF(H8606="","",ROW()-4)</f>
        <v/>
      </c>
      <c r="B8606" s="13">
        <f>IF(H8606="","",ROW()-4)</f>
        <v/>
      </c>
    </row>
    <row r="8607">
      <c r="A8607" s="13">
        <f>IF(H8607="","",ROW()-4)</f>
        <v/>
      </c>
      <c r="B8607" s="13">
        <f>IF(H8607="","",ROW()-4)</f>
        <v/>
      </c>
    </row>
    <row r="8608">
      <c r="A8608" s="13">
        <f>IF(H8608="","",ROW()-4)</f>
        <v/>
      </c>
      <c r="B8608" s="13">
        <f>IF(H8608="","",ROW()-4)</f>
        <v/>
      </c>
    </row>
    <row r="8609">
      <c r="A8609" s="13">
        <f>IF(H8609="","",ROW()-4)</f>
        <v/>
      </c>
      <c r="B8609" s="13">
        <f>IF(H8609="","",ROW()-4)</f>
        <v/>
      </c>
    </row>
    <row r="8610">
      <c r="A8610" s="13">
        <f>IF(H8610="","",ROW()-4)</f>
        <v/>
      </c>
      <c r="B8610" s="13">
        <f>IF(H8610="","",ROW()-4)</f>
        <v/>
      </c>
    </row>
    <row r="8611">
      <c r="A8611" s="13">
        <f>IF(H8611="","",ROW()-4)</f>
        <v/>
      </c>
      <c r="B8611" s="13">
        <f>IF(H8611="","",ROW()-4)</f>
        <v/>
      </c>
    </row>
    <row r="8612">
      <c r="A8612" s="13">
        <f>IF(H8612="","",ROW()-4)</f>
        <v/>
      </c>
      <c r="B8612" s="13">
        <f>IF(H8612="","",ROW()-4)</f>
        <v/>
      </c>
    </row>
    <row r="8613">
      <c r="A8613" s="13">
        <f>IF(H8613="","",ROW()-4)</f>
        <v/>
      </c>
      <c r="B8613" s="13">
        <f>IF(H8613="","",ROW()-4)</f>
        <v/>
      </c>
    </row>
    <row r="8614">
      <c r="A8614" s="13">
        <f>IF(H8614="","",ROW()-4)</f>
        <v/>
      </c>
      <c r="B8614" s="13">
        <f>IF(H8614="","",ROW()-4)</f>
        <v/>
      </c>
    </row>
    <row r="8615">
      <c r="A8615" s="13">
        <f>IF(H8615="","",ROW()-4)</f>
        <v/>
      </c>
      <c r="B8615" s="13">
        <f>IF(H8615="","",ROW()-4)</f>
        <v/>
      </c>
    </row>
    <row r="8616">
      <c r="A8616" s="13">
        <f>IF(H8616="","",ROW()-4)</f>
        <v/>
      </c>
      <c r="B8616" s="13">
        <f>IF(H8616="","",ROW()-4)</f>
        <v/>
      </c>
    </row>
    <row r="8617">
      <c r="A8617" s="13">
        <f>IF(H8617="","",ROW()-4)</f>
        <v/>
      </c>
      <c r="B8617" s="13">
        <f>IF(H8617="","",ROW()-4)</f>
        <v/>
      </c>
    </row>
    <row r="8618">
      <c r="A8618" s="13">
        <f>IF(H8618="","",ROW()-4)</f>
        <v/>
      </c>
      <c r="B8618" s="13">
        <f>IF(H8618="","",ROW()-4)</f>
        <v/>
      </c>
    </row>
    <row r="8619">
      <c r="A8619" s="13">
        <f>IF(H8619="","",ROW()-4)</f>
        <v/>
      </c>
      <c r="B8619" s="13">
        <f>IF(H8619="","",ROW()-4)</f>
        <v/>
      </c>
    </row>
    <row r="8620">
      <c r="A8620" s="13">
        <f>IF(H8620="","",ROW()-4)</f>
        <v/>
      </c>
      <c r="B8620" s="13">
        <f>IF(H8620="","",ROW()-4)</f>
        <v/>
      </c>
    </row>
    <row r="8621">
      <c r="A8621" s="13">
        <f>IF(H8621="","",ROW()-4)</f>
        <v/>
      </c>
      <c r="B8621" s="13">
        <f>IF(H8621="","",ROW()-4)</f>
        <v/>
      </c>
    </row>
    <row r="8622">
      <c r="A8622" s="13">
        <f>IF(H8622="","",ROW()-4)</f>
        <v/>
      </c>
      <c r="B8622" s="13">
        <f>IF(H8622="","",ROW()-4)</f>
        <v/>
      </c>
    </row>
    <row r="8623">
      <c r="A8623" s="13">
        <f>IF(H8623="","",ROW()-4)</f>
        <v/>
      </c>
      <c r="B8623" s="13">
        <f>IF(H8623="","",ROW()-4)</f>
        <v/>
      </c>
    </row>
    <row r="8624">
      <c r="A8624" s="13">
        <f>IF(H8624="","",ROW()-4)</f>
        <v/>
      </c>
      <c r="B8624" s="13">
        <f>IF(H8624="","",ROW()-4)</f>
        <v/>
      </c>
    </row>
    <row r="8625">
      <c r="A8625" s="13">
        <f>IF(H8625="","",ROW()-4)</f>
        <v/>
      </c>
      <c r="B8625" s="13">
        <f>IF(H8625="","",ROW()-4)</f>
        <v/>
      </c>
    </row>
    <row r="8626">
      <c r="A8626" s="13">
        <f>IF(H8626="","",ROW()-4)</f>
        <v/>
      </c>
      <c r="B8626" s="13">
        <f>IF(H8626="","",ROW()-4)</f>
        <v/>
      </c>
    </row>
    <row r="8627">
      <c r="A8627" s="13">
        <f>IF(H8627="","",ROW()-4)</f>
        <v/>
      </c>
      <c r="B8627" s="13">
        <f>IF(H8627="","",ROW()-4)</f>
        <v/>
      </c>
    </row>
    <row r="8628">
      <c r="A8628" s="13">
        <f>IF(H8628="","",ROW()-4)</f>
        <v/>
      </c>
      <c r="B8628" s="13">
        <f>IF(H8628="","",ROW()-4)</f>
        <v/>
      </c>
    </row>
    <row r="8629">
      <c r="A8629" s="13">
        <f>IF(H8629="","",ROW()-4)</f>
        <v/>
      </c>
      <c r="B8629" s="13">
        <f>IF(H8629="","",ROW()-4)</f>
        <v/>
      </c>
    </row>
    <row r="8630">
      <c r="A8630" s="13">
        <f>IF(H8630="","",ROW()-4)</f>
        <v/>
      </c>
      <c r="B8630" s="13">
        <f>IF(H8630="","",ROW()-4)</f>
        <v/>
      </c>
    </row>
    <row r="8631">
      <c r="A8631" s="13">
        <f>IF(H8631="","",ROW()-4)</f>
        <v/>
      </c>
      <c r="B8631" s="13">
        <f>IF(H8631="","",ROW()-4)</f>
        <v/>
      </c>
    </row>
    <row r="8632">
      <c r="A8632" s="13">
        <f>IF(H8632="","",ROW()-4)</f>
        <v/>
      </c>
      <c r="B8632" s="13">
        <f>IF(H8632="","",ROW()-4)</f>
        <v/>
      </c>
    </row>
    <row r="8633">
      <c r="A8633" s="13">
        <f>IF(H8633="","",ROW()-4)</f>
        <v/>
      </c>
      <c r="B8633" s="13">
        <f>IF(H8633="","",ROW()-4)</f>
        <v/>
      </c>
    </row>
    <row r="8634">
      <c r="A8634" s="13">
        <f>IF(H8634="","",ROW()-4)</f>
        <v/>
      </c>
      <c r="B8634" s="13">
        <f>IF(H8634="","",ROW()-4)</f>
        <v/>
      </c>
    </row>
    <row r="8635">
      <c r="A8635" s="13">
        <f>IF(H8635="","",ROW()-4)</f>
        <v/>
      </c>
      <c r="B8635" s="13">
        <f>IF(H8635="","",ROW()-4)</f>
        <v/>
      </c>
    </row>
    <row r="8636">
      <c r="A8636" s="13">
        <f>IF(H8636="","",ROW()-4)</f>
        <v/>
      </c>
      <c r="B8636" s="13">
        <f>IF(H8636="","",ROW()-4)</f>
        <v/>
      </c>
    </row>
    <row r="8637">
      <c r="A8637" s="13">
        <f>IF(H8637="","",ROW()-4)</f>
        <v/>
      </c>
      <c r="B8637" s="13">
        <f>IF(H8637="","",ROW()-4)</f>
        <v/>
      </c>
    </row>
    <row r="8638">
      <c r="A8638" s="13">
        <f>IF(H8638="","",ROW()-4)</f>
        <v/>
      </c>
      <c r="B8638" s="13">
        <f>IF(H8638="","",ROW()-4)</f>
        <v/>
      </c>
    </row>
    <row r="8639">
      <c r="A8639" s="13">
        <f>IF(H8639="","",ROW()-4)</f>
        <v/>
      </c>
      <c r="B8639" s="13">
        <f>IF(H8639="","",ROW()-4)</f>
        <v/>
      </c>
    </row>
    <row r="8640">
      <c r="A8640" s="13">
        <f>IF(H8640="","",ROW()-4)</f>
        <v/>
      </c>
      <c r="B8640" s="13">
        <f>IF(H8640="","",ROW()-4)</f>
        <v/>
      </c>
    </row>
    <row r="8641">
      <c r="A8641" s="13">
        <f>IF(H8641="","",ROW()-4)</f>
        <v/>
      </c>
      <c r="B8641" s="13">
        <f>IF(H8641="","",ROW()-4)</f>
        <v/>
      </c>
    </row>
    <row r="8642">
      <c r="A8642" s="13">
        <f>IF(H8642="","",ROW()-4)</f>
        <v/>
      </c>
      <c r="B8642" s="13">
        <f>IF(H8642="","",ROW()-4)</f>
        <v/>
      </c>
    </row>
    <row r="8643">
      <c r="A8643" s="13">
        <f>IF(H8643="","",ROW()-4)</f>
        <v/>
      </c>
      <c r="B8643" s="13">
        <f>IF(H8643="","",ROW()-4)</f>
        <v/>
      </c>
    </row>
    <row r="8644">
      <c r="A8644" s="13">
        <f>IF(H8644="","",ROW()-4)</f>
        <v/>
      </c>
      <c r="B8644" s="13">
        <f>IF(H8644="","",ROW()-4)</f>
        <v/>
      </c>
    </row>
    <row r="8645">
      <c r="A8645" s="13">
        <f>IF(H8645="","",ROW()-4)</f>
        <v/>
      </c>
      <c r="B8645" s="13">
        <f>IF(H8645="","",ROW()-4)</f>
        <v/>
      </c>
    </row>
    <row r="8646">
      <c r="A8646" s="13">
        <f>IF(H8646="","",ROW()-4)</f>
        <v/>
      </c>
      <c r="B8646" s="13">
        <f>IF(H8646="","",ROW()-4)</f>
        <v/>
      </c>
    </row>
    <row r="8647">
      <c r="A8647" s="13">
        <f>IF(H8647="","",ROW()-4)</f>
        <v/>
      </c>
      <c r="B8647" s="13">
        <f>IF(H8647="","",ROW()-4)</f>
        <v/>
      </c>
    </row>
    <row r="8648">
      <c r="A8648" s="13">
        <f>IF(H8648="","",ROW()-4)</f>
        <v/>
      </c>
      <c r="B8648" s="13">
        <f>IF(H8648="","",ROW()-4)</f>
        <v/>
      </c>
    </row>
    <row r="8649">
      <c r="A8649" s="13">
        <f>IF(H8649="","",ROW()-4)</f>
        <v/>
      </c>
      <c r="B8649" s="13">
        <f>IF(H8649="","",ROW()-4)</f>
        <v/>
      </c>
    </row>
    <row r="8650">
      <c r="A8650" s="13">
        <f>IF(H8650="","",ROW()-4)</f>
        <v/>
      </c>
      <c r="B8650" s="13">
        <f>IF(H8650="","",ROW()-4)</f>
        <v/>
      </c>
    </row>
    <row r="8651">
      <c r="A8651" s="13">
        <f>IF(H8651="","",ROW()-4)</f>
        <v/>
      </c>
      <c r="B8651" s="13">
        <f>IF(H8651="","",ROW()-4)</f>
        <v/>
      </c>
    </row>
    <row r="8652">
      <c r="A8652" s="13">
        <f>IF(H8652="","",ROW()-4)</f>
        <v/>
      </c>
      <c r="B8652" s="13">
        <f>IF(H8652="","",ROW()-4)</f>
        <v/>
      </c>
    </row>
    <row r="8653">
      <c r="A8653" s="13">
        <f>IF(H8653="","",ROW()-4)</f>
        <v/>
      </c>
      <c r="B8653" s="13">
        <f>IF(H8653="","",ROW()-4)</f>
        <v/>
      </c>
    </row>
    <row r="8654">
      <c r="A8654" s="13">
        <f>IF(H8654="","",ROW()-4)</f>
        <v/>
      </c>
      <c r="B8654" s="13">
        <f>IF(H8654="","",ROW()-4)</f>
        <v/>
      </c>
    </row>
    <row r="8655">
      <c r="A8655" s="13">
        <f>IF(H8655="","",ROW()-4)</f>
        <v/>
      </c>
      <c r="B8655" s="13">
        <f>IF(H8655="","",ROW()-4)</f>
        <v/>
      </c>
    </row>
    <row r="8656">
      <c r="A8656" s="13">
        <f>IF(H8656="","",ROW()-4)</f>
        <v/>
      </c>
      <c r="B8656" s="13">
        <f>IF(H8656="","",ROW()-4)</f>
        <v/>
      </c>
    </row>
    <row r="8657">
      <c r="A8657" s="13">
        <f>IF(H8657="","",ROW()-4)</f>
        <v/>
      </c>
      <c r="B8657" s="13">
        <f>IF(H8657="","",ROW()-4)</f>
        <v/>
      </c>
    </row>
    <row r="8658">
      <c r="A8658" s="13">
        <f>IF(H8658="","",ROW()-4)</f>
        <v/>
      </c>
      <c r="B8658" s="13">
        <f>IF(H8658="","",ROW()-4)</f>
        <v/>
      </c>
    </row>
    <row r="8659">
      <c r="A8659" s="13">
        <f>IF(H8659="","",ROW()-4)</f>
        <v/>
      </c>
      <c r="B8659" s="13">
        <f>IF(H8659="","",ROW()-4)</f>
        <v/>
      </c>
    </row>
    <row r="8660">
      <c r="A8660" s="13">
        <f>IF(H8660="","",ROW()-4)</f>
        <v/>
      </c>
      <c r="B8660" s="13">
        <f>IF(H8660="","",ROW()-4)</f>
        <v/>
      </c>
    </row>
    <row r="8661">
      <c r="A8661" s="13">
        <f>IF(H8661="","",ROW()-4)</f>
        <v/>
      </c>
      <c r="B8661" s="13">
        <f>IF(H8661="","",ROW()-4)</f>
        <v/>
      </c>
    </row>
    <row r="8662">
      <c r="A8662" s="13">
        <f>IF(H8662="","",ROW()-4)</f>
        <v/>
      </c>
      <c r="B8662" s="13">
        <f>IF(H8662="","",ROW()-4)</f>
        <v/>
      </c>
    </row>
    <row r="8663">
      <c r="A8663" s="13">
        <f>IF(H8663="","",ROW()-4)</f>
        <v/>
      </c>
      <c r="B8663" s="13">
        <f>IF(H8663="","",ROW()-4)</f>
        <v/>
      </c>
    </row>
    <row r="8664">
      <c r="A8664" s="13">
        <f>IF(H8664="","",ROW()-4)</f>
        <v/>
      </c>
      <c r="B8664" s="13">
        <f>IF(H8664="","",ROW()-4)</f>
        <v/>
      </c>
    </row>
    <row r="8665">
      <c r="A8665" s="13">
        <f>IF(H8665="","",ROW()-4)</f>
        <v/>
      </c>
      <c r="B8665" s="13">
        <f>IF(H8665="","",ROW()-4)</f>
        <v/>
      </c>
    </row>
    <row r="8666">
      <c r="A8666" s="13">
        <f>IF(H8666="","",ROW()-4)</f>
        <v/>
      </c>
      <c r="B8666" s="13">
        <f>IF(H8666="","",ROW()-4)</f>
        <v/>
      </c>
    </row>
    <row r="8667">
      <c r="A8667" s="13">
        <f>IF(H8667="","",ROW()-4)</f>
        <v/>
      </c>
      <c r="B8667" s="13">
        <f>IF(H8667="","",ROW()-4)</f>
        <v/>
      </c>
    </row>
    <row r="8668">
      <c r="A8668" s="13">
        <f>IF(H8668="","",ROW()-4)</f>
        <v/>
      </c>
      <c r="B8668" s="13">
        <f>IF(H8668="","",ROW()-4)</f>
        <v/>
      </c>
    </row>
    <row r="8669">
      <c r="A8669" s="13">
        <f>IF(H8669="","",ROW()-4)</f>
        <v/>
      </c>
      <c r="B8669" s="13">
        <f>IF(H8669="","",ROW()-4)</f>
        <v/>
      </c>
    </row>
    <row r="8670">
      <c r="A8670" s="13">
        <f>IF(H8670="","",ROW()-4)</f>
        <v/>
      </c>
      <c r="B8670" s="13">
        <f>IF(H8670="","",ROW()-4)</f>
        <v/>
      </c>
    </row>
    <row r="8671">
      <c r="A8671" s="13">
        <f>IF(H8671="","",ROW()-4)</f>
        <v/>
      </c>
      <c r="B8671" s="13">
        <f>IF(H8671="","",ROW()-4)</f>
        <v/>
      </c>
    </row>
    <row r="8672">
      <c r="A8672" s="13">
        <f>IF(H8672="","",ROW()-4)</f>
        <v/>
      </c>
      <c r="B8672" s="13">
        <f>IF(H8672="","",ROW()-4)</f>
        <v/>
      </c>
    </row>
    <row r="8673">
      <c r="A8673" s="13">
        <f>IF(H8673="","",ROW()-4)</f>
        <v/>
      </c>
      <c r="B8673" s="13">
        <f>IF(H8673="","",ROW()-4)</f>
        <v/>
      </c>
    </row>
    <row r="8674">
      <c r="A8674" s="13">
        <f>IF(H8674="","",ROW()-4)</f>
        <v/>
      </c>
      <c r="B8674" s="13">
        <f>IF(H8674="","",ROW()-4)</f>
        <v/>
      </c>
    </row>
    <row r="8675">
      <c r="A8675" s="13">
        <f>IF(H8675="","",ROW()-4)</f>
        <v/>
      </c>
      <c r="B8675" s="13">
        <f>IF(H8675="","",ROW()-4)</f>
        <v/>
      </c>
    </row>
    <row r="8676">
      <c r="A8676" s="13">
        <f>IF(H8676="","",ROW()-4)</f>
        <v/>
      </c>
      <c r="B8676" s="13">
        <f>IF(H8676="","",ROW()-4)</f>
        <v/>
      </c>
    </row>
    <row r="8677">
      <c r="A8677" s="13">
        <f>IF(H8677="","",ROW()-4)</f>
        <v/>
      </c>
      <c r="B8677" s="13">
        <f>IF(H8677="","",ROW()-4)</f>
        <v/>
      </c>
    </row>
    <row r="8678">
      <c r="A8678" s="13">
        <f>IF(H8678="","",ROW()-4)</f>
        <v/>
      </c>
      <c r="B8678" s="13">
        <f>IF(H8678="","",ROW()-4)</f>
        <v/>
      </c>
    </row>
    <row r="8679">
      <c r="A8679" s="13">
        <f>IF(H8679="","",ROW()-4)</f>
        <v/>
      </c>
      <c r="B8679" s="13">
        <f>IF(H8679="","",ROW()-4)</f>
        <v/>
      </c>
    </row>
    <row r="8680">
      <c r="A8680" s="13">
        <f>IF(H8680="","",ROW()-4)</f>
        <v/>
      </c>
      <c r="B8680" s="13">
        <f>IF(H8680="","",ROW()-4)</f>
        <v/>
      </c>
    </row>
    <row r="8681">
      <c r="A8681" s="13">
        <f>IF(H8681="","",ROW()-4)</f>
        <v/>
      </c>
      <c r="B8681" s="13">
        <f>IF(H8681="","",ROW()-4)</f>
        <v/>
      </c>
    </row>
    <row r="8682">
      <c r="A8682" s="13">
        <f>IF(H8682="","",ROW()-4)</f>
        <v/>
      </c>
      <c r="B8682" s="13">
        <f>IF(H8682="","",ROW()-4)</f>
        <v/>
      </c>
    </row>
    <row r="8683">
      <c r="A8683" s="13">
        <f>IF(H8683="","",ROW()-4)</f>
        <v/>
      </c>
      <c r="B8683" s="13">
        <f>IF(H8683="","",ROW()-4)</f>
        <v/>
      </c>
    </row>
    <row r="8684">
      <c r="A8684" s="13">
        <f>IF(H8684="","",ROW()-4)</f>
        <v/>
      </c>
      <c r="B8684" s="13">
        <f>IF(H8684="","",ROW()-4)</f>
        <v/>
      </c>
    </row>
    <row r="8685">
      <c r="A8685" s="13">
        <f>IF(H8685="","",ROW()-4)</f>
        <v/>
      </c>
      <c r="B8685" s="13">
        <f>IF(H8685="","",ROW()-4)</f>
        <v/>
      </c>
    </row>
    <row r="8686">
      <c r="A8686" s="13">
        <f>IF(H8686="","",ROW()-4)</f>
        <v/>
      </c>
      <c r="B8686" s="13">
        <f>IF(H8686="","",ROW()-4)</f>
        <v/>
      </c>
    </row>
    <row r="8687">
      <c r="A8687" s="13">
        <f>IF(H8687="","",ROW()-4)</f>
        <v/>
      </c>
      <c r="B8687" s="13">
        <f>IF(H8687="","",ROW()-4)</f>
        <v/>
      </c>
    </row>
    <row r="8688">
      <c r="A8688" s="13">
        <f>IF(H8688="","",ROW()-4)</f>
        <v/>
      </c>
      <c r="B8688" s="13">
        <f>IF(H8688="","",ROW()-4)</f>
        <v/>
      </c>
    </row>
    <row r="8689">
      <c r="A8689" s="13">
        <f>IF(H8689="","",ROW()-4)</f>
        <v/>
      </c>
      <c r="B8689" s="13">
        <f>IF(H8689="","",ROW()-4)</f>
        <v/>
      </c>
    </row>
    <row r="8690">
      <c r="A8690" s="13">
        <f>IF(H8690="","",ROW()-4)</f>
        <v/>
      </c>
      <c r="B8690" s="13">
        <f>IF(H8690="","",ROW()-4)</f>
        <v/>
      </c>
    </row>
    <row r="8691">
      <c r="A8691" s="13">
        <f>IF(H8691="","",ROW()-4)</f>
        <v/>
      </c>
      <c r="B8691" s="13">
        <f>IF(H8691="","",ROW()-4)</f>
        <v/>
      </c>
    </row>
    <row r="8692">
      <c r="A8692" s="13">
        <f>IF(H8692="","",ROW()-4)</f>
        <v/>
      </c>
      <c r="B8692" s="13">
        <f>IF(H8692="","",ROW()-4)</f>
        <v/>
      </c>
    </row>
    <row r="8693">
      <c r="A8693" s="13">
        <f>IF(H8693="","",ROW()-4)</f>
        <v/>
      </c>
      <c r="B8693" s="13">
        <f>IF(H8693="","",ROW()-4)</f>
        <v/>
      </c>
    </row>
    <row r="8694">
      <c r="A8694" s="13">
        <f>IF(H8694="","",ROW()-4)</f>
        <v/>
      </c>
      <c r="B8694" s="13">
        <f>IF(H8694="","",ROW()-4)</f>
        <v/>
      </c>
    </row>
    <row r="8695">
      <c r="A8695" s="13">
        <f>IF(H8695="","",ROW()-4)</f>
        <v/>
      </c>
      <c r="B8695" s="13">
        <f>IF(H8695="","",ROW()-4)</f>
        <v/>
      </c>
    </row>
    <row r="8696">
      <c r="A8696" s="13">
        <f>IF(H8696="","",ROW()-4)</f>
        <v/>
      </c>
      <c r="B8696" s="13">
        <f>IF(H8696="","",ROW()-4)</f>
        <v/>
      </c>
    </row>
    <row r="8697">
      <c r="A8697" s="13">
        <f>IF(H8697="","",ROW()-4)</f>
        <v/>
      </c>
      <c r="B8697" s="13">
        <f>IF(H8697="","",ROW()-4)</f>
        <v/>
      </c>
    </row>
    <row r="8698">
      <c r="A8698" s="13">
        <f>IF(H8698="","",ROW()-4)</f>
        <v/>
      </c>
      <c r="B8698" s="13">
        <f>IF(H8698="","",ROW()-4)</f>
        <v/>
      </c>
    </row>
    <row r="8699">
      <c r="A8699" s="13">
        <f>IF(H8699="","",ROW()-4)</f>
        <v/>
      </c>
      <c r="B8699" s="13">
        <f>IF(H8699="","",ROW()-4)</f>
        <v/>
      </c>
    </row>
    <row r="8700">
      <c r="A8700" s="13">
        <f>IF(H8700="","",ROW()-4)</f>
        <v/>
      </c>
      <c r="B8700" s="13">
        <f>IF(H8700="","",ROW()-4)</f>
        <v/>
      </c>
    </row>
    <row r="8701">
      <c r="A8701" s="13">
        <f>IF(H8701="","",ROW()-4)</f>
        <v/>
      </c>
      <c r="B8701" s="13">
        <f>IF(H8701="","",ROW()-4)</f>
        <v/>
      </c>
    </row>
    <row r="8702">
      <c r="A8702" s="13">
        <f>IF(H8702="","",ROW()-4)</f>
        <v/>
      </c>
      <c r="B8702" s="13">
        <f>IF(H8702="","",ROW()-4)</f>
        <v/>
      </c>
    </row>
    <row r="8703">
      <c r="A8703" s="13">
        <f>IF(H8703="","",ROW()-4)</f>
        <v/>
      </c>
      <c r="B8703" s="13">
        <f>IF(H8703="","",ROW()-4)</f>
        <v/>
      </c>
    </row>
    <row r="8704">
      <c r="A8704" s="13">
        <f>IF(H8704="","",ROW()-4)</f>
        <v/>
      </c>
      <c r="B8704" s="13">
        <f>IF(H8704="","",ROW()-4)</f>
        <v/>
      </c>
    </row>
    <row r="8705">
      <c r="A8705" s="13">
        <f>IF(H8705="","",ROW()-4)</f>
        <v/>
      </c>
      <c r="B8705" s="13">
        <f>IF(H8705="","",ROW()-4)</f>
        <v/>
      </c>
    </row>
    <row r="8706">
      <c r="A8706" s="13">
        <f>IF(H8706="","",ROW()-4)</f>
        <v/>
      </c>
      <c r="B8706" s="13">
        <f>IF(H8706="","",ROW()-4)</f>
        <v/>
      </c>
    </row>
    <row r="8707">
      <c r="A8707" s="13">
        <f>IF(H8707="","",ROW()-4)</f>
        <v/>
      </c>
      <c r="B8707" s="13">
        <f>IF(H8707="","",ROW()-4)</f>
        <v/>
      </c>
    </row>
    <row r="8708">
      <c r="A8708" s="13">
        <f>IF(H8708="","",ROW()-4)</f>
        <v/>
      </c>
      <c r="B8708" s="13">
        <f>IF(H8708="","",ROW()-4)</f>
        <v/>
      </c>
    </row>
    <row r="8709">
      <c r="A8709" s="13">
        <f>IF(H8709="","",ROW()-4)</f>
        <v/>
      </c>
      <c r="B8709" s="13">
        <f>IF(H8709="","",ROW()-4)</f>
        <v/>
      </c>
    </row>
    <row r="8710">
      <c r="A8710" s="13">
        <f>IF(H8710="","",ROW()-4)</f>
        <v/>
      </c>
      <c r="B8710" s="13">
        <f>IF(H8710="","",ROW()-4)</f>
        <v/>
      </c>
    </row>
    <row r="8711">
      <c r="A8711" s="13">
        <f>IF(H8711="","",ROW()-4)</f>
        <v/>
      </c>
      <c r="B8711" s="13">
        <f>IF(H8711="","",ROW()-4)</f>
        <v/>
      </c>
    </row>
    <row r="8712">
      <c r="A8712" s="13">
        <f>IF(H8712="","",ROW()-4)</f>
        <v/>
      </c>
      <c r="B8712" s="13">
        <f>IF(H8712="","",ROW()-4)</f>
        <v/>
      </c>
    </row>
    <row r="8713">
      <c r="A8713" s="13">
        <f>IF(H8713="","",ROW()-4)</f>
        <v/>
      </c>
      <c r="B8713" s="13">
        <f>IF(H8713="","",ROW()-4)</f>
        <v/>
      </c>
    </row>
    <row r="8714">
      <c r="A8714" s="13">
        <f>IF(H8714="","",ROW()-4)</f>
        <v/>
      </c>
      <c r="B8714" s="13">
        <f>IF(H8714="","",ROW()-4)</f>
        <v/>
      </c>
    </row>
    <row r="8715">
      <c r="A8715" s="13">
        <f>IF(H8715="","",ROW()-4)</f>
        <v/>
      </c>
      <c r="B8715" s="13">
        <f>IF(H8715="","",ROW()-4)</f>
        <v/>
      </c>
    </row>
    <row r="8716">
      <c r="A8716" s="13">
        <f>IF(H8716="","",ROW()-4)</f>
        <v/>
      </c>
      <c r="B8716" s="13">
        <f>IF(H8716="","",ROW()-4)</f>
        <v/>
      </c>
    </row>
    <row r="8717">
      <c r="A8717" s="13">
        <f>IF(H8717="","",ROW()-4)</f>
        <v/>
      </c>
      <c r="B8717" s="13">
        <f>IF(H8717="","",ROW()-4)</f>
        <v/>
      </c>
    </row>
    <row r="8718">
      <c r="A8718" s="13">
        <f>IF(H8718="","",ROW()-4)</f>
        <v/>
      </c>
      <c r="B8718" s="13">
        <f>IF(H8718="","",ROW()-4)</f>
        <v/>
      </c>
    </row>
    <row r="8719">
      <c r="A8719" s="13">
        <f>IF(H8719="","",ROW()-4)</f>
        <v/>
      </c>
      <c r="B8719" s="13">
        <f>IF(H8719="","",ROW()-4)</f>
        <v/>
      </c>
    </row>
    <row r="8720">
      <c r="A8720" s="13">
        <f>IF(H8720="","",ROW()-4)</f>
        <v/>
      </c>
      <c r="B8720" s="13">
        <f>IF(H8720="","",ROW()-4)</f>
        <v/>
      </c>
    </row>
    <row r="8721">
      <c r="A8721" s="13">
        <f>IF(H8721="","",ROW()-4)</f>
        <v/>
      </c>
      <c r="B8721" s="13">
        <f>IF(H8721="","",ROW()-4)</f>
        <v/>
      </c>
    </row>
    <row r="8722">
      <c r="A8722" s="13">
        <f>IF(H8722="","",ROW()-4)</f>
        <v/>
      </c>
      <c r="B8722" s="13">
        <f>IF(H8722="","",ROW()-4)</f>
        <v/>
      </c>
    </row>
    <row r="8723">
      <c r="A8723" s="13">
        <f>IF(H8723="","",ROW()-4)</f>
        <v/>
      </c>
      <c r="B8723" s="13">
        <f>IF(H8723="","",ROW()-4)</f>
        <v/>
      </c>
    </row>
    <row r="8724">
      <c r="A8724" s="13">
        <f>IF(H8724="","",ROW()-4)</f>
        <v/>
      </c>
      <c r="B8724" s="13">
        <f>IF(H8724="","",ROW()-4)</f>
        <v/>
      </c>
    </row>
    <row r="8725">
      <c r="A8725" s="13">
        <f>IF(H8725="","",ROW()-4)</f>
        <v/>
      </c>
      <c r="B8725" s="13">
        <f>IF(H8725="","",ROW()-4)</f>
        <v/>
      </c>
    </row>
    <row r="8726">
      <c r="A8726" s="13">
        <f>IF(H8726="","",ROW()-4)</f>
        <v/>
      </c>
      <c r="B8726" s="13">
        <f>IF(H8726="","",ROW()-4)</f>
        <v/>
      </c>
    </row>
    <row r="8727">
      <c r="A8727" s="13">
        <f>IF(H8727="","",ROW()-4)</f>
        <v/>
      </c>
      <c r="B8727" s="13">
        <f>IF(H8727="","",ROW()-4)</f>
        <v/>
      </c>
    </row>
    <row r="8728">
      <c r="A8728" s="13">
        <f>IF(H8728="","",ROW()-4)</f>
        <v/>
      </c>
      <c r="B8728" s="13">
        <f>IF(H8728="","",ROW()-4)</f>
        <v/>
      </c>
    </row>
    <row r="8729">
      <c r="A8729" s="13">
        <f>IF(H8729="","",ROW()-4)</f>
        <v/>
      </c>
      <c r="B8729" s="13">
        <f>IF(H8729="","",ROW()-4)</f>
        <v/>
      </c>
    </row>
    <row r="8730">
      <c r="A8730" s="13">
        <f>IF(H8730="","",ROW()-4)</f>
        <v/>
      </c>
      <c r="B8730" s="13">
        <f>IF(H8730="","",ROW()-4)</f>
        <v/>
      </c>
    </row>
    <row r="8731">
      <c r="A8731" s="13">
        <f>IF(H8731="","",ROW()-4)</f>
        <v/>
      </c>
      <c r="B8731" s="13">
        <f>IF(H8731="","",ROW()-4)</f>
        <v/>
      </c>
    </row>
    <row r="8732">
      <c r="A8732" s="13">
        <f>IF(H8732="","",ROW()-4)</f>
        <v/>
      </c>
      <c r="B8732" s="13">
        <f>IF(H8732="","",ROW()-4)</f>
        <v/>
      </c>
    </row>
    <row r="8733">
      <c r="A8733" s="13">
        <f>IF(H8733="","",ROW()-4)</f>
        <v/>
      </c>
      <c r="B8733" s="13">
        <f>IF(H8733="","",ROW()-4)</f>
        <v/>
      </c>
    </row>
    <row r="8734">
      <c r="A8734" s="13">
        <f>IF(H8734="","",ROW()-4)</f>
        <v/>
      </c>
      <c r="B8734" s="13">
        <f>IF(H8734="","",ROW()-4)</f>
        <v/>
      </c>
    </row>
    <row r="8735">
      <c r="A8735" s="13">
        <f>IF(H8735="","",ROW()-4)</f>
        <v/>
      </c>
      <c r="B8735" s="13">
        <f>IF(H8735="","",ROW()-4)</f>
        <v/>
      </c>
    </row>
    <row r="8736">
      <c r="A8736" s="13">
        <f>IF(H8736="","",ROW()-4)</f>
        <v/>
      </c>
      <c r="B8736" s="13">
        <f>IF(H8736="","",ROW()-4)</f>
        <v/>
      </c>
    </row>
    <row r="8737">
      <c r="A8737" s="13">
        <f>IF(H8737="","",ROW()-4)</f>
        <v/>
      </c>
      <c r="B8737" s="13">
        <f>IF(H8737="","",ROW()-4)</f>
        <v/>
      </c>
    </row>
    <row r="8738">
      <c r="A8738" s="13">
        <f>IF(H8738="","",ROW()-4)</f>
        <v/>
      </c>
      <c r="B8738" s="13">
        <f>IF(H8738="","",ROW()-4)</f>
        <v/>
      </c>
    </row>
    <row r="8739">
      <c r="A8739" s="13">
        <f>IF(H8739="","",ROW()-4)</f>
        <v/>
      </c>
      <c r="B8739" s="13">
        <f>IF(H8739="","",ROW()-4)</f>
        <v/>
      </c>
    </row>
    <row r="8740">
      <c r="A8740" s="13">
        <f>IF(H8740="","",ROW()-4)</f>
        <v/>
      </c>
      <c r="B8740" s="13">
        <f>IF(H8740="","",ROW()-4)</f>
        <v/>
      </c>
    </row>
    <row r="8741">
      <c r="A8741" s="13">
        <f>IF(H8741="","",ROW()-4)</f>
        <v/>
      </c>
      <c r="B8741" s="13">
        <f>IF(H8741="","",ROW()-4)</f>
        <v/>
      </c>
    </row>
    <row r="8742">
      <c r="A8742" s="13">
        <f>IF(H8742="","",ROW()-4)</f>
        <v/>
      </c>
      <c r="B8742" s="13">
        <f>IF(H8742="","",ROW()-4)</f>
        <v/>
      </c>
    </row>
    <row r="8743">
      <c r="A8743" s="13">
        <f>IF(H8743="","",ROW()-4)</f>
        <v/>
      </c>
      <c r="B8743" s="13">
        <f>IF(H8743="","",ROW()-4)</f>
        <v/>
      </c>
    </row>
    <row r="8744">
      <c r="A8744" s="13">
        <f>IF(H8744="","",ROW()-4)</f>
        <v/>
      </c>
      <c r="B8744" s="13">
        <f>IF(H8744="","",ROW()-4)</f>
        <v/>
      </c>
    </row>
    <row r="8745">
      <c r="A8745" s="13">
        <f>IF(H8745="","",ROW()-4)</f>
        <v/>
      </c>
      <c r="B8745" s="13">
        <f>IF(H8745="","",ROW()-4)</f>
        <v/>
      </c>
    </row>
    <row r="8746">
      <c r="A8746" s="13">
        <f>IF(H8746="","",ROW()-4)</f>
        <v/>
      </c>
      <c r="B8746" s="13">
        <f>IF(H8746="","",ROW()-4)</f>
        <v/>
      </c>
    </row>
    <row r="8747">
      <c r="A8747" s="13">
        <f>IF(H8747="","",ROW()-4)</f>
        <v/>
      </c>
      <c r="B8747" s="13">
        <f>IF(H8747="","",ROW()-4)</f>
        <v/>
      </c>
    </row>
    <row r="8748">
      <c r="A8748" s="13">
        <f>IF(H8748="","",ROW()-4)</f>
        <v/>
      </c>
      <c r="B8748" s="13">
        <f>IF(H8748="","",ROW()-4)</f>
        <v/>
      </c>
    </row>
    <row r="8749">
      <c r="A8749" s="13">
        <f>IF(H8749="","",ROW()-4)</f>
        <v/>
      </c>
      <c r="B8749" s="13">
        <f>IF(H8749="","",ROW()-4)</f>
        <v/>
      </c>
    </row>
    <row r="8750">
      <c r="A8750" s="13">
        <f>IF(H8750="","",ROW()-4)</f>
        <v/>
      </c>
      <c r="B8750" s="13">
        <f>IF(H8750="","",ROW()-4)</f>
        <v/>
      </c>
    </row>
    <row r="8751">
      <c r="A8751" s="13">
        <f>IF(H8751="","",ROW()-4)</f>
        <v/>
      </c>
      <c r="B8751" s="13">
        <f>IF(H8751="","",ROW()-4)</f>
        <v/>
      </c>
    </row>
    <row r="8752">
      <c r="A8752" s="13">
        <f>IF(H8752="","",ROW()-4)</f>
        <v/>
      </c>
      <c r="B8752" s="13">
        <f>IF(H8752="","",ROW()-4)</f>
        <v/>
      </c>
    </row>
    <row r="8753">
      <c r="A8753" s="13">
        <f>IF(H8753="","",ROW()-4)</f>
        <v/>
      </c>
      <c r="B8753" s="13">
        <f>IF(H8753="","",ROW()-4)</f>
        <v/>
      </c>
    </row>
    <row r="8754">
      <c r="A8754" s="13">
        <f>IF(H8754="","",ROW()-4)</f>
        <v/>
      </c>
      <c r="B8754" s="13">
        <f>IF(H8754="","",ROW()-4)</f>
        <v/>
      </c>
    </row>
    <row r="8755">
      <c r="A8755" s="13">
        <f>IF(H8755="","",ROW()-4)</f>
        <v/>
      </c>
      <c r="B8755" s="13">
        <f>IF(H8755="","",ROW()-4)</f>
        <v/>
      </c>
    </row>
    <row r="8756">
      <c r="A8756" s="13">
        <f>IF(H8756="","",ROW()-4)</f>
        <v/>
      </c>
      <c r="B8756" s="13">
        <f>IF(H8756="","",ROW()-4)</f>
        <v/>
      </c>
    </row>
    <row r="8757">
      <c r="A8757" s="13">
        <f>IF(H8757="","",ROW()-4)</f>
        <v/>
      </c>
      <c r="B8757" s="13">
        <f>IF(H8757="","",ROW()-4)</f>
        <v/>
      </c>
    </row>
    <row r="8758">
      <c r="A8758" s="13">
        <f>IF(H8758="","",ROW()-4)</f>
        <v/>
      </c>
      <c r="B8758" s="13">
        <f>IF(H8758="","",ROW()-4)</f>
        <v/>
      </c>
    </row>
    <row r="8759">
      <c r="A8759" s="13">
        <f>IF(H8759="","",ROW()-4)</f>
        <v/>
      </c>
      <c r="B8759" s="13">
        <f>IF(H8759="","",ROW()-4)</f>
        <v/>
      </c>
    </row>
    <row r="8760">
      <c r="A8760" s="13">
        <f>IF(H8760="","",ROW()-4)</f>
        <v/>
      </c>
      <c r="B8760" s="13">
        <f>IF(H8760="","",ROW()-4)</f>
        <v/>
      </c>
    </row>
    <row r="8761">
      <c r="A8761" s="13">
        <f>IF(H8761="","",ROW()-4)</f>
        <v/>
      </c>
      <c r="B8761" s="13">
        <f>IF(H8761="","",ROW()-4)</f>
        <v/>
      </c>
    </row>
    <row r="8762">
      <c r="A8762" s="13">
        <f>IF(H8762="","",ROW()-4)</f>
        <v/>
      </c>
      <c r="B8762" s="13">
        <f>IF(H8762="","",ROW()-4)</f>
        <v/>
      </c>
    </row>
    <row r="8763">
      <c r="A8763" s="13">
        <f>IF(H8763="","",ROW()-4)</f>
        <v/>
      </c>
      <c r="B8763" s="13">
        <f>IF(H8763="","",ROW()-4)</f>
        <v/>
      </c>
    </row>
    <row r="8764">
      <c r="A8764" s="13">
        <f>IF(H8764="","",ROW()-4)</f>
        <v/>
      </c>
      <c r="B8764" s="13">
        <f>IF(H8764="","",ROW()-4)</f>
        <v/>
      </c>
    </row>
    <row r="8765">
      <c r="A8765" s="13">
        <f>IF(H8765="","",ROW()-4)</f>
        <v/>
      </c>
      <c r="B8765" s="13">
        <f>IF(H8765="","",ROW()-4)</f>
        <v/>
      </c>
    </row>
    <row r="8766">
      <c r="A8766" s="13">
        <f>IF(H8766="","",ROW()-4)</f>
        <v/>
      </c>
      <c r="B8766" s="13">
        <f>IF(H8766="","",ROW()-4)</f>
        <v/>
      </c>
    </row>
    <row r="8767">
      <c r="A8767" s="13">
        <f>IF(H8767="","",ROW()-4)</f>
        <v/>
      </c>
      <c r="B8767" s="13">
        <f>IF(H8767="","",ROW()-4)</f>
        <v/>
      </c>
    </row>
    <row r="8768">
      <c r="A8768" s="13">
        <f>IF(H8768="","",ROW()-4)</f>
        <v/>
      </c>
      <c r="B8768" s="13">
        <f>IF(H8768="","",ROW()-4)</f>
        <v/>
      </c>
    </row>
    <row r="8769">
      <c r="A8769" s="13">
        <f>IF(H8769="","",ROW()-4)</f>
        <v/>
      </c>
      <c r="B8769" s="13">
        <f>IF(H8769="","",ROW()-4)</f>
        <v/>
      </c>
    </row>
    <row r="8770">
      <c r="A8770" s="13">
        <f>IF(H8770="","",ROW()-4)</f>
        <v/>
      </c>
      <c r="B8770" s="13">
        <f>IF(H8770="","",ROW()-4)</f>
        <v/>
      </c>
    </row>
    <row r="8771">
      <c r="A8771" s="13">
        <f>IF(H8771="","",ROW()-4)</f>
        <v/>
      </c>
      <c r="B8771" s="13">
        <f>IF(H8771="","",ROW()-4)</f>
        <v/>
      </c>
    </row>
    <row r="8772">
      <c r="A8772" s="13">
        <f>IF(H8772="","",ROW()-4)</f>
        <v/>
      </c>
      <c r="B8772" s="13">
        <f>IF(H8772="","",ROW()-4)</f>
        <v/>
      </c>
    </row>
    <row r="8773">
      <c r="A8773" s="13">
        <f>IF(H8773="","",ROW()-4)</f>
        <v/>
      </c>
      <c r="B8773" s="13">
        <f>IF(H8773="","",ROW()-4)</f>
        <v/>
      </c>
    </row>
    <row r="8774">
      <c r="A8774" s="13">
        <f>IF(H8774="","",ROW()-4)</f>
        <v/>
      </c>
      <c r="B8774" s="13">
        <f>IF(H8774="","",ROW()-4)</f>
        <v/>
      </c>
    </row>
    <row r="8775">
      <c r="A8775" s="13">
        <f>IF(H8775="","",ROW()-4)</f>
        <v/>
      </c>
      <c r="B8775" s="13">
        <f>IF(H8775="","",ROW()-4)</f>
        <v/>
      </c>
    </row>
    <row r="8776">
      <c r="A8776" s="13">
        <f>IF(H8776="","",ROW()-4)</f>
        <v/>
      </c>
      <c r="B8776" s="13">
        <f>IF(H8776="","",ROW()-4)</f>
        <v/>
      </c>
    </row>
    <row r="8777">
      <c r="A8777" s="13">
        <f>IF(H8777="","",ROW()-4)</f>
        <v/>
      </c>
      <c r="B8777" s="13">
        <f>IF(H8777="","",ROW()-4)</f>
        <v/>
      </c>
    </row>
    <row r="8778">
      <c r="A8778" s="13">
        <f>IF(H8778="","",ROW()-4)</f>
        <v/>
      </c>
      <c r="B8778" s="13">
        <f>IF(H8778="","",ROW()-4)</f>
        <v/>
      </c>
    </row>
    <row r="8779">
      <c r="A8779" s="13">
        <f>IF(H8779="","",ROW()-4)</f>
        <v/>
      </c>
      <c r="B8779" s="13">
        <f>IF(H8779="","",ROW()-4)</f>
        <v/>
      </c>
    </row>
    <row r="8780">
      <c r="A8780" s="13">
        <f>IF(H8780="","",ROW()-4)</f>
        <v/>
      </c>
      <c r="B8780" s="13">
        <f>IF(H8780="","",ROW()-4)</f>
        <v/>
      </c>
    </row>
    <row r="8781">
      <c r="A8781" s="13">
        <f>IF(H8781="","",ROW()-4)</f>
        <v/>
      </c>
      <c r="B8781" s="13">
        <f>IF(H8781="","",ROW()-4)</f>
        <v/>
      </c>
    </row>
    <row r="8782">
      <c r="A8782" s="13">
        <f>IF(H8782="","",ROW()-4)</f>
        <v/>
      </c>
      <c r="B8782" s="13">
        <f>IF(H8782="","",ROW()-4)</f>
        <v/>
      </c>
    </row>
    <row r="8783">
      <c r="A8783" s="13">
        <f>IF(H8783="","",ROW()-4)</f>
        <v/>
      </c>
      <c r="B8783" s="13">
        <f>IF(H8783="","",ROW()-4)</f>
        <v/>
      </c>
    </row>
    <row r="8784">
      <c r="A8784" s="13">
        <f>IF(H8784="","",ROW()-4)</f>
        <v/>
      </c>
      <c r="B8784" s="13">
        <f>IF(H8784="","",ROW()-4)</f>
        <v/>
      </c>
    </row>
    <row r="8785">
      <c r="A8785" s="13">
        <f>IF(H8785="","",ROW()-4)</f>
        <v/>
      </c>
      <c r="B8785" s="13">
        <f>IF(H8785="","",ROW()-4)</f>
        <v/>
      </c>
    </row>
    <row r="8786">
      <c r="A8786" s="13">
        <f>IF(H8786="","",ROW()-4)</f>
        <v/>
      </c>
      <c r="B8786" s="13">
        <f>IF(H8786="","",ROW()-4)</f>
        <v/>
      </c>
    </row>
    <row r="8787">
      <c r="A8787" s="13">
        <f>IF(H8787="","",ROW()-4)</f>
        <v/>
      </c>
      <c r="B8787" s="13">
        <f>IF(H8787="","",ROW()-4)</f>
        <v/>
      </c>
    </row>
    <row r="8788">
      <c r="A8788" s="13">
        <f>IF(H8788="","",ROW()-4)</f>
        <v/>
      </c>
      <c r="B8788" s="13">
        <f>IF(H8788="","",ROW()-4)</f>
        <v/>
      </c>
    </row>
    <row r="8789">
      <c r="A8789" s="13">
        <f>IF(H8789="","",ROW()-4)</f>
        <v/>
      </c>
      <c r="B8789" s="13">
        <f>IF(H8789="","",ROW()-4)</f>
        <v/>
      </c>
    </row>
    <row r="8790">
      <c r="A8790" s="13">
        <f>IF(H8790="","",ROW()-4)</f>
        <v/>
      </c>
      <c r="B8790" s="13">
        <f>IF(H8790="","",ROW()-4)</f>
        <v/>
      </c>
    </row>
    <row r="8791">
      <c r="A8791" s="13">
        <f>IF(H8791="","",ROW()-4)</f>
        <v/>
      </c>
      <c r="B8791" s="13">
        <f>IF(H8791="","",ROW()-4)</f>
        <v/>
      </c>
    </row>
    <row r="8792">
      <c r="A8792" s="13">
        <f>IF(H8792="","",ROW()-4)</f>
        <v/>
      </c>
      <c r="B8792" s="13">
        <f>IF(H8792="","",ROW()-4)</f>
        <v/>
      </c>
    </row>
    <row r="8793">
      <c r="A8793" s="13">
        <f>IF(H8793="","",ROW()-4)</f>
        <v/>
      </c>
      <c r="B8793" s="13">
        <f>IF(H8793="","",ROW()-4)</f>
        <v/>
      </c>
    </row>
    <row r="8794">
      <c r="A8794" s="13">
        <f>IF(H8794="","",ROW()-4)</f>
        <v/>
      </c>
      <c r="B8794" s="13">
        <f>IF(H8794="","",ROW()-4)</f>
        <v/>
      </c>
    </row>
    <row r="8795">
      <c r="A8795" s="13">
        <f>IF(H8795="","",ROW()-4)</f>
        <v/>
      </c>
      <c r="B8795" s="13">
        <f>IF(H8795="","",ROW()-4)</f>
        <v/>
      </c>
    </row>
    <row r="8796">
      <c r="A8796" s="13">
        <f>IF(H8796="","",ROW()-4)</f>
        <v/>
      </c>
      <c r="B8796" s="13">
        <f>IF(H8796="","",ROW()-4)</f>
        <v/>
      </c>
    </row>
    <row r="8797">
      <c r="A8797" s="13">
        <f>IF(H8797="","",ROW()-4)</f>
        <v/>
      </c>
      <c r="B8797" s="13">
        <f>IF(H8797="","",ROW()-4)</f>
        <v/>
      </c>
    </row>
    <row r="8798">
      <c r="A8798" s="13">
        <f>IF(H8798="","",ROW()-4)</f>
        <v/>
      </c>
      <c r="B8798" s="13">
        <f>IF(H8798="","",ROW()-4)</f>
        <v/>
      </c>
    </row>
    <row r="8799">
      <c r="A8799" s="13">
        <f>IF(H8799="","",ROW()-4)</f>
        <v/>
      </c>
      <c r="B8799" s="13">
        <f>IF(H8799="","",ROW()-4)</f>
        <v/>
      </c>
    </row>
    <row r="8800">
      <c r="A8800" s="13">
        <f>IF(H8800="","",ROW()-4)</f>
        <v/>
      </c>
      <c r="B8800" s="13">
        <f>IF(H8800="","",ROW()-4)</f>
        <v/>
      </c>
    </row>
    <row r="8801">
      <c r="A8801" s="13">
        <f>IF(H8801="","",ROW()-4)</f>
        <v/>
      </c>
      <c r="B8801" s="13">
        <f>IF(H8801="","",ROW()-4)</f>
        <v/>
      </c>
    </row>
    <row r="8802">
      <c r="A8802" s="13">
        <f>IF(H8802="","",ROW()-4)</f>
        <v/>
      </c>
      <c r="B8802" s="13">
        <f>IF(H8802="","",ROW()-4)</f>
        <v/>
      </c>
    </row>
    <row r="8803">
      <c r="A8803" s="13">
        <f>IF(H8803="","",ROW()-4)</f>
        <v/>
      </c>
      <c r="B8803" s="13">
        <f>IF(H8803="","",ROW()-4)</f>
        <v/>
      </c>
    </row>
    <row r="8804">
      <c r="A8804" s="13">
        <f>IF(H8804="","",ROW()-4)</f>
        <v/>
      </c>
      <c r="B8804" s="13">
        <f>IF(H8804="","",ROW()-4)</f>
        <v/>
      </c>
    </row>
    <row r="8805">
      <c r="A8805" s="13">
        <f>IF(H8805="","",ROW()-4)</f>
        <v/>
      </c>
      <c r="B8805" s="13">
        <f>IF(H8805="","",ROW()-4)</f>
        <v/>
      </c>
    </row>
    <row r="8806">
      <c r="A8806" s="13">
        <f>IF(H8806="","",ROW()-4)</f>
        <v/>
      </c>
      <c r="B8806" s="13">
        <f>IF(H8806="","",ROW()-4)</f>
        <v/>
      </c>
    </row>
    <row r="8807">
      <c r="A8807" s="13">
        <f>IF(H8807="","",ROW()-4)</f>
        <v/>
      </c>
      <c r="B8807" s="13">
        <f>IF(H8807="","",ROW()-4)</f>
        <v/>
      </c>
    </row>
    <row r="8808">
      <c r="A8808" s="13">
        <f>IF(H8808="","",ROW()-4)</f>
        <v/>
      </c>
      <c r="B8808" s="13">
        <f>IF(H8808="","",ROW()-4)</f>
        <v/>
      </c>
    </row>
    <row r="8809">
      <c r="A8809" s="13">
        <f>IF(H8809="","",ROW()-4)</f>
        <v/>
      </c>
      <c r="B8809" s="13">
        <f>IF(H8809="","",ROW()-4)</f>
        <v/>
      </c>
    </row>
    <row r="8810">
      <c r="A8810" s="13">
        <f>IF(H8810="","",ROW()-4)</f>
        <v/>
      </c>
      <c r="B8810" s="13">
        <f>IF(H8810="","",ROW()-4)</f>
        <v/>
      </c>
    </row>
    <row r="8811">
      <c r="A8811" s="13">
        <f>IF(H8811="","",ROW()-4)</f>
        <v/>
      </c>
      <c r="B8811" s="13">
        <f>IF(H8811="","",ROW()-4)</f>
        <v/>
      </c>
    </row>
    <row r="8812">
      <c r="A8812" s="13">
        <f>IF(H8812="","",ROW()-4)</f>
        <v/>
      </c>
      <c r="B8812" s="13">
        <f>IF(H8812="","",ROW()-4)</f>
        <v/>
      </c>
    </row>
    <row r="8813">
      <c r="A8813" s="13">
        <f>IF(H8813="","",ROW()-4)</f>
        <v/>
      </c>
      <c r="B8813" s="13">
        <f>IF(H8813="","",ROW()-4)</f>
        <v/>
      </c>
    </row>
    <row r="8814">
      <c r="A8814" s="13">
        <f>IF(H8814="","",ROW()-4)</f>
        <v/>
      </c>
      <c r="B8814" s="13">
        <f>IF(H8814="","",ROW()-4)</f>
        <v/>
      </c>
    </row>
    <row r="8815">
      <c r="A8815" s="13">
        <f>IF(H8815="","",ROW()-4)</f>
        <v/>
      </c>
      <c r="B8815" s="13">
        <f>IF(H8815="","",ROW()-4)</f>
        <v/>
      </c>
    </row>
    <row r="8816">
      <c r="A8816" s="13">
        <f>IF(H8816="","",ROW()-4)</f>
        <v/>
      </c>
      <c r="B8816" s="13">
        <f>IF(H8816="","",ROW()-4)</f>
        <v/>
      </c>
    </row>
    <row r="8817">
      <c r="A8817" s="13">
        <f>IF(H8817="","",ROW()-4)</f>
        <v/>
      </c>
      <c r="B8817" s="13">
        <f>IF(H8817="","",ROW()-4)</f>
        <v/>
      </c>
    </row>
    <row r="8818">
      <c r="A8818" s="13">
        <f>IF(H8818="","",ROW()-4)</f>
        <v/>
      </c>
      <c r="B8818" s="13">
        <f>IF(H8818="","",ROW()-4)</f>
        <v/>
      </c>
    </row>
    <row r="8819">
      <c r="A8819" s="13">
        <f>IF(H8819="","",ROW()-4)</f>
        <v/>
      </c>
      <c r="B8819" s="13">
        <f>IF(H8819="","",ROW()-4)</f>
        <v/>
      </c>
    </row>
    <row r="8820">
      <c r="A8820" s="13">
        <f>IF(H8820="","",ROW()-4)</f>
        <v/>
      </c>
      <c r="B8820" s="13">
        <f>IF(H8820="","",ROW()-4)</f>
        <v/>
      </c>
    </row>
    <row r="8821">
      <c r="A8821" s="13">
        <f>IF(H8821="","",ROW()-4)</f>
        <v/>
      </c>
      <c r="B8821" s="13">
        <f>IF(H8821="","",ROW()-4)</f>
        <v/>
      </c>
    </row>
    <row r="8822">
      <c r="A8822" s="13">
        <f>IF(H8822="","",ROW()-4)</f>
        <v/>
      </c>
      <c r="B8822" s="13">
        <f>IF(H8822="","",ROW()-4)</f>
        <v/>
      </c>
    </row>
    <row r="8823">
      <c r="A8823" s="13">
        <f>IF(H8823="","",ROW()-4)</f>
        <v/>
      </c>
      <c r="B8823" s="13">
        <f>IF(H8823="","",ROW()-4)</f>
        <v/>
      </c>
    </row>
    <row r="8824">
      <c r="A8824" s="13">
        <f>IF(H8824="","",ROW()-4)</f>
        <v/>
      </c>
      <c r="B8824" s="13">
        <f>IF(H8824="","",ROW()-4)</f>
        <v/>
      </c>
    </row>
    <row r="8825">
      <c r="A8825" s="13">
        <f>IF(H8825="","",ROW()-4)</f>
        <v/>
      </c>
      <c r="B8825" s="13">
        <f>IF(H8825="","",ROW()-4)</f>
        <v/>
      </c>
    </row>
    <row r="8826">
      <c r="A8826" s="13">
        <f>IF(H8826="","",ROW()-4)</f>
        <v/>
      </c>
      <c r="B8826" s="13">
        <f>IF(H8826="","",ROW()-4)</f>
        <v/>
      </c>
    </row>
    <row r="8827">
      <c r="A8827" s="13">
        <f>IF(H8827="","",ROW()-4)</f>
        <v/>
      </c>
      <c r="B8827" s="13">
        <f>IF(H8827="","",ROW()-4)</f>
        <v/>
      </c>
    </row>
    <row r="8828">
      <c r="A8828" s="13">
        <f>IF(H8828="","",ROW()-4)</f>
        <v/>
      </c>
      <c r="B8828" s="13">
        <f>IF(H8828="","",ROW()-4)</f>
        <v/>
      </c>
    </row>
    <row r="8829">
      <c r="A8829" s="13">
        <f>IF(H8829="","",ROW()-4)</f>
        <v/>
      </c>
      <c r="B8829" s="13">
        <f>IF(H8829="","",ROW()-4)</f>
        <v/>
      </c>
    </row>
    <row r="8830">
      <c r="A8830" s="13">
        <f>IF(H8830="","",ROW()-4)</f>
        <v/>
      </c>
      <c r="B8830" s="13">
        <f>IF(H8830="","",ROW()-4)</f>
        <v/>
      </c>
    </row>
    <row r="8831">
      <c r="A8831" s="13">
        <f>IF(H8831="","",ROW()-4)</f>
        <v/>
      </c>
      <c r="B8831" s="13">
        <f>IF(H8831="","",ROW()-4)</f>
        <v/>
      </c>
    </row>
    <row r="8832">
      <c r="A8832" s="13">
        <f>IF(H8832="","",ROW()-4)</f>
        <v/>
      </c>
      <c r="B8832" s="13">
        <f>IF(H8832="","",ROW()-4)</f>
        <v/>
      </c>
    </row>
    <row r="8833">
      <c r="A8833" s="13">
        <f>IF(H8833="","",ROW()-4)</f>
        <v/>
      </c>
      <c r="B8833" s="13">
        <f>IF(H8833="","",ROW()-4)</f>
        <v/>
      </c>
    </row>
    <row r="8834">
      <c r="A8834" s="13">
        <f>IF(H8834="","",ROW()-4)</f>
        <v/>
      </c>
      <c r="B8834" s="13">
        <f>IF(H8834="","",ROW()-4)</f>
        <v/>
      </c>
    </row>
    <row r="8835">
      <c r="A8835" s="13">
        <f>IF(H8835="","",ROW()-4)</f>
        <v/>
      </c>
      <c r="B8835" s="13">
        <f>IF(H8835="","",ROW()-4)</f>
        <v/>
      </c>
    </row>
    <row r="8836">
      <c r="A8836" s="13">
        <f>IF(H8836="","",ROW()-4)</f>
        <v/>
      </c>
      <c r="B8836" s="13">
        <f>IF(H8836="","",ROW()-4)</f>
        <v/>
      </c>
    </row>
    <row r="8837">
      <c r="A8837" s="13">
        <f>IF(H8837="","",ROW()-4)</f>
        <v/>
      </c>
      <c r="B8837" s="13">
        <f>IF(H8837="","",ROW()-4)</f>
        <v/>
      </c>
    </row>
    <row r="8838">
      <c r="A8838" s="13">
        <f>IF(H8838="","",ROW()-4)</f>
        <v/>
      </c>
      <c r="B8838" s="13">
        <f>IF(H8838="","",ROW()-4)</f>
        <v/>
      </c>
    </row>
    <row r="8839">
      <c r="A8839" s="13">
        <f>IF(H8839="","",ROW()-4)</f>
        <v/>
      </c>
      <c r="B8839" s="13">
        <f>IF(H8839="","",ROW()-4)</f>
        <v/>
      </c>
    </row>
    <row r="8840">
      <c r="A8840" s="13">
        <f>IF(H8840="","",ROW()-4)</f>
        <v/>
      </c>
      <c r="B8840" s="13">
        <f>IF(H8840="","",ROW()-4)</f>
        <v/>
      </c>
    </row>
    <row r="8841">
      <c r="A8841" s="13">
        <f>IF(H8841="","",ROW()-4)</f>
        <v/>
      </c>
      <c r="B8841" s="13">
        <f>IF(H8841="","",ROW()-4)</f>
        <v/>
      </c>
    </row>
    <row r="8842">
      <c r="A8842" s="13">
        <f>IF(H8842="","",ROW()-4)</f>
        <v/>
      </c>
      <c r="B8842" s="13">
        <f>IF(H8842="","",ROW()-4)</f>
        <v/>
      </c>
    </row>
    <row r="8843">
      <c r="A8843" s="13">
        <f>IF(H8843="","",ROW()-4)</f>
        <v/>
      </c>
      <c r="B8843" s="13">
        <f>IF(H8843="","",ROW()-4)</f>
        <v/>
      </c>
    </row>
    <row r="8844">
      <c r="A8844" s="13">
        <f>IF(H8844="","",ROW()-4)</f>
        <v/>
      </c>
      <c r="B8844" s="13">
        <f>IF(H8844="","",ROW()-4)</f>
        <v/>
      </c>
    </row>
    <row r="8845">
      <c r="A8845" s="13">
        <f>IF(H8845="","",ROW()-4)</f>
        <v/>
      </c>
      <c r="B8845" s="13">
        <f>IF(H8845="","",ROW()-4)</f>
        <v/>
      </c>
    </row>
    <row r="8846">
      <c r="A8846" s="13">
        <f>IF(H8846="","",ROW()-4)</f>
        <v/>
      </c>
      <c r="B8846" s="13">
        <f>IF(H8846="","",ROW()-4)</f>
        <v/>
      </c>
    </row>
    <row r="8847">
      <c r="A8847" s="13">
        <f>IF(H8847="","",ROW()-4)</f>
        <v/>
      </c>
      <c r="B8847" s="13">
        <f>IF(H8847="","",ROW()-4)</f>
        <v/>
      </c>
    </row>
    <row r="8848">
      <c r="A8848" s="13">
        <f>IF(H8848="","",ROW()-4)</f>
        <v/>
      </c>
      <c r="B8848" s="13">
        <f>IF(H8848="","",ROW()-4)</f>
        <v/>
      </c>
    </row>
    <row r="8849">
      <c r="A8849" s="13">
        <f>IF(H8849="","",ROW()-4)</f>
        <v/>
      </c>
      <c r="B8849" s="13">
        <f>IF(H8849="","",ROW()-4)</f>
        <v/>
      </c>
    </row>
    <row r="8850">
      <c r="A8850" s="13">
        <f>IF(H8850="","",ROW()-4)</f>
        <v/>
      </c>
      <c r="B8850" s="13">
        <f>IF(H8850="","",ROW()-4)</f>
        <v/>
      </c>
    </row>
    <row r="8851">
      <c r="A8851" s="13">
        <f>IF(H8851="","",ROW()-4)</f>
        <v/>
      </c>
      <c r="B8851" s="13">
        <f>IF(H8851="","",ROW()-4)</f>
        <v/>
      </c>
    </row>
    <row r="8852">
      <c r="A8852" s="13">
        <f>IF(H8852="","",ROW()-4)</f>
        <v/>
      </c>
      <c r="B8852" s="13">
        <f>IF(H8852="","",ROW()-4)</f>
        <v/>
      </c>
    </row>
    <row r="8853">
      <c r="A8853" s="13">
        <f>IF(H8853="","",ROW()-4)</f>
        <v/>
      </c>
      <c r="B8853" s="13">
        <f>IF(H8853="","",ROW()-4)</f>
        <v/>
      </c>
    </row>
    <row r="8854">
      <c r="A8854" s="13">
        <f>IF(H8854="","",ROW()-4)</f>
        <v/>
      </c>
      <c r="B8854" s="13">
        <f>IF(H8854="","",ROW()-4)</f>
        <v/>
      </c>
    </row>
    <row r="8855">
      <c r="A8855" s="13">
        <f>IF(H8855="","",ROW()-4)</f>
        <v/>
      </c>
      <c r="B8855" s="13">
        <f>IF(H8855="","",ROW()-4)</f>
        <v/>
      </c>
    </row>
    <row r="8856">
      <c r="A8856" s="13">
        <f>IF(H8856="","",ROW()-4)</f>
        <v/>
      </c>
      <c r="B8856" s="13">
        <f>IF(H8856="","",ROW()-4)</f>
        <v/>
      </c>
    </row>
    <row r="8857">
      <c r="A8857" s="13">
        <f>IF(H8857="","",ROW()-4)</f>
        <v/>
      </c>
      <c r="B8857" s="13">
        <f>IF(H8857="","",ROW()-4)</f>
        <v/>
      </c>
    </row>
    <row r="8858">
      <c r="A8858" s="13">
        <f>IF(H8858="","",ROW()-4)</f>
        <v/>
      </c>
      <c r="B8858" s="13">
        <f>IF(H8858="","",ROW()-4)</f>
        <v/>
      </c>
    </row>
    <row r="8859">
      <c r="A8859" s="13">
        <f>IF(H8859="","",ROW()-4)</f>
        <v/>
      </c>
      <c r="B8859" s="13">
        <f>IF(H8859="","",ROW()-4)</f>
        <v/>
      </c>
    </row>
    <row r="8860">
      <c r="A8860" s="13">
        <f>IF(H8860="","",ROW()-4)</f>
        <v/>
      </c>
      <c r="B8860" s="13">
        <f>IF(H8860="","",ROW()-4)</f>
        <v/>
      </c>
    </row>
    <row r="8861">
      <c r="A8861" s="13">
        <f>IF(H8861="","",ROW()-4)</f>
        <v/>
      </c>
      <c r="B8861" s="13">
        <f>IF(H8861="","",ROW()-4)</f>
        <v/>
      </c>
    </row>
    <row r="8862">
      <c r="A8862" s="13">
        <f>IF(H8862="","",ROW()-4)</f>
        <v/>
      </c>
      <c r="B8862" s="13">
        <f>IF(H8862="","",ROW()-4)</f>
        <v/>
      </c>
    </row>
    <row r="8863">
      <c r="A8863" s="13">
        <f>IF(H8863="","",ROW()-4)</f>
        <v/>
      </c>
      <c r="B8863" s="13">
        <f>IF(H8863="","",ROW()-4)</f>
        <v/>
      </c>
    </row>
    <row r="8864">
      <c r="A8864" s="13">
        <f>IF(H8864="","",ROW()-4)</f>
        <v/>
      </c>
      <c r="B8864" s="13">
        <f>IF(H8864="","",ROW()-4)</f>
        <v/>
      </c>
    </row>
    <row r="8865">
      <c r="A8865" s="13">
        <f>IF(H8865="","",ROW()-4)</f>
        <v/>
      </c>
      <c r="B8865" s="13">
        <f>IF(H8865="","",ROW()-4)</f>
        <v/>
      </c>
    </row>
    <row r="8866">
      <c r="A8866" s="13">
        <f>IF(H8866="","",ROW()-4)</f>
        <v/>
      </c>
      <c r="B8866" s="13">
        <f>IF(H8866="","",ROW()-4)</f>
        <v/>
      </c>
    </row>
    <row r="8867">
      <c r="A8867" s="13">
        <f>IF(H8867="","",ROW()-4)</f>
        <v/>
      </c>
      <c r="B8867" s="13">
        <f>IF(H8867="","",ROW()-4)</f>
        <v/>
      </c>
    </row>
    <row r="8868">
      <c r="A8868" s="13">
        <f>IF(H8868="","",ROW()-4)</f>
        <v/>
      </c>
      <c r="B8868" s="13">
        <f>IF(H8868="","",ROW()-4)</f>
        <v/>
      </c>
    </row>
    <row r="8869">
      <c r="A8869" s="13">
        <f>IF(H8869="","",ROW()-4)</f>
        <v/>
      </c>
      <c r="B8869" s="13">
        <f>IF(H8869="","",ROW()-4)</f>
        <v/>
      </c>
    </row>
    <row r="8870">
      <c r="A8870" s="13">
        <f>IF(H8870="","",ROW()-4)</f>
        <v/>
      </c>
      <c r="B8870" s="13">
        <f>IF(H8870="","",ROW()-4)</f>
        <v/>
      </c>
    </row>
    <row r="8871">
      <c r="A8871" s="13">
        <f>IF(H8871="","",ROW()-4)</f>
        <v/>
      </c>
      <c r="B8871" s="13">
        <f>IF(H8871="","",ROW()-4)</f>
        <v/>
      </c>
    </row>
    <row r="8872">
      <c r="A8872" s="13">
        <f>IF(H8872="","",ROW()-4)</f>
        <v/>
      </c>
      <c r="B8872" s="13">
        <f>IF(H8872="","",ROW()-4)</f>
        <v/>
      </c>
    </row>
    <row r="8873">
      <c r="A8873" s="13">
        <f>IF(H8873="","",ROW()-4)</f>
        <v/>
      </c>
      <c r="B8873" s="13">
        <f>IF(H8873="","",ROW()-4)</f>
        <v/>
      </c>
    </row>
    <row r="8874">
      <c r="A8874" s="13">
        <f>IF(H8874="","",ROW()-4)</f>
        <v/>
      </c>
      <c r="B8874" s="13">
        <f>IF(H8874="","",ROW()-4)</f>
        <v/>
      </c>
    </row>
    <row r="8875">
      <c r="A8875" s="13">
        <f>IF(H8875="","",ROW()-4)</f>
        <v/>
      </c>
      <c r="B8875" s="13">
        <f>IF(H8875="","",ROW()-4)</f>
        <v/>
      </c>
    </row>
    <row r="8876">
      <c r="A8876" s="13">
        <f>IF(H8876="","",ROW()-4)</f>
        <v/>
      </c>
      <c r="B8876" s="13">
        <f>IF(H8876="","",ROW()-4)</f>
        <v/>
      </c>
    </row>
    <row r="8877">
      <c r="A8877" s="13">
        <f>IF(H8877="","",ROW()-4)</f>
        <v/>
      </c>
      <c r="B8877" s="13">
        <f>IF(H8877="","",ROW()-4)</f>
        <v/>
      </c>
    </row>
    <row r="8878">
      <c r="A8878" s="13">
        <f>IF(H8878="","",ROW()-4)</f>
        <v/>
      </c>
      <c r="B8878" s="13">
        <f>IF(H8878="","",ROW()-4)</f>
        <v/>
      </c>
    </row>
    <row r="8879">
      <c r="A8879" s="13">
        <f>IF(H8879="","",ROW()-4)</f>
        <v/>
      </c>
      <c r="B8879" s="13">
        <f>IF(H8879="","",ROW()-4)</f>
        <v/>
      </c>
    </row>
    <row r="8880">
      <c r="A8880" s="13">
        <f>IF(H8880="","",ROW()-4)</f>
        <v/>
      </c>
      <c r="B8880" s="13">
        <f>IF(H8880="","",ROW()-4)</f>
        <v/>
      </c>
    </row>
    <row r="8881">
      <c r="A8881" s="13">
        <f>IF(H8881="","",ROW()-4)</f>
        <v/>
      </c>
      <c r="B8881" s="13">
        <f>IF(H8881="","",ROW()-4)</f>
        <v/>
      </c>
    </row>
    <row r="8882">
      <c r="A8882" s="13">
        <f>IF(H8882="","",ROW()-4)</f>
        <v/>
      </c>
      <c r="B8882" s="13">
        <f>IF(H8882="","",ROW()-4)</f>
        <v/>
      </c>
    </row>
    <row r="8883">
      <c r="A8883" s="13">
        <f>IF(H8883="","",ROW()-4)</f>
        <v/>
      </c>
      <c r="B8883" s="13">
        <f>IF(H8883="","",ROW()-4)</f>
        <v/>
      </c>
    </row>
    <row r="8884">
      <c r="A8884" s="13">
        <f>IF(H8884="","",ROW()-4)</f>
        <v/>
      </c>
      <c r="B8884" s="13">
        <f>IF(H8884="","",ROW()-4)</f>
        <v/>
      </c>
    </row>
    <row r="8885">
      <c r="A8885" s="13">
        <f>IF(H8885="","",ROW()-4)</f>
        <v/>
      </c>
      <c r="B8885" s="13">
        <f>IF(H8885="","",ROW()-4)</f>
        <v/>
      </c>
    </row>
    <row r="8886">
      <c r="A8886" s="13">
        <f>IF(H8886="","",ROW()-4)</f>
        <v/>
      </c>
      <c r="B8886" s="13">
        <f>IF(H8886="","",ROW()-4)</f>
        <v/>
      </c>
    </row>
    <row r="8887">
      <c r="A8887" s="13">
        <f>IF(H8887="","",ROW()-4)</f>
        <v/>
      </c>
      <c r="B8887" s="13">
        <f>IF(H8887="","",ROW()-4)</f>
        <v/>
      </c>
    </row>
    <row r="8888">
      <c r="A8888" s="13">
        <f>IF(H8888="","",ROW()-4)</f>
        <v/>
      </c>
      <c r="B8888" s="13">
        <f>IF(H8888="","",ROW()-4)</f>
        <v/>
      </c>
    </row>
    <row r="8889">
      <c r="A8889" s="13">
        <f>IF(H8889="","",ROW()-4)</f>
        <v/>
      </c>
      <c r="B8889" s="13">
        <f>IF(H8889="","",ROW()-4)</f>
        <v/>
      </c>
    </row>
    <row r="8890">
      <c r="A8890" s="13">
        <f>IF(H8890="","",ROW()-4)</f>
        <v/>
      </c>
      <c r="B8890" s="13">
        <f>IF(H8890="","",ROW()-4)</f>
        <v/>
      </c>
    </row>
    <row r="8891">
      <c r="A8891" s="13">
        <f>IF(H8891="","",ROW()-4)</f>
        <v/>
      </c>
      <c r="B8891" s="13">
        <f>IF(H8891="","",ROW()-4)</f>
        <v/>
      </c>
    </row>
    <row r="8892">
      <c r="A8892" s="13">
        <f>IF(H8892="","",ROW()-4)</f>
        <v/>
      </c>
      <c r="B8892" s="13">
        <f>IF(H8892="","",ROW()-4)</f>
        <v/>
      </c>
    </row>
    <row r="8893">
      <c r="A8893" s="13">
        <f>IF(H8893="","",ROW()-4)</f>
        <v/>
      </c>
      <c r="B8893" s="13">
        <f>IF(H8893="","",ROW()-4)</f>
        <v/>
      </c>
    </row>
    <row r="8894">
      <c r="A8894" s="13">
        <f>IF(H8894="","",ROW()-4)</f>
        <v/>
      </c>
      <c r="B8894" s="13">
        <f>IF(H8894="","",ROW()-4)</f>
        <v/>
      </c>
    </row>
    <row r="8895">
      <c r="A8895" s="13">
        <f>IF(H8895="","",ROW()-4)</f>
        <v/>
      </c>
      <c r="B8895" s="13">
        <f>IF(H8895="","",ROW()-4)</f>
        <v/>
      </c>
    </row>
    <row r="8896">
      <c r="A8896" s="13">
        <f>IF(H8896="","",ROW()-4)</f>
        <v/>
      </c>
      <c r="B8896" s="13">
        <f>IF(H8896="","",ROW()-4)</f>
        <v/>
      </c>
    </row>
    <row r="8897">
      <c r="A8897" s="13">
        <f>IF(H8897="","",ROW()-4)</f>
        <v/>
      </c>
      <c r="B8897" s="13">
        <f>IF(H8897="","",ROW()-4)</f>
        <v/>
      </c>
    </row>
    <row r="8898">
      <c r="A8898" s="13">
        <f>IF(H8898="","",ROW()-4)</f>
        <v/>
      </c>
      <c r="B8898" s="13">
        <f>IF(H8898="","",ROW()-4)</f>
        <v/>
      </c>
    </row>
    <row r="8899">
      <c r="A8899" s="13">
        <f>IF(H8899="","",ROW()-4)</f>
        <v/>
      </c>
      <c r="B8899" s="13">
        <f>IF(H8899="","",ROW()-4)</f>
        <v/>
      </c>
    </row>
    <row r="8900">
      <c r="A8900" s="13">
        <f>IF(H8900="","",ROW()-4)</f>
        <v/>
      </c>
      <c r="B8900" s="13">
        <f>IF(H8900="","",ROW()-4)</f>
        <v/>
      </c>
    </row>
    <row r="8901">
      <c r="A8901" s="13">
        <f>IF(H8901="","",ROW()-4)</f>
        <v/>
      </c>
      <c r="B8901" s="13">
        <f>IF(H8901="","",ROW()-4)</f>
        <v/>
      </c>
    </row>
    <row r="8902">
      <c r="A8902" s="13">
        <f>IF(H8902="","",ROW()-4)</f>
        <v/>
      </c>
      <c r="B8902" s="13">
        <f>IF(H8902="","",ROW()-4)</f>
        <v/>
      </c>
    </row>
    <row r="8903">
      <c r="A8903" s="13">
        <f>IF(H8903="","",ROW()-4)</f>
        <v/>
      </c>
      <c r="B8903" s="13">
        <f>IF(H8903="","",ROW()-4)</f>
        <v/>
      </c>
    </row>
    <row r="8904">
      <c r="A8904" s="13">
        <f>IF(H8904="","",ROW()-4)</f>
        <v/>
      </c>
      <c r="B8904" s="13">
        <f>IF(H8904="","",ROW()-4)</f>
        <v/>
      </c>
    </row>
    <row r="8905">
      <c r="A8905" s="13">
        <f>IF(H8905="","",ROW()-4)</f>
        <v/>
      </c>
      <c r="B8905" s="13">
        <f>IF(H8905="","",ROW()-4)</f>
        <v/>
      </c>
    </row>
    <row r="8906">
      <c r="A8906" s="13">
        <f>IF(H8906="","",ROW()-4)</f>
        <v/>
      </c>
      <c r="B8906" s="13">
        <f>IF(H8906="","",ROW()-4)</f>
        <v/>
      </c>
    </row>
    <row r="8907">
      <c r="A8907" s="13">
        <f>IF(H8907="","",ROW()-4)</f>
        <v/>
      </c>
      <c r="B8907" s="13">
        <f>IF(H8907="","",ROW()-4)</f>
        <v/>
      </c>
    </row>
    <row r="8908">
      <c r="A8908" s="13">
        <f>IF(H8908="","",ROW()-4)</f>
        <v/>
      </c>
      <c r="B8908" s="13">
        <f>IF(H8908="","",ROW()-4)</f>
        <v/>
      </c>
    </row>
    <row r="8909">
      <c r="A8909" s="13">
        <f>IF(H8909="","",ROW()-4)</f>
        <v/>
      </c>
      <c r="B8909" s="13">
        <f>IF(H8909="","",ROW()-4)</f>
        <v/>
      </c>
    </row>
    <row r="8910">
      <c r="A8910" s="13">
        <f>IF(H8910="","",ROW()-4)</f>
        <v/>
      </c>
      <c r="B8910" s="13">
        <f>IF(H8910="","",ROW()-4)</f>
        <v/>
      </c>
    </row>
    <row r="8911">
      <c r="A8911" s="13">
        <f>IF(H8911="","",ROW()-4)</f>
        <v/>
      </c>
      <c r="B8911" s="13">
        <f>IF(H8911="","",ROW()-4)</f>
        <v/>
      </c>
    </row>
    <row r="8912">
      <c r="A8912" s="13">
        <f>IF(H8912="","",ROW()-4)</f>
        <v/>
      </c>
      <c r="B8912" s="13">
        <f>IF(H8912="","",ROW()-4)</f>
        <v/>
      </c>
    </row>
    <row r="8913">
      <c r="A8913" s="13">
        <f>IF(H8913="","",ROW()-4)</f>
        <v/>
      </c>
      <c r="B8913" s="13">
        <f>IF(H8913="","",ROW()-4)</f>
        <v/>
      </c>
    </row>
    <row r="8914">
      <c r="A8914" s="13">
        <f>IF(H8914="","",ROW()-4)</f>
        <v/>
      </c>
      <c r="B8914" s="13">
        <f>IF(H8914="","",ROW()-4)</f>
        <v/>
      </c>
    </row>
    <row r="8915">
      <c r="A8915" s="13">
        <f>IF(H8915="","",ROW()-4)</f>
        <v/>
      </c>
      <c r="B8915" s="13">
        <f>IF(H8915="","",ROW()-4)</f>
        <v/>
      </c>
    </row>
    <row r="8916">
      <c r="A8916" s="13">
        <f>IF(H8916="","",ROW()-4)</f>
        <v/>
      </c>
      <c r="B8916" s="13">
        <f>IF(H8916="","",ROW()-4)</f>
        <v/>
      </c>
    </row>
    <row r="8917">
      <c r="A8917" s="13">
        <f>IF(H8917="","",ROW()-4)</f>
        <v/>
      </c>
      <c r="B8917" s="13">
        <f>IF(H8917="","",ROW()-4)</f>
        <v/>
      </c>
    </row>
    <row r="8918">
      <c r="A8918" s="13">
        <f>IF(H8918="","",ROW()-4)</f>
        <v/>
      </c>
      <c r="B8918" s="13">
        <f>IF(H8918="","",ROW()-4)</f>
        <v/>
      </c>
    </row>
    <row r="8919">
      <c r="A8919" s="13">
        <f>IF(H8919="","",ROW()-4)</f>
        <v/>
      </c>
      <c r="B8919" s="13">
        <f>IF(H8919="","",ROW()-4)</f>
        <v/>
      </c>
    </row>
    <row r="8920">
      <c r="A8920" s="13">
        <f>IF(H8920="","",ROW()-4)</f>
        <v/>
      </c>
      <c r="B8920" s="13">
        <f>IF(H8920="","",ROW()-4)</f>
        <v/>
      </c>
    </row>
    <row r="8921">
      <c r="A8921" s="13">
        <f>IF(H8921="","",ROW()-4)</f>
        <v/>
      </c>
      <c r="B8921" s="13">
        <f>IF(H8921="","",ROW()-4)</f>
        <v/>
      </c>
    </row>
    <row r="8922">
      <c r="A8922" s="13">
        <f>IF(H8922="","",ROW()-4)</f>
        <v/>
      </c>
      <c r="B8922" s="13">
        <f>IF(H8922="","",ROW()-4)</f>
        <v/>
      </c>
    </row>
    <row r="8923">
      <c r="A8923" s="13">
        <f>IF(H8923="","",ROW()-4)</f>
        <v/>
      </c>
      <c r="B8923" s="13">
        <f>IF(H8923="","",ROW()-4)</f>
        <v/>
      </c>
    </row>
    <row r="8924">
      <c r="A8924" s="13">
        <f>IF(H8924="","",ROW()-4)</f>
        <v/>
      </c>
      <c r="B8924" s="13">
        <f>IF(H8924="","",ROW()-4)</f>
        <v/>
      </c>
    </row>
    <row r="8925">
      <c r="A8925" s="13">
        <f>IF(H8925="","",ROW()-4)</f>
        <v/>
      </c>
      <c r="B8925" s="13">
        <f>IF(H8925="","",ROW()-4)</f>
        <v/>
      </c>
    </row>
    <row r="8926">
      <c r="A8926" s="13">
        <f>IF(H8926="","",ROW()-4)</f>
        <v/>
      </c>
      <c r="B8926" s="13">
        <f>IF(H8926="","",ROW()-4)</f>
        <v/>
      </c>
    </row>
    <row r="8927">
      <c r="A8927" s="13">
        <f>IF(H8927="","",ROW()-4)</f>
        <v/>
      </c>
      <c r="B8927" s="13">
        <f>IF(H8927="","",ROW()-4)</f>
        <v/>
      </c>
    </row>
    <row r="8928">
      <c r="A8928" s="13">
        <f>IF(H8928="","",ROW()-4)</f>
        <v/>
      </c>
      <c r="B8928" s="13">
        <f>IF(H8928="","",ROW()-4)</f>
        <v/>
      </c>
    </row>
    <row r="8929">
      <c r="A8929" s="13">
        <f>IF(H8929="","",ROW()-4)</f>
        <v/>
      </c>
      <c r="B8929" s="13">
        <f>IF(H8929="","",ROW()-4)</f>
        <v/>
      </c>
    </row>
    <row r="8930">
      <c r="A8930" s="13">
        <f>IF(H8930="","",ROW()-4)</f>
        <v/>
      </c>
      <c r="B8930" s="13">
        <f>IF(H8930="","",ROW()-4)</f>
        <v/>
      </c>
    </row>
    <row r="8931">
      <c r="A8931" s="13">
        <f>IF(H8931="","",ROW()-4)</f>
        <v/>
      </c>
      <c r="B8931" s="13">
        <f>IF(H8931="","",ROW()-4)</f>
        <v/>
      </c>
    </row>
    <row r="8932">
      <c r="A8932" s="13">
        <f>IF(H8932="","",ROW()-4)</f>
        <v/>
      </c>
      <c r="B8932" s="13">
        <f>IF(H8932="","",ROW()-4)</f>
        <v/>
      </c>
    </row>
    <row r="8933">
      <c r="A8933" s="13">
        <f>IF(H8933="","",ROW()-4)</f>
        <v/>
      </c>
      <c r="B8933" s="13">
        <f>IF(H8933="","",ROW()-4)</f>
        <v/>
      </c>
    </row>
    <row r="8934">
      <c r="A8934" s="13">
        <f>IF(H8934="","",ROW()-4)</f>
        <v/>
      </c>
      <c r="B8934" s="13">
        <f>IF(H8934="","",ROW()-4)</f>
        <v/>
      </c>
    </row>
    <row r="8935">
      <c r="A8935" s="13">
        <f>IF(H8935="","",ROW()-4)</f>
        <v/>
      </c>
      <c r="B8935" s="13">
        <f>IF(H8935="","",ROW()-4)</f>
        <v/>
      </c>
    </row>
    <row r="8936">
      <c r="A8936" s="13">
        <f>IF(H8936="","",ROW()-4)</f>
        <v/>
      </c>
      <c r="B8936" s="13">
        <f>IF(H8936="","",ROW()-4)</f>
        <v/>
      </c>
    </row>
    <row r="8937">
      <c r="A8937" s="13">
        <f>IF(H8937="","",ROW()-4)</f>
        <v/>
      </c>
      <c r="B8937" s="13">
        <f>IF(H8937="","",ROW()-4)</f>
        <v/>
      </c>
    </row>
    <row r="8938">
      <c r="A8938" s="13">
        <f>IF(H8938="","",ROW()-4)</f>
        <v/>
      </c>
      <c r="B8938" s="13">
        <f>IF(H8938="","",ROW()-4)</f>
        <v/>
      </c>
    </row>
    <row r="8939">
      <c r="A8939" s="13">
        <f>IF(H8939="","",ROW()-4)</f>
        <v/>
      </c>
      <c r="B8939" s="13">
        <f>IF(H8939="","",ROW()-4)</f>
        <v/>
      </c>
    </row>
    <row r="8940">
      <c r="A8940" s="13">
        <f>IF(H8940="","",ROW()-4)</f>
        <v/>
      </c>
      <c r="B8940" s="13">
        <f>IF(H8940="","",ROW()-4)</f>
        <v/>
      </c>
    </row>
    <row r="8941">
      <c r="A8941" s="13">
        <f>IF(H8941="","",ROW()-4)</f>
        <v/>
      </c>
      <c r="B8941" s="13">
        <f>IF(H8941="","",ROW()-4)</f>
        <v/>
      </c>
    </row>
    <row r="8942">
      <c r="A8942" s="13">
        <f>IF(H8942="","",ROW()-4)</f>
        <v/>
      </c>
      <c r="B8942" s="13">
        <f>IF(H8942="","",ROW()-4)</f>
        <v/>
      </c>
    </row>
    <row r="8943">
      <c r="A8943" s="13">
        <f>IF(H8943="","",ROW()-4)</f>
        <v/>
      </c>
      <c r="B8943" s="13">
        <f>IF(H8943="","",ROW()-4)</f>
        <v/>
      </c>
    </row>
    <row r="8944">
      <c r="A8944" s="13">
        <f>IF(H8944="","",ROW()-4)</f>
        <v/>
      </c>
      <c r="B8944" s="13">
        <f>IF(H8944="","",ROW()-4)</f>
        <v/>
      </c>
    </row>
    <row r="8945">
      <c r="A8945" s="13">
        <f>IF(H8945="","",ROW()-4)</f>
        <v/>
      </c>
      <c r="B8945" s="13">
        <f>IF(H8945="","",ROW()-4)</f>
        <v/>
      </c>
    </row>
    <row r="8946">
      <c r="A8946" s="13">
        <f>IF(H8946="","",ROW()-4)</f>
        <v/>
      </c>
      <c r="B8946" s="13">
        <f>IF(H8946="","",ROW()-4)</f>
        <v/>
      </c>
    </row>
    <row r="8947">
      <c r="A8947" s="13">
        <f>IF(H8947="","",ROW()-4)</f>
        <v/>
      </c>
      <c r="B8947" s="13">
        <f>IF(H8947="","",ROW()-4)</f>
        <v/>
      </c>
    </row>
    <row r="8948">
      <c r="A8948" s="13">
        <f>IF(H8948="","",ROW()-4)</f>
        <v/>
      </c>
      <c r="B8948" s="13">
        <f>IF(H8948="","",ROW()-4)</f>
        <v/>
      </c>
    </row>
    <row r="8949">
      <c r="A8949" s="13">
        <f>IF(H8949="","",ROW()-4)</f>
        <v/>
      </c>
      <c r="B8949" s="13">
        <f>IF(H8949="","",ROW()-4)</f>
        <v/>
      </c>
    </row>
    <row r="8950">
      <c r="A8950" s="13">
        <f>IF(H8950="","",ROW()-4)</f>
        <v/>
      </c>
      <c r="B8950" s="13">
        <f>IF(H8950="","",ROW()-4)</f>
        <v/>
      </c>
    </row>
    <row r="8951">
      <c r="A8951" s="13">
        <f>IF(H8951="","",ROW()-4)</f>
        <v/>
      </c>
      <c r="B8951" s="13">
        <f>IF(H8951="","",ROW()-4)</f>
        <v/>
      </c>
    </row>
    <row r="8952">
      <c r="A8952" s="13">
        <f>IF(H8952="","",ROW()-4)</f>
        <v/>
      </c>
      <c r="B8952" s="13">
        <f>IF(H8952="","",ROW()-4)</f>
        <v/>
      </c>
    </row>
    <row r="8953">
      <c r="A8953" s="13">
        <f>IF(H8953="","",ROW()-4)</f>
        <v/>
      </c>
      <c r="B8953" s="13">
        <f>IF(H8953="","",ROW()-4)</f>
        <v/>
      </c>
    </row>
    <row r="8954">
      <c r="A8954" s="13">
        <f>IF(H8954="","",ROW()-4)</f>
        <v/>
      </c>
      <c r="B8954" s="13">
        <f>IF(H8954="","",ROW()-4)</f>
        <v/>
      </c>
    </row>
    <row r="8955">
      <c r="A8955" s="13">
        <f>IF(H8955="","",ROW()-4)</f>
        <v/>
      </c>
      <c r="B8955" s="13">
        <f>IF(H8955="","",ROW()-4)</f>
        <v/>
      </c>
    </row>
    <row r="8956">
      <c r="A8956" s="13">
        <f>IF(H8956="","",ROW()-4)</f>
        <v/>
      </c>
      <c r="B8956" s="13">
        <f>IF(H8956="","",ROW()-4)</f>
        <v/>
      </c>
    </row>
    <row r="8957">
      <c r="A8957" s="13">
        <f>IF(H8957="","",ROW()-4)</f>
        <v/>
      </c>
      <c r="B8957" s="13">
        <f>IF(H8957="","",ROW()-4)</f>
        <v/>
      </c>
    </row>
    <row r="8958">
      <c r="A8958" s="13">
        <f>IF(H8958="","",ROW()-4)</f>
        <v/>
      </c>
      <c r="B8958" s="13">
        <f>IF(H8958="","",ROW()-4)</f>
        <v/>
      </c>
    </row>
    <row r="8959">
      <c r="A8959" s="13">
        <f>IF(H8959="","",ROW()-4)</f>
        <v/>
      </c>
      <c r="B8959" s="13">
        <f>IF(H8959="","",ROW()-4)</f>
        <v/>
      </c>
    </row>
    <row r="8960">
      <c r="A8960" s="13">
        <f>IF(H8960="","",ROW()-4)</f>
        <v/>
      </c>
      <c r="B8960" s="13">
        <f>IF(H8960="","",ROW()-4)</f>
        <v/>
      </c>
    </row>
    <row r="8961">
      <c r="A8961" s="13">
        <f>IF(H8961="","",ROW()-4)</f>
        <v/>
      </c>
      <c r="B8961" s="13">
        <f>IF(H8961="","",ROW()-4)</f>
        <v/>
      </c>
    </row>
    <row r="8962">
      <c r="A8962" s="13">
        <f>IF(H8962="","",ROW()-4)</f>
        <v/>
      </c>
      <c r="B8962" s="13">
        <f>IF(H8962="","",ROW()-4)</f>
        <v/>
      </c>
    </row>
    <row r="8963">
      <c r="A8963" s="13">
        <f>IF(H8963="","",ROW()-4)</f>
        <v/>
      </c>
      <c r="B8963" s="13">
        <f>IF(H8963="","",ROW()-4)</f>
        <v/>
      </c>
    </row>
    <row r="8964">
      <c r="A8964" s="13">
        <f>IF(H8964="","",ROW()-4)</f>
        <v/>
      </c>
      <c r="B8964" s="13">
        <f>IF(H8964="","",ROW()-4)</f>
        <v/>
      </c>
    </row>
    <row r="8965">
      <c r="A8965" s="13">
        <f>IF(H8965="","",ROW()-4)</f>
        <v/>
      </c>
      <c r="B8965" s="13">
        <f>IF(H8965="","",ROW()-4)</f>
        <v/>
      </c>
    </row>
    <row r="8966">
      <c r="A8966" s="13">
        <f>IF(H8966="","",ROW()-4)</f>
        <v/>
      </c>
      <c r="B8966" s="13">
        <f>IF(H8966="","",ROW()-4)</f>
        <v/>
      </c>
    </row>
    <row r="8967">
      <c r="A8967" s="13">
        <f>IF(H8967="","",ROW()-4)</f>
        <v/>
      </c>
      <c r="B8967" s="13">
        <f>IF(H8967="","",ROW()-4)</f>
        <v/>
      </c>
    </row>
    <row r="8968">
      <c r="A8968" s="13">
        <f>IF(H8968="","",ROW()-4)</f>
        <v/>
      </c>
      <c r="B8968" s="13">
        <f>IF(H8968="","",ROW()-4)</f>
        <v/>
      </c>
    </row>
    <row r="8969">
      <c r="A8969" s="13">
        <f>IF(H8969="","",ROW()-4)</f>
        <v/>
      </c>
      <c r="B8969" s="13">
        <f>IF(H8969="","",ROW()-4)</f>
        <v/>
      </c>
    </row>
    <row r="8970">
      <c r="A8970" s="13">
        <f>IF(H8970="","",ROW()-4)</f>
        <v/>
      </c>
      <c r="B8970" s="13">
        <f>IF(H8970="","",ROW()-4)</f>
        <v/>
      </c>
    </row>
    <row r="8971">
      <c r="A8971" s="13">
        <f>IF(H8971="","",ROW()-4)</f>
        <v/>
      </c>
      <c r="B8971" s="13">
        <f>IF(H8971="","",ROW()-4)</f>
        <v/>
      </c>
    </row>
    <row r="8972">
      <c r="A8972" s="13">
        <f>IF(H8972="","",ROW()-4)</f>
        <v/>
      </c>
      <c r="B8972" s="13">
        <f>IF(H8972="","",ROW()-4)</f>
        <v/>
      </c>
    </row>
    <row r="8973">
      <c r="A8973" s="13">
        <f>IF(H8973="","",ROW()-4)</f>
        <v/>
      </c>
      <c r="B8973" s="13">
        <f>IF(H8973="","",ROW()-4)</f>
        <v/>
      </c>
    </row>
    <row r="8974">
      <c r="A8974" s="13">
        <f>IF(H8974="","",ROW()-4)</f>
        <v/>
      </c>
      <c r="B8974" s="13">
        <f>IF(H8974="","",ROW()-4)</f>
        <v/>
      </c>
    </row>
    <row r="8975">
      <c r="A8975" s="13">
        <f>IF(H8975="","",ROW()-4)</f>
        <v/>
      </c>
      <c r="B8975" s="13">
        <f>IF(H8975="","",ROW()-4)</f>
        <v/>
      </c>
    </row>
    <row r="8976">
      <c r="A8976" s="13">
        <f>IF(H8976="","",ROW()-4)</f>
        <v/>
      </c>
      <c r="B8976" s="13">
        <f>IF(H8976="","",ROW()-4)</f>
        <v/>
      </c>
    </row>
    <row r="8977">
      <c r="A8977" s="13">
        <f>IF(H8977="","",ROW()-4)</f>
        <v/>
      </c>
      <c r="B8977" s="13">
        <f>IF(H8977="","",ROW()-4)</f>
        <v/>
      </c>
    </row>
    <row r="8978">
      <c r="A8978" s="13">
        <f>IF(H8978="","",ROW()-4)</f>
        <v/>
      </c>
      <c r="B8978" s="13">
        <f>IF(H8978="","",ROW()-4)</f>
        <v/>
      </c>
    </row>
    <row r="8979">
      <c r="A8979" s="13">
        <f>IF(H8979="","",ROW()-4)</f>
        <v/>
      </c>
      <c r="B8979" s="13">
        <f>IF(H8979="","",ROW()-4)</f>
        <v/>
      </c>
    </row>
    <row r="8980">
      <c r="A8980" s="13">
        <f>IF(H8980="","",ROW()-4)</f>
        <v/>
      </c>
      <c r="B8980" s="13">
        <f>IF(H8980="","",ROW()-4)</f>
        <v/>
      </c>
    </row>
    <row r="8981">
      <c r="A8981" s="13">
        <f>IF(H8981="","",ROW()-4)</f>
        <v/>
      </c>
      <c r="B8981" s="13">
        <f>IF(H8981="","",ROW()-4)</f>
        <v/>
      </c>
    </row>
    <row r="8982">
      <c r="A8982" s="13">
        <f>IF(H8982="","",ROW()-4)</f>
        <v/>
      </c>
      <c r="B8982" s="13">
        <f>IF(H8982="","",ROW()-4)</f>
        <v/>
      </c>
    </row>
    <row r="8983">
      <c r="A8983" s="13">
        <f>IF(H8983="","",ROW()-4)</f>
        <v/>
      </c>
      <c r="B8983" s="13">
        <f>IF(H8983="","",ROW()-4)</f>
        <v/>
      </c>
    </row>
    <row r="8984">
      <c r="A8984" s="13">
        <f>IF(H8984="","",ROW()-4)</f>
        <v/>
      </c>
      <c r="B8984" s="13">
        <f>IF(H8984="","",ROW()-4)</f>
        <v/>
      </c>
    </row>
    <row r="8985">
      <c r="A8985" s="13">
        <f>IF(H8985="","",ROW()-4)</f>
        <v/>
      </c>
      <c r="B8985" s="13">
        <f>IF(H8985="","",ROW()-4)</f>
        <v/>
      </c>
    </row>
    <row r="8986">
      <c r="A8986" s="13">
        <f>IF(H8986="","",ROW()-4)</f>
        <v/>
      </c>
      <c r="B8986" s="13">
        <f>IF(H8986="","",ROW()-4)</f>
        <v/>
      </c>
    </row>
    <row r="8987">
      <c r="A8987" s="13">
        <f>IF(H8987="","",ROW()-4)</f>
        <v/>
      </c>
      <c r="B8987" s="13">
        <f>IF(H8987="","",ROW()-4)</f>
        <v/>
      </c>
    </row>
    <row r="8988">
      <c r="A8988" s="13">
        <f>IF(H8988="","",ROW()-4)</f>
        <v/>
      </c>
      <c r="B8988" s="13">
        <f>IF(H8988="","",ROW()-4)</f>
        <v/>
      </c>
    </row>
    <row r="8989">
      <c r="A8989" s="13">
        <f>IF(H8989="","",ROW()-4)</f>
        <v/>
      </c>
      <c r="B8989" s="13">
        <f>IF(H8989="","",ROW()-4)</f>
        <v/>
      </c>
    </row>
    <row r="8990">
      <c r="A8990" s="13">
        <f>IF(H8990="","",ROW()-4)</f>
        <v/>
      </c>
      <c r="B8990" s="13">
        <f>IF(H8990="","",ROW()-4)</f>
        <v/>
      </c>
    </row>
    <row r="8991">
      <c r="A8991" s="13">
        <f>IF(H8991="","",ROW()-4)</f>
        <v/>
      </c>
      <c r="B8991" s="13">
        <f>IF(H8991="","",ROW()-4)</f>
        <v/>
      </c>
    </row>
    <row r="8992">
      <c r="A8992" s="13">
        <f>IF(H8992="","",ROW()-4)</f>
        <v/>
      </c>
      <c r="B8992" s="13">
        <f>IF(H8992="","",ROW()-4)</f>
        <v/>
      </c>
    </row>
    <row r="8993">
      <c r="A8993" s="13">
        <f>IF(H8993="","",ROW()-4)</f>
        <v/>
      </c>
      <c r="B8993" s="13">
        <f>IF(H8993="","",ROW()-4)</f>
        <v/>
      </c>
    </row>
    <row r="8994">
      <c r="A8994" s="13">
        <f>IF(H8994="","",ROW()-4)</f>
        <v/>
      </c>
      <c r="B8994" s="13">
        <f>IF(H8994="","",ROW()-4)</f>
        <v/>
      </c>
    </row>
    <row r="8995">
      <c r="A8995" s="13">
        <f>IF(H8995="","",ROW()-4)</f>
        <v/>
      </c>
      <c r="B8995" s="13">
        <f>IF(H8995="","",ROW()-4)</f>
        <v/>
      </c>
    </row>
    <row r="8996">
      <c r="A8996" s="13">
        <f>IF(H8996="","",ROW()-4)</f>
        <v/>
      </c>
      <c r="B8996" s="13">
        <f>IF(H8996="","",ROW()-4)</f>
        <v/>
      </c>
    </row>
    <row r="8997">
      <c r="A8997" s="13">
        <f>IF(H8997="","",ROW()-4)</f>
        <v/>
      </c>
      <c r="B8997" s="13">
        <f>IF(H8997="","",ROW()-4)</f>
        <v/>
      </c>
    </row>
    <row r="8998">
      <c r="A8998" s="13">
        <f>IF(H8998="","",ROW()-4)</f>
        <v/>
      </c>
      <c r="B8998" s="13">
        <f>IF(H8998="","",ROW()-4)</f>
        <v/>
      </c>
    </row>
    <row r="8999">
      <c r="A8999" s="13">
        <f>IF(H8999="","",ROW()-4)</f>
        <v/>
      </c>
      <c r="B8999" s="13">
        <f>IF(H8999="","",ROW()-4)</f>
        <v/>
      </c>
    </row>
    <row r="9000">
      <c r="A9000" s="13">
        <f>IF(H9000="","",ROW()-4)</f>
        <v/>
      </c>
      <c r="B9000" s="13">
        <f>IF(H9000="","",ROW()-4)</f>
        <v/>
      </c>
    </row>
    <row r="9001">
      <c r="A9001" s="13">
        <f>IF(H9001="","",ROW()-4)</f>
        <v/>
      </c>
      <c r="B9001" s="13">
        <f>IF(H9001="","",ROW()-4)</f>
        <v/>
      </c>
    </row>
    <row r="9002">
      <c r="A9002" s="13">
        <f>IF(H9002="","",ROW()-4)</f>
        <v/>
      </c>
      <c r="B9002" s="13">
        <f>IF(H9002="","",ROW()-4)</f>
        <v/>
      </c>
    </row>
    <row r="9003">
      <c r="A9003" s="13">
        <f>IF(H9003="","",ROW()-4)</f>
        <v/>
      </c>
      <c r="B9003" s="13">
        <f>IF(H9003="","",ROW()-4)</f>
        <v/>
      </c>
    </row>
    <row r="9004">
      <c r="A9004" s="13">
        <f>IF(H9004="","",ROW()-4)</f>
        <v/>
      </c>
      <c r="B9004" s="13">
        <f>IF(H9004="","",ROW()-4)</f>
        <v/>
      </c>
    </row>
    <row r="9005">
      <c r="A9005" s="13">
        <f>IF(H9005="","",ROW()-4)</f>
        <v/>
      </c>
      <c r="B9005" s="13">
        <f>IF(H9005="","",ROW()-4)</f>
        <v/>
      </c>
    </row>
    <row r="9006">
      <c r="A9006" s="13">
        <f>IF(H9006="","",ROW()-4)</f>
        <v/>
      </c>
      <c r="B9006" s="13">
        <f>IF(H9006="","",ROW()-4)</f>
        <v/>
      </c>
    </row>
    <row r="9007">
      <c r="A9007" s="13">
        <f>IF(H9007="","",ROW()-4)</f>
        <v/>
      </c>
      <c r="B9007" s="13">
        <f>IF(H9007="","",ROW()-4)</f>
        <v/>
      </c>
    </row>
    <row r="9008">
      <c r="A9008" s="13">
        <f>IF(H9008="","",ROW()-4)</f>
        <v/>
      </c>
      <c r="B9008" s="13">
        <f>IF(H9008="","",ROW()-4)</f>
        <v/>
      </c>
    </row>
    <row r="9009">
      <c r="A9009" s="13">
        <f>IF(H9009="","",ROW()-4)</f>
        <v/>
      </c>
      <c r="B9009" s="13">
        <f>IF(H9009="","",ROW()-4)</f>
        <v/>
      </c>
    </row>
    <row r="9010">
      <c r="A9010" s="13">
        <f>IF(H9010="","",ROW()-4)</f>
        <v/>
      </c>
      <c r="B9010" s="13">
        <f>IF(H9010="","",ROW()-4)</f>
        <v/>
      </c>
    </row>
    <row r="9011">
      <c r="A9011" s="13">
        <f>IF(H9011="","",ROW()-4)</f>
        <v/>
      </c>
      <c r="B9011" s="13">
        <f>IF(H9011="","",ROW()-4)</f>
        <v/>
      </c>
    </row>
    <row r="9012">
      <c r="A9012" s="13">
        <f>IF(H9012="","",ROW()-4)</f>
        <v/>
      </c>
      <c r="B9012" s="13">
        <f>IF(H9012="","",ROW()-4)</f>
        <v/>
      </c>
    </row>
    <row r="9013">
      <c r="A9013" s="13">
        <f>IF(H9013="","",ROW()-4)</f>
        <v/>
      </c>
      <c r="B9013" s="13">
        <f>IF(H9013="","",ROW()-4)</f>
        <v/>
      </c>
    </row>
    <row r="9014">
      <c r="A9014" s="13">
        <f>IF(H9014="","",ROW()-4)</f>
        <v/>
      </c>
      <c r="B9014" s="13">
        <f>IF(H9014="","",ROW()-4)</f>
        <v/>
      </c>
    </row>
    <row r="9015">
      <c r="A9015" s="13">
        <f>IF(H9015="","",ROW()-4)</f>
        <v/>
      </c>
      <c r="B9015" s="13">
        <f>IF(H9015="","",ROW()-4)</f>
        <v/>
      </c>
    </row>
    <row r="9016">
      <c r="A9016" s="13">
        <f>IF(H9016="","",ROW()-4)</f>
        <v/>
      </c>
      <c r="B9016" s="13">
        <f>IF(H9016="","",ROW()-4)</f>
        <v/>
      </c>
    </row>
    <row r="9017">
      <c r="A9017" s="13">
        <f>IF(H9017="","",ROW()-4)</f>
        <v/>
      </c>
      <c r="B9017" s="13">
        <f>IF(H9017="","",ROW()-4)</f>
        <v/>
      </c>
    </row>
    <row r="9018">
      <c r="A9018" s="13">
        <f>IF(H9018="","",ROW()-4)</f>
        <v/>
      </c>
      <c r="B9018" s="13">
        <f>IF(H9018="","",ROW()-4)</f>
        <v/>
      </c>
    </row>
    <row r="9019">
      <c r="A9019" s="13">
        <f>IF(H9019="","",ROW()-4)</f>
        <v/>
      </c>
      <c r="B9019" s="13">
        <f>IF(H9019="","",ROW()-4)</f>
        <v/>
      </c>
    </row>
    <row r="9020">
      <c r="A9020" s="13">
        <f>IF(H9020="","",ROW()-4)</f>
        <v/>
      </c>
      <c r="B9020" s="13">
        <f>IF(H9020="","",ROW()-4)</f>
        <v/>
      </c>
    </row>
    <row r="9021">
      <c r="A9021" s="13">
        <f>IF(H9021="","",ROW()-4)</f>
        <v/>
      </c>
      <c r="B9021" s="13">
        <f>IF(H9021="","",ROW()-4)</f>
        <v/>
      </c>
    </row>
    <row r="9022">
      <c r="A9022" s="13">
        <f>IF(H9022="","",ROW()-4)</f>
        <v/>
      </c>
      <c r="B9022" s="13">
        <f>IF(H9022="","",ROW()-4)</f>
        <v/>
      </c>
    </row>
    <row r="9023">
      <c r="A9023" s="13">
        <f>IF(H9023="","",ROW()-4)</f>
        <v/>
      </c>
      <c r="B9023" s="13">
        <f>IF(H9023="","",ROW()-4)</f>
        <v/>
      </c>
    </row>
    <row r="9024">
      <c r="A9024" s="13">
        <f>IF(H9024="","",ROW()-4)</f>
        <v/>
      </c>
      <c r="B9024" s="13">
        <f>IF(H9024="","",ROW()-4)</f>
        <v/>
      </c>
    </row>
    <row r="9025">
      <c r="A9025" s="13">
        <f>IF(H9025="","",ROW()-4)</f>
        <v/>
      </c>
      <c r="B9025" s="13">
        <f>IF(H9025="","",ROW()-4)</f>
        <v/>
      </c>
    </row>
    <row r="9026">
      <c r="A9026" s="13">
        <f>IF(H9026="","",ROW()-4)</f>
        <v/>
      </c>
      <c r="B9026" s="13">
        <f>IF(H9026="","",ROW()-4)</f>
        <v/>
      </c>
    </row>
    <row r="9027">
      <c r="A9027" s="13">
        <f>IF(H9027="","",ROW()-4)</f>
        <v/>
      </c>
      <c r="B9027" s="13">
        <f>IF(H9027="","",ROW()-4)</f>
        <v/>
      </c>
    </row>
    <row r="9028">
      <c r="A9028" s="13">
        <f>IF(H9028="","",ROW()-4)</f>
        <v/>
      </c>
      <c r="B9028" s="13">
        <f>IF(H9028="","",ROW()-4)</f>
        <v/>
      </c>
    </row>
    <row r="9029">
      <c r="A9029" s="13">
        <f>IF(H9029="","",ROW()-4)</f>
        <v/>
      </c>
      <c r="B9029" s="13">
        <f>IF(H9029="","",ROW()-4)</f>
        <v/>
      </c>
    </row>
    <row r="9030">
      <c r="A9030" s="13">
        <f>IF(H9030="","",ROW()-4)</f>
        <v/>
      </c>
      <c r="B9030" s="13">
        <f>IF(H9030="","",ROW()-4)</f>
        <v/>
      </c>
    </row>
    <row r="9031">
      <c r="A9031" s="13">
        <f>IF(H9031="","",ROW()-4)</f>
        <v/>
      </c>
      <c r="B9031" s="13">
        <f>IF(H9031="","",ROW()-4)</f>
        <v/>
      </c>
    </row>
    <row r="9032">
      <c r="A9032" s="13">
        <f>IF(H9032="","",ROW()-4)</f>
        <v/>
      </c>
      <c r="B9032" s="13">
        <f>IF(H9032="","",ROW()-4)</f>
        <v/>
      </c>
    </row>
    <row r="9033">
      <c r="A9033" s="13">
        <f>IF(H9033="","",ROW()-4)</f>
        <v/>
      </c>
      <c r="B9033" s="13">
        <f>IF(H9033="","",ROW()-4)</f>
        <v/>
      </c>
    </row>
    <row r="9034">
      <c r="A9034" s="13">
        <f>IF(H9034="","",ROW()-4)</f>
        <v/>
      </c>
      <c r="B9034" s="13">
        <f>IF(H9034="","",ROW()-4)</f>
        <v/>
      </c>
    </row>
    <row r="9035">
      <c r="A9035" s="13">
        <f>IF(H9035="","",ROW()-4)</f>
        <v/>
      </c>
      <c r="B9035" s="13">
        <f>IF(H9035="","",ROW()-4)</f>
        <v/>
      </c>
    </row>
    <row r="9036">
      <c r="A9036" s="13">
        <f>IF(H9036="","",ROW()-4)</f>
        <v/>
      </c>
      <c r="B9036" s="13">
        <f>IF(H9036="","",ROW()-4)</f>
        <v/>
      </c>
    </row>
    <row r="9037">
      <c r="A9037" s="13">
        <f>IF(H9037="","",ROW()-4)</f>
        <v/>
      </c>
      <c r="B9037" s="13">
        <f>IF(H9037="","",ROW()-4)</f>
        <v/>
      </c>
    </row>
    <row r="9038">
      <c r="A9038" s="13">
        <f>IF(H9038="","",ROW()-4)</f>
        <v/>
      </c>
      <c r="B9038" s="13">
        <f>IF(H9038="","",ROW()-4)</f>
        <v/>
      </c>
    </row>
    <row r="9039">
      <c r="A9039" s="13">
        <f>IF(H9039="","",ROW()-4)</f>
        <v/>
      </c>
      <c r="B9039" s="13">
        <f>IF(H9039="","",ROW()-4)</f>
        <v/>
      </c>
    </row>
    <row r="9040">
      <c r="A9040" s="13">
        <f>IF(H9040="","",ROW()-4)</f>
        <v/>
      </c>
      <c r="B9040" s="13">
        <f>IF(H9040="","",ROW()-4)</f>
        <v/>
      </c>
    </row>
    <row r="9041">
      <c r="A9041" s="13">
        <f>IF(H9041="","",ROW()-4)</f>
        <v/>
      </c>
      <c r="B9041" s="13">
        <f>IF(H9041="","",ROW()-4)</f>
        <v/>
      </c>
    </row>
    <row r="9042">
      <c r="A9042" s="13">
        <f>IF(H9042="","",ROW()-4)</f>
        <v/>
      </c>
      <c r="B9042" s="13">
        <f>IF(H9042="","",ROW()-4)</f>
        <v/>
      </c>
    </row>
    <row r="9043">
      <c r="A9043" s="13">
        <f>IF(H9043="","",ROW()-4)</f>
        <v/>
      </c>
      <c r="B9043" s="13">
        <f>IF(H9043="","",ROW()-4)</f>
        <v/>
      </c>
    </row>
    <row r="9044">
      <c r="A9044" s="13">
        <f>IF(H9044="","",ROW()-4)</f>
        <v/>
      </c>
      <c r="B9044" s="13">
        <f>IF(H9044="","",ROW()-4)</f>
        <v/>
      </c>
    </row>
    <row r="9045">
      <c r="A9045" s="13">
        <f>IF(H9045="","",ROW()-4)</f>
        <v/>
      </c>
      <c r="B9045" s="13">
        <f>IF(H9045="","",ROW()-4)</f>
        <v/>
      </c>
    </row>
    <row r="9046">
      <c r="A9046" s="13">
        <f>IF(H9046="","",ROW()-4)</f>
        <v/>
      </c>
      <c r="B9046" s="13">
        <f>IF(H9046="","",ROW()-4)</f>
        <v/>
      </c>
    </row>
    <row r="9047">
      <c r="A9047" s="13">
        <f>IF(H9047="","",ROW()-4)</f>
        <v/>
      </c>
      <c r="B9047" s="13">
        <f>IF(H9047="","",ROW()-4)</f>
        <v/>
      </c>
    </row>
    <row r="9048">
      <c r="A9048" s="13">
        <f>IF(H9048="","",ROW()-4)</f>
        <v/>
      </c>
      <c r="B9048" s="13">
        <f>IF(H9048="","",ROW()-4)</f>
        <v/>
      </c>
    </row>
    <row r="9049">
      <c r="A9049" s="13">
        <f>IF(H9049="","",ROW()-4)</f>
        <v/>
      </c>
      <c r="B9049" s="13">
        <f>IF(H9049="","",ROW()-4)</f>
        <v/>
      </c>
    </row>
    <row r="9050">
      <c r="A9050" s="13">
        <f>IF(H9050="","",ROW()-4)</f>
        <v/>
      </c>
      <c r="B9050" s="13">
        <f>IF(H9050="","",ROW()-4)</f>
        <v/>
      </c>
    </row>
    <row r="9051">
      <c r="A9051" s="13">
        <f>IF(H9051="","",ROW()-4)</f>
        <v/>
      </c>
      <c r="B9051" s="13">
        <f>IF(H9051="","",ROW()-4)</f>
        <v/>
      </c>
    </row>
    <row r="9052">
      <c r="A9052" s="13">
        <f>IF(H9052="","",ROW()-4)</f>
        <v/>
      </c>
      <c r="B9052" s="13">
        <f>IF(H9052="","",ROW()-4)</f>
        <v/>
      </c>
    </row>
    <row r="9053">
      <c r="A9053" s="13">
        <f>IF(H9053="","",ROW()-4)</f>
        <v/>
      </c>
      <c r="B9053" s="13">
        <f>IF(H9053="","",ROW()-4)</f>
        <v/>
      </c>
    </row>
    <row r="9054">
      <c r="A9054" s="13">
        <f>IF(H9054="","",ROW()-4)</f>
        <v/>
      </c>
      <c r="B9054" s="13">
        <f>IF(H9054="","",ROW()-4)</f>
        <v/>
      </c>
    </row>
    <row r="9055">
      <c r="A9055" s="13">
        <f>IF(H9055="","",ROW()-4)</f>
        <v/>
      </c>
      <c r="B9055" s="13">
        <f>IF(H9055="","",ROW()-4)</f>
        <v/>
      </c>
    </row>
    <row r="9056">
      <c r="A9056" s="13">
        <f>IF(H9056="","",ROW()-4)</f>
        <v/>
      </c>
      <c r="B9056" s="13">
        <f>IF(H9056="","",ROW()-4)</f>
        <v/>
      </c>
    </row>
    <row r="9057">
      <c r="A9057" s="13">
        <f>IF(H9057="","",ROW()-4)</f>
        <v/>
      </c>
      <c r="B9057" s="13">
        <f>IF(H9057="","",ROW()-4)</f>
        <v/>
      </c>
    </row>
    <row r="9058">
      <c r="A9058" s="13">
        <f>IF(H9058="","",ROW()-4)</f>
        <v/>
      </c>
      <c r="B9058" s="13">
        <f>IF(H9058="","",ROW()-4)</f>
        <v/>
      </c>
    </row>
    <row r="9059">
      <c r="A9059" s="13">
        <f>IF(H9059="","",ROW()-4)</f>
        <v/>
      </c>
      <c r="B9059" s="13">
        <f>IF(H9059="","",ROW()-4)</f>
        <v/>
      </c>
    </row>
    <row r="9060">
      <c r="A9060" s="13">
        <f>IF(H9060="","",ROW()-4)</f>
        <v/>
      </c>
      <c r="B9060" s="13">
        <f>IF(H9060="","",ROW()-4)</f>
        <v/>
      </c>
    </row>
    <row r="9061">
      <c r="A9061" s="13">
        <f>IF(H9061="","",ROW()-4)</f>
        <v/>
      </c>
      <c r="B9061" s="13">
        <f>IF(H9061="","",ROW()-4)</f>
        <v/>
      </c>
    </row>
    <row r="9062">
      <c r="A9062" s="13">
        <f>IF(H9062="","",ROW()-4)</f>
        <v/>
      </c>
      <c r="B9062" s="13">
        <f>IF(H9062="","",ROW()-4)</f>
        <v/>
      </c>
    </row>
    <row r="9063">
      <c r="A9063" s="13">
        <f>IF(H9063="","",ROW()-4)</f>
        <v/>
      </c>
      <c r="B9063" s="13">
        <f>IF(H9063="","",ROW()-4)</f>
        <v/>
      </c>
    </row>
    <row r="9064">
      <c r="A9064" s="13">
        <f>IF(H9064="","",ROW()-4)</f>
        <v/>
      </c>
      <c r="B9064" s="13">
        <f>IF(H9064="","",ROW()-4)</f>
        <v/>
      </c>
    </row>
    <row r="9065">
      <c r="A9065" s="13">
        <f>IF(H9065="","",ROW()-4)</f>
        <v/>
      </c>
      <c r="B9065" s="13">
        <f>IF(H9065="","",ROW()-4)</f>
        <v/>
      </c>
    </row>
    <row r="9066">
      <c r="A9066" s="13">
        <f>IF(H9066="","",ROW()-4)</f>
        <v/>
      </c>
      <c r="B9066" s="13">
        <f>IF(H9066="","",ROW()-4)</f>
        <v/>
      </c>
    </row>
    <row r="9067">
      <c r="A9067" s="13">
        <f>IF(H9067="","",ROW()-4)</f>
        <v/>
      </c>
      <c r="B9067" s="13">
        <f>IF(H9067="","",ROW()-4)</f>
        <v/>
      </c>
    </row>
    <row r="9068">
      <c r="A9068" s="13">
        <f>IF(H9068="","",ROW()-4)</f>
        <v/>
      </c>
      <c r="B9068" s="13">
        <f>IF(H9068="","",ROW()-4)</f>
        <v/>
      </c>
    </row>
    <row r="9069">
      <c r="A9069" s="13">
        <f>IF(H9069="","",ROW()-4)</f>
        <v/>
      </c>
      <c r="B9069" s="13">
        <f>IF(H9069="","",ROW()-4)</f>
        <v/>
      </c>
    </row>
    <row r="9070">
      <c r="A9070" s="13">
        <f>IF(H9070="","",ROW()-4)</f>
        <v/>
      </c>
      <c r="B9070" s="13">
        <f>IF(H9070="","",ROW()-4)</f>
        <v/>
      </c>
    </row>
    <row r="9071">
      <c r="A9071" s="13">
        <f>IF(H9071="","",ROW()-4)</f>
        <v/>
      </c>
      <c r="B9071" s="13">
        <f>IF(H9071="","",ROW()-4)</f>
        <v/>
      </c>
    </row>
    <row r="9072">
      <c r="A9072" s="13">
        <f>IF(H9072="","",ROW()-4)</f>
        <v/>
      </c>
      <c r="B9072" s="13">
        <f>IF(H9072="","",ROW()-4)</f>
        <v/>
      </c>
    </row>
    <row r="9073">
      <c r="A9073" s="13">
        <f>IF(H9073="","",ROW()-4)</f>
        <v/>
      </c>
      <c r="B9073" s="13">
        <f>IF(H9073="","",ROW()-4)</f>
        <v/>
      </c>
    </row>
    <row r="9074">
      <c r="A9074" s="13">
        <f>IF(H9074="","",ROW()-4)</f>
        <v/>
      </c>
      <c r="B9074" s="13">
        <f>IF(H9074="","",ROW()-4)</f>
        <v/>
      </c>
    </row>
    <row r="9075">
      <c r="A9075" s="13">
        <f>IF(H9075="","",ROW()-4)</f>
        <v/>
      </c>
      <c r="B9075" s="13">
        <f>IF(H9075="","",ROW()-4)</f>
        <v/>
      </c>
    </row>
    <row r="9076">
      <c r="A9076" s="13">
        <f>IF(H9076="","",ROW()-4)</f>
        <v/>
      </c>
      <c r="B9076" s="13">
        <f>IF(H9076="","",ROW()-4)</f>
        <v/>
      </c>
    </row>
    <row r="9077">
      <c r="A9077" s="13">
        <f>IF(H9077="","",ROW()-4)</f>
        <v/>
      </c>
      <c r="B9077" s="13">
        <f>IF(H9077="","",ROW()-4)</f>
        <v/>
      </c>
    </row>
    <row r="9078">
      <c r="A9078" s="13">
        <f>IF(H9078="","",ROW()-4)</f>
        <v/>
      </c>
      <c r="B9078" s="13">
        <f>IF(H9078="","",ROW()-4)</f>
        <v/>
      </c>
    </row>
    <row r="9079">
      <c r="A9079" s="13">
        <f>IF(H9079="","",ROW()-4)</f>
        <v/>
      </c>
      <c r="B9079" s="13">
        <f>IF(H9079="","",ROW()-4)</f>
        <v/>
      </c>
    </row>
    <row r="9080">
      <c r="A9080" s="13">
        <f>IF(H9080="","",ROW()-4)</f>
        <v/>
      </c>
      <c r="B9080" s="13">
        <f>IF(H9080="","",ROW()-4)</f>
        <v/>
      </c>
    </row>
    <row r="9081">
      <c r="A9081" s="13">
        <f>IF(H9081="","",ROW()-4)</f>
        <v/>
      </c>
      <c r="B9081" s="13">
        <f>IF(H9081="","",ROW()-4)</f>
        <v/>
      </c>
    </row>
    <row r="9082">
      <c r="A9082" s="13">
        <f>IF(H9082="","",ROW()-4)</f>
        <v/>
      </c>
      <c r="B9082" s="13">
        <f>IF(H9082="","",ROW()-4)</f>
        <v/>
      </c>
    </row>
    <row r="9083">
      <c r="A9083" s="13">
        <f>IF(H9083="","",ROW()-4)</f>
        <v/>
      </c>
      <c r="B9083" s="13">
        <f>IF(H9083="","",ROW()-4)</f>
        <v/>
      </c>
    </row>
    <row r="9084">
      <c r="A9084" s="13">
        <f>IF(H9084="","",ROW()-4)</f>
        <v/>
      </c>
      <c r="B9084" s="13">
        <f>IF(H9084="","",ROW()-4)</f>
        <v/>
      </c>
    </row>
    <row r="9085">
      <c r="A9085" s="13">
        <f>IF(H9085="","",ROW()-4)</f>
        <v/>
      </c>
      <c r="B9085" s="13">
        <f>IF(H9085="","",ROW()-4)</f>
        <v/>
      </c>
    </row>
    <row r="9086">
      <c r="A9086" s="13">
        <f>IF(H9086="","",ROW()-4)</f>
        <v/>
      </c>
      <c r="B9086" s="13">
        <f>IF(H9086="","",ROW()-4)</f>
        <v/>
      </c>
    </row>
    <row r="9087">
      <c r="A9087" s="13">
        <f>IF(H9087="","",ROW()-4)</f>
        <v/>
      </c>
      <c r="B9087" s="13">
        <f>IF(H9087="","",ROW()-4)</f>
        <v/>
      </c>
    </row>
    <row r="9088">
      <c r="A9088" s="13">
        <f>IF(H9088="","",ROW()-4)</f>
        <v/>
      </c>
      <c r="B9088" s="13">
        <f>IF(H9088="","",ROW()-4)</f>
        <v/>
      </c>
    </row>
    <row r="9089">
      <c r="A9089" s="13">
        <f>IF(H9089="","",ROW()-4)</f>
        <v/>
      </c>
      <c r="B9089" s="13">
        <f>IF(H9089="","",ROW()-4)</f>
        <v/>
      </c>
    </row>
    <row r="9090">
      <c r="A9090" s="13">
        <f>IF(H9090="","",ROW()-4)</f>
        <v/>
      </c>
      <c r="B9090" s="13">
        <f>IF(H9090="","",ROW()-4)</f>
        <v/>
      </c>
    </row>
    <row r="9091">
      <c r="A9091" s="13">
        <f>IF(H9091="","",ROW()-4)</f>
        <v/>
      </c>
      <c r="B9091" s="13">
        <f>IF(H9091="","",ROW()-4)</f>
        <v/>
      </c>
    </row>
    <row r="9092">
      <c r="A9092" s="13">
        <f>IF(H9092="","",ROW()-4)</f>
        <v/>
      </c>
      <c r="B9092" s="13">
        <f>IF(H9092="","",ROW()-4)</f>
        <v/>
      </c>
    </row>
    <row r="9093">
      <c r="A9093" s="13">
        <f>IF(H9093="","",ROW()-4)</f>
        <v/>
      </c>
      <c r="B9093" s="13">
        <f>IF(H9093="","",ROW()-4)</f>
        <v/>
      </c>
    </row>
    <row r="9094">
      <c r="A9094" s="13">
        <f>IF(H9094="","",ROW()-4)</f>
        <v/>
      </c>
      <c r="B9094" s="13">
        <f>IF(H9094="","",ROW()-4)</f>
        <v/>
      </c>
    </row>
    <row r="9095">
      <c r="A9095" s="13">
        <f>IF(H9095="","",ROW()-4)</f>
        <v/>
      </c>
      <c r="B9095" s="13">
        <f>IF(H9095="","",ROW()-4)</f>
        <v/>
      </c>
    </row>
    <row r="9096">
      <c r="A9096" s="13">
        <f>IF(H9096="","",ROW()-4)</f>
        <v/>
      </c>
      <c r="B9096" s="13">
        <f>IF(H9096="","",ROW()-4)</f>
        <v/>
      </c>
    </row>
    <row r="9097">
      <c r="A9097" s="13">
        <f>IF(H9097="","",ROW()-4)</f>
        <v/>
      </c>
      <c r="B9097" s="13">
        <f>IF(H9097="","",ROW()-4)</f>
        <v/>
      </c>
    </row>
    <row r="9098">
      <c r="A9098" s="13">
        <f>IF(H9098="","",ROW()-4)</f>
        <v/>
      </c>
      <c r="B9098" s="13">
        <f>IF(H9098="","",ROW()-4)</f>
        <v/>
      </c>
    </row>
    <row r="9099">
      <c r="A9099" s="13">
        <f>IF(H9099="","",ROW()-4)</f>
        <v/>
      </c>
      <c r="B9099" s="13">
        <f>IF(H9099="","",ROW()-4)</f>
        <v/>
      </c>
    </row>
    <row r="9100">
      <c r="A9100" s="13">
        <f>IF(H9100="","",ROW()-4)</f>
        <v/>
      </c>
      <c r="B9100" s="13">
        <f>IF(H9100="","",ROW()-4)</f>
        <v/>
      </c>
    </row>
    <row r="9101">
      <c r="A9101" s="13">
        <f>IF(H9101="","",ROW()-4)</f>
        <v/>
      </c>
      <c r="B9101" s="13">
        <f>IF(H9101="","",ROW()-4)</f>
        <v/>
      </c>
    </row>
    <row r="9102">
      <c r="A9102" s="13">
        <f>IF(H9102="","",ROW()-4)</f>
        <v/>
      </c>
      <c r="B9102" s="13">
        <f>IF(H9102="","",ROW()-4)</f>
        <v/>
      </c>
    </row>
    <row r="9103">
      <c r="A9103" s="13">
        <f>IF(H9103="","",ROW()-4)</f>
        <v/>
      </c>
      <c r="B9103" s="13">
        <f>IF(H9103="","",ROW()-4)</f>
        <v/>
      </c>
    </row>
    <row r="9104">
      <c r="A9104" s="13">
        <f>IF(H9104="","",ROW()-4)</f>
        <v/>
      </c>
      <c r="B9104" s="13">
        <f>IF(H9104="","",ROW()-4)</f>
        <v/>
      </c>
    </row>
    <row r="9105">
      <c r="A9105" s="13">
        <f>IF(H9105="","",ROW()-4)</f>
        <v/>
      </c>
      <c r="B9105" s="13">
        <f>IF(H9105="","",ROW()-4)</f>
        <v/>
      </c>
    </row>
    <row r="9106">
      <c r="A9106" s="13">
        <f>IF(H9106="","",ROW()-4)</f>
        <v/>
      </c>
      <c r="B9106" s="13">
        <f>IF(H9106="","",ROW()-4)</f>
        <v/>
      </c>
    </row>
    <row r="9107">
      <c r="A9107" s="13">
        <f>IF(H9107="","",ROW()-4)</f>
        <v/>
      </c>
      <c r="B9107" s="13">
        <f>IF(H9107="","",ROW()-4)</f>
        <v/>
      </c>
    </row>
    <row r="9108">
      <c r="A9108" s="13">
        <f>IF(H9108="","",ROW()-4)</f>
        <v/>
      </c>
      <c r="B9108" s="13">
        <f>IF(H9108="","",ROW()-4)</f>
        <v/>
      </c>
    </row>
    <row r="9109">
      <c r="A9109" s="13">
        <f>IF(H9109="","",ROW()-4)</f>
        <v/>
      </c>
      <c r="B9109" s="13">
        <f>IF(H9109="","",ROW()-4)</f>
        <v/>
      </c>
    </row>
    <row r="9110">
      <c r="A9110" s="13">
        <f>IF(H9110="","",ROW()-4)</f>
        <v/>
      </c>
      <c r="B9110" s="13">
        <f>IF(H9110="","",ROW()-4)</f>
        <v/>
      </c>
    </row>
    <row r="9111">
      <c r="A9111" s="13">
        <f>IF(H9111="","",ROW()-4)</f>
        <v/>
      </c>
      <c r="B9111" s="13">
        <f>IF(H9111="","",ROW()-4)</f>
        <v/>
      </c>
    </row>
    <row r="9112">
      <c r="A9112" s="13">
        <f>IF(H9112="","",ROW()-4)</f>
        <v/>
      </c>
      <c r="B9112" s="13">
        <f>IF(H9112="","",ROW()-4)</f>
        <v/>
      </c>
    </row>
    <row r="9113">
      <c r="A9113" s="13">
        <f>IF(H9113="","",ROW()-4)</f>
        <v/>
      </c>
      <c r="B9113" s="13">
        <f>IF(H9113="","",ROW()-4)</f>
        <v/>
      </c>
    </row>
    <row r="9114">
      <c r="A9114" s="13">
        <f>IF(H9114="","",ROW()-4)</f>
        <v/>
      </c>
      <c r="B9114" s="13">
        <f>IF(H9114="","",ROW()-4)</f>
        <v/>
      </c>
    </row>
    <row r="9115">
      <c r="A9115" s="13">
        <f>IF(H9115="","",ROW()-4)</f>
        <v/>
      </c>
      <c r="B9115" s="13">
        <f>IF(H9115="","",ROW()-4)</f>
        <v/>
      </c>
    </row>
    <row r="9116">
      <c r="A9116" s="13">
        <f>IF(H9116="","",ROW()-4)</f>
        <v/>
      </c>
      <c r="B9116" s="13">
        <f>IF(H9116="","",ROW()-4)</f>
        <v/>
      </c>
    </row>
    <row r="9117">
      <c r="A9117" s="13">
        <f>IF(H9117="","",ROW()-4)</f>
        <v/>
      </c>
      <c r="B9117" s="13">
        <f>IF(H9117="","",ROW()-4)</f>
        <v/>
      </c>
    </row>
    <row r="9118">
      <c r="A9118" s="13">
        <f>IF(H9118="","",ROW()-4)</f>
        <v/>
      </c>
      <c r="B9118" s="13">
        <f>IF(H9118="","",ROW()-4)</f>
        <v/>
      </c>
    </row>
    <row r="9119">
      <c r="A9119" s="13">
        <f>IF(H9119="","",ROW()-4)</f>
        <v/>
      </c>
      <c r="B9119" s="13">
        <f>IF(H9119="","",ROW()-4)</f>
        <v/>
      </c>
    </row>
    <row r="9120">
      <c r="A9120" s="13">
        <f>IF(H9120="","",ROW()-4)</f>
        <v/>
      </c>
      <c r="B9120" s="13">
        <f>IF(H9120="","",ROW()-4)</f>
        <v/>
      </c>
    </row>
    <row r="9121">
      <c r="A9121" s="13">
        <f>IF(H9121="","",ROW()-4)</f>
        <v/>
      </c>
      <c r="B9121" s="13">
        <f>IF(H9121="","",ROW()-4)</f>
        <v/>
      </c>
    </row>
    <row r="9122">
      <c r="A9122" s="13">
        <f>IF(H9122="","",ROW()-4)</f>
        <v/>
      </c>
      <c r="B9122" s="13">
        <f>IF(H9122="","",ROW()-4)</f>
        <v/>
      </c>
    </row>
    <row r="9123">
      <c r="A9123" s="13">
        <f>IF(H9123="","",ROW()-4)</f>
        <v/>
      </c>
      <c r="B9123" s="13">
        <f>IF(H9123="","",ROW()-4)</f>
        <v/>
      </c>
    </row>
    <row r="9124">
      <c r="A9124" s="13">
        <f>IF(H9124="","",ROW()-4)</f>
        <v/>
      </c>
      <c r="B9124" s="13">
        <f>IF(H9124="","",ROW()-4)</f>
        <v/>
      </c>
    </row>
    <row r="9125">
      <c r="A9125" s="13">
        <f>IF(H9125="","",ROW()-4)</f>
        <v/>
      </c>
      <c r="B9125" s="13">
        <f>IF(H9125="","",ROW()-4)</f>
        <v/>
      </c>
    </row>
    <row r="9126">
      <c r="A9126" s="13">
        <f>IF(H9126="","",ROW()-4)</f>
        <v/>
      </c>
      <c r="B9126" s="13">
        <f>IF(H9126="","",ROW()-4)</f>
        <v/>
      </c>
    </row>
    <row r="9127">
      <c r="A9127" s="13">
        <f>IF(H9127="","",ROW()-4)</f>
        <v/>
      </c>
      <c r="B9127" s="13">
        <f>IF(H9127="","",ROW()-4)</f>
        <v/>
      </c>
    </row>
    <row r="9128">
      <c r="A9128" s="13">
        <f>IF(H9128="","",ROW()-4)</f>
        <v/>
      </c>
      <c r="B9128" s="13">
        <f>IF(H9128="","",ROW()-4)</f>
        <v/>
      </c>
    </row>
    <row r="9129">
      <c r="A9129" s="13">
        <f>IF(H9129="","",ROW()-4)</f>
        <v/>
      </c>
      <c r="B9129" s="13">
        <f>IF(H9129="","",ROW()-4)</f>
        <v/>
      </c>
    </row>
    <row r="9130">
      <c r="A9130" s="13">
        <f>IF(H9130="","",ROW()-4)</f>
        <v/>
      </c>
      <c r="B9130" s="13">
        <f>IF(H9130="","",ROW()-4)</f>
        <v/>
      </c>
    </row>
    <row r="9131">
      <c r="A9131" s="13">
        <f>IF(H9131="","",ROW()-4)</f>
        <v/>
      </c>
      <c r="B9131" s="13">
        <f>IF(H9131="","",ROW()-4)</f>
        <v/>
      </c>
    </row>
    <row r="9132">
      <c r="A9132" s="13">
        <f>IF(H9132="","",ROW()-4)</f>
        <v/>
      </c>
      <c r="B9132" s="13">
        <f>IF(H9132="","",ROW()-4)</f>
        <v/>
      </c>
    </row>
    <row r="9133">
      <c r="A9133" s="13">
        <f>IF(H9133="","",ROW()-4)</f>
        <v/>
      </c>
      <c r="B9133" s="13">
        <f>IF(H9133="","",ROW()-4)</f>
        <v/>
      </c>
    </row>
    <row r="9134">
      <c r="A9134" s="13">
        <f>IF(H9134="","",ROW()-4)</f>
        <v/>
      </c>
      <c r="B9134" s="13">
        <f>IF(H9134="","",ROW()-4)</f>
        <v/>
      </c>
    </row>
    <row r="9135">
      <c r="A9135" s="13">
        <f>IF(H9135="","",ROW()-4)</f>
        <v/>
      </c>
      <c r="B9135" s="13">
        <f>IF(H9135="","",ROW()-4)</f>
        <v/>
      </c>
    </row>
    <row r="9136">
      <c r="A9136" s="13">
        <f>IF(H9136="","",ROW()-4)</f>
        <v/>
      </c>
      <c r="B9136" s="13">
        <f>IF(H9136="","",ROW()-4)</f>
        <v/>
      </c>
    </row>
    <row r="9137">
      <c r="A9137" s="13">
        <f>IF(H9137="","",ROW()-4)</f>
        <v/>
      </c>
      <c r="B9137" s="13">
        <f>IF(H9137="","",ROW()-4)</f>
        <v/>
      </c>
    </row>
    <row r="9138">
      <c r="A9138" s="13">
        <f>IF(H9138="","",ROW()-4)</f>
        <v/>
      </c>
      <c r="B9138" s="13">
        <f>IF(H9138="","",ROW()-4)</f>
        <v/>
      </c>
    </row>
    <row r="9139">
      <c r="A9139" s="13">
        <f>IF(H9139="","",ROW()-4)</f>
        <v/>
      </c>
      <c r="B9139" s="13">
        <f>IF(H9139="","",ROW()-4)</f>
        <v/>
      </c>
    </row>
    <row r="9140">
      <c r="A9140" s="13">
        <f>IF(H9140="","",ROW()-4)</f>
        <v/>
      </c>
      <c r="B9140" s="13">
        <f>IF(H9140="","",ROW()-4)</f>
        <v/>
      </c>
    </row>
    <row r="9141">
      <c r="A9141" s="13">
        <f>IF(H9141="","",ROW()-4)</f>
        <v/>
      </c>
      <c r="B9141" s="13">
        <f>IF(H9141="","",ROW()-4)</f>
        <v/>
      </c>
    </row>
    <row r="9142">
      <c r="A9142" s="13">
        <f>IF(H9142="","",ROW()-4)</f>
        <v/>
      </c>
      <c r="B9142" s="13">
        <f>IF(H9142="","",ROW()-4)</f>
        <v/>
      </c>
    </row>
    <row r="9143">
      <c r="A9143" s="13">
        <f>IF(H9143="","",ROW()-4)</f>
        <v/>
      </c>
      <c r="B9143" s="13">
        <f>IF(H9143="","",ROW()-4)</f>
        <v/>
      </c>
    </row>
    <row r="9144">
      <c r="A9144" s="13">
        <f>IF(H9144="","",ROW()-4)</f>
        <v/>
      </c>
      <c r="B9144" s="13">
        <f>IF(H9144="","",ROW()-4)</f>
        <v/>
      </c>
    </row>
    <row r="9145">
      <c r="A9145" s="13">
        <f>IF(H9145="","",ROW()-4)</f>
        <v/>
      </c>
      <c r="B9145" s="13">
        <f>IF(H9145="","",ROW()-4)</f>
        <v/>
      </c>
    </row>
    <row r="9146">
      <c r="A9146" s="13">
        <f>IF(H9146="","",ROW()-4)</f>
        <v/>
      </c>
      <c r="B9146" s="13">
        <f>IF(H9146="","",ROW()-4)</f>
        <v/>
      </c>
    </row>
    <row r="9147">
      <c r="A9147" s="13">
        <f>IF(H9147="","",ROW()-4)</f>
        <v/>
      </c>
      <c r="B9147" s="13">
        <f>IF(H9147="","",ROW()-4)</f>
        <v/>
      </c>
    </row>
    <row r="9148">
      <c r="A9148" s="13">
        <f>IF(H9148="","",ROW()-4)</f>
        <v/>
      </c>
      <c r="B9148" s="13">
        <f>IF(H9148="","",ROW()-4)</f>
        <v/>
      </c>
    </row>
    <row r="9149">
      <c r="A9149" s="13">
        <f>IF(H9149="","",ROW()-4)</f>
        <v/>
      </c>
      <c r="B9149" s="13">
        <f>IF(H9149="","",ROW()-4)</f>
        <v/>
      </c>
    </row>
    <row r="9150">
      <c r="A9150" s="13">
        <f>IF(H9150="","",ROW()-4)</f>
        <v/>
      </c>
      <c r="B9150" s="13">
        <f>IF(H9150="","",ROW()-4)</f>
        <v/>
      </c>
    </row>
    <row r="9151">
      <c r="A9151" s="13">
        <f>IF(H9151="","",ROW()-4)</f>
        <v/>
      </c>
      <c r="B9151" s="13">
        <f>IF(H9151="","",ROW()-4)</f>
        <v/>
      </c>
    </row>
    <row r="9152">
      <c r="A9152" s="13">
        <f>IF(H9152="","",ROW()-4)</f>
        <v/>
      </c>
      <c r="B9152" s="13">
        <f>IF(H9152="","",ROW()-4)</f>
        <v/>
      </c>
    </row>
    <row r="9153">
      <c r="A9153" s="13">
        <f>IF(H9153="","",ROW()-4)</f>
        <v/>
      </c>
      <c r="B9153" s="13">
        <f>IF(H9153="","",ROW()-4)</f>
        <v/>
      </c>
    </row>
    <row r="9154">
      <c r="A9154" s="13">
        <f>IF(H9154="","",ROW()-4)</f>
        <v/>
      </c>
      <c r="B9154" s="13">
        <f>IF(H9154="","",ROW()-4)</f>
        <v/>
      </c>
    </row>
    <row r="9155">
      <c r="A9155" s="13">
        <f>IF(H9155="","",ROW()-4)</f>
        <v/>
      </c>
      <c r="B9155" s="13">
        <f>IF(H9155="","",ROW()-4)</f>
        <v/>
      </c>
    </row>
    <row r="9156">
      <c r="A9156" s="13">
        <f>IF(H9156="","",ROW()-4)</f>
        <v/>
      </c>
      <c r="B9156" s="13">
        <f>IF(H9156="","",ROW()-4)</f>
        <v/>
      </c>
    </row>
    <row r="9157">
      <c r="A9157" s="13">
        <f>IF(H9157="","",ROW()-4)</f>
        <v/>
      </c>
      <c r="B9157" s="13">
        <f>IF(H9157="","",ROW()-4)</f>
        <v/>
      </c>
    </row>
    <row r="9158">
      <c r="A9158" s="13">
        <f>IF(H9158="","",ROW()-4)</f>
        <v/>
      </c>
      <c r="B9158" s="13">
        <f>IF(H9158="","",ROW()-4)</f>
        <v/>
      </c>
    </row>
    <row r="9159">
      <c r="A9159" s="13">
        <f>IF(H9159="","",ROW()-4)</f>
        <v/>
      </c>
      <c r="B9159" s="13">
        <f>IF(H9159="","",ROW()-4)</f>
        <v/>
      </c>
    </row>
    <row r="9160">
      <c r="A9160" s="13">
        <f>IF(H9160="","",ROW()-4)</f>
        <v/>
      </c>
      <c r="B9160" s="13">
        <f>IF(H9160="","",ROW()-4)</f>
        <v/>
      </c>
    </row>
    <row r="9161">
      <c r="A9161" s="13">
        <f>IF(H9161="","",ROW()-4)</f>
        <v/>
      </c>
      <c r="B9161" s="13">
        <f>IF(H9161="","",ROW()-4)</f>
        <v/>
      </c>
    </row>
    <row r="9162">
      <c r="A9162" s="13">
        <f>IF(H9162="","",ROW()-4)</f>
        <v/>
      </c>
      <c r="B9162" s="13">
        <f>IF(H9162="","",ROW()-4)</f>
        <v/>
      </c>
    </row>
    <row r="9163">
      <c r="A9163" s="13">
        <f>IF(H9163="","",ROW()-4)</f>
        <v/>
      </c>
      <c r="B9163" s="13">
        <f>IF(H9163="","",ROW()-4)</f>
        <v/>
      </c>
    </row>
    <row r="9164">
      <c r="A9164" s="13">
        <f>IF(H9164="","",ROW()-4)</f>
        <v/>
      </c>
      <c r="B9164" s="13">
        <f>IF(H9164="","",ROW()-4)</f>
        <v/>
      </c>
    </row>
    <row r="9165">
      <c r="A9165" s="13">
        <f>IF(H9165="","",ROW()-4)</f>
        <v/>
      </c>
      <c r="B9165" s="13">
        <f>IF(H9165="","",ROW()-4)</f>
        <v/>
      </c>
    </row>
    <row r="9166">
      <c r="A9166" s="13">
        <f>IF(H9166="","",ROW()-4)</f>
        <v/>
      </c>
      <c r="B9166" s="13">
        <f>IF(H9166="","",ROW()-4)</f>
        <v/>
      </c>
    </row>
    <row r="9167">
      <c r="A9167" s="13">
        <f>IF(H9167="","",ROW()-4)</f>
        <v/>
      </c>
      <c r="B9167" s="13">
        <f>IF(H9167="","",ROW()-4)</f>
        <v/>
      </c>
    </row>
    <row r="9168">
      <c r="A9168" s="13">
        <f>IF(H9168="","",ROW()-4)</f>
        <v/>
      </c>
      <c r="B9168" s="13">
        <f>IF(H9168="","",ROW()-4)</f>
        <v/>
      </c>
    </row>
    <row r="9169">
      <c r="A9169" s="13">
        <f>IF(H9169="","",ROW()-4)</f>
        <v/>
      </c>
      <c r="B9169" s="13">
        <f>IF(H9169="","",ROW()-4)</f>
        <v/>
      </c>
    </row>
    <row r="9170">
      <c r="A9170" s="13">
        <f>IF(H9170="","",ROW()-4)</f>
        <v/>
      </c>
      <c r="B9170" s="13">
        <f>IF(H9170="","",ROW()-4)</f>
        <v/>
      </c>
    </row>
    <row r="9171">
      <c r="A9171" s="13">
        <f>IF(H9171="","",ROW()-4)</f>
        <v/>
      </c>
      <c r="B9171" s="13">
        <f>IF(H9171="","",ROW()-4)</f>
        <v/>
      </c>
    </row>
    <row r="9172">
      <c r="A9172" s="13">
        <f>IF(H9172="","",ROW()-4)</f>
        <v/>
      </c>
      <c r="B9172" s="13">
        <f>IF(H9172="","",ROW()-4)</f>
        <v/>
      </c>
    </row>
    <row r="9173">
      <c r="A9173" s="13">
        <f>IF(H9173="","",ROW()-4)</f>
        <v/>
      </c>
      <c r="B9173" s="13">
        <f>IF(H9173="","",ROW()-4)</f>
        <v/>
      </c>
    </row>
    <row r="9174">
      <c r="A9174" s="13">
        <f>IF(H9174="","",ROW()-4)</f>
        <v/>
      </c>
      <c r="B9174" s="13">
        <f>IF(H9174="","",ROW()-4)</f>
        <v/>
      </c>
    </row>
    <row r="9175">
      <c r="A9175" s="13">
        <f>IF(H9175="","",ROW()-4)</f>
        <v/>
      </c>
      <c r="B9175" s="13">
        <f>IF(H9175="","",ROW()-4)</f>
        <v/>
      </c>
    </row>
    <row r="9176">
      <c r="A9176" s="13">
        <f>IF(H9176="","",ROW()-4)</f>
        <v/>
      </c>
      <c r="B9176" s="13">
        <f>IF(H9176="","",ROW()-4)</f>
        <v/>
      </c>
    </row>
    <row r="9177">
      <c r="A9177" s="13">
        <f>IF(H9177="","",ROW()-4)</f>
        <v/>
      </c>
      <c r="B9177" s="13">
        <f>IF(H9177="","",ROW()-4)</f>
        <v/>
      </c>
    </row>
    <row r="9178">
      <c r="A9178" s="13">
        <f>IF(H9178="","",ROW()-4)</f>
        <v/>
      </c>
      <c r="B9178" s="13">
        <f>IF(H9178="","",ROW()-4)</f>
        <v/>
      </c>
    </row>
    <row r="9179">
      <c r="A9179" s="13">
        <f>IF(H9179="","",ROW()-4)</f>
        <v/>
      </c>
      <c r="B9179" s="13">
        <f>IF(H9179="","",ROW()-4)</f>
        <v/>
      </c>
    </row>
    <row r="9180">
      <c r="A9180" s="13">
        <f>IF(H9180="","",ROW()-4)</f>
        <v/>
      </c>
      <c r="B9180" s="13">
        <f>IF(H9180="","",ROW()-4)</f>
        <v/>
      </c>
    </row>
    <row r="9181">
      <c r="A9181" s="13">
        <f>IF(H9181="","",ROW()-4)</f>
        <v/>
      </c>
      <c r="B9181" s="13">
        <f>IF(H9181="","",ROW()-4)</f>
        <v/>
      </c>
    </row>
    <row r="9182">
      <c r="A9182" s="13">
        <f>IF(H9182="","",ROW()-4)</f>
        <v/>
      </c>
      <c r="B9182" s="13">
        <f>IF(H9182="","",ROW()-4)</f>
        <v/>
      </c>
    </row>
    <row r="9183">
      <c r="A9183" s="13">
        <f>IF(H9183="","",ROW()-4)</f>
        <v/>
      </c>
      <c r="B9183" s="13">
        <f>IF(H9183="","",ROW()-4)</f>
        <v/>
      </c>
    </row>
    <row r="9184">
      <c r="A9184" s="13">
        <f>IF(H9184="","",ROW()-4)</f>
        <v/>
      </c>
      <c r="B9184" s="13">
        <f>IF(H9184="","",ROW()-4)</f>
        <v/>
      </c>
    </row>
    <row r="9185">
      <c r="A9185" s="13">
        <f>IF(H9185="","",ROW()-4)</f>
        <v/>
      </c>
      <c r="B9185" s="13">
        <f>IF(H9185="","",ROW()-4)</f>
        <v/>
      </c>
    </row>
    <row r="9186">
      <c r="A9186" s="13">
        <f>IF(H9186="","",ROW()-4)</f>
        <v/>
      </c>
      <c r="B9186" s="13">
        <f>IF(H9186="","",ROW()-4)</f>
        <v/>
      </c>
    </row>
    <row r="9187">
      <c r="A9187" s="13">
        <f>IF(H9187="","",ROW()-4)</f>
        <v/>
      </c>
      <c r="B9187" s="13">
        <f>IF(H9187="","",ROW()-4)</f>
        <v/>
      </c>
    </row>
    <row r="9188">
      <c r="A9188" s="13">
        <f>IF(H9188="","",ROW()-4)</f>
        <v/>
      </c>
      <c r="B9188" s="13">
        <f>IF(H9188="","",ROW()-4)</f>
        <v/>
      </c>
    </row>
    <row r="9189">
      <c r="A9189" s="13">
        <f>IF(H9189="","",ROW()-4)</f>
        <v/>
      </c>
      <c r="B9189" s="13">
        <f>IF(H9189="","",ROW()-4)</f>
        <v/>
      </c>
    </row>
    <row r="9190">
      <c r="A9190" s="13">
        <f>IF(H9190="","",ROW()-4)</f>
        <v/>
      </c>
      <c r="B9190" s="13">
        <f>IF(H9190="","",ROW()-4)</f>
        <v/>
      </c>
    </row>
    <row r="9191">
      <c r="A9191" s="13">
        <f>IF(H9191="","",ROW()-4)</f>
        <v/>
      </c>
      <c r="B9191" s="13">
        <f>IF(H9191="","",ROW()-4)</f>
        <v/>
      </c>
    </row>
    <row r="9192">
      <c r="A9192" s="13">
        <f>IF(H9192="","",ROW()-4)</f>
        <v/>
      </c>
      <c r="B9192" s="13">
        <f>IF(H9192="","",ROW()-4)</f>
        <v/>
      </c>
    </row>
    <row r="9193">
      <c r="A9193" s="13">
        <f>IF(H9193="","",ROW()-4)</f>
        <v/>
      </c>
      <c r="B9193" s="13">
        <f>IF(H9193="","",ROW()-4)</f>
        <v/>
      </c>
    </row>
    <row r="9194">
      <c r="A9194" s="13">
        <f>IF(H9194="","",ROW()-4)</f>
        <v/>
      </c>
      <c r="B9194" s="13">
        <f>IF(H9194="","",ROW()-4)</f>
        <v/>
      </c>
    </row>
    <row r="9195">
      <c r="A9195" s="13">
        <f>IF(H9195="","",ROW()-4)</f>
        <v/>
      </c>
      <c r="B9195" s="13">
        <f>IF(H9195="","",ROW()-4)</f>
        <v/>
      </c>
    </row>
    <row r="9196">
      <c r="A9196" s="13">
        <f>IF(H9196="","",ROW()-4)</f>
        <v/>
      </c>
      <c r="B9196" s="13">
        <f>IF(H9196="","",ROW()-4)</f>
        <v/>
      </c>
    </row>
    <row r="9197">
      <c r="A9197" s="13">
        <f>IF(H9197="","",ROW()-4)</f>
        <v/>
      </c>
      <c r="B9197" s="13">
        <f>IF(H9197="","",ROW()-4)</f>
        <v/>
      </c>
    </row>
    <row r="9198">
      <c r="A9198" s="13">
        <f>IF(H9198="","",ROW()-4)</f>
        <v/>
      </c>
      <c r="B9198" s="13">
        <f>IF(H9198="","",ROW()-4)</f>
        <v/>
      </c>
    </row>
    <row r="9199">
      <c r="A9199" s="13">
        <f>IF(H9199="","",ROW()-4)</f>
        <v/>
      </c>
      <c r="B9199" s="13">
        <f>IF(H9199="","",ROW()-4)</f>
        <v/>
      </c>
    </row>
    <row r="9200">
      <c r="A9200" s="13">
        <f>IF(H9200="","",ROW()-4)</f>
        <v/>
      </c>
      <c r="B9200" s="13">
        <f>IF(H9200="","",ROW()-4)</f>
        <v/>
      </c>
    </row>
    <row r="9201">
      <c r="A9201" s="13">
        <f>IF(H9201="","",ROW()-4)</f>
        <v/>
      </c>
      <c r="B9201" s="13">
        <f>IF(H9201="","",ROW()-4)</f>
        <v/>
      </c>
    </row>
    <row r="9202">
      <c r="A9202" s="13">
        <f>IF(H9202="","",ROW()-4)</f>
        <v/>
      </c>
      <c r="B9202" s="13">
        <f>IF(H9202="","",ROW()-4)</f>
        <v/>
      </c>
    </row>
    <row r="9203">
      <c r="A9203" s="13">
        <f>IF(H9203="","",ROW()-4)</f>
        <v/>
      </c>
      <c r="B9203" s="13">
        <f>IF(H9203="","",ROW()-4)</f>
        <v/>
      </c>
    </row>
    <row r="9204">
      <c r="A9204" s="13">
        <f>IF(H9204="","",ROW()-4)</f>
        <v/>
      </c>
      <c r="B9204" s="13">
        <f>IF(H9204="","",ROW()-4)</f>
        <v/>
      </c>
    </row>
    <row r="9205">
      <c r="A9205" s="13">
        <f>IF(H9205="","",ROW()-4)</f>
        <v/>
      </c>
      <c r="B9205" s="13">
        <f>IF(H9205="","",ROW()-4)</f>
        <v/>
      </c>
    </row>
    <row r="9206">
      <c r="A9206" s="13">
        <f>IF(H9206="","",ROW()-4)</f>
        <v/>
      </c>
      <c r="B9206" s="13">
        <f>IF(H9206="","",ROW()-4)</f>
        <v/>
      </c>
    </row>
    <row r="9207">
      <c r="A9207" s="13">
        <f>IF(H9207="","",ROW()-4)</f>
        <v/>
      </c>
      <c r="B9207" s="13">
        <f>IF(H9207="","",ROW()-4)</f>
        <v/>
      </c>
    </row>
    <row r="9208">
      <c r="A9208" s="13">
        <f>IF(H9208="","",ROW()-4)</f>
        <v/>
      </c>
      <c r="B9208" s="13">
        <f>IF(H9208="","",ROW()-4)</f>
        <v/>
      </c>
    </row>
    <row r="9209">
      <c r="A9209" s="13">
        <f>IF(H9209="","",ROW()-4)</f>
        <v/>
      </c>
      <c r="B9209" s="13">
        <f>IF(H9209="","",ROW()-4)</f>
        <v/>
      </c>
    </row>
    <row r="9210">
      <c r="A9210" s="13">
        <f>IF(H9210="","",ROW()-4)</f>
        <v/>
      </c>
      <c r="B9210" s="13">
        <f>IF(H9210="","",ROW()-4)</f>
        <v/>
      </c>
    </row>
    <row r="9211">
      <c r="A9211" s="13">
        <f>IF(H9211="","",ROW()-4)</f>
        <v/>
      </c>
      <c r="B9211" s="13">
        <f>IF(H9211="","",ROW()-4)</f>
        <v/>
      </c>
    </row>
    <row r="9212">
      <c r="A9212" s="13">
        <f>IF(H9212="","",ROW()-4)</f>
        <v/>
      </c>
      <c r="B9212" s="13">
        <f>IF(H9212="","",ROW()-4)</f>
        <v/>
      </c>
    </row>
    <row r="9213">
      <c r="A9213" s="13">
        <f>IF(H9213="","",ROW()-4)</f>
        <v/>
      </c>
      <c r="B9213" s="13">
        <f>IF(H9213="","",ROW()-4)</f>
        <v/>
      </c>
    </row>
    <row r="9214">
      <c r="A9214" s="13">
        <f>IF(H9214="","",ROW()-4)</f>
        <v/>
      </c>
      <c r="B9214" s="13">
        <f>IF(H9214="","",ROW()-4)</f>
        <v/>
      </c>
    </row>
    <row r="9215">
      <c r="A9215" s="13">
        <f>IF(H9215="","",ROW()-4)</f>
        <v/>
      </c>
      <c r="B9215" s="13">
        <f>IF(H9215="","",ROW()-4)</f>
        <v/>
      </c>
    </row>
    <row r="9216">
      <c r="A9216" s="13">
        <f>IF(H9216="","",ROW()-4)</f>
        <v/>
      </c>
      <c r="B9216" s="13">
        <f>IF(H9216="","",ROW()-4)</f>
        <v/>
      </c>
    </row>
    <row r="9217">
      <c r="A9217" s="13">
        <f>IF(H9217="","",ROW()-4)</f>
        <v/>
      </c>
      <c r="B9217" s="13">
        <f>IF(H9217="","",ROW()-4)</f>
        <v/>
      </c>
    </row>
    <row r="9218">
      <c r="A9218" s="13">
        <f>IF(H9218="","",ROW()-4)</f>
        <v/>
      </c>
      <c r="B9218" s="13">
        <f>IF(H9218="","",ROW()-4)</f>
        <v/>
      </c>
    </row>
    <row r="9219">
      <c r="A9219" s="13">
        <f>IF(H9219="","",ROW()-4)</f>
        <v/>
      </c>
      <c r="B9219" s="13">
        <f>IF(H9219="","",ROW()-4)</f>
        <v/>
      </c>
    </row>
    <row r="9220">
      <c r="A9220" s="13">
        <f>IF(H9220="","",ROW()-4)</f>
        <v/>
      </c>
      <c r="B9220" s="13">
        <f>IF(H9220="","",ROW()-4)</f>
        <v/>
      </c>
    </row>
    <row r="9221">
      <c r="A9221" s="13">
        <f>IF(H9221="","",ROW()-4)</f>
        <v/>
      </c>
      <c r="B9221" s="13">
        <f>IF(H9221="","",ROW()-4)</f>
        <v/>
      </c>
    </row>
    <row r="9222">
      <c r="A9222" s="13">
        <f>IF(H9222="","",ROW()-4)</f>
        <v/>
      </c>
      <c r="B9222" s="13">
        <f>IF(H9222="","",ROW()-4)</f>
        <v/>
      </c>
    </row>
    <row r="9223">
      <c r="A9223" s="13">
        <f>IF(H9223="","",ROW()-4)</f>
        <v/>
      </c>
      <c r="B9223" s="13">
        <f>IF(H9223="","",ROW()-4)</f>
        <v/>
      </c>
    </row>
    <row r="9224">
      <c r="A9224" s="13">
        <f>IF(H9224="","",ROW()-4)</f>
        <v/>
      </c>
      <c r="B9224" s="13">
        <f>IF(H9224="","",ROW()-4)</f>
        <v/>
      </c>
    </row>
    <row r="9225">
      <c r="A9225" s="13">
        <f>IF(H9225="","",ROW()-4)</f>
        <v/>
      </c>
      <c r="B9225" s="13">
        <f>IF(H9225="","",ROW()-4)</f>
        <v/>
      </c>
    </row>
    <row r="9226">
      <c r="A9226" s="13">
        <f>IF(H9226="","",ROW()-4)</f>
        <v/>
      </c>
      <c r="B9226" s="13">
        <f>IF(H9226="","",ROW()-4)</f>
        <v/>
      </c>
    </row>
    <row r="9227">
      <c r="A9227" s="13">
        <f>IF(H9227="","",ROW()-4)</f>
        <v/>
      </c>
      <c r="B9227" s="13">
        <f>IF(H9227="","",ROW()-4)</f>
        <v/>
      </c>
    </row>
    <row r="9228">
      <c r="A9228" s="13">
        <f>IF(H9228="","",ROW()-4)</f>
        <v/>
      </c>
      <c r="B9228" s="13">
        <f>IF(H9228="","",ROW()-4)</f>
        <v/>
      </c>
    </row>
    <row r="9229">
      <c r="A9229" s="13">
        <f>IF(H9229="","",ROW()-4)</f>
        <v/>
      </c>
      <c r="B9229" s="13">
        <f>IF(H9229="","",ROW()-4)</f>
        <v/>
      </c>
    </row>
    <row r="9230">
      <c r="A9230" s="13">
        <f>IF(H9230="","",ROW()-4)</f>
        <v/>
      </c>
      <c r="B9230" s="13">
        <f>IF(H9230="","",ROW()-4)</f>
        <v/>
      </c>
    </row>
    <row r="9231">
      <c r="A9231" s="13">
        <f>IF(H9231="","",ROW()-4)</f>
        <v/>
      </c>
      <c r="B9231" s="13">
        <f>IF(H9231="","",ROW()-4)</f>
        <v/>
      </c>
    </row>
    <row r="9232">
      <c r="A9232" s="13">
        <f>IF(H9232="","",ROW()-4)</f>
        <v/>
      </c>
      <c r="B9232" s="13">
        <f>IF(H9232="","",ROW()-4)</f>
        <v/>
      </c>
    </row>
    <row r="9233">
      <c r="A9233" s="13">
        <f>IF(H9233="","",ROW()-4)</f>
        <v/>
      </c>
      <c r="B9233" s="13">
        <f>IF(H9233="","",ROW()-4)</f>
        <v/>
      </c>
    </row>
    <row r="9234">
      <c r="A9234" s="13">
        <f>IF(H9234="","",ROW()-4)</f>
        <v/>
      </c>
      <c r="B9234" s="13">
        <f>IF(H9234="","",ROW()-4)</f>
        <v/>
      </c>
    </row>
    <row r="9235">
      <c r="A9235" s="13">
        <f>IF(H9235="","",ROW()-4)</f>
        <v/>
      </c>
      <c r="B9235" s="13">
        <f>IF(H9235="","",ROW()-4)</f>
        <v/>
      </c>
    </row>
    <row r="9236">
      <c r="A9236" s="13">
        <f>IF(H9236="","",ROW()-4)</f>
        <v/>
      </c>
      <c r="B9236" s="13">
        <f>IF(H9236="","",ROW()-4)</f>
        <v/>
      </c>
    </row>
    <row r="9237">
      <c r="A9237" s="13">
        <f>IF(H9237="","",ROW()-4)</f>
        <v/>
      </c>
      <c r="B9237" s="13">
        <f>IF(H9237="","",ROW()-4)</f>
        <v/>
      </c>
    </row>
    <row r="9238">
      <c r="A9238" s="13">
        <f>IF(H9238="","",ROW()-4)</f>
        <v/>
      </c>
      <c r="B9238" s="13">
        <f>IF(H9238="","",ROW()-4)</f>
        <v/>
      </c>
    </row>
    <row r="9239">
      <c r="A9239" s="13">
        <f>IF(H9239="","",ROW()-4)</f>
        <v/>
      </c>
      <c r="B9239" s="13">
        <f>IF(H9239="","",ROW()-4)</f>
        <v/>
      </c>
    </row>
    <row r="9240">
      <c r="A9240" s="13">
        <f>IF(H9240="","",ROW()-4)</f>
        <v/>
      </c>
      <c r="B9240" s="13">
        <f>IF(H9240="","",ROW()-4)</f>
        <v/>
      </c>
    </row>
    <row r="9241">
      <c r="A9241" s="13">
        <f>IF(H9241="","",ROW()-4)</f>
        <v/>
      </c>
      <c r="B9241" s="13">
        <f>IF(H9241="","",ROW()-4)</f>
        <v/>
      </c>
    </row>
    <row r="9242">
      <c r="A9242" s="13">
        <f>IF(H9242="","",ROW()-4)</f>
        <v/>
      </c>
      <c r="B9242" s="13">
        <f>IF(H9242="","",ROW()-4)</f>
        <v/>
      </c>
    </row>
    <row r="9243">
      <c r="A9243" s="13">
        <f>IF(H9243="","",ROW()-4)</f>
        <v/>
      </c>
      <c r="B9243" s="13">
        <f>IF(H9243="","",ROW()-4)</f>
        <v/>
      </c>
    </row>
    <row r="9244">
      <c r="A9244" s="13">
        <f>IF(H9244="","",ROW()-4)</f>
        <v/>
      </c>
      <c r="B9244" s="13">
        <f>IF(H9244="","",ROW()-4)</f>
        <v/>
      </c>
    </row>
    <row r="9245">
      <c r="A9245" s="13">
        <f>IF(H9245="","",ROW()-4)</f>
        <v/>
      </c>
      <c r="B9245" s="13">
        <f>IF(H9245="","",ROW()-4)</f>
        <v/>
      </c>
    </row>
    <row r="9246">
      <c r="A9246" s="13">
        <f>IF(H9246="","",ROW()-4)</f>
        <v/>
      </c>
      <c r="B9246" s="13">
        <f>IF(H9246="","",ROW()-4)</f>
        <v/>
      </c>
    </row>
    <row r="9247">
      <c r="A9247" s="13">
        <f>IF(H9247="","",ROW()-4)</f>
        <v/>
      </c>
      <c r="B9247" s="13">
        <f>IF(H9247="","",ROW()-4)</f>
        <v/>
      </c>
    </row>
    <row r="9248">
      <c r="A9248" s="13">
        <f>IF(H9248="","",ROW()-4)</f>
        <v/>
      </c>
      <c r="B9248" s="13">
        <f>IF(H9248="","",ROW()-4)</f>
        <v/>
      </c>
    </row>
    <row r="9249">
      <c r="A9249" s="13">
        <f>IF(H9249="","",ROW()-4)</f>
        <v/>
      </c>
      <c r="B9249" s="13">
        <f>IF(H9249="","",ROW()-4)</f>
        <v/>
      </c>
    </row>
    <row r="9250">
      <c r="A9250" s="13">
        <f>IF(H9250="","",ROW()-4)</f>
        <v/>
      </c>
      <c r="B9250" s="13">
        <f>IF(H9250="","",ROW()-4)</f>
        <v/>
      </c>
    </row>
    <row r="9251">
      <c r="A9251" s="13">
        <f>IF(H9251="","",ROW()-4)</f>
        <v/>
      </c>
      <c r="B9251" s="13">
        <f>IF(H9251="","",ROW()-4)</f>
        <v/>
      </c>
    </row>
    <row r="9252">
      <c r="A9252" s="13">
        <f>IF(H9252="","",ROW()-4)</f>
        <v/>
      </c>
      <c r="B9252" s="13">
        <f>IF(H9252="","",ROW()-4)</f>
        <v/>
      </c>
    </row>
    <row r="9253">
      <c r="A9253" s="13">
        <f>IF(H9253="","",ROW()-4)</f>
        <v/>
      </c>
      <c r="B9253" s="13">
        <f>IF(H9253="","",ROW()-4)</f>
        <v/>
      </c>
    </row>
    <row r="9254">
      <c r="A9254" s="13">
        <f>IF(H9254="","",ROW()-4)</f>
        <v/>
      </c>
      <c r="B9254" s="13">
        <f>IF(H9254="","",ROW()-4)</f>
        <v/>
      </c>
    </row>
    <row r="9255">
      <c r="A9255" s="13">
        <f>IF(H9255="","",ROW()-4)</f>
        <v/>
      </c>
      <c r="B9255" s="13">
        <f>IF(H9255="","",ROW()-4)</f>
        <v/>
      </c>
    </row>
    <row r="9256">
      <c r="A9256" s="13">
        <f>IF(H9256="","",ROW()-4)</f>
        <v/>
      </c>
      <c r="B9256" s="13">
        <f>IF(H9256="","",ROW()-4)</f>
        <v/>
      </c>
    </row>
    <row r="9257">
      <c r="A9257" s="13">
        <f>IF(H9257="","",ROW()-4)</f>
        <v/>
      </c>
      <c r="B9257" s="13">
        <f>IF(H9257="","",ROW()-4)</f>
        <v/>
      </c>
    </row>
    <row r="9258">
      <c r="A9258" s="13">
        <f>IF(H9258="","",ROW()-4)</f>
        <v/>
      </c>
      <c r="B9258" s="13">
        <f>IF(H9258="","",ROW()-4)</f>
        <v/>
      </c>
    </row>
    <row r="9259">
      <c r="A9259" s="13">
        <f>IF(H9259="","",ROW()-4)</f>
        <v/>
      </c>
      <c r="B9259" s="13">
        <f>IF(H9259="","",ROW()-4)</f>
        <v/>
      </c>
    </row>
    <row r="9260">
      <c r="A9260" s="13">
        <f>IF(H9260="","",ROW()-4)</f>
        <v/>
      </c>
      <c r="B9260" s="13">
        <f>IF(H9260="","",ROW()-4)</f>
        <v/>
      </c>
    </row>
    <row r="9261">
      <c r="A9261" s="13">
        <f>IF(H9261="","",ROW()-4)</f>
        <v/>
      </c>
      <c r="B9261" s="13">
        <f>IF(H9261="","",ROW()-4)</f>
        <v/>
      </c>
    </row>
    <row r="9262">
      <c r="A9262" s="13">
        <f>IF(H9262="","",ROW()-4)</f>
        <v/>
      </c>
      <c r="B9262" s="13">
        <f>IF(H9262="","",ROW()-4)</f>
        <v/>
      </c>
    </row>
    <row r="9263">
      <c r="A9263" s="13">
        <f>IF(H9263="","",ROW()-4)</f>
        <v/>
      </c>
      <c r="B9263" s="13">
        <f>IF(H9263="","",ROW()-4)</f>
        <v/>
      </c>
    </row>
    <row r="9264">
      <c r="A9264" s="13">
        <f>IF(H9264="","",ROW()-4)</f>
        <v/>
      </c>
      <c r="B9264" s="13">
        <f>IF(H9264="","",ROW()-4)</f>
        <v/>
      </c>
    </row>
    <row r="9265">
      <c r="A9265" s="13">
        <f>IF(H9265="","",ROW()-4)</f>
        <v/>
      </c>
      <c r="B9265" s="13">
        <f>IF(H9265="","",ROW()-4)</f>
        <v/>
      </c>
    </row>
    <row r="9266">
      <c r="A9266" s="13">
        <f>IF(H9266="","",ROW()-4)</f>
        <v/>
      </c>
      <c r="B9266" s="13">
        <f>IF(H9266="","",ROW()-4)</f>
        <v/>
      </c>
    </row>
    <row r="9267">
      <c r="A9267" s="13">
        <f>IF(H9267="","",ROW()-4)</f>
        <v/>
      </c>
      <c r="B9267" s="13">
        <f>IF(H9267="","",ROW()-4)</f>
        <v/>
      </c>
    </row>
    <row r="9268">
      <c r="A9268" s="13">
        <f>IF(H9268="","",ROW()-4)</f>
        <v/>
      </c>
      <c r="B9268" s="13">
        <f>IF(H9268="","",ROW()-4)</f>
        <v/>
      </c>
    </row>
    <row r="9269">
      <c r="A9269" s="13">
        <f>IF(H9269="","",ROW()-4)</f>
        <v/>
      </c>
      <c r="B9269" s="13">
        <f>IF(H9269="","",ROW()-4)</f>
        <v/>
      </c>
    </row>
    <row r="9270">
      <c r="A9270" s="13">
        <f>IF(H9270="","",ROW()-4)</f>
        <v/>
      </c>
      <c r="B9270" s="13">
        <f>IF(H9270="","",ROW()-4)</f>
        <v/>
      </c>
    </row>
    <row r="9271">
      <c r="A9271" s="13">
        <f>IF(H9271="","",ROW()-4)</f>
        <v/>
      </c>
      <c r="B9271" s="13">
        <f>IF(H9271="","",ROW()-4)</f>
        <v/>
      </c>
    </row>
    <row r="9272">
      <c r="A9272" s="13">
        <f>IF(H9272="","",ROW()-4)</f>
        <v/>
      </c>
      <c r="B9272" s="13">
        <f>IF(H9272="","",ROW()-4)</f>
        <v/>
      </c>
    </row>
    <row r="9273">
      <c r="A9273" s="13">
        <f>IF(H9273="","",ROW()-4)</f>
        <v/>
      </c>
      <c r="B9273" s="13">
        <f>IF(H9273="","",ROW()-4)</f>
        <v/>
      </c>
    </row>
    <row r="9274">
      <c r="A9274" s="13">
        <f>IF(H9274="","",ROW()-4)</f>
        <v/>
      </c>
      <c r="B9274" s="13">
        <f>IF(H9274="","",ROW()-4)</f>
        <v/>
      </c>
    </row>
    <row r="9275">
      <c r="A9275" s="13">
        <f>IF(H9275="","",ROW()-4)</f>
        <v/>
      </c>
      <c r="B9275" s="13">
        <f>IF(H9275="","",ROW()-4)</f>
        <v/>
      </c>
    </row>
    <row r="9276">
      <c r="A9276" s="13">
        <f>IF(H9276="","",ROW()-4)</f>
        <v/>
      </c>
      <c r="B9276" s="13">
        <f>IF(H9276="","",ROW()-4)</f>
        <v/>
      </c>
    </row>
    <row r="9277">
      <c r="A9277" s="13">
        <f>IF(H9277="","",ROW()-4)</f>
        <v/>
      </c>
      <c r="B9277" s="13">
        <f>IF(H9277="","",ROW()-4)</f>
        <v/>
      </c>
    </row>
    <row r="9278">
      <c r="A9278" s="13">
        <f>IF(H9278="","",ROW()-4)</f>
        <v/>
      </c>
      <c r="B9278" s="13">
        <f>IF(H9278="","",ROW()-4)</f>
        <v/>
      </c>
    </row>
    <row r="9279">
      <c r="A9279" s="13">
        <f>IF(H9279="","",ROW()-4)</f>
        <v/>
      </c>
      <c r="B9279" s="13">
        <f>IF(H9279="","",ROW()-4)</f>
        <v/>
      </c>
    </row>
    <row r="9280">
      <c r="A9280" s="13">
        <f>IF(H9280="","",ROW()-4)</f>
        <v/>
      </c>
      <c r="B9280" s="13">
        <f>IF(H9280="","",ROW()-4)</f>
        <v/>
      </c>
    </row>
    <row r="9281">
      <c r="A9281" s="13">
        <f>IF(H9281="","",ROW()-4)</f>
        <v/>
      </c>
      <c r="B9281" s="13">
        <f>IF(H9281="","",ROW()-4)</f>
        <v/>
      </c>
    </row>
    <row r="9282">
      <c r="A9282" s="13">
        <f>IF(H9282="","",ROW()-4)</f>
        <v/>
      </c>
      <c r="B9282" s="13">
        <f>IF(H9282="","",ROW()-4)</f>
        <v/>
      </c>
    </row>
    <row r="9283">
      <c r="A9283" s="13">
        <f>IF(H9283="","",ROW()-4)</f>
        <v/>
      </c>
      <c r="B9283" s="13">
        <f>IF(H9283="","",ROW()-4)</f>
        <v/>
      </c>
    </row>
    <row r="9284">
      <c r="A9284" s="13">
        <f>IF(H9284="","",ROW()-4)</f>
        <v/>
      </c>
      <c r="B9284" s="13">
        <f>IF(H9284="","",ROW()-4)</f>
        <v/>
      </c>
    </row>
    <row r="9285">
      <c r="A9285" s="13">
        <f>IF(H9285="","",ROW()-4)</f>
        <v/>
      </c>
      <c r="B9285" s="13">
        <f>IF(H9285="","",ROW()-4)</f>
        <v/>
      </c>
    </row>
    <row r="9286">
      <c r="A9286" s="13">
        <f>IF(H9286="","",ROW()-4)</f>
        <v/>
      </c>
      <c r="B9286" s="13">
        <f>IF(H9286="","",ROW()-4)</f>
        <v/>
      </c>
    </row>
    <row r="9287">
      <c r="A9287" s="13">
        <f>IF(H9287="","",ROW()-4)</f>
        <v/>
      </c>
      <c r="B9287" s="13">
        <f>IF(H9287="","",ROW()-4)</f>
        <v/>
      </c>
    </row>
    <row r="9288">
      <c r="A9288" s="13">
        <f>IF(H9288="","",ROW()-4)</f>
        <v/>
      </c>
      <c r="B9288" s="13">
        <f>IF(H9288="","",ROW()-4)</f>
        <v/>
      </c>
    </row>
    <row r="9289">
      <c r="A9289" s="13">
        <f>IF(H9289="","",ROW()-4)</f>
        <v/>
      </c>
      <c r="B9289" s="13">
        <f>IF(H9289="","",ROW()-4)</f>
        <v/>
      </c>
    </row>
    <row r="9290">
      <c r="A9290" s="13">
        <f>IF(H9290="","",ROW()-4)</f>
        <v/>
      </c>
      <c r="B9290" s="13">
        <f>IF(H9290="","",ROW()-4)</f>
        <v/>
      </c>
    </row>
    <row r="9291">
      <c r="A9291" s="13">
        <f>IF(H9291="","",ROW()-4)</f>
        <v/>
      </c>
      <c r="B9291" s="13">
        <f>IF(H9291="","",ROW()-4)</f>
        <v/>
      </c>
    </row>
    <row r="9292">
      <c r="A9292" s="13">
        <f>IF(H9292="","",ROW()-4)</f>
        <v/>
      </c>
      <c r="B9292" s="13">
        <f>IF(H9292="","",ROW()-4)</f>
        <v/>
      </c>
    </row>
    <row r="9293">
      <c r="A9293" s="13">
        <f>IF(H9293="","",ROW()-4)</f>
        <v/>
      </c>
      <c r="B9293" s="13">
        <f>IF(H9293="","",ROW()-4)</f>
        <v/>
      </c>
    </row>
    <row r="9294">
      <c r="A9294" s="13">
        <f>IF(H9294="","",ROW()-4)</f>
        <v/>
      </c>
      <c r="B9294" s="13">
        <f>IF(H9294="","",ROW()-4)</f>
        <v/>
      </c>
    </row>
    <row r="9295">
      <c r="A9295" s="13">
        <f>IF(H9295="","",ROW()-4)</f>
        <v/>
      </c>
      <c r="B9295" s="13">
        <f>IF(H9295="","",ROW()-4)</f>
        <v/>
      </c>
    </row>
    <row r="9296">
      <c r="A9296" s="13">
        <f>IF(H9296="","",ROW()-4)</f>
        <v/>
      </c>
      <c r="B9296" s="13">
        <f>IF(H9296="","",ROW()-4)</f>
        <v/>
      </c>
    </row>
    <row r="9297">
      <c r="A9297" s="13">
        <f>IF(H9297="","",ROW()-4)</f>
        <v/>
      </c>
      <c r="B9297" s="13">
        <f>IF(H9297="","",ROW()-4)</f>
        <v/>
      </c>
    </row>
    <row r="9298">
      <c r="A9298" s="13">
        <f>IF(H9298="","",ROW()-4)</f>
        <v/>
      </c>
      <c r="B9298" s="13">
        <f>IF(H9298="","",ROW()-4)</f>
        <v/>
      </c>
    </row>
    <row r="9299">
      <c r="A9299" s="13">
        <f>IF(H9299="","",ROW()-4)</f>
        <v/>
      </c>
      <c r="B9299" s="13">
        <f>IF(H9299="","",ROW()-4)</f>
        <v/>
      </c>
    </row>
    <row r="9300">
      <c r="A9300" s="13">
        <f>IF(H9300="","",ROW()-4)</f>
        <v/>
      </c>
      <c r="B9300" s="13">
        <f>IF(H9300="","",ROW()-4)</f>
        <v/>
      </c>
    </row>
    <row r="9301">
      <c r="A9301" s="13">
        <f>IF(H9301="","",ROW()-4)</f>
        <v/>
      </c>
      <c r="B9301" s="13">
        <f>IF(H9301="","",ROW()-4)</f>
        <v/>
      </c>
    </row>
    <row r="9302">
      <c r="A9302" s="13">
        <f>IF(H9302="","",ROW()-4)</f>
        <v/>
      </c>
      <c r="B9302" s="13">
        <f>IF(H9302="","",ROW()-4)</f>
        <v/>
      </c>
    </row>
    <row r="9303">
      <c r="A9303" s="13">
        <f>IF(H9303="","",ROW()-4)</f>
        <v/>
      </c>
      <c r="B9303" s="13">
        <f>IF(H9303="","",ROW()-4)</f>
        <v/>
      </c>
    </row>
    <row r="9304">
      <c r="A9304" s="13">
        <f>IF(H9304="","",ROW()-4)</f>
        <v/>
      </c>
      <c r="B9304" s="13">
        <f>IF(H9304="","",ROW()-4)</f>
        <v/>
      </c>
    </row>
    <row r="9305">
      <c r="A9305" s="13">
        <f>IF(H9305="","",ROW()-4)</f>
        <v/>
      </c>
      <c r="B9305" s="13">
        <f>IF(H9305="","",ROW()-4)</f>
        <v/>
      </c>
    </row>
    <row r="9306">
      <c r="A9306" s="13">
        <f>IF(H9306="","",ROW()-4)</f>
        <v/>
      </c>
      <c r="B9306" s="13">
        <f>IF(H9306="","",ROW()-4)</f>
        <v/>
      </c>
    </row>
    <row r="9307">
      <c r="A9307" s="13">
        <f>IF(H9307="","",ROW()-4)</f>
        <v/>
      </c>
      <c r="B9307" s="13">
        <f>IF(H9307="","",ROW()-4)</f>
        <v/>
      </c>
    </row>
    <row r="9308">
      <c r="A9308" s="13">
        <f>IF(H9308="","",ROW()-4)</f>
        <v/>
      </c>
      <c r="B9308" s="13">
        <f>IF(H9308="","",ROW()-4)</f>
        <v/>
      </c>
    </row>
    <row r="9309">
      <c r="A9309" s="13">
        <f>IF(H9309="","",ROW()-4)</f>
        <v/>
      </c>
      <c r="B9309" s="13">
        <f>IF(H9309="","",ROW()-4)</f>
        <v/>
      </c>
    </row>
    <row r="9310">
      <c r="A9310" s="13">
        <f>IF(H9310="","",ROW()-4)</f>
        <v/>
      </c>
      <c r="B9310" s="13">
        <f>IF(H9310="","",ROW()-4)</f>
        <v/>
      </c>
    </row>
    <row r="9311">
      <c r="A9311" s="13">
        <f>IF(H9311="","",ROW()-4)</f>
        <v/>
      </c>
      <c r="B9311" s="13">
        <f>IF(H9311="","",ROW()-4)</f>
        <v/>
      </c>
    </row>
    <row r="9312">
      <c r="A9312" s="13">
        <f>IF(H9312="","",ROW()-4)</f>
        <v/>
      </c>
      <c r="B9312" s="13">
        <f>IF(H9312="","",ROW()-4)</f>
        <v/>
      </c>
    </row>
    <row r="9313">
      <c r="A9313" s="13">
        <f>IF(H9313="","",ROW()-4)</f>
        <v/>
      </c>
      <c r="B9313" s="13">
        <f>IF(H9313="","",ROW()-4)</f>
        <v/>
      </c>
    </row>
    <row r="9314">
      <c r="A9314" s="13">
        <f>IF(H9314="","",ROW()-4)</f>
        <v/>
      </c>
      <c r="B9314" s="13">
        <f>IF(H9314="","",ROW()-4)</f>
        <v/>
      </c>
    </row>
    <row r="9315">
      <c r="A9315" s="13">
        <f>IF(H9315="","",ROW()-4)</f>
        <v/>
      </c>
      <c r="B9315" s="13">
        <f>IF(H9315="","",ROW()-4)</f>
        <v/>
      </c>
    </row>
    <row r="9316">
      <c r="A9316" s="13">
        <f>IF(H9316="","",ROW()-4)</f>
        <v/>
      </c>
      <c r="B9316" s="13">
        <f>IF(H9316="","",ROW()-4)</f>
        <v/>
      </c>
    </row>
    <row r="9317">
      <c r="A9317" s="13">
        <f>IF(H9317="","",ROW()-4)</f>
        <v/>
      </c>
      <c r="B9317" s="13">
        <f>IF(H9317="","",ROW()-4)</f>
        <v/>
      </c>
    </row>
    <row r="9318">
      <c r="A9318" s="13">
        <f>IF(H9318="","",ROW()-4)</f>
        <v/>
      </c>
      <c r="B9318" s="13">
        <f>IF(H9318="","",ROW()-4)</f>
        <v/>
      </c>
    </row>
    <row r="9319">
      <c r="A9319" s="13">
        <f>IF(H9319="","",ROW()-4)</f>
        <v/>
      </c>
      <c r="B9319" s="13">
        <f>IF(H9319="","",ROW()-4)</f>
        <v/>
      </c>
    </row>
    <row r="9320">
      <c r="A9320" s="13">
        <f>IF(H9320="","",ROW()-4)</f>
        <v/>
      </c>
      <c r="B9320" s="13">
        <f>IF(H9320="","",ROW()-4)</f>
        <v/>
      </c>
    </row>
    <row r="9321">
      <c r="A9321" s="13">
        <f>IF(H9321="","",ROW()-4)</f>
        <v/>
      </c>
      <c r="B9321" s="13">
        <f>IF(H9321="","",ROW()-4)</f>
        <v/>
      </c>
    </row>
    <row r="9322">
      <c r="A9322" s="13">
        <f>IF(H9322="","",ROW()-4)</f>
        <v/>
      </c>
      <c r="B9322" s="13">
        <f>IF(H9322="","",ROW()-4)</f>
        <v/>
      </c>
    </row>
    <row r="9323">
      <c r="A9323" s="13">
        <f>IF(H9323="","",ROW()-4)</f>
        <v/>
      </c>
      <c r="B9323" s="13">
        <f>IF(H9323="","",ROW()-4)</f>
        <v/>
      </c>
    </row>
    <row r="9324">
      <c r="A9324" s="13">
        <f>IF(H9324="","",ROW()-4)</f>
        <v/>
      </c>
      <c r="B9324" s="13">
        <f>IF(H9324="","",ROW()-4)</f>
        <v/>
      </c>
    </row>
    <row r="9325">
      <c r="A9325" s="13">
        <f>IF(H9325="","",ROW()-4)</f>
        <v/>
      </c>
      <c r="B9325" s="13">
        <f>IF(H9325="","",ROW()-4)</f>
        <v/>
      </c>
    </row>
    <row r="9326">
      <c r="A9326" s="13">
        <f>IF(H9326="","",ROW()-4)</f>
        <v/>
      </c>
      <c r="B9326" s="13">
        <f>IF(H9326="","",ROW()-4)</f>
        <v/>
      </c>
    </row>
    <row r="9327">
      <c r="A9327" s="13">
        <f>IF(H9327="","",ROW()-4)</f>
        <v/>
      </c>
      <c r="B9327" s="13">
        <f>IF(H9327="","",ROW()-4)</f>
        <v/>
      </c>
    </row>
    <row r="9328">
      <c r="A9328" s="13">
        <f>IF(H9328="","",ROW()-4)</f>
        <v/>
      </c>
      <c r="B9328" s="13">
        <f>IF(H9328="","",ROW()-4)</f>
        <v/>
      </c>
    </row>
    <row r="9329">
      <c r="A9329" s="13">
        <f>IF(H9329="","",ROW()-4)</f>
        <v/>
      </c>
      <c r="B9329" s="13">
        <f>IF(H9329="","",ROW()-4)</f>
        <v/>
      </c>
    </row>
    <row r="9330">
      <c r="A9330" s="13">
        <f>IF(H9330="","",ROW()-4)</f>
        <v/>
      </c>
      <c r="B9330" s="13">
        <f>IF(H9330="","",ROW()-4)</f>
        <v/>
      </c>
    </row>
    <row r="9331">
      <c r="A9331" s="13">
        <f>IF(H9331="","",ROW()-4)</f>
        <v/>
      </c>
      <c r="B9331" s="13">
        <f>IF(H9331="","",ROW()-4)</f>
        <v/>
      </c>
    </row>
    <row r="9332">
      <c r="A9332" s="13">
        <f>IF(H9332="","",ROW()-4)</f>
        <v/>
      </c>
      <c r="B9332" s="13">
        <f>IF(H9332="","",ROW()-4)</f>
        <v/>
      </c>
    </row>
    <row r="9333">
      <c r="A9333" s="13">
        <f>IF(H9333="","",ROW()-4)</f>
        <v/>
      </c>
      <c r="B9333" s="13">
        <f>IF(H9333="","",ROW()-4)</f>
        <v/>
      </c>
    </row>
    <row r="9334">
      <c r="A9334" s="13">
        <f>IF(H9334="","",ROW()-4)</f>
        <v/>
      </c>
      <c r="B9334" s="13">
        <f>IF(H9334="","",ROW()-4)</f>
        <v/>
      </c>
    </row>
    <row r="9335">
      <c r="A9335" s="13">
        <f>IF(H9335="","",ROW()-4)</f>
        <v/>
      </c>
      <c r="B9335" s="13">
        <f>IF(H9335="","",ROW()-4)</f>
        <v/>
      </c>
    </row>
    <row r="9336">
      <c r="A9336" s="13">
        <f>IF(H9336="","",ROW()-4)</f>
        <v/>
      </c>
      <c r="B9336" s="13">
        <f>IF(H9336="","",ROW()-4)</f>
        <v/>
      </c>
    </row>
    <row r="9337">
      <c r="A9337" s="13">
        <f>IF(H9337="","",ROW()-4)</f>
        <v/>
      </c>
      <c r="B9337" s="13">
        <f>IF(H9337="","",ROW()-4)</f>
        <v/>
      </c>
    </row>
    <row r="9338">
      <c r="A9338" s="13">
        <f>IF(H9338="","",ROW()-4)</f>
        <v/>
      </c>
      <c r="B9338" s="13">
        <f>IF(H9338="","",ROW()-4)</f>
        <v/>
      </c>
    </row>
    <row r="9339">
      <c r="A9339" s="13">
        <f>IF(H9339="","",ROW()-4)</f>
        <v/>
      </c>
      <c r="B9339" s="13">
        <f>IF(H9339="","",ROW()-4)</f>
        <v/>
      </c>
    </row>
    <row r="9340">
      <c r="A9340" s="13">
        <f>IF(H9340="","",ROW()-4)</f>
        <v/>
      </c>
      <c r="B9340" s="13">
        <f>IF(H9340="","",ROW()-4)</f>
        <v/>
      </c>
    </row>
    <row r="9341">
      <c r="A9341" s="13">
        <f>IF(H9341="","",ROW()-4)</f>
        <v/>
      </c>
      <c r="B9341" s="13">
        <f>IF(H9341="","",ROW()-4)</f>
        <v/>
      </c>
    </row>
    <row r="9342">
      <c r="A9342" s="13">
        <f>IF(H9342="","",ROW()-4)</f>
        <v/>
      </c>
      <c r="B9342" s="13">
        <f>IF(H9342="","",ROW()-4)</f>
        <v/>
      </c>
    </row>
    <row r="9343">
      <c r="A9343" s="13">
        <f>IF(H9343="","",ROW()-4)</f>
        <v/>
      </c>
      <c r="B9343" s="13">
        <f>IF(H9343="","",ROW()-4)</f>
        <v/>
      </c>
    </row>
    <row r="9344">
      <c r="A9344" s="13">
        <f>IF(H9344="","",ROW()-4)</f>
        <v/>
      </c>
      <c r="B9344" s="13">
        <f>IF(H9344="","",ROW()-4)</f>
        <v/>
      </c>
    </row>
    <row r="9345">
      <c r="A9345" s="13">
        <f>IF(H9345="","",ROW()-4)</f>
        <v/>
      </c>
      <c r="B9345" s="13">
        <f>IF(H9345="","",ROW()-4)</f>
        <v/>
      </c>
    </row>
    <row r="9346">
      <c r="A9346" s="13">
        <f>IF(H9346="","",ROW()-4)</f>
        <v/>
      </c>
      <c r="B9346" s="13">
        <f>IF(H9346="","",ROW()-4)</f>
        <v/>
      </c>
    </row>
    <row r="9347">
      <c r="A9347" s="13">
        <f>IF(H9347="","",ROW()-4)</f>
        <v/>
      </c>
      <c r="B9347" s="13">
        <f>IF(H9347="","",ROW()-4)</f>
        <v/>
      </c>
    </row>
    <row r="9348">
      <c r="A9348" s="13">
        <f>IF(H9348="","",ROW()-4)</f>
        <v/>
      </c>
      <c r="B9348" s="13">
        <f>IF(H9348="","",ROW()-4)</f>
        <v/>
      </c>
    </row>
    <row r="9349">
      <c r="A9349" s="13">
        <f>IF(H9349="","",ROW()-4)</f>
        <v/>
      </c>
      <c r="B9349" s="13">
        <f>IF(H9349="","",ROW()-4)</f>
        <v/>
      </c>
    </row>
    <row r="9350">
      <c r="A9350" s="13">
        <f>IF(H9350="","",ROW()-4)</f>
        <v/>
      </c>
      <c r="B9350" s="13">
        <f>IF(H9350="","",ROW()-4)</f>
        <v/>
      </c>
    </row>
    <row r="9351">
      <c r="A9351" s="13">
        <f>IF(H9351="","",ROW()-4)</f>
        <v/>
      </c>
      <c r="B9351" s="13">
        <f>IF(H9351="","",ROW()-4)</f>
        <v/>
      </c>
    </row>
    <row r="9352">
      <c r="A9352" s="13">
        <f>IF(H9352="","",ROW()-4)</f>
        <v/>
      </c>
      <c r="B9352" s="13">
        <f>IF(H9352="","",ROW()-4)</f>
        <v/>
      </c>
    </row>
    <row r="9353">
      <c r="A9353" s="13">
        <f>IF(H9353="","",ROW()-4)</f>
        <v/>
      </c>
      <c r="B9353" s="13">
        <f>IF(H9353="","",ROW()-4)</f>
        <v/>
      </c>
    </row>
    <row r="9354">
      <c r="A9354" s="13">
        <f>IF(H9354="","",ROW()-4)</f>
        <v/>
      </c>
      <c r="B9354" s="13">
        <f>IF(H9354="","",ROW()-4)</f>
        <v/>
      </c>
    </row>
    <row r="9355">
      <c r="A9355" s="13">
        <f>IF(H9355="","",ROW()-4)</f>
        <v/>
      </c>
      <c r="B9355" s="13">
        <f>IF(H9355="","",ROW()-4)</f>
        <v/>
      </c>
    </row>
    <row r="9356">
      <c r="A9356" s="13">
        <f>IF(H9356="","",ROW()-4)</f>
        <v/>
      </c>
      <c r="B9356" s="13">
        <f>IF(H9356="","",ROW()-4)</f>
        <v/>
      </c>
    </row>
    <row r="9357">
      <c r="A9357" s="13">
        <f>IF(H9357="","",ROW()-4)</f>
        <v/>
      </c>
      <c r="B9357" s="13">
        <f>IF(H9357="","",ROW()-4)</f>
        <v/>
      </c>
    </row>
    <row r="9358">
      <c r="A9358" s="13">
        <f>IF(H9358="","",ROW()-4)</f>
        <v/>
      </c>
      <c r="B9358" s="13">
        <f>IF(H9358="","",ROW()-4)</f>
        <v/>
      </c>
    </row>
    <row r="9359">
      <c r="A9359" s="13">
        <f>IF(H9359="","",ROW()-4)</f>
        <v/>
      </c>
      <c r="B9359" s="13">
        <f>IF(H9359="","",ROW()-4)</f>
        <v/>
      </c>
    </row>
    <row r="9360">
      <c r="A9360" s="13">
        <f>IF(H9360="","",ROW()-4)</f>
        <v/>
      </c>
      <c r="B9360" s="13">
        <f>IF(H9360="","",ROW()-4)</f>
        <v/>
      </c>
    </row>
    <row r="9361">
      <c r="A9361" s="13">
        <f>IF(H9361="","",ROW()-4)</f>
        <v/>
      </c>
      <c r="B9361" s="13">
        <f>IF(H9361="","",ROW()-4)</f>
        <v/>
      </c>
    </row>
    <row r="9362">
      <c r="A9362" s="13">
        <f>IF(H9362="","",ROW()-4)</f>
        <v/>
      </c>
      <c r="B9362" s="13">
        <f>IF(H9362="","",ROW()-4)</f>
        <v/>
      </c>
    </row>
    <row r="9363">
      <c r="A9363" s="13">
        <f>IF(H9363="","",ROW()-4)</f>
        <v/>
      </c>
      <c r="B9363" s="13">
        <f>IF(H9363="","",ROW()-4)</f>
        <v/>
      </c>
    </row>
    <row r="9364">
      <c r="A9364" s="13">
        <f>IF(H9364="","",ROW()-4)</f>
        <v/>
      </c>
      <c r="B9364" s="13">
        <f>IF(H9364="","",ROW()-4)</f>
        <v/>
      </c>
    </row>
    <row r="9365">
      <c r="A9365" s="13">
        <f>IF(H9365="","",ROW()-4)</f>
        <v/>
      </c>
      <c r="B9365" s="13">
        <f>IF(H9365="","",ROW()-4)</f>
        <v/>
      </c>
    </row>
    <row r="9366">
      <c r="A9366" s="13">
        <f>IF(H9366="","",ROW()-4)</f>
        <v/>
      </c>
      <c r="B9366" s="13">
        <f>IF(H9366="","",ROW()-4)</f>
        <v/>
      </c>
    </row>
    <row r="9367">
      <c r="A9367" s="13">
        <f>IF(H9367="","",ROW()-4)</f>
        <v/>
      </c>
      <c r="B9367" s="13">
        <f>IF(H9367="","",ROW()-4)</f>
        <v/>
      </c>
    </row>
    <row r="9368">
      <c r="A9368" s="13">
        <f>IF(H9368="","",ROW()-4)</f>
        <v/>
      </c>
      <c r="B9368" s="13">
        <f>IF(H9368="","",ROW()-4)</f>
        <v/>
      </c>
    </row>
    <row r="9369">
      <c r="A9369" s="13">
        <f>IF(H9369="","",ROW()-4)</f>
        <v/>
      </c>
      <c r="B9369" s="13">
        <f>IF(H9369="","",ROW()-4)</f>
        <v/>
      </c>
    </row>
    <row r="9370">
      <c r="A9370" s="13">
        <f>IF(H9370="","",ROW()-4)</f>
        <v/>
      </c>
      <c r="B9370" s="13">
        <f>IF(H9370="","",ROW()-4)</f>
        <v/>
      </c>
    </row>
    <row r="9371">
      <c r="A9371" s="13">
        <f>IF(H9371="","",ROW()-4)</f>
        <v/>
      </c>
      <c r="B9371" s="13">
        <f>IF(H9371="","",ROW()-4)</f>
        <v/>
      </c>
    </row>
    <row r="9372">
      <c r="A9372" s="13">
        <f>IF(H9372="","",ROW()-4)</f>
        <v/>
      </c>
      <c r="B9372" s="13">
        <f>IF(H9372="","",ROW()-4)</f>
        <v/>
      </c>
    </row>
    <row r="9373">
      <c r="A9373" s="13">
        <f>IF(H9373="","",ROW()-4)</f>
        <v/>
      </c>
      <c r="B9373" s="13">
        <f>IF(H9373="","",ROW()-4)</f>
        <v/>
      </c>
    </row>
    <row r="9374">
      <c r="A9374" s="13">
        <f>IF(H9374="","",ROW()-4)</f>
        <v/>
      </c>
      <c r="B9374" s="13">
        <f>IF(H9374="","",ROW()-4)</f>
        <v/>
      </c>
    </row>
    <row r="9375">
      <c r="A9375" s="13">
        <f>IF(H9375="","",ROW()-4)</f>
        <v/>
      </c>
      <c r="B9375" s="13">
        <f>IF(H9375="","",ROW()-4)</f>
        <v/>
      </c>
    </row>
    <row r="9376">
      <c r="A9376" s="13">
        <f>IF(H9376="","",ROW()-4)</f>
        <v/>
      </c>
      <c r="B9376" s="13">
        <f>IF(H9376="","",ROW()-4)</f>
        <v/>
      </c>
    </row>
    <row r="9377">
      <c r="A9377" s="13">
        <f>IF(H9377="","",ROW()-4)</f>
        <v/>
      </c>
      <c r="B9377" s="13">
        <f>IF(H9377="","",ROW()-4)</f>
        <v/>
      </c>
    </row>
    <row r="9378">
      <c r="A9378" s="13">
        <f>IF(H9378="","",ROW()-4)</f>
        <v/>
      </c>
      <c r="B9378" s="13">
        <f>IF(H9378="","",ROW()-4)</f>
        <v/>
      </c>
    </row>
    <row r="9379">
      <c r="A9379" s="13">
        <f>IF(H9379="","",ROW()-4)</f>
        <v/>
      </c>
      <c r="B9379" s="13">
        <f>IF(H9379="","",ROW()-4)</f>
        <v/>
      </c>
    </row>
    <row r="9380">
      <c r="A9380" s="13">
        <f>IF(H9380="","",ROW()-4)</f>
        <v/>
      </c>
      <c r="B9380" s="13">
        <f>IF(H9380="","",ROW()-4)</f>
        <v/>
      </c>
    </row>
    <row r="9381">
      <c r="A9381" s="13">
        <f>IF(H9381="","",ROW()-4)</f>
        <v/>
      </c>
      <c r="B9381" s="13">
        <f>IF(H9381="","",ROW()-4)</f>
        <v/>
      </c>
    </row>
    <row r="9382">
      <c r="A9382" s="13">
        <f>IF(H9382="","",ROW()-4)</f>
        <v/>
      </c>
      <c r="B9382" s="13">
        <f>IF(H9382="","",ROW()-4)</f>
        <v/>
      </c>
    </row>
    <row r="9383">
      <c r="A9383" s="13">
        <f>IF(H9383="","",ROW()-4)</f>
        <v/>
      </c>
      <c r="B9383" s="13">
        <f>IF(H9383="","",ROW()-4)</f>
        <v/>
      </c>
    </row>
    <row r="9384">
      <c r="A9384" s="13">
        <f>IF(H9384="","",ROW()-4)</f>
        <v/>
      </c>
      <c r="B9384" s="13">
        <f>IF(H9384="","",ROW()-4)</f>
        <v/>
      </c>
    </row>
    <row r="9385">
      <c r="A9385" s="13">
        <f>IF(H9385="","",ROW()-4)</f>
        <v/>
      </c>
      <c r="B9385" s="13">
        <f>IF(H9385="","",ROW()-4)</f>
        <v/>
      </c>
    </row>
    <row r="9386">
      <c r="A9386" s="13">
        <f>IF(H9386="","",ROW()-4)</f>
        <v/>
      </c>
      <c r="B9386" s="13">
        <f>IF(H9386="","",ROW()-4)</f>
        <v/>
      </c>
    </row>
    <row r="9387">
      <c r="A9387" s="13">
        <f>IF(H9387="","",ROW()-4)</f>
        <v/>
      </c>
      <c r="B9387" s="13">
        <f>IF(H9387="","",ROW()-4)</f>
        <v/>
      </c>
    </row>
    <row r="9388">
      <c r="A9388" s="13">
        <f>IF(H9388="","",ROW()-4)</f>
        <v/>
      </c>
      <c r="B9388" s="13">
        <f>IF(H9388="","",ROW()-4)</f>
        <v/>
      </c>
    </row>
    <row r="9389">
      <c r="A9389" s="13">
        <f>IF(H9389="","",ROW()-4)</f>
        <v/>
      </c>
      <c r="B9389" s="13">
        <f>IF(H9389="","",ROW()-4)</f>
        <v/>
      </c>
    </row>
    <row r="9390">
      <c r="A9390" s="13">
        <f>IF(H9390="","",ROW()-4)</f>
        <v/>
      </c>
      <c r="B9390" s="13">
        <f>IF(H9390="","",ROW()-4)</f>
        <v/>
      </c>
    </row>
    <row r="9391">
      <c r="A9391" s="13">
        <f>IF(H9391="","",ROW()-4)</f>
        <v/>
      </c>
      <c r="B9391" s="13">
        <f>IF(H9391="","",ROW()-4)</f>
        <v/>
      </c>
    </row>
    <row r="9392">
      <c r="A9392" s="13">
        <f>IF(H9392="","",ROW()-4)</f>
        <v/>
      </c>
      <c r="B9392" s="13">
        <f>IF(H9392="","",ROW()-4)</f>
        <v/>
      </c>
    </row>
    <row r="9393">
      <c r="A9393" s="13">
        <f>IF(H9393="","",ROW()-4)</f>
        <v/>
      </c>
      <c r="B9393" s="13">
        <f>IF(H9393="","",ROW()-4)</f>
        <v/>
      </c>
    </row>
    <row r="9394">
      <c r="A9394" s="13">
        <f>IF(H9394="","",ROW()-4)</f>
        <v/>
      </c>
      <c r="B9394" s="13">
        <f>IF(H9394="","",ROW()-4)</f>
        <v/>
      </c>
    </row>
    <row r="9395">
      <c r="A9395" s="13">
        <f>IF(H9395="","",ROW()-4)</f>
        <v/>
      </c>
      <c r="B9395" s="13">
        <f>IF(H9395="","",ROW()-4)</f>
        <v/>
      </c>
    </row>
    <row r="9396">
      <c r="A9396" s="13">
        <f>IF(H9396="","",ROW()-4)</f>
        <v/>
      </c>
      <c r="B9396" s="13">
        <f>IF(H9396="","",ROW()-4)</f>
        <v/>
      </c>
    </row>
    <row r="9397">
      <c r="A9397" s="13">
        <f>IF(H9397="","",ROW()-4)</f>
        <v/>
      </c>
      <c r="B9397" s="13">
        <f>IF(H9397="","",ROW()-4)</f>
        <v/>
      </c>
    </row>
    <row r="9398">
      <c r="A9398" s="13">
        <f>IF(H9398="","",ROW()-4)</f>
        <v/>
      </c>
      <c r="B9398" s="13">
        <f>IF(H9398="","",ROW()-4)</f>
        <v/>
      </c>
    </row>
    <row r="9399">
      <c r="A9399" s="13">
        <f>IF(H9399="","",ROW()-4)</f>
        <v/>
      </c>
      <c r="B9399" s="13">
        <f>IF(H9399="","",ROW()-4)</f>
        <v/>
      </c>
    </row>
    <row r="9400">
      <c r="A9400" s="13">
        <f>IF(H9400="","",ROW()-4)</f>
        <v/>
      </c>
      <c r="B9400" s="13">
        <f>IF(H9400="","",ROW()-4)</f>
        <v/>
      </c>
    </row>
    <row r="9401">
      <c r="A9401" s="13">
        <f>IF(H9401="","",ROW()-4)</f>
        <v/>
      </c>
      <c r="B9401" s="13">
        <f>IF(H9401="","",ROW()-4)</f>
        <v/>
      </c>
    </row>
    <row r="9402">
      <c r="A9402" s="13">
        <f>IF(H9402="","",ROW()-4)</f>
        <v/>
      </c>
      <c r="B9402" s="13">
        <f>IF(H9402="","",ROW()-4)</f>
        <v/>
      </c>
    </row>
    <row r="9403">
      <c r="A9403" s="13">
        <f>IF(H9403="","",ROW()-4)</f>
        <v/>
      </c>
      <c r="B9403" s="13">
        <f>IF(H9403="","",ROW()-4)</f>
        <v/>
      </c>
    </row>
    <row r="9404">
      <c r="A9404" s="13">
        <f>IF(H9404="","",ROW()-4)</f>
        <v/>
      </c>
      <c r="B9404" s="13">
        <f>IF(H9404="","",ROW()-4)</f>
        <v/>
      </c>
    </row>
    <row r="9405">
      <c r="A9405" s="13">
        <f>IF(H9405="","",ROW()-4)</f>
        <v/>
      </c>
      <c r="B9405" s="13">
        <f>IF(H9405="","",ROW()-4)</f>
        <v/>
      </c>
    </row>
    <row r="9406">
      <c r="A9406" s="13">
        <f>IF(H9406="","",ROW()-4)</f>
        <v/>
      </c>
      <c r="B9406" s="13">
        <f>IF(H9406="","",ROW()-4)</f>
        <v/>
      </c>
    </row>
    <row r="9407">
      <c r="A9407" s="13">
        <f>IF(H9407="","",ROW()-4)</f>
        <v/>
      </c>
      <c r="B9407" s="13">
        <f>IF(H9407="","",ROW()-4)</f>
        <v/>
      </c>
    </row>
    <row r="9408">
      <c r="A9408" s="13">
        <f>IF(H9408="","",ROW()-4)</f>
        <v/>
      </c>
      <c r="B9408" s="13">
        <f>IF(H9408="","",ROW()-4)</f>
        <v/>
      </c>
    </row>
    <row r="9409">
      <c r="A9409" s="13">
        <f>IF(H9409="","",ROW()-4)</f>
        <v/>
      </c>
      <c r="B9409" s="13">
        <f>IF(H9409="","",ROW()-4)</f>
        <v/>
      </c>
    </row>
    <row r="9410">
      <c r="A9410" s="13">
        <f>IF(H9410="","",ROW()-4)</f>
        <v/>
      </c>
      <c r="B9410" s="13">
        <f>IF(H9410="","",ROW()-4)</f>
        <v/>
      </c>
    </row>
    <row r="9411">
      <c r="A9411" s="13">
        <f>IF(H9411="","",ROW()-4)</f>
        <v/>
      </c>
      <c r="B9411" s="13">
        <f>IF(H9411="","",ROW()-4)</f>
        <v/>
      </c>
    </row>
    <row r="9412">
      <c r="A9412" s="13">
        <f>IF(H9412="","",ROW()-4)</f>
        <v/>
      </c>
      <c r="B9412" s="13">
        <f>IF(H9412="","",ROW()-4)</f>
        <v/>
      </c>
    </row>
    <row r="9413">
      <c r="A9413" s="13">
        <f>IF(H9413="","",ROW()-4)</f>
        <v/>
      </c>
      <c r="B9413" s="13">
        <f>IF(H9413="","",ROW()-4)</f>
        <v/>
      </c>
    </row>
    <row r="9414">
      <c r="A9414" s="13">
        <f>IF(H9414="","",ROW()-4)</f>
        <v/>
      </c>
      <c r="B9414" s="13">
        <f>IF(H9414="","",ROW()-4)</f>
        <v/>
      </c>
    </row>
    <row r="9415">
      <c r="A9415" s="13">
        <f>IF(H9415="","",ROW()-4)</f>
        <v/>
      </c>
      <c r="B9415" s="13">
        <f>IF(H9415="","",ROW()-4)</f>
        <v/>
      </c>
    </row>
    <row r="9416">
      <c r="A9416" s="13">
        <f>IF(H9416="","",ROW()-4)</f>
        <v/>
      </c>
      <c r="B9416" s="13">
        <f>IF(H9416="","",ROW()-4)</f>
        <v/>
      </c>
    </row>
    <row r="9417">
      <c r="A9417" s="13">
        <f>IF(H9417="","",ROW()-4)</f>
        <v/>
      </c>
      <c r="B9417" s="13">
        <f>IF(H9417="","",ROW()-4)</f>
        <v/>
      </c>
    </row>
    <row r="9418">
      <c r="A9418" s="13">
        <f>IF(H9418="","",ROW()-4)</f>
        <v/>
      </c>
      <c r="B9418" s="13">
        <f>IF(H9418="","",ROW()-4)</f>
        <v/>
      </c>
    </row>
    <row r="9419">
      <c r="A9419" s="13">
        <f>IF(H9419="","",ROW()-4)</f>
        <v/>
      </c>
      <c r="B9419" s="13">
        <f>IF(H9419="","",ROW()-4)</f>
        <v/>
      </c>
    </row>
    <row r="9420">
      <c r="A9420" s="13">
        <f>IF(H9420="","",ROW()-4)</f>
        <v/>
      </c>
      <c r="B9420" s="13">
        <f>IF(H9420="","",ROW()-4)</f>
        <v/>
      </c>
    </row>
    <row r="9421">
      <c r="A9421" s="13">
        <f>IF(H9421="","",ROW()-4)</f>
        <v/>
      </c>
      <c r="B9421" s="13">
        <f>IF(H9421="","",ROW()-4)</f>
        <v/>
      </c>
    </row>
    <row r="9422">
      <c r="A9422" s="13">
        <f>IF(H9422="","",ROW()-4)</f>
        <v/>
      </c>
      <c r="B9422" s="13">
        <f>IF(H9422="","",ROW()-4)</f>
        <v/>
      </c>
    </row>
    <row r="9423">
      <c r="A9423" s="13">
        <f>IF(H9423="","",ROW()-4)</f>
        <v/>
      </c>
      <c r="B9423" s="13">
        <f>IF(H9423="","",ROW()-4)</f>
        <v/>
      </c>
    </row>
    <row r="9424">
      <c r="A9424" s="13">
        <f>IF(H9424="","",ROW()-4)</f>
        <v/>
      </c>
      <c r="B9424" s="13">
        <f>IF(H9424="","",ROW()-4)</f>
        <v/>
      </c>
    </row>
    <row r="9425">
      <c r="A9425" s="13">
        <f>IF(H9425="","",ROW()-4)</f>
        <v/>
      </c>
      <c r="B9425" s="13">
        <f>IF(H9425="","",ROW()-4)</f>
        <v/>
      </c>
    </row>
    <row r="9426">
      <c r="A9426" s="13">
        <f>IF(H9426="","",ROW()-4)</f>
        <v/>
      </c>
      <c r="B9426" s="13">
        <f>IF(H9426="","",ROW()-4)</f>
        <v/>
      </c>
    </row>
    <row r="9427">
      <c r="A9427" s="13">
        <f>IF(H9427="","",ROW()-4)</f>
        <v/>
      </c>
      <c r="B9427" s="13">
        <f>IF(H9427="","",ROW()-4)</f>
        <v/>
      </c>
    </row>
    <row r="9428">
      <c r="A9428" s="13">
        <f>IF(H9428="","",ROW()-4)</f>
        <v/>
      </c>
      <c r="B9428" s="13">
        <f>IF(H9428="","",ROW()-4)</f>
        <v/>
      </c>
    </row>
    <row r="9429">
      <c r="A9429" s="13">
        <f>IF(H9429="","",ROW()-4)</f>
        <v/>
      </c>
      <c r="B9429" s="13">
        <f>IF(H9429="","",ROW()-4)</f>
        <v/>
      </c>
    </row>
    <row r="9430">
      <c r="A9430" s="13">
        <f>IF(H9430="","",ROW()-4)</f>
        <v/>
      </c>
      <c r="B9430" s="13">
        <f>IF(H9430="","",ROW()-4)</f>
        <v/>
      </c>
    </row>
    <row r="9431">
      <c r="A9431" s="13">
        <f>IF(H9431="","",ROW()-4)</f>
        <v/>
      </c>
      <c r="B9431" s="13">
        <f>IF(H9431="","",ROW()-4)</f>
        <v/>
      </c>
    </row>
    <row r="9432">
      <c r="A9432" s="13">
        <f>IF(H9432="","",ROW()-4)</f>
        <v/>
      </c>
      <c r="B9432" s="13">
        <f>IF(H9432="","",ROW()-4)</f>
        <v/>
      </c>
    </row>
    <row r="9433">
      <c r="A9433" s="13">
        <f>IF(H9433="","",ROW()-4)</f>
        <v/>
      </c>
      <c r="B9433" s="13">
        <f>IF(H9433="","",ROW()-4)</f>
        <v/>
      </c>
    </row>
    <row r="9434">
      <c r="A9434" s="13">
        <f>IF(H9434="","",ROW()-4)</f>
        <v/>
      </c>
      <c r="B9434" s="13">
        <f>IF(H9434="","",ROW()-4)</f>
        <v/>
      </c>
    </row>
    <row r="9435">
      <c r="A9435" s="13">
        <f>IF(H9435="","",ROW()-4)</f>
        <v/>
      </c>
      <c r="B9435" s="13">
        <f>IF(H9435="","",ROW()-4)</f>
        <v/>
      </c>
    </row>
    <row r="9436">
      <c r="A9436" s="13">
        <f>IF(H9436="","",ROW()-4)</f>
        <v/>
      </c>
      <c r="B9436" s="13">
        <f>IF(H9436="","",ROW()-4)</f>
        <v/>
      </c>
    </row>
    <row r="9437">
      <c r="A9437" s="13">
        <f>IF(H9437="","",ROW()-4)</f>
        <v/>
      </c>
      <c r="B9437" s="13">
        <f>IF(H9437="","",ROW()-4)</f>
        <v/>
      </c>
    </row>
    <row r="9438">
      <c r="A9438" s="13">
        <f>IF(H9438="","",ROW()-4)</f>
        <v/>
      </c>
      <c r="B9438" s="13">
        <f>IF(H9438="","",ROW()-4)</f>
        <v/>
      </c>
    </row>
    <row r="9439">
      <c r="A9439" s="13">
        <f>IF(H9439="","",ROW()-4)</f>
        <v/>
      </c>
      <c r="B9439" s="13">
        <f>IF(H9439="","",ROW()-4)</f>
        <v/>
      </c>
    </row>
    <row r="9440">
      <c r="A9440" s="13">
        <f>IF(H9440="","",ROW()-4)</f>
        <v/>
      </c>
      <c r="B9440" s="13">
        <f>IF(H9440="","",ROW()-4)</f>
        <v/>
      </c>
    </row>
    <row r="9441">
      <c r="A9441" s="13">
        <f>IF(H9441="","",ROW()-4)</f>
        <v/>
      </c>
      <c r="B9441" s="13">
        <f>IF(H9441="","",ROW()-4)</f>
        <v/>
      </c>
    </row>
    <row r="9442">
      <c r="A9442" s="13">
        <f>IF(H9442="","",ROW()-4)</f>
        <v/>
      </c>
      <c r="B9442" s="13">
        <f>IF(H9442="","",ROW()-4)</f>
        <v/>
      </c>
    </row>
    <row r="9443">
      <c r="A9443" s="13">
        <f>IF(H9443="","",ROW()-4)</f>
        <v/>
      </c>
      <c r="B9443" s="13">
        <f>IF(H9443="","",ROW()-4)</f>
        <v/>
      </c>
    </row>
    <row r="9444">
      <c r="A9444" s="13">
        <f>IF(H9444="","",ROW()-4)</f>
        <v/>
      </c>
      <c r="B9444" s="13">
        <f>IF(H9444="","",ROW()-4)</f>
        <v/>
      </c>
    </row>
    <row r="9445">
      <c r="A9445" s="13">
        <f>IF(H9445="","",ROW()-4)</f>
        <v/>
      </c>
      <c r="B9445" s="13">
        <f>IF(H9445="","",ROW()-4)</f>
        <v/>
      </c>
    </row>
    <row r="9446">
      <c r="A9446" s="13">
        <f>IF(H9446="","",ROW()-4)</f>
        <v/>
      </c>
      <c r="B9446" s="13">
        <f>IF(H9446="","",ROW()-4)</f>
        <v/>
      </c>
    </row>
    <row r="9447">
      <c r="A9447" s="13">
        <f>IF(H9447="","",ROW()-4)</f>
        <v/>
      </c>
      <c r="B9447" s="13">
        <f>IF(H9447="","",ROW()-4)</f>
        <v/>
      </c>
    </row>
    <row r="9448">
      <c r="A9448" s="13">
        <f>IF(H9448="","",ROW()-4)</f>
        <v/>
      </c>
      <c r="B9448" s="13">
        <f>IF(H9448="","",ROW()-4)</f>
        <v/>
      </c>
    </row>
    <row r="9449">
      <c r="A9449" s="13">
        <f>IF(H9449="","",ROW()-4)</f>
        <v/>
      </c>
      <c r="B9449" s="13">
        <f>IF(H9449="","",ROW()-4)</f>
        <v/>
      </c>
    </row>
    <row r="9450">
      <c r="A9450" s="13">
        <f>IF(H9450="","",ROW()-4)</f>
        <v/>
      </c>
      <c r="B9450" s="13">
        <f>IF(H9450="","",ROW()-4)</f>
        <v/>
      </c>
    </row>
    <row r="9451">
      <c r="A9451" s="13">
        <f>IF(H9451="","",ROW()-4)</f>
        <v/>
      </c>
      <c r="B9451" s="13">
        <f>IF(H9451="","",ROW()-4)</f>
        <v/>
      </c>
    </row>
    <row r="9452">
      <c r="A9452" s="13">
        <f>IF(H9452="","",ROW()-4)</f>
        <v/>
      </c>
      <c r="B9452" s="13">
        <f>IF(H9452="","",ROW()-4)</f>
        <v/>
      </c>
    </row>
    <row r="9453">
      <c r="A9453" s="13">
        <f>IF(H9453="","",ROW()-4)</f>
        <v/>
      </c>
      <c r="B9453" s="13">
        <f>IF(H9453="","",ROW()-4)</f>
        <v/>
      </c>
    </row>
    <row r="9454">
      <c r="A9454" s="13">
        <f>IF(H9454="","",ROW()-4)</f>
        <v/>
      </c>
      <c r="B9454" s="13">
        <f>IF(H9454="","",ROW()-4)</f>
        <v/>
      </c>
    </row>
    <row r="9455">
      <c r="A9455" s="13">
        <f>IF(H9455="","",ROW()-4)</f>
        <v/>
      </c>
      <c r="B9455" s="13">
        <f>IF(H9455="","",ROW()-4)</f>
        <v/>
      </c>
    </row>
    <row r="9456">
      <c r="A9456" s="13">
        <f>IF(H9456="","",ROW()-4)</f>
        <v/>
      </c>
      <c r="B9456" s="13">
        <f>IF(H9456="","",ROW()-4)</f>
        <v/>
      </c>
    </row>
    <row r="9457">
      <c r="A9457" s="13">
        <f>IF(H9457="","",ROW()-4)</f>
        <v/>
      </c>
      <c r="B9457" s="13">
        <f>IF(H9457="","",ROW()-4)</f>
        <v/>
      </c>
    </row>
    <row r="9458">
      <c r="A9458" s="13">
        <f>IF(H9458="","",ROW()-4)</f>
        <v/>
      </c>
      <c r="B9458" s="13">
        <f>IF(H9458="","",ROW()-4)</f>
        <v/>
      </c>
    </row>
    <row r="9459">
      <c r="A9459" s="13">
        <f>IF(H9459="","",ROW()-4)</f>
        <v/>
      </c>
      <c r="B9459" s="13">
        <f>IF(H9459="","",ROW()-4)</f>
        <v/>
      </c>
    </row>
    <row r="9460">
      <c r="A9460" s="13">
        <f>IF(H9460="","",ROW()-4)</f>
        <v/>
      </c>
      <c r="B9460" s="13">
        <f>IF(H9460="","",ROW()-4)</f>
        <v/>
      </c>
    </row>
    <row r="9461">
      <c r="A9461" s="13">
        <f>IF(H9461="","",ROW()-4)</f>
        <v/>
      </c>
      <c r="B9461" s="13">
        <f>IF(H9461="","",ROW()-4)</f>
        <v/>
      </c>
    </row>
    <row r="9462">
      <c r="A9462" s="13">
        <f>IF(H9462="","",ROW()-4)</f>
        <v/>
      </c>
      <c r="B9462" s="13">
        <f>IF(H9462="","",ROW()-4)</f>
        <v/>
      </c>
    </row>
    <row r="9463">
      <c r="A9463" s="13">
        <f>IF(H9463="","",ROW()-4)</f>
        <v/>
      </c>
      <c r="B9463" s="13">
        <f>IF(H9463="","",ROW()-4)</f>
        <v/>
      </c>
    </row>
    <row r="9464">
      <c r="A9464" s="13">
        <f>IF(H9464="","",ROW()-4)</f>
        <v/>
      </c>
      <c r="B9464" s="13">
        <f>IF(H9464="","",ROW()-4)</f>
        <v/>
      </c>
    </row>
    <row r="9465">
      <c r="A9465" s="13">
        <f>IF(H9465="","",ROW()-4)</f>
        <v/>
      </c>
      <c r="B9465" s="13">
        <f>IF(H9465="","",ROW()-4)</f>
        <v/>
      </c>
    </row>
    <row r="9466">
      <c r="A9466" s="13">
        <f>IF(H9466="","",ROW()-4)</f>
        <v/>
      </c>
      <c r="B9466" s="13">
        <f>IF(H9466="","",ROW()-4)</f>
        <v/>
      </c>
    </row>
    <row r="9467">
      <c r="A9467" s="13">
        <f>IF(H9467="","",ROW()-4)</f>
        <v/>
      </c>
      <c r="B9467" s="13">
        <f>IF(H9467="","",ROW()-4)</f>
        <v/>
      </c>
    </row>
    <row r="9468">
      <c r="A9468" s="13">
        <f>IF(H9468="","",ROW()-4)</f>
        <v/>
      </c>
      <c r="B9468" s="13">
        <f>IF(H9468="","",ROW()-4)</f>
        <v/>
      </c>
    </row>
    <row r="9469">
      <c r="A9469" s="13">
        <f>IF(H9469="","",ROW()-4)</f>
        <v/>
      </c>
      <c r="B9469" s="13">
        <f>IF(H9469="","",ROW()-4)</f>
        <v/>
      </c>
    </row>
    <row r="9470">
      <c r="A9470" s="13">
        <f>IF(H9470="","",ROW()-4)</f>
        <v/>
      </c>
      <c r="B9470" s="13">
        <f>IF(H9470="","",ROW()-4)</f>
        <v/>
      </c>
    </row>
    <row r="9471">
      <c r="A9471" s="13">
        <f>IF(H9471="","",ROW()-4)</f>
        <v/>
      </c>
      <c r="B9471" s="13">
        <f>IF(H9471="","",ROW()-4)</f>
        <v/>
      </c>
    </row>
    <row r="9472">
      <c r="A9472" s="13">
        <f>IF(H9472="","",ROW()-4)</f>
        <v/>
      </c>
      <c r="B9472" s="13">
        <f>IF(H9472="","",ROW()-4)</f>
        <v/>
      </c>
    </row>
    <row r="9473">
      <c r="A9473" s="13">
        <f>IF(H9473="","",ROW()-4)</f>
        <v/>
      </c>
      <c r="B9473" s="13">
        <f>IF(H9473="","",ROW()-4)</f>
        <v/>
      </c>
    </row>
    <row r="9474">
      <c r="A9474" s="13">
        <f>IF(H9474="","",ROW()-4)</f>
        <v/>
      </c>
      <c r="B9474" s="13">
        <f>IF(H9474="","",ROW()-4)</f>
        <v/>
      </c>
    </row>
    <row r="9475">
      <c r="A9475" s="13">
        <f>IF(H9475="","",ROW()-4)</f>
        <v/>
      </c>
      <c r="B9475" s="13">
        <f>IF(H9475="","",ROW()-4)</f>
        <v/>
      </c>
    </row>
    <row r="9476">
      <c r="A9476" s="13">
        <f>IF(H9476="","",ROW()-4)</f>
        <v/>
      </c>
      <c r="B9476" s="13">
        <f>IF(H9476="","",ROW()-4)</f>
        <v/>
      </c>
    </row>
    <row r="9477">
      <c r="A9477" s="13">
        <f>IF(H9477="","",ROW()-4)</f>
        <v/>
      </c>
      <c r="B9477" s="13">
        <f>IF(H9477="","",ROW()-4)</f>
        <v/>
      </c>
    </row>
    <row r="9478">
      <c r="A9478" s="13">
        <f>IF(H9478="","",ROW()-4)</f>
        <v/>
      </c>
      <c r="B9478" s="13">
        <f>IF(H9478="","",ROW()-4)</f>
        <v/>
      </c>
    </row>
    <row r="9479">
      <c r="A9479" s="13">
        <f>IF(H9479="","",ROW()-4)</f>
        <v/>
      </c>
      <c r="B9479" s="13">
        <f>IF(H9479="","",ROW()-4)</f>
        <v/>
      </c>
    </row>
    <row r="9480">
      <c r="A9480" s="13">
        <f>IF(H9480="","",ROW()-4)</f>
        <v/>
      </c>
      <c r="B9480" s="13">
        <f>IF(H9480="","",ROW()-4)</f>
        <v/>
      </c>
    </row>
    <row r="9481">
      <c r="A9481" s="13">
        <f>IF(H9481="","",ROW()-4)</f>
        <v/>
      </c>
      <c r="B9481" s="13">
        <f>IF(H9481="","",ROW()-4)</f>
        <v/>
      </c>
    </row>
    <row r="9482">
      <c r="A9482" s="13">
        <f>IF(H9482="","",ROW()-4)</f>
        <v/>
      </c>
      <c r="B9482" s="13">
        <f>IF(H9482="","",ROW()-4)</f>
        <v/>
      </c>
    </row>
    <row r="9483">
      <c r="A9483" s="13">
        <f>IF(H9483="","",ROW()-4)</f>
        <v/>
      </c>
      <c r="B9483" s="13">
        <f>IF(H9483="","",ROW()-4)</f>
        <v/>
      </c>
    </row>
    <row r="9484">
      <c r="A9484" s="13">
        <f>IF(H9484="","",ROW()-4)</f>
        <v/>
      </c>
      <c r="B9484" s="13">
        <f>IF(H9484="","",ROW()-4)</f>
        <v/>
      </c>
    </row>
    <row r="9485">
      <c r="A9485" s="13">
        <f>IF(H9485="","",ROW()-4)</f>
        <v/>
      </c>
      <c r="B9485" s="13">
        <f>IF(H9485="","",ROW()-4)</f>
        <v/>
      </c>
    </row>
    <row r="9486">
      <c r="A9486" s="13">
        <f>IF(H9486="","",ROW()-4)</f>
        <v/>
      </c>
      <c r="B9486" s="13">
        <f>IF(H9486="","",ROW()-4)</f>
        <v/>
      </c>
    </row>
    <row r="9487">
      <c r="A9487" s="13">
        <f>IF(H9487="","",ROW()-4)</f>
        <v/>
      </c>
      <c r="B9487" s="13">
        <f>IF(H9487="","",ROW()-4)</f>
        <v/>
      </c>
    </row>
    <row r="9488">
      <c r="A9488" s="13">
        <f>IF(H9488="","",ROW()-4)</f>
        <v/>
      </c>
      <c r="B9488" s="13">
        <f>IF(H9488="","",ROW()-4)</f>
        <v/>
      </c>
    </row>
    <row r="9489">
      <c r="A9489" s="13">
        <f>IF(H9489="","",ROW()-4)</f>
        <v/>
      </c>
      <c r="B9489" s="13">
        <f>IF(H9489="","",ROW()-4)</f>
        <v/>
      </c>
    </row>
    <row r="9490">
      <c r="A9490" s="13">
        <f>IF(H9490="","",ROW()-4)</f>
        <v/>
      </c>
      <c r="B9490" s="13">
        <f>IF(H9490="","",ROW()-4)</f>
        <v/>
      </c>
    </row>
    <row r="9491">
      <c r="A9491" s="13">
        <f>IF(H9491="","",ROW()-4)</f>
        <v/>
      </c>
      <c r="B9491" s="13">
        <f>IF(H9491="","",ROW()-4)</f>
        <v/>
      </c>
    </row>
    <row r="9492">
      <c r="A9492" s="13">
        <f>IF(H9492="","",ROW()-4)</f>
        <v/>
      </c>
      <c r="B9492" s="13">
        <f>IF(H9492="","",ROW()-4)</f>
        <v/>
      </c>
    </row>
    <row r="9493">
      <c r="A9493" s="13">
        <f>IF(H9493="","",ROW()-4)</f>
        <v/>
      </c>
      <c r="B9493" s="13">
        <f>IF(H9493="","",ROW()-4)</f>
        <v/>
      </c>
    </row>
    <row r="9494">
      <c r="A9494" s="13">
        <f>IF(H9494="","",ROW()-4)</f>
        <v/>
      </c>
      <c r="B9494" s="13">
        <f>IF(H9494="","",ROW()-4)</f>
        <v/>
      </c>
    </row>
    <row r="9495">
      <c r="A9495" s="13">
        <f>IF(H9495="","",ROW()-4)</f>
        <v/>
      </c>
      <c r="B9495" s="13">
        <f>IF(H9495="","",ROW()-4)</f>
        <v/>
      </c>
    </row>
    <row r="9496">
      <c r="A9496" s="13">
        <f>IF(H9496="","",ROW()-4)</f>
        <v/>
      </c>
      <c r="B9496" s="13">
        <f>IF(H9496="","",ROW()-4)</f>
        <v/>
      </c>
    </row>
    <row r="9497">
      <c r="A9497" s="13">
        <f>IF(H9497="","",ROW()-4)</f>
        <v/>
      </c>
      <c r="B9497" s="13">
        <f>IF(H9497="","",ROW()-4)</f>
        <v/>
      </c>
    </row>
    <row r="9498">
      <c r="A9498" s="13">
        <f>IF(H9498="","",ROW()-4)</f>
        <v/>
      </c>
      <c r="B9498" s="13">
        <f>IF(H9498="","",ROW()-4)</f>
        <v/>
      </c>
    </row>
    <row r="9499">
      <c r="A9499" s="13">
        <f>IF(H9499="","",ROW()-4)</f>
        <v/>
      </c>
      <c r="B9499" s="13">
        <f>IF(H9499="","",ROW()-4)</f>
        <v/>
      </c>
    </row>
    <row r="9500">
      <c r="A9500" s="13">
        <f>IF(H9500="","",ROW()-4)</f>
        <v/>
      </c>
      <c r="B9500" s="13">
        <f>IF(H9500="","",ROW()-4)</f>
        <v/>
      </c>
    </row>
    <row r="9501">
      <c r="A9501" s="13">
        <f>IF(H9501="","",ROW()-4)</f>
        <v/>
      </c>
      <c r="B9501" s="13">
        <f>IF(H9501="","",ROW()-4)</f>
        <v/>
      </c>
    </row>
    <row r="9502">
      <c r="A9502" s="13">
        <f>IF(H9502="","",ROW()-4)</f>
        <v/>
      </c>
      <c r="B9502" s="13">
        <f>IF(H9502="","",ROW()-4)</f>
        <v/>
      </c>
    </row>
    <row r="9503">
      <c r="A9503" s="13">
        <f>IF(H9503="","",ROW()-4)</f>
        <v/>
      </c>
      <c r="B9503" s="13">
        <f>IF(H9503="","",ROW()-4)</f>
        <v/>
      </c>
    </row>
    <row r="9504">
      <c r="A9504" s="13">
        <f>IF(H9504="","",ROW()-4)</f>
        <v/>
      </c>
      <c r="B9504" s="13">
        <f>IF(H9504="","",ROW()-4)</f>
        <v/>
      </c>
    </row>
    <row r="9505">
      <c r="A9505" s="13">
        <f>IF(H9505="","",ROW()-4)</f>
        <v/>
      </c>
      <c r="B9505" s="13">
        <f>IF(H9505="","",ROW()-4)</f>
        <v/>
      </c>
    </row>
    <row r="9506">
      <c r="A9506" s="13">
        <f>IF(H9506="","",ROW()-4)</f>
        <v/>
      </c>
      <c r="B9506" s="13">
        <f>IF(H9506="","",ROW()-4)</f>
        <v/>
      </c>
    </row>
    <row r="9507">
      <c r="A9507" s="13">
        <f>IF(H9507="","",ROW()-4)</f>
        <v/>
      </c>
      <c r="B9507" s="13">
        <f>IF(H9507="","",ROW()-4)</f>
        <v/>
      </c>
    </row>
    <row r="9508">
      <c r="A9508" s="13">
        <f>IF(H9508="","",ROW()-4)</f>
        <v/>
      </c>
      <c r="B9508" s="13">
        <f>IF(H9508="","",ROW()-4)</f>
        <v/>
      </c>
    </row>
    <row r="9509">
      <c r="A9509" s="13">
        <f>IF(H9509="","",ROW()-4)</f>
        <v/>
      </c>
      <c r="B9509" s="13">
        <f>IF(H9509="","",ROW()-4)</f>
        <v/>
      </c>
    </row>
    <row r="9510">
      <c r="A9510" s="13">
        <f>IF(H9510="","",ROW()-4)</f>
        <v/>
      </c>
      <c r="B9510" s="13">
        <f>IF(H9510="","",ROW()-4)</f>
        <v/>
      </c>
    </row>
    <row r="9511">
      <c r="A9511" s="13">
        <f>IF(H9511="","",ROW()-4)</f>
        <v/>
      </c>
      <c r="B9511" s="13">
        <f>IF(H9511="","",ROW()-4)</f>
        <v/>
      </c>
    </row>
    <row r="9512">
      <c r="A9512" s="13">
        <f>IF(H9512="","",ROW()-4)</f>
        <v/>
      </c>
      <c r="B9512" s="13">
        <f>IF(H9512="","",ROW()-4)</f>
        <v/>
      </c>
    </row>
    <row r="9513">
      <c r="A9513" s="13">
        <f>IF(H9513="","",ROW()-4)</f>
        <v/>
      </c>
      <c r="B9513" s="13">
        <f>IF(H9513="","",ROW()-4)</f>
        <v/>
      </c>
    </row>
    <row r="9514">
      <c r="A9514" s="13">
        <f>IF(H9514="","",ROW()-4)</f>
        <v/>
      </c>
      <c r="B9514" s="13">
        <f>IF(H9514="","",ROW()-4)</f>
        <v/>
      </c>
    </row>
    <row r="9515">
      <c r="A9515" s="13">
        <f>IF(H9515="","",ROW()-4)</f>
        <v/>
      </c>
      <c r="B9515" s="13">
        <f>IF(H9515="","",ROW()-4)</f>
        <v/>
      </c>
    </row>
    <row r="9516">
      <c r="A9516" s="13">
        <f>IF(H9516="","",ROW()-4)</f>
        <v/>
      </c>
      <c r="B9516" s="13">
        <f>IF(H9516="","",ROW()-4)</f>
        <v/>
      </c>
    </row>
    <row r="9517">
      <c r="A9517" s="13">
        <f>IF(H9517="","",ROW()-4)</f>
        <v/>
      </c>
      <c r="B9517" s="13">
        <f>IF(H9517="","",ROW()-4)</f>
        <v/>
      </c>
    </row>
    <row r="9518">
      <c r="A9518" s="13">
        <f>IF(H9518="","",ROW()-4)</f>
        <v/>
      </c>
      <c r="B9518" s="13">
        <f>IF(H9518="","",ROW()-4)</f>
        <v/>
      </c>
    </row>
    <row r="9519">
      <c r="A9519" s="13">
        <f>IF(H9519="","",ROW()-4)</f>
        <v/>
      </c>
      <c r="B9519" s="13">
        <f>IF(H9519="","",ROW()-4)</f>
        <v/>
      </c>
    </row>
    <row r="9520">
      <c r="A9520" s="13">
        <f>IF(H9520="","",ROW()-4)</f>
        <v/>
      </c>
      <c r="B9520" s="13">
        <f>IF(H9520="","",ROW()-4)</f>
        <v/>
      </c>
    </row>
    <row r="9521">
      <c r="A9521" s="13">
        <f>IF(H9521="","",ROW()-4)</f>
        <v/>
      </c>
      <c r="B9521" s="13">
        <f>IF(H9521="","",ROW()-4)</f>
        <v/>
      </c>
    </row>
    <row r="9522">
      <c r="A9522" s="13">
        <f>IF(H9522="","",ROW()-4)</f>
        <v/>
      </c>
      <c r="B9522" s="13">
        <f>IF(H9522="","",ROW()-4)</f>
        <v/>
      </c>
    </row>
    <row r="9523">
      <c r="A9523" s="13">
        <f>IF(H9523="","",ROW()-4)</f>
        <v/>
      </c>
      <c r="B9523" s="13">
        <f>IF(H9523="","",ROW()-4)</f>
        <v/>
      </c>
    </row>
    <row r="9524">
      <c r="A9524" s="13">
        <f>IF(H9524="","",ROW()-4)</f>
        <v/>
      </c>
      <c r="B9524" s="13">
        <f>IF(H9524="","",ROW()-4)</f>
        <v/>
      </c>
    </row>
    <row r="9525">
      <c r="A9525" s="13">
        <f>IF(H9525="","",ROW()-4)</f>
        <v/>
      </c>
      <c r="B9525" s="13">
        <f>IF(H9525="","",ROW()-4)</f>
        <v/>
      </c>
    </row>
    <row r="9526">
      <c r="A9526" s="13">
        <f>IF(H9526="","",ROW()-4)</f>
        <v/>
      </c>
      <c r="B9526" s="13">
        <f>IF(H9526="","",ROW()-4)</f>
        <v/>
      </c>
    </row>
    <row r="9527">
      <c r="A9527" s="13">
        <f>IF(H9527="","",ROW()-4)</f>
        <v/>
      </c>
      <c r="B9527" s="13">
        <f>IF(H9527="","",ROW()-4)</f>
        <v/>
      </c>
    </row>
    <row r="9528">
      <c r="A9528" s="13">
        <f>IF(H9528="","",ROW()-4)</f>
        <v/>
      </c>
      <c r="B9528" s="13">
        <f>IF(H9528="","",ROW()-4)</f>
        <v/>
      </c>
    </row>
    <row r="9529">
      <c r="A9529" s="13">
        <f>IF(H9529="","",ROW()-4)</f>
        <v/>
      </c>
      <c r="B9529" s="13">
        <f>IF(H9529="","",ROW()-4)</f>
        <v/>
      </c>
    </row>
    <row r="9530">
      <c r="A9530" s="13">
        <f>IF(H9530="","",ROW()-4)</f>
        <v/>
      </c>
      <c r="B9530" s="13">
        <f>IF(H9530="","",ROW()-4)</f>
        <v/>
      </c>
    </row>
    <row r="9531">
      <c r="A9531" s="13">
        <f>IF(H9531="","",ROW()-4)</f>
        <v/>
      </c>
      <c r="B9531" s="13">
        <f>IF(H9531="","",ROW()-4)</f>
        <v/>
      </c>
    </row>
    <row r="9532">
      <c r="A9532" s="13">
        <f>IF(H9532="","",ROW()-4)</f>
        <v/>
      </c>
      <c r="B9532" s="13">
        <f>IF(H9532="","",ROW()-4)</f>
        <v/>
      </c>
    </row>
    <row r="9533">
      <c r="A9533" s="13">
        <f>IF(H9533="","",ROW()-4)</f>
        <v/>
      </c>
      <c r="B9533" s="13">
        <f>IF(H9533="","",ROW()-4)</f>
        <v/>
      </c>
    </row>
    <row r="9534">
      <c r="A9534" s="13">
        <f>IF(H9534="","",ROW()-4)</f>
        <v/>
      </c>
      <c r="B9534" s="13">
        <f>IF(H9534="","",ROW()-4)</f>
        <v/>
      </c>
    </row>
    <row r="9535">
      <c r="A9535" s="13">
        <f>IF(H9535="","",ROW()-4)</f>
        <v/>
      </c>
      <c r="B9535" s="13">
        <f>IF(H9535="","",ROW()-4)</f>
        <v/>
      </c>
    </row>
    <row r="9536">
      <c r="A9536" s="13">
        <f>IF(H9536="","",ROW()-4)</f>
        <v/>
      </c>
      <c r="B9536" s="13">
        <f>IF(H9536="","",ROW()-4)</f>
        <v/>
      </c>
    </row>
    <row r="9537">
      <c r="A9537" s="13">
        <f>IF(H9537="","",ROW()-4)</f>
        <v/>
      </c>
      <c r="B9537" s="13">
        <f>IF(H9537="","",ROW()-4)</f>
        <v/>
      </c>
    </row>
    <row r="9538">
      <c r="A9538" s="13">
        <f>IF(H9538="","",ROW()-4)</f>
        <v/>
      </c>
      <c r="B9538" s="13">
        <f>IF(H9538="","",ROW()-4)</f>
        <v/>
      </c>
    </row>
    <row r="9539">
      <c r="A9539" s="13">
        <f>IF(H9539="","",ROW()-4)</f>
        <v/>
      </c>
      <c r="B9539" s="13">
        <f>IF(H9539="","",ROW()-4)</f>
        <v/>
      </c>
    </row>
    <row r="9540">
      <c r="A9540" s="13">
        <f>IF(H9540="","",ROW()-4)</f>
        <v/>
      </c>
      <c r="B9540" s="13">
        <f>IF(H9540="","",ROW()-4)</f>
        <v/>
      </c>
    </row>
    <row r="9541">
      <c r="A9541" s="13">
        <f>IF(H9541="","",ROW()-4)</f>
        <v/>
      </c>
      <c r="B9541" s="13">
        <f>IF(H9541="","",ROW()-4)</f>
        <v/>
      </c>
    </row>
    <row r="9542">
      <c r="A9542" s="13">
        <f>IF(H9542="","",ROW()-4)</f>
        <v/>
      </c>
      <c r="B9542" s="13">
        <f>IF(H9542="","",ROW()-4)</f>
        <v/>
      </c>
    </row>
    <row r="9543">
      <c r="A9543" s="13">
        <f>IF(H9543="","",ROW()-4)</f>
        <v/>
      </c>
      <c r="B9543" s="13">
        <f>IF(H9543="","",ROW()-4)</f>
        <v/>
      </c>
    </row>
    <row r="9544">
      <c r="A9544" s="13">
        <f>IF(H9544="","",ROW()-4)</f>
        <v/>
      </c>
      <c r="B9544" s="13">
        <f>IF(H9544="","",ROW()-4)</f>
        <v/>
      </c>
    </row>
    <row r="9545">
      <c r="A9545" s="13">
        <f>IF(H9545="","",ROW()-4)</f>
        <v/>
      </c>
      <c r="B9545" s="13">
        <f>IF(H9545="","",ROW()-4)</f>
        <v/>
      </c>
    </row>
    <row r="9546">
      <c r="A9546" s="13">
        <f>IF(H9546="","",ROW()-4)</f>
        <v/>
      </c>
      <c r="B9546" s="13">
        <f>IF(H9546="","",ROW()-4)</f>
        <v/>
      </c>
    </row>
    <row r="9547">
      <c r="A9547" s="13">
        <f>IF(H9547="","",ROW()-4)</f>
        <v/>
      </c>
      <c r="B9547" s="13">
        <f>IF(H9547="","",ROW()-4)</f>
        <v/>
      </c>
    </row>
    <row r="9548">
      <c r="A9548" s="13">
        <f>IF(H9548="","",ROW()-4)</f>
        <v/>
      </c>
      <c r="B9548" s="13">
        <f>IF(H9548="","",ROW()-4)</f>
        <v/>
      </c>
    </row>
    <row r="9549">
      <c r="A9549" s="13">
        <f>IF(H9549="","",ROW()-4)</f>
        <v/>
      </c>
      <c r="B9549" s="13">
        <f>IF(H9549="","",ROW()-4)</f>
        <v/>
      </c>
    </row>
    <row r="9550">
      <c r="A9550" s="13">
        <f>IF(H9550="","",ROW()-4)</f>
        <v/>
      </c>
      <c r="B9550" s="13">
        <f>IF(H9550="","",ROW()-4)</f>
        <v/>
      </c>
    </row>
    <row r="9551">
      <c r="A9551" s="13">
        <f>IF(H9551="","",ROW()-4)</f>
        <v/>
      </c>
      <c r="B9551" s="13">
        <f>IF(H9551="","",ROW()-4)</f>
        <v/>
      </c>
    </row>
    <row r="9552">
      <c r="A9552" s="13">
        <f>IF(H9552="","",ROW()-4)</f>
        <v/>
      </c>
      <c r="B9552" s="13">
        <f>IF(H9552="","",ROW()-4)</f>
        <v/>
      </c>
    </row>
    <row r="9553">
      <c r="A9553" s="13">
        <f>IF(H9553="","",ROW()-4)</f>
        <v/>
      </c>
      <c r="B9553" s="13">
        <f>IF(H9553="","",ROW()-4)</f>
        <v/>
      </c>
    </row>
    <row r="9554">
      <c r="A9554" s="13">
        <f>IF(H9554="","",ROW()-4)</f>
        <v/>
      </c>
      <c r="B9554" s="13">
        <f>IF(H9554="","",ROW()-4)</f>
        <v/>
      </c>
    </row>
    <row r="9555">
      <c r="A9555" s="13">
        <f>IF(H9555="","",ROW()-4)</f>
        <v/>
      </c>
      <c r="B9555" s="13">
        <f>IF(H9555="","",ROW()-4)</f>
        <v/>
      </c>
    </row>
    <row r="9556">
      <c r="A9556" s="13">
        <f>IF(H9556="","",ROW()-4)</f>
        <v/>
      </c>
      <c r="B9556" s="13">
        <f>IF(H9556="","",ROW()-4)</f>
        <v/>
      </c>
    </row>
    <row r="9557">
      <c r="A9557" s="13">
        <f>IF(H9557="","",ROW()-4)</f>
        <v/>
      </c>
      <c r="B9557" s="13">
        <f>IF(H9557="","",ROW()-4)</f>
        <v/>
      </c>
    </row>
    <row r="9558">
      <c r="A9558" s="13">
        <f>IF(H9558="","",ROW()-4)</f>
        <v/>
      </c>
      <c r="B9558" s="13">
        <f>IF(H9558="","",ROW()-4)</f>
        <v/>
      </c>
    </row>
    <row r="9559">
      <c r="A9559" s="13">
        <f>IF(H9559="","",ROW()-4)</f>
        <v/>
      </c>
      <c r="B9559" s="13">
        <f>IF(H9559="","",ROW()-4)</f>
        <v/>
      </c>
    </row>
    <row r="9560">
      <c r="A9560" s="13">
        <f>IF(H9560="","",ROW()-4)</f>
        <v/>
      </c>
      <c r="B9560" s="13">
        <f>IF(H9560="","",ROW()-4)</f>
        <v/>
      </c>
    </row>
    <row r="9561">
      <c r="A9561" s="13">
        <f>IF(H9561="","",ROW()-4)</f>
        <v/>
      </c>
      <c r="B9561" s="13">
        <f>IF(H9561="","",ROW()-4)</f>
        <v/>
      </c>
    </row>
    <row r="9562">
      <c r="A9562" s="13">
        <f>IF(H9562="","",ROW()-4)</f>
        <v/>
      </c>
      <c r="B9562" s="13">
        <f>IF(H9562="","",ROW()-4)</f>
        <v/>
      </c>
    </row>
    <row r="9563">
      <c r="A9563" s="13">
        <f>IF(H9563="","",ROW()-4)</f>
        <v/>
      </c>
      <c r="B9563" s="13">
        <f>IF(H9563="","",ROW()-4)</f>
        <v/>
      </c>
    </row>
    <row r="9564">
      <c r="A9564" s="13">
        <f>IF(H9564="","",ROW()-4)</f>
        <v/>
      </c>
      <c r="B9564" s="13">
        <f>IF(H9564="","",ROW()-4)</f>
        <v/>
      </c>
    </row>
    <row r="9565">
      <c r="A9565" s="13">
        <f>IF(H9565="","",ROW()-4)</f>
        <v/>
      </c>
      <c r="B9565" s="13">
        <f>IF(H9565="","",ROW()-4)</f>
        <v/>
      </c>
    </row>
    <row r="9566">
      <c r="A9566" s="13">
        <f>IF(H9566="","",ROW()-4)</f>
        <v/>
      </c>
      <c r="B9566" s="13">
        <f>IF(H9566="","",ROW()-4)</f>
        <v/>
      </c>
    </row>
    <row r="9567">
      <c r="A9567" s="13">
        <f>IF(H9567="","",ROW()-4)</f>
        <v/>
      </c>
      <c r="B9567" s="13">
        <f>IF(H9567="","",ROW()-4)</f>
        <v/>
      </c>
    </row>
    <row r="9568">
      <c r="A9568" s="13">
        <f>IF(H9568="","",ROW()-4)</f>
        <v/>
      </c>
      <c r="B9568" s="13">
        <f>IF(H9568="","",ROW()-4)</f>
        <v/>
      </c>
    </row>
    <row r="9569">
      <c r="A9569" s="13">
        <f>IF(H9569="","",ROW()-4)</f>
        <v/>
      </c>
      <c r="B9569" s="13">
        <f>IF(H9569="","",ROW()-4)</f>
        <v/>
      </c>
    </row>
    <row r="9570">
      <c r="A9570" s="13">
        <f>IF(H9570="","",ROW()-4)</f>
        <v/>
      </c>
      <c r="B9570" s="13">
        <f>IF(H9570="","",ROW()-4)</f>
        <v/>
      </c>
    </row>
    <row r="9571">
      <c r="A9571" s="13">
        <f>IF(H9571="","",ROW()-4)</f>
        <v/>
      </c>
      <c r="B9571" s="13">
        <f>IF(H9571="","",ROW()-4)</f>
        <v/>
      </c>
    </row>
    <row r="9572">
      <c r="A9572" s="13">
        <f>IF(H9572="","",ROW()-4)</f>
        <v/>
      </c>
      <c r="B9572" s="13">
        <f>IF(H9572="","",ROW()-4)</f>
        <v/>
      </c>
    </row>
    <row r="9573">
      <c r="A9573" s="13">
        <f>IF(H9573="","",ROW()-4)</f>
        <v/>
      </c>
      <c r="B9573" s="13">
        <f>IF(H9573="","",ROW()-4)</f>
        <v/>
      </c>
    </row>
    <row r="9574">
      <c r="A9574" s="13">
        <f>IF(H9574="","",ROW()-4)</f>
        <v/>
      </c>
      <c r="B9574" s="13">
        <f>IF(H9574="","",ROW()-4)</f>
        <v/>
      </c>
    </row>
    <row r="9575">
      <c r="A9575" s="13">
        <f>IF(H9575="","",ROW()-4)</f>
        <v/>
      </c>
      <c r="B9575" s="13">
        <f>IF(H9575="","",ROW()-4)</f>
        <v/>
      </c>
    </row>
    <row r="9576">
      <c r="A9576" s="13">
        <f>IF(H9576="","",ROW()-4)</f>
        <v/>
      </c>
      <c r="B9576" s="13">
        <f>IF(H9576="","",ROW()-4)</f>
        <v/>
      </c>
    </row>
    <row r="9577">
      <c r="A9577" s="13">
        <f>IF(H9577="","",ROW()-4)</f>
        <v/>
      </c>
      <c r="B9577" s="13">
        <f>IF(H9577="","",ROW()-4)</f>
        <v/>
      </c>
    </row>
    <row r="9578">
      <c r="A9578" s="13">
        <f>IF(H9578="","",ROW()-4)</f>
        <v/>
      </c>
      <c r="B9578" s="13">
        <f>IF(H9578="","",ROW()-4)</f>
        <v/>
      </c>
    </row>
    <row r="9579">
      <c r="A9579" s="13">
        <f>IF(H9579="","",ROW()-4)</f>
        <v/>
      </c>
      <c r="B9579" s="13">
        <f>IF(H9579="","",ROW()-4)</f>
        <v/>
      </c>
    </row>
    <row r="9580">
      <c r="A9580" s="13">
        <f>IF(H9580="","",ROW()-4)</f>
        <v/>
      </c>
      <c r="B9580" s="13">
        <f>IF(H9580="","",ROW()-4)</f>
        <v/>
      </c>
    </row>
    <row r="9581">
      <c r="A9581" s="13">
        <f>IF(H9581="","",ROW()-4)</f>
        <v/>
      </c>
      <c r="B9581" s="13">
        <f>IF(H9581="","",ROW()-4)</f>
        <v/>
      </c>
    </row>
    <row r="9582">
      <c r="A9582" s="13">
        <f>IF(H9582="","",ROW()-4)</f>
        <v/>
      </c>
      <c r="B9582" s="13">
        <f>IF(H9582="","",ROW()-4)</f>
        <v/>
      </c>
    </row>
    <row r="9583">
      <c r="A9583" s="13">
        <f>IF(H9583="","",ROW()-4)</f>
        <v/>
      </c>
      <c r="B9583" s="13">
        <f>IF(H9583="","",ROW()-4)</f>
        <v/>
      </c>
    </row>
    <row r="9584">
      <c r="A9584" s="13">
        <f>IF(H9584="","",ROW()-4)</f>
        <v/>
      </c>
      <c r="B9584" s="13">
        <f>IF(H9584="","",ROW()-4)</f>
        <v/>
      </c>
    </row>
    <row r="9585">
      <c r="A9585" s="13">
        <f>IF(H9585="","",ROW()-4)</f>
        <v/>
      </c>
      <c r="B9585" s="13">
        <f>IF(H9585="","",ROW()-4)</f>
        <v/>
      </c>
    </row>
    <row r="9586">
      <c r="A9586" s="13">
        <f>IF(H9586="","",ROW()-4)</f>
        <v/>
      </c>
      <c r="B9586" s="13">
        <f>IF(H9586="","",ROW()-4)</f>
        <v/>
      </c>
    </row>
    <row r="9587">
      <c r="A9587" s="13">
        <f>IF(H9587="","",ROW()-4)</f>
        <v/>
      </c>
      <c r="B9587" s="13">
        <f>IF(H9587="","",ROW()-4)</f>
        <v/>
      </c>
    </row>
    <row r="9588">
      <c r="A9588" s="13">
        <f>IF(H9588="","",ROW()-4)</f>
        <v/>
      </c>
      <c r="B9588" s="13">
        <f>IF(H9588="","",ROW()-4)</f>
        <v/>
      </c>
    </row>
    <row r="9589">
      <c r="A9589" s="13">
        <f>IF(H9589="","",ROW()-4)</f>
        <v/>
      </c>
      <c r="B9589" s="13">
        <f>IF(H9589="","",ROW()-4)</f>
        <v/>
      </c>
    </row>
    <row r="9590">
      <c r="A9590" s="13">
        <f>IF(H9590="","",ROW()-4)</f>
        <v/>
      </c>
      <c r="B9590" s="13">
        <f>IF(H9590="","",ROW()-4)</f>
        <v/>
      </c>
    </row>
    <row r="9591">
      <c r="A9591" s="13">
        <f>IF(H9591="","",ROW()-4)</f>
        <v/>
      </c>
      <c r="B9591" s="13">
        <f>IF(H9591="","",ROW()-4)</f>
        <v/>
      </c>
    </row>
    <row r="9592">
      <c r="A9592" s="13">
        <f>IF(H9592="","",ROW()-4)</f>
        <v/>
      </c>
      <c r="B9592" s="13">
        <f>IF(H9592="","",ROW()-4)</f>
        <v/>
      </c>
    </row>
    <row r="9593">
      <c r="A9593" s="13">
        <f>IF(H9593="","",ROW()-4)</f>
        <v/>
      </c>
      <c r="B9593" s="13">
        <f>IF(H9593="","",ROW()-4)</f>
        <v/>
      </c>
    </row>
    <row r="9594">
      <c r="A9594" s="13">
        <f>IF(H9594="","",ROW()-4)</f>
        <v/>
      </c>
      <c r="B9594" s="13">
        <f>IF(H9594="","",ROW()-4)</f>
        <v/>
      </c>
    </row>
    <row r="9595">
      <c r="A9595" s="13">
        <f>IF(H9595="","",ROW()-4)</f>
        <v/>
      </c>
      <c r="B9595" s="13">
        <f>IF(H9595="","",ROW()-4)</f>
        <v/>
      </c>
    </row>
    <row r="9596">
      <c r="A9596" s="13">
        <f>IF(H9596="","",ROW()-4)</f>
        <v/>
      </c>
      <c r="B9596" s="13">
        <f>IF(H9596="","",ROW()-4)</f>
        <v/>
      </c>
    </row>
    <row r="9597">
      <c r="A9597" s="13">
        <f>IF(H9597="","",ROW()-4)</f>
        <v/>
      </c>
      <c r="B9597" s="13">
        <f>IF(H9597="","",ROW()-4)</f>
        <v/>
      </c>
    </row>
    <row r="9598">
      <c r="A9598" s="13">
        <f>IF(H9598="","",ROW()-4)</f>
        <v/>
      </c>
      <c r="B9598" s="13">
        <f>IF(H9598="","",ROW()-4)</f>
        <v/>
      </c>
    </row>
    <row r="9599">
      <c r="A9599" s="13">
        <f>IF(H9599="","",ROW()-4)</f>
        <v/>
      </c>
      <c r="B9599" s="13">
        <f>IF(H9599="","",ROW()-4)</f>
        <v/>
      </c>
    </row>
    <row r="9600">
      <c r="A9600" s="13">
        <f>IF(H9600="","",ROW()-4)</f>
        <v/>
      </c>
      <c r="B9600" s="13">
        <f>IF(H9600="","",ROW()-4)</f>
        <v/>
      </c>
    </row>
    <row r="9601">
      <c r="A9601" s="13">
        <f>IF(H9601="","",ROW()-4)</f>
        <v/>
      </c>
      <c r="B9601" s="13">
        <f>IF(H9601="","",ROW()-4)</f>
        <v/>
      </c>
    </row>
    <row r="9602">
      <c r="A9602" s="13">
        <f>IF(H9602="","",ROW()-4)</f>
        <v/>
      </c>
      <c r="B9602" s="13">
        <f>IF(H9602="","",ROW()-4)</f>
        <v/>
      </c>
    </row>
    <row r="9603">
      <c r="A9603" s="13">
        <f>IF(H9603="","",ROW()-4)</f>
        <v/>
      </c>
      <c r="B9603" s="13">
        <f>IF(H9603="","",ROW()-4)</f>
        <v/>
      </c>
    </row>
    <row r="9604">
      <c r="A9604" s="13">
        <f>IF(H9604="","",ROW()-4)</f>
        <v/>
      </c>
      <c r="B9604" s="13">
        <f>IF(H9604="","",ROW()-4)</f>
        <v/>
      </c>
    </row>
    <row r="9605">
      <c r="A9605" s="13">
        <f>IF(H9605="","",ROW()-4)</f>
        <v/>
      </c>
      <c r="B9605" s="13">
        <f>IF(H9605="","",ROW()-4)</f>
        <v/>
      </c>
    </row>
    <row r="9606">
      <c r="A9606" s="13">
        <f>IF(H9606="","",ROW()-4)</f>
        <v/>
      </c>
      <c r="B9606" s="13">
        <f>IF(H9606="","",ROW()-4)</f>
        <v/>
      </c>
    </row>
    <row r="9607">
      <c r="A9607" s="13">
        <f>IF(H9607="","",ROW()-4)</f>
        <v/>
      </c>
      <c r="B9607" s="13">
        <f>IF(H9607="","",ROW()-4)</f>
        <v/>
      </c>
    </row>
    <row r="9608">
      <c r="A9608" s="13">
        <f>IF(H9608="","",ROW()-4)</f>
        <v/>
      </c>
      <c r="B9608" s="13">
        <f>IF(H9608="","",ROW()-4)</f>
        <v/>
      </c>
    </row>
    <row r="9609">
      <c r="A9609" s="13">
        <f>IF(H9609="","",ROW()-4)</f>
        <v/>
      </c>
      <c r="B9609" s="13">
        <f>IF(H9609="","",ROW()-4)</f>
        <v/>
      </c>
    </row>
    <row r="9610">
      <c r="A9610" s="13">
        <f>IF(H9610="","",ROW()-4)</f>
        <v/>
      </c>
      <c r="B9610" s="13">
        <f>IF(H9610="","",ROW()-4)</f>
        <v/>
      </c>
    </row>
    <row r="9611">
      <c r="A9611" s="13">
        <f>IF(H9611="","",ROW()-4)</f>
        <v/>
      </c>
      <c r="B9611" s="13">
        <f>IF(H9611="","",ROW()-4)</f>
        <v/>
      </c>
    </row>
    <row r="9612">
      <c r="A9612" s="13">
        <f>IF(H9612="","",ROW()-4)</f>
        <v/>
      </c>
      <c r="B9612" s="13">
        <f>IF(H9612="","",ROW()-4)</f>
        <v/>
      </c>
    </row>
    <row r="9613">
      <c r="A9613" s="13">
        <f>IF(H9613="","",ROW()-4)</f>
        <v/>
      </c>
      <c r="B9613" s="13">
        <f>IF(H9613="","",ROW()-4)</f>
        <v/>
      </c>
    </row>
    <row r="9614">
      <c r="A9614" s="13">
        <f>IF(H9614="","",ROW()-4)</f>
        <v/>
      </c>
      <c r="B9614" s="13">
        <f>IF(H9614="","",ROW()-4)</f>
        <v/>
      </c>
    </row>
    <row r="9615">
      <c r="A9615" s="13">
        <f>IF(H9615="","",ROW()-4)</f>
        <v/>
      </c>
      <c r="B9615" s="13">
        <f>IF(H9615="","",ROW()-4)</f>
        <v/>
      </c>
    </row>
    <row r="9616">
      <c r="A9616" s="13">
        <f>IF(H9616="","",ROW()-4)</f>
        <v/>
      </c>
      <c r="B9616" s="13">
        <f>IF(H9616="","",ROW()-4)</f>
        <v/>
      </c>
    </row>
    <row r="9617">
      <c r="A9617" s="13">
        <f>IF(H9617="","",ROW()-4)</f>
        <v/>
      </c>
      <c r="B9617" s="13">
        <f>IF(H9617="","",ROW()-4)</f>
        <v/>
      </c>
    </row>
    <row r="9618">
      <c r="A9618" s="13">
        <f>IF(H9618="","",ROW()-4)</f>
        <v/>
      </c>
      <c r="B9618" s="13">
        <f>IF(H9618="","",ROW()-4)</f>
        <v/>
      </c>
    </row>
    <row r="9619">
      <c r="A9619" s="13">
        <f>IF(H9619="","",ROW()-4)</f>
        <v/>
      </c>
      <c r="B9619" s="13">
        <f>IF(H9619="","",ROW()-4)</f>
        <v/>
      </c>
    </row>
    <row r="9620">
      <c r="A9620" s="13">
        <f>IF(H9620="","",ROW()-4)</f>
        <v/>
      </c>
      <c r="B9620" s="13">
        <f>IF(H9620="","",ROW()-4)</f>
        <v/>
      </c>
    </row>
    <row r="9621">
      <c r="A9621" s="13">
        <f>IF(H9621="","",ROW()-4)</f>
        <v/>
      </c>
      <c r="B9621" s="13">
        <f>IF(H9621="","",ROW()-4)</f>
        <v/>
      </c>
    </row>
    <row r="9622">
      <c r="A9622" s="13">
        <f>IF(H9622="","",ROW()-4)</f>
        <v/>
      </c>
      <c r="B9622" s="13">
        <f>IF(H9622="","",ROW()-4)</f>
        <v/>
      </c>
    </row>
    <row r="9623">
      <c r="A9623" s="13">
        <f>IF(H9623="","",ROW()-4)</f>
        <v/>
      </c>
      <c r="B9623" s="13">
        <f>IF(H9623="","",ROW()-4)</f>
        <v/>
      </c>
    </row>
    <row r="9624">
      <c r="A9624" s="13">
        <f>IF(H9624="","",ROW()-4)</f>
        <v/>
      </c>
      <c r="B9624" s="13">
        <f>IF(H9624="","",ROW()-4)</f>
        <v/>
      </c>
    </row>
    <row r="9625">
      <c r="A9625" s="13">
        <f>IF(H9625="","",ROW()-4)</f>
        <v/>
      </c>
      <c r="B9625" s="13">
        <f>IF(H9625="","",ROW()-4)</f>
        <v/>
      </c>
    </row>
    <row r="9626">
      <c r="A9626" s="13">
        <f>IF(H9626="","",ROW()-4)</f>
        <v/>
      </c>
      <c r="B9626" s="13">
        <f>IF(H9626="","",ROW()-4)</f>
        <v/>
      </c>
    </row>
    <row r="9627">
      <c r="A9627" s="13">
        <f>IF(H9627="","",ROW()-4)</f>
        <v/>
      </c>
      <c r="B9627" s="13">
        <f>IF(H9627="","",ROW()-4)</f>
        <v/>
      </c>
    </row>
    <row r="9628">
      <c r="A9628" s="13">
        <f>IF(H9628="","",ROW()-4)</f>
        <v/>
      </c>
      <c r="B9628" s="13">
        <f>IF(H9628="","",ROW()-4)</f>
        <v/>
      </c>
    </row>
    <row r="9629">
      <c r="A9629" s="13">
        <f>IF(H9629="","",ROW()-4)</f>
        <v/>
      </c>
      <c r="B9629" s="13">
        <f>IF(H9629="","",ROW()-4)</f>
        <v/>
      </c>
    </row>
    <row r="9630">
      <c r="A9630" s="13">
        <f>IF(H9630="","",ROW()-4)</f>
        <v/>
      </c>
      <c r="B9630" s="13">
        <f>IF(H9630="","",ROW()-4)</f>
        <v/>
      </c>
    </row>
    <row r="9631">
      <c r="A9631" s="13">
        <f>IF(H9631="","",ROW()-4)</f>
        <v/>
      </c>
      <c r="B9631" s="13">
        <f>IF(H9631="","",ROW()-4)</f>
        <v/>
      </c>
    </row>
    <row r="9632">
      <c r="A9632" s="13">
        <f>IF(H9632="","",ROW()-4)</f>
        <v/>
      </c>
      <c r="B9632" s="13">
        <f>IF(H9632="","",ROW()-4)</f>
        <v/>
      </c>
    </row>
    <row r="9633">
      <c r="A9633" s="13">
        <f>IF(H9633="","",ROW()-4)</f>
        <v/>
      </c>
      <c r="B9633" s="13">
        <f>IF(H9633="","",ROW()-4)</f>
        <v/>
      </c>
    </row>
    <row r="9634">
      <c r="A9634" s="13">
        <f>IF(H9634="","",ROW()-4)</f>
        <v/>
      </c>
      <c r="B9634" s="13">
        <f>IF(H9634="","",ROW()-4)</f>
        <v/>
      </c>
    </row>
    <row r="9635">
      <c r="A9635" s="13">
        <f>IF(H9635="","",ROW()-4)</f>
        <v/>
      </c>
      <c r="B9635" s="13">
        <f>IF(H9635="","",ROW()-4)</f>
        <v/>
      </c>
    </row>
    <row r="9636">
      <c r="A9636" s="13">
        <f>IF(H9636="","",ROW()-4)</f>
        <v/>
      </c>
      <c r="B9636" s="13">
        <f>IF(H9636="","",ROW()-4)</f>
        <v/>
      </c>
    </row>
    <row r="9637">
      <c r="A9637" s="13">
        <f>IF(H9637="","",ROW()-4)</f>
        <v/>
      </c>
      <c r="B9637" s="13">
        <f>IF(H9637="","",ROW()-4)</f>
        <v/>
      </c>
    </row>
    <row r="9638">
      <c r="A9638" s="13">
        <f>IF(H9638="","",ROW()-4)</f>
        <v/>
      </c>
      <c r="B9638" s="13">
        <f>IF(H9638="","",ROW()-4)</f>
        <v/>
      </c>
    </row>
    <row r="9639">
      <c r="A9639" s="13">
        <f>IF(H9639="","",ROW()-4)</f>
        <v/>
      </c>
      <c r="B9639" s="13">
        <f>IF(H9639="","",ROW()-4)</f>
        <v/>
      </c>
    </row>
    <row r="9640">
      <c r="A9640" s="13">
        <f>IF(H9640="","",ROW()-4)</f>
        <v/>
      </c>
      <c r="B9640" s="13">
        <f>IF(H9640="","",ROW()-4)</f>
        <v/>
      </c>
    </row>
    <row r="9641">
      <c r="A9641" s="13">
        <f>IF(H9641="","",ROW()-4)</f>
        <v/>
      </c>
      <c r="B9641" s="13">
        <f>IF(H9641="","",ROW()-4)</f>
        <v/>
      </c>
    </row>
    <row r="9642">
      <c r="A9642" s="13">
        <f>IF(H9642="","",ROW()-4)</f>
        <v/>
      </c>
      <c r="B9642" s="13">
        <f>IF(H9642="","",ROW()-4)</f>
        <v/>
      </c>
    </row>
    <row r="9643">
      <c r="A9643" s="13">
        <f>IF(H9643="","",ROW()-4)</f>
        <v/>
      </c>
      <c r="B9643" s="13">
        <f>IF(H9643="","",ROW()-4)</f>
        <v/>
      </c>
    </row>
    <row r="9644">
      <c r="A9644" s="13">
        <f>IF(H9644="","",ROW()-4)</f>
        <v/>
      </c>
      <c r="B9644" s="13">
        <f>IF(H9644="","",ROW()-4)</f>
        <v/>
      </c>
    </row>
    <row r="9645">
      <c r="A9645" s="13">
        <f>IF(H9645="","",ROW()-4)</f>
        <v/>
      </c>
      <c r="B9645" s="13">
        <f>IF(H9645="","",ROW()-4)</f>
        <v/>
      </c>
    </row>
    <row r="9646">
      <c r="A9646" s="13">
        <f>IF(H9646="","",ROW()-4)</f>
        <v/>
      </c>
      <c r="B9646" s="13">
        <f>IF(H9646="","",ROW()-4)</f>
        <v/>
      </c>
    </row>
    <row r="9647">
      <c r="A9647" s="13">
        <f>IF(H9647="","",ROW()-4)</f>
        <v/>
      </c>
      <c r="B9647" s="13">
        <f>IF(H9647="","",ROW()-4)</f>
        <v/>
      </c>
    </row>
    <row r="9648">
      <c r="A9648" s="13">
        <f>IF(H9648="","",ROW()-4)</f>
        <v/>
      </c>
      <c r="B9648" s="13">
        <f>IF(H9648="","",ROW()-4)</f>
        <v/>
      </c>
    </row>
    <row r="9649">
      <c r="A9649" s="13">
        <f>IF(H9649="","",ROW()-4)</f>
        <v/>
      </c>
      <c r="B9649" s="13">
        <f>IF(H9649="","",ROW()-4)</f>
        <v/>
      </c>
    </row>
    <row r="9650">
      <c r="A9650" s="13">
        <f>IF(H9650="","",ROW()-4)</f>
        <v/>
      </c>
      <c r="B9650" s="13">
        <f>IF(H9650="","",ROW()-4)</f>
        <v/>
      </c>
    </row>
    <row r="9651">
      <c r="A9651" s="13">
        <f>IF(H9651="","",ROW()-4)</f>
        <v/>
      </c>
      <c r="B9651" s="13">
        <f>IF(H9651="","",ROW()-4)</f>
        <v/>
      </c>
    </row>
    <row r="9652">
      <c r="A9652" s="13">
        <f>IF(H9652="","",ROW()-4)</f>
        <v/>
      </c>
      <c r="B9652" s="13">
        <f>IF(H9652="","",ROW()-4)</f>
        <v/>
      </c>
    </row>
    <row r="9653">
      <c r="A9653" s="13">
        <f>IF(H9653="","",ROW()-4)</f>
        <v/>
      </c>
      <c r="B9653" s="13">
        <f>IF(H9653="","",ROW()-4)</f>
        <v/>
      </c>
    </row>
    <row r="9654">
      <c r="A9654" s="13">
        <f>IF(H9654="","",ROW()-4)</f>
        <v/>
      </c>
      <c r="B9654" s="13">
        <f>IF(H9654="","",ROW()-4)</f>
        <v/>
      </c>
    </row>
    <row r="9655">
      <c r="A9655" s="13">
        <f>IF(H9655="","",ROW()-4)</f>
        <v/>
      </c>
      <c r="B9655" s="13">
        <f>IF(H9655="","",ROW()-4)</f>
        <v/>
      </c>
    </row>
    <row r="9656">
      <c r="A9656" s="13">
        <f>IF(H9656="","",ROW()-4)</f>
        <v/>
      </c>
      <c r="B9656" s="13">
        <f>IF(H9656="","",ROW()-4)</f>
        <v/>
      </c>
    </row>
    <row r="9657">
      <c r="A9657" s="13">
        <f>IF(H9657="","",ROW()-4)</f>
        <v/>
      </c>
      <c r="B9657" s="13">
        <f>IF(H9657="","",ROW()-4)</f>
        <v/>
      </c>
    </row>
    <row r="9658">
      <c r="A9658" s="13">
        <f>IF(H9658="","",ROW()-4)</f>
        <v/>
      </c>
      <c r="B9658" s="13">
        <f>IF(H9658="","",ROW()-4)</f>
        <v/>
      </c>
    </row>
    <row r="9659">
      <c r="A9659" s="13">
        <f>IF(H9659="","",ROW()-4)</f>
        <v/>
      </c>
      <c r="B9659" s="13">
        <f>IF(H9659="","",ROW()-4)</f>
        <v/>
      </c>
    </row>
    <row r="9660">
      <c r="A9660" s="13">
        <f>IF(H9660="","",ROW()-4)</f>
        <v/>
      </c>
      <c r="B9660" s="13">
        <f>IF(H9660="","",ROW()-4)</f>
        <v/>
      </c>
    </row>
    <row r="9661">
      <c r="A9661" s="13">
        <f>IF(H9661="","",ROW()-4)</f>
        <v/>
      </c>
      <c r="B9661" s="13">
        <f>IF(H9661="","",ROW()-4)</f>
        <v/>
      </c>
    </row>
    <row r="9662">
      <c r="A9662" s="13">
        <f>IF(H9662="","",ROW()-4)</f>
        <v/>
      </c>
      <c r="B9662" s="13">
        <f>IF(H9662="","",ROW()-4)</f>
        <v/>
      </c>
    </row>
    <row r="9663">
      <c r="A9663" s="13">
        <f>IF(H9663="","",ROW()-4)</f>
        <v/>
      </c>
      <c r="B9663" s="13">
        <f>IF(H9663="","",ROW()-4)</f>
        <v/>
      </c>
    </row>
    <row r="9664">
      <c r="A9664" s="13">
        <f>IF(H9664="","",ROW()-4)</f>
        <v/>
      </c>
      <c r="B9664" s="13">
        <f>IF(H9664="","",ROW()-4)</f>
        <v/>
      </c>
    </row>
    <row r="9665">
      <c r="A9665" s="13">
        <f>IF(H9665="","",ROW()-4)</f>
        <v/>
      </c>
      <c r="B9665" s="13">
        <f>IF(H9665="","",ROW()-4)</f>
        <v/>
      </c>
    </row>
    <row r="9666">
      <c r="A9666" s="13">
        <f>IF(H9666="","",ROW()-4)</f>
        <v/>
      </c>
      <c r="B9666" s="13">
        <f>IF(H9666="","",ROW()-4)</f>
        <v/>
      </c>
    </row>
    <row r="9667">
      <c r="A9667" s="13">
        <f>IF(H9667="","",ROW()-4)</f>
        <v/>
      </c>
      <c r="B9667" s="13">
        <f>IF(H9667="","",ROW()-4)</f>
        <v/>
      </c>
    </row>
    <row r="9668">
      <c r="A9668" s="13">
        <f>IF(H9668="","",ROW()-4)</f>
        <v/>
      </c>
      <c r="B9668" s="13">
        <f>IF(H9668="","",ROW()-4)</f>
        <v/>
      </c>
    </row>
    <row r="9669">
      <c r="A9669" s="13">
        <f>IF(H9669="","",ROW()-4)</f>
        <v/>
      </c>
      <c r="B9669" s="13">
        <f>IF(H9669="","",ROW()-4)</f>
        <v/>
      </c>
    </row>
    <row r="9670">
      <c r="A9670" s="13">
        <f>IF(H9670="","",ROW()-4)</f>
        <v/>
      </c>
      <c r="B9670" s="13">
        <f>IF(H9670="","",ROW()-4)</f>
        <v/>
      </c>
    </row>
    <row r="9671">
      <c r="A9671" s="13">
        <f>IF(H9671="","",ROW()-4)</f>
        <v/>
      </c>
      <c r="B9671" s="13">
        <f>IF(H9671="","",ROW()-4)</f>
        <v/>
      </c>
    </row>
    <row r="9672">
      <c r="A9672" s="13">
        <f>IF(H9672="","",ROW()-4)</f>
        <v/>
      </c>
      <c r="B9672" s="13">
        <f>IF(H9672="","",ROW()-4)</f>
        <v/>
      </c>
    </row>
    <row r="9673">
      <c r="A9673" s="13">
        <f>IF(H9673="","",ROW()-4)</f>
        <v/>
      </c>
      <c r="B9673" s="13">
        <f>IF(H9673="","",ROW()-4)</f>
        <v/>
      </c>
    </row>
    <row r="9674">
      <c r="A9674" s="13">
        <f>IF(H9674="","",ROW()-4)</f>
        <v/>
      </c>
      <c r="B9674" s="13">
        <f>IF(H9674="","",ROW()-4)</f>
        <v/>
      </c>
    </row>
    <row r="9675">
      <c r="A9675" s="13">
        <f>IF(H9675="","",ROW()-4)</f>
        <v/>
      </c>
      <c r="B9675" s="13">
        <f>IF(H9675="","",ROW()-4)</f>
        <v/>
      </c>
    </row>
    <row r="9676">
      <c r="A9676" s="13">
        <f>IF(H9676="","",ROW()-4)</f>
        <v/>
      </c>
      <c r="B9676" s="13">
        <f>IF(H9676="","",ROW()-4)</f>
        <v/>
      </c>
    </row>
    <row r="9677">
      <c r="A9677" s="13">
        <f>IF(H9677="","",ROW()-4)</f>
        <v/>
      </c>
      <c r="B9677" s="13">
        <f>IF(H9677="","",ROW()-4)</f>
        <v/>
      </c>
    </row>
    <row r="9678">
      <c r="A9678" s="13">
        <f>IF(H9678="","",ROW()-4)</f>
        <v/>
      </c>
      <c r="B9678" s="13">
        <f>IF(H9678="","",ROW()-4)</f>
        <v/>
      </c>
    </row>
    <row r="9679">
      <c r="A9679" s="13">
        <f>IF(H9679="","",ROW()-4)</f>
        <v/>
      </c>
      <c r="B9679" s="13">
        <f>IF(H9679="","",ROW()-4)</f>
        <v/>
      </c>
    </row>
    <row r="9680">
      <c r="A9680" s="13">
        <f>IF(H9680="","",ROW()-4)</f>
        <v/>
      </c>
      <c r="B9680" s="13">
        <f>IF(H9680="","",ROW()-4)</f>
        <v/>
      </c>
    </row>
    <row r="9681">
      <c r="A9681" s="13">
        <f>IF(H9681="","",ROW()-4)</f>
        <v/>
      </c>
      <c r="B9681" s="13">
        <f>IF(H9681="","",ROW()-4)</f>
        <v/>
      </c>
    </row>
    <row r="9682">
      <c r="A9682" s="13">
        <f>IF(H9682="","",ROW()-4)</f>
        <v/>
      </c>
      <c r="B9682" s="13">
        <f>IF(H9682="","",ROW()-4)</f>
        <v/>
      </c>
    </row>
    <row r="9683">
      <c r="A9683" s="13">
        <f>IF(H9683="","",ROW()-4)</f>
        <v/>
      </c>
      <c r="B9683" s="13">
        <f>IF(H9683="","",ROW()-4)</f>
        <v/>
      </c>
    </row>
    <row r="9684">
      <c r="A9684" s="13">
        <f>IF(H9684="","",ROW()-4)</f>
        <v/>
      </c>
      <c r="B9684" s="13">
        <f>IF(H9684="","",ROW()-4)</f>
        <v/>
      </c>
    </row>
    <row r="9685">
      <c r="A9685" s="13">
        <f>IF(H9685="","",ROW()-4)</f>
        <v/>
      </c>
      <c r="B9685" s="13">
        <f>IF(H9685="","",ROW()-4)</f>
        <v/>
      </c>
    </row>
    <row r="9686">
      <c r="A9686" s="13">
        <f>IF(H9686="","",ROW()-4)</f>
        <v/>
      </c>
      <c r="B9686" s="13">
        <f>IF(H9686="","",ROW()-4)</f>
        <v/>
      </c>
    </row>
    <row r="9687">
      <c r="A9687" s="13">
        <f>IF(H9687="","",ROW()-4)</f>
        <v/>
      </c>
      <c r="B9687" s="13">
        <f>IF(H9687="","",ROW()-4)</f>
        <v/>
      </c>
    </row>
    <row r="9688">
      <c r="A9688" s="13">
        <f>IF(H9688="","",ROW()-4)</f>
        <v/>
      </c>
      <c r="B9688" s="13">
        <f>IF(H9688="","",ROW()-4)</f>
        <v/>
      </c>
    </row>
    <row r="9689">
      <c r="A9689" s="13">
        <f>IF(H9689="","",ROW()-4)</f>
        <v/>
      </c>
      <c r="B9689" s="13">
        <f>IF(H9689="","",ROW()-4)</f>
        <v/>
      </c>
    </row>
    <row r="9690">
      <c r="A9690" s="13">
        <f>IF(H9690="","",ROW()-4)</f>
        <v/>
      </c>
      <c r="B9690" s="13">
        <f>IF(H9690="","",ROW()-4)</f>
        <v/>
      </c>
    </row>
    <row r="9691">
      <c r="A9691" s="13">
        <f>IF(H9691="","",ROW()-4)</f>
        <v/>
      </c>
      <c r="B9691" s="13">
        <f>IF(H9691="","",ROW()-4)</f>
        <v/>
      </c>
    </row>
    <row r="9692">
      <c r="A9692" s="13">
        <f>IF(H9692="","",ROW()-4)</f>
        <v/>
      </c>
      <c r="B9692" s="13">
        <f>IF(H9692="","",ROW()-4)</f>
        <v/>
      </c>
    </row>
    <row r="9693">
      <c r="A9693" s="13">
        <f>IF(H9693="","",ROW()-4)</f>
        <v/>
      </c>
      <c r="B9693" s="13">
        <f>IF(H9693="","",ROW()-4)</f>
        <v/>
      </c>
    </row>
    <row r="9694">
      <c r="A9694" s="13">
        <f>IF(H9694="","",ROW()-4)</f>
        <v/>
      </c>
      <c r="B9694" s="13">
        <f>IF(H9694="","",ROW()-4)</f>
        <v/>
      </c>
    </row>
    <row r="9695">
      <c r="A9695" s="13">
        <f>IF(H9695="","",ROW()-4)</f>
        <v/>
      </c>
      <c r="B9695" s="13">
        <f>IF(H9695="","",ROW()-4)</f>
        <v/>
      </c>
    </row>
    <row r="9696">
      <c r="A9696" s="13">
        <f>IF(H9696="","",ROW()-4)</f>
        <v/>
      </c>
      <c r="B9696" s="13">
        <f>IF(H9696="","",ROW()-4)</f>
        <v/>
      </c>
    </row>
    <row r="9697">
      <c r="A9697" s="13">
        <f>IF(H9697="","",ROW()-4)</f>
        <v/>
      </c>
      <c r="B9697" s="13">
        <f>IF(H9697="","",ROW()-4)</f>
        <v/>
      </c>
    </row>
    <row r="9698">
      <c r="A9698" s="13">
        <f>IF(H9698="","",ROW()-4)</f>
        <v/>
      </c>
      <c r="B9698" s="13">
        <f>IF(H9698="","",ROW()-4)</f>
        <v/>
      </c>
    </row>
    <row r="9699">
      <c r="A9699" s="13">
        <f>IF(H9699="","",ROW()-4)</f>
        <v/>
      </c>
      <c r="B9699" s="13">
        <f>IF(H9699="","",ROW()-4)</f>
        <v/>
      </c>
    </row>
    <row r="9700">
      <c r="A9700" s="13">
        <f>IF(H9700="","",ROW()-4)</f>
        <v/>
      </c>
      <c r="B9700" s="13">
        <f>IF(H9700="","",ROW()-4)</f>
        <v/>
      </c>
    </row>
    <row r="9701">
      <c r="A9701" s="13">
        <f>IF(H9701="","",ROW()-4)</f>
        <v/>
      </c>
      <c r="B9701" s="13">
        <f>IF(H9701="","",ROW()-4)</f>
        <v/>
      </c>
    </row>
    <row r="9702">
      <c r="A9702" s="13">
        <f>IF(H9702="","",ROW()-4)</f>
        <v/>
      </c>
      <c r="B9702" s="13">
        <f>IF(H9702="","",ROW()-4)</f>
        <v/>
      </c>
    </row>
    <row r="9703">
      <c r="A9703" s="13">
        <f>IF(H9703="","",ROW()-4)</f>
        <v/>
      </c>
      <c r="B9703" s="13">
        <f>IF(H9703="","",ROW()-4)</f>
        <v/>
      </c>
    </row>
    <row r="9704">
      <c r="A9704" s="13">
        <f>IF(H9704="","",ROW()-4)</f>
        <v/>
      </c>
      <c r="B9704" s="13">
        <f>IF(H9704="","",ROW()-4)</f>
        <v/>
      </c>
    </row>
    <row r="9705">
      <c r="A9705" s="13">
        <f>IF(H9705="","",ROW()-4)</f>
        <v/>
      </c>
      <c r="B9705" s="13">
        <f>IF(H9705="","",ROW()-4)</f>
        <v/>
      </c>
    </row>
    <row r="9706">
      <c r="A9706" s="13">
        <f>IF(H9706="","",ROW()-4)</f>
        <v/>
      </c>
      <c r="B9706" s="13">
        <f>IF(H9706="","",ROW()-4)</f>
        <v/>
      </c>
    </row>
    <row r="9707">
      <c r="A9707" s="13">
        <f>IF(H9707="","",ROW()-4)</f>
        <v/>
      </c>
      <c r="B9707" s="13">
        <f>IF(H9707="","",ROW()-4)</f>
        <v/>
      </c>
    </row>
    <row r="9708">
      <c r="A9708" s="13">
        <f>IF(H9708="","",ROW()-4)</f>
        <v/>
      </c>
      <c r="B9708" s="13">
        <f>IF(H9708="","",ROW()-4)</f>
        <v/>
      </c>
    </row>
    <row r="9709">
      <c r="A9709" s="13">
        <f>IF(H9709="","",ROW()-4)</f>
        <v/>
      </c>
      <c r="B9709" s="13">
        <f>IF(H9709="","",ROW()-4)</f>
        <v/>
      </c>
    </row>
    <row r="9710">
      <c r="A9710" s="13">
        <f>IF(H9710="","",ROW()-4)</f>
        <v/>
      </c>
      <c r="B9710" s="13">
        <f>IF(H9710="","",ROW()-4)</f>
        <v/>
      </c>
    </row>
    <row r="9711">
      <c r="A9711" s="13">
        <f>IF(H9711="","",ROW()-4)</f>
        <v/>
      </c>
      <c r="B9711" s="13">
        <f>IF(H9711="","",ROW()-4)</f>
        <v/>
      </c>
    </row>
    <row r="9712">
      <c r="A9712" s="13">
        <f>IF(H9712="","",ROW()-4)</f>
        <v/>
      </c>
      <c r="B9712" s="13">
        <f>IF(H9712="","",ROW()-4)</f>
        <v/>
      </c>
    </row>
    <row r="9713">
      <c r="A9713" s="13">
        <f>IF(H9713="","",ROW()-4)</f>
        <v/>
      </c>
      <c r="B9713" s="13">
        <f>IF(H9713="","",ROW()-4)</f>
        <v/>
      </c>
    </row>
    <row r="9714">
      <c r="A9714" s="13">
        <f>IF(H9714="","",ROW()-4)</f>
        <v/>
      </c>
      <c r="B9714" s="13">
        <f>IF(H9714="","",ROW()-4)</f>
        <v/>
      </c>
    </row>
    <row r="9715">
      <c r="A9715" s="13">
        <f>IF(H9715="","",ROW()-4)</f>
        <v/>
      </c>
      <c r="B9715" s="13">
        <f>IF(H9715="","",ROW()-4)</f>
        <v/>
      </c>
    </row>
    <row r="9716">
      <c r="A9716" s="13">
        <f>IF(H9716="","",ROW()-4)</f>
        <v/>
      </c>
      <c r="B9716" s="13">
        <f>IF(H9716="","",ROW()-4)</f>
        <v/>
      </c>
    </row>
    <row r="9717">
      <c r="A9717" s="13">
        <f>IF(H9717="","",ROW()-4)</f>
        <v/>
      </c>
      <c r="B9717" s="13">
        <f>IF(H9717="","",ROW()-4)</f>
        <v/>
      </c>
    </row>
    <row r="9718">
      <c r="A9718" s="13">
        <f>IF(H9718="","",ROW()-4)</f>
        <v/>
      </c>
      <c r="B9718" s="13">
        <f>IF(H9718="","",ROW()-4)</f>
        <v/>
      </c>
    </row>
    <row r="9719">
      <c r="A9719" s="13">
        <f>IF(H9719="","",ROW()-4)</f>
        <v/>
      </c>
      <c r="B9719" s="13">
        <f>IF(H9719="","",ROW()-4)</f>
        <v/>
      </c>
    </row>
    <row r="9720">
      <c r="A9720" s="13">
        <f>IF(H9720="","",ROW()-4)</f>
        <v/>
      </c>
      <c r="B9720" s="13">
        <f>IF(H9720="","",ROW()-4)</f>
        <v/>
      </c>
    </row>
    <row r="9721">
      <c r="A9721" s="13">
        <f>IF(H9721="","",ROW()-4)</f>
        <v/>
      </c>
      <c r="B9721" s="13">
        <f>IF(H9721="","",ROW()-4)</f>
        <v/>
      </c>
    </row>
    <row r="9722">
      <c r="A9722" s="13">
        <f>IF(H9722="","",ROW()-4)</f>
        <v/>
      </c>
      <c r="B9722" s="13">
        <f>IF(H9722="","",ROW()-4)</f>
        <v/>
      </c>
    </row>
    <row r="9723">
      <c r="A9723" s="13">
        <f>IF(H9723="","",ROW()-4)</f>
        <v/>
      </c>
      <c r="B9723" s="13">
        <f>IF(H9723="","",ROW()-4)</f>
        <v/>
      </c>
    </row>
    <row r="9724">
      <c r="A9724" s="13">
        <f>IF(H9724="","",ROW()-4)</f>
        <v/>
      </c>
      <c r="B9724" s="13">
        <f>IF(H9724="","",ROW()-4)</f>
        <v/>
      </c>
    </row>
    <row r="9725">
      <c r="A9725" s="13">
        <f>IF(H9725="","",ROW()-4)</f>
        <v/>
      </c>
      <c r="B9725" s="13">
        <f>IF(H9725="","",ROW()-4)</f>
        <v/>
      </c>
    </row>
    <row r="9726">
      <c r="A9726" s="13">
        <f>IF(H9726="","",ROW()-4)</f>
        <v/>
      </c>
      <c r="B9726" s="13">
        <f>IF(H9726="","",ROW()-4)</f>
        <v/>
      </c>
    </row>
    <row r="9727">
      <c r="A9727" s="13">
        <f>IF(H9727="","",ROW()-4)</f>
        <v/>
      </c>
      <c r="B9727" s="13">
        <f>IF(H9727="","",ROW()-4)</f>
        <v/>
      </c>
    </row>
    <row r="9728">
      <c r="A9728" s="13">
        <f>IF(H9728="","",ROW()-4)</f>
        <v/>
      </c>
      <c r="B9728" s="13">
        <f>IF(H9728="","",ROW()-4)</f>
        <v/>
      </c>
    </row>
    <row r="9729">
      <c r="A9729" s="13">
        <f>IF(H9729="","",ROW()-4)</f>
        <v/>
      </c>
      <c r="B9729" s="13">
        <f>IF(H9729="","",ROW()-4)</f>
        <v/>
      </c>
    </row>
    <row r="9730">
      <c r="A9730" s="13">
        <f>IF(H9730="","",ROW()-4)</f>
        <v/>
      </c>
      <c r="B9730" s="13">
        <f>IF(H9730="","",ROW()-4)</f>
        <v/>
      </c>
    </row>
    <row r="9731">
      <c r="A9731" s="13">
        <f>IF(H9731="","",ROW()-4)</f>
        <v/>
      </c>
      <c r="B9731" s="13">
        <f>IF(H9731="","",ROW()-4)</f>
        <v/>
      </c>
    </row>
    <row r="9732">
      <c r="A9732" s="13">
        <f>IF(H9732="","",ROW()-4)</f>
        <v/>
      </c>
      <c r="B9732" s="13">
        <f>IF(H9732="","",ROW()-4)</f>
        <v/>
      </c>
    </row>
    <row r="9733">
      <c r="A9733" s="13">
        <f>IF(H9733="","",ROW()-4)</f>
        <v/>
      </c>
      <c r="B9733" s="13">
        <f>IF(H9733="","",ROW()-4)</f>
        <v/>
      </c>
    </row>
    <row r="9734">
      <c r="A9734" s="13">
        <f>IF(H9734="","",ROW()-4)</f>
        <v/>
      </c>
      <c r="B9734" s="13">
        <f>IF(H9734="","",ROW()-4)</f>
        <v/>
      </c>
    </row>
    <row r="9735">
      <c r="A9735" s="13">
        <f>IF(H9735="","",ROW()-4)</f>
        <v/>
      </c>
      <c r="B9735" s="13">
        <f>IF(H9735="","",ROW()-4)</f>
        <v/>
      </c>
    </row>
    <row r="9736">
      <c r="A9736" s="13">
        <f>IF(H9736="","",ROW()-4)</f>
        <v/>
      </c>
      <c r="B9736" s="13">
        <f>IF(H9736="","",ROW()-4)</f>
        <v/>
      </c>
    </row>
    <row r="9737">
      <c r="A9737" s="13">
        <f>IF(H9737="","",ROW()-4)</f>
        <v/>
      </c>
      <c r="B9737" s="13">
        <f>IF(H9737="","",ROW()-4)</f>
        <v/>
      </c>
    </row>
    <row r="9738">
      <c r="A9738" s="13">
        <f>IF(H9738="","",ROW()-4)</f>
        <v/>
      </c>
      <c r="B9738" s="13">
        <f>IF(H9738="","",ROW()-4)</f>
        <v/>
      </c>
    </row>
    <row r="9739">
      <c r="A9739" s="13">
        <f>IF(H9739="","",ROW()-4)</f>
        <v/>
      </c>
      <c r="B9739" s="13">
        <f>IF(H9739="","",ROW()-4)</f>
        <v/>
      </c>
    </row>
    <row r="9740">
      <c r="A9740" s="13">
        <f>IF(H9740="","",ROW()-4)</f>
        <v/>
      </c>
      <c r="B9740" s="13">
        <f>IF(H9740="","",ROW()-4)</f>
        <v/>
      </c>
    </row>
    <row r="9741">
      <c r="A9741" s="13">
        <f>IF(H9741="","",ROW()-4)</f>
        <v/>
      </c>
      <c r="B9741" s="13">
        <f>IF(H9741="","",ROW()-4)</f>
        <v/>
      </c>
    </row>
    <row r="9742">
      <c r="A9742" s="13">
        <f>IF(H9742="","",ROW()-4)</f>
        <v/>
      </c>
      <c r="B9742" s="13">
        <f>IF(H9742="","",ROW()-4)</f>
        <v/>
      </c>
    </row>
    <row r="9743">
      <c r="A9743" s="13">
        <f>IF(H9743="","",ROW()-4)</f>
        <v/>
      </c>
      <c r="B9743" s="13">
        <f>IF(H9743="","",ROW()-4)</f>
        <v/>
      </c>
    </row>
    <row r="9744">
      <c r="A9744" s="13">
        <f>IF(H9744="","",ROW()-4)</f>
        <v/>
      </c>
      <c r="B9744" s="13">
        <f>IF(H9744="","",ROW()-4)</f>
        <v/>
      </c>
    </row>
    <row r="9745">
      <c r="A9745" s="13">
        <f>IF(H9745="","",ROW()-4)</f>
        <v/>
      </c>
      <c r="B9745" s="13">
        <f>IF(H9745="","",ROW()-4)</f>
        <v/>
      </c>
    </row>
    <row r="9746">
      <c r="A9746" s="13">
        <f>IF(H9746="","",ROW()-4)</f>
        <v/>
      </c>
      <c r="B9746" s="13">
        <f>IF(H9746="","",ROW()-4)</f>
        <v/>
      </c>
    </row>
    <row r="9747">
      <c r="A9747" s="13">
        <f>IF(H9747="","",ROW()-4)</f>
        <v/>
      </c>
      <c r="B9747" s="13">
        <f>IF(H9747="","",ROW()-4)</f>
        <v/>
      </c>
    </row>
    <row r="9748">
      <c r="A9748" s="13">
        <f>IF(H9748="","",ROW()-4)</f>
        <v/>
      </c>
      <c r="B9748" s="13">
        <f>IF(H9748="","",ROW()-4)</f>
        <v/>
      </c>
    </row>
    <row r="9749">
      <c r="A9749" s="13">
        <f>IF(H9749="","",ROW()-4)</f>
        <v/>
      </c>
      <c r="B9749" s="13">
        <f>IF(H9749="","",ROW()-4)</f>
        <v/>
      </c>
    </row>
    <row r="9750">
      <c r="A9750" s="13">
        <f>IF(H9750="","",ROW()-4)</f>
        <v/>
      </c>
      <c r="B9750" s="13">
        <f>IF(H9750="","",ROW()-4)</f>
        <v/>
      </c>
    </row>
    <row r="9751">
      <c r="A9751" s="13">
        <f>IF(H9751="","",ROW()-4)</f>
        <v/>
      </c>
      <c r="B9751" s="13">
        <f>IF(H9751="","",ROW()-4)</f>
        <v/>
      </c>
    </row>
    <row r="9752">
      <c r="A9752" s="13">
        <f>IF(H9752="","",ROW()-4)</f>
        <v/>
      </c>
      <c r="B9752" s="13">
        <f>IF(H9752="","",ROW()-4)</f>
        <v/>
      </c>
    </row>
    <row r="9753">
      <c r="A9753" s="13">
        <f>IF(H9753="","",ROW()-4)</f>
        <v/>
      </c>
      <c r="B9753" s="13">
        <f>IF(H9753="","",ROW()-4)</f>
        <v/>
      </c>
    </row>
    <row r="9754">
      <c r="A9754" s="13">
        <f>IF(H9754="","",ROW()-4)</f>
        <v/>
      </c>
      <c r="B9754" s="13">
        <f>IF(H9754="","",ROW()-4)</f>
        <v/>
      </c>
    </row>
    <row r="9755">
      <c r="A9755" s="13">
        <f>IF(H9755="","",ROW()-4)</f>
        <v/>
      </c>
      <c r="B9755" s="13">
        <f>IF(H9755="","",ROW()-4)</f>
        <v/>
      </c>
    </row>
    <row r="9756">
      <c r="A9756" s="13">
        <f>IF(H9756="","",ROW()-4)</f>
        <v/>
      </c>
      <c r="B9756" s="13">
        <f>IF(H9756="","",ROW()-4)</f>
        <v/>
      </c>
    </row>
    <row r="9757">
      <c r="A9757" s="13">
        <f>IF(H9757="","",ROW()-4)</f>
        <v/>
      </c>
      <c r="B9757" s="13">
        <f>IF(H9757="","",ROW()-4)</f>
        <v/>
      </c>
    </row>
    <row r="9758">
      <c r="A9758" s="13">
        <f>IF(H9758="","",ROW()-4)</f>
        <v/>
      </c>
      <c r="B9758" s="13">
        <f>IF(H9758="","",ROW()-4)</f>
        <v/>
      </c>
    </row>
    <row r="9759">
      <c r="A9759" s="13">
        <f>IF(H9759="","",ROW()-4)</f>
        <v/>
      </c>
      <c r="B9759" s="13">
        <f>IF(H9759="","",ROW()-4)</f>
        <v/>
      </c>
    </row>
    <row r="9760">
      <c r="A9760" s="13">
        <f>IF(H9760="","",ROW()-4)</f>
        <v/>
      </c>
      <c r="B9760" s="13">
        <f>IF(H9760="","",ROW()-4)</f>
        <v/>
      </c>
    </row>
    <row r="9761">
      <c r="A9761" s="13">
        <f>IF(H9761="","",ROW()-4)</f>
        <v/>
      </c>
      <c r="B9761" s="13">
        <f>IF(H9761="","",ROW()-4)</f>
        <v/>
      </c>
    </row>
    <row r="9762">
      <c r="A9762" s="13">
        <f>IF(H9762="","",ROW()-4)</f>
        <v/>
      </c>
      <c r="B9762" s="13">
        <f>IF(H9762="","",ROW()-4)</f>
        <v/>
      </c>
    </row>
    <row r="9763">
      <c r="A9763" s="13">
        <f>IF(H9763="","",ROW()-4)</f>
        <v/>
      </c>
      <c r="B9763" s="13">
        <f>IF(H9763="","",ROW()-4)</f>
        <v/>
      </c>
    </row>
    <row r="9764">
      <c r="A9764" s="13">
        <f>IF(H9764="","",ROW()-4)</f>
        <v/>
      </c>
      <c r="B9764" s="13">
        <f>IF(H9764="","",ROW()-4)</f>
        <v/>
      </c>
    </row>
    <row r="9765">
      <c r="A9765" s="13">
        <f>IF(H9765="","",ROW()-4)</f>
        <v/>
      </c>
      <c r="B9765" s="13">
        <f>IF(H9765="","",ROW()-4)</f>
        <v/>
      </c>
    </row>
    <row r="9766">
      <c r="A9766" s="13">
        <f>IF(H9766="","",ROW()-4)</f>
        <v/>
      </c>
      <c r="B9766" s="13">
        <f>IF(H9766="","",ROW()-4)</f>
        <v/>
      </c>
    </row>
    <row r="9767">
      <c r="A9767" s="13">
        <f>IF(H9767="","",ROW()-4)</f>
        <v/>
      </c>
      <c r="B9767" s="13">
        <f>IF(H9767="","",ROW()-4)</f>
        <v/>
      </c>
    </row>
    <row r="9768">
      <c r="A9768" s="13">
        <f>IF(H9768="","",ROW()-4)</f>
        <v/>
      </c>
      <c r="B9768" s="13">
        <f>IF(H9768="","",ROW()-4)</f>
        <v/>
      </c>
    </row>
    <row r="9769">
      <c r="A9769" s="13">
        <f>IF(H9769="","",ROW()-4)</f>
        <v/>
      </c>
      <c r="B9769" s="13">
        <f>IF(H9769="","",ROW()-4)</f>
        <v/>
      </c>
    </row>
    <row r="9770">
      <c r="A9770" s="13">
        <f>IF(H9770="","",ROW()-4)</f>
        <v/>
      </c>
      <c r="B9770" s="13">
        <f>IF(H9770="","",ROW()-4)</f>
        <v/>
      </c>
    </row>
    <row r="9771">
      <c r="A9771" s="13">
        <f>IF(H9771="","",ROW()-4)</f>
        <v/>
      </c>
      <c r="B9771" s="13">
        <f>IF(H9771="","",ROW()-4)</f>
        <v/>
      </c>
    </row>
    <row r="9772">
      <c r="A9772" s="13">
        <f>IF(H9772="","",ROW()-4)</f>
        <v/>
      </c>
      <c r="B9772" s="13">
        <f>IF(H9772="","",ROW()-4)</f>
        <v/>
      </c>
    </row>
    <row r="9773">
      <c r="A9773" s="13">
        <f>IF(H9773="","",ROW()-4)</f>
        <v/>
      </c>
      <c r="B9773" s="13">
        <f>IF(H9773="","",ROW()-4)</f>
        <v/>
      </c>
    </row>
    <row r="9774">
      <c r="A9774" s="13">
        <f>IF(H9774="","",ROW()-4)</f>
        <v/>
      </c>
      <c r="B9774" s="13">
        <f>IF(H9774="","",ROW()-4)</f>
        <v/>
      </c>
    </row>
    <row r="9775">
      <c r="A9775" s="13">
        <f>IF(H9775="","",ROW()-4)</f>
        <v/>
      </c>
      <c r="B9775" s="13">
        <f>IF(H9775="","",ROW()-4)</f>
        <v/>
      </c>
    </row>
    <row r="9776">
      <c r="A9776" s="13">
        <f>IF(H9776="","",ROW()-4)</f>
        <v/>
      </c>
      <c r="B9776" s="13">
        <f>IF(H9776="","",ROW()-4)</f>
        <v/>
      </c>
    </row>
    <row r="9777">
      <c r="A9777" s="13">
        <f>IF(H9777="","",ROW()-4)</f>
        <v/>
      </c>
      <c r="B9777" s="13">
        <f>IF(H9777="","",ROW()-4)</f>
        <v/>
      </c>
    </row>
    <row r="9778">
      <c r="A9778" s="13">
        <f>IF(H9778="","",ROW()-4)</f>
        <v/>
      </c>
      <c r="B9778" s="13">
        <f>IF(H9778="","",ROW()-4)</f>
        <v/>
      </c>
    </row>
    <row r="9779">
      <c r="A9779" s="13">
        <f>IF(H9779="","",ROW()-4)</f>
        <v/>
      </c>
      <c r="B9779" s="13">
        <f>IF(H9779="","",ROW()-4)</f>
        <v/>
      </c>
    </row>
    <row r="9780">
      <c r="A9780" s="13">
        <f>IF(H9780="","",ROW()-4)</f>
        <v/>
      </c>
      <c r="B9780" s="13">
        <f>IF(H9780="","",ROW()-4)</f>
        <v/>
      </c>
    </row>
    <row r="9781">
      <c r="A9781" s="13">
        <f>IF(H9781="","",ROW()-4)</f>
        <v/>
      </c>
      <c r="B9781" s="13">
        <f>IF(H9781="","",ROW()-4)</f>
        <v/>
      </c>
    </row>
    <row r="9782">
      <c r="A9782" s="13">
        <f>IF(H9782="","",ROW()-4)</f>
        <v/>
      </c>
      <c r="B9782" s="13">
        <f>IF(H9782="","",ROW()-4)</f>
        <v/>
      </c>
    </row>
    <row r="9783">
      <c r="A9783" s="13">
        <f>IF(H9783="","",ROW()-4)</f>
        <v/>
      </c>
      <c r="B9783" s="13">
        <f>IF(H9783="","",ROW()-4)</f>
        <v/>
      </c>
    </row>
    <row r="9784">
      <c r="A9784" s="13">
        <f>IF(H9784="","",ROW()-4)</f>
        <v/>
      </c>
      <c r="B9784" s="13">
        <f>IF(H9784="","",ROW()-4)</f>
        <v/>
      </c>
    </row>
    <row r="9785">
      <c r="A9785" s="13">
        <f>IF(H9785="","",ROW()-4)</f>
        <v/>
      </c>
      <c r="B9785" s="13">
        <f>IF(H9785="","",ROW()-4)</f>
        <v/>
      </c>
    </row>
    <row r="9786">
      <c r="A9786" s="13">
        <f>IF(H9786="","",ROW()-4)</f>
        <v/>
      </c>
      <c r="B9786" s="13">
        <f>IF(H9786="","",ROW()-4)</f>
        <v/>
      </c>
    </row>
    <row r="9787">
      <c r="A9787" s="13">
        <f>IF(H9787="","",ROW()-4)</f>
        <v/>
      </c>
      <c r="B9787" s="13">
        <f>IF(H9787="","",ROW()-4)</f>
        <v/>
      </c>
    </row>
    <row r="9788">
      <c r="A9788" s="13">
        <f>IF(H9788="","",ROW()-4)</f>
        <v/>
      </c>
      <c r="B9788" s="13">
        <f>IF(H9788="","",ROW()-4)</f>
        <v/>
      </c>
    </row>
    <row r="9789">
      <c r="A9789" s="13">
        <f>IF(H9789="","",ROW()-4)</f>
        <v/>
      </c>
      <c r="B9789" s="13">
        <f>IF(H9789="","",ROW()-4)</f>
        <v/>
      </c>
    </row>
    <row r="9790">
      <c r="A9790" s="13">
        <f>IF(H9790="","",ROW()-4)</f>
        <v/>
      </c>
      <c r="B9790" s="13">
        <f>IF(H9790="","",ROW()-4)</f>
        <v/>
      </c>
    </row>
    <row r="9791">
      <c r="A9791" s="13">
        <f>IF(H9791="","",ROW()-4)</f>
        <v/>
      </c>
      <c r="B9791" s="13">
        <f>IF(H9791="","",ROW()-4)</f>
        <v/>
      </c>
    </row>
    <row r="9792">
      <c r="A9792" s="13">
        <f>IF(H9792="","",ROW()-4)</f>
        <v/>
      </c>
      <c r="B9792" s="13">
        <f>IF(H9792="","",ROW()-4)</f>
        <v/>
      </c>
    </row>
    <row r="9793">
      <c r="A9793" s="13">
        <f>IF(H9793="","",ROW()-4)</f>
        <v/>
      </c>
      <c r="B9793" s="13">
        <f>IF(H9793="","",ROW()-4)</f>
        <v/>
      </c>
    </row>
    <row r="9794">
      <c r="A9794" s="13">
        <f>IF(H9794="","",ROW()-4)</f>
        <v/>
      </c>
      <c r="B9794" s="13">
        <f>IF(H9794="","",ROW()-4)</f>
        <v/>
      </c>
    </row>
    <row r="9795">
      <c r="A9795" s="13">
        <f>IF(H9795="","",ROW()-4)</f>
        <v/>
      </c>
      <c r="B9795" s="13">
        <f>IF(H9795="","",ROW()-4)</f>
        <v/>
      </c>
    </row>
    <row r="9796">
      <c r="A9796" s="13">
        <f>IF(H9796="","",ROW()-4)</f>
        <v/>
      </c>
      <c r="B9796" s="13">
        <f>IF(H9796="","",ROW()-4)</f>
        <v/>
      </c>
    </row>
    <row r="9797">
      <c r="A9797" s="13">
        <f>IF(H9797="","",ROW()-4)</f>
        <v/>
      </c>
      <c r="B9797" s="13">
        <f>IF(H9797="","",ROW()-4)</f>
        <v/>
      </c>
    </row>
    <row r="9798">
      <c r="A9798" s="13">
        <f>IF(H9798="","",ROW()-4)</f>
        <v/>
      </c>
      <c r="B9798" s="13">
        <f>IF(H9798="","",ROW()-4)</f>
        <v/>
      </c>
    </row>
    <row r="9799">
      <c r="A9799" s="13">
        <f>IF(H9799="","",ROW()-4)</f>
        <v/>
      </c>
      <c r="B9799" s="13">
        <f>IF(H9799="","",ROW()-4)</f>
        <v/>
      </c>
    </row>
    <row r="9800">
      <c r="A9800" s="13">
        <f>IF(H9800="","",ROW()-4)</f>
        <v/>
      </c>
      <c r="B9800" s="13">
        <f>IF(H9800="","",ROW()-4)</f>
        <v/>
      </c>
    </row>
    <row r="9801">
      <c r="A9801" s="13">
        <f>IF(H9801="","",ROW()-4)</f>
        <v/>
      </c>
      <c r="B9801" s="13">
        <f>IF(H9801="","",ROW()-4)</f>
        <v/>
      </c>
    </row>
    <row r="9802">
      <c r="A9802" s="13">
        <f>IF(H9802="","",ROW()-4)</f>
        <v/>
      </c>
      <c r="B9802" s="13">
        <f>IF(H9802="","",ROW()-4)</f>
        <v/>
      </c>
    </row>
    <row r="9803">
      <c r="A9803" s="13">
        <f>IF(H9803="","",ROW()-4)</f>
        <v/>
      </c>
      <c r="B9803" s="13">
        <f>IF(H9803="","",ROW()-4)</f>
        <v/>
      </c>
    </row>
    <row r="9804">
      <c r="A9804" s="13">
        <f>IF(H9804="","",ROW()-4)</f>
        <v/>
      </c>
      <c r="B9804" s="13">
        <f>IF(H9804="","",ROW()-4)</f>
        <v/>
      </c>
    </row>
    <row r="9805">
      <c r="A9805" s="13">
        <f>IF(H9805="","",ROW()-4)</f>
        <v/>
      </c>
      <c r="B9805" s="13">
        <f>IF(H9805="","",ROW()-4)</f>
        <v/>
      </c>
    </row>
    <row r="9806">
      <c r="A9806" s="13">
        <f>IF(H9806="","",ROW()-4)</f>
        <v/>
      </c>
      <c r="B9806" s="13">
        <f>IF(H9806="","",ROW()-4)</f>
        <v/>
      </c>
    </row>
    <row r="9807">
      <c r="A9807" s="13">
        <f>IF(H9807="","",ROW()-4)</f>
        <v/>
      </c>
      <c r="B9807" s="13">
        <f>IF(H9807="","",ROW()-4)</f>
        <v/>
      </c>
    </row>
    <row r="9808">
      <c r="A9808" s="13">
        <f>IF(H9808="","",ROW()-4)</f>
        <v/>
      </c>
      <c r="B9808" s="13">
        <f>IF(H9808="","",ROW()-4)</f>
        <v/>
      </c>
    </row>
    <row r="9809">
      <c r="A9809" s="13">
        <f>IF(H9809="","",ROW()-4)</f>
        <v/>
      </c>
      <c r="B9809" s="13">
        <f>IF(H9809="","",ROW()-4)</f>
        <v/>
      </c>
    </row>
    <row r="9810">
      <c r="A9810" s="13">
        <f>IF(H9810="","",ROW()-4)</f>
        <v/>
      </c>
      <c r="B9810" s="13">
        <f>IF(H9810="","",ROW()-4)</f>
        <v/>
      </c>
    </row>
    <row r="9811">
      <c r="A9811" s="13">
        <f>IF(H9811="","",ROW()-4)</f>
        <v/>
      </c>
      <c r="B9811" s="13">
        <f>IF(H9811="","",ROW()-4)</f>
        <v/>
      </c>
    </row>
    <row r="9812">
      <c r="A9812" s="13">
        <f>IF(H9812="","",ROW()-4)</f>
        <v/>
      </c>
      <c r="B9812" s="13">
        <f>IF(H9812="","",ROW()-4)</f>
        <v/>
      </c>
    </row>
    <row r="9813">
      <c r="A9813" s="13">
        <f>IF(H9813="","",ROW()-4)</f>
        <v/>
      </c>
      <c r="B9813" s="13">
        <f>IF(H9813="","",ROW()-4)</f>
        <v/>
      </c>
    </row>
    <row r="9814">
      <c r="A9814" s="13">
        <f>IF(H9814="","",ROW()-4)</f>
        <v/>
      </c>
      <c r="B9814" s="13">
        <f>IF(H9814="","",ROW()-4)</f>
        <v/>
      </c>
    </row>
    <row r="9815">
      <c r="A9815" s="13">
        <f>IF(H9815="","",ROW()-4)</f>
        <v/>
      </c>
      <c r="B9815" s="13">
        <f>IF(H9815="","",ROW()-4)</f>
        <v/>
      </c>
    </row>
    <row r="9816">
      <c r="A9816" s="13">
        <f>IF(H9816="","",ROW()-4)</f>
        <v/>
      </c>
      <c r="B9816" s="13">
        <f>IF(H9816="","",ROW()-4)</f>
        <v/>
      </c>
    </row>
    <row r="9817">
      <c r="A9817" s="13">
        <f>IF(H9817="","",ROW()-4)</f>
        <v/>
      </c>
      <c r="B9817" s="13">
        <f>IF(H9817="","",ROW()-4)</f>
        <v/>
      </c>
    </row>
    <row r="9818">
      <c r="A9818" s="13">
        <f>IF(H9818="","",ROW()-4)</f>
        <v/>
      </c>
      <c r="B9818" s="13">
        <f>IF(H9818="","",ROW()-4)</f>
        <v/>
      </c>
    </row>
    <row r="9819">
      <c r="A9819" s="13">
        <f>IF(H9819="","",ROW()-4)</f>
        <v/>
      </c>
      <c r="B9819" s="13">
        <f>IF(H9819="","",ROW()-4)</f>
        <v/>
      </c>
    </row>
    <row r="9820">
      <c r="A9820" s="13">
        <f>IF(H9820="","",ROW()-4)</f>
        <v/>
      </c>
      <c r="B9820" s="13">
        <f>IF(H9820="","",ROW()-4)</f>
        <v/>
      </c>
    </row>
    <row r="9821">
      <c r="A9821" s="13">
        <f>IF(H9821="","",ROW()-4)</f>
        <v/>
      </c>
      <c r="B9821" s="13">
        <f>IF(H9821="","",ROW()-4)</f>
        <v/>
      </c>
    </row>
    <row r="9822">
      <c r="A9822" s="13">
        <f>IF(H9822="","",ROW()-4)</f>
        <v/>
      </c>
      <c r="B9822" s="13">
        <f>IF(H9822="","",ROW()-4)</f>
        <v/>
      </c>
    </row>
    <row r="9823">
      <c r="A9823" s="13">
        <f>IF(H9823="","",ROW()-4)</f>
        <v/>
      </c>
      <c r="B9823" s="13">
        <f>IF(H9823="","",ROW()-4)</f>
        <v/>
      </c>
    </row>
    <row r="9824">
      <c r="A9824" s="13">
        <f>IF(H9824="","",ROW()-4)</f>
        <v/>
      </c>
      <c r="B9824" s="13">
        <f>IF(H9824="","",ROW()-4)</f>
        <v/>
      </c>
    </row>
    <row r="9825">
      <c r="A9825" s="13">
        <f>IF(H9825="","",ROW()-4)</f>
        <v/>
      </c>
      <c r="B9825" s="13">
        <f>IF(H9825="","",ROW()-4)</f>
        <v/>
      </c>
    </row>
    <row r="9826">
      <c r="A9826" s="13">
        <f>IF(H9826="","",ROW()-4)</f>
        <v/>
      </c>
      <c r="B9826" s="13">
        <f>IF(H9826="","",ROW()-4)</f>
        <v/>
      </c>
    </row>
    <row r="9827">
      <c r="A9827" s="13">
        <f>IF(H9827="","",ROW()-4)</f>
        <v/>
      </c>
      <c r="B9827" s="13">
        <f>IF(H9827="","",ROW()-4)</f>
        <v/>
      </c>
    </row>
    <row r="9828">
      <c r="A9828" s="13">
        <f>IF(H9828="","",ROW()-4)</f>
        <v/>
      </c>
      <c r="B9828" s="13">
        <f>IF(H9828="","",ROW()-4)</f>
        <v/>
      </c>
    </row>
    <row r="9829">
      <c r="A9829" s="13">
        <f>IF(H9829="","",ROW()-4)</f>
        <v/>
      </c>
      <c r="B9829" s="13">
        <f>IF(H9829="","",ROW()-4)</f>
        <v/>
      </c>
    </row>
    <row r="9830">
      <c r="A9830" s="13">
        <f>IF(H9830="","",ROW()-4)</f>
        <v/>
      </c>
      <c r="B9830" s="13">
        <f>IF(H9830="","",ROW()-4)</f>
        <v/>
      </c>
    </row>
    <row r="9831">
      <c r="A9831" s="13">
        <f>IF(H9831="","",ROW()-4)</f>
        <v/>
      </c>
      <c r="B9831" s="13">
        <f>IF(H9831="","",ROW()-4)</f>
        <v/>
      </c>
    </row>
    <row r="9832">
      <c r="A9832" s="13">
        <f>IF(H9832="","",ROW()-4)</f>
        <v/>
      </c>
      <c r="B9832" s="13">
        <f>IF(H9832="","",ROW()-4)</f>
        <v/>
      </c>
    </row>
    <row r="9833">
      <c r="A9833" s="13">
        <f>IF(H9833="","",ROW()-4)</f>
        <v/>
      </c>
      <c r="B9833" s="13">
        <f>IF(H9833="","",ROW()-4)</f>
        <v/>
      </c>
    </row>
    <row r="9834">
      <c r="A9834" s="13">
        <f>IF(H9834="","",ROW()-4)</f>
        <v/>
      </c>
      <c r="B9834" s="13">
        <f>IF(H9834="","",ROW()-4)</f>
        <v/>
      </c>
    </row>
    <row r="9835">
      <c r="A9835" s="13">
        <f>IF(H9835="","",ROW()-4)</f>
        <v/>
      </c>
      <c r="B9835" s="13">
        <f>IF(H9835="","",ROW()-4)</f>
        <v/>
      </c>
    </row>
    <row r="9836">
      <c r="A9836" s="13">
        <f>IF(H9836="","",ROW()-4)</f>
        <v/>
      </c>
      <c r="B9836" s="13">
        <f>IF(H9836="","",ROW()-4)</f>
        <v/>
      </c>
    </row>
    <row r="9837">
      <c r="A9837" s="13">
        <f>IF(H9837="","",ROW()-4)</f>
        <v/>
      </c>
      <c r="B9837" s="13">
        <f>IF(H9837="","",ROW()-4)</f>
        <v/>
      </c>
    </row>
    <row r="9838">
      <c r="A9838" s="13">
        <f>IF(H9838="","",ROW()-4)</f>
        <v/>
      </c>
      <c r="B9838" s="13">
        <f>IF(H9838="","",ROW()-4)</f>
        <v/>
      </c>
    </row>
    <row r="9839">
      <c r="A9839" s="13">
        <f>IF(H9839="","",ROW()-4)</f>
        <v/>
      </c>
      <c r="B9839" s="13">
        <f>IF(H9839="","",ROW()-4)</f>
        <v/>
      </c>
    </row>
    <row r="9840">
      <c r="A9840" s="13">
        <f>IF(H9840="","",ROW()-4)</f>
        <v/>
      </c>
      <c r="B9840" s="13">
        <f>IF(H9840="","",ROW()-4)</f>
        <v/>
      </c>
    </row>
    <row r="9841">
      <c r="A9841" s="13">
        <f>IF(H9841="","",ROW()-4)</f>
        <v/>
      </c>
      <c r="B9841" s="13">
        <f>IF(H9841="","",ROW()-4)</f>
        <v/>
      </c>
    </row>
    <row r="9842">
      <c r="A9842" s="13">
        <f>IF(H9842="","",ROW()-4)</f>
        <v/>
      </c>
      <c r="B9842" s="13">
        <f>IF(H9842="","",ROW()-4)</f>
        <v/>
      </c>
    </row>
    <row r="9843">
      <c r="A9843" s="13">
        <f>IF(H9843="","",ROW()-4)</f>
        <v/>
      </c>
      <c r="B9843" s="13">
        <f>IF(H9843="","",ROW()-4)</f>
        <v/>
      </c>
    </row>
    <row r="9844">
      <c r="A9844" s="13">
        <f>IF(H9844="","",ROW()-4)</f>
        <v/>
      </c>
      <c r="B9844" s="13">
        <f>IF(H9844="","",ROW()-4)</f>
        <v/>
      </c>
    </row>
    <row r="9845">
      <c r="A9845" s="13">
        <f>IF(H9845="","",ROW()-4)</f>
        <v/>
      </c>
      <c r="B9845" s="13">
        <f>IF(H9845="","",ROW()-4)</f>
        <v/>
      </c>
    </row>
    <row r="9846">
      <c r="A9846" s="13">
        <f>IF(H9846="","",ROW()-4)</f>
        <v/>
      </c>
      <c r="B9846" s="13">
        <f>IF(H9846="","",ROW()-4)</f>
        <v/>
      </c>
    </row>
    <row r="9847">
      <c r="A9847" s="13">
        <f>IF(H9847="","",ROW()-4)</f>
        <v/>
      </c>
      <c r="B9847" s="13">
        <f>IF(H9847="","",ROW()-4)</f>
        <v/>
      </c>
    </row>
    <row r="9848">
      <c r="A9848" s="13">
        <f>IF(H9848="","",ROW()-4)</f>
        <v/>
      </c>
      <c r="B9848" s="13">
        <f>IF(H9848="","",ROW()-4)</f>
        <v/>
      </c>
    </row>
    <row r="9849">
      <c r="A9849" s="13">
        <f>IF(H9849="","",ROW()-4)</f>
        <v/>
      </c>
      <c r="B9849" s="13">
        <f>IF(H9849="","",ROW()-4)</f>
        <v/>
      </c>
    </row>
    <row r="9850">
      <c r="A9850" s="13">
        <f>IF(H9850="","",ROW()-4)</f>
        <v/>
      </c>
      <c r="B9850" s="13">
        <f>IF(H9850="","",ROW()-4)</f>
        <v/>
      </c>
    </row>
    <row r="9851">
      <c r="A9851" s="13">
        <f>IF(H9851="","",ROW()-4)</f>
        <v/>
      </c>
      <c r="B9851" s="13">
        <f>IF(H9851="","",ROW()-4)</f>
        <v/>
      </c>
    </row>
    <row r="9852">
      <c r="A9852" s="13">
        <f>IF(H9852="","",ROW()-4)</f>
        <v/>
      </c>
      <c r="B9852" s="13">
        <f>IF(H9852="","",ROW()-4)</f>
        <v/>
      </c>
    </row>
    <row r="9853">
      <c r="A9853" s="13">
        <f>IF(H9853="","",ROW()-4)</f>
        <v/>
      </c>
      <c r="B9853" s="13">
        <f>IF(H9853="","",ROW()-4)</f>
        <v/>
      </c>
    </row>
    <row r="9854">
      <c r="A9854" s="13">
        <f>IF(H9854="","",ROW()-4)</f>
        <v/>
      </c>
      <c r="B9854" s="13">
        <f>IF(H9854="","",ROW()-4)</f>
        <v/>
      </c>
    </row>
    <row r="9855">
      <c r="A9855" s="13">
        <f>IF(H9855="","",ROW()-4)</f>
        <v/>
      </c>
      <c r="B9855" s="13">
        <f>IF(H9855="","",ROW()-4)</f>
        <v/>
      </c>
    </row>
    <row r="9856">
      <c r="A9856" s="13">
        <f>IF(H9856="","",ROW()-4)</f>
        <v/>
      </c>
      <c r="B9856" s="13">
        <f>IF(H9856="","",ROW()-4)</f>
        <v/>
      </c>
    </row>
    <row r="9857">
      <c r="A9857" s="13">
        <f>IF(H9857="","",ROW()-4)</f>
        <v/>
      </c>
      <c r="B9857" s="13">
        <f>IF(H9857="","",ROW()-4)</f>
        <v/>
      </c>
    </row>
    <row r="9858">
      <c r="A9858" s="13">
        <f>IF(H9858="","",ROW()-4)</f>
        <v/>
      </c>
      <c r="B9858" s="13">
        <f>IF(H9858="","",ROW()-4)</f>
        <v/>
      </c>
    </row>
    <row r="9859">
      <c r="A9859" s="13">
        <f>IF(H9859="","",ROW()-4)</f>
        <v/>
      </c>
      <c r="B9859" s="13">
        <f>IF(H9859="","",ROW()-4)</f>
        <v/>
      </c>
    </row>
    <row r="9860">
      <c r="A9860" s="13">
        <f>IF(H9860="","",ROW()-4)</f>
        <v/>
      </c>
      <c r="B9860" s="13">
        <f>IF(H9860="","",ROW()-4)</f>
        <v/>
      </c>
    </row>
    <row r="9861">
      <c r="A9861" s="13">
        <f>IF(H9861="","",ROW()-4)</f>
        <v/>
      </c>
      <c r="B9861" s="13">
        <f>IF(H9861="","",ROW()-4)</f>
        <v/>
      </c>
    </row>
    <row r="9862">
      <c r="A9862" s="13">
        <f>IF(H9862="","",ROW()-4)</f>
        <v/>
      </c>
      <c r="B9862" s="13">
        <f>IF(H9862="","",ROW()-4)</f>
        <v/>
      </c>
    </row>
    <row r="9863">
      <c r="A9863" s="13">
        <f>IF(H9863="","",ROW()-4)</f>
        <v/>
      </c>
      <c r="B9863" s="13">
        <f>IF(H9863="","",ROW()-4)</f>
        <v/>
      </c>
    </row>
    <row r="9864">
      <c r="A9864" s="13">
        <f>IF(H9864="","",ROW()-4)</f>
        <v/>
      </c>
      <c r="B9864" s="13">
        <f>IF(H9864="","",ROW()-4)</f>
        <v/>
      </c>
    </row>
    <row r="9865">
      <c r="A9865" s="13">
        <f>IF(H9865="","",ROW()-4)</f>
        <v/>
      </c>
      <c r="B9865" s="13">
        <f>IF(H9865="","",ROW()-4)</f>
        <v/>
      </c>
    </row>
    <row r="9866">
      <c r="A9866" s="13">
        <f>IF(H9866="","",ROW()-4)</f>
        <v/>
      </c>
      <c r="B9866" s="13">
        <f>IF(H9866="","",ROW()-4)</f>
        <v/>
      </c>
    </row>
    <row r="9867">
      <c r="A9867" s="13">
        <f>IF(H9867="","",ROW()-4)</f>
        <v/>
      </c>
      <c r="B9867" s="13">
        <f>IF(H9867="","",ROW()-4)</f>
        <v/>
      </c>
    </row>
    <row r="9868">
      <c r="A9868" s="13">
        <f>IF(H9868="","",ROW()-4)</f>
        <v/>
      </c>
      <c r="B9868" s="13">
        <f>IF(H9868="","",ROW()-4)</f>
        <v/>
      </c>
    </row>
    <row r="9869">
      <c r="A9869" s="13">
        <f>IF(H9869="","",ROW()-4)</f>
        <v/>
      </c>
      <c r="B9869" s="13">
        <f>IF(H9869="","",ROW()-4)</f>
        <v/>
      </c>
    </row>
    <row r="9870">
      <c r="A9870" s="13">
        <f>IF(H9870="","",ROW()-4)</f>
        <v/>
      </c>
      <c r="B9870" s="13">
        <f>IF(H9870="","",ROW()-4)</f>
        <v/>
      </c>
    </row>
    <row r="9871">
      <c r="A9871" s="13">
        <f>IF(H9871="","",ROW()-4)</f>
        <v/>
      </c>
      <c r="B9871" s="13">
        <f>IF(H9871="","",ROW()-4)</f>
        <v/>
      </c>
    </row>
    <row r="9872">
      <c r="A9872" s="13">
        <f>IF(H9872="","",ROW()-4)</f>
        <v/>
      </c>
      <c r="B9872" s="13">
        <f>IF(H9872="","",ROW()-4)</f>
        <v/>
      </c>
    </row>
    <row r="9873">
      <c r="A9873" s="13">
        <f>IF(H9873="","",ROW()-4)</f>
        <v/>
      </c>
      <c r="B9873" s="13">
        <f>IF(H9873="","",ROW()-4)</f>
        <v/>
      </c>
    </row>
    <row r="9874">
      <c r="A9874" s="13">
        <f>IF(H9874="","",ROW()-4)</f>
        <v/>
      </c>
      <c r="B9874" s="13">
        <f>IF(H9874="","",ROW()-4)</f>
        <v/>
      </c>
    </row>
    <row r="9875">
      <c r="A9875" s="13">
        <f>IF(H9875="","",ROW()-4)</f>
        <v/>
      </c>
      <c r="B9875" s="13">
        <f>IF(H9875="","",ROW()-4)</f>
        <v/>
      </c>
    </row>
    <row r="9876">
      <c r="A9876" s="13">
        <f>IF(H9876="","",ROW()-4)</f>
        <v/>
      </c>
      <c r="B9876" s="13">
        <f>IF(H9876="","",ROW()-4)</f>
        <v/>
      </c>
    </row>
    <row r="9877">
      <c r="A9877" s="13">
        <f>IF(H9877="","",ROW()-4)</f>
        <v/>
      </c>
      <c r="B9877" s="13">
        <f>IF(H9877="","",ROW()-4)</f>
        <v/>
      </c>
    </row>
    <row r="9878">
      <c r="A9878" s="13">
        <f>IF(H9878="","",ROW()-4)</f>
        <v/>
      </c>
      <c r="B9878" s="13">
        <f>IF(H9878="","",ROW()-4)</f>
        <v/>
      </c>
    </row>
    <row r="9879">
      <c r="A9879" s="13">
        <f>IF(H9879="","",ROW()-4)</f>
        <v/>
      </c>
      <c r="B9879" s="13">
        <f>IF(H9879="","",ROW()-4)</f>
        <v/>
      </c>
    </row>
    <row r="9880">
      <c r="A9880" s="13">
        <f>IF(H9880="","",ROW()-4)</f>
        <v/>
      </c>
      <c r="B9880" s="13">
        <f>IF(H9880="","",ROW()-4)</f>
        <v/>
      </c>
    </row>
    <row r="9881">
      <c r="A9881" s="13">
        <f>IF(H9881="","",ROW()-4)</f>
        <v/>
      </c>
      <c r="B9881" s="13">
        <f>IF(H9881="","",ROW()-4)</f>
        <v/>
      </c>
    </row>
    <row r="9882">
      <c r="A9882" s="13">
        <f>IF(H9882="","",ROW()-4)</f>
        <v/>
      </c>
      <c r="B9882" s="13">
        <f>IF(H9882="","",ROW()-4)</f>
        <v/>
      </c>
    </row>
    <row r="9883">
      <c r="A9883" s="13">
        <f>IF(H9883="","",ROW()-4)</f>
        <v/>
      </c>
      <c r="B9883" s="13">
        <f>IF(H9883="","",ROW()-4)</f>
        <v/>
      </c>
    </row>
    <row r="9884">
      <c r="A9884" s="13">
        <f>IF(H9884="","",ROW()-4)</f>
        <v/>
      </c>
      <c r="B9884" s="13">
        <f>IF(H9884="","",ROW()-4)</f>
        <v/>
      </c>
    </row>
    <row r="9885">
      <c r="A9885" s="13">
        <f>IF(H9885="","",ROW()-4)</f>
        <v/>
      </c>
      <c r="B9885" s="13">
        <f>IF(H9885="","",ROW()-4)</f>
        <v/>
      </c>
    </row>
    <row r="9886">
      <c r="A9886" s="13">
        <f>IF(H9886="","",ROW()-4)</f>
        <v/>
      </c>
      <c r="B9886" s="13">
        <f>IF(H9886="","",ROW()-4)</f>
        <v/>
      </c>
    </row>
    <row r="9887">
      <c r="A9887" s="13">
        <f>IF(H9887="","",ROW()-4)</f>
        <v/>
      </c>
      <c r="B9887" s="13">
        <f>IF(H9887="","",ROW()-4)</f>
        <v/>
      </c>
    </row>
    <row r="9888">
      <c r="A9888" s="13">
        <f>IF(H9888="","",ROW()-4)</f>
        <v/>
      </c>
      <c r="B9888" s="13">
        <f>IF(H9888="","",ROW()-4)</f>
        <v/>
      </c>
    </row>
    <row r="9889">
      <c r="A9889" s="13">
        <f>IF(H9889="","",ROW()-4)</f>
        <v/>
      </c>
      <c r="B9889" s="13">
        <f>IF(H9889="","",ROW()-4)</f>
        <v/>
      </c>
    </row>
    <row r="9890">
      <c r="A9890" s="13">
        <f>IF(H9890="","",ROW()-4)</f>
        <v/>
      </c>
      <c r="B9890" s="13">
        <f>IF(H9890="","",ROW()-4)</f>
        <v/>
      </c>
    </row>
    <row r="9891">
      <c r="A9891" s="13">
        <f>IF(H9891="","",ROW()-4)</f>
        <v/>
      </c>
      <c r="B9891" s="13">
        <f>IF(H9891="","",ROW()-4)</f>
        <v/>
      </c>
    </row>
    <row r="9892">
      <c r="A9892" s="13">
        <f>IF(H9892="","",ROW()-4)</f>
        <v/>
      </c>
      <c r="B9892" s="13">
        <f>IF(H9892="","",ROW()-4)</f>
        <v/>
      </c>
    </row>
    <row r="9893">
      <c r="A9893" s="13">
        <f>IF(H9893="","",ROW()-4)</f>
        <v/>
      </c>
      <c r="B9893" s="13">
        <f>IF(H9893="","",ROW()-4)</f>
        <v/>
      </c>
    </row>
    <row r="9894">
      <c r="A9894" s="13">
        <f>IF(H9894="","",ROW()-4)</f>
        <v/>
      </c>
      <c r="B9894" s="13">
        <f>IF(H9894="","",ROW()-4)</f>
        <v/>
      </c>
    </row>
    <row r="9895">
      <c r="A9895" s="13">
        <f>IF(H9895="","",ROW()-4)</f>
        <v/>
      </c>
      <c r="B9895" s="13">
        <f>IF(H9895="","",ROW()-4)</f>
        <v/>
      </c>
    </row>
    <row r="9896">
      <c r="A9896" s="13">
        <f>IF(H9896="","",ROW()-4)</f>
        <v/>
      </c>
      <c r="B9896" s="13">
        <f>IF(H9896="","",ROW()-4)</f>
        <v/>
      </c>
    </row>
    <row r="9897">
      <c r="A9897" s="13">
        <f>IF(H9897="","",ROW()-4)</f>
        <v/>
      </c>
      <c r="B9897" s="13">
        <f>IF(H9897="","",ROW()-4)</f>
        <v/>
      </c>
    </row>
    <row r="9898">
      <c r="A9898" s="13">
        <f>IF(H9898="","",ROW()-4)</f>
        <v/>
      </c>
      <c r="B9898" s="13">
        <f>IF(H9898="","",ROW()-4)</f>
        <v/>
      </c>
    </row>
    <row r="9899">
      <c r="A9899" s="13">
        <f>IF(H9899="","",ROW()-4)</f>
        <v/>
      </c>
      <c r="B9899" s="13">
        <f>IF(H9899="","",ROW()-4)</f>
        <v/>
      </c>
    </row>
    <row r="9900">
      <c r="A9900" s="13">
        <f>IF(H9900="","",ROW()-4)</f>
        <v/>
      </c>
      <c r="B9900" s="13">
        <f>IF(H9900="","",ROW()-4)</f>
        <v/>
      </c>
    </row>
    <row r="9901">
      <c r="A9901" s="13">
        <f>IF(H9901="","",ROW()-4)</f>
        <v/>
      </c>
      <c r="B9901" s="13">
        <f>IF(H9901="","",ROW()-4)</f>
        <v/>
      </c>
    </row>
    <row r="9902">
      <c r="A9902" s="13">
        <f>IF(H9902="","",ROW()-4)</f>
        <v/>
      </c>
      <c r="B9902" s="13">
        <f>IF(H9902="","",ROW()-4)</f>
        <v/>
      </c>
    </row>
    <row r="9903">
      <c r="A9903" s="13">
        <f>IF(H9903="","",ROW()-4)</f>
        <v/>
      </c>
      <c r="B9903" s="13">
        <f>IF(H9903="","",ROW()-4)</f>
        <v/>
      </c>
    </row>
    <row r="9904">
      <c r="A9904" s="13">
        <f>IF(H9904="","",ROW()-4)</f>
        <v/>
      </c>
      <c r="B9904" s="13">
        <f>IF(H9904="","",ROW()-4)</f>
        <v/>
      </c>
    </row>
    <row r="9905">
      <c r="A9905" s="13">
        <f>IF(H9905="","",ROW()-4)</f>
        <v/>
      </c>
      <c r="B9905" s="13">
        <f>IF(H9905="","",ROW()-4)</f>
        <v/>
      </c>
    </row>
    <row r="9906">
      <c r="A9906" s="13">
        <f>IF(H9906="","",ROW()-4)</f>
        <v/>
      </c>
      <c r="B9906" s="13">
        <f>IF(H9906="","",ROW()-4)</f>
        <v/>
      </c>
    </row>
    <row r="9907">
      <c r="A9907" s="13">
        <f>IF(H9907="","",ROW()-4)</f>
        <v/>
      </c>
      <c r="B9907" s="13">
        <f>IF(H9907="","",ROW()-4)</f>
        <v/>
      </c>
    </row>
    <row r="9908">
      <c r="A9908" s="13">
        <f>IF(H9908="","",ROW()-4)</f>
        <v/>
      </c>
      <c r="B9908" s="13">
        <f>IF(H9908="","",ROW()-4)</f>
        <v/>
      </c>
    </row>
    <row r="9909">
      <c r="A9909" s="13">
        <f>IF(H9909="","",ROW()-4)</f>
        <v/>
      </c>
      <c r="B9909" s="13">
        <f>IF(H9909="","",ROW()-4)</f>
        <v/>
      </c>
    </row>
    <row r="9910">
      <c r="A9910" s="13">
        <f>IF(H9910="","",ROW()-4)</f>
        <v/>
      </c>
      <c r="B9910" s="13">
        <f>IF(H9910="","",ROW()-4)</f>
        <v/>
      </c>
    </row>
    <row r="9911">
      <c r="A9911" s="13">
        <f>IF(H9911="","",ROW()-4)</f>
        <v/>
      </c>
      <c r="B9911" s="13">
        <f>IF(H9911="","",ROW()-4)</f>
        <v/>
      </c>
    </row>
    <row r="9912">
      <c r="A9912" s="13">
        <f>IF(H9912="","",ROW()-4)</f>
        <v/>
      </c>
      <c r="B9912" s="13">
        <f>IF(H9912="","",ROW()-4)</f>
        <v/>
      </c>
    </row>
    <row r="9913">
      <c r="A9913" s="13">
        <f>IF(H9913="","",ROW()-4)</f>
        <v/>
      </c>
      <c r="B9913" s="13">
        <f>IF(H9913="","",ROW()-4)</f>
        <v/>
      </c>
    </row>
    <row r="9914">
      <c r="A9914" s="13">
        <f>IF(H9914="","",ROW()-4)</f>
        <v/>
      </c>
      <c r="B9914" s="13">
        <f>IF(H9914="","",ROW()-4)</f>
        <v/>
      </c>
    </row>
    <row r="9915">
      <c r="A9915" s="13">
        <f>IF(H9915="","",ROW()-4)</f>
        <v/>
      </c>
      <c r="B9915" s="13">
        <f>IF(H9915="","",ROW()-4)</f>
        <v/>
      </c>
    </row>
    <row r="9916">
      <c r="A9916" s="13">
        <f>IF(H9916="","",ROW()-4)</f>
        <v/>
      </c>
      <c r="B9916" s="13">
        <f>IF(H9916="","",ROW()-4)</f>
        <v/>
      </c>
    </row>
    <row r="9917">
      <c r="A9917" s="13">
        <f>IF(H9917="","",ROW()-4)</f>
        <v/>
      </c>
      <c r="B9917" s="13">
        <f>IF(H9917="","",ROW()-4)</f>
        <v/>
      </c>
    </row>
    <row r="9918">
      <c r="A9918" s="13">
        <f>IF(H9918="","",ROW()-4)</f>
        <v/>
      </c>
      <c r="B9918" s="13">
        <f>IF(H9918="","",ROW()-4)</f>
        <v/>
      </c>
    </row>
    <row r="9919">
      <c r="A9919" s="13">
        <f>IF(H9919="","",ROW()-4)</f>
        <v/>
      </c>
      <c r="B9919" s="13">
        <f>IF(H9919="","",ROW()-4)</f>
        <v/>
      </c>
    </row>
    <row r="9920">
      <c r="A9920" s="13">
        <f>IF(H9920="","",ROW()-4)</f>
        <v/>
      </c>
      <c r="B9920" s="13">
        <f>IF(H9920="","",ROW()-4)</f>
        <v/>
      </c>
    </row>
    <row r="9921">
      <c r="A9921" s="13">
        <f>IF(H9921="","",ROW()-4)</f>
        <v/>
      </c>
      <c r="B9921" s="13">
        <f>IF(H9921="","",ROW()-4)</f>
        <v/>
      </c>
    </row>
    <row r="9922">
      <c r="A9922" s="13">
        <f>IF(H9922="","",ROW()-4)</f>
        <v/>
      </c>
      <c r="B9922" s="13">
        <f>IF(H9922="","",ROW()-4)</f>
        <v/>
      </c>
    </row>
    <row r="9923">
      <c r="A9923" s="13">
        <f>IF(H9923="","",ROW()-4)</f>
        <v/>
      </c>
      <c r="B9923" s="13">
        <f>IF(H9923="","",ROW()-4)</f>
        <v/>
      </c>
    </row>
    <row r="9924">
      <c r="A9924" s="13">
        <f>IF(H9924="","",ROW()-4)</f>
        <v/>
      </c>
      <c r="B9924" s="13">
        <f>IF(H9924="","",ROW()-4)</f>
        <v/>
      </c>
    </row>
    <row r="9925">
      <c r="A9925" s="13">
        <f>IF(H9925="","",ROW()-4)</f>
        <v/>
      </c>
      <c r="B9925" s="13">
        <f>IF(H9925="","",ROW()-4)</f>
        <v/>
      </c>
    </row>
    <row r="9926">
      <c r="A9926" s="13">
        <f>IF(H9926="","",ROW()-4)</f>
        <v/>
      </c>
      <c r="B9926" s="13">
        <f>IF(H9926="","",ROW()-4)</f>
        <v/>
      </c>
    </row>
    <row r="9927">
      <c r="A9927" s="13">
        <f>IF(H9927="","",ROW()-4)</f>
        <v/>
      </c>
      <c r="B9927" s="13">
        <f>IF(H9927="","",ROW()-4)</f>
        <v/>
      </c>
    </row>
    <row r="9928">
      <c r="A9928" s="13">
        <f>IF(H9928="","",ROW()-4)</f>
        <v/>
      </c>
      <c r="B9928" s="13">
        <f>IF(H9928="","",ROW()-4)</f>
        <v/>
      </c>
    </row>
    <row r="9929">
      <c r="A9929" s="13">
        <f>IF(H9929="","",ROW()-4)</f>
        <v/>
      </c>
      <c r="B9929" s="13">
        <f>IF(H9929="","",ROW()-4)</f>
        <v/>
      </c>
    </row>
    <row r="9930">
      <c r="A9930" s="13">
        <f>IF(H9930="","",ROW()-4)</f>
        <v/>
      </c>
      <c r="B9930" s="13">
        <f>IF(H9930="","",ROW()-4)</f>
        <v/>
      </c>
    </row>
    <row r="9931">
      <c r="A9931" s="13">
        <f>IF(H9931="","",ROW()-4)</f>
        <v/>
      </c>
      <c r="B9931" s="13">
        <f>IF(H9931="","",ROW()-4)</f>
        <v/>
      </c>
    </row>
    <row r="9932">
      <c r="A9932" s="13">
        <f>IF(H9932="","",ROW()-4)</f>
        <v/>
      </c>
      <c r="B9932" s="13">
        <f>IF(H9932="","",ROW()-4)</f>
        <v/>
      </c>
    </row>
    <row r="9933">
      <c r="A9933" s="13">
        <f>IF(H9933="","",ROW()-4)</f>
        <v/>
      </c>
      <c r="B9933" s="13">
        <f>IF(H9933="","",ROW()-4)</f>
        <v/>
      </c>
    </row>
    <row r="9934">
      <c r="A9934" s="13">
        <f>IF(H9934="","",ROW()-4)</f>
        <v/>
      </c>
      <c r="B9934" s="13">
        <f>IF(H9934="","",ROW()-4)</f>
        <v/>
      </c>
    </row>
    <row r="9935">
      <c r="A9935" s="13">
        <f>IF(H9935="","",ROW()-4)</f>
        <v/>
      </c>
      <c r="B9935" s="13">
        <f>IF(H9935="","",ROW()-4)</f>
        <v/>
      </c>
    </row>
    <row r="9936">
      <c r="A9936" s="13">
        <f>IF(H9936="","",ROW()-4)</f>
        <v/>
      </c>
      <c r="B9936" s="13">
        <f>IF(H9936="","",ROW()-4)</f>
        <v/>
      </c>
    </row>
    <row r="9937">
      <c r="A9937" s="13">
        <f>IF(H9937="","",ROW()-4)</f>
        <v/>
      </c>
      <c r="B9937" s="13">
        <f>IF(H9937="","",ROW()-4)</f>
        <v/>
      </c>
    </row>
    <row r="9938">
      <c r="A9938" s="13">
        <f>IF(H9938="","",ROW()-4)</f>
        <v/>
      </c>
      <c r="B9938" s="13">
        <f>IF(H9938="","",ROW()-4)</f>
        <v/>
      </c>
    </row>
    <row r="9939">
      <c r="A9939" s="13">
        <f>IF(H9939="","",ROW()-4)</f>
        <v/>
      </c>
      <c r="B9939" s="13">
        <f>IF(H9939="","",ROW()-4)</f>
        <v/>
      </c>
    </row>
    <row r="9940">
      <c r="A9940" s="13">
        <f>IF(H9940="","",ROW()-4)</f>
        <v/>
      </c>
      <c r="B9940" s="13">
        <f>IF(H9940="","",ROW()-4)</f>
        <v/>
      </c>
    </row>
    <row r="9941">
      <c r="A9941" s="13">
        <f>IF(H9941="","",ROW()-4)</f>
        <v/>
      </c>
      <c r="B9941" s="13">
        <f>IF(H9941="","",ROW()-4)</f>
        <v/>
      </c>
    </row>
    <row r="9942">
      <c r="A9942" s="13">
        <f>IF(H9942="","",ROW()-4)</f>
        <v/>
      </c>
      <c r="B9942" s="13">
        <f>IF(H9942="","",ROW()-4)</f>
        <v/>
      </c>
    </row>
    <row r="9943">
      <c r="A9943" s="13">
        <f>IF(H9943="","",ROW()-4)</f>
        <v/>
      </c>
      <c r="B9943" s="13">
        <f>IF(H9943="","",ROW()-4)</f>
        <v/>
      </c>
    </row>
    <row r="9944">
      <c r="A9944" s="13">
        <f>IF(H9944="","",ROW()-4)</f>
        <v/>
      </c>
      <c r="B9944" s="13">
        <f>IF(H9944="","",ROW()-4)</f>
        <v/>
      </c>
    </row>
    <row r="9945">
      <c r="A9945" s="13">
        <f>IF(H9945="","",ROW()-4)</f>
        <v/>
      </c>
      <c r="B9945" s="13">
        <f>IF(H9945="","",ROW()-4)</f>
        <v/>
      </c>
    </row>
    <row r="9946">
      <c r="A9946" s="13">
        <f>IF(H9946="","",ROW()-4)</f>
        <v/>
      </c>
      <c r="B9946" s="13">
        <f>IF(H9946="","",ROW()-4)</f>
        <v/>
      </c>
    </row>
    <row r="9947">
      <c r="A9947" s="13">
        <f>IF(H9947="","",ROW()-4)</f>
        <v/>
      </c>
      <c r="B9947" s="13">
        <f>IF(H9947="","",ROW()-4)</f>
        <v/>
      </c>
    </row>
    <row r="9948">
      <c r="A9948" s="13">
        <f>IF(H9948="","",ROW()-4)</f>
        <v/>
      </c>
      <c r="B9948" s="13">
        <f>IF(H9948="","",ROW()-4)</f>
        <v/>
      </c>
    </row>
    <row r="9949">
      <c r="A9949" s="13">
        <f>IF(H9949="","",ROW()-4)</f>
        <v/>
      </c>
      <c r="B9949" s="13">
        <f>IF(H9949="","",ROW()-4)</f>
        <v/>
      </c>
    </row>
    <row r="9950">
      <c r="A9950" s="13">
        <f>IF(H9950="","",ROW()-4)</f>
        <v/>
      </c>
      <c r="B9950" s="13">
        <f>IF(H9950="","",ROW()-4)</f>
        <v/>
      </c>
    </row>
    <row r="9951">
      <c r="A9951" s="13">
        <f>IF(H9951="","",ROW()-4)</f>
        <v/>
      </c>
      <c r="B9951" s="13">
        <f>IF(H9951="","",ROW()-4)</f>
        <v/>
      </c>
    </row>
    <row r="9952">
      <c r="A9952" s="13">
        <f>IF(H9952="","",ROW()-4)</f>
        <v/>
      </c>
      <c r="B9952" s="13">
        <f>IF(H9952="","",ROW()-4)</f>
        <v/>
      </c>
    </row>
    <row r="9953">
      <c r="A9953" s="13">
        <f>IF(H9953="","",ROW()-4)</f>
        <v/>
      </c>
      <c r="B9953" s="13">
        <f>IF(H9953="","",ROW()-4)</f>
        <v/>
      </c>
    </row>
    <row r="9954">
      <c r="A9954" s="13">
        <f>IF(H9954="","",ROW()-4)</f>
        <v/>
      </c>
      <c r="B9954" s="13">
        <f>IF(H9954="","",ROW()-4)</f>
        <v/>
      </c>
    </row>
    <row r="9955">
      <c r="A9955" s="13">
        <f>IF(H9955="","",ROW()-4)</f>
        <v/>
      </c>
      <c r="B9955" s="13">
        <f>IF(H9955="","",ROW()-4)</f>
        <v/>
      </c>
    </row>
    <row r="9956">
      <c r="A9956" s="13">
        <f>IF(H9956="","",ROW()-4)</f>
        <v/>
      </c>
      <c r="B9956" s="13">
        <f>IF(H9956="","",ROW()-4)</f>
        <v/>
      </c>
    </row>
    <row r="9957">
      <c r="A9957" s="13">
        <f>IF(H9957="","",ROW()-4)</f>
        <v/>
      </c>
      <c r="B9957" s="13">
        <f>IF(H9957="","",ROW()-4)</f>
        <v/>
      </c>
    </row>
    <row r="9958">
      <c r="A9958" s="13">
        <f>IF(H9958="","",ROW()-4)</f>
        <v/>
      </c>
      <c r="B9958" s="13">
        <f>IF(H9958="","",ROW()-4)</f>
        <v/>
      </c>
    </row>
    <row r="9959">
      <c r="A9959" s="13">
        <f>IF(H9959="","",ROW()-4)</f>
        <v/>
      </c>
      <c r="B9959" s="13">
        <f>IF(H9959="","",ROW()-4)</f>
        <v/>
      </c>
    </row>
    <row r="9960">
      <c r="A9960" s="13">
        <f>IF(H9960="","",ROW()-4)</f>
        <v/>
      </c>
      <c r="B9960" s="13">
        <f>IF(H9960="","",ROW()-4)</f>
        <v/>
      </c>
    </row>
    <row r="9961">
      <c r="A9961" s="13">
        <f>IF(H9961="","",ROW()-4)</f>
        <v/>
      </c>
      <c r="B9961" s="13">
        <f>IF(H9961="","",ROW()-4)</f>
        <v/>
      </c>
    </row>
    <row r="9962">
      <c r="A9962" s="13">
        <f>IF(H9962="","",ROW()-4)</f>
        <v/>
      </c>
      <c r="B9962" s="13">
        <f>IF(H9962="","",ROW()-4)</f>
        <v/>
      </c>
    </row>
    <row r="9963">
      <c r="A9963" s="13">
        <f>IF(H9963="","",ROW()-4)</f>
        <v/>
      </c>
      <c r="B9963" s="13">
        <f>IF(H9963="","",ROW()-4)</f>
        <v/>
      </c>
    </row>
    <row r="9964">
      <c r="A9964" s="13">
        <f>IF(H9964="","",ROW()-4)</f>
        <v/>
      </c>
      <c r="B9964" s="13">
        <f>IF(H9964="","",ROW()-4)</f>
        <v/>
      </c>
    </row>
    <row r="9965">
      <c r="A9965" s="13">
        <f>IF(H9965="","",ROW()-4)</f>
        <v/>
      </c>
      <c r="B9965" s="13">
        <f>IF(H9965="","",ROW()-4)</f>
        <v/>
      </c>
    </row>
    <row r="9966">
      <c r="A9966" s="13">
        <f>IF(H9966="","",ROW()-4)</f>
        <v/>
      </c>
      <c r="B9966" s="13">
        <f>IF(H9966="","",ROW()-4)</f>
        <v/>
      </c>
    </row>
    <row r="9967">
      <c r="A9967" s="13">
        <f>IF(H9967="","",ROW()-4)</f>
        <v/>
      </c>
      <c r="B9967" s="13">
        <f>IF(H9967="","",ROW()-4)</f>
        <v/>
      </c>
    </row>
    <row r="9968">
      <c r="A9968" s="13">
        <f>IF(H9968="","",ROW()-4)</f>
        <v/>
      </c>
      <c r="B9968" s="13">
        <f>IF(H9968="","",ROW()-4)</f>
        <v/>
      </c>
    </row>
    <row r="9969">
      <c r="A9969" s="13">
        <f>IF(H9969="","",ROW()-4)</f>
        <v/>
      </c>
      <c r="B9969" s="13">
        <f>IF(H9969="","",ROW()-4)</f>
        <v/>
      </c>
    </row>
    <row r="9970">
      <c r="A9970" s="13">
        <f>IF(H9970="","",ROW()-4)</f>
        <v/>
      </c>
      <c r="B9970" s="13">
        <f>IF(H9970="","",ROW()-4)</f>
        <v/>
      </c>
    </row>
    <row r="9971">
      <c r="A9971" s="13">
        <f>IF(H9971="","",ROW()-4)</f>
        <v/>
      </c>
      <c r="B9971" s="13">
        <f>IF(H9971="","",ROW()-4)</f>
        <v/>
      </c>
    </row>
    <row r="9972">
      <c r="A9972" s="13">
        <f>IF(H9972="","",ROW()-4)</f>
        <v/>
      </c>
      <c r="B9972" s="13">
        <f>IF(H9972="","",ROW()-4)</f>
        <v/>
      </c>
    </row>
    <row r="9973">
      <c r="A9973" s="13">
        <f>IF(H9973="","",ROW()-4)</f>
        <v/>
      </c>
      <c r="B9973" s="13">
        <f>IF(H9973="","",ROW()-4)</f>
        <v/>
      </c>
    </row>
    <row r="9974">
      <c r="A9974" s="13">
        <f>IF(H9974="","",ROW()-4)</f>
        <v/>
      </c>
      <c r="B9974" s="13">
        <f>IF(H9974="","",ROW()-4)</f>
        <v/>
      </c>
    </row>
    <row r="9975">
      <c r="A9975" s="13">
        <f>IF(H9975="","",ROW()-4)</f>
        <v/>
      </c>
      <c r="B9975" s="13">
        <f>IF(H9975="","",ROW()-4)</f>
        <v/>
      </c>
    </row>
    <row r="9976">
      <c r="A9976" s="13">
        <f>IF(H9976="","",ROW()-4)</f>
        <v/>
      </c>
      <c r="B9976" s="13">
        <f>IF(H9976="","",ROW()-4)</f>
        <v/>
      </c>
    </row>
    <row r="9977">
      <c r="A9977" s="13">
        <f>IF(H9977="","",ROW()-4)</f>
        <v/>
      </c>
      <c r="B9977" s="13">
        <f>IF(H9977="","",ROW()-4)</f>
        <v/>
      </c>
    </row>
    <row r="9978">
      <c r="A9978" s="13">
        <f>IF(H9978="","",ROW()-4)</f>
        <v/>
      </c>
      <c r="B9978" s="13">
        <f>IF(H9978="","",ROW()-4)</f>
        <v/>
      </c>
    </row>
    <row r="9979">
      <c r="A9979" s="13">
        <f>IF(H9979="","",ROW()-4)</f>
        <v/>
      </c>
      <c r="B9979" s="13">
        <f>IF(H9979="","",ROW()-4)</f>
        <v/>
      </c>
    </row>
    <row r="9980">
      <c r="A9980" s="13">
        <f>IF(H9980="","",ROW()-4)</f>
        <v/>
      </c>
      <c r="B9980" s="13">
        <f>IF(H9980="","",ROW()-4)</f>
        <v/>
      </c>
    </row>
    <row r="9981">
      <c r="A9981" s="13">
        <f>IF(H9981="","",ROW()-4)</f>
        <v/>
      </c>
      <c r="B9981" s="13">
        <f>IF(H9981="","",ROW()-4)</f>
        <v/>
      </c>
    </row>
    <row r="9982">
      <c r="A9982" s="13">
        <f>IF(H9982="","",ROW()-4)</f>
        <v/>
      </c>
      <c r="B9982" s="13">
        <f>IF(H9982="","",ROW()-4)</f>
        <v/>
      </c>
    </row>
    <row r="9983">
      <c r="A9983" s="13">
        <f>IF(H9983="","",ROW()-4)</f>
        <v/>
      </c>
      <c r="B9983" s="13">
        <f>IF(H9983="","",ROW()-4)</f>
        <v/>
      </c>
    </row>
    <row r="9984">
      <c r="A9984" s="13">
        <f>IF(H9984="","",ROW()-4)</f>
        <v/>
      </c>
      <c r="B9984" s="13">
        <f>IF(H9984="","",ROW()-4)</f>
        <v/>
      </c>
    </row>
    <row r="9985">
      <c r="A9985" s="13">
        <f>IF(H9985="","",ROW()-4)</f>
        <v/>
      </c>
      <c r="B9985" s="13">
        <f>IF(H9985="","",ROW()-4)</f>
        <v/>
      </c>
    </row>
    <row r="9986">
      <c r="A9986" s="13">
        <f>IF(H9986="","",ROW()-4)</f>
        <v/>
      </c>
      <c r="B9986" s="13">
        <f>IF(H9986="","",ROW()-4)</f>
        <v/>
      </c>
    </row>
    <row r="9987">
      <c r="A9987" s="13">
        <f>IF(H9987="","",ROW()-4)</f>
        <v/>
      </c>
      <c r="B9987" s="13">
        <f>IF(H9987="","",ROW()-4)</f>
        <v/>
      </c>
    </row>
    <row r="9988">
      <c r="A9988" s="13">
        <f>IF(H9988="","",ROW()-4)</f>
        <v/>
      </c>
      <c r="B9988" s="13">
        <f>IF(H9988="","",ROW()-4)</f>
        <v/>
      </c>
    </row>
    <row r="9989">
      <c r="A9989" s="13">
        <f>IF(H9989="","",ROW()-4)</f>
        <v/>
      </c>
      <c r="B9989" s="13">
        <f>IF(H9989="","",ROW()-4)</f>
        <v/>
      </c>
    </row>
    <row r="9990">
      <c r="A9990" s="13">
        <f>IF(H9990="","",ROW()-4)</f>
        <v/>
      </c>
      <c r="B9990" s="13">
        <f>IF(H9990="","",ROW()-4)</f>
        <v/>
      </c>
    </row>
    <row r="9991">
      <c r="A9991" s="13">
        <f>IF(H9991="","",ROW()-4)</f>
        <v/>
      </c>
      <c r="B9991" s="13">
        <f>IF(H9991="","",ROW()-4)</f>
        <v/>
      </c>
    </row>
    <row r="9992">
      <c r="A9992" s="13">
        <f>IF(H9992="","",ROW()-4)</f>
        <v/>
      </c>
      <c r="B9992" s="13">
        <f>IF(H9992="","",ROW()-4)</f>
        <v/>
      </c>
    </row>
    <row r="9993">
      <c r="A9993" s="13">
        <f>IF(H9993="","",ROW()-4)</f>
        <v/>
      </c>
      <c r="B9993" s="13">
        <f>IF(H9993="","",ROW()-4)</f>
        <v/>
      </c>
    </row>
    <row r="9994">
      <c r="A9994" s="13">
        <f>IF(H9994="","",ROW()-4)</f>
        <v/>
      </c>
      <c r="B9994" s="13">
        <f>IF(H9994="","",ROW()-4)</f>
        <v/>
      </c>
    </row>
    <row r="9995">
      <c r="A9995" s="13">
        <f>IF(H9995="","",ROW()-4)</f>
        <v/>
      </c>
      <c r="B9995" s="13">
        <f>IF(H9995="","",ROW()-4)</f>
        <v/>
      </c>
    </row>
    <row r="9996">
      <c r="A9996" s="13">
        <f>IF(H9996="","",ROW()-4)</f>
        <v/>
      </c>
      <c r="B9996" s="13">
        <f>IF(H9996="","",ROW()-4)</f>
        <v/>
      </c>
    </row>
    <row r="9997">
      <c r="A9997" s="13">
        <f>IF(H9997="","",ROW()-4)</f>
        <v/>
      </c>
      <c r="B9997" s="13">
        <f>IF(H9997="","",ROW()-4)</f>
        <v/>
      </c>
    </row>
    <row r="9998">
      <c r="A9998" s="13">
        <f>IF(H9998="","",ROW()-4)</f>
        <v/>
      </c>
      <c r="B9998" s="13">
        <f>IF(H9998="","",ROW()-4)</f>
        <v/>
      </c>
    </row>
    <row r="9999">
      <c r="A9999" s="13">
        <f>IF(H9999="","",ROW()-4)</f>
        <v/>
      </c>
      <c r="B9999" s="13">
        <f>IF(H9999="","",ROW()-4)</f>
        <v/>
      </c>
    </row>
    <row r="10000">
      <c r="A10000" s="13">
        <f>IF(H10000="","",ROW()-4)</f>
        <v/>
      </c>
      <c r="B10000" s="13">
        <f>IF(H10000="","",ROW()-4)</f>
        <v/>
      </c>
    </row>
    <row r="10001">
      <c r="A10001" s="13">
        <f>IF(H10001="","",ROW()-4)</f>
        <v/>
      </c>
      <c r="B10001" s="13">
        <f>IF(H10001="","",ROW()-4)</f>
        <v/>
      </c>
    </row>
    <row r="10002">
      <c r="A10002" s="13">
        <f>IF(H10002="","",ROW()-4)</f>
        <v/>
      </c>
      <c r="B10002" s="13">
        <f>IF(H10002="","",ROW()-4)</f>
        <v/>
      </c>
    </row>
    <row r="10003">
      <c r="A10003" s="13">
        <f>IF(H10003="","",ROW()-4)</f>
        <v/>
      </c>
      <c r="B10003" s="13">
        <f>IF(H10003="","",ROW()-4)</f>
        <v/>
      </c>
    </row>
    <row r="10004">
      <c r="A10004" s="13">
        <f>IF(H10004="","",ROW()-4)</f>
        <v/>
      </c>
      <c r="B10004" s="13">
        <f>IF(H10004="","",ROW()-4)</f>
        <v/>
      </c>
    </row>
    <row r="10007">
      <c r="A10007" s="14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21" t="inlineStr">
        <is>
          <t>Count (n)</t>
        </is>
      </c>
      <c r="H10009" s="22">
        <f>COUNT('Data Entry'!$H$5:$H$10004)</f>
        <v/>
      </c>
      <c r="I10009" s="22">
        <f>COUNT('Data Entry'!$I$5:$I$10004)</f>
        <v/>
      </c>
      <c r="J10009" s="22">
        <f>COUNT('Data Entry'!$J$5:$J$10004)</f>
        <v/>
      </c>
      <c r="K10009" s="22">
        <f>COUNT('Data Entry'!$K$5:$K$10004)</f>
        <v/>
      </c>
      <c r="L10009" s="22">
        <f>COUNT('Data Entry'!$L$5:$L$10004)</f>
        <v/>
      </c>
      <c r="M10009" s="22">
        <f>COUNT('Data Entry'!$M$5:$M$10004)</f>
        <v/>
      </c>
      <c r="N10009" s="22">
        <f>COUNT('Data Entry'!$N$5:$N$10004)</f>
        <v/>
      </c>
      <c r="O10009" s="22">
        <f>COUNT('Data Entry'!$O$5:$O$10004)</f>
        <v/>
      </c>
      <c r="P10009" s="22">
        <f>COUNT('Data Entry'!$P$5:$P$10004)</f>
        <v/>
      </c>
      <c r="Q10009" s="22">
        <f>COUNT('Data Entry'!$Q$5:$Q$10004)</f>
        <v/>
      </c>
      <c r="R10009" s="22">
        <f>COUNT('Data Entry'!$R$5:$R$10004)</f>
        <v/>
      </c>
      <c r="S10009" s="22">
        <f>COUNT('Data Entry'!$S$5:$S$10004)</f>
        <v/>
      </c>
      <c r="T10009" s="22">
        <f>COUNT('Data Entry'!$T$5:$T$10004)</f>
        <v/>
      </c>
      <c r="U10009" s="22">
        <f>COUNT('Data Entry'!$U$5:$U$10004)</f>
        <v/>
      </c>
      <c r="V10009" s="22">
        <f>COUNT('Data Entry'!$V$5:$V$10004)</f>
        <v/>
      </c>
      <c r="W10009" s="22">
        <f>COUNT('Data Entry'!$W$5:$W$10004)</f>
        <v/>
      </c>
      <c r="X10009" s="22">
        <f>COUNT('Data Entry'!$X$5:$X$10004)</f>
        <v/>
      </c>
      <c r="Y10009" s="22">
        <f>COUNT('Data Entry'!$Y$5:$Y$10004)</f>
        <v/>
      </c>
      <c r="Z10009" s="22">
        <f>COUNT('Data Entry'!$Z$5:$Z$10004)</f>
        <v/>
      </c>
      <c r="AA10009" s="22">
        <f>COUNT('Data Entry'!$AA$5:$AA$10004)</f>
        <v/>
      </c>
      <c r="AB10009" s="22">
        <f>COUNT('Data Entry'!$AB$5:$AB$10004)</f>
        <v/>
      </c>
      <c r="AC10009" s="22">
        <f>COUNT('Data Entry'!$AC$5:$AC$10004)</f>
        <v/>
      </c>
      <c r="AD10009" s="22">
        <f>COUNT('Data Entry'!$AD$5:$AD$10004)</f>
        <v/>
      </c>
      <c r="AE10009" s="22">
        <f>COUNT('Data Entry'!$AE$5:$AE$10004)</f>
        <v/>
      </c>
      <c r="AF10009" s="22">
        <f>COUNT('Data Entry'!$AF$5:$AF$10004)</f>
        <v/>
      </c>
      <c r="AG10009" s="22">
        <f>COUNT('Data Entry'!$AG$5:$AG$10004)</f>
        <v/>
      </c>
      <c r="AH10009" s="22">
        <f>COUNT('Data Entry'!$AH$5:$AH$10004)</f>
        <v/>
      </c>
      <c r="AI10009" s="22">
        <f>COUNT('Data Entry'!$AI$5:$AI$10004)</f>
        <v/>
      </c>
      <c r="AJ10009" s="22">
        <f>COUNT('Data Entry'!$AJ$5:$AJ$10004)</f>
        <v/>
      </c>
      <c r="AK10009" s="22">
        <f>COUNT('Data Entry'!$AK$5:$AK$10004)</f>
        <v/>
      </c>
      <c r="AL10009" s="22">
        <f>COUNT('Data Entry'!$AL$5:$AL$10004)</f>
        <v/>
      </c>
      <c r="AM10009" s="22">
        <f>COUNT('Data Entry'!$AM$5:$AM$10004)</f>
        <v/>
      </c>
      <c r="AN10009" s="22">
        <f>COUNT('Data Entry'!$AN$5:$AN$10004)</f>
        <v/>
      </c>
      <c r="AO10009" s="22">
        <f>COUNT('Data Entry'!$AO$5:$AO$10004)</f>
        <v/>
      </c>
      <c r="AP10009" s="22">
        <f>COUNT('Data Entry'!$AP$5:$AP$10004)</f>
        <v/>
      </c>
      <c r="AQ10009" s="22">
        <f>COUNT('Data Entry'!$AQ$5:$AQ$10004)</f>
        <v/>
      </c>
      <c r="AR10009" s="22">
        <f>COUNT('Data Entry'!$AR$5:$AR$10004)</f>
        <v/>
      </c>
      <c r="AS10009" s="22">
        <f>COUNT('Data Entry'!$AS$5:$AS$10004)</f>
        <v/>
      </c>
      <c r="AT10009" s="22">
        <f>COUNT('Data Entry'!$AT$5:$AT$10004)</f>
        <v/>
      </c>
      <c r="AU10009" s="22">
        <f>COUNT('Data Entry'!$AU$5:$AU$10004)</f>
        <v/>
      </c>
      <c r="AV10009" s="22">
        <f>COUNT('Data Entry'!$AV$5:$AV$10004)</f>
        <v/>
      </c>
      <c r="AW10009" s="22">
        <f>COUNT('Data Entry'!$AW$5:$AW$10004)</f>
        <v/>
      </c>
      <c r="AX10009" s="22">
        <f>COUNT('Data Entry'!$AX$5:$AX$10004)</f>
        <v/>
      </c>
      <c r="AY10009" s="22">
        <f>COUNT('Data Entry'!$AY$5:$AY$10004)</f>
        <v/>
      </c>
      <c r="AZ10009" s="22">
        <f>COUNT('Data Entry'!$AZ$5:$AZ$10004)</f>
        <v/>
      </c>
      <c r="BA10009" s="22">
        <f>COUNT('Data Entry'!$BA$5:$BA$10004)</f>
        <v/>
      </c>
      <c r="BB10009" s="22">
        <f>COUNT('Data Entry'!$BB$5:$BB$10004)</f>
        <v/>
      </c>
      <c r="BC10009" s="22">
        <f>COUNT('Data Entry'!$BC$5:$BC$10004)</f>
        <v/>
      </c>
      <c r="BD10009" s="22">
        <f>COUNT('Data Entry'!$BD$5:$BD$10004)</f>
        <v/>
      </c>
      <c r="BE10009" s="22">
        <f>COUNT('Data Entry'!$BE$5:$BE$10004)</f>
        <v/>
      </c>
    </row>
    <row r="10010">
      <c r="A10010" s="21" t="inlineStr">
        <is>
          <t>Mean (X-bar)</t>
        </is>
      </c>
      <c r="H10010" s="23">
        <f>IF(COUNT('Data Entry'!$H$5:$H$10004)=0,"",AVERAGE('Data Entry'!$H$5:$H$10004))</f>
        <v/>
      </c>
      <c r="I10010" s="23">
        <f>IF(COUNT('Data Entry'!$I$5:$I$10004)=0,"",AVERAGE('Data Entry'!$I$5:$I$10004))</f>
        <v/>
      </c>
      <c r="J10010" s="23">
        <f>IF(COUNT('Data Entry'!$J$5:$J$10004)=0,"",AVERAGE('Data Entry'!$J$5:$J$10004))</f>
        <v/>
      </c>
      <c r="K10010" s="23">
        <f>IF(COUNT('Data Entry'!$K$5:$K$10004)=0,"",AVERAGE('Data Entry'!$K$5:$K$10004))</f>
        <v/>
      </c>
      <c r="L10010" s="23">
        <f>IF(COUNT('Data Entry'!$L$5:$L$10004)=0,"",AVERAGE('Data Entry'!$L$5:$L$10004))</f>
        <v/>
      </c>
      <c r="M10010" s="23">
        <f>IF(COUNT('Data Entry'!$M$5:$M$10004)=0,"",AVERAGE('Data Entry'!$M$5:$M$10004))</f>
        <v/>
      </c>
      <c r="N10010" s="23">
        <f>IF(COUNT('Data Entry'!$N$5:$N$10004)=0,"",AVERAGE('Data Entry'!$N$5:$N$10004))</f>
        <v/>
      </c>
      <c r="O10010" s="23">
        <f>IF(COUNT('Data Entry'!$O$5:$O$10004)=0,"",AVERAGE('Data Entry'!$O$5:$O$10004))</f>
        <v/>
      </c>
      <c r="P10010" s="23">
        <f>IF(COUNT('Data Entry'!$P$5:$P$10004)=0,"",AVERAGE('Data Entry'!$P$5:$P$10004))</f>
        <v/>
      </c>
      <c r="Q10010" s="23">
        <f>IF(COUNT('Data Entry'!$Q$5:$Q$10004)=0,"",AVERAGE('Data Entry'!$Q$5:$Q$10004))</f>
        <v/>
      </c>
      <c r="R10010" s="23">
        <f>IF(COUNT('Data Entry'!$R$5:$R$10004)=0,"",AVERAGE('Data Entry'!$R$5:$R$10004))</f>
        <v/>
      </c>
      <c r="S10010" s="23">
        <f>IF(COUNT('Data Entry'!$S$5:$S$10004)=0,"",AVERAGE('Data Entry'!$S$5:$S$10004))</f>
        <v/>
      </c>
      <c r="T10010" s="23">
        <f>IF(COUNT('Data Entry'!$T$5:$T$10004)=0,"",AVERAGE('Data Entry'!$T$5:$T$10004))</f>
        <v/>
      </c>
      <c r="U10010" s="23">
        <f>IF(COUNT('Data Entry'!$U$5:$U$10004)=0,"",AVERAGE('Data Entry'!$U$5:$U$10004))</f>
        <v/>
      </c>
      <c r="V10010" s="23">
        <f>IF(COUNT('Data Entry'!$V$5:$V$10004)=0,"",AVERAGE('Data Entry'!$V$5:$V$10004))</f>
        <v/>
      </c>
      <c r="W10010" s="23">
        <f>IF(COUNT('Data Entry'!$W$5:$W$10004)=0,"",AVERAGE('Data Entry'!$W$5:$W$10004))</f>
        <v/>
      </c>
      <c r="X10010" s="23">
        <f>IF(COUNT('Data Entry'!$X$5:$X$10004)=0,"",AVERAGE('Data Entry'!$X$5:$X$10004))</f>
        <v/>
      </c>
      <c r="Y10010" s="23">
        <f>IF(COUNT('Data Entry'!$Y$5:$Y$10004)=0,"",AVERAGE('Data Entry'!$Y$5:$Y$10004))</f>
        <v/>
      </c>
      <c r="Z10010" s="23">
        <f>IF(COUNT('Data Entry'!$Z$5:$Z$10004)=0,"",AVERAGE('Data Entry'!$Z$5:$Z$10004))</f>
        <v/>
      </c>
      <c r="AA10010" s="23">
        <f>IF(COUNT('Data Entry'!$AA$5:$AA$10004)=0,"",AVERAGE('Data Entry'!$AA$5:$AA$10004))</f>
        <v/>
      </c>
      <c r="AB10010" s="23">
        <f>IF(COUNT('Data Entry'!$AB$5:$AB$10004)=0,"",AVERAGE('Data Entry'!$AB$5:$AB$10004))</f>
        <v/>
      </c>
      <c r="AC10010" s="23">
        <f>IF(COUNT('Data Entry'!$AC$5:$AC$10004)=0,"",AVERAGE('Data Entry'!$AC$5:$AC$10004))</f>
        <v/>
      </c>
      <c r="AD10010" s="23">
        <f>IF(COUNT('Data Entry'!$AD$5:$AD$10004)=0,"",AVERAGE('Data Entry'!$AD$5:$AD$10004))</f>
        <v/>
      </c>
      <c r="AE10010" s="23">
        <f>IF(COUNT('Data Entry'!$AE$5:$AE$10004)=0,"",AVERAGE('Data Entry'!$AE$5:$AE$10004))</f>
        <v/>
      </c>
      <c r="AF10010" s="23">
        <f>IF(COUNT('Data Entry'!$AF$5:$AF$10004)=0,"",AVERAGE('Data Entry'!$AF$5:$AF$10004))</f>
        <v/>
      </c>
      <c r="AG10010" s="23">
        <f>IF(COUNT('Data Entry'!$AG$5:$AG$10004)=0,"",AVERAGE('Data Entry'!$AG$5:$AG$10004))</f>
        <v/>
      </c>
      <c r="AH10010" s="23">
        <f>IF(COUNT('Data Entry'!$AH$5:$AH$10004)=0,"",AVERAGE('Data Entry'!$AH$5:$AH$10004))</f>
        <v/>
      </c>
      <c r="AI10010" s="23">
        <f>IF(COUNT('Data Entry'!$AI$5:$AI$10004)=0,"",AVERAGE('Data Entry'!$AI$5:$AI$10004))</f>
        <v/>
      </c>
      <c r="AJ10010" s="23">
        <f>IF(COUNT('Data Entry'!$AJ$5:$AJ$10004)=0,"",AVERAGE('Data Entry'!$AJ$5:$AJ$10004))</f>
        <v/>
      </c>
      <c r="AK10010" s="23">
        <f>IF(COUNT('Data Entry'!$AK$5:$AK$10004)=0,"",AVERAGE('Data Entry'!$AK$5:$AK$10004))</f>
        <v/>
      </c>
      <c r="AL10010" s="23">
        <f>IF(COUNT('Data Entry'!$AL$5:$AL$10004)=0,"",AVERAGE('Data Entry'!$AL$5:$AL$10004))</f>
        <v/>
      </c>
      <c r="AM10010" s="23">
        <f>IF(COUNT('Data Entry'!$AM$5:$AM$10004)=0,"",AVERAGE('Data Entry'!$AM$5:$AM$10004))</f>
        <v/>
      </c>
      <c r="AN10010" s="23">
        <f>IF(COUNT('Data Entry'!$AN$5:$AN$10004)=0,"",AVERAGE('Data Entry'!$AN$5:$AN$10004))</f>
        <v/>
      </c>
      <c r="AO10010" s="23">
        <f>IF(COUNT('Data Entry'!$AO$5:$AO$10004)=0,"",AVERAGE('Data Entry'!$AO$5:$AO$10004))</f>
        <v/>
      </c>
      <c r="AP10010" s="23">
        <f>IF(COUNT('Data Entry'!$AP$5:$AP$10004)=0,"",AVERAGE('Data Entry'!$AP$5:$AP$10004))</f>
        <v/>
      </c>
      <c r="AQ10010" s="23">
        <f>IF(COUNT('Data Entry'!$AQ$5:$AQ$10004)=0,"",AVERAGE('Data Entry'!$AQ$5:$AQ$10004))</f>
        <v/>
      </c>
      <c r="AR10010" s="23">
        <f>IF(COUNT('Data Entry'!$AR$5:$AR$10004)=0,"",AVERAGE('Data Entry'!$AR$5:$AR$10004))</f>
        <v/>
      </c>
      <c r="AS10010" s="23">
        <f>IF(COUNT('Data Entry'!$AS$5:$AS$10004)=0,"",AVERAGE('Data Entry'!$AS$5:$AS$10004))</f>
        <v/>
      </c>
      <c r="AT10010" s="23">
        <f>IF(COUNT('Data Entry'!$AT$5:$AT$10004)=0,"",AVERAGE('Data Entry'!$AT$5:$AT$10004))</f>
        <v/>
      </c>
      <c r="AU10010" s="23">
        <f>IF(COUNT('Data Entry'!$AU$5:$AU$10004)=0,"",AVERAGE('Data Entry'!$AU$5:$AU$10004))</f>
        <v/>
      </c>
      <c r="AV10010" s="23">
        <f>IF(COUNT('Data Entry'!$AV$5:$AV$10004)=0,"",AVERAGE('Data Entry'!$AV$5:$AV$10004))</f>
        <v/>
      </c>
      <c r="AW10010" s="23">
        <f>IF(COUNT('Data Entry'!$AW$5:$AW$10004)=0,"",AVERAGE('Data Entry'!$AW$5:$AW$10004))</f>
        <v/>
      </c>
      <c r="AX10010" s="23">
        <f>IF(COUNT('Data Entry'!$AX$5:$AX$10004)=0,"",AVERAGE('Data Entry'!$AX$5:$AX$10004))</f>
        <v/>
      </c>
      <c r="AY10010" s="23">
        <f>IF(COUNT('Data Entry'!$AY$5:$AY$10004)=0,"",AVERAGE('Data Entry'!$AY$5:$AY$10004))</f>
        <v/>
      </c>
      <c r="AZ10010" s="23">
        <f>IF(COUNT('Data Entry'!$AZ$5:$AZ$10004)=0,"",AVERAGE('Data Entry'!$AZ$5:$AZ$10004))</f>
        <v/>
      </c>
      <c r="BA10010" s="23">
        <f>IF(COUNT('Data Entry'!$BA$5:$BA$10004)=0,"",AVERAGE('Data Entry'!$BA$5:$BA$10004))</f>
        <v/>
      </c>
      <c r="BB10010" s="23">
        <f>IF(COUNT('Data Entry'!$BB$5:$BB$10004)=0,"",AVERAGE('Data Entry'!$BB$5:$BB$10004))</f>
        <v/>
      </c>
      <c r="BC10010" s="23">
        <f>IF(COUNT('Data Entry'!$BC$5:$BC$10004)=0,"",AVERAGE('Data Entry'!$BC$5:$BC$10004))</f>
        <v/>
      </c>
      <c r="BD10010" s="23">
        <f>IF(COUNT('Data Entry'!$BD$5:$BD$10004)=0,"",AVERAGE('Data Entry'!$BD$5:$BD$10004))</f>
        <v/>
      </c>
      <c r="BE10010" s="23">
        <f>IF(COUNT('Data Entry'!$BE$5:$BE$10004)=0,"",AVERAGE('Data Entry'!$BE$5:$BE$10004))</f>
        <v/>
      </c>
    </row>
    <row r="10011">
      <c r="A10011" s="21" t="inlineStr">
        <is>
          <t>Min</t>
        </is>
      </c>
      <c r="H10011" s="23">
        <f>IF(COUNT('Data Entry'!$H$5:$H$10004)=0,"",MIN('Data Entry'!$H$5:$H$10004))</f>
        <v/>
      </c>
      <c r="I10011" s="23">
        <f>IF(COUNT('Data Entry'!$I$5:$I$10004)=0,"",MIN('Data Entry'!$I$5:$I$10004))</f>
        <v/>
      </c>
      <c r="J10011" s="23">
        <f>IF(COUNT('Data Entry'!$J$5:$J$10004)=0,"",MIN('Data Entry'!$J$5:$J$10004))</f>
        <v/>
      </c>
      <c r="K10011" s="23">
        <f>IF(COUNT('Data Entry'!$K$5:$K$10004)=0,"",MIN('Data Entry'!$K$5:$K$10004))</f>
        <v/>
      </c>
      <c r="L10011" s="23">
        <f>IF(COUNT('Data Entry'!$L$5:$L$10004)=0,"",MIN('Data Entry'!$L$5:$L$10004))</f>
        <v/>
      </c>
      <c r="M10011" s="23">
        <f>IF(COUNT('Data Entry'!$M$5:$M$10004)=0,"",MIN('Data Entry'!$M$5:$M$10004))</f>
        <v/>
      </c>
      <c r="N10011" s="23">
        <f>IF(COUNT('Data Entry'!$N$5:$N$10004)=0,"",MIN('Data Entry'!$N$5:$N$10004))</f>
        <v/>
      </c>
      <c r="O10011" s="23">
        <f>IF(COUNT('Data Entry'!$O$5:$O$10004)=0,"",MIN('Data Entry'!$O$5:$O$10004))</f>
        <v/>
      </c>
      <c r="P10011" s="23">
        <f>IF(COUNT('Data Entry'!$P$5:$P$10004)=0,"",MIN('Data Entry'!$P$5:$P$10004))</f>
        <v/>
      </c>
      <c r="Q10011" s="23">
        <f>IF(COUNT('Data Entry'!$Q$5:$Q$10004)=0,"",MIN('Data Entry'!$Q$5:$Q$10004))</f>
        <v/>
      </c>
      <c r="R10011" s="23">
        <f>IF(COUNT('Data Entry'!$R$5:$R$10004)=0,"",MIN('Data Entry'!$R$5:$R$10004))</f>
        <v/>
      </c>
      <c r="S10011" s="23">
        <f>IF(COUNT('Data Entry'!$S$5:$S$10004)=0,"",MIN('Data Entry'!$S$5:$S$10004))</f>
        <v/>
      </c>
      <c r="T10011" s="23">
        <f>IF(COUNT('Data Entry'!$T$5:$T$10004)=0,"",MIN('Data Entry'!$T$5:$T$10004))</f>
        <v/>
      </c>
      <c r="U10011" s="23">
        <f>IF(COUNT('Data Entry'!$U$5:$U$10004)=0,"",MIN('Data Entry'!$U$5:$U$10004))</f>
        <v/>
      </c>
      <c r="V10011" s="23">
        <f>IF(COUNT('Data Entry'!$V$5:$V$10004)=0,"",MIN('Data Entry'!$V$5:$V$10004))</f>
        <v/>
      </c>
      <c r="W10011" s="23">
        <f>IF(COUNT('Data Entry'!$W$5:$W$10004)=0,"",MIN('Data Entry'!$W$5:$W$10004))</f>
        <v/>
      </c>
      <c r="X10011" s="23">
        <f>IF(COUNT('Data Entry'!$X$5:$X$10004)=0,"",MIN('Data Entry'!$X$5:$X$10004))</f>
        <v/>
      </c>
      <c r="Y10011" s="23">
        <f>IF(COUNT('Data Entry'!$Y$5:$Y$10004)=0,"",MIN('Data Entry'!$Y$5:$Y$10004))</f>
        <v/>
      </c>
      <c r="Z10011" s="23">
        <f>IF(COUNT('Data Entry'!$Z$5:$Z$10004)=0,"",MIN('Data Entry'!$Z$5:$Z$10004))</f>
        <v/>
      </c>
      <c r="AA10011" s="23">
        <f>IF(COUNT('Data Entry'!$AA$5:$AA$10004)=0,"",MIN('Data Entry'!$AA$5:$AA$10004))</f>
        <v/>
      </c>
      <c r="AB10011" s="23">
        <f>IF(COUNT('Data Entry'!$AB$5:$AB$10004)=0,"",MIN('Data Entry'!$AB$5:$AB$10004))</f>
        <v/>
      </c>
      <c r="AC10011" s="23">
        <f>IF(COUNT('Data Entry'!$AC$5:$AC$10004)=0,"",MIN('Data Entry'!$AC$5:$AC$10004))</f>
        <v/>
      </c>
      <c r="AD10011" s="23">
        <f>IF(COUNT('Data Entry'!$AD$5:$AD$10004)=0,"",MIN('Data Entry'!$AD$5:$AD$10004))</f>
        <v/>
      </c>
      <c r="AE10011" s="23">
        <f>IF(COUNT('Data Entry'!$AE$5:$AE$10004)=0,"",MIN('Data Entry'!$AE$5:$AE$10004))</f>
        <v/>
      </c>
      <c r="AF10011" s="23">
        <f>IF(COUNT('Data Entry'!$AF$5:$AF$10004)=0,"",MIN('Data Entry'!$AF$5:$AF$10004))</f>
        <v/>
      </c>
      <c r="AG10011" s="23">
        <f>IF(COUNT('Data Entry'!$AG$5:$AG$10004)=0,"",MIN('Data Entry'!$AG$5:$AG$10004))</f>
        <v/>
      </c>
      <c r="AH10011" s="23">
        <f>IF(COUNT('Data Entry'!$AH$5:$AH$10004)=0,"",MIN('Data Entry'!$AH$5:$AH$10004))</f>
        <v/>
      </c>
      <c r="AI10011" s="23">
        <f>IF(COUNT('Data Entry'!$AI$5:$AI$10004)=0,"",MIN('Data Entry'!$AI$5:$AI$10004))</f>
        <v/>
      </c>
      <c r="AJ10011" s="23">
        <f>IF(COUNT('Data Entry'!$AJ$5:$AJ$10004)=0,"",MIN('Data Entry'!$AJ$5:$AJ$10004))</f>
        <v/>
      </c>
      <c r="AK10011" s="23">
        <f>IF(COUNT('Data Entry'!$AK$5:$AK$10004)=0,"",MIN('Data Entry'!$AK$5:$AK$10004))</f>
        <v/>
      </c>
      <c r="AL10011" s="23">
        <f>IF(COUNT('Data Entry'!$AL$5:$AL$10004)=0,"",MIN('Data Entry'!$AL$5:$AL$10004))</f>
        <v/>
      </c>
      <c r="AM10011" s="23">
        <f>IF(COUNT('Data Entry'!$AM$5:$AM$10004)=0,"",MIN('Data Entry'!$AM$5:$AM$10004))</f>
        <v/>
      </c>
      <c r="AN10011" s="23">
        <f>IF(COUNT('Data Entry'!$AN$5:$AN$10004)=0,"",MIN('Data Entry'!$AN$5:$AN$10004))</f>
        <v/>
      </c>
      <c r="AO10011" s="23">
        <f>IF(COUNT('Data Entry'!$AO$5:$AO$10004)=0,"",MIN('Data Entry'!$AO$5:$AO$10004))</f>
        <v/>
      </c>
      <c r="AP10011" s="23">
        <f>IF(COUNT('Data Entry'!$AP$5:$AP$10004)=0,"",MIN('Data Entry'!$AP$5:$AP$10004))</f>
        <v/>
      </c>
      <c r="AQ10011" s="23">
        <f>IF(COUNT('Data Entry'!$AQ$5:$AQ$10004)=0,"",MIN('Data Entry'!$AQ$5:$AQ$10004))</f>
        <v/>
      </c>
      <c r="AR10011" s="23">
        <f>IF(COUNT('Data Entry'!$AR$5:$AR$10004)=0,"",MIN('Data Entry'!$AR$5:$AR$10004))</f>
        <v/>
      </c>
      <c r="AS10011" s="23">
        <f>IF(COUNT('Data Entry'!$AS$5:$AS$10004)=0,"",MIN('Data Entry'!$AS$5:$AS$10004))</f>
        <v/>
      </c>
      <c r="AT10011" s="23">
        <f>IF(COUNT('Data Entry'!$AT$5:$AT$10004)=0,"",MIN('Data Entry'!$AT$5:$AT$10004))</f>
        <v/>
      </c>
      <c r="AU10011" s="23">
        <f>IF(COUNT('Data Entry'!$AU$5:$AU$10004)=0,"",MIN('Data Entry'!$AU$5:$AU$10004))</f>
        <v/>
      </c>
      <c r="AV10011" s="23">
        <f>IF(COUNT('Data Entry'!$AV$5:$AV$10004)=0,"",MIN('Data Entry'!$AV$5:$AV$10004))</f>
        <v/>
      </c>
      <c r="AW10011" s="23">
        <f>IF(COUNT('Data Entry'!$AW$5:$AW$10004)=0,"",MIN('Data Entry'!$AW$5:$AW$10004))</f>
        <v/>
      </c>
      <c r="AX10011" s="23">
        <f>IF(COUNT('Data Entry'!$AX$5:$AX$10004)=0,"",MIN('Data Entry'!$AX$5:$AX$10004))</f>
        <v/>
      </c>
      <c r="AY10011" s="23">
        <f>IF(COUNT('Data Entry'!$AY$5:$AY$10004)=0,"",MIN('Data Entry'!$AY$5:$AY$10004))</f>
        <v/>
      </c>
      <c r="AZ10011" s="23">
        <f>IF(COUNT('Data Entry'!$AZ$5:$AZ$10004)=0,"",MIN('Data Entry'!$AZ$5:$AZ$10004))</f>
        <v/>
      </c>
      <c r="BA10011" s="23">
        <f>IF(COUNT('Data Entry'!$BA$5:$BA$10004)=0,"",MIN('Data Entry'!$BA$5:$BA$10004))</f>
        <v/>
      </c>
      <c r="BB10011" s="23">
        <f>IF(COUNT('Data Entry'!$BB$5:$BB$10004)=0,"",MIN('Data Entry'!$BB$5:$BB$10004))</f>
        <v/>
      </c>
      <c r="BC10011" s="23">
        <f>IF(COUNT('Data Entry'!$BC$5:$BC$10004)=0,"",MIN('Data Entry'!$BC$5:$BC$10004))</f>
        <v/>
      </c>
      <c r="BD10011" s="23">
        <f>IF(COUNT('Data Entry'!$BD$5:$BD$10004)=0,"",MIN('Data Entry'!$BD$5:$BD$10004))</f>
        <v/>
      </c>
      <c r="BE10011" s="23">
        <f>IF(COUNT('Data Entry'!$BE$5:$BE$10004)=0,"",MIN('Data Entry'!$BE$5:$BE$10004))</f>
        <v/>
      </c>
    </row>
    <row r="10012">
      <c r="A10012" s="21" t="inlineStr">
        <is>
          <t>Max</t>
        </is>
      </c>
      <c r="H10012" s="23">
        <f>IF(COUNT('Data Entry'!$H$5:$H$10004)=0,"",MAX('Data Entry'!$H$5:$H$10004))</f>
        <v/>
      </c>
      <c r="I10012" s="23">
        <f>IF(COUNT('Data Entry'!$I$5:$I$10004)=0,"",MAX('Data Entry'!$I$5:$I$10004))</f>
        <v/>
      </c>
      <c r="J10012" s="23">
        <f>IF(COUNT('Data Entry'!$J$5:$J$10004)=0,"",MAX('Data Entry'!$J$5:$J$10004))</f>
        <v/>
      </c>
      <c r="K10012" s="23">
        <f>IF(COUNT('Data Entry'!$K$5:$K$10004)=0,"",MAX('Data Entry'!$K$5:$K$10004))</f>
        <v/>
      </c>
      <c r="L10012" s="23">
        <f>IF(COUNT('Data Entry'!$L$5:$L$10004)=0,"",MAX('Data Entry'!$L$5:$L$10004))</f>
        <v/>
      </c>
      <c r="M10012" s="23">
        <f>IF(COUNT('Data Entry'!$M$5:$M$10004)=0,"",MAX('Data Entry'!$M$5:$M$10004))</f>
        <v/>
      </c>
      <c r="N10012" s="23">
        <f>IF(COUNT('Data Entry'!$N$5:$N$10004)=0,"",MAX('Data Entry'!$N$5:$N$10004))</f>
        <v/>
      </c>
      <c r="O10012" s="23">
        <f>IF(COUNT('Data Entry'!$O$5:$O$10004)=0,"",MAX('Data Entry'!$O$5:$O$10004))</f>
        <v/>
      </c>
      <c r="P10012" s="23">
        <f>IF(COUNT('Data Entry'!$P$5:$P$10004)=0,"",MAX('Data Entry'!$P$5:$P$10004))</f>
        <v/>
      </c>
      <c r="Q10012" s="23">
        <f>IF(COUNT('Data Entry'!$Q$5:$Q$10004)=0,"",MAX('Data Entry'!$Q$5:$Q$10004))</f>
        <v/>
      </c>
      <c r="R10012" s="23">
        <f>IF(COUNT('Data Entry'!$R$5:$R$10004)=0,"",MAX('Data Entry'!$R$5:$R$10004))</f>
        <v/>
      </c>
      <c r="S10012" s="23">
        <f>IF(COUNT('Data Entry'!$S$5:$S$10004)=0,"",MAX('Data Entry'!$S$5:$S$10004))</f>
        <v/>
      </c>
      <c r="T10012" s="23">
        <f>IF(COUNT('Data Entry'!$T$5:$T$10004)=0,"",MAX('Data Entry'!$T$5:$T$10004))</f>
        <v/>
      </c>
      <c r="U10012" s="23">
        <f>IF(COUNT('Data Entry'!$U$5:$U$10004)=0,"",MAX('Data Entry'!$U$5:$U$10004))</f>
        <v/>
      </c>
      <c r="V10012" s="23">
        <f>IF(COUNT('Data Entry'!$V$5:$V$10004)=0,"",MAX('Data Entry'!$V$5:$V$10004))</f>
        <v/>
      </c>
      <c r="W10012" s="23">
        <f>IF(COUNT('Data Entry'!$W$5:$W$10004)=0,"",MAX('Data Entry'!$W$5:$W$10004))</f>
        <v/>
      </c>
      <c r="X10012" s="23">
        <f>IF(COUNT('Data Entry'!$X$5:$X$10004)=0,"",MAX('Data Entry'!$X$5:$X$10004))</f>
        <v/>
      </c>
      <c r="Y10012" s="23">
        <f>IF(COUNT('Data Entry'!$Y$5:$Y$10004)=0,"",MAX('Data Entry'!$Y$5:$Y$10004))</f>
        <v/>
      </c>
      <c r="Z10012" s="23">
        <f>IF(COUNT('Data Entry'!$Z$5:$Z$10004)=0,"",MAX('Data Entry'!$Z$5:$Z$10004))</f>
        <v/>
      </c>
      <c r="AA10012" s="23">
        <f>IF(COUNT('Data Entry'!$AA$5:$AA$10004)=0,"",MAX('Data Entry'!$AA$5:$AA$10004))</f>
        <v/>
      </c>
      <c r="AB10012" s="23">
        <f>IF(COUNT('Data Entry'!$AB$5:$AB$10004)=0,"",MAX('Data Entry'!$AB$5:$AB$10004))</f>
        <v/>
      </c>
      <c r="AC10012" s="23">
        <f>IF(COUNT('Data Entry'!$AC$5:$AC$10004)=0,"",MAX('Data Entry'!$AC$5:$AC$10004))</f>
        <v/>
      </c>
      <c r="AD10012" s="23">
        <f>IF(COUNT('Data Entry'!$AD$5:$AD$10004)=0,"",MAX('Data Entry'!$AD$5:$AD$10004))</f>
        <v/>
      </c>
      <c r="AE10012" s="23">
        <f>IF(COUNT('Data Entry'!$AE$5:$AE$10004)=0,"",MAX('Data Entry'!$AE$5:$AE$10004))</f>
        <v/>
      </c>
      <c r="AF10012" s="23">
        <f>IF(COUNT('Data Entry'!$AF$5:$AF$10004)=0,"",MAX('Data Entry'!$AF$5:$AF$10004))</f>
        <v/>
      </c>
      <c r="AG10012" s="23">
        <f>IF(COUNT('Data Entry'!$AG$5:$AG$10004)=0,"",MAX('Data Entry'!$AG$5:$AG$10004))</f>
        <v/>
      </c>
      <c r="AH10012" s="23">
        <f>IF(COUNT('Data Entry'!$AH$5:$AH$10004)=0,"",MAX('Data Entry'!$AH$5:$AH$10004))</f>
        <v/>
      </c>
      <c r="AI10012" s="23">
        <f>IF(COUNT('Data Entry'!$AI$5:$AI$10004)=0,"",MAX('Data Entry'!$AI$5:$AI$10004))</f>
        <v/>
      </c>
      <c r="AJ10012" s="23">
        <f>IF(COUNT('Data Entry'!$AJ$5:$AJ$10004)=0,"",MAX('Data Entry'!$AJ$5:$AJ$10004))</f>
        <v/>
      </c>
      <c r="AK10012" s="23">
        <f>IF(COUNT('Data Entry'!$AK$5:$AK$10004)=0,"",MAX('Data Entry'!$AK$5:$AK$10004))</f>
        <v/>
      </c>
      <c r="AL10012" s="23">
        <f>IF(COUNT('Data Entry'!$AL$5:$AL$10004)=0,"",MAX('Data Entry'!$AL$5:$AL$10004))</f>
        <v/>
      </c>
      <c r="AM10012" s="23">
        <f>IF(COUNT('Data Entry'!$AM$5:$AM$10004)=0,"",MAX('Data Entry'!$AM$5:$AM$10004))</f>
        <v/>
      </c>
      <c r="AN10012" s="23">
        <f>IF(COUNT('Data Entry'!$AN$5:$AN$10004)=0,"",MAX('Data Entry'!$AN$5:$AN$10004))</f>
        <v/>
      </c>
      <c r="AO10012" s="23">
        <f>IF(COUNT('Data Entry'!$AO$5:$AO$10004)=0,"",MAX('Data Entry'!$AO$5:$AO$10004))</f>
        <v/>
      </c>
      <c r="AP10012" s="23">
        <f>IF(COUNT('Data Entry'!$AP$5:$AP$10004)=0,"",MAX('Data Entry'!$AP$5:$AP$10004))</f>
        <v/>
      </c>
      <c r="AQ10012" s="23">
        <f>IF(COUNT('Data Entry'!$AQ$5:$AQ$10004)=0,"",MAX('Data Entry'!$AQ$5:$AQ$10004))</f>
        <v/>
      </c>
      <c r="AR10012" s="23">
        <f>IF(COUNT('Data Entry'!$AR$5:$AR$10004)=0,"",MAX('Data Entry'!$AR$5:$AR$10004))</f>
        <v/>
      </c>
      <c r="AS10012" s="23">
        <f>IF(COUNT('Data Entry'!$AS$5:$AS$10004)=0,"",MAX('Data Entry'!$AS$5:$AS$10004))</f>
        <v/>
      </c>
      <c r="AT10012" s="23">
        <f>IF(COUNT('Data Entry'!$AT$5:$AT$10004)=0,"",MAX('Data Entry'!$AT$5:$AT$10004))</f>
        <v/>
      </c>
      <c r="AU10012" s="23">
        <f>IF(COUNT('Data Entry'!$AU$5:$AU$10004)=0,"",MAX('Data Entry'!$AU$5:$AU$10004))</f>
        <v/>
      </c>
      <c r="AV10012" s="23">
        <f>IF(COUNT('Data Entry'!$AV$5:$AV$10004)=0,"",MAX('Data Entry'!$AV$5:$AV$10004))</f>
        <v/>
      </c>
      <c r="AW10012" s="23">
        <f>IF(COUNT('Data Entry'!$AW$5:$AW$10004)=0,"",MAX('Data Entry'!$AW$5:$AW$10004))</f>
        <v/>
      </c>
      <c r="AX10012" s="23">
        <f>IF(COUNT('Data Entry'!$AX$5:$AX$10004)=0,"",MAX('Data Entry'!$AX$5:$AX$10004))</f>
        <v/>
      </c>
      <c r="AY10012" s="23">
        <f>IF(COUNT('Data Entry'!$AY$5:$AY$10004)=0,"",MAX('Data Entry'!$AY$5:$AY$10004))</f>
        <v/>
      </c>
      <c r="AZ10012" s="23">
        <f>IF(COUNT('Data Entry'!$AZ$5:$AZ$10004)=0,"",MAX('Data Entry'!$AZ$5:$AZ$10004))</f>
        <v/>
      </c>
      <c r="BA10012" s="23">
        <f>IF(COUNT('Data Entry'!$BA$5:$BA$10004)=0,"",MAX('Data Entry'!$BA$5:$BA$10004))</f>
        <v/>
      </c>
      <c r="BB10012" s="23">
        <f>IF(COUNT('Data Entry'!$BB$5:$BB$10004)=0,"",MAX('Data Entry'!$BB$5:$BB$10004))</f>
        <v/>
      </c>
      <c r="BC10012" s="23">
        <f>IF(COUNT('Data Entry'!$BC$5:$BC$10004)=0,"",MAX('Data Entry'!$BC$5:$BC$10004))</f>
        <v/>
      </c>
      <c r="BD10012" s="23">
        <f>IF(COUNT('Data Entry'!$BD$5:$BD$10004)=0,"",MAX('Data Entry'!$BD$5:$BD$10004))</f>
        <v/>
      </c>
      <c r="BE10012" s="23">
        <f>IF(COUNT('Data Entry'!$BE$5:$BE$10004)=0,"",MAX('Data Entry'!$BE$5:$BE$10004))</f>
        <v/>
      </c>
    </row>
    <row r="10013">
      <c r="A10013" s="21" t="inlineStr">
        <is>
          <t>Range (Max-Min)</t>
        </is>
      </c>
      <c r="H10013" s="23">
        <f>IF(COUNT('Data Entry'!$H$5:$H$10004)=0,"",MAX('Data Entry'!$H$5:$H$10004)-MIN('Data Entry'!$H$5:$H$10004))</f>
        <v/>
      </c>
      <c r="I10013" s="23">
        <f>IF(COUNT('Data Entry'!$I$5:$I$10004)=0,"",MAX('Data Entry'!$I$5:$I$10004)-MIN('Data Entry'!$I$5:$I$10004))</f>
        <v/>
      </c>
      <c r="J10013" s="23">
        <f>IF(COUNT('Data Entry'!$J$5:$J$10004)=0,"",MAX('Data Entry'!$J$5:$J$10004)-MIN('Data Entry'!$J$5:$J$10004))</f>
        <v/>
      </c>
      <c r="K10013" s="23">
        <f>IF(COUNT('Data Entry'!$K$5:$K$10004)=0,"",MAX('Data Entry'!$K$5:$K$10004)-MIN('Data Entry'!$K$5:$K$10004))</f>
        <v/>
      </c>
      <c r="L10013" s="23">
        <f>IF(COUNT('Data Entry'!$L$5:$L$10004)=0,"",MAX('Data Entry'!$L$5:$L$10004)-MIN('Data Entry'!$L$5:$L$10004))</f>
        <v/>
      </c>
      <c r="M10013" s="23">
        <f>IF(COUNT('Data Entry'!$M$5:$M$10004)=0,"",MAX('Data Entry'!$M$5:$M$10004)-MIN('Data Entry'!$M$5:$M$10004))</f>
        <v/>
      </c>
      <c r="N10013" s="23">
        <f>IF(COUNT('Data Entry'!$N$5:$N$10004)=0,"",MAX('Data Entry'!$N$5:$N$10004)-MIN('Data Entry'!$N$5:$N$10004))</f>
        <v/>
      </c>
      <c r="O10013" s="23">
        <f>IF(COUNT('Data Entry'!$O$5:$O$10004)=0,"",MAX('Data Entry'!$O$5:$O$10004)-MIN('Data Entry'!$O$5:$O$10004))</f>
        <v/>
      </c>
      <c r="P10013" s="23">
        <f>IF(COUNT('Data Entry'!$P$5:$P$10004)=0,"",MAX('Data Entry'!$P$5:$P$10004)-MIN('Data Entry'!$P$5:$P$10004))</f>
        <v/>
      </c>
      <c r="Q10013" s="23">
        <f>IF(COUNT('Data Entry'!$Q$5:$Q$10004)=0,"",MAX('Data Entry'!$Q$5:$Q$10004)-MIN('Data Entry'!$Q$5:$Q$10004))</f>
        <v/>
      </c>
      <c r="R10013" s="23">
        <f>IF(COUNT('Data Entry'!$R$5:$R$10004)=0,"",MAX('Data Entry'!$R$5:$R$10004)-MIN('Data Entry'!$R$5:$R$10004))</f>
        <v/>
      </c>
      <c r="S10013" s="23">
        <f>IF(COUNT('Data Entry'!$S$5:$S$10004)=0,"",MAX('Data Entry'!$S$5:$S$10004)-MIN('Data Entry'!$S$5:$S$10004))</f>
        <v/>
      </c>
      <c r="T10013" s="23">
        <f>IF(COUNT('Data Entry'!$T$5:$T$10004)=0,"",MAX('Data Entry'!$T$5:$T$10004)-MIN('Data Entry'!$T$5:$T$10004))</f>
        <v/>
      </c>
      <c r="U10013" s="23">
        <f>IF(COUNT('Data Entry'!$U$5:$U$10004)=0,"",MAX('Data Entry'!$U$5:$U$10004)-MIN('Data Entry'!$U$5:$U$10004))</f>
        <v/>
      </c>
      <c r="V10013" s="23">
        <f>IF(COUNT('Data Entry'!$V$5:$V$10004)=0,"",MAX('Data Entry'!$V$5:$V$10004)-MIN('Data Entry'!$V$5:$V$10004))</f>
        <v/>
      </c>
      <c r="W10013" s="23">
        <f>IF(COUNT('Data Entry'!$W$5:$W$10004)=0,"",MAX('Data Entry'!$W$5:$W$10004)-MIN('Data Entry'!$W$5:$W$10004))</f>
        <v/>
      </c>
      <c r="X10013" s="23">
        <f>IF(COUNT('Data Entry'!$X$5:$X$10004)=0,"",MAX('Data Entry'!$X$5:$X$10004)-MIN('Data Entry'!$X$5:$X$10004))</f>
        <v/>
      </c>
      <c r="Y10013" s="23">
        <f>IF(COUNT('Data Entry'!$Y$5:$Y$10004)=0,"",MAX('Data Entry'!$Y$5:$Y$10004)-MIN('Data Entry'!$Y$5:$Y$10004))</f>
        <v/>
      </c>
      <c r="Z10013" s="23">
        <f>IF(COUNT('Data Entry'!$Z$5:$Z$10004)=0,"",MAX('Data Entry'!$Z$5:$Z$10004)-MIN('Data Entry'!$Z$5:$Z$10004))</f>
        <v/>
      </c>
      <c r="AA10013" s="23">
        <f>IF(COUNT('Data Entry'!$AA$5:$AA$10004)=0,"",MAX('Data Entry'!$AA$5:$AA$10004)-MIN('Data Entry'!$AA$5:$AA$10004))</f>
        <v/>
      </c>
      <c r="AB10013" s="23">
        <f>IF(COUNT('Data Entry'!$AB$5:$AB$10004)=0,"",MAX('Data Entry'!$AB$5:$AB$10004)-MIN('Data Entry'!$AB$5:$AB$10004))</f>
        <v/>
      </c>
      <c r="AC10013" s="23">
        <f>IF(COUNT('Data Entry'!$AC$5:$AC$10004)=0,"",MAX('Data Entry'!$AC$5:$AC$10004)-MIN('Data Entry'!$AC$5:$AC$10004))</f>
        <v/>
      </c>
      <c r="AD10013" s="23">
        <f>IF(COUNT('Data Entry'!$AD$5:$AD$10004)=0,"",MAX('Data Entry'!$AD$5:$AD$10004)-MIN('Data Entry'!$AD$5:$AD$10004))</f>
        <v/>
      </c>
      <c r="AE10013" s="23">
        <f>IF(COUNT('Data Entry'!$AE$5:$AE$10004)=0,"",MAX('Data Entry'!$AE$5:$AE$10004)-MIN('Data Entry'!$AE$5:$AE$10004))</f>
        <v/>
      </c>
      <c r="AF10013" s="23">
        <f>IF(COUNT('Data Entry'!$AF$5:$AF$10004)=0,"",MAX('Data Entry'!$AF$5:$AF$10004)-MIN('Data Entry'!$AF$5:$AF$10004))</f>
        <v/>
      </c>
      <c r="AG10013" s="23">
        <f>IF(COUNT('Data Entry'!$AG$5:$AG$10004)=0,"",MAX('Data Entry'!$AG$5:$AG$10004)-MIN('Data Entry'!$AG$5:$AG$10004))</f>
        <v/>
      </c>
      <c r="AH10013" s="23">
        <f>IF(COUNT('Data Entry'!$AH$5:$AH$10004)=0,"",MAX('Data Entry'!$AH$5:$AH$10004)-MIN('Data Entry'!$AH$5:$AH$10004))</f>
        <v/>
      </c>
      <c r="AI10013" s="23">
        <f>IF(COUNT('Data Entry'!$AI$5:$AI$10004)=0,"",MAX('Data Entry'!$AI$5:$AI$10004)-MIN('Data Entry'!$AI$5:$AI$10004))</f>
        <v/>
      </c>
      <c r="AJ10013" s="23">
        <f>IF(COUNT('Data Entry'!$AJ$5:$AJ$10004)=0,"",MAX('Data Entry'!$AJ$5:$AJ$10004)-MIN('Data Entry'!$AJ$5:$AJ$10004))</f>
        <v/>
      </c>
      <c r="AK10013" s="23">
        <f>IF(COUNT('Data Entry'!$AK$5:$AK$10004)=0,"",MAX('Data Entry'!$AK$5:$AK$10004)-MIN('Data Entry'!$AK$5:$AK$10004))</f>
        <v/>
      </c>
      <c r="AL10013" s="23">
        <f>IF(COUNT('Data Entry'!$AL$5:$AL$10004)=0,"",MAX('Data Entry'!$AL$5:$AL$10004)-MIN('Data Entry'!$AL$5:$AL$10004))</f>
        <v/>
      </c>
      <c r="AM10013" s="23">
        <f>IF(COUNT('Data Entry'!$AM$5:$AM$10004)=0,"",MAX('Data Entry'!$AM$5:$AM$10004)-MIN('Data Entry'!$AM$5:$AM$10004))</f>
        <v/>
      </c>
      <c r="AN10013" s="23">
        <f>IF(COUNT('Data Entry'!$AN$5:$AN$10004)=0,"",MAX('Data Entry'!$AN$5:$AN$10004)-MIN('Data Entry'!$AN$5:$AN$10004))</f>
        <v/>
      </c>
      <c r="AO10013" s="23">
        <f>IF(COUNT('Data Entry'!$AO$5:$AO$10004)=0,"",MAX('Data Entry'!$AO$5:$AO$10004)-MIN('Data Entry'!$AO$5:$AO$10004))</f>
        <v/>
      </c>
      <c r="AP10013" s="23">
        <f>IF(COUNT('Data Entry'!$AP$5:$AP$10004)=0,"",MAX('Data Entry'!$AP$5:$AP$10004)-MIN('Data Entry'!$AP$5:$AP$10004))</f>
        <v/>
      </c>
      <c r="AQ10013" s="23">
        <f>IF(COUNT('Data Entry'!$AQ$5:$AQ$10004)=0,"",MAX('Data Entry'!$AQ$5:$AQ$10004)-MIN('Data Entry'!$AQ$5:$AQ$10004))</f>
        <v/>
      </c>
      <c r="AR10013" s="23">
        <f>IF(COUNT('Data Entry'!$AR$5:$AR$10004)=0,"",MAX('Data Entry'!$AR$5:$AR$10004)-MIN('Data Entry'!$AR$5:$AR$10004))</f>
        <v/>
      </c>
      <c r="AS10013" s="23">
        <f>IF(COUNT('Data Entry'!$AS$5:$AS$10004)=0,"",MAX('Data Entry'!$AS$5:$AS$10004)-MIN('Data Entry'!$AS$5:$AS$10004))</f>
        <v/>
      </c>
      <c r="AT10013" s="23">
        <f>IF(COUNT('Data Entry'!$AT$5:$AT$10004)=0,"",MAX('Data Entry'!$AT$5:$AT$10004)-MIN('Data Entry'!$AT$5:$AT$10004))</f>
        <v/>
      </c>
      <c r="AU10013" s="23">
        <f>IF(COUNT('Data Entry'!$AU$5:$AU$10004)=0,"",MAX('Data Entry'!$AU$5:$AU$10004)-MIN('Data Entry'!$AU$5:$AU$10004))</f>
        <v/>
      </c>
      <c r="AV10013" s="23">
        <f>IF(COUNT('Data Entry'!$AV$5:$AV$10004)=0,"",MAX('Data Entry'!$AV$5:$AV$10004)-MIN('Data Entry'!$AV$5:$AV$10004))</f>
        <v/>
      </c>
      <c r="AW10013" s="23">
        <f>IF(COUNT('Data Entry'!$AW$5:$AW$10004)=0,"",MAX('Data Entry'!$AW$5:$AW$10004)-MIN('Data Entry'!$AW$5:$AW$10004))</f>
        <v/>
      </c>
      <c r="AX10013" s="23">
        <f>IF(COUNT('Data Entry'!$AX$5:$AX$10004)=0,"",MAX('Data Entry'!$AX$5:$AX$10004)-MIN('Data Entry'!$AX$5:$AX$10004))</f>
        <v/>
      </c>
      <c r="AY10013" s="23">
        <f>IF(COUNT('Data Entry'!$AY$5:$AY$10004)=0,"",MAX('Data Entry'!$AY$5:$AY$10004)-MIN('Data Entry'!$AY$5:$AY$10004))</f>
        <v/>
      </c>
      <c r="AZ10013" s="23">
        <f>IF(COUNT('Data Entry'!$AZ$5:$AZ$10004)=0,"",MAX('Data Entry'!$AZ$5:$AZ$10004)-MIN('Data Entry'!$AZ$5:$AZ$10004))</f>
        <v/>
      </c>
      <c r="BA10013" s="23">
        <f>IF(COUNT('Data Entry'!$BA$5:$BA$10004)=0,"",MAX('Data Entry'!$BA$5:$BA$10004)-MIN('Data Entry'!$BA$5:$BA$10004))</f>
        <v/>
      </c>
      <c r="BB10013" s="23">
        <f>IF(COUNT('Data Entry'!$BB$5:$BB$10004)=0,"",MAX('Data Entry'!$BB$5:$BB$10004)-MIN('Data Entry'!$BB$5:$BB$10004))</f>
        <v/>
      </c>
      <c r="BC10013" s="23">
        <f>IF(COUNT('Data Entry'!$BC$5:$BC$10004)=0,"",MAX('Data Entry'!$BC$5:$BC$10004)-MIN('Data Entry'!$BC$5:$BC$10004))</f>
        <v/>
      </c>
      <c r="BD10013" s="23">
        <f>IF(COUNT('Data Entry'!$BD$5:$BD$10004)=0,"",MAX('Data Entry'!$BD$5:$BD$10004)-MIN('Data Entry'!$BD$5:$BD$10004))</f>
        <v/>
      </c>
      <c r="BE10013" s="23">
        <f>IF(COUNT('Data Entry'!$BE$5:$BE$10004)=0,"",MAX('Data Entry'!$BE$5:$BE$10004)-MIN('Data Entry'!$BE$5:$BE$10004))</f>
        <v/>
      </c>
    </row>
    <row r="10014">
      <c r="A10014" s="21" t="inlineStr">
        <is>
          <t>Std Dev (overall)</t>
        </is>
      </c>
      <c r="H10014" s="23">
        <f>IF(COUNT('Data Entry'!$H$5:$H$10004)&lt;2,"",STDEV('Data Entry'!$H$5:$H$10004))</f>
        <v/>
      </c>
      <c r="I10014" s="23">
        <f>IF(COUNT('Data Entry'!$I$5:$I$10004)&lt;2,"",STDEV('Data Entry'!$I$5:$I$10004))</f>
        <v/>
      </c>
      <c r="J10014" s="23">
        <f>IF(COUNT('Data Entry'!$J$5:$J$10004)&lt;2,"",STDEV('Data Entry'!$J$5:$J$10004))</f>
        <v/>
      </c>
      <c r="K10014" s="23">
        <f>IF(COUNT('Data Entry'!$K$5:$K$10004)&lt;2,"",STDEV('Data Entry'!$K$5:$K$10004))</f>
        <v/>
      </c>
      <c r="L10014" s="23">
        <f>IF(COUNT('Data Entry'!$L$5:$L$10004)&lt;2,"",STDEV('Data Entry'!$L$5:$L$10004))</f>
        <v/>
      </c>
      <c r="M10014" s="23">
        <f>IF(COUNT('Data Entry'!$M$5:$M$10004)&lt;2,"",STDEV('Data Entry'!$M$5:$M$10004))</f>
        <v/>
      </c>
      <c r="N10014" s="23">
        <f>IF(COUNT('Data Entry'!$N$5:$N$10004)&lt;2,"",STDEV('Data Entry'!$N$5:$N$10004))</f>
        <v/>
      </c>
      <c r="O10014" s="23">
        <f>IF(COUNT('Data Entry'!$O$5:$O$10004)&lt;2,"",STDEV('Data Entry'!$O$5:$O$10004))</f>
        <v/>
      </c>
      <c r="P10014" s="23">
        <f>IF(COUNT('Data Entry'!$P$5:$P$10004)&lt;2,"",STDEV('Data Entry'!$P$5:$P$10004))</f>
        <v/>
      </c>
      <c r="Q10014" s="23">
        <f>IF(COUNT('Data Entry'!$Q$5:$Q$10004)&lt;2,"",STDEV('Data Entry'!$Q$5:$Q$10004))</f>
        <v/>
      </c>
      <c r="R10014" s="23">
        <f>IF(COUNT('Data Entry'!$R$5:$R$10004)&lt;2,"",STDEV('Data Entry'!$R$5:$R$10004))</f>
        <v/>
      </c>
      <c r="S10014" s="23">
        <f>IF(COUNT('Data Entry'!$S$5:$S$10004)&lt;2,"",STDEV('Data Entry'!$S$5:$S$10004))</f>
        <v/>
      </c>
      <c r="T10014" s="23">
        <f>IF(COUNT('Data Entry'!$T$5:$T$10004)&lt;2,"",STDEV('Data Entry'!$T$5:$T$10004))</f>
        <v/>
      </c>
      <c r="U10014" s="23">
        <f>IF(COUNT('Data Entry'!$U$5:$U$10004)&lt;2,"",STDEV('Data Entry'!$U$5:$U$10004))</f>
        <v/>
      </c>
      <c r="V10014" s="23">
        <f>IF(COUNT('Data Entry'!$V$5:$V$10004)&lt;2,"",STDEV('Data Entry'!$V$5:$V$10004))</f>
        <v/>
      </c>
      <c r="W10014" s="23">
        <f>IF(COUNT('Data Entry'!$W$5:$W$10004)&lt;2,"",STDEV('Data Entry'!$W$5:$W$10004))</f>
        <v/>
      </c>
      <c r="X10014" s="23">
        <f>IF(COUNT('Data Entry'!$X$5:$X$10004)&lt;2,"",STDEV('Data Entry'!$X$5:$X$10004))</f>
        <v/>
      </c>
      <c r="Y10014" s="23">
        <f>IF(COUNT('Data Entry'!$Y$5:$Y$10004)&lt;2,"",STDEV('Data Entry'!$Y$5:$Y$10004))</f>
        <v/>
      </c>
      <c r="Z10014" s="23">
        <f>IF(COUNT('Data Entry'!$Z$5:$Z$10004)&lt;2,"",STDEV('Data Entry'!$Z$5:$Z$10004))</f>
        <v/>
      </c>
      <c r="AA10014" s="23">
        <f>IF(COUNT('Data Entry'!$AA$5:$AA$10004)&lt;2,"",STDEV('Data Entry'!$AA$5:$AA$10004))</f>
        <v/>
      </c>
      <c r="AB10014" s="23">
        <f>IF(COUNT('Data Entry'!$AB$5:$AB$10004)&lt;2,"",STDEV('Data Entry'!$AB$5:$AB$10004))</f>
        <v/>
      </c>
      <c r="AC10014" s="23">
        <f>IF(COUNT('Data Entry'!$AC$5:$AC$10004)&lt;2,"",STDEV('Data Entry'!$AC$5:$AC$10004))</f>
        <v/>
      </c>
      <c r="AD10014" s="23">
        <f>IF(COUNT('Data Entry'!$AD$5:$AD$10004)&lt;2,"",STDEV('Data Entry'!$AD$5:$AD$10004))</f>
        <v/>
      </c>
      <c r="AE10014" s="23">
        <f>IF(COUNT('Data Entry'!$AE$5:$AE$10004)&lt;2,"",STDEV('Data Entry'!$AE$5:$AE$10004))</f>
        <v/>
      </c>
      <c r="AF10014" s="23">
        <f>IF(COUNT('Data Entry'!$AF$5:$AF$10004)&lt;2,"",STDEV('Data Entry'!$AF$5:$AF$10004))</f>
        <v/>
      </c>
      <c r="AG10014" s="23">
        <f>IF(COUNT('Data Entry'!$AG$5:$AG$10004)&lt;2,"",STDEV('Data Entry'!$AG$5:$AG$10004))</f>
        <v/>
      </c>
      <c r="AH10014" s="23">
        <f>IF(COUNT('Data Entry'!$AH$5:$AH$10004)&lt;2,"",STDEV('Data Entry'!$AH$5:$AH$10004))</f>
        <v/>
      </c>
      <c r="AI10014" s="23">
        <f>IF(COUNT('Data Entry'!$AI$5:$AI$10004)&lt;2,"",STDEV('Data Entry'!$AI$5:$AI$10004))</f>
        <v/>
      </c>
      <c r="AJ10014" s="23">
        <f>IF(COUNT('Data Entry'!$AJ$5:$AJ$10004)&lt;2,"",STDEV('Data Entry'!$AJ$5:$AJ$10004))</f>
        <v/>
      </c>
      <c r="AK10014" s="23">
        <f>IF(COUNT('Data Entry'!$AK$5:$AK$10004)&lt;2,"",STDEV('Data Entry'!$AK$5:$AK$10004))</f>
        <v/>
      </c>
      <c r="AL10014" s="23">
        <f>IF(COUNT('Data Entry'!$AL$5:$AL$10004)&lt;2,"",STDEV('Data Entry'!$AL$5:$AL$10004))</f>
        <v/>
      </c>
      <c r="AM10014" s="23">
        <f>IF(COUNT('Data Entry'!$AM$5:$AM$10004)&lt;2,"",STDEV('Data Entry'!$AM$5:$AM$10004))</f>
        <v/>
      </c>
      <c r="AN10014" s="23">
        <f>IF(COUNT('Data Entry'!$AN$5:$AN$10004)&lt;2,"",STDEV('Data Entry'!$AN$5:$AN$10004))</f>
        <v/>
      </c>
      <c r="AO10014" s="23">
        <f>IF(COUNT('Data Entry'!$AO$5:$AO$10004)&lt;2,"",STDEV('Data Entry'!$AO$5:$AO$10004))</f>
        <v/>
      </c>
      <c r="AP10014" s="23">
        <f>IF(COUNT('Data Entry'!$AP$5:$AP$10004)&lt;2,"",STDEV('Data Entry'!$AP$5:$AP$10004))</f>
        <v/>
      </c>
      <c r="AQ10014" s="23">
        <f>IF(COUNT('Data Entry'!$AQ$5:$AQ$10004)&lt;2,"",STDEV('Data Entry'!$AQ$5:$AQ$10004))</f>
        <v/>
      </c>
      <c r="AR10014" s="23">
        <f>IF(COUNT('Data Entry'!$AR$5:$AR$10004)&lt;2,"",STDEV('Data Entry'!$AR$5:$AR$10004))</f>
        <v/>
      </c>
      <c r="AS10014" s="23">
        <f>IF(COUNT('Data Entry'!$AS$5:$AS$10004)&lt;2,"",STDEV('Data Entry'!$AS$5:$AS$10004))</f>
        <v/>
      </c>
      <c r="AT10014" s="23">
        <f>IF(COUNT('Data Entry'!$AT$5:$AT$10004)&lt;2,"",STDEV('Data Entry'!$AT$5:$AT$10004))</f>
        <v/>
      </c>
      <c r="AU10014" s="23">
        <f>IF(COUNT('Data Entry'!$AU$5:$AU$10004)&lt;2,"",STDEV('Data Entry'!$AU$5:$AU$10004))</f>
        <v/>
      </c>
      <c r="AV10014" s="23">
        <f>IF(COUNT('Data Entry'!$AV$5:$AV$10004)&lt;2,"",STDEV('Data Entry'!$AV$5:$AV$10004))</f>
        <v/>
      </c>
      <c r="AW10014" s="23">
        <f>IF(COUNT('Data Entry'!$AW$5:$AW$10004)&lt;2,"",STDEV('Data Entry'!$AW$5:$AW$10004))</f>
        <v/>
      </c>
      <c r="AX10014" s="23">
        <f>IF(COUNT('Data Entry'!$AX$5:$AX$10004)&lt;2,"",STDEV('Data Entry'!$AX$5:$AX$10004))</f>
        <v/>
      </c>
      <c r="AY10014" s="23">
        <f>IF(COUNT('Data Entry'!$AY$5:$AY$10004)&lt;2,"",STDEV('Data Entry'!$AY$5:$AY$10004))</f>
        <v/>
      </c>
      <c r="AZ10014" s="23">
        <f>IF(COUNT('Data Entry'!$AZ$5:$AZ$10004)&lt;2,"",STDEV('Data Entry'!$AZ$5:$AZ$10004))</f>
        <v/>
      </c>
      <c r="BA10014" s="23">
        <f>IF(COUNT('Data Entry'!$BA$5:$BA$10004)&lt;2,"",STDEV('Data Entry'!$BA$5:$BA$10004))</f>
        <v/>
      </c>
      <c r="BB10014" s="23">
        <f>IF(COUNT('Data Entry'!$BB$5:$BB$10004)&lt;2,"",STDEV('Data Entry'!$BB$5:$BB$10004))</f>
        <v/>
      </c>
      <c r="BC10014" s="23">
        <f>IF(COUNT('Data Entry'!$BC$5:$BC$10004)&lt;2,"",STDEV('Data Entry'!$BC$5:$BC$10004))</f>
        <v/>
      </c>
      <c r="BD10014" s="23">
        <f>IF(COUNT('Data Entry'!$BD$5:$BD$10004)&lt;2,"",STDEV('Data Entry'!$BD$5:$BD$10004))</f>
        <v/>
      </c>
      <c r="BE10014" s="23">
        <f>IF(COUNT('Data Entry'!$BE$5:$BE$10004)&lt;2,"",STDEV('Data Entry'!$BE$5:$BE$10004))</f>
        <v/>
      </c>
    </row>
    <row r="10015">
      <c r="A10015" s="21" t="inlineStr">
        <is>
          <t>mR-bar</t>
        </is>
      </c>
      <c r="H10015" s="23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23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23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23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23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23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23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23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23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23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23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23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23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23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23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23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23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23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23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23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23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23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23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23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23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23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23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23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23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23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23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23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23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23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23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23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23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23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23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23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23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23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23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23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23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23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23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23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23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23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21" t="inlineStr">
        <is>
          <t>Sigma (within)</t>
        </is>
      </c>
      <c r="H10016" s="23">
        <f>IF(H10015="","",H10015/1.128)</f>
        <v/>
      </c>
      <c r="I10016" s="23">
        <f>IF(I10015="","",I10015/1.128)</f>
        <v/>
      </c>
      <c r="J10016" s="23">
        <f>IF(J10015="","",J10015/1.128)</f>
        <v/>
      </c>
      <c r="K10016" s="23">
        <f>IF(K10015="","",K10015/1.128)</f>
        <v/>
      </c>
      <c r="L10016" s="23">
        <f>IF(L10015="","",L10015/1.128)</f>
        <v/>
      </c>
      <c r="M10016" s="23">
        <f>IF(M10015="","",M10015/1.128)</f>
        <v/>
      </c>
      <c r="N10016" s="23">
        <f>IF(N10015="","",N10015/1.128)</f>
        <v/>
      </c>
      <c r="O10016" s="23">
        <f>IF(O10015="","",O10015/1.128)</f>
        <v/>
      </c>
      <c r="P10016" s="23">
        <f>IF(P10015="","",P10015/1.128)</f>
        <v/>
      </c>
      <c r="Q10016" s="23">
        <f>IF(Q10015="","",Q10015/1.128)</f>
        <v/>
      </c>
      <c r="R10016" s="23">
        <f>IF(R10015="","",R10015/1.128)</f>
        <v/>
      </c>
      <c r="S10016" s="23">
        <f>IF(S10015="","",S10015/1.128)</f>
        <v/>
      </c>
      <c r="T10016" s="23">
        <f>IF(T10015="","",T10015/1.128)</f>
        <v/>
      </c>
      <c r="U10016" s="23">
        <f>IF(U10015="","",U10015/1.128)</f>
        <v/>
      </c>
      <c r="V10016" s="23">
        <f>IF(V10015="","",V10015/1.128)</f>
        <v/>
      </c>
      <c r="W10016" s="23">
        <f>IF(W10015="","",W10015/1.128)</f>
        <v/>
      </c>
      <c r="X10016" s="23">
        <f>IF(X10015="","",X10015/1.128)</f>
        <v/>
      </c>
      <c r="Y10016" s="23">
        <f>IF(Y10015="","",Y10015/1.128)</f>
        <v/>
      </c>
      <c r="Z10016" s="23">
        <f>IF(Z10015="","",Z10015/1.128)</f>
        <v/>
      </c>
      <c r="AA10016" s="23">
        <f>IF(AA10015="","",AA10015/1.128)</f>
        <v/>
      </c>
      <c r="AB10016" s="23">
        <f>IF(AB10015="","",AB10015/1.128)</f>
        <v/>
      </c>
      <c r="AC10016" s="23">
        <f>IF(AC10015="","",AC10015/1.128)</f>
        <v/>
      </c>
      <c r="AD10016" s="23">
        <f>IF(AD10015="","",AD10015/1.128)</f>
        <v/>
      </c>
      <c r="AE10016" s="23">
        <f>IF(AE10015="","",AE10015/1.128)</f>
        <v/>
      </c>
      <c r="AF10016" s="23">
        <f>IF(AF10015="","",AF10015/1.128)</f>
        <v/>
      </c>
      <c r="AG10016" s="23">
        <f>IF(AG10015="","",AG10015/1.128)</f>
        <v/>
      </c>
      <c r="AH10016" s="23">
        <f>IF(AH10015="","",AH10015/1.128)</f>
        <v/>
      </c>
      <c r="AI10016" s="23">
        <f>IF(AI10015="","",AI10015/1.128)</f>
        <v/>
      </c>
      <c r="AJ10016" s="23">
        <f>IF(AJ10015="","",AJ10015/1.128)</f>
        <v/>
      </c>
      <c r="AK10016" s="23">
        <f>IF(AK10015="","",AK10015/1.128)</f>
        <v/>
      </c>
      <c r="AL10016" s="23">
        <f>IF(AL10015="","",AL10015/1.128)</f>
        <v/>
      </c>
      <c r="AM10016" s="23">
        <f>IF(AM10015="","",AM10015/1.128)</f>
        <v/>
      </c>
      <c r="AN10016" s="23">
        <f>IF(AN10015="","",AN10015/1.128)</f>
        <v/>
      </c>
      <c r="AO10016" s="23">
        <f>IF(AO10015="","",AO10015/1.128)</f>
        <v/>
      </c>
      <c r="AP10016" s="23">
        <f>IF(AP10015="","",AP10015/1.128)</f>
        <v/>
      </c>
      <c r="AQ10016" s="23">
        <f>IF(AQ10015="","",AQ10015/1.128)</f>
        <v/>
      </c>
      <c r="AR10016" s="23">
        <f>IF(AR10015="","",AR10015/1.128)</f>
        <v/>
      </c>
      <c r="AS10016" s="23">
        <f>IF(AS10015="","",AS10015/1.128)</f>
        <v/>
      </c>
      <c r="AT10016" s="23">
        <f>IF(AT10015="","",AT10015/1.128)</f>
        <v/>
      </c>
      <c r="AU10016" s="23">
        <f>IF(AU10015="","",AU10015/1.128)</f>
        <v/>
      </c>
      <c r="AV10016" s="23">
        <f>IF(AV10015="","",AV10015/1.128)</f>
        <v/>
      </c>
      <c r="AW10016" s="23">
        <f>IF(AW10015="","",AW10015/1.128)</f>
        <v/>
      </c>
      <c r="AX10016" s="23">
        <f>IF(AX10015="","",AX10015/1.128)</f>
        <v/>
      </c>
      <c r="AY10016" s="23">
        <f>IF(AY10015="","",AY10015/1.128)</f>
        <v/>
      </c>
      <c r="AZ10016" s="23">
        <f>IF(AZ10015="","",AZ10015/1.128)</f>
        <v/>
      </c>
      <c r="BA10016" s="23">
        <f>IF(BA10015="","",BA10015/1.128)</f>
        <v/>
      </c>
      <c r="BB10016" s="23">
        <f>IF(BB10015="","",BB10015/1.128)</f>
        <v/>
      </c>
      <c r="BC10016" s="23">
        <f>IF(BC10015="","",BC10015/1.128)</f>
        <v/>
      </c>
      <c r="BD10016" s="23">
        <f>IF(BD10015="","",BD10015/1.128)</f>
        <v/>
      </c>
      <c r="BE10016" s="23">
        <f>IF(BE10015="","",BE10015/1.128)</f>
        <v/>
      </c>
    </row>
    <row r="10017">
      <c r="A10017" s="21" t="inlineStr">
        <is>
          <t>UCL (X)</t>
        </is>
      </c>
      <c r="H10017" s="23">
        <f>IF(H10015="","",H10010+2.66*H10015)</f>
        <v/>
      </c>
      <c r="I10017" s="23">
        <f>IF(I10015="","",I10010+2.66*I10015)</f>
        <v/>
      </c>
      <c r="J10017" s="23">
        <f>IF(J10015="","",J10010+2.66*J10015)</f>
        <v/>
      </c>
      <c r="K10017" s="23">
        <f>IF(K10015="","",K10010+2.66*K10015)</f>
        <v/>
      </c>
      <c r="L10017" s="23">
        <f>IF(L10015="","",L10010+2.66*L10015)</f>
        <v/>
      </c>
      <c r="M10017" s="23">
        <f>IF(M10015="","",M10010+2.66*M10015)</f>
        <v/>
      </c>
      <c r="N10017" s="23">
        <f>IF(N10015="","",N10010+2.66*N10015)</f>
        <v/>
      </c>
      <c r="O10017" s="23">
        <f>IF(O10015="","",O10010+2.66*O10015)</f>
        <v/>
      </c>
      <c r="P10017" s="23">
        <f>IF(P10015="","",P10010+2.66*P10015)</f>
        <v/>
      </c>
      <c r="Q10017" s="23">
        <f>IF(Q10015="","",Q10010+2.66*Q10015)</f>
        <v/>
      </c>
      <c r="R10017" s="23">
        <f>IF(R10015="","",R10010+2.66*R10015)</f>
        <v/>
      </c>
      <c r="S10017" s="23">
        <f>IF(S10015="","",S10010+2.66*S10015)</f>
        <v/>
      </c>
      <c r="T10017" s="23">
        <f>IF(T10015="","",T10010+2.66*T10015)</f>
        <v/>
      </c>
      <c r="U10017" s="23">
        <f>IF(U10015="","",U10010+2.66*U10015)</f>
        <v/>
      </c>
      <c r="V10017" s="23">
        <f>IF(V10015="","",V10010+2.66*V10015)</f>
        <v/>
      </c>
      <c r="W10017" s="23">
        <f>IF(W10015="","",W10010+2.66*W10015)</f>
        <v/>
      </c>
      <c r="X10017" s="23">
        <f>IF(X10015="","",X10010+2.66*X10015)</f>
        <v/>
      </c>
      <c r="Y10017" s="23">
        <f>IF(Y10015="","",Y10010+2.66*Y10015)</f>
        <v/>
      </c>
      <c r="Z10017" s="23">
        <f>IF(Z10015="","",Z10010+2.66*Z10015)</f>
        <v/>
      </c>
      <c r="AA10017" s="23">
        <f>IF(AA10015="","",AA10010+2.66*AA10015)</f>
        <v/>
      </c>
      <c r="AB10017" s="23">
        <f>IF(AB10015="","",AB10010+2.66*AB10015)</f>
        <v/>
      </c>
      <c r="AC10017" s="23">
        <f>IF(AC10015="","",AC10010+2.66*AC10015)</f>
        <v/>
      </c>
      <c r="AD10017" s="23">
        <f>IF(AD10015="","",AD10010+2.66*AD10015)</f>
        <v/>
      </c>
      <c r="AE10017" s="23">
        <f>IF(AE10015="","",AE10010+2.66*AE10015)</f>
        <v/>
      </c>
      <c r="AF10017" s="23">
        <f>IF(AF10015="","",AF10010+2.66*AF10015)</f>
        <v/>
      </c>
      <c r="AG10017" s="23">
        <f>IF(AG10015="","",AG10010+2.66*AG10015)</f>
        <v/>
      </c>
      <c r="AH10017" s="23">
        <f>IF(AH10015="","",AH10010+2.66*AH10015)</f>
        <v/>
      </c>
      <c r="AI10017" s="23">
        <f>IF(AI10015="","",AI10010+2.66*AI10015)</f>
        <v/>
      </c>
      <c r="AJ10017" s="23">
        <f>IF(AJ10015="","",AJ10010+2.66*AJ10015)</f>
        <v/>
      </c>
      <c r="AK10017" s="23">
        <f>IF(AK10015="","",AK10010+2.66*AK10015)</f>
        <v/>
      </c>
      <c r="AL10017" s="23">
        <f>IF(AL10015="","",AL10010+2.66*AL10015)</f>
        <v/>
      </c>
      <c r="AM10017" s="23">
        <f>IF(AM10015="","",AM10010+2.66*AM10015)</f>
        <v/>
      </c>
      <c r="AN10017" s="23">
        <f>IF(AN10015="","",AN10010+2.66*AN10015)</f>
        <v/>
      </c>
      <c r="AO10017" s="23">
        <f>IF(AO10015="","",AO10010+2.66*AO10015)</f>
        <v/>
      </c>
      <c r="AP10017" s="23">
        <f>IF(AP10015="","",AP10010+2.66*AP10015)</f>
        <v/>
      </c>
      <c r="AQ10017" s="23">
        <f>IF(AQ10015="","",AQ10010+2.66*AQ10015)</f>
        <v/>
      </c>
      <c r="AR10017" s="23">
        <f>IF(AR10015="","",AR10010+2.66*AR10015)</f>
        <v/>
      </c>
      <c r="AS10017" s="23">
        <f>IF(AS10015="","",AS10010+2.66*AS10015)</f>
        <v/>
      </c>
      <c r="AT10017" s="23">
        <f>IF(AT10015="","",AT10010+2.66*AT10015)</f>
        <v/>
      </c>
      <c r="AU10017" s="23">
        <f>IF(AU10015="","",AU10010+2.66*AU10015)</f>
        <v/>
      </c>
      <c r="AV10017" s="23">
        <f>IF(AV10015="","",AV10010+2.66*AV10015)</f>
        <v/>
      </c>
      <c r="AW10017" s="23">
        <f>IF(AW10015="","",AW10010+2.66*AW10015)</f>
        <v/>
      </c>
      <c r="AX10017" s="23">
        <f>IF(AX10015="","",AX10010+2.66*AX10015)</f>
        <v/>
      </c>
      <c r="AY10017" s="23">
        <f>IF(AY10015="","",AY10010+2.66*AY10015)</f>
        <v/>
      </c>
      <c r="AZ10017" s="23">
        <f>IF(AZ10015="","",AZ10010+2.66*AZ10015)</f>
        <v/>
      </c>
      <c r="BA10017" s="23">
        <f>IF(BA10015="","",BA10010+2.66*BA10015)</f>
        <v/>
      </c>
      <c r="BB10017" s="23">
        <f>IF(BB10015="","",BB10010+2.66*BB10015)</f>
        <v/>
      </c>
      <c r="BC10017" s="23">
        <f>IF(BC10015="","",BC10010+2.66*BC10015)</f>
        <v/>
      </c>
      <c r="BD10017" s="23">
        <f>IF(BD10015="","",BD10010+2.66*BD10015)</f>
        <v/>
      </c>
      <c r="BE10017" s="23">
        <f>IF(BE10015="","",BE10010+2.66*BE10015)</f>
        <v/>
      </c>
    </row>
    <row r="10018">
      <c r="A10018" s="21" t="inlineStr">
        <is>
          <t>CL (X)</t>
        </is>
      </c>
      <c r="H10018" s="23">
        <f>IF(H10010="","",H10010)</f>
        <v/>
      </c>
      <c r="I10018" s="23">
        <f>IF(I10010="","",I10010)</f>
        <v/>
      </c>
      <c r="J10018" s="23">
        <f>IF(J10010="","",J10010)</f>
        <v/>
      </c>
      <c r="K10018" s="23">
        <f>IF(K10010="","",K10010)</f>
        <v/>
      </c>
      <c r="L10018" s="23">
        <f>IF(L10010="","",L10010)</f>
        <v/>
      </c>
      <c r="M10018" s="23">
        <f>IF(M10010="","",M10010)</f>
        <v/>
      </c>
      <c r="N10018" s="23">
        <f>IF(N10010="","",N10010)</f>
        <v/>
      </c>
      <c r="O10018" s="23">
        <f>IF(O10010="","",O10010)</f>
        <v/>
      </c>
      <c r="P10018" s="23">
        <f>IF(P10010="","",P10010)</f>
        <v/>
      </c>
      <c r="Q10018" s="23">
        <f>IF(Q10010="","",Q10010)</f>
        <v/>
      </c>
      <c r="R10018" s="23">
        <f>IF(R10010="","",R10010)</f>
        <v/>
      </c>
      <c r="S10018" s="23">
        <f>IF(S10010="","",S10010)</f>
        <v/>
      </c>
      <c r="T10018" s="23">
        <f>IF(T10010="","",T10010)</f>
        <v/>
      </c>
      <c r="U10018" s="23">
        <f>IF(U10010="","",U10010)</f>
        <v/>
      </c>
      <c r="V10018" s="23">
        <f>IF(V10010="","",V10010)</f>
        <v/>
      </c>
      <c r="W10018" s="23">
        <f>IF(W10010="","",W10010)</f>
        <v/>
      </c>
      <c r="X10018" s="23">
        <f>IF(X10010="","",X10010)</f>
        <v/>
      </c>
      <c r="Y10018" s="23">
        <f>IF(Y10010="","",Y10010)</f>
        <v/>
      </c>
      <c r="Z10018" s="23">
        <f>IF(Z10010="","",Z10010)</f>
        <v/>
      </c>
      <c r="AA10018" s="23">
        <f>IF(AA10010="","",AA10010)</f>
        <v/>
      </c>
      <c r="AB10018" s="23">
        <f>IF(AB10010="","",AB10010)</f>
        <v/>
      </c>
      <c r="AC10018" s="23">
        <f>IF(AC10010="","",AC10010)</f>
        <v/>
      </c>
      <c r="AD10018" s="23">
        <f>IF(AD10010="","",AD10010)</f>
        <v/>
      </c>
      <c r="AE10018" s="23">
        <f>IF(AE10010="","",AE10010)</f>
        <v/>
      </c>
      <c r="AF10018" s="23">
        <f>IF(AF10010="","",AF10010)</f>
        <v/>
      </c>
      <c r="AG10018" s="23">
        <f>IF(AG10010="","",AG10010)</f>
        <v/>
      </c>
      <c r="AH10018" s="23">
        <f>IF(AH10010="","",AH10010)</f>
        <v/>
      </c>
      <c r="AI10018" s="23">
        <f>IF(AI10010="","",AI10010)</f>
        <v/>
      </c>
      <c r="AJ10018" s="23">
        <f>IF(AJ10010="","",AJ10010)</f>
        <v/>
      </c>
      <c r="AK10018" s="23">
        <f>IF(AK10010="","",AK10010)</f>
        <v/>
      </c>
      <c r="AL10018" s="23">
        <f>IF(AL10010="","",AL10010)</f>
        <v/>
      </c>
      <c r="AM10018" s="23">
        <f>IF(AM10010="","",AM10010)</f>
        <v/>
      </c>
      <c r="AN10018" s="23">
        <f>IF(AN10010="","",AN10010)</f>
        <v/>
      </c>
      <c r="AO10018" s="23">
        <f>IF(AO10010="","",AO10010)</f>
        <v/>
      </c>
      <c r="AP10018" s="23">
        <f>IF(AP10010="","",AP10010)</f>
        <v/>
      </c>
      <c r="AQ10018" s="23">
        <f>IF(AQ10010="","",AQ10010)</f>
        <v/>
      </c>
      <c r="AR10018" s="23">
        <f>IF(AR10010="","",AR10010)</f>
        <v/>
      </c>
      <c r="AS10018" s="23">
        <f>IF(AS10010="","",AS10010)</f>
        <v/>
      </c>
      <c r="AT10018" s="23">
        <f>IF(AT10010="","",AT10010)</f>
        <v/>
      </c>
      <c r="AU10018" s="23">
        <f>IF(AU10010="","",AU10010)</f>
        <v/>
      </c>
      <c r="AV10018" s="23">
        <f>IF(AV10010="","",AV10010)</f>
        <v/>
      </c>
      <c r="AW10018" s="23">
        <f>IF(AW10010="","",AW10010)</f>
        <v/>
      </c>
      <c r="AX10018" s="23">
        <f>IF(AX10010="","",AX10010)</f>
        <v/>
      </c>
      <c r="AY10018" s="23">
        <f>IF(AY10010="","",AY10010)</f>
        <v/>
      </c>
      <c r="AZ10018" s="23">
        <f>IF(AZ10010="","",AZ10010)</f>
        <v/>
      </c>
      <c r="BA10018" s="23">
        <f>IF(BA10010="","",BA10010)</f>
        <v/>
      </c>
      <c r="BB10018" s="23">
        <f>IF(BB10010="","",BB10010)</f>
        <v/>
      </c>
      <c r="BC10018" s="23">
        <f>IF(BC10010="","",BC10010)</f>
        <v/>
      </c>
      <c r="BD10018" s="23">
        <f>IF(BD10010="","",BD10010)</f>
        <v/>
      </c>
      <c r="BE10018" s="23">
        <f>IF(BE10010="","",BE10010)</f>
        <v/>
      </c>
    </row>
    <row r="10019">
      <c r="A10019" s="21" t="inlineStr">
        <is>
          <t>LCL (X)</t>
        </is>
      </c>
      <c r="H10019" s="23">
        <f>IF(H10015="","",H10010-2.66*H10015)</f>
        <v/>
      </c>
      <c r="I10019" s="23">
        <f>IF(I10015="","",I10010-2.66*I10015)</f>
        <v/>
      </c>
      <c r="J10019" s="23">
        <f>IF(J10015="","",J10010-2.66*J10015)</f>
        <v/>
      </c>
      <c r="K10019" s="23">
        <f>IF(K10015="","",K10010-2.66*K10015)</f>
        <v/>
      </c>
      <c r="L10019" s="23">
        <f>IF(L10015="","",L10010-2.66*L10015)</f>
        <v/>
      </c>
      <c r="M10019" s="23">
        <f>IF(M10015="","",M10010-2.66*M10015)</f>
        <v/>
      </c>
      <c r="N10019" s="23">
        <f>IF(N10015="","",N10010-2.66*N10015)</f>
        <v/>
      </c>
      <c r="O10019" s="23">
        <f>IF(O10015="","",O10010-2.66*O10015)</f>
        <v/>
      </c>
      <c r="P10019" s="23">
        <f>IF(P10015="","",P10010-2.66*P10015)</f>
        <v/>
      </c>
      <c r="Q10019" s="23">
        <f>IF(Q10015="","",Q10010-2.66*Q10015)</f>
        <v/>
      </c>
      <c r="R10019" s="23">
        <f>IF(R10015="","",R10010-2.66*R10015)</f>
        <v/>
      </c>
      <c r="S10019" s="23">
        <f>IF(S10015="","",S10010-2.66*S10015)</f>
        <v/>
      </c>
      <c r="T10019" s="23">
        <f>IF(T10015="","",T10010-2.66*T10015)</f>
        <v/>
      </c>
      <c r="U10019" s="23">
        <f>IF(U10015="","",U10010-2.66*U10015)</f>
        <v/>
      </c>
      <c r="V10019" s="23">
        <f>IF(V10015="","",V10010-2.66*V10015)</f>
        <v/>
      </c>
      <c r="W10019" s="23">
        <f>IF(W10015="","",W10010-2.66*W10015)</f>
        <v/>
      </c>
      <c r="X10019" s="23">
        <f>IF(X10015="","",X10010-2.66*X10015)</f>
        <v/>
      </c>
      <c r="Y10019" s="23">
        <f>IF(Y10015="","",Y10010-2.66*Y10015)</f>
        <v/>
      </c>
      <c r="Z10019" s="23">
        <f>IF(Z10015="","",Z10010-2.66*Z10015)</f>
        <v/>
      </c>
      <c r="AA10019" s="23">
        <f>IF(AA10015="","",AA10010-2.66*AA10015)</f>
        <v/>
      </c>
      <c r="AB10019" s="23">
        <f>IF(AB10015="","",AB10010-2.66*AB10015)</f>
        <v/>
      </c>
      <c r="AC10019" s="23">
        <f>IF(AC10015="","",AC10010-2.66*AC10015)</f>
        <v/>
      </c>
      <c r="AD10019" s="23">
        <f>IF(AD10015="","",AD10010-2.66*AD10015)</f>
        <v/>
      </c>
      <c r="AE10019" s="23">
        <f>IF(AE10015="","",AE10010-2.66*AE10015)</f>
        <v/>
      </c>
      <c r="AF10019" s="23">
        <f>IF(AF10015="","",AF10010-2.66*AF10015)</f>
        <v/>
      </c>
      <c r="AG10019" s="23">
        <f>IF(AG10015="","",AG10010-2.66*AG10015)</f>
        <v/>
      </c>
      <c r="AH10019" s="23">
        <f>IF(AH10015="","",AH10010-2.66*AH10015)</f>
        <v/>
      </c>
      <c r="AI10019" s="23">
        <f>IF(AI10015="","",AI10010-2.66*AI10015)</f>
        <v/>
      </c>
      <c r="AJ10019" s="23">
        <f>IF(AJ10015="","",AJ10010-2.66*AJ10015)</f>
        <v/>
      </c>
      <c r="AK10019" s="23">
        <f>IF(AK10015="","",AK10010-2.66*AK10015)</f>
        <v/>
      </c>
      <c r="AL10019" s="23">
        <f>IF(AL10015="","",AL10010-2.66*AL10015)</f>
        <v/>
      </c>
      <c r="AM10019" s="23">
        <f>IF(AM10015="","",AM10010-2.66*AM10015)</f>
        <v/>
      </c>
      <c r="AN10019" s="23">
        <f>IF(AN10015="","",AN10010-2.66*AN10015)</f>
        <v/>
      </c>
      <c r="AO10019" s="23">
        <f>IF(AO10015="","",AO10010-2.66*AO10015)</f>
        <v/>
      </c>
      <c r="AP10019" s="23">
        <f>IF(AP10015="","",AP10010-2.66*AP10015)</f>
        <v/>
      </c>
      <c r="AQ10019" s="23">
        <f>IF(AQ10015="","",AQ10010-2.66*AQ10015)</f>
        <v/>
      </c>
      <c r="AR10019" s="23">
        <f>IF(AR10015="","",AR10010-2.66*AR10015)</f>
        <v/>
      </c>
      <c r="AS10019" s="23">
        <f>IF(AS10015="","",AS10010-2.66*AS10015)</f>
        <v/>
      </c>
      <c r="AT10019" s="23">
        <f>IF(AT10015="","",AT10010-2.66*AT10015)</f>
        <v/>
      </c>
      <c r="AU10019" s="23">
        <f>IF(AU10015="","",AU10010-2.66*AU10015)</f>
        <v/>
      </c>
      <c r="AV10019" s="23">
        <f>IF(AV10015="","",AV10010-2.66*AV10015)</f>
        <v/>
      </c>
      <c r="AW10019" s="23">
        <f>IF(AW10015="","",AW10010-2.66*AW10015)</f>
        <v/>
      </c>
      <c r="AX10019" s="23">
        <f>IF(AX10015="","",AX10010-2.66*AX10015)</f>
        <v/>
      </c>
      <c r="AY10019" s="23">
        <f>IF(AY10015="","",AY10010-2.66*AY10015)</f>
        <v/>
      </c>
      <c r="AZ10019" s="23">
        <f>IF(AZ10015="","",AZ10010-2.66*AZ10015)</f>
        <v/>
      </c>
      <c r="BA10019" s="23">
        <f>IF(BA10015="","",BA10010-2.66*BA10015)</f>
        <v/>
      </c>
      <c r="BB10019" s="23">
        <f>IF(BB10015="","",BB10010-2.66*BB10015)</f>
        <v/>
      </c>
      <c r="BC10019" s="23">
        <f>IF(BC10015="","",BC10010-2.66*BC10015)</f>
        <v/>
      </c>
      <c r="BD10019" s="23">
        <f>IF(BD10015="","",BD10010-2.66*BD10015)</f>
        <v/>
      </c>
      <c r="BE10019" s="23">
        <f>IF(BE10015="","",BE10010-2.66*BE10015)</f>
        <v/>
      </c>
    </row>
    <row r="10020">
      <c r="A10020" s="21" t="inlineStr">
        <is>
          <t>UCL (mR)</t>
        </is>
      </c>
      <c r="H10020" s="23">
        <f>IF(H10015="","",3.267*H10015)</f>
        <v/>
      </c>
      <c r="I10020" s="23">
        <f>IF(I10015="","",3.267*I10015)</f>
        <v/>
      </c>
      <c r="J10020" s="23">
        <f>IF(J10015="","",3.267*J10015)</f>
        <v/>
      </c>
      <c r="K10020" s="23">
        <f>IF(K10015="","",3.267*K10015)</f>
        <v/>
      </c>
      <c r="L10020" s="23">
        <f>IF(L10015="","",3.267*L10015)</f>
        <v/>
      </c>
      <c r="M10020" s="23">
        <f>IF(M10015="","",3.267*M10015)</f>
        <v/>
      </c>
      <c r="N10020" s="23">
        <f>IF(N10015="","",3.267*N10015)</f>
        <v/>
      </c>
      <c r="O10020" s="23">
        <f>IF(O10015="","",3.267*O10015)</f>
        <v/>
      </c>
      <c r="P10020" s="23">
        <f>IF(P10015="","",3.267*P10015)</f>
        <v/>
      </c>
      <c r="Q10020" s="23">
        <f>IF(Q10015="","",3.267*Q10015)</f>
        <v/>
      </c>
      <c r="R10020" s="23">
        <f>IF(R10015="","",3.267*R10015)</f>
        <v/>
      </c>
      <c r="S10020" s="23">
        <f>IF(S10015="","",3.267*S10015)</f>
        <v/>
      </c>
      <c r="T10020" s="23">
        <f>IF(T10015="","",3.267*T10015)</f>
        <v/>
      </c>
      <c r="U10020" s="23">
        <f>IF(U10015="","",3.267*U10015)</f>
        <v/>
      </c>
      <c r="V10020" s="23">
        <f>IF(V10015="","",3.267*V10015)</f>
        <v/>
      </c>
      <c r="W10020" s="23">
        <f>IF(W10015="","",3.267*W10015)</f>
        <v/>
      </c>
      <c r="X10020" s="23">
        <f>IF(X10015="","",3.267*X10015)</f>
        <v/>
      </c>
      <c r="Y10020" s="23">
        <f>IF(Y10015="","",3.267*Y10015)</f>
        <v/>
      </c>
      <c r="Z10020" s="23">
        <f>IF(Z10015="","",3.267*Z10015)</f>
        <v/>
      </c>
      <c r="AA10020" s="23">
        <f>IF(AA10015="","",3.267*AA10015)</f>
        <v/>
      </c>
      <c r="AB10020" s="23">
        <f>IF(AB10015="","",3.267*AB10015)</f>
        <v/>
      </c>
      <c r="AC10020" s="23">
        <f>IF(AC10015="","",3.267*AC10015)</f>
        <v/>
      </c>
      <c r="AD10020" s="23">
        <f>IF(AD10015="","",3.267*AD10015)</f>
        <v/>
      </c>
      <c r="AE10020" s="23">
        <f>IF(AE10015="","",3.267*AE10015)</f>
        <v/>
      </c>
      <c r="AF10020" s="23">
        <f>IF(AF10015="","",3.267*AF10015)</f>
        <v/>
      </c>
      <c r="AG10020" s="23">
        <f>IF(AG10015="","",3.267*AG10015)</f>
        <v/>
      </c>
      <c r="AH10020" s="23">
        <f>IF(AH10015="","",3.267*AH10015)</f>
        <v/>
      </c>
      <c r="AI10020" s="23">
        <f>IF(AI10015="","",3.267*AI10015)</f>
        <v/>
      </c>
      <c r="AJ10020" s="23">
        <f>IF(AJ10015="","",3.267*AJ10015)</f>
        <v/>
      </c>
      <c r="AK10020" s="23">
        <f>IF(AK10015="","",3.267*AK10015)</f>
        <v/>
      </c>
      <c r="AL10020" s="23">
        <f>IF(AL10015="","",3.267*AL10015)</f>
        <v/>
      </c>
      <c r="AM10020" s="23">
        <f>IF(AM10015="","",3.267*AM10015)</f>
        <v/>
      </c>
      <c r="AN10020" s="23">
        <f>IF(AN10015="","",3.267*AN10015)</f>
        <v/>
      </c>
      <c r="AO10020" s="23">
        <f>IF(AO10015="","",3.267*AO10015)</f>
        <v/>
      </c>
      <c r="AP10020" s="23">
        <f>IF(AP10015="","",3.267*AP10015)</f>
        <v/>
      </c>
      <c r="AQ10020" s="23">
        <f>IF(AQ10015="","",3.267*AQ10015)</f>
        <v/>
      </c>
      <c r="AR10020" s="23">
        <f>IF(AR10015="","",3.267*AR10015)</f>
        <v/>
      </c>
      <c r="AS10020" s="23">
        <f>IF(AS10015="","",3.267*AS10015)</f>
        <v/>
      </c>
      <c r="AT10020" s="23">
        <f>IF(AT10015="","",3.267*AT10015)</f>
        <v/>
      </c>
      <c r="AU10020" s="23">
        <f>IF(AU10015="","",3.267*AU10015)</f>
        <v/>
      </c>
      <c r="AV10020" s="23">
        <f>IF(AV10015="","",3.267*AV10015)</f>
        <v/>
      </c>
      <c r="AW10020" s="23">
        <f>IF(AW10015="","",3.267*AW10015)</f>
        <v/>
      </c>
      <c r="AX10020" s="23">
        <f>IF(AX10015="","",3.267*AX10015)</f>
        <v/>
      </c>
      <c r="AY10020" s="23">
        <f>IF(AY10015="","",3.267*AY10015)</f>
        <v/>
      </c>
      <c r="AZ10020" s="23">
        <f>IF(AZ10015="","",3.267*AZ10015)</f>
        <v/>
      </c>
      <c r="BA10020" s="23">
        <f>IF(BA10015="","",3.267*BA10015)</f>
        <v/>
      </c>
      <c r="BB10020" s="23">
        <f>IF(BB10015="","",3.267*BB10015)</f>
        <v/>
      </c>
      <c r="BC10020" s="23">
        <f>IF(BC10015="","",3.267*BC10015)</f>
        <v/>
      </c>
      <c r="BD10020" s="23">
        <f>IF(BD10015="","",3.267*BD10015)</f>
        <v/>
      </c>
      <c r="BE10020" s="23">
        <f>IF(BE10015="","",3.267*BE10015)</f>
        <v/>
      </c>
    </row>
    <row r="10021">
      <c r="A10021" s="21" t="inlineStr">
        <is>
          <t>Median</t>
        </is>
      </c>
      <c r="H10021" s="23">
        <f>IF(COUNT('Data Entry'!$H$5:$H$10004)=0,"",MEDIAN('Data Entry'!$H$5:$H$10004))</f>
        <v/>
      </c>
      <c r="I10021" s="23">
        <f>IF(COUNT('Data Entry'!$I$5:$I$10004)=0,"",MEDIAN('Data Entry'!$I$5:$I$10004))</f>
        <v/>
      </c>
      <c r="J10021" s="23">
        <f>IF(COUNT('Data Entry'!$J$5:$J$10004)=0,"",MEDIAN('Data Entry'!$J$5:$J$10004))</f>
        <v/>
      </c>
      <c r="K10021" s="23">
        <f>IF(COUNT('Data Entry'!$K$5:$K$10004)=0,"",MEDIAN('Data Entry'!$K$5:$K$10004))</f>
        <v/>
      </c>
      <c r="L10021" s="23">
        <f>IF(COUNT('Data Entry'!$L$5:$L$10004)=0,"",MEDIAN('Data Entry'!$L$5:$L$10004))</f>
        <v/>
      </c>
      <c r="M10021" s="23">
        <f>IF(COUNT('Data Entry'!$M$5:$M$10004)=0,"",MEDIAN('Data Entry'!$M$5:$M$10004))</f>
        <v/>
      </c>
      <c r="N10021" s="23">
        <f>IF(COUNT('Data Entry'!$N$5:$N$10004)=0,"",MEDIAN('Data Entry'!$N$5:$N$10004))</f>
        <v/>
      </c>
      <c r="O10021" s="23">
        <f>IF(COUNT('Data Entry'!$O$5:$O$10004)=0,"",MEDIAN('Data Entry'!$O$5:$O$10004))</f>
        <v/>
      </c>
      <c r="P10021" s="23">
        <f>IF(COUNT('Data Entry'!$P$5:$P$10004)=0,"",MEDIAN('Data Entry'!$P$5:$P$10004))</f>
        <v/>
      </c>
      <c r="Q10021" s="23">
        <f>IF(COUNT('Data Entry'!$Q$5:$Q$10004)=0,"",MEDIAN('Data Entry'!$Q$5:$Q$10004))</f>
        <v/>
      </c>
      <c r="R10021" s="23">
        <f>IF(COUNT('Data Entry'!$R$5:$R$10004)=0,"",MEDIAN('Data Entry'!$R$5:$R$10004))</f>
        <v/>
      </c>
      <c r="S10021" s="23">
        <f>IF(COUNT('Data Entry'!$S$5:$S$10004)=0,"",MEDIAN('Data Entry'!$S$5:$S$10004))</f>
        <v/>
      </c>
      <c r="T10021" s="23">
        <f>IF(COUNT('Data Entry'!$T$5:$T$10004)=0,"",MEDIAN('Data Entry'!$T$5:$T$10004))</f>
        <v/>
      </c>
      <c r="U10021" s="23">
        <f>IF(COUNT('Data Entry'!$U$5:$U$10004)=0,"",MEDIAN('Data Entry'!$U$5:$U$10004))</f>
        <v/>
      </c>
      <c r="V10021" s="23">
        <f>IF(COUNT('Data Entry'!$V$5:$V$10004)=0,"",MEDIAN('Data Entry'!$V$5:$V$10004))</f>
        <v/>
      </c>
      <c r="W10021" s="23">
        <f>IF(COUNT('Data Entry'!$W$5:$W$10004)=0,"",MEDIAN('Data Entry'!$W$5:$W$10004))</f>
        <v/>
      </c>
      <c r="X10021" s="23">
        <f>IF(COUNT('Data Entry'!$X$5:$X$10004)=0,"",MEDIAN('Data Entry'!$X$5:$X$10004))</f>
        <v/>
      </c>
      <c r="Y10021" s="23">
        <f>IF(COUNT('Data Entry'!$Y$5:$Y$10004)=0,"",MEDIAN('Data Entry'!$Y$5:$Y$10004))</f>
        <v/>
      </c>
      <c r="Z10021" s="23">
        <f>IF(COUNT('Data Entry'!$Z$5:$Z$10004)=0,"",MEDIAN('Data Entry'!$Z$5:$Z$10004))</f>
        <v/>
      </c>
      <c r="AA10021" s="23">
        <f>IF(COUNT('Data Entry'!$AA$5:$AA$10004)=0,"",MEDIAN('Data Entry'!$AA$5:$AA$10004))</f>
        <v/>
      </c>
      <c r="AB10021" s="23">
        <f>IF(COUNT('Data Entry'!$AB$5:$AB$10004)=0,"",MEDIAN('Data Entry'!$AB$5:$AB$10004))</f>
        <v/>
      </c>
      <c r="AC10021" s="23">
        <f>IF(COUNT('Data Entry'!$AC$5:$AC$10004)=0,"",MEDIAN('Data Entry'!$AC$5:$AC$10004))</f>
        <v/>
      </c>
      <c r="AD10021" s="23">
        <f>IF(COUNT('Data Entry'!$AD$5:$AD$10004)=0,"",MEDIAN('Data Entry'!$AD$5:$AD$10004))</f>
        <v/>
      </c>
      <c r="AE10021" s="23">
        <f>IF(COUNT('Data Entry'!$AE$5:$AE$10004)=0,"",MEDIAN('Data Entry'!$AE$5:$AE$10004))</f>
        <v/>
      </c>
      <c r="AF10021" s="23">
        <f>IF(COUNT('Data Entry'!$AF$5:$AF$10004)=0,"",MEDIAN('Data Entry'!$AF$5:$AF$10004))</f>
        <v/>
      </c>
      <c r="AG10021" s="23">
        <f>IF(COUNT('Data Entry'!$AG$5:$AG$10004)=0,"",MEDIAN('Data Entry'!$AG$5:$AG$10004))</f>
        <v/>
      </c>
      <c r="AH10021" s="23">
        <f>IF(COUNT('Data Entry'!$AH$5:$AH$10004)=0,"",MEDIAN('Data Entry'!$AH$5:$AH$10004))</f>
        <v/>
      </c>
      <c r="AI10021" s="23">
        <f>IF(COUNT('Data Entry'!$AI$5:$AI$10004)=0,"",MEDIAN('Data Entry'!$AI$5:$AI$10004))</f>
        <v/>
      </c>
      <c r="AJ10021" s="23">
        <f>IF(COUNT('Data Entry'!$AJ$5:$AJ$10004)=0,"",MEDIAN('Data Entry'!$AJ$5:$AJ$10004))</f>
        <v/>
      </c>
      <c r="AK10021" s="23">
        <f>IF(COUNT('Data Entry'!$AK$5:$AK$10004)=0,"",MEDIAN('Data Entry'!$AK$5:$AK$10004))</f>
        <v/>
      </c>
      <c r="AL10021" s="23">
        <f>IF(COUNT('Data Entry'!$AL$5:$AL$10004)=0,"",MEDIAN('Data Entry'!$AL$5:$AL$10004))</f>
        <v/>
      </c>
      <c r="AM10021" s="23">
        <f>IF(COUNT('Data Entry'!$AM$5:$AM$10004)=0,"",MEDIAN('Data Entry'!$AM$5:$AM$10004))</f>
        <v/>
      </c>
      <c r="AN10021" s="23">
        <f>IF(COUNT('Data Entry'!$AN$5:$AN$10004)=0,"",MEDIAN('Data Entry'!$AN$5:$AN$10004))</f>
        <v/>
      </c>
      <c r="AO10021" s="23">
        <f>IF(COUNT('Data Entry'!$AO$5:$AO$10004)=0,"",MEDIAN('Data Entry'!$AO$5:$AO$10004))</f>
        <v/>
      </c>
      <c r="AP10021" s="23">
        <f>IF(COUNT('Data Entry'!$AP$5:$AP$10004)=0,"",MEDIAN('Data Entry'!$AP$5:$AP$10004))</f>
        <v/>
      </c>
      <c r="AQ10021" s="23">
        <f>IF(COUNT('Data Entry'!$AQ$5:$AQ$10004)=0,"",MEDIAN('Data Entry'!$AQ$5:$AQ$10004))</f>
        <v/>
      </c>
      <c r="AR10021" s="23">
        <f>IF(COUNT('Data Entry'!$AR$5:$AR$10004)=0,"",MEDIAN('Data Entry'!$AR$5:$AR$10004))</f>
        <v/>
      </c>
      <c r="AS10021" s="23">
        <f>IF(COUNT('Data Entry'!$AS$5:$AS$10004)=0,"",MEDIAN('Data Entry'!$AS$5:$AS$10004))</f>
        <v/>
      </c>
      <c r="AT10021" s="23">
        <f>IF(COUNT('Data Entry'!$AT$5:$AT$10004)=0,"",MEDIAN('Data Entry'!$AT$5:$AT$10004))</f>
        <v/>
      </c>
      <c r="AU10021" s="23">
        <f>IF(COUNT('Data Entry'!$AU$5:$AU$10004)=0,"",MEDIAN('Data Entry'!$AU$5:$AU$10004))</f>
        <v/>
      </c>
      <c r="AV10021" s="23">
        <f>IF(COUNT('Data Entry'!$AV$5:$AV$10004)=0,"",MEDIAN('Data Entry'!$AV$5:$AV$10004))</f>
        <v/>
      </c>
      <c r="AW10021" s="23">
        <f>IF(COUNT('Data Entry'!$AW$5:$AW$10004)=0,"",MEDIAN('Data Entry'!$AW$5:$AW$10004))</f>
        <v/>
      </c>
      <c r="AX10021" s="23">
        <f>IF(COUNT('Data Entry'!$AX$5:$AX$10004)=0,"",MEDIAN('Data Entry'!$AX$5:$AX$10004))</f>
        <v/>
      </c>
      <c r="AY10021" s="23">
        <f>IF(COUNT('Data Entry'!$AY$5:$AY$10004)=0,"",MEDIAN('Data Entry'!$AY$5:$AY$10004))</f>
        <v/>
      </c>
      <c r="AZ10021" s="23">
        <f>IF(COUNT('Data Entry'!$AZ$5:$AZ$10004)=0,"",MEDIAN('Data Entry'!$AZ$5:$AZ$10004))</f>
        <v/>
      </c>
      <c r="BA10021" s="23">
        <f>IF(COUNT('Data Entry'!$BA$5:$BA$10004)=0,"",MEDIAN('Data Entry'!$BA$5:$BA$10004))</f>
        <v/>
      </c>
      <c r="BB10021" s="23">
        <f>IF(COUNT('Data Entry'!$BB$5:$BB$10004)=0,"",MEDIAN('Data Entry'!$BB$5:$BB$10004))</f>
        <v/>
      </c>
      <c r="BC10021" s="23">
        <f>IF(COUNT('Data Entry'!$BC$5:$BC$10004)=0,"",MEDIAN('Data Entry'!$BC$5:$BC$10004))</f>
        <v/>
      </c>
      <c r="BD10021" s="23">
        <f>IF(COUNT('Data Entry'!$BD$5:$BD$10004)=0,"",MEDIAN('Data Entry'!$BD$5:$BD$10004))</f>
        <v/>
      </c>
      <c r="BE10021" s="23">
        <f>IF(COUNT('Data Entry'!$BE$5:$BE$10004)=0,"",MEDIAN('Data Entry'!$BE$5:$BE$10004))</f>
        <v/>
      </c>
    </row>
    <row r="10022">
      <c r="A10022" s="21" t="inlineStr">
        <is>
          <t>Last data row</t>
        </is>
      </c>
      <c r="H10022" s="22">
        <f>IFERROR(MATCH(9.99999999999999E+307,'Data Entry'!$H$5:$H$10004)+4,4)</f>
        <v/>
      </c>
      <c r="I10022" s="22">
        <f>IFERROR(MATCH(9.99999999999999E+307,'Data Entry'!$I$5:$I$10004)+4,4)</f>
        <v/>
      </c>
      <c r="J10022" s="22">
        <f>IFERROR(MATCH(9.99999999999999E+307,'Data Entry'!$J$5:$J$10004)+4,4)</f>
        <v/>
      </c>
      <c r="K10022" s="22">
        <f>IFERROR(MATCH(9.99999999999999E+307,'Data Entry'!$K$5:$K$10004)+4,4)</f>
        <v/>
      </c>
      <c r="L10022" s="22">
        <f>IFERROR(MATCH(9.99999999999999E+307,'Data Entry'!$L$5:$L$10004)+4,4)</f>
        <v/>
      </c>
      <c r="M10022" s="22">
        <f>IFERROR(MATCH(9.99999999999999E+307,'Data Entry'!$M$5:$M$10004)+4,4)</f>
        <v/>
      </c>
      <c r="N10022" s="22">
        <f>IFERROR(MATCH(9.99999999999999E+307,'Data Entry'!$N$5:$N$10004)+4,4)</f>
        <v/>
      </c>
      <c r="O10022" s="22">
        <f>IFERROR(MATCH(9.99999999999999E+307,'Data Entry'!$O$5:$O$10004)+4,4)</f>
        <v/>
      </c>
      <c r="P10022" s="22">
        <f>IFERROR(MATCH(9.99999999999999E+307,'Data Entry'!$P$5:$P$10004)+4,4)</f>
        <v/>
      </c>
      <c r="Q10022" s="22">
        <f>IFERROR(MATCH(9.99999999999999E+307,'Data Entry'!$Q$5:$Q$10004)+4,4)</f>
        <v/>
      </c>
      <c r="R10022" s="22">
        <f>IFERROR(MATCH(9.99999999999999E+307,'Data Entry'!$R$5:$R$10004)+4,4)</f>
        <v/>
      </c>
      <c r="S10022" s="22">
        <f>IFERROR(MATCH(9.99999999999999E+307,'Data Entry'!$S$5:$S$10004)+4,4)</f>
        <v/>
      </c>
      <c r="T10022" s="22">
        <f>IFERROR(MATCH(9.99999999999999E+307,'Data Entry'!$T$5:$T$10004)+4,4)</f>
        <v/>
      </c>
      <c r="U10022" s="22">
        <f>IFERROR(MATCH(9.99999999999999E+307,'Data Entry'!$U$5:$U$10004)+4,4)</f>
        <v/>
      </c>
      <c r="V10022" s="22">
        <f>IFERROR(MATCH(9.99999999999999E+307,'Data Entry'!$V$5:$V$10004)+4,4)</f>
        <v/>
      </c>
      <c r="W10022" s="22">
        <f>IFERROR(MATCH(9.99999999999999E+307,'Data Entry'!$W$5:$W$10004)+4,4)</f>
        <v/>
      </c>
      <c r="X10022" s="22">
        <f>IFERROR(MATCH(9.99999999999999E+307,'Data Entry'!$X$5:$X$10004)+4,4)</f>
        <v/>
      </c>
      <c r="Y10022" s="22">
        <f>IFERROR(MATCH(9.99999999999999E+307,'Data Entry'!$Y$5:$Y$10004)+4,4)</f>
        <v/>
      </c>
      <c r="Z10022" s="22">
        <f>IFERROR(MATCH(9.99999999999999E+307,'Data Entry'!$Z$5:$Z$10004)+4,4)</f>
        <v/>
      </c>
      <c r="AA10022" s="22">
        <f>IFERROR(MATCH(9.99999999999999E+307,'Data Entry'!$AA$5:$AA$10004)+4,4)</f>
        <v/>
      </c>
      <c r="AB10022" s="22">
        <f>IFERROR(MATCH(9.99999999999999E+307,'Data Entry'!$AB$5:$AB$10004)+4,4)</f>
        <v/>
      </c>
      <c r="AC10022" s="22">
        <f>IFERROR(MATCH(9.99999999999999E+307,'Data Entry'!$AC$5:$AC$10004)+4,4)</f>
        <v/>
      </c>
      <c r="AD10022" s="22">
        <f>IFERROR(MATCH(9.99999999999999E+307,'Data Entry'!$AD$5:$AD$10004)+4,4)</f>
        <v/>
      </c>
      <c r="AE10022" s="22">
        <f>IFERROR(MATCH(9.99999999999999E+307,'Data Entry'!$AE$5:$AE$10004)+4,4)</f>
        <v/>
      </c>
      <c r="AF10022" s="22">
        <f>IFERROR(MATCH(9.99999999999999E+307,'Data Entry'!$AF$5:$AF$10004)+4,4)</f>
        <v/>
      </c>
      <c r="AG10022" s="22">
        <f>IFERROR(MATCH(9.99999999999999E+307,'Data Entry'!$AG$5:$AG$10004)+4,4)</f>
        <v/>
      </c>
      <c r="AH10022" s="22">
        <f>IFERROR(MATCH(9.99999999999999E+307,'Data Entry'!$AH$5:$AH$10004)+4,4)</f>
        <v/>
      </c>
      <c r="AI10022" s="22">
        <f>IFERROR(MATCH(9.99999999999999E+307,'Data Entry'!$AI$5:$AI$10004)+4,4)</f>
        <v/>
      </c>
      <c r="AJ10022" s="22">
        <f>IFERROR(MATCH(9.99999999999999E+307,'Data Entry'!$AJ$5:$AJ$10004)+4,4)</f>
        <v/>
      </c>
      <c r="AK10022" s="22">
        <f>IFERROR(MATCH(9.99999999999999E+307,'Data Entry'!$AK$5:$AK$10004)+4,4)</f>
        <v/>
      </c>
      <c r="AL10022" s="22">
        <f>IFERROR(MATCH(9.99999999999999E+307,'Data Entry'!$AL$5:$AL$10004)+4,4)</f>
        <v/>
      </c>
      <c r="AM10022" s="22">
        <f>IFERROR(MATCH(9.99999999999999E+307,'Data Entry'!$AM$5:$AM$10004)+4,4)</f>
        <v/>
      </c>
      <c r="AN10022" s="22">
        <f>IFERROR(MATCH(9.99999999999999E+307,'Data Entry'!$AN$5:$AN$10004)+4,4)</f>
        <v/>
      </c>
      <c r="AO10022" s="22">
        <f>IFERROR(MATCH(9.99999999999999E+307,'Data Entry'!$AO$5:$AO$10004)+4,4)</f>
        <v/>
      </c>
      <c r="AP10022" s="22">
        <f>IFERROR(MATCH(9.99999999999999E+307,'Data Entry'!$AP$5:$AP$10004)+4,4)</f>
        <v/>
      </c>
      <c r="AQ10022" s="22">
        <f>IFERROR(MATCH(9.99999999999999E+307,'Data Entry'!$AQ$5:$AQ$10004)+4,4)</f>
        <v/>
      </c>
      <c r="AR10022" s="22">
        <f>IFERROR(MATCH(9.99999999999999E+307,'Data Entry'!$AR$5:$AR$10004)+4,4)</f>
        <v/>
      </c>
      <c r="AS10022" s="22">
        <f>IFERROR(MATCH(9.99999999999999E+307,'Data Entry'!$AS$5:$AS$10004)+4,4)</f>
        <v/>
      </c>
      <c r="AT10022" s="22">
        <f>IFERROR(MATCH(9.99999999999999E+307,'Data Entry'!$AT$5:$AT$10004)+4,4)</f>
        <v/>
      </c>
      <c r="AU10022" s="22">
        <f>IFERROR(MATCH(9.99999999999999E+307,'Data Entry'!$AU$5:$AU$10004)+4,4)</f>
        <v/>
      </c>
      <c r="AV10022" s="22">
        <f>IFERROR(MATCH(9.99999999999999E+307,'Data Entry'!$AV$5:$AV$10004)+4,4)</f>
        <v/>
      </c>
      <c r="AW10022" s="22">
        <f>IFERROR(MATCH(9.99999999999999E+307,'Data Entry'!$AW$5:$AW$10004)+4,4)</f>
        <v/>
      </c>
      <c r="AX10022" s="22">
        <f>IFERROR(MATCH(9.99999999999999E+307,'Data Entry'!$AX$5:$AX$10004)+4,4)</f>
        <v/>
      </c>
      <c r="AY10022" s="22">
        <f>IFERROR(MATCH(9.99999999999999E+307,'Data Entry'!$AY$5:$AY$10004)+4,4)</f>
        <v/>
      </c>
      <c r="AZ10022" s="22">
        <f>IFERROR(MATCH(9.99999999999999E+307,'Data Entry'!$AZ$5:$AZ$10004)+4,4)</f>
        <v/>
      </c>
      <c r="BA10022" s="22">
        <f>IFERROR(MATCH(9.99999999999999E+307,'Data Entry'!$BA$5:$BA$10004)+4,4)</f>
        <v/>
      </c>
      <c r="BB10022" s="22">
        <f>IFERROR(MATCH(9.99999999999999E+307,'Data Entry'!$BB$5:$BB$10004)+4,4)</f>
        <v/>
      </c>
      <c r="BC10022" s="22">
        <f>IFERROR(MATCH(9.99999999999999E+307,'Data Entry'!$BC$5:$BC$10004)+4,4)</f>
        <v/>
      </c>
      <c r="BD10022" s="22">
        <f>IFERROR(MATCH(9.99999999999999E+307,'Data Entry'!$BD$5:$BD$10004)+4,4)</f>
        <v/>
      </c>
      <c r="BE10022" s="22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4" t="inlineStr">
        <is>
          <t>SPC DATA COLLECTION SHEET</t>
        </is>
      </c>
      <c r="L1" s="13">
        <f>"Doc: "&amp;Settings!B9&amp;"  Rev "&amp;Settings!B10</f>
        <v/>
      </c>
    </row>
    <row r="2">
      <c r="A2" s="3">
        <f>Settings!B8</f>
        <v/>
      </c>
    </row>
    <row r="4">
      <c r="A4" s="25" t="inlineStr">
        <is>
          <t>Part No.:</t>
        </is>
      </c>
      <c r="C4" s="26" t="n"/>
      <c r="D4" s="26" t="n"/>
      <c r="E4" s="26" t="n"/>
      <c r="F4" s="26" t="n"/>
      <c r="H4" s="25" t="inlineStr">
        <is>
          <t>Operation:</t>
        </is>
      </c>
      <c r="J4" s="26" t="n"/>
      <c r="K4" s="26" t="n"/>
      <c r="L4" s="26" t="n"/>
      <c r="M4" s="26" t="n"/>
      <c r="N4" s="26" t="n"/>
    </row>
    <row r="5">
      <c r="A5" s="25" t="inlineStr">
        <is>
          <t>Machine / Cell:</t>
        </is>
      </c>
      <c r="C5" s="26" t="n"/>
      <c r="D5" s="26" t="n"/>
      <c r="E5" s="26" t="n"/>
      <c r="F5" s="26" t="n"/>
      <c r="H5" s="25" t="inlineStr">
        <is>
          <t>Gauge ID:</t>
        </is>
      </c>
      <c r="J5" s="26" t="n"/>
      <c r="K5" s="26" t="n"/>
      <c r="L5" s="26" t="n"/>
      <c r="M5" s="26" t="n"/>
      <c r="N5" s="26" t="n"/>
    </row>
    <row r="6">
      <c r="A6" s="25" t="inlineStr">
        <is>
          <t>Operator:</t>
        </is>
      </c>
      <c r="C6" s="26" t="n"/>
      <c r="D6" s="26" t="n"/>
      <c r="E6" s="26" t="n"/>
      <c r="F6" s="26" t="n"/>
      <c r="H6" s="25" t="inlineStr">
        <is>
          <t>Shift:</t>
        </is>
      </c>
      <c r="J6" s="26" t="n"/>
      <c r="K6" s="26" t="n"/>
      <c r="L6" s="26" t="n"/>
      <c r="M6" s="26" t="n"/>
      <c r="N6" s="26" t="n"/>
    </row>
    <row r="7">
      <c r="A7" s="25" t="inlineStr">
        <is>
          <t>Date:</t>
        </is>
      </c>
      <c r="C7" s="26" t="n"/>
      <c r="D7" s="26" t="n"/>
      <c r="E7" s="26" t="n"/>
      <c r="F7" s="26" t="n"/>
      <c r="H7" s="25" t="inlineStr">
        <is>
          <t>Sample frequency:</t>
        </is>
      </c>
      <c r="J7" s="26" t="n"/>
      <c r="K7" s="26" t="n"/>
      <c r="L7" s="26" t="n"/>
      <c r="M7" s="26" t="n"/>
      <c r="N7" s="26" t="n"/>
    </row>
    <row r="9">
      <c r="A9" s="4" t="inlineStr">
        <is>
          <t>CHARACTERISTICS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9" t="n"/>
    </row>
    <row r="10">
      <c r="A10" s="21" t="inlineStr">
        <is>
          <t>Characteristic</t>
        </is>
      </c>
      <c r="B10" s="28" t="n"/>
      <c r="C10" s="28" t="n"/>
      <c r="D10" s="29">
        <f>IF(Settings!B17="","-",Settings!B17)</f>
        <v/>
      </c>
      <c r="E10" s="29">
        <f>IF(Settings!B18="","-",Settings!B18)</f>
        <v/>
      </c>
      <c r="F10" s="29">
        <f>IF(Settings!B19="","-",Settings!B19)</f>
        <v/>
      </c>
      <c r="G10" s="29">
        <f>IF(Settings!B20="","-",Settings!B20)</f>
        <v/>
      </c>
      <c r="H10" s="29">
        <f>IF(Settings!B21="","-",Settings!B21)</f>
        <v/>
      </c>
      <c r="I10" s="29">
        <f>IF(Settings!B22="","-",Settings!B22)</f>
        <v/>
      </c>
      <c r="J10" s="29">
        <f>IF(Settings!B23="","-",Settings!B23)</f>
        <v/>
      </c>
      <c r="K10" s="29">
        <f>IF(Settings!B24="","-",Settings!B24)</f>
        <v/>
      </c>
      <c r="L10" s="29">
        <f>IF(Settings!B25="","-",Settings!B25)</f>
        <v/>
      </c>
      <c r="M10" s="29">
        <f>IF(Settings!B26="","-",Settings!B26)</f>
        <v/>
      </c>
      <c r="N10" s="30" t="n"/>
    </row>
    <row r="11">
      <c r="A11" s="21" t="inlineStr">
        <is>
          <t>Nominal</t>
        </is>
      </c>
      <c r="B11" s="28" t="n"/>
      <c r="C11" s="28" t="n"/>
      <c r="D11" s="31">
        <f>IF(Settings!C17="","-",Settings!C17)</f>
        <v/>
      </c>
      <c r="E11" s="31">
        <f>IF(Settings!C18="","-",Settings!C18)</f>
        <v/>
      </c>
      <c r="F11" s="31">
        <f>IF(Settings!C19="","-",Settings!C19)</f>
        <v/>
      </c>
      <c r="G11" s="31">
        <f>IF(Settings!C20="","-",Settings!C20)</f>
        <v/>
      </c>
      <c r="H11" s="31">
        <f>IF(Settings!C21="","-",Settings!C21)</f>
        <v/>
      </c>
      <c r="I11" s="31">
        <f>IF(Settings!C22="","-",Settings!C22)</f>
        <v/>
      </c>
      <c r="J11" s="31">
        <f>IF(Settings!C23="","-",Settings!C23)</f>
        <v/>
      </c>
      <c r="K11" s="31">
        <f>IF(Settings!C24="","-",Settings!C24)</f>
        <v/>
      </c>
      <c r="L11" s="31">
        <f>IF(Settings!C25="","-",Settings!C25)</f>
        <v/>
      </c>
      <c r="M11" s="31">
        <f>IF(Settings!C26="","-",Settings!C26)</f>
        <v/>
      </c>
      <c r="N11" s="30" t="n"/>
    </row>
    <row r="12">
      <c r="A12" s="21" t="inlineStr">
        <is>
          <t>LSL</t>
        </is>
      </c>
      <c r="B12" s="28" t="n"/>
      <c r="C12" s="28" t="n"/>
      <c r="D12" s="31">
        <f>IF(Settings!D17="","-",Settings!D17)</f>
        <v/>
      </c>
      <c r="E12" s="31">
        <f>IF(Settings!D18="","-",Settings!D18)</f>
        <v/>
      </c>
      <c r="F12" s="31">
        <f>IF(Settings!D19="","-",Settings!D19)</f>
        <v/>
      </c>
      <c r="G12" s="31">
        <f>IF(Settings!D20="","-",Settings!D20)</f>
        <v/>
      </c>
      <c r="H12" s="31">
        <f>IF(Settings!D21="","-",Settings!D21)</f>
        <v/>
      </c>
      <c r="I12" s="31">
        <f>IF(Settings!D22="","-",Settings!D22)</f>
        <v/>
      </c>
      <c r="J12" s="31">
        <f>IF(Settings!D23="","-",Settings!D23)</f>
        <v/>
      </c>
      <c r="K12" s="31">
        <f>IF(Settings!D24="","-",Settings!D24)</f>
        <v/>
      </c>
      <c r="L12" s="31">
        <f>IF(Settings!D25="","-",Settings!D25)</f>
        <v/>
      </c>
      <c r="M12" s="31">
        <f>IF(Settings!D26="","-",Settings!D26)</f>
        <v/>
      </c>
      <c r="N12" s="30" t="n"/>
    </row>
    <row r="13">
      <c r="A13" s="21" t="inlineStr">
        <is>
          <t>USL</t>
        </is>
      </c>
      <c r="B13" s="28" t="n"/>
      <c r="C13" s="28" t="n"/>
      <c r="D13" s="31">
        <f>IF(Settings!E17="","-",Settings!E17)</f>
        <v/>
      </c>
      <c r="E13" s="31">
        <f>IF(Settings!E18="","-",Settings!E18)</f>
        <v/>
      </c>
      <c r="F13" s="31">
        <f>IF(Settings!E19="","-",Settings!E19)</f>
        <v/>
      </c>
      <c r="G13" s="31">
        <f>IF(Settings!E20="","-",Settings!E20)</f>
        <v/>
      </c>
      <c r="H13" s="31">
        <f>IF(Settings!E21="","-",Settings!E21)</f>
        <v/>
      </c>
      <c r="I13" s="31">
        <f>IF(Settings!E22="","-",Settings!E22)</f>
        <v/>
      </c>
      <c r="J13" s="31">
        <f>IF(Settings!E23="","-",Settings!E23)</f>
        <v/>
      </c>
      <c r="K13" s="31">
        <f>IF(Settings!E24="","-",Settings!E24)</f>
        <v/>
      </c>
      <c r="L13" s="31">
        <f>IF(Settings!E25="","-",Settings!E25)</f>
        <v/>
      </c>
      <c r="M13" s="31">
        <f>IF(Settings!E26="","-",Settings!E26)</f>
        <v/>
      </c>
      <c r="N13" s="30" t="n"/>
    </row>
    <row r="14">
      <c r="A14" s="21" t="inlineStr">
        <is>
          <t>Unit</t>
        </is>
      </c>
      <c r="B14" s="28" t="n"/>
      <c r="C14" s="28" t="n"/>
      <c r="D14" s="29">
        <f>IF(Settings!F17="","-",Settings!F17)</f>
        <v/>
      </c>
      <c r="E14" s="29">
        <f>IF(Settings!F18="","-",Settings!F18)</f>
        <v/>
      </c>
      <c r="F14" s="29">
        <f>IF(Settings!F19="","-",Settings!F19)</f>
        <v/>
      </c>
      <c r="G14" s="29">
        <f>IF(Settings!F20="","-",Settings!F20)</f>
        <v/>
      </c>
      <c r="H14" s="29">
        <f>IF(Settings!F21="","-",Settings!F21)</f>
        <v/>
      </c>
      <c r="I14" s="29">
        <f>IF(Settings!F22="","-",Settings!F22)</f>
        <v/>
      </c>
      <c r="J14" s="29">
        <f>IF(Settings!F23="","-",Settings!F23)</f>
        <v/>
      </c>
      <c r="K14" s="29">
        <f>IF(Settings!F24="","-",Settings!F24)</f>
        <v/>
      </c>
      <c r="L14" s="29">
        <f>IF(Settings!F25="","-",Settings!F25)</f>
        <v/>
      </c>
      <c r="M14" s="29">
        <f>IF(Settings!F26="","-",Settings!F26)</f>
        <v/>
      </c>
      <c r="N14" s="30" t="n"/>
    </row>
    <row r="16" ht="24" customHeight="1">
      <c r="A16" s="18" t="inlineStr">
        <is>
          <t>Sample #</t>
        </is>
      </c>
      <c r="B16" s="18" t="inlineStr">
        <is>
          <t>Time</t>
        </is>
      </c>
      <c r="C16" s="18" t="inlineStr">
        <is>
          <t>Serial / Batch</t>
        </is>
      </c>
      <c r="D16" s="18" t="inlineStr">
        <is>
          <t>Char 1</t>
        </is>
      </c>
      <c r="E16" s="18" t="inlineStr">
        <is>
          <t>Char 2</t>
        </is>
      </c>
      <c r="F16" s="18" t="inlineStr">
        <is>
          <t>Char 3</t>
        </is>
      </c>
      <c r="G16" s="18" t="inlineStr">
        <is>
          <t>Char 4</t>
        </is>
      </c>
      <c r="H16" s="18" t="inlineStr">
        <is>
          <t>Char 5</t>
        </is>
      </c>
      <c r="I16" s="18" t="inlineStr">
        <is>
          <t>Char 6</t>
        </is>
      </c>
      <c r="J16" s="18" t="inlineStr">
        <is>
          <t>Char 7</t>
        </is>
      </c>
      <c r="K16" s="18" t="inlineStr">
        <is>
          <t>Char 8</t>
        </is>
      </c>
      <c r="L16" s="18" t="inlineStr">
        <is>
          <t>Char 9</t>
        </is>
      </c>
      <c r="M16" s="18" t="inlineStr">
        <is>
          <t>Char 10</t>
        </is>
      </c>
      <c r="N16" s="18" t="inlineStr">
        <is>
          <t>Notes</t>
        </is>
      </c>
    </row>
    <row r="17" ht="20" customHeight="1">
      <c r="A17" s="16" t="n">
        <v>1</v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 ht="20" customHeight="1">
      <c r="A18" s="16" t="n">
        <v>2</v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 ht="20" customHeight="1">
      <c r="A19" s="16" t="n">
        <v>3</v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 ht="20" customHeight="1">
      <c r="A20" s="16" t="n">
        <v>4</v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 ht="20" customHeight="1">
      <c r="A21" s="16" t="n">
        <v>5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 ht="20" customHeight="1">
      <c r="A22" s="16" t="n">
        <v>6</v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 ht="20" customHeight="1">
      <c r="A23" s="16" t="n">
        <v>7</v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 ht="20" customHeight="1">
      <c r="A24" s="16" t="n">
        <v>8</v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 ht="20" customHeight="1">
      <c r="A25" s="16" t="n">
        <v>9</v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 ht="20" customHeight="1">
      <c r="A26" s="16" t="n">
        <v>10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 ht="20" customHeight="1">
      <c r="A27" s="16" t="n">
        <v>11</v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 ht="20" customHeight="1">
      <c r="A28" s="16" t="n">
        <v>12</v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 ht="20" customHeight="1">
      <c r="A29" s="16" t="n">
        <v>13</v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 ht="20" customHeight="1">
      <c r="A30" s="16" t="n">
        <v>14</v>
      </c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 ht="20" customHeight="1">
      <c r="A31" s="16" t="n">
        <v>15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 ht="20" customHeight="1">
      <c r="A32" s="16" t="n">
        <v>16</v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 ht="20" customHeight="1">
      <c r="A33" s="16" t="n">
        <v>17</v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 ht="20" customHeight="1">
      <c r="A34" s="16" t="n">
        <v>18</v>
      </c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 ht="20" customHeight="1">
      <c r="A35" s="16" t="n">
        <v>19</v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 ht="20" customHeight="1">
      <c r="A36" s="16" t="n">
        <v>20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 ht="20" customHeight="1">
      <c r="A37" s="16" t="n">
        <v>21</v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 ht="20" customHeight="1">
      <c r="A38" s="16" t="n">
        <v>22</v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 ht="20" customHeight="1">
      <c r="A39" s="16" t="n">
        <v>23</v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 ht="20" customHeight="1">
      <c r="A40" s="16" t="n">
        <v>24</v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 ht="20" customHeight="1">
      <c r="A41" s="16" t="n">
        <v>25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3">
      <c r="A43" s="25" t="inlineStr">
        <is>
          <t>Notes / out-of-spec actions:</t>
        </is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</row>
    <row r="48">
      <c r="A48" s="25" t="inlineStr">
        <is>
          <t>Recorded by:</t>
        </is>
      </c>
      <c r="B48" s="26" t="n"/>
      <c r="C48" s="26" t="n"/>
      <c r="D48" s="25" t="inlineStr">
        <is>
          <t>Signature:</t>
        </is>
      </c>
      <c r="E48" s="26" t="n"/>
      <c r="F48" s="26" t="n"/>
      <c r="G48" s="25" t="inlineStr">
        <is>
          <t>Checked by:</t>
        </is>
      </c>
      <c r="H48" s="26" t="n"/>
      <c r="I48" s="26" t="n"/>
      <c r="J48" s="25" t="inlineStr">
        <is>
          <t>Date:</t>
        </is>
      </c>
      <c r="K48" s="26" t="n"/>
      <c r="L48" s="26" t="n"/>
    </row>
    <row r="50">
      <c r="A50" s="13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E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4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'Data Entry'!H10022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IF(Capability!$E$5="","",IF(Capability!$L$5="",IF(Capability!$P$5="",Capability!$E$5,MIN(Capability!$E$5,Capability!$P$5)),MIN(IF(Capability!$P$5="",Capability!$E$5,MIN(Capability!$E$5,Capability!$P$5)),Capability!$L$5)))</f>
        <v/>
      </c>
      <c r="CP1" s="13" t="inlineStr">
        <is>
          <t>RawHi</t>
        </is>
      </c>
      <c r="CQ1" s="33">
        <f>IF(Capability!$F$5="","",IF(Capability!$J$5="",IF(Capability!$Q$5="",Capability!$F$5,MAX(Capability!$F$5,Capability!$Q$5)),MAX(IF(Capability!$Q$5="",Capability!$F$5,MAX(Capability!$F$5,Capability!$Q$5)),Capability!$J$5)))</f>
        <v/>
      </c>
      <c r="CR1" s="13" t="inlineStr">
        <is>
          <t>LastRow</t>
        </is>
      </c>
      <c r="CS1" s="33">
        <f>'Data Entry'!I10022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IF(Capability!$E$6="","",IF(Capability!$L$6="",IF(Capability!$P$6="",Capability!$E$6,MIN(Capability!$E$6,Capability!$P$6)),MIN(IF(Capability!$P$6="",Capability!$E$6,MIN(Capability!$E$6,Capability!$P$6)),Capability!$L$6)))</f>
        <v/>
      </c>
      <c r="DF1" s="13" t="inlineStr">
        <is>
          <t>RawHi</t>
        </is>
      </c>
      <c r="DG1" s="33">
        <f>IF(Capability!$F$6="","",IF(Capability!$J$6="",IF(Capability!$Q$6="",Capability!$F$6,MAX(Capability!$F$6,Capability!$Q$6)),MAX(IF(Capability!$Q$6="",Capability!$F$6,MAX(Capability!$F$6,Capability!$Q$6)),Capability!$J$6)))</f>
        <v/>
      </c>
      <c r="DH1" s="13" t="inlineStr">
        <is>
          <t>LastRow</t>
        </is>
      </c>
      <c r="DI1" s="33">
        <f>'Data Entry'!J10022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IF(Capability!$E$7="","",IF(Capability!$L$7="",IF(Capability!$P$7="",Capability!$E$7,MIN(Capability!$E$7,Capability!$P$7)),MIN(IF(Capability!$P$7="",Capability!$E$7,MIN(Capability!$E$7,Capability!$P$7)),Capability!$L$7)))</f>
        <v/>
      </c>
      <c r="DV1" s="13" t="inlineStr">
        <is>
          <t>RawHi</t>
        </is>
      </c>
      <c r="DW1" s="33">
        <f>IF(Capability!$F$7="","",IF(Capability!$J$7="",IF(Capability!$Q$7="",Capability!$F$7,MAX(Capability!$F$7,Capability!$Q$7)),MAX(IF(Capability!$Q$7="",Capability!$F$7,MAX(Capability!$F$7,Capability!$Q$7)),Capability!$J$7)))</f>
        <v/>
      </c>
      <c r="DX1" s="13" t="inlineStr">
        <is>
          <t>LastRow</t>
        </is>
      </c>
      <c r="DY1" s="33">
        <f>'Data Entry'!K10022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IF(Capability!$E$8="","",IF(Capability!$L$8="",IF(Capability!$P$8="",Capability!$E$8,MIN(Capability!$E$8,Capability!$P$8)),MIN(IF(Capability!$P$8="",Capability!$E$8,MIN(Capability!$E$8,Capability!$P$8)),Capability!$L$8)))</f>
        <v/>
      </c>
      <c r="EL1" s="13" t="inlineStr">
        <is>
          <t>RawHi</t>
        </is>
      </c>
      <c r="EM1" s="33">
        <f>IF(Capability!$F$8="","",IF(Capability!$J$8="",IF(Capability!$Q$8="",Capability!$F$8,MAX(Capability!$F$8,Capability!$Q$8)),MAX(IF(Capability!$Q$8="",Capability!$F$8,MAX(Capability!$F$8,Capability!$Q$8)),Capability!$J$8)))</f>
        <v/>
      </c>
      <c r="EN1" s="13" t="inlineStr">
        <is>
          <t>LastRow</t>
        </is>
      </c>
      <c r="EO1" s="33">
        <f>'Data Entry'!L10022</f>
        <v/>
      </c>
      <c r="EP1" s="13" t="inlineStr">
        <is>
          <t>Start</t>
        </is>
      </c>
      <c r="EQ1" s="33">
        <f>MAX(5,EO1-Settings!$F$5+1)</f>
        <v/>
      </c>
      <c r="ER1" s="13" t="inlineStr">
        <is>
          <t>Lo</t>
        </is>
      </c>
      <c r="ES1" s="33">
        <f>IF(OR(FA1="",FC1="",FC1&lt;=FA1),"",FA1-(FC1-FA1)*0.05)</f>
        <v/>
      </c>
      <c r="ET1" s="13" t="inlineStr">
        <is>
          <t>Width</t>
        </is>
      </c>
      <c r="EU1" s="33">
        <f>IF(OR(ES1="",EY1="",EY1&lt;=ES1),"",(EY1-ES1)/Settings!$F$6)</f>
        <v/>
      </c>
      <c r="EV1" s="13" t="inlineStr">
        <is>
          <t>MaxCnt</t>
        </is>
      </c>
      <c r="EW1" s="33">
        <f>MAX(EX4:EX18)</f>
        <v/>
      </c>
      <c r="EX1" s="13" t="inlineStr">
        <is>
          <t>Hi</t>
        </is>
      </c>
      <c r="EY1" s="33">
        <f>IF(OR(FA1="",FC1="",FC1&lt;=FA1),"",FC1+(FC1-FA1)*0.05)</f>
        <v/>
      </c>
      <c r="EZ1" s="13" t="inlineStr">
        <is>
          <t>RawLo</t>
        </is>
      </c>
      <c r="FA1" s="33">
        <f>IF(Capability!$E$9="","",IF(Capability!$L$9="",IF(Capability!$P$9="",Capability!$E$9,MIN(Capability!$E$9,Capability!$P$9)),MIN(IF(Capability!$P$9="",Capability!$E$9,MIN(Capability!$E$9,Capability!$P$9)),Capability!$L$9)))</f>
        <v/>
      </c>
      <c r="FB1" s="13" t="inlineStr">
        <is>
          <t>RawHi</t>
        </is>
      </c>
      <c r="FC1" s="33">
        <f>IF(Capability!$F$9="","",IF(Capability!$J$9="",IF(Capability!$Q$9="",Capability!$F$9,MAX(Capability!$F$9,Capability!$Q$9)),MAX(IF(Capability!$Q$9="",Capability!$F$9,MAX(Capability!$F$9,Capability!$Q$9)),Capability!$J$9)))</f>
        <v/>
      </c>
      <c r="FD1" s="13" t="inlineStr">
        <is>
          <t>LastRow</t>
        </is>
      </c>
      <c r="FE1" s="33">
        <f>'Data Entry'!M10022</f>
        <v/>
      </c>
      <c r="FF1" s="13" t="inlineStr">
        <is>
          <t>Start</t>
        </is>
      </c>
      <c r="FG1" s="33">
        <f>MAX(5,FE1-Settings!$F$5+1)</f>
        <v/>
      </c>
      <c r="FH1" s="13" t="inlineStr">
        <is>
          <t>Lo</t>
        </is>
      </c>
      <c r="FI1" s="33">
        <f>IF(OR(FQ1="",FS1="",FS1&lt;=FQ1),"",FQ1-(FS1-FQ1)*0.05)</f>
        <v/>
      </c>
      <c r="FJ1" s="13" t="inlineStr">
        <is>
          <t>Width</t>
        </is>
      </c>
      <c r="FK1" s="33">
        <f>IF(OR(FI1="",FO1="",FO1&lt;=FI1),"",(FO1-FI1)/Settings!$F$6)</f>
        <v/>
      </c>
      <c r="FL1" s="13" t="inlineStr">
        <is>
          <t>MaxCnt</t>
        </is>
      </c>
      <c r="FM1" s="33">
        <f>MAX(FN4:FN18)</f>
        <v/>
      </c>
      <c r="FN1" s="13" t="inlineStr">
        <is>
          <t>Hi</t>
        </is>
      </c>
      <c r="FO1" s="33">
        <f>IF(OR(FQ1="",FS1="",FS1&lt;=FQ1),"",FS1+(FS1-FQ1)*0.05)</f>
        <v/>
      </c>
      <c r="FP1" s="13" t="inlineStr">
        <is>
          <t>RawLo</t>
        </is>
      </c>
      <c r="FQ1" s="33">
        <f>IF(Capability!$E$10="","",IF(Capability!$L$10="",IF(Capability!$P$10="",Capability!$E$10,MIN(Capability!$E$10,Capability!$P$10)),MIN(IF(Capability!$P$10="",Capability!$E$10,MIN(Capability!$E$10,Capability!$P$10)),Capability!$L$10)))</f>
        <v/>
      </c>
      <c r="FR1" s="13" t="inlineStr">
        <is>
          <t>RawHi</t>
        </is>
      </c>
      <c r="FS1" s="33">
        <f>IF(Capability!$F$10="","",IF(Capability!$J$10="",IF(Capability!$Q$10="",Capability!$F$10,MAX(Capability!$F$10,Capability!$Q$10)),MAX(IF(Capability!$Q$10="",Capability!$F$10,MAX(Capability!$F$10,Capability!$Q$10)),Capability!$J$10)))</f>
        <v/>
      </c>
      <c r="FT1" s="13" t="inlineStr">
        <is>
          <t>LastRow</t>
        </is>
      </c>
      <c r="FU1" s="33">
        <f>'Data Entry'!N10022</f>
        <v/>
      </c>
      <c r="FV1" s="13" t="inlineStr">
        <is>
          <t>Start</t>
        </is>
      </c>
      <c r="FW1" s="33">
        <f>MAX(5,FU1-Settings!$F$5+1)</f>
        <v/>
      </c>
      <c r="FX1" s="13" t="inlineStr">
        <is>
          <t>Lo</t>
        </is>
      </c>
      <c r="FY1" s="33">
        <f>IF(OR(GG1="",GI1="",GI1&lt;=GG1),"",GG1-(GI1-GG1)*0.05)</f>
        <v/>
      </c>
      <c r="FZ1" s="13" t="inlineStr">
        <is>
          <t>Width</t>
        </is>
      </c>
      <c r="GA1" s="33">
        <f>IF(OR(FY1="",GE1="",GE1&lt;=FY1),"",(GE1-FY1)/Settings!$F$6)</f>
        <v/>
      </c>
      <c r="GB1" s="13" t="inlineStr">
        <is>
          <t>MaxCnt</t>
        </is>
      </c>
      <c r="GC1" s="33">
        <f>MAX(GD4:GD18)</f>
        <v/>
      </c>
      <c r="GD1" s="13" t="inlineStr">
        <is>
          <t>Hi</t>
        </is>
      </c>
      <c r="GE1" s="33">
        <f>IF(OR(GG1="",GI1="",GI1&lt;=GG1),"",GI1+(GI1-GG1)*0.05)</f>
        <v/>
      </c>
      <c r="GF1" s="13" t="inlineStr">
        <is>
          <t>RawLo</t>
        </is>
      </c>
      <c r="GG1" s="33">
        <f>IF(Capability!$E$11="","",IF(Capability!$L$11="",IF(Capability!$P$11="",Capability!$E$11,MIN(Capability!$E$11,Capability!$P$11)),MIN(IF(Capability!$P$11="",Capability!$E$11,MIN(Capability!$E$11,Capability!$P$11)),Capability!$L$11)))</f>
        <v/>
      </c>
      <c r="GH1" s="13" t="inlineStr">
        <is>
          <t>RawHi</t>
        </is>
      </c>
      <c r="GI1" s="33">
        <f>IF(Capability!$F$11="","",IF(Capability!$J$11="",IF(Capability!$Q$11="",Capability!$F$11,MAX(Capability!$F$11,Capability!$Q$11)),MAX(IF(Capability!$Q$11="",Capability!$F$11,MAX(Capability!$F$11,Capability!$Q$11)),Capability!$J$11)))</f>
        <v/>
      </c>
      <c r="GJ1" s="13" t="inlineStr">
        <is>
          <t>LastRow</t>
        </is>
      </c>
      <c r="GK1" s="33">
        <f>'Data Entry'!O10022</f>
        <v/>
      </c>
      <c r="GL1" s="13" t="inlineStr">
        <is>
          <t>Start</t>
        </is>
      </c>
      <c r="GM1" s="33">
        <f>MAX(5,GK1-Settings!$F$5+1)</f>
        <v/>
      </c>
      <c r="GN1" s="13" t="inlineStr">
        <is>
          <t>Lo</t>
        </is>
      </c>
      <c r="GO1" s="33">
        <f>IF(OR(GW1="",GY1="",GY1&lt;=GW1),"",GW1-(GY1-GW1)*0.05)</f>
        <v/>
      </c>
      <c r="GP1" s="13" t="inlineStr">
        <is>
          <t>Width</t>
        </is>
      </c>
      <c r="GQ1" s="33">
        <f>IF(OR(GO1="",GU1="",GU1&lt;=GO1),"",(GU1-GO1)/Settings!$F$6)</f>
        <v/>
      </c>
      <c r="GR1" s="13" t="inlineStr">
        <is>
          <t>MaxCnt</t>
        </is>
      </c>
      <c r="GS1" s="33">
        <f>MAX(GT4:GT18)</f>
        <v/>
      </c>
      <c r="GT1" s="13" t="inlineStr">
        <is>
          <t>Hi</t>
        </is>
      </c>
      <c r="GU1" s="33">
        <f>IF(OR(GW1="",GY1="",GY1&lt;=GW1),"",GY1+(GY1-GW1)*0.05)</f>
        <v/>
      </c>
      <c r="GV1" s="13" t="inlineStr">
        <is>
          <t>RawLo</t>
        </is>
      </c>
      <c r="GW1" s="33">
        <f>IF(Capability!$E$12="","",IF(Capability!$L$12="",IF(Capability!$P$12="",Capability!$E$12,MIN(Capability!$E$12,Capability!$P$12)),MIN(IF(Capability!$P$12="",Capability!$E$12,MIN(Capability!$E$12,Capability!$P$12)),Capability!$L$12)))</f>
        <v/>
      </c>
      <c r="GX1" s="13" t="inlineStr">
        <is>
          <t>RawHi</t>
        </is>
      </c>
      <c r="GY1" s="33">
        <f>IF(Capability!$F$12="","",IF(Capability!$J$12="",IF(Capability!$Q$12="",Capability!$F$12,MAX(Capability!$F$12,Capability!$Q$12)),MAX(IF(Capability!$Q$12="",Capability!$F$12,MAX(Capability!$F$12,Capability!$Q$12)),Capability!$J$12)))</f>
        <v/>
      </c>
      <c r="GZ1" s="13" t="inlineStr">
        <is>
          <t>LastRow</t>
        </is>
      </c>
      <c r="HA1" s="33">
        <f>'Data Entry'!P10022</f>
        <v/>
      </c>
      <c r="HB1" s="13" t="inlineStr">
        <is>
          <t>Start</t>
        </is>
      </c>
      <c r="HC1" s="33">
        <f>MAX(5,HA1-Settings!$F$5+1)</f>
        <v/>
      </c>
      <c r="HD1" s="13" t="inlineStr">
        <is>
          <t>Lo</t>
        </is>
      </c>
      <c r="HE1" s="33">
        <f>IF(OR(HM1="",HO1="",HO1&lt;=HM1),"",HM1-(HO1-HM1)*0.05)</f>
        <v/>
      </c>
      <c r="HF1" s="13" t="inlineStr">
        <is>
          <t>Width</t>
        </is>
      </c>
      <c r="HG1" s="33">
        <f>IF(OR(HE1="",HK1="",HK1&lt;=HE1),"",(HK1-HE1)/Settings!$F$6)</f>
        <v/>
      </c>
      <c r="HH1" s="13" t="inlineStr">
        <is>
          <t>MaxCnt</t>
        </is>
      </c>
      <c r="HI1" s="33">
        <f>MAX(HJ4:HJ18)</f>
        <v/>
      </c>
      <c r="HJ1" s="13" t="inlineStr">
        <is>
          <t>Hi</t>
        </is>
      </c>
      <c r="HK1" s="33">
        <f>IF(OR(HM1="",HO1="",HO1&lt;=HM1),"",HO1+(HO1-HM1)*0.05)</f>
        <v/>
      </c>
      <c r="HL1" s="13" t="inlineStr">
        <is>
          <t>RawLo</t>
        </is>
      </c>
      <c r="HM1" s="33">
        <f>IF(Capability!$E$13="","",IF(Capability!$L$13="",IF(Capability!$P$13="",Capability!$E$13,MIN(Capability!$E$13,Capability!$P$13)),MIN(IF(Capability!$P$13="",Capability!$E$13,MIN(Capability!$E$13,Capability!$P$13)),Capability!$L$13)))</f>
        <v/>
      </c>
      <c r="HN1" s="13" t="inlineStr">
        <is>
          <t>RawHi</t>
        </is>
      </c>
      <c r="HO1" s="33">
        <f>IF(Capability!$F$13="","",IF(Capability!$J$13="",IF(Capability!$Q$13="",Capability!$F$13,MAX(Capability!$F$13,Capability!$Q$13)),MAX(IF(Capability!$Q$13="",Capability!$F$13,MAX(Capability!$F$13,Capability!$Q$13)),Capability!$J$13)))</f>
        <v/>
      </c>
      <c r="HP1" s="13" t="inlineStr">
        <is>
          <t>LastRow</t>
        </is>
      </c>
      <c r="HQ1" s="33">
        <f>'Data Entry'!Q10022</f>
        <v/>
      </c>
      <c r="HR1" s="13" t="inlineStr">
        <is>
          <t>Start</t>
        </is>
      </c>
      <c r="HS1" s="33">
        <f>MAX(5,HQ1-Settings!$F$5+1)</f>
        <v/>
      </c>
      <c r="HT1" s="13" t="inlineStr">
        <is>
          <t>Lo</t>
        </is>
      </c>
      <c r="HU1" s="33">
        <f>IF(OR(IC1="",IE1="",IE1&lt;=IC1),"",IC1-(IE1-IC1)*0.05)</f>
        <v/>
      </c>
      <c r="HV1" s="13" t="inlineStr">
        <is>
          <t>Width</t>
        </is>
      </c>
      <c r="HW1" s="33">
        <f>IF(OR(HU1="",IA1="",IA1&lt;=HU1),"",(IA1-HU1)/Settings!$F$6)</f>
        <v/>
      </c>
      <c r="HX1" s="13" t="inlineStr">
        <is>
          <t>MaxCnt</t>
        </is>
      </c>
      <c r="HY1" s="33">
        <f>MAX(HZ4:HZ18)</f>
        <v/>
      </c>
      <c r="HZ1" s="13" t="inlineStr">
        <is>
          <t>Hi</t>
        </is>
      </c>
      <c r="IA1" s="33">
        <f>IF(OR(IC1="",IE1="",IE1&lt;=IC1),"",IE1+(IE1-IC1)*0.05)</f>
        <v/>
      </c>
      <c r="IB1" s="13" t="inlineStr">
        <is>
          <t>RawLo</t>
        </is>
      </c>
      <c r="IC1" s="33">
        <f>IF(Capability!$E$14="","",IF(Capability!$L$14="",IF(Capability!$P$14="",Capability!$E$14,MIN(Capability!$E$14,Capability!$P$14)),MIN(IF(Capability!$P$14="",Capability!$E$14,MIN(Capability!$E$14,Capability!$P$14)),Capability!$L$14)))</f>
        <v/>
      </c>
      <c r="ID1" s="13" t="inlineStr">
        <is>
          <t>RawHi</t>
        </is>
      </c>
      <c r="IE1" s="33">
        <f>IF(Capability!$F$14="","",IF(Capability!$J$14="",IF(Capability!$Q$14="",Capability!$F$14,MAX(Capability!$F$14,Capability!$Q$14)),MAX(IF(Capability!$Q$14="",Capability!$F$14,MAX(Capability!$F$14,Capability!$Q$14)),Capability!$J$14)))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  <c r="EN3" s="13" t="inlineStr">
        <is>
          <t>idx</t>
        </is>
      </c>
      <c r="EO3" s="13" t="inlineStr">
        <is>
          <t>X</t>
        </is>
      </c>
      <c r="EP3" s="13" t="inlineStr">
        <is>
          <t>CL</t>
        </is>
      </c>
      <c r="EQ3" s="13" t="inlineStr">
        <is>
          <t>UCL</t>
        </is>
      </c>
      <c r="ER3" s="13" t="inlineStr">
        <is>
          <t>LCL</t>
        </is>
      </c>
      <c r="ES3" s="13" t="inlineStr">
        <is>
          <t>mR</t>
        </is>
      </c>
      <c r="ET3" s="13" t="inlineStr">
        <is>
          <t>mR_UCL</t>
        </is>
      </c>
      <c r="EU3" s="13" t="inlineStr">
        <is>
          <t>USL</t>
        </is>
      </c>
      <c r="EV3" s="13" t="inlineStr">
        <is>
          <t>LSL</t>
        </is>
      </c>
      <c r="EW3" s="13" t="inlineStr">
        <is>
          <t>Bin</t>
        </is>
      </c>
      <c r="EX3" s="13" t="inlineStr">
        <is>
          <t>Count</t>
        </is>
      </c>
      <c r="EY3" s="13" t="inlineStr">
        <is>
          <t>LSL</t>
        </is>
      </c>
      <c r="EZ3" s="13" t="inlineStr">
        <is>
          <t>USL</t>
        </is>
      </c>
      <c r="FA3" s="13" t="inlineStr"/>
      <c r="FB3" s="13" t="inlineStr">
        <is>
          <t>UCL</t>
        </is>
      </c>
      <c r="FC3" s="13" t="inlineStr">
        <is>
          <t>LCL</t>
        </is>
      </c>
      <c r="FD3" s="13" t="inlineStr">
        <is>
          <t>idx</t>
        </is>
      </c>
      <c r="FE3" s="13" t="inlineStr">
        <is>
          <t>X</t>
        </is>
      </c>
      <c r="FF3" s="13" t="inlineStr">
        <is>
          <t>CL</t>
        </is>
      </c>
      <c r="FG3" s="13" t="inlineStr">
        <is>
          <t>UCL</t>
        </is>
      </c>
      <c r="FH3" s="13" t="inlineStr">
        <is>
          <t>LCL</t>
        </is>
      </c>
      <c r="FI3" s="13" t="inlineStr">
        <is>
          <t>mR</t>
        </is>
      </c>
      <c r="FJ3" s="13" t="inlineStr">
        <is>
          <t>mR_UCL</t>
        </is>
      </c>
      <c r="FK3" s="13" t="inlineStr">
        <is>
          <t>USL</t>
        </is>
      </c>
      <c r="FL3" s="13" t="inlineStr">
        <is>
          <t>LSL</t>
        </is>
      </c>
      <c r="FM3" s="13" t="inlineStr">
        <is>
          <t>Bin</t>
        </is>
      </c>
      <c r="FN3" s="13" t="inlineStr">
        <is>
          <t>Count</t>
        </is>
      </c>
      <c r="FO3" s="13" t="inlineStr">
        <is>
          <t>LSL</t>
        </is>
      </c>
      <c r="FP3" s="13" t="inlineStr">
        <is>
          <t>USL</t>
        </is>
      </c>
      <c r="FQ3" s="13" t="inlineStr"/>
      <c r="FR3" s="13" t="inlineStr">
        <is>
          <t>UCL</t>
        </is>
      </c>
      <c r="FS3" s="13" t="inlineStr">
        <is>
          <t>LCL</t>
        </is>
      </c>
      <c r="FT3" s="13" t="inlineStr">
        <is>
          <t>idx</t>
        </is>
      </c>
      <c r="FU3" s="13" t="inlineStr">
        <is>
          <t>X</t>
        </is>
      </c>
      <c r="FV3" s="13" t="inlineStr">
        <is>
          <t>CL</t>
        </is>
      </c>
      <c r="FW3" s="13" t="inlineStr">
        <is>
          <t>UCL</t>
        </is>
      </c>
      <c r="FX3" s="13" t="inlineStr">
        <is>
          <t>LCL</t>
        </is>
      </c>
      <c r="FY3" s="13" t="inlineStr">
        <is>
          <t>mR</t>
        </is>
      </c>
      <c r="FZ3" s="13" t="inlineStr">
        <is>
          <t>mR_UCL</t>
        </is>
      </c>
      <c r="GA3" s="13" t="inlineStr">
        <is>
          <t>USL</t>
        </is>
      </c>
      <c r="GB3" s="13" t="inlineStr">
        <is>
          <t>LSL</t>
        </is>
      </c>
      <c r="GC3" s="13" t="inlineStr">
        <is>
          <t>Bin</t>
        </is>
      </c>
      <c r="GD3" s="13" t="inlineStr">
        <is>
          <t>Count</t>
        </is>
      </c>
      <c r="GE3" s="13" t="inlineStr">
        <is>
          <t>LSL</t>
        </is>
      </c>
      <c r="GF3" s="13" t="inlineStr">
        <is>
          <t>USL</t>
        </is>
      </c>
      <c r="GG3" s="13" t="inlineStr"/>
      <c r="GH3" s="13" t="inlineStr">
        <is>
          <t>UCL</t>
        </is>
      </c>
      <c r="GI3" s="13" t="inlineStr">
        <is>
          <t>LCL</t>
        </is>
      </c>
      <c r="GJ3" s="13" t="inlineStr">
        <is>
          <t>idx</t>
        </is>
      </c>
      <c r="GK3" s="13" t="inlineStr">
        <is>
          <t>X</t>
        </is>
      </c>
      <c r="GL3" s="13" t="inlineStr">
        <is>
          <t>CL</t>
        </is>
      </c>
      <c r="GM3" s="13" t="inlineStr">
        <is>
          <t>UCL</t>
        </is>
      </c>
      <c r="GN3" s="13" t="inlineStr">
        <is>
          <t>LCL</t>
        </is>
      </c>
      <c r="GO3" s="13" t="inlineStr">
        <is>
          <t>mR</t>
        </is>
      </c>
      <c r="GP3" s="13" t="inlineStr">
        <is>
          <t>mR_UCL</t>
        </is>
      </c>
      <c r="GQ3" s="13" t="inlineStr">
        <is>
          <t>USL</t>
        </is>
      </c>
      <c r="GR3" s="13" t="inlineStr">
        <is>
          <t>LSL</t>
        </is>
      </c>
      <c r="GS3" s="13" t="inlineStr">
        <is>
          <t>Bin</t>
        </is>
      </c>
      <c r="GT3" s="13" t="inlineStr">
        <is>
          <t>Count</t>
        </is>
      </c>
      <c r="GU3" s="13" t="inlineStr">
        <is>
          <t>LSL</t>
        </is>
      </c>
      <c r="GV3" s="13" t="inlineStr">
        <is>
          <t>USL</t>
        </is>
      </c>
      <c r="GW3" s="13" t="inlineStr"/>
      <c r="GX3" s="13" t="inlineStr">
        <is>
          <t>UCL</t>
        </is>
      </c>
      <c r="GY3" s="13" t="inlineStr">
        <is>
          <t>LCL</t>
        </is>
      </c>
      <c r="GZ3" s="13" t="inlineStr">
        <is>
          <t>idx</t>
        </is>
      </c>
      <c r="HA3" s="13" t="inlineStr">
        <is>
          <t>X</t>
        </is>
      </c>
      <c r="HB3" s="13" t="inlineStr">
        <is>
          <t>CL</t>
        </is>
      </c>
      <c r="HC3" s="13" t="inlineStr">
        <is>
          <t>UCL</t>
        </is>
      </c>
      <c r="HD3" s="13" t="inlineStr">
        <is>
          <t>LCL</t>
        </is>
      </c>
      <c r="HE3" s="13" t="inlineStr">
        <is>
          <t>mR</t>
        </is>
      </c>
      <c r="HF3" s="13" t="inlineStr">
        <is>
          <t>mR_UCL</t>
        </is>
      </c>
      <c r="HG3" s="13" t="inlineStr">
        <is>
          <t>USL</t>
        </is>
      </c>
      <c r="HH3" s="13" t="inlineStr">
        <is>
          <t>LSL</t>
        </is>
      </c>
      <c r="HI3" s="13" t="inlineStr">
        <is>
          <t>Bin</t>
        </is>
      </c>
      <c r="HJ3" s="13" t="inlineStr">
        <is>
          <t>Count</t>
        </is>
      </c>
      <c r="HK3" s="13" t="inlineStr">
        <is>
          <t>LSL</t>
        </is>
      </c>
      <c r="HL3" s="13" t="inlineStr">
        <is>
          <t>USL</t>
        </is>
      </c>
      <c r="HM3" s="13" t="inlineStr"/>
      <c r="HN3" s="13" t="inlineStr">
        <is>
          <t>UCL</t>
        </is>
      </c>
      <c r="HO3" s="13" t="inlineStr">
        <is>
          <t>LCL</t>
        </is>
      </c>
      <c r="HP3" s="13" t="inlineStr">
        <is>
          <t>idx</t>
        </is>
      </c>
      <c r="HQ3" s="13" t="inlineStr">
        <is>
          <t>X</t>
        </is>
      </c>
      <c r="HR3" s="13" t="inlineStr">
        <is>
          <t>CL</t>
        </is>
      </c>
      <c r="HS3" s="13" t="inlineStr">
        <is>
          <t>UCL</t>
        </is>
      </c>
      <c r="HT3" s="13" t="inlineStr">
        <is>
          <t>LCL</t>
        </is>
      </c>
      <c r="HU3" s="13" t="inlineStr">
        <is>
          <t>mR</t>
        </is>
      </c>
      <c r="HV3" s="13" t="inlineStr">
        <is>
          <t>mR_UCL</t>
        </is>
      </c>
      <c r="HW3" s="13" t="inlineStr">
        <is>
          <t>USL</t>
        </is>
      </c>
      <c r="HX3" s="13" t="inlineStr">
        <is>
          <t>LSL</t>
        </is>
      </c>
      <c r="HY3" s="13" t="inlineStr">
        <is>
          <t>Bin</t>
        </is>
      </c>
      <c r="HZ3" s="13" t="inlineStr">
        <is>
          <t>Count</t>
        </is>
      </c>
      <c r="IA3" s="13" t="inlineStr">
        <is>
          <t>LSL</t>
        </is>
      </c>
      <c r="IB3" s="13" t="inlineStr">
        <is>
          <t>USL</t>
        </is>
      </c>
      <c r="IC3" s="13" t="inlineStr"/>
      <c r="ID3" s="13" t="inlineStr">
        <is>
          <t>UCL</t>
        </is>
      </c>
      <c r="IE3" s="13" t="inlineStr">
        <is>
          <t>LCL</t>
        </is>
      </c>
    </row>
    <row r="4">
      <c r="A4" s="34">
        <f>"FEATURE 1: "&amp;IF(Settings!B17="","(unnamed)",Settings!B17)</f>
        <v/>
      </c>
      <c r="B4" s="9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IF(OR(Capability!$J$5="",CI$1=""),NA(),IF(AND(Capability!$J$5&gt;=(CG$1+CI$1*0),Capability!$J$5&lt;(CG$1+CI$1*1)),CK$1*1.04,NA()))</f>
        <v/>
      </c>
      <c r="CQ4">
        <f>IF(OR(Capability!$L$5="",CI$1=""),NA(),IF(AND(Capability!$L$5&gt;=(CG$1+CI$1*0),Capability!$L$5&lt;(CG$1+CI$1*1)),CK$1*1.04,NA()))</f>
        <v/>
      </c>
      <c r="CR4">
        <f>IF((CU$1+0)&gt;CS$1,NA(),(CU$1+0)-4)</f>
        <v/>
      </c>
      <c r="CS4">
        <f>IF((CU$1+0)&gt;CS$1,NA(),INDEX('Data Entry'!$I$5:$I$10004,(CU$1+0)-4))</f>
        <v/>
      </c>
      <c r="CT4">
        <f>IF(ISNA(CR4),NA(),Capability!$K$6)</f>
        <v/>
      </c>
      <c r="CU4">
        <f>IF(ISNA(CR4),NA(),Capability!$J$6)</f>
        <v/>
      </c>
      <c r="CV4">
        <f>IF(ISNA(CR4),NA(),Capability!$L$6)</f>
        <v/>
      </c>
      <c r="CW4">
        <f>NA()</f>
        <v/>
      </c>
      <c r="CX4">
        <f>IF(ISNA(CR4),NA(),Capability!$N$6)</f>
        <v/>
      </c>
      <c r="CY4">
        <f>IF(ISNA(CR4),NA(),IF(OR(Capability!$Q$6="",Settings!$F$7&lt;&gt;"Y"),NA(),Capability!$Q$6))</f>
        <v/>
      </c>
      <c r="CZ4">
        <f>IF(ISNA(CR4),NA(),IF(OR(Capability!$P$6="",Settings!$F$7&lt;&gt;"Y"),NA(),Capability!$P$6))</f>
        <v/>
      </c>
      <c r="DA4">
        <f>IF(CY$1="","",ROUND(CW$1+CY$1*0.5,4))</f>
        <v/>
      </c>
      <c r="DB4">
        <f>IF(CY$1="","",COUNTIFS('Data Entry'!$I$5:$I$10004,"&gt;="&amp;(CW$1+CY$1*0),'Data Entry'!$I$5:$I$10004,"&lt;"&amp;(CW$1+CY$1*1)))</f>
        <v/>
      </c>
      <c r="DC4">
        <f>IF(OR(Capability!$P$6="",CY$1=""),NA(),IF(AND(Capability!$P$6&gt;=(CW$1+CY$1*0),Capability!$P$6&lt;(CW$1+CY$1*1)),DA$1*1.15,NA()))</f>
        <v/>
      </c>
      <c r="DD4">
        <f>IF(OR(Capability!$Q$6="",CY$1=""),NA(),IF(AND(Capability!$Q$6&gt;=(CW$1+CY$1*0),Capability!$Q$6&lt;(CW$1+CY$1*1)),DA$1*1.15,NA()))</f>
        <v/>
      </c>
      <c r="DF4">
        <f>IF(OR(Capability!$J$6="",CY$1=""),NA(),IF(AND(Capability!$J$6&gt;=(CW$1+CY$1*0),Capability!$J$6&lt;(CW$1+CY$1*1)),DA$1*1.04,NA()))</f>
        <v/>
      </c>
      <c r="DG4">
        <f>IF(OR(Capability!$L$6="",CY$1=""),NA(),IF(AND(Capability!$L$6&gt;=(CW$1+CY$1*0),Capability!$L$6&lt;(CW$1+CY$1*1)),DA$1*1.04,NA()))</f>
        <v/>
      </c>
      <c r="DH4">
        <f>IF((DK$1+0)&gt;DI$1,NA(),(DK$1+0)-4)</f>
        <v/>
      </c>
      <c r="DI4">
        <f>IF((DK$1+0)&gt;DI$1,NA(),INDEX('Data Entry'!$J$5:$J$10004,(DK$1+0)-4))</f>
        <v/>
      </c>
      <c r="DJ4">
        <f>IF(ISNA(DH4),NA(),Capability!$K$7)</f>
        <v/>
      </c>
      <c r="DK4">
        <f>IF(ISNA(DH4),NA(),Capability!$J$7)</f>
        <v/>
      </c>
      <c r="DL4">
        <f>IF(ISNA(DH4),NA(),Capability!$L$7)</f>
        <v/>
      </c>
      <c r="DM4">
        <f>NA()</f>
        <v/>
      </c>
      <c r="DN4">
        <f>IF(ISNA(DH4),NA(),Capability!$N$7)</f>
        <v/>
      </c>
      <c r="DO4">
        <f>IF(ISNA(DH4),NA(),IF(OR(Capability!$Q$7="",Settings!$F$7&lt;&gt;"Y"),NA(),Capability!$Q$7))</f>
        <v/>
      </c>
      <c r="DP4">
        <f>IF(ISNA(DH4),NA(),IF(OR(Capability!$P$7="",Settings!$F$7&lt;&gt;"Y"),NA(),Capability!$P$7))</f>
        <v/>
      </c>
      <c r="DQ4">
        <f>IF(DO$1="","",ROUND(DM$1+DO$1*0.5,4))</f>
        <v/>
      </c>
      <c r="DR4">
        <f>IF(DO$1="","",COUNTIFS('Data Entry'!$J$5:$J$10004,"&gt;="&amp;(DM$1+DO$1*0),'Data Entry'!$J$5:$J$10004,"&lt;"&amp;(DM$1+DO$1*1)))</f>
        <v/>
      </c>
      <c r="DS4">
        <f>IF(OR(Capability!$P$7="",DO$1=""),NA(),IF(AND(Capability!$P$7&gt;=(DM$1+DO$1*0),Capability!$P$7&lt;(DM$1+DO$1*1)),DQ$1*1.15,NA()))</f>
        <v/>
      </c>
      <c r="DT4">
        <f>IF(OR(Capability!$Q$7="",DO$1=""),NA(),IF(AND(Capability!$Q$7&gt;=(DM$1+DO$1*0),Capability!$Q$7&lt;(DM$1+DO$1*1)),DQ$1*1.15,NA()))</f>
        <v/>
      </c>
      <c r="DV4">
        <f>IF(OR(Capability!$J$7="",DO$1=""),NA(),IF(AND(Capability!$J$7&gt;=(DM$1+DO$1*0),Capability!$J$7&lt;(DM$1+DO$1*1)),DQ$1*1.04,NA()))</f>
        <v/>
      </c>
      <c r="DW4">
        <f>IF(OR(Capability!$L$7="",DO$1=""),NA(),IF(AND(Capability!$L$7&gt;=(DM$1+DO$1*0),Capability!$L$7&lt;(DM$1+DO$1*1)),DQ$1*1.04,NA()))</f>
        <v/>
      </c>
      <c r="DX4">
        <f>IF((EA$1+0)&gt;DY$1,NA(),(EA$1+0)-4)</f>
        <v/>
      </c>
      <c r="DY4">
        <f>IF((EA$1+0)&gt;DY$1,NA(),INDEX('Data Entry'!$K$5:$K$10004,(EA$1+0)-4))</f>
        <v/>
      </c>
      <c r="DZ4">
        <f>IF(ISNA(DX4),NA(),Capability!$K$8)</f>
        <v/>
      </c>
      <c r="EA4">
        <f>IF(ISNA(DX4),NA(),Capability!$J$8)</f>
        <v/>
      </c>
      <c r="EB4">
        <f>IF(ISNA(DX4),NA(),Capability!$L$8)</f>
        <v/>
      </c>
      <c r="EC4">
        <f>NA()</f>
        <v/>
      </c>
      <c r="ED4">
        <f>IF(ISNA(DX4),NA(),Capability!$N$8)</f>
        <v/>
      </c>
      <c r="EE4">
        <f>IF(ISNA(DX4),NA(),IF(OR(Capability!$Q$8="",Settings!$F$7&lt;&gt;"Y"),NA(),Capability!$Q$8))</f>
        <v/>
      </c>
      <c r="EF4">
        <f>IF(ISNA(DX4),NA(),IF(OR(Capability!$P$8="",Settings!$F$7&lt;&gt;"Y"),NA(),Capability!$P$8))</f>
        <v/>
      </c>
      <c r="EG4">
        <f>IF(EE$1="","",ROUND(EC$1+EE$1*0.5,4))</f>
        <v/>
      </c>
      <c r="EH4">
        <f>IF(EE$1="","",COUNTIFS('Data Entry'!$K$5:$K$10004,"&gt;="&amp;(EC$1+EE$1*0),'Data Entry'!$K$5:$K$10004,"&lt;"&amp;(EC$1+EE$1*1)))</f>
        <v/>
      </c>
      <c r="EI4">
        <f>IF(OR(Capability!$P$8="",EE$1=""),NA(),IF(AND(Capability!$P$8&gt;=(EC$1+EE$1*0),Capability!$P$8&lt;(EC$1+EE$1*1)),EG$1*1.15,NA()))</f>
        <v/>
      </c>
      <c r="EJ4">
        <f>IF(OR(Capability!$Q$8="",EE$1=""),NA(),IF(AND(Capability!$Q$8&gt;=(EC$1+EE$1*0),Capability!$Q$8&lt;(EC$1+EE$1*1)),EG$1*1.15,NA()))</f>
        <v/>
      </c>
      <c r="EL4">
        <f>IF(OR(Capability!$J$8="",EE$1=""),NA(),IF(AND(Capability!$J$8&gt;=(EC$1+EE$1*0),Capability!$J$8&lt;(EC$1+EE$1*1)),EG$1*1.04,NA()))</f>
        <v/>
      </c>
      <c r="EM4">
        <f>IF(OR(Capability!$L$8="",EE$1=""),NA(),IF(AND(Capability!$L$8&gt;=(EC$1+EE$1*0),Capability!$L$8&lt;(EC$1+EE$1*1)),EG$1*1.04,NA()))</f>
        <v/>
      </c>
      <c r="EN4">
        <f>IF((EQ$1+0)&gt;EO$1,NA(),(EQ$1+0)-4)</f>
        <v/>
      </c>
      <c r="EO4">
        <f>IF((EQ$1+0)&gt;EO$1,NA(),INDEX('Data Entry'!$L$5:$L$10004,(EQ$1+0)-4))</f>
        <v/>
      </c>
      <c r="EP4">
        <f>IF(ISNA(EN4),NA(),Capability!$K$9)</f>
        <v/>
      </c>
      <c r="EQ4">
        <f>IF(ISNA(EN4),NA(),Capability!$J$9)</f>
        <v/>
      </c>
      <c r="ER4">
        <f>IF(ISNA(EN4),NA(),Capability!$L$9)</f>
        <v/>
      </c>
      <c r="ES4">
        <f>NA()</f>
        <v/>
      </c>
      <c r="ET4">
        <f>IF(ISNA(EN4),NA(),Capability!$N$9)</f>
        <v/>
      </c>
      <c r="EU4">
        <f>IF(ISNA(EN4),NA(),IF(OR(Capability!$Q$9="",Settings!$F$7&lt;&gt;"Y"),NA(),Capability!$Q$9))</f>
        <v/>
      </c>
      <c r="EV4">
        <f>IF(ISNA(EN4),NA(),IF(OR(Capability!$P$9="",Settings!$F$7&lt;&gt;"Y"),NA(),Capability!$P$9))</f>
        <v/>
      </c>
      <c r="EW4">
        <f>IF(EU$1="","",ROUND(ES$1+EU$1*0.5,4))</f>
        <v/>
      </c>
      <c r="EX4">
        <f>IF(EU$1="","",COUNTIFS('Data Entry'!$L$5:$L$10004,"&gt;="&amp;(ES$1+EU$1*0),'Data Entry'!$L$5:$L$10004,"&lt;"&amp;(ES$1+EU$1*1)))</f>
        <v/>
      </c>
      <c r="EY4">
        <f>IF(OR(Capability!$P$9="",EU$1=""),NA(),IF(AND(Capability!$P$9&gt;=(ES$1+EU$1*0),Capability!$P$9&lt;(ES$1+EU$1*1)),EW$1*1.15,NA()))</f>
        <v/>
      </c>
      <c r="EZ4">
        <f>IF(OR(Capability!$Q$9="",EU$1=""),NA(),IF(AND(Capability!$Q$9&gt;=(ES$1+EU$1*0),Capability!$Q$9&lt;(ES$1+EU$1*1)),EW$1*1.15,NA()))</f>
        <v/>
      </c>
      <c r="FB4">
        <f>IF(OR(Capability!$J$9="",EU$1=""),NA(),IF(AND(Capability!$J$9&gt;=(ES$1+EU$1*0),Capability!$J$9&lt;(ES$1+EU$1*1)),EW$1*1.04,NA()))</f>
        <v/>
      </c>
      <c r="FC4">
        <f>IF(OR(Capability!$L$9="",EU$1=""),NA(),IF(AND(Capability!$L$9&gt;=(ES$1+EU$1*0),Capability!$L$9&lt;(ES$1+EU$1*1)),EW$1*1.04,NA()))</f>
        <v/>
      </c>
      <c r="FD4">
        <f>IF((FG$1+0)&gt;FE$1,NA(),(FG$1+0)-4)</f>
        <v/>
      </c>
      <c r="FE4">
        <f>IF((FG$1+0)&gt;FE$1,NA(),INDEX('Data Entry'!$M$5:$M$10004,(FG$1+0)-4))</f>
        <v/>
      </c>
      <c r="FF4">
        <f>IF(ISNA(FD4),NA(),Capability!$K$10)</f>
        <v/>
      </c>
      <c r="FG4">
        <f>IF(ISNA(FD4),NA(),Capability!$J$10)</f>
        <v/>
      </c>
      <c r="FH4">
        <f>IF(ISNA(FD4),NA(),Capability!$L$10)</f>
        <v/>
      </c>
      <c r="FI4">
        <f>NA()</f>
        <v/>
      </c>
      <c r="FJ4">
        <f>IF(ISNA(FD4),NA(),Capability!$N$10)</f>
        <v/>
      </c>
      <c r="FK4">
        <f>IF(ISNA(FD4),NA(),IF(OR(Capability!$Q$10="",Settings!$F$7&lt;&gt;"Y"),NA(),Capability!$Q$10))</f>
        <v/>
      </c>
      <c r="FL4">
        <f>IF(ISNA(FD4),NA(),IF(OR(Capability!$P$10="",Settings!$F$7&lt;&gt;"Y"),NA(),Capability!$P$10))</f>
        <v/>
      </c>
      <c r="FM4">
        <f>IF(FK$1="","",ROUND(FI$1+FK$1*0.5,4))</f>
        <v/>
      </c>
      <c r="FN4">
        <f>IF(FK$1="","",COUNTIFS('Data Entry'!$M$5:$M$10004,"&gt;="&amp;(FI$1+FK$1*0),'Data Entry'!$M$5:$M$10004,"&lt;"&amp;(FI$1+FK$1*1)))</f>
        <v/>
      </c>
      <c r="FO4">
        <f>IF(OR(Capability!$P$10="",FK$1=""),NA(),IF(AND(Capability!$P$10&gt;=(FI$1+FK$1*0),Capability!$P$10&lt;(FI$1+FK$1*1)),FM$1*1.15,NA()))</f>
        <v/>
      </c>
      <c r="FP4">
        <f>IF(OR(Capability!$Q$10="",FK$1=""),NA(),IF(AND(Capability!$Q$10&gt;=(FI$1+FK$1*0),Capability!$Q$10&lt;(FI$1+FK$1*1)),FM$1*1.15,NA()))</f>
        <v/>
      </c>
      <c r="FR4">
        <f>IF(OR(Capability!$J$10="",FK$1=""),NA(),IF(AND(Capability!$J$10&gt;=(FI$1+FK$1*0),Capability!$J$10&lt;(FI$1+FK$1*1)),FM$1*1.04,NA()))</f>
        <v/>
      </c>
      <c r="FS4">
        <f>IF(OR(Capability!$L$10="",FK$1=""),NA(),IF(AND(Capability!$L$10&gt;=(FI$1+FK$1*0),Capability!$L$10&lt;(FI$1+FK$1*1)),FM$1*1.04,NA()))</f>
        <v/>
      </c>
      <c r="FT4">
        <f>IF((FW$1+0)&gt;FU$1,NA(),(FW$1+0)-4)</f>
        <v/>
      </c>
      <c r="FU4">
        <f>IF((FW$1+0)&gt;FU$1,NA(),INDEX('Data Entry'!$N$5:$N$10004,(FW$1+0)-4))</f>
        <v/>
      </c>
      <c r="FV4">
        <f>IF(ISNA(FT4),NA(),Capability!$K$11)</f>
        <v/>
      </c>
      <c r="FW4">
        <f>IF(ISNA(FT4),NA(),Capability!$J$11)</f>
        <v/>
      </c>
      <c r="FX4">
        <f>IF(ISNA(FT4),NA(),Capability!$L$11)</f>
        <v/>
      </c>
      <c r="FY4">
        <f>NA()</f>
        <v/>
      </c>
      <c r="FZ4">
        <f>IF(ISNA(FT4),NA(),Capability!$N$11)</f>
        <v/>
      </c>
      <c r="GA4">
        <f>IF(ISNA(FT4),NA(),IF(OR(Capability!$Q$11="",Settings!$F$7&lt;&gt;"Y"),NA(),Capability!$Q$11))</f>
        <v/>
      </c>
      <c r="GB4">
        <f>IF(ISNA(FT4),NA(),IF(OR(Capability!$P$11="",Settings!$F$7&lt;&gt;"Y"),NA(),Capability!$P$11))</f>
        <v/>
      </c>
      <c r="GC4">
        <f>IF(GA$1="","",ROUND(FY$1+GA$1*0.5,4))</f>
        <v/>
      </c>
      <c r="GD4">
        <f>IF(GA$1="","",COUNTIFS('Data Entry'!$N$5:$N$10004,"&gt;="&amp;(FY$1+GA$1*0),'Data Entry'!$N$5:$N$10004,"&lt;"&amp;(FY$1+GA$1*1)))</f>
        <v/>
      </c>
      <c r="GE4">
        <f>IF(OR(Capability!$P$11="",GA$1=""),NA(),IF(AND(Capability!$P$11&gt;=(FY$1+GA$1*0),Capability!$P$11&lt;(FY$1+GA$1*1)),GC$1*1.15,NA()))</f>
        <v/>
      </c>
      <c r="GF4">
        <f>IF(OR(Capability!$Q$11="",GA$1=""),NA(),IF(AND(Capability!$Q$11&gt;=(FY$1+GA$1*0),Capability!$Q$11&lt;(FY$1+GA$1*1)),GC$1*1.15,NA()))</f>
        <v/>
      </c>
      <c r="GH4">
        <f>IF(OR(Capability!$J$11="",GA$1=""),NA(),IF(AND(Capability!$J$11&gt;=(FY$1+GA$1*0),Capability!$J$11&lt;(FY$1+GA$1*1)),GC$1*1.04,NA()))</f>
        <v/>
      </c>
      <c r="GI4">
        <f>IF(OR(Capability!$L$11="",GA$1=""),NA(),IF(AND(Capability!$L$11&gt;=(FY$1+GA$1*0),Capability!$L$11&lt;(FY$1+GA$1*1)),GC$1*1.04,NA()))</f>
        <v/>
      </c>
      <c r="GJ4">
        <f>IF((GM$1+0)&gt;GK$1,NA(),(GM$1+0)-4)</f>
        <v/>
      </c>
      <c r="GK4">
        <f>IF((GM$1+0)&gt;GK$1,NA(),INDEX('Data Entry'!$O$5:$O$10004,(GM$1+0)-4))</f>
        <v/>
      </c>
      <c r="GL4">
        <f>IF(ISNA(GJ4),NA(),Capability!$K$12)</f>
        <v/>
      </c>
      <c r="GM4">
        <f>IF(ISNA(GJ4),NA(),Capability!$J$12)</f>
        <v/>
      </c>
      <c r="GN4">
        <f>IF(ISNA(GJ4),NA(),Capability!$L$12)</f>
        <v/>
      </c>
      <c r="GO4">
        <f>NA()</f>
        <v/>
      </c>
      <c r="GP4">
        <f>IF(ISNA(GJ4),NA(),Capability!$N$12)</f>
        <v/>
      </c>
      <c r="GQ4">
        <f>IF(ISNA(GJ4),NA(),IF(OR(Capability!$Q$12="",Settings!$F$7&lt;&gt;"Y"),NA(),Capability!$Q$12))</f>
        <v/>
      </c>
      <c r="GR4">
        <f>IF(ISNA(GJ4),NA(),IF(OR(Capability!$P$12="",Settings!$F$7&lt;&gt;"Y"),NA(),Capability!$P$12))</f>
        <v/>
      </c>
      <c r="GS4">
        <f>IF(GQ$1="","",ROUND(GO$1+GQ$1*0.5,4))</f>
        <v/>
      </c>
      <c r="GT4">
        <f>IF(GQ$1="","",COUNTIFS('Data Entry'!$O$5:$O$10004,"&gt;="&amp;(GO$1+GQ$1*0),'Data Entry'!$O$5:$O$10004,"&lt;"&amp;(GO$1+GQ$1*1)))</f>
        <v/>
      </c>
      <c r="GU4">
        <f>IF(OR(Capability!$P$12="",GQ$1=""),NA(),IF(AND(Capability!$P$12&gt;=(GO$1+GQ$1*0),Capability!$P$12&lt;(GO$1+GQ$1*1)),GS$1*1.15,NA()))</f>
        <v/>
      </c>
      <c r="GV4">
        <f>IF(OR(Capability!$Q$12="",GQ$1=""),NA(),IF(AND(Capability!$Q$12&gt;=(GO$1+GQ$1*0),Capability!$Q$12&lt;(GO$1+GQ$1*1)),GS$1*1.15,NA()))</f>
        <v/>
      </c>
      <c r="GX4">
        <f>IF(OR(Capability!$J$12="",GQ$1=""),NA(),IF(AND(Capability!$J$12&gt;=(GO$1+GQ$1*0),Capability!$J$12&lt;(GO$1+GQ$1*1)),GS$1*1.04,NA()))</f>
        <v/>
      </c>
      <c r="GY4">
        <f>IF(OR(Capability!$L$12="",GQ$1=""),NA(),IF(AND(Capability!$L$12&gt;=(GO$1+GQ$1*0),Capability!$L$12&lt;(GO$1+GQ$1*1)),GS$1*1.04,NA()))</f>
        <v/>
      </c>
      <c r="GZ4">
        <f>IF((HC$1+0)&gt;HA$1,NA(),(HC$1+0)-4)</f>
        <v/>
      </c>
      <c r="HA4">
        <f>IF((HC$1+0)&gt;HA$1,NA(),INDEX('Data Entry'!$P$5:$P$10004,(HC$1+0)-4))</f>
        <v/>
      </c>
      <c r="HB4">
        <f>IF(ISNA(GZ4),NA(),Capability!$K$13)</f>
        <v/>
      </c>
      <c r="HC4">
        <f>IF(ISNA(GZ4),NA(),Capability!$J$13)</f>
        <v/>
      </c>
      <c r="HD4">
        <f>IF(ISNA(GZ4),NA(),Capability!$L$13)</f>
        <v/>
      </c>
      <c r="HE4">
        <f>NA()</f>
        <v/>
      </c>
      <c r="HF4">
        <f>IF(ISNA(GZ4),NA(),Capability!$N$13)</f>
        <v/>
      </c>
      <c r="HG4">
        <f>IF(ISNA(GZ4),NA(),IF(OR(Capability!$Q$13="",Settings!$F$7&lt;&gt;"Y"),NA(),Capability!$Q$13))</f>
        <v/>
      </c>
      <c r="HH4">
        <f>IF(ISNA(GZ4),NA(),IF(OR(Capability!$P$13="",Settings!$F$7&lt;&gt;"Y"),NA(),Capability!$P$13))</f>
        <v/>
      </c>
      <c r="HI4">
        <f>IF(HG$1="","",ROUND(HE$1+HG$1*0.5,4))</f>
        <v/>
      </c>
      <c r="HJ4">
        <f>IF(HG$1="","",COUNTIFS('Data Entry'!$P$5:$P$10004,"&gt;="&amp;(HE$1+HG$1*0),'Data Entry'!$P$5:$P$10004,"&lt;"&amp;(HE$1+HG$1*1)))</f>
        <v/>
      </c>
      <c r="HK4">
        <f>IF(OR(Capability!$P$13="",HG$1=""),NA(),IF(AND(Capability!$P$13&gt;=(HE$1+HG$1*0),Capability!$P$13&lt;(HE$1+HG$1*1)),HI$1*1.15,NA()))</f>
        <v/>
      </c>
      <c r="HL4">
        <f>IF(OR(Capability!$Q$13="",HG$1=""),NA(),IF(AND(Capability!$Q$13&gt;=(HE$1+HG$1*0),Capability!$Q$13&lt;(HE$1+HG$1*1)),HI$1*1.15,NA()))</f>
        <v/>
      </c>
      <c r="HN4">
        <f>IF(OR(Capability!$J$13="",HG$1=""),NA(),IF(AND(Capability!$J$13&gt;=(HE$1+HG$1*0),Capability!$J$13&lt;(HE$1+HG$1*1)),HI$1*1.04,NA()))</f>
        <v/>
      </c>
      <c r="HO4">
        <f>IF(OR(Capability!$L$13="",HG$1=""),NA(),IF(AND(Capability!$L$13&gt;=(HE$1+HG$1*0),Capability!$L$13&lt;(HE$1+HG$1*1)),HI$1*1.04,NA()))</f>
        <v/>
      </c>
      <c r="HP4">
        <f>IF((HS$1+0)&gt;HQ$1,NA(),(HS$1+0)-4)</f>
        <v/>
      </c>
      <c r="HQ4">
        <f>IF((HS$1+0)&gt;HQ$1,NA(),INDEX('Data Entry'!$Q$5:$Q$10004,(HS$1+0)-4))</f>
        <v/>
      </c>
      <c r="HR4">
        <f>IF(ISNA(HP4),NA(),Capability!$K$14)</f>
        <v/>
      </c>
      <c r="HS4">
        <f>IF(ISNA(HP4),NA(),Capability!$J$14)</f>
        <v/>
      </c>
      <c r="HT4">
        <f>IF(ISNA(HP4),NA(),Capability!$L$14)</f>
        <v/>
      </c>
      <c r="HU4">
        <f>NA()</f>
        <v/>
      </c>
      <c r="HV4">
        <f>IF(ISNA(HP4),NA(),Capability!$N$14)</f>
        <v/>
      </c>
      <c r="HW4">
        <f>IF(ISNA(HP4),NA(),IF(OR(Capability!$Q$14="",Settings!$F$7&lt;&gt;"Y"),NA(),Capability!$Q$14))</f>
        <v/>
      </c>
      <c r="HX4">
        <f>IF(ISNA(HP4),NA(),IF(OR(Capability!$P$14="",Settings!$F$7&lt;&gt;"Y"),NA(),Capability!$P$14))</f>
        <v/>
      </c>
      <c r="HY4">
        <f>IF(HW$1="","",ROUND(HU$1+HW$1*0.5,4))</f>
        <v/>
      </c>
      <c r="HZ4">
        <f>IF(HW$1="","",COUNTIFS('Data Entry'!$Q$5:$Q$10004,"&gt;="&amp;(HU$1+HW$1*0),'Data Entry'!$Q$5:$Q$10004,"&lt;"&amp;(HU$1+HW$1*1)))</f>
        <v/>
      </c>
      <c r="IA4">
        <f>IF(OR(Capability!$P$14="",HW$1=""),NA(),IF(AND(Capability!$P$14&gt;=(HU$1+HW$1*0),Capability!$P$14&lt;(HU$1+HW$1*1)),HY$1*1.15,NA()))</f>
        <v/>
      </c>
      <c r="IB4">
        <f>IF(OR(Capability!$Q$14="",HW$1=""),NA(),IF(AND(Capability!$Q$14&gt;=(HU$1+HW$1*0),Capability!$Q$14&lt;(HU$1+HW$1*1)),HY$1*1.15,NA()))</f>
        <v/>
      </c>
      <c r="ID4">
        <f>IF(OR(Capability!$J$14="",HW$1=""),NA(),IF(AND(Capability!$J$14&gt;=(HU$1+HW$1*0),Capability!$J$14&lt;(HU$1+HW$1*1)),HY$1*1.04,NA()))</f>
        <v/>
      </c>
      <c r="IE4">
        <f>IF(OR(Capability!$L$14="",HW$1=""),NA(),IF(AND(Capability!$L$14&gt;=(HU$1+HW$1*0),Capability!$L$14&lt;(HU$1+HW$1*1)),HY$1*1.04,NA()))</f>
        <v/>
      </c>
    </row>
    <row r="5">
      <c r="A5" s="35" t="inlineStr">
        <is>
          <t>Feature</t>
        </is>
      </c>
      <c r="B5" s="36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IF(OR(Capability!$J$5="",CI$1=""),NA(),IF(AND(Capability!$J$5&gt;=(CG$1+CI$1*1),Capability!$J$5&lt;(CG$1+CI$1*2)),CK$1*1.04,NA()))</f>
        <v/>
      </c>
      <c r="CQ5">
        <f>IF(OR(Capability!$L$5="",CI$1=""),NA(),IF(AND(Capability!$L$5&gt;=(CG$1+CI$1*1),Capability!$L$5&lt;(CG$1+CI$1*2)),CK$1*1.04,NA()))</f>
        <v/>
      </c>
      <c r="CR5">
        <f>IF((CU$1+1)&gt;CS$1,NA(),(CU$1+1)-4)</f>
        <v/>
      </c>
      <c r="CS5">
        <f>IF((CU$1+1)&gt;CS$1,NA(),INDEX('Data Entry'!$I$5:$I$10004,(CU$1+1)-4))</f>
        <v/>
      </c>
      <c r="CT5">
        <f>IF(ISNA(CR5),NA(),Capability!$K$6)</f>
        <v/>
      </c>
      <c r="CU5">
        <f>IF(ISNA(CR5),NA(),Capability!$J$6)</f>
        <v/>
      </c>
      <c r="CV5">
        <f>IF(ISNA(CR5),NA(),Capability!$L$6)</f>
        <v/>
      </c>
      <c r="CW5">
        <f>IF(OR(ISNA(CS5),ISNA(CS4)),NA(),ABS(CS5-CS4))</f>
        <v/>
      </c>
      <c r="CX5">
        <f>IF(ISNA(CR5),NA(),Capability!$N$6)</f>
        <v/>
      </c>
      <c r="CY5">
        <f>IF(ISNA(CR5),NA(),IF(OR(Capability!$Q$6="",Settings!$F$7&lt;&gt;"Y"),NA(),Capability!$Q$6))</f>
        <v/>
      </c>
      <c r="CZ5">
        <f>IF(ISNA(CR5),NA(),IF(OR(Capability!$P$6="",Settings!$F$7&lt;&gt;"Y"),NA(),Capability!$P$6))</f>
        <v/>
      </c>
      <c r="DA5">
        <f>IF(CY$1="","",ROUND(CW$1+CY$1*1.5,4))</f>
        <v/>
      </c>
      <c r="DB5">
        <f>IF(CY$1="","",COUNTIFS('Data Entry'!$I$5:$I$10004,"&gt;="&amp;(CW$1+CY$1*1),'Data Entry'!$I$5:$I$10004,"&lt;"&amp;(CW$1+CY$1*2)))</f>
        <v/>
      </c>
      <c r="DC5">
        <f>IF(OR(Capability!$P$6="",CY$1=""),NA(),IF(AND(Capability!$P$6&gt;=(CW$1+CY$1*1),Capability!$P$6&lt;(CW$1+CY$1*2)),DA$1*1.15,NA()))</f>
        <v/>
      </c>
      <c r="DD5">
        <f>IF(OR(Capability!$Q$6="",CY$1=""),NA(),IF(AND(Capability!$Q$6&gt;=(CW$1+CY$1*1),Capability!$Q$6&lt;(CW$1+CY$1*2)),DA$1*1.15,NA()))</f>
        <v/>
      </c>
      <c r="DF5">
        <f>IF(OR(Capability!$J$6="",CY$1=""),NA(),IF(AND(Capability!$J$6&gt;=(CW$1+CY$1*1),Capability!$J$6&lt;(CW$1+CY$1*2)),DA$1*1.04,NA()))</f>
        <v/>
      </c>
      <c r="DG5">
        <f>IF(OR(Capability!$L$6="",CY$1=""),NA(),IF(AND(Capability!$L$6&gt;=(CW$1+CY$1*1),Capability!$L$6&lt;(CW$1+CY$1*2)),DA$1*1.04,NA()))</f>
        <v/>
      </c>
      <c r="DH5">
        <f>IF((DK$1+1)&gt;DI$1,NA(),(DK$1+1)-4)</f>
        <v/>
      </c>
      <c r="DI5">
        <f>IF((DK$1+1)&gt;DI$1,NA(),INDEX('Data Entry'!$J$5:$J$10004,(DK$1+1)-4))</f>
        <v/>
      </c>
      <c r="DJ5">
        <f>IF(ISNA(DH5),NA(),Capability!$K$7)</f>
        <v/>
      </c>
      <c r="DK5">
        <f>IF(ISNA(DH5),NA(),Capability!$J$7)</f>
        <v/>
      </c>
      <c r="DL5">
        <f>IF(ISNA(DH5),NA(),Capability!$L$7)</f>
        <v/>
      </c>
      <c r="DM5">
        <f>IF(OR(ISNA(DI5),ISNA(DI4)),NA(),ABS(DI5-DI4))</f>
        <v/>
      </c>
      <c r="DN5">
        <f>IF(ISNA(DH5),NA(),Capability!$N$7)</f>
        <v/>
      </c>
      <c r="DO5">
        <f>IF(ISNA(DH5),NA(),IF(OR(Capability!$Q$7="",Settings!$F$7&lt;&gt;"Y"),NA(),Capability!$Q$7))</f>
        <v/>
      </c>
      <c r="DP5">
        <f>IF(ISNA(DH5),NA(),IF(OR(Capability!$P$7="",Settings!$F$7&lt;&gt;"Y"),NA(),Capability!$P$7))</f>
        <v/>
      </c>
      <c r="DQ5">
        <f>IF(DO$1="","",ROUND(DM$1+DO$1*1.5,4))</f>
        <v/>
      </c>
      <c r="DR5">
        <f>IF(DO$1="","",COUNTIFS('Data Entry'!$J$5:$J$10004,"&gt;="&amp;(DM$1+DO$1*1),'Data Entry'!$J$5:$J$10004,"&lt;"&amp;(DM$1+DO$1*2)))</f>
        <v/>
      </c>
      <c r="DS5">
        <f>IF(OR(Capability!$P$7="",DO$1=""),NA(),IF(AND(Capability!$P$7&gt;=(DM$1+DO$1*1),Capability!$P$7&lt;(DM$1+DO$1*2)),DQ$1*1.15,NA()))</f>
        <v/>
      </c>
      <c r="DT5">
        <f>IF(OR(Capability!$Q$7="",DO$1=""),NA(),IF(AND(Capability!$Q$7&gt;=(DM$1+DO$1*1),Capability!$Q$7&lt;(DM$1+DO$1*2)),DQ$1*1.15,NA()))</f>
        <v/>
      </c>
      <c r="DV5">
        <f>IF(OR(Capability!$J$7="",DO$1=""),NA(),IF(AND(Capability!$J$7&gt;=(DM$1+DO$1*1),Capability!$J$7&lt;(DM$1+DO$1*2)),DQ$1*1.04,NA()))</f>
        <v/>
      </c>
      <c r="DW5">
        <f>IF(OR(Capability!$L$7="",DO$1=""),NA(),IF(AND(Capability!$L$7&gt;=(DM$1+DO$1*1),Capability!$L$7&lt;(DM$1+DO$1*2)),DQ$1*1.04,NA()))</f>
        <v/>
      </c>
      <c r="DX5">
        <f>IF((EA$1+1)&gt;DY$1,NA(),(EA$1+1)-4)</f>
        <v/>
      </c>
      <c r="DY5">
        <f>IF((EA$1+1)&gt;DY$1,NA(),INDEX('Data Entry'!$K$5:$K$10004,(EA$1+1)-4))</f>
        <v/>
      </c>
      <c r="DZ5">
        <f>IF(ISNA(DX5),NA(),Capability!$K$8)</f>
        <v/>
      </c>
      <c r="EA5">
        <f>IF(ISNA(DX5),NA(),Capability!$J$8)</f>
        <v/>
      </c>
      <c r="EB5">
        <f>IF(ISNA(DX5),NA(),Capability!$L$8)</f>
        <v/>
      </c>
      <c r="EC5">
        <f>IF(OR(ISNA(DY5),ISNA(DY4)),NA(),ABS(DY5-DY4))</f>
        <v/>
      </c>
      <c r="ED5">
        <f>IF(ISNA(DX5),NA(),Capability!$N$8)</f>
        <v/>
      </c>
      <c r="EE5">
        <f>IF(ISNA(DX5),NA(),IF(OR(Capability!$Q$8="",Settings!$F$7&lt;&gt;"Y"),NA(),Capability!$Q$8))</f>
        <v/>
      </c>
      <c r="EF5">
        <f>IF(ISNA(DX5),NA(),IF(OR(Capability!$P$8="",Settings!$F$7&lt;&gt;"Y"),NA(),Capability!$P$8))</f>
        <v/>
      </c>
      <c r="EG5">
        <f>IF(EE$1="","",ROUND(EC$1+EE$1*1.5,4))</f>
        <v/>
      </c>
      <c r="EH5">
        <f>IF(EE$1="","",COUNTIFS('Data Entry'!$K$5:$K$10004,"&gt;="&amp;(EC$1+EE$1*1),'Data Entry'!$K$5:$K$10004,"&lt;"&amp;(EC$1+EE$1*2)))</f>
        <v/>
      </c>
      <c r="EI5">
        <f>IF(OR(Capability!$P$8="",EE$1=""),NA(),IF(AND(Capability!$P$8&gt;=(EC$1+EE$1*1),Capability!$P$8&lt;(EC$1+EE$1*2)),EG$1*1.15,NA()))</f>
        <v/>
      </c>
      <c r="EJ5">
        <f>IF(OR(Capability!$Q$8="",EE$1=""),NA(),IF(AND(Capability!$Q$8&gt;=(EC$1+EE$1*1),Capability!$Q$8&lt;(EC$1+EE$1*2)),EG$1*1.15,NA()))</f>
        <v/>
      </c>
      <c r="EL5">
        <f>IF(OR(Capability!$J$8="",EE$1=""),NA(),IF(AND(Capability!$J$8&gt;=(EC$1+EE$1*1),Capability!$J$8&lt;(EC$1+EE$1*2)),EG$1*1.04,NA()))</f>
        <v/>
      </c>
      <c r="EM5">
        <f>IF(OR(Capability!$L$8="",EE$1=""),NA(),IF(AND(Capability!$L$8&gt;=(EC$1+EE$1*1),Capability!$L$8&lt;(EC$1+EE$1*2)),EG$1*1.04,NA()))</f>
        <v/>
      </c>
      <c r="EN5">
        <f>IF((EQ$1+1)&gt;EO$1,NA(),(EQ$1+1)-4)</f>
        <v/>
      </c>
      <c r="EO5">
        <f>IF((EQ$1+1)&gt;EO$1,NA(),INDEX('Data Entry'!$L$5:$L$10004,(EQ$1+1)-4))</f>
        <v/>
      </c>
      <c r="EP5">
        <f>IF(ISNA(EN5),NA(),Capability!$K$9)</f>
        <v/>
      </c>
      <c r="EQ5">
        <f>IF(ISNA(EN5),NA(),Capability!$J$9)</f>
        <v/>
      </c>
      <c r="ER5">
        <f>IF(ISNA(EN5),NA(),Capability!$L$9)</f>
        <v/>
      </c>
      <c r="ES5">
        <f>IF(OR(ISNA(EO5),ISNA(EO4)),NA(),ABS(EO5-EO4))</f>
        <v/>
      </c>
      <c r="ET5">
        <f>IF(ISNA(EN5),NA(),Capability!$N$9)</f>
        <v/>
      </c>
      <c r="EU5">
        <f>IF(ISNA(EN5),NA(),IF(OR(Capability!$Q$9="",Settings!$F$7&lt;&gt;"Y"),NA(),Capability!$Q$9))</f>
        <v/>
      </c>
      <c r="EV5">
        <f>IF(ISNA(EN5),NA(),IF(OR(Capability!$P$9="",Settings!$F$7&lt;&gt;"Y"),NA(),Capability!$P$9))</f>
        <v/>
      </c>
      <c r="EW5">
        <f>IF(EU$1="","",ROUND(ES$1+EU$1*1.5,4))</f>
        <v/>
      </c>
      <c r="EX5">
        <f>IF(EU$1="","",COUNTIFS('Data Entry'!$L$5:$L$10004,"&gt;="&amp;(ES$1+EU$1*1),'Data Entry'!$L$5:$L$10004,"&lt;"&amp;(ES$1+EU$1*2)))</f>
        <v/>
      </c>
      <c r="EY5">
        <f>IF(OR(Capability!$P$9="",EU$1=""),NA(),IF(AND(Capability!$P$9&gt;=(ES$1+EU$1*1),Capability!$P$9&lt;(ES$1+EU$1*2)),EW$1*1.15,NA()))</f>
        <v/>
      </c>
      <c r="EZ5">
        <f>IF(OR(Capability!$Q$9="",EU$1=""),NA(),IF(AND(Capability!$Q$9&gt;=(ES$1+EU$1*1),Capability!$Q$9&lt;(ES$1+EU$1*2)),EW$1*1.15,NA()))</f>
        <v/>
      </c>
      <c r="FB5">
        <f>IF(OR(Capability!$J$9="",EU$1=""),NA(),IF(AND(Capability!$J$9&gt;=(ES$1+EU$1*1),Capability!$J$9&lt;(ES$1+EU$1*2)),EW$1*1.04,NA()))</f>
        <v/>
      </c>
      <c r="FC5">
        <f>IF(OR(Capability!$L$9="",EU$1=""),NA(),IF(AND(Capability!$L$9&gt;=(ES$1+EU$1*1),Capability!$L$9&lt;(ES$1+EU$1*2)),EW$1*1.04,NA()))</f>
        <v/>
      </c>
      <c r="FD5">
        <f>IF((FG$1+1)&gt;FE$1,NA(),(FG$1+1)-4)</f>
        <v/>
      </c>
      <c r="FE5">
        <f>IF((FG$1+1)&gt;FE$1,NA(),INDEX('Data Entry'!$M$5:$M$10004,(FG$1+1)-4))</f>
        <v/>
      </c>
      <c r="FF5">
        <f>IF(ISNA(FD5),NA(),Capability!$K$10)</f>
        <v/>
      </c>
      <c r="FG5">
        <f>IF(ISNA(FD5),NA(),Capability!$J$10)</f>
        <v/>
      </c>
      <c r="FH5">
        <f>IF(ISNA(FD5),NA(),Capability!$L$10)</f>
        <v/>
      </c>
      <c r="FI5">
        <f>IF(OR(ISNA(FE5),ISNA(FE4)),NA(),ABS(FE5-FE4))</f>
        <v/>
      </c>
      <c r="FJ5">
        <f>IF(ISNA(FD5),NA(),Capability!$N$10)</f>
        <v/>
      </c>
      <c r="FK5">
        <f>IF(ISNA(FD5),NA(),IF(OR(Capability!$Q$10="",Settings!$F$7&lt;&gt;"Y"),NA(),Capability!$Q$10))</f>
        <v/>
      </c>
      <c r="FL5">
        <f>IF(ISNA(FD5),NA(),IF(OR(Capability!$P$10="",Settings!$F$7&lt;&gt;"Y"),NA(),Capability!$P$10))</f>
        <v/>
      </c>
      <c r="FM5">
        <f>IF(FK$1="","",ROUND(FI$1+FK$1*1.5,4))</f>
        <v/>
      </c>
      <c r="FN5">
        <f>IF(FK$1="","",COUNTIFS('Data Entry'!$M$5:$M$10004,"&gt;="&amp;(FI$1+FK$1*1),'Data Entry'!$M$5:$M$10004,"&lt;"&amp;(FI$1+FK$1*2)))</f>
        <v/>
      </c>
      <c r="FO5">
        <f>IF(OR(Capability!$P$10="",FK$1=""),NA(),IF(AND(Capability!$P$10&gt;=(FI$1+FK$1*1),Capability!$P$10&lt;(FI$1+FK$1*2)),FM$1*1.15,NA()))</f>
        <v/>
      </c>
      <c r="FP5">
        <f>IF(OR(Capability!$Q$10="",FK$1=""),NA(),IF(AND(Capability!$Q$10&gt;=(FI$1+FK$1*1),Capability!$Q$10&lt;(FI$1+FK$1*2)),FM$1*1.15,NA()))</f>
        <v/>
      </c>
      <c r="FR5">
        <f>IF(OR(Capability!$J$10="",FK$1=""),NA(),IF(AND(Capability!$J$10&gt;=(FI$1+FK$1*1),Capability!$J$10&lt;(FI$1+FK$1*2)),FM$1*1.04,NA()))</f>
        <v/>
      </c>
      <c r="FS5">
        <f>IF(OR(Capability!$L$10="",FK$1=""),NA(),IF(AND(Capability!$L$10&gt;=(FI$1+FK$1*1),Capability!$L$10&lt;(FI$1+FK$1*2)),FM$1*1.04,NA()))</f>
        <v/>
      </c>
      <c r="FT5">
        <f>IF((FW$1+1)&gt;FU$1,NA(),(FW$1+1)-4)</f>
        <v/>
      </c>
      <c r="FU5">
        <f>IF((FW$1+1)&gt;FU$1,NA(),INDEX('Data Entry'!$N$5:$N$10004,(FW$1+1)-4))</f>
        <v/>
      </c>
      <c r="FV5">
        <f>IF(ISNA(FT5),NA(),Capability!$K$11)</f>
        <v/>
      </c>
      <c r="FW5">
        <f>IF(ISNA(FT5),NA(),Capability!$J$11)</f>
        <v/>
      </c>
      <c r="FX5">
        <f>IF(ISNA(FT5),NA(),Capability!$L$11)</f>
        <v/>
      </c>
      <c r="FY5">
        <f>IF(OR(ISNA(FU5),ISNA(FU4)),NA(),ABS(FU5-FU4))</f>
        <v/>
      </c>
      <c r="FZ5">
        <f>IF(ISNA(FT5),NA(),Capability!$N$11)</f>
        <v/>
      </c>
      <c r="GA5">
        <f>IF(ISNA(FT5),NA(),IF(OR(Capability!$Q$11="",Settings!$F$7&lt;&gt;"Y"),NA(),Capability!$Q$11))</f>
        <v/>
      </c>
      <c r="GB5">
        <f>IF(ISNA(FT5),NA(),IF(OR(Capability!$P$11="",Settings!$F$7&lt;&gt;"Y"),NA(),Capability!$P$11))</f>
        <v/>
      </c>
      <c r="GC5">
        <f>IF(GA$1="","",ROUND(FY$1+GA$1*1.5,4))</f>
        <v/>
      </c>
      <c r="GD5">
        <f>IF(GA$1="","",COUNTIFS('Data Entry'!$N$5:$N$10004,"&gt;="&amp;(FY$1+GA$1*1),'Data Entry'!$N$5:$N$10004,"&lt;"&amp;(FY$1+GA$1*2)))</f>
        <v/>
      </c>
      <c r="GE5">
        <f>IF(OR(Capability!$P$11="",GA$1=""),NA(),IF(AND(Capability!$P$11&gt;=(FY$1+GA$1*1),Capability!$P$11&lt;(FY$1+GA$1*2)),GC$1*1.15,NA()))</f>
        <v/>
      </c>
      <c r="GF5">
        <f>IF(OR(Capability!$Q$11="",GA$1=""),NA(),IF(AND(Capability!$Q$11&gt;=(FY$1+GA$1*1),Capability!$Q$11&lt;(FY$1+GA$1*2)),GC$1*1.15,NA()))</f>
        <v/>
      </c>
      <c r="GH5">
        <f>IF(OR(Capability!$J$11="",GA$1=""),NA(),IF(AND(Capability!$J$11&gt;=(FY$1+GA$1*1),Capability!$J$11&lt;(FY$1+GA$1*2)),GC$1*1.04,NA()))</f>
        <v/>
      </c>
      <c r="GI5">
        <f>IF(OR(Capability!$L$11="",GA$1=""),NA(),IF(AND(Capability!$L$11&gt;=(FY$1+GA$1*1),Capability!$L$11&lt;(FY$1+GA$1*2)),GC$1*1.04,NA()))</f>
        <v/>
      </c>
      <c r="GJ5">
        <f>IF((GM$1+1)&gt;GK$1,NA(),(GM$1+1)-4)</f>
        <v/>
      </c>
      <c r="GK5">
        <f>IF((GM$1+1)&gt;GK$1,NA(),INDEX('Data Entry'!$O$5:$O$10004,(GM$1+1)-4))</f>
        <v/>
      </c>
      <c r="GL5">
        <f>IF(ISNA(GJ5),NA(),Capability!$K$12)</f>
        <v/>
      </c>
      <c r="GM5">
        <f>IF(ISNA(GJ5),NA(),Capability!$J$12)</f>
        <v/>
      </c>
      <c r="GN5">
        <f>IF(ISNA(GJ5),NA(),Capability!$L$12)</f>
        <v/>
      </c>
      <c r="GO5">
        <f>IF(OR(ISNA(GK5),ISNA(GK4)),NA(),ABS(GK5-GK4))</f>
        <v/>
      </c>
      <c r="GP5">
        <f>IF(ISNA(GJ5),NA(),Capability!$N$12)</f>
        <v/>
      </c>
      <c r="GQ5">
        <f>IF(ISNA(GJ5),NA(),IF(OR(Capability!$Q$12="",Settings!$F$7&lt;&gt;"Y"),NA(),Capability!$Q$12))</f>
        <v/>
      </c>
      <c r="GR5">
        <f>IF(ISNA(GJ5),NA(),IF(OR(Capability!$P$12="",Settings!$F$7&lt;&gt;"Y"),NA(),Capability!$P$12))</f>
        <v/>
      </c>
      <c r="GS5">
        <f>IF(GQ$1="","",ROUND(GO$1+GQ$1*1.5,4))</f>
        <v/>
      </c>
      <c r="GT5">
        <f>IF(GQ$1="","",COUNTIFS('Data Entry'!$O$5:$O$10004,"&gt;="&amp;(GO$1+GQ$1*1),'Data Entry'!$O$5:$O$10004,"&lt;"&amp;(GO$1+GQ$1*2)))</f>
        <v/>
      </c>
      <c r="GU5">
        <f>IF(OR(Capability!$P$12="",GQ$1=""),NA(),IF(AND(Capability!$P$12&gt;=(GO$1+GQ$1*1),Capability!$P$12&lt;(GO$1+GQ$1*2)),GS$1*1.15,NA()))</f>
        <v/>
      </c>
      <c r="GV5">
        <f>IF(OR(Capability!$Q$12="",GQ$1=""),NA(),IF(AND(Capability!$Q$12&gt;=(GO$1+GQ$1*1),Capability!$Q$12&lt;(GO$1+GQ$1*2)),GS$1*1.15,NA()))</f>
        <v/>
      </c>
      <c r="GX5">
        <f>IF(OR(Capability!$J$12="",GQ$1=""),NA(),IF(AND(Capability!$J$12&gt;=(GO$1+GQ$1*1),Capability!$J$12&lt;(GO$1+GQ$1*2)),GS$1*1.04,NA()))</f>
        <v/>
      </c>
      <c r="GY5">
        <f>IF(OR(Capability!$L$12="",GQ$1=""),NA(),IF(AND(Capability!$L$12&gt;=(GO$1+GQ$1*1),Capability!$L$12&lt;(GO$1+GQ$1*2)),GS$1*1.04,NA()))</f>
        <v/>
      </c>
      <c r="GZ5">
        <f>IF((HC$1+1)&gt;HA$1,NA(),(HC$1+1)-4)</f>
        <v/>
      </c>
      <c r="HA5">
        <f>IF((HC$1+1)&gt;HA$1,NA(),INDEX('Data Entry'!$P$5:$P$10004,(HC$1+1)-4))</f>
        <v/>
      </c>
      <c r="HB5">
        <f>IF(ISNA(GZ5),NA(),Capability!$K$13)</f>
        <v/>
      </c>
      <c r="HC5">
        <f>IF(ISNA(GZ5),NA(),Capability!$J$13)</f>
        <v/>
      </c>
      <c r="HD5">
        <f>IF(ISNA(GZ5),NA(),Capability!$L$13)</f>
        <v/>
      </c>
      <c r="HE5">
        <f>IF(OR(ISNA(HA5),ISNA(HA4)),NA(),ABS(HA5-HA4))</f>
        <v/>
      </c>
      <c r="HF5">
        <f>IF(ISNA(GZ5),NA(),Capability!$N$13)</f>
        <v/>
      </c>
      <c r="HG5">
        <f>IF(ISNA(GZ5),NA(),IF(OR(Capability!$Q$13="",Settings!$F$7&lt;&gt;"Y"),NA(),Capability!$Q$13))</f>
        <v/>
      </c>
      <c r="HH5">
        <f>IF(ISNA(GZ5),NA(),IF(OR(Capability!$P$13="",Settings!$F$7&lt;&gt;"Y"),NA(),Capability!$P$13))</f>
        <v/>
      </c>
      <c r="HI5">
        <f>IF(HG$1="","",ROUND(HE$1+HG$1*1.5,4))</f>
        <v/>
      </c>
      <c r="HJ5">
        <f>IF(HG$1="","",COUNTIFS('Data Entry'!$P$5:$P$10004,"&gt;="&amp;(HE$1+HG$1*1),'Data Entry'!$P$5:$P$10004,"&lt;"&amp;(HE$1+HG$1*2)))</f>
        <v/>
      </c>
      <c r="HK5">
        <f>IF(OR(Capability!$P$13="",HG$1=""),NA(),IF(AND(Capability!$P$13&gt;=(HE$1+HG$1*1),Capability!$P$13&lt;(HE$1+HG$1*2)),HI$1*1.15,NA()))</f>
        <v/>
      </c>
      <c r="HL5">
        <f>IF(OR(Capability!$Q$13="",HG$1=""),NA(),IF(AND(Capability!$Q$13&gt;=(HE$1+HG$1*1),Capability!$Q$13&lt;(HE$1+HG$1*2)),HI$1*1.15,NA()))</f>
        <v/>
      </c>
      <c r="HN5">
        <f>IF(OR(Capability!$J$13="",HG$1=""),NA(),IF(AND(Capability!$J$13&gt;=(HE$1+HG$1*1),Capability!$J$13&lt;(HE$1+HG$1*2)),HI$1*1.04,NA()))</f>
        <v/>
      </c>
      <c r="HO5">
        <f>IF(OR(Capability!$L$13="",HG$1=""),NA(),IF(AND(Capability!$L$13&gt;=(HE$1+HG$1*1),Capability!$L$13&lt;(HE$1+HG$1*2)),HI$1*1.04,NA()))</f>
        <v/>
      </c>
      <c r="HP5">
        <f>IF((HS$1+1)&gt;HQ$1,NA(),(HS$1+1)-4)</f>
        <v/>
      </c>
      <c r="HQ5">
        <f>IF((HS$1+1)&gt;HQ$1,NA(),INDEX('Data Entry'!$Q$5:$Q$10004,(HS$1+1)-4))</f>
        <v/>
      </c>
      <c r="HR5">
        <f>IF(ISNA(HP5),NA(),Capability!$K$14)</f>
        <v/>
      </c>
      <c r="HS5">
        <f>IF(ISNA(HP5),NA(),Capability!$J$14)</f>
        <v/>
      </c>
      <c r="HT5">
        <f>IF(ISNA(HP5),NA(),Capability!$L$14)</f>
        <v/>
      </c>
      <c r="HU5">
        <f>IF(OR(ISNA(HQ5),ISNA(HQ4)),NA(),ABS(HQ5-HQ4))</f>
        <v/>
      </c>
      <c r="HV5">
        <f>IF(ISNA(HP5),NA(),Capability!$N$14)</f>
        <v/>
      </c>
      <c r="HW5">
        <f>IF(ISNA(HP5),NA(),IF(OR(Capability!$Q$14="",Settings!$F$7&lt;&gt;"Y"),NA(),Capability!$Q$14))</f>
        <v/>
      </c>
      <c r="HX5">
        <f>IF(ISNA(HP5),NA(),IF(OR(Capability!$P$14="",Settings!$F$7&lt;&gt;"Y"),NA(),Capability!$P$14))</f>
        <v/>
      </c>
      <c r="HY5">
        <f>IF(HW$1="","",ROUND(HU$1+HW$1*1.5,4))</f>
        <v/>
      </c>
      <c r="HZ5">
        <f>IF(HW$1="","",COUNTIFS('Data Entry'!$Q$5:$Q$10004,"&gt;="&amp;(HU$1+HW$1*1),'Data Entry'!$Q$5:$Q$10004,"&lt;"&amp;(HU$1+HW$1*2)))</f>
        <v/>
      </c>
      <c r="IA5">
        <f>IF(OR(Capability!$P$14="",HW$1=""),NA(),IF(AND(Capability!$P$14&gt;=(HU$1+HW$1*1),Capability!$P$14&lt;(HU$1+HW$1*2)),HY$1*1.15,NA()))</f>
        <v/>
      </c>
      <c r="IB5">
        <f>IF(OR(Capability!$Q$14="",HW$1=""),NA(),IF(AND(Capability!$Q$14&gt;=(HU$1+HW$1*1),Capability!$Q$14&lt;(HU$1+HW$1*2)),HY$1*1.15,NA()))</f>
        <v/>
      </c>
      <c r="ID5">
        <f>IF(OR(Capability!$J$14="",HW$1=""),NA(),IF(AND(Capability!$J$14&gt;=(HU$1+HW$1*1),Capability!$J$14&lt;(HU$1+HW$1*2)),HY$1*1.04,NA()))</f>
        <v/>
      </c>
      <c r="IE5">
        <f>IF(OR(Capability!$L$14="",HW$1=""),NA(),IF(AND(Capability!$L$14&gt;=(HU$1+HW$1*1),Capability!$L$14&lt;(HU$1+HW$1*2)),HY$1*1.04,NA()))</f>
        <v/>
      </c>
    </row>
    <row r="6">
      <c r="A6" s="35" t="inlineStr">
        <is>
          <t>Unit</t>
        </is>
      </c>
      <c r="B6" s="36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IF(OR(Capability!$J$5="",CI$1=""),NA(),IF(AND(Capability!$J$5&gt;=(CG$1+CI$1*2),Capability!$J$5&lt;(CG$1+CI$1*3)),CK$1*1.04,NA()))</f>
        <v/>
      </c>
      <c r="CQ6">
        <f>IF(OR(Capability!$L$5="",CI$1=""),NA(),IF(AND(Capability!$L$5&gt;=(CG$1+CI$1*2),Capability!$L$5&lt;(CG$1+CI$1*3)),CK$1*1.04,NA()))</f>
        <v/>
      </c>
      <c r="CR6">
        <f>IF((CU$1+2)&gt;CS$1,NA(),(CU$1+2)-4)</f>
        <v/>
      </c>
      <c r="CS6">
        <f>IF((CU$1+2)&gt;CS$1,NA(),INDEX('Data Entry'!$I$5:$I$10004,(CU$1+2)-4))</f>
        <v/>
      </c>
      <c r="CT6">
        <f>IF(ISNA(CR6),NA(),Capability!$K$6)</f>
        <v/>
      </c>
      <c r="CU6">
        <f>IF(ISNA(CR6),NA(),Capability!$J$6)</f>
        <v/>
      </c>
      <c r="CV6">
        <f>IF(ISNA(CR6),NA(),Capability!$L$6)</f>
        <v/>
      </c>
      <c r="CW6">
        <f>IF(OR(ISNA(CS6),ISNA(CS5)),NA(),ABS(CS6-CS5))</f>
        <v/>
      </c>
      <c r="CX6">
        <f>IF(ISNA(CR6),NA(),Capability!$N$6)</f>
        <v/>
      </c>
      <c r="CY6">
        <f>IF(ISNA(CR6),NA(),IF(OR(Capability!$Q$6="",Settings!$F$7&lt;&gt;"Y"),NA(),Capability!$Q$6))</f>
        <v/>
      </c>
      <c r="CZ6">
        <f>IF(ISNA(CR6),NA(),IF(OR(Capability!$P$6="",Settings!$F$7&lt;&gt;"Y"),NA(),Capability!$P$6))</f>
        <v/>
      </c>
      <c r="DA6">
        <f>IF(CY$1="","",ROUND(CW$1+CY$1*2.5,4))</f>
        <v/>
      </c>
      <c r="DB6">
        <f>IF(CY$1="","",COUNTIFS('Data Entry'!$I$5:$I$10004,"&gt;="&amp;(CW$1+CY$1*2),'Data Entry'!$I$5:$I$10004,"&lt;"&amp;(CW$1+CY$1*3)))</f>
        <v/>
      </c>
      <c r="DC6">
        <f>IF(OR(Capability!$P$6="",CY$1=""),NA(),IF(AND(Capability!$P$6&gt;=(CW$1+CY$1*2),Capability!$P$6&lt;(CW$1+CY$1*3)),DA$1*1.15,NA()))</f>
        <v/>
      </c>
      <c r="DD6">
        <f>IF(OR(Capability!$Q$6="",CY$1=""),NA(),IF(AND(Capability!$Q$6&gt;=(CW$1+CY$1*2),Capability!$Q$6&lt;(CW$1+CY$1*3)),DA$1*1.15,NA()))</f>
        <v/>
      </c>
      <c r="DF6">
        <f>IF(OR(Capability!$J$6="",CY$1=""),NA(),IF(AND(Capability!$J$6&gt;=(CW$1+CY$1*2),Capability!$J$6&lt;(CW$1+CY$1*3)),DA$1*1.04,NA()))</f>
        <v/>
      </c>
      <c r="DG6">
        <f>IF(OR(Capability!$L$6="",CY$1=""),NA(),IF(AND(Capability!$L$6&gt;=(CW$1+CY$1*2),Capability!$L$6&lt;(CW$1+CY$1*3)),DA$1*1.04,NA()))</f>
        <v/>
      </c>
      <c r="DH6">
        <f>IF((DK$1+2)&gt;DI$1,NA(),(DK$1+2)-4)</f>
        <v/>
      </c>
      <c r="DI6">
        <f>IF((DK$1+2)&gt;DI$1,NA(),INDEX('Data Entry'!$J$5:$J$10004,(DK$1+2)-4))</f>
        <v/>
      </c>
      <c r="DJ6">
        <f>IF(ISNA(DH6),NA(),Capability!$K$7)</f>
        <v/>
      </c>
      <c r="DK6">
        <f>IF(ISNA(DH6),NA(),Capability!$J$7)</f>
        <v/>
      </c>
      <c r="DL6">
        <f>IF(ISNA(DH6),NA(),Capability!$L$7)</f>
        <v/>
      </c>
      <c r="DM6">
        <f>IF(OR(ISNA(DI6),ISNA(DI5)),NA(),ABS(DI6-DI5))</f>
        <v/>
      </c>
      <c r="DN6">
        <f>IF(ISNA(DH6),NA(),Capability!$N$7)</f>
        <v/>
      </c>
      <c r="DO6">
        <f>IF(ISNA(DH6),NA(),IF(OR(Capability!$Q$7="",Settings!$F$7&lt;&gt;"Y"),NA(),Capability!$Q$7))</f>
        <v/>
      </c>
      <c r="DP6">
        <f>IF(ISNA(DH6),NA(),IF(OR(Capability!$P$7="",Settings!$F$7&lt;&gt;"Y"),NA(),Capability!$P$7))</f>
        <v/>
      </c>
      <c r="DQ6">
        <f>IF(DO$1="","",ROUND(DM$1+DO$1*2.5,4))</f>
        <v/>
      </c>
      <c r="DR6">
        <f>IF(DO$1="","",COUNTIFS('Data Entry'!$J$5:$J$10004,"&gt;="&amp;(DM$1+DO$1*2),'Data Entry'!$J$5:$J$10004,"&lt;"&amp;(DM$1+DO$1*3)))</f>
        <v/>
      </c>
      <c r="DS6">
        <f>IF(OR(Capability!$P$7="",DO$1=""),NA(),IF(AND(Capability!$P$7&gt;=(DM$1+DO$1*2),Capability!$P$7&lt;(DM$1+DO$1*3)),DQ$1*1.15,NA()))</f>
        <v/>
      </c>
      <c r="DT6">
        <f>IF(OR(Capability!$Q$7="",DO$1=""),NA(),IF(AND(Capability!$Q$7&gt;=(DM$1+DO$1*2),Capability!$Q$7&lt;(DM$1+DO$1*3)),DQ$1*1.15,NA()))</f>
        <v/>
      </c>
      <c r="DV6">
        <f>IF(OR(Capability!$J$7="",DO$1=""),NA(),IF(AND(Capability!$J$7&gt;=(DM$1+DO$1*2),Capability!$J$7&lt;(DM$1+DO$1*3)),DQ$1*1.04,NA()))</f>
        <v/>
      </c>
      <c r="DW6">
        <f>IF(OR(Capability!$L$7="",DO$1=""),NA(),IF(AND(Capability!$L$7&gt;=(DM$1+DO$1*2),Capability!$L$7&lt;(DM$1+DO$1*3)),DQ$1*1.04,NA()))</f>
        <v/>
      </c>
      <c r="DX6">
        <f>IF((EA$1+2)&gt;DY$1,NA(),(EA$1+2)-4)</f>
        <v/>
      </c>
      <c r="DY6">
        <f>IF((EA$1+2)&gt;DY$1,NA(),INDEX('Data Entry'!$K$5:$K$10004,(EA$1+2)-4))</f>
        <v/>
      </c>
      <c r="DZ6">
        <f>IF(ISNA(DX6),NA(),Capability!$K$8)</f>
        <v/>
      </c>
      <c r="EA6">
        <f>IF(ISNA(DX6),NA(),Capability!$J$8)</f>
        <v/>
      </c>
      <c r="EB6">
        <f>IF(ISNA(DX6),NA(),Capability!$L$8)</f>
        <v/>
      </c>
      <c r="EC6">
        <f>IF(OR(ISNA(DY6),ISNA(DY5)),NA(),ABS(DY6-DY5))</f>
        <v/>
      </c>
      <c r="ED6">
        <f>IF(ISNA(DX6),NA(),Capability!$N$8)</f>
        <v/>
      </c>
      <c r="EE6">
        <f>IF(ISNA(DX6),NA(),IF(OR(Capability!$Q$8="",Settings!$F$7&lt;&gt;"Y"),NA(),Capability!$Q$8))</f>
        <v/>
      </c>
      <c r="EF6">
        <f>IF(ISNA(DX6),NA(),IF(OR(Capability!$P$8="",Settings!$F$7&lt;&gt;"Y"),NA(),Capability!$P$8))</f>
        <v/>
      </c>
      <c r="EG6">
        <f>IF(EE$1="","",ROUND(EC$1+EE$1*2.5,4))</f>
        <v/>
      </c>
      <c r="EH6">
        <f>IF(EE$1="","",COUNTIFS('Data Entry'!$K$5:$K$10004,"&gt;="&amp;(EC$1+EE$1*2),'Data Entry'!$K$5:$K$10004,"&lt;"&amp;(EC$1+EE$1*3)))</f>
        <v/>
      </c>
      <c r="EI6">
        <f>IF(OR(Capability!$P$8="",EE$1=""),NA(),IF(AND(Capability!$P$8&gt;=(EC$1+EE$1*2),Capability!$P$8&lt;(EC$1+EE$1*3)),EG$1*1.15,NA()))</f>
        <v/>
      </c>
      <c r="EJ6">
        <f>IF(OR(Capability!$Q$8="",EE$1=""),NA(),IF(AND(Capability!$Q$8&gt;=(EC$1+EE$1*2),Capability!$Q$8&lt;(EC$1+EE$1*3)),EG$1*1.15,NA()))</f>
        <v/>
      </c>
      <c r="EL6">
        <f>IF(OR(Capability!$J$8="",EE$1=""),NA(),IF(AND(Capability!$J$8&gt;=(EC$1+EE$1*2),Capability!$J$8&lt;(EC$1+EE$1*3)),EG$1*1.04,NA()))</f>
        <v/>
      </c>
      <c r="EM6">
        <f>IF(OR(Capability!$L$8="",EE$1=""),NA(),IF(AND(Capability!$L$8&gt;=(EC$1+EE$1*2),Capability!$L$8&lt;(EC$1+EE$1*3)),EG$1*1.04,NA()))</f>
        <v/>
      </c>
      <c r="EN6">
        <f>IF((EQ$1+2)&gt;EO$1,NA(),(EQ$1+2)-4)</f>
        <v/>
      </c>
      <c r="EO6">
        <f>IF((EQ$1+2)&gt;EO$1,NA(),INDEX('Data Entry'!$L$5:$L$10004,(EQ$1+2)-4))</f>
        <v/>
      </c>
      <c r="EP6">
        <f>IF(ISNA(EN6),NA(),Capability!$K$9)</f>
        <v/>
      </c>
      <c r="EQ6">
        <f>IF(ISNA(EN6),NA(),Capability!$J$9)</f>
        <v/>
      </c>
      <c r="ER6">
        <f>IF(ISNA(EN6),NA(),Capability!$L$9)</f>
        <v/>
      </c>
      <c r="ES6">
        <f>IF(OR(ISNA(EO6),ISNA(EO5)),NA(),ABS(EO6-EO5))</f>
        <v/>
      </c>
      <c r="ET6">
        <f>IF(ISNA(EN6),NA(),Capability!$N$9)</f>
        <v/>
      </c>
      <c r="EU6">
        <f>IF(ISNA(EN6),NA(),IF(OR(Capability!$Q$9="",Settings!$F$7&lt;&gt;"Y"),NA(),Capability!$Q$9))</f>
        <v/>
      </c>
      <c r="EV6">
        <f>IF(ISNA(EN6),NA(),IF(OR(Capability!$P$9="",Settings!$F$7&lt;&gt;"Y"),NA(),Capability!$P$9))</f>
        <v/>
      </c>
      <c r="EW6">
        <f>IF(EU$1="","",ROUND(ES$1+EU$1*2.5,4))</f>
        <v/>
      </c>
      <c r="EX6">
        <f>IF(EU$1="","",COUNTIFS('Data Entry'!$L$5:$L$10004,"&gt;="&amp;(ES$1+EU$1*2),'Data Entry'!$L$5:$L$10004,"&lt;"&amp;(ES$1+EU$1*3)))</f>
        <v/>
      </c>
      <c r="EY6">
        <f>IF(OR(Capability!$P$9="",EU$1=""),NA(),IF(AND(Capability!$P$9&gt;=(ES$1+EU$1*2),Capability!$P$9&lt;(ES$1+EU$1*3)),EW$1*1.15,NA()))</f>
        <v/>
      </c>
      <c r="EZ6">
        <f>IF(OR(Capability!$Q$9="",EU$1=""),NA(),IF(AND(Capability!$Q$9&gt;=(ES$1+EU$1*2),Capability!$Q$9&lt;(ES$1+EU$1*3)),EW$1*1.15,NA()))</f>
        <v/>
      </c>
      <c r="FB6">
        <f>IF(OR(Capability!$J$9="",EU$1=""),NA(),IF(AND(Capability!$J$9&gt;=(ES$1+EU$1*2),Capability!$J$9&lt;(ES$1+EU$1*3)),EW$1*1.04,NA()))</f>
        <v/>
      </c>
      <c r="FC6">
        <f>IF(OR(Capability!$L$9="",EU$1=""),NA(),IF(AND(Capability!$L$9&gt;=(ES$1+EU$1*2),Capability!$L$9&lt;(ES$1+EU$1*3)),EW$1*1.04,NA()))</f>
        <v/>
      </c>
      <c r="FD6">
        <f>IF((FG$1+2)&gt;FE$1,NA(),(FG$1+2)-4)</f>
        <v/>
      </c>
      <c r="FE6">
        <f>IF((FG$1+2)&gt;FE$1,NA(),INDEX('Data Entry'!$M$5:$M$10004,(FG$1+2)-4))</f>
        <v/>
      </c>
      <c r="FF6">
        <f>IF(ISNA(FD6),NA(),Capability!$K$10)</f>
        <v/>
      </c>
      <c r="FG6">
        <f>IF(ISNA(FD6),NA(),Capability!$J$10)</f>
        <v/>
      </c>
      <c r="FH6">
        <f>IF(ISNA(FD6),NA(),Capability!$L$10)</f>
        <v/>
      </c>
      <c r="FI6">
        <f>IF(OR(ISNA(FE6),ISNA(FE5)),NA(),ABS(FE6-FE5))</f>
        <v/>
      </c>
      <c r="FJ6">
        <f>IF(ISNA(FD6),NA(),Capability!$N$10)</f>
        <v/>
      </c>
      <c r="FK6">
        <f>IF(ISNA(FD6),NA(),IF(OR(Capability!$Q$10="",Settings!$F$7&lt;&gt;"Y"),NA(),Capability!$Q$10))</f>
        <v/>
      </c>
      <c r="FL6">
        <f>IF(ISNA(FD6),NA(),IF(OR(Capability!$P$10="",Settings!$F$7&lt;&gt;"Y"),NA(),Capability!$P$10))</f>
        <v/>
      </c>
      <c r="FM6">
        <f>IF(FK$1="","",ROUND(FI$1+FK$1*2.5,4))</f>
        <v/>
      </c>
      <c r="FN6">
        <f>IF(FK$1="","",COUNTIFS('Data Entry'!$M$5:$M$10004,"&gt;="&amp;(FI$1+FK$1*2),'Data Entry'!$M$5:$M$10004,"&lt;"&amp;(FI$1+FK$1*3)))</f>
        <v/>
      </c>
      <c r="FO6">
        <f>IF(OR(Capability!$P$10="",FK$1=""),NA(),IF(AND(Capability!$P$10&gt;=(FI$1+FK$1*2),Capability!$P$10&lt;(FI$1+FK$1*3)),FM$1*1.15,NA()))</f>
        <v/>
      </c>
      <c r="FP6">
        <f>IF(OR(Capability!$Q$10="",FK$1=""),NA(),IF(AND(Capability!$Q$10&gt;=(FI$1+FK$1*2),Capability!$Q$10&lt;(FI$1+FK$1*3)),FM$1*1.15,NA()))</f>
        <v/>
      </c>
      <c r="FR6">
        <f>IF(OR(Capability!$J$10="",FK$1=""),NA(),IF(AND(Capability!$J$10&gt;=(FI$1+FK$1*2),Capability!$J$10&lt;(FI$1+FK$1*3)),FM$1*1.04,NA()))</f>
        <v/>
      </c>
      <c r="FS6">
        <f>IF(OR(Capability!$L$10="",FK$1=""),NA(),IF(AND(Capability!$L$10&gt;=(FI$1+FK$1*2),Capability!$L$10&lt;(FI$1+FK$1*3)),FM$1*1.04,NA()))</f>
        <v/>
      </c>
      <c r="FT6">
        <f>IF((FW$1+2)&gt;FU$1,NA(),(FW$1+2)-4)</f>
        <v/>
      </c>
      <c r="FU6">
        <f>IF((FW$1+2)&gt;FU$1,NA(),INDEX('Data Entry'!$N$5:$N$10004,(FW$1+2)-4))</f>
        <v/>
      </c>
      <c r="FV6">
        <f>IF(ISNA(FT6),NA(),Capability!$K$11)</f>
        <v/>
      </c>
      <c r="FW6">
        <f>IF(ISNA(FT6),NA(),Capability!$J$11)</f>
        <v/>
      </c>
      <c r="FX6">
        <f>IF(ISNA(FT6),NA(),Capability!$L$11)</f>
        <v/>
      </c>
      <c r="FY6">
        <f>IF(OR(ISNA(FU6),ISNA(FU5)),NA(),ABS(FU6-FU5))</f>
        <v/>
      </c>
      <c r="FZ6">
        <f>IF(ISNA(FT6),NA(),Capability!$N$11)</f>
        <v/>
      </c>
      <c r="GA6">
        <f>IF(ISNA(FT6),NA(),IF(OR(Capability!$Q$11="",Settings!$F$7&lt;&gt;"Y"),NA(),Capability!$Q$11))</f>
        <v/>
      </c>
      <c r="GB6">
        <f>IF(ISNA(FT6),NA(),IF(OR(Capability!$P$11="",Settings!$F$7&lt;&gt;"Y"),NA(),Capability!$P$11))</f>
        <v/>
      </c>
      <c r="GC6">
        <f>IF(GA$1="","",ROUND(FY$1+GA$1*2.5,4))</f>
        <v/>
      </c>
      <c r="GD6">
        <f>IF(GA$1="","",COUNTIFS('Data Entry'!$N$5:$N$10004,"&gt;="&amp;(FY$1+GA$1*2),'Data Entry'!$N$5:$N$10004,"&lt;"&amp;(FY$1+GA$1*3)))</f>
        <v/>
      </c>
      <c r="GE6">
        <f>IF(OR(Capability!$P$11="",GA$1=""),NA(),IF(AND(Capability!$P$11&gt;=(FY$1+GA$1*2),Capability!$P$11&lt;(FY$1+GA$1*3)),GC$1*1.15,NA()))</f>
        <v/>
      </c>
      <c r="GF6">
        <f>IF(OR(Capability!$Q$11="",GA$1=""),NA(),IF(AND(Capability!$Q$11&gt;=(FY$1+GA$1*2),Capability!$Q$11&lt;(FY$1+GA$1*3)),GC$1*1.15,NA()))</f>
        <v/>
      </c>
      <c r="GH6">
        <f>IF(OR(Capability!$J$11="",GA$1=""),NA(),IF(AND(Capability!$J$11&gt;=(FY$1+GA$1*2),Capability!$J$11&lt;(FY$1+GA$1*3)),GC$1*1.04,NA()))</f>
        <v/>
      </c>
      <c r="GI6">
        <f>IF(OR(Capability!$L$11="",GA$1=""),NA(),IF(AND(Capability!$L$11&gt;=(FY$1+GA$1*2),Capability!$L$11&lt;(FY$1+GA$1*3)),GC$1*1.04,NA()))</f>
        <v/>
      </c>
      <c r="GJ6">
        <f>IF((GM$1+2)&gt;GK$1,NA(),(GM$1+2)-4)</f>
        <v/>
      </c>
      <c r="GK6">
        <f>IF((GM$1+2)&gt;GK$1,NA(),INDEX('Data Entry'!$O$5:$O$10004,(GM$1+2)-4))</f>
        <v/>
      </c>
      <c r="GL6">
        <f>IF(ISNA(GJ6),NA(),Capability!$K$12)</f>
        <v/>
      </c>
      <c r="GM6">
        <f>IF(ISNA(GJ6),NA(),Capability!$J$12)</f>
        <v/>
      </c>
      <c r="GN6">
        <f>IF(ISNA(GJ6),NA(),Capability!$L$12)</f>
        <v/>
      </c>
      <c r="GO6">
        <f>IF(OR(ISNA(GK6),ISNA(GK5)),NA(),ABS(GK6-GK5))</f>
        <v/>
      </c>
      <c r="GP6">
        <f>IF(ISNA(GJ6),NA(),Capability!$N$12)</f>
        <v/>
      </c>
      <c r="GQ6">
        <f>IF(ISNA(GJ6),NA(),IF(OR(Capability!$Q$12="",Settings!$F$7&lt;&gt;"Y"),NA(),Capability!$Q$12))</f>
        <v/>
      </c>
      <c r="GR6">
        <f>IF(ISNA(GJ6),NA(),IF(OR(Capability!$P$12="",Settings!$F$7&lt;&gt;"Y"),NA(),Capability!$P$12))</f>
        <v/>
      </c>
      <c r="GS6">
        <f>IF(GQ$1="","",ROUND(GO$1+GQ$1*2.5,4))</f>
        <v/>
      </c>
      <c r="GT6">
        <f>IF(GQ$1="","",COUNTIFS('Data Entry'!$O$5:$O$10004,"&gt;="&amp;(GO$1+GQ$1*2),'Data Entry'!$O$5:$O$10004,"&lt;"&amp;(GO$1+GQ$1*3)))</f>
        <v/>
      </c>
      <c r="GU6">
        <f>IF(OR(Capability!$P$12="",GQ$1=""),NA(),IF(AND(Capability!$P$12&gt;=(GO$1+GQ$1*2),Capability!$P$12&lt;(GO$1+GQ$1*3)),GS$1*1.15,NA()))</f>
        <v/>
      </c>
      <c r="GV6">
        <f>IF(OR(Capability!$Q$12="",GQ$1=""),NA(),IF(AND(Capability!$Q$12&gt;=(GO$1+GQ$1*2),Capability!$Q$12&lt;(GO$1+GQ$1*3)),GS$1*1.15,NA()))</f>
        <v/>
      </c>
      <c r="GX6">
        <f>IF(OR(Capability!$J$12="",GQ$1=""),NA(),IF(AND(Capability!$J$12&gt;=(GO$1+GQ$1*2),Capability!$J$12&lt;(GO$1+GQ$1*3)),GS$1*1.04,NA()))</f>
        <v/>
      </c>
      <c r="GY6">
        <f>IF(OR(Capability!$L$12="",GQ$1=""),NA(),IF(AND(Capability!$L$12&gt;=(GO$1+GQ$1*2),Capability!$L$12&lt;(GO$1+GQ$1*3)),GS$1*1.04,NA()))</f>
        <v/>
      </c>
      <c r="GZ6">
        <f>IF((HC$1+2)&gt;HA$1,NA(),(HC$1+2)-4)</f>
        <v/>
      </c>
      <c r="HA6">
        <f>IF((HC$1+2)&gt;HA$1,NA(),INDEX('Data Entry'!$P$5:$P$10004,(HC$1+2)-4))</f>
        <v/>
      </c>
      <c r="HB6">
        <f>IF(ISNA(GZ6),NA(),Capability!$K$13)</f>
        <v/>
      </c>
      <c r="HC6">
        <f>IF(ISNA(GZ6),NA(),Capability!$J$13)</f>
        <v/>
      </c>
      <c r="HD6">
        <f>IF(ISNA(GZ6),NA(),Capability!$L$13)</f>
        <v/>
      </c>
      <c r="HE6">
        <f>IF(OR(ISNA(HA6),ISNA(HA5)),NA(),ABS(HA6-HA5))</f>
        <v/>
      </c>
      <c r="HF6">
        <f>IF(ISNA(GZ6),NA(),Capability!$N$13)</f>
        <v/>
      </c>
      <c r="HG6">
        <f>IF(ISNA(GZ6),NA(),IF(OR(Capability!$Q$13="",Settings!$F$7&lt;&gt;"Y"),NA(),Capability!$Q$13))</f>
        <v/>
      </c>
      <c r="HH6">
        <f>IF(ISNA(GZ6),NA(),IF(OR(Capability!$P$13="",Settings!$F$7&lt;&gt;"Y"),NA(),Capability!$P$13))</f>
        <v/>
      </c>
      <c r="HI6">
        <f>IF(HG$1="","",ROUND(HE$1+HG$1*2.5,4))</f>
        <v/>
      </c>
      <c r="HJ6">
        <f>IF(HG$1="","",COUNTIFS('Data Entry'!$P$5:$P$10004,"&gt;="&amp;(HE$1+HG$1*2),'Data Entry'!$P$5:$P$10004,"&lt;"&amp;(HE$1+HG$1*3)))</f>
        <v/>
      </c>
      <c r="HK6">
        <f>IF(OR(Capability!$P$13="",HG$1=""),NA(),IF(AND(Capability!$P$13&gt;=(HE$1+HG$1*2),Capability!$P$13&lt;(HE$1+HG$1*3)),HI$1*1.15,NA()))</f>
        <v/>
      </c>
      <c r="HL6">
        <f>IF(OR(Capability!$Q$13="",HG$1=""),NA(),IF(AND(Capability!$Q$13&gt;=(HE$1+HG$1*2),Capability!$Q$13&lt;(HE$1+HG$1*3)),HI$1*1.15,NA()))</f>
        <v/>
      </c>
      <c r="HN6">
        <f>IF(OR(Capability!$J$13="",HG$1=""),NA(),IF(AND(Capability!$J$13&gt;=(HE$1+HG$1*2),Capability!$J$13&lt;(HE$1+HG$1*3)),HI$1*1.04,NA()))</f>
        <v/>
      </c>
      <c r="HO6">
        <f>IF(OR(Capability!$L$13="",HG$1=""),NA(),IF(AND(Capability!$L$13&gt;=(HE$1+HG$1*2),Capability!$L$13&lt;(HE$1+HG$1*3)),HI$1*1.04,NA()))</f>
        <v/>
      </c>
      <c r="HP6">
        <f>IF((HS$1+2)&gt;HQ$1,NA(),(HS$1+2)-4)</f>
        <v/>
      </c>
      <c r="HQ6">
        <f>IF((HS$1+2)&gt;HQ$1,NA(),INDEX('Data Entry'!$Q$5:$Q$10004,(HS$1+2)-4))</f>
        <v/>
      </c>
      <c r="HR6">
        <f>IF(ISNA(HP6),NA(),Capability!$K$14)</f>
        <v/>
      </c>
      <c r="HS6">
        <f>IF(ISNA(HP6),NA(),Capability!$J$14)</f>
        <v/>
      </c>
      <c r="HT6">
        <f>IF(ISNA(HP6),NA(),Capability!$L$14)</f>
        <v/>
      </c>
      <c r="HU6">
        <f>IF(OR(ISNA(HQ6),ISNA(HQ5)),NA(),ABS(HQ6-HQ5))</f>
        <v/>
      </c>
      <c r="HV6">
        <f>IF(ISNA(HP6),NA(),Capability!$N$14)</f>
        <v/>
      </c>
      <c r="HW6">
        <f>IF(ISNA(HP6),NA(),IF(OR(Capability!$Q$14="",Settings!$F$7&lt;&gt;"Y"),NA(),Capability!$Q$14))</f>
        <v/>
      </c>
      <c r="HX6">
        <f>IF(ISNA(HP6),NA(),IF(OR(Capability!$P$14="",Settings!$F$7&lt;&gt;"Y"),NA(),Capability!$P$14))</f>
        <v/>
      </c>
      <c r="HY6">
        <f>IF(HW$1="","",ROUND(HU$1+HW$1*2.5,4))</f>
        <v/>
      </c>
      <c r="HZ6">
        <f>IF(HW$1="","",COUNTIFS('Data Entry'!$Q$5:$Q$10004,"&gt;="&amp;(HU$1+HW$1*2),'Data Entry'!$Q$5:$Q$10004,"&lt;"&amp;(HU$1+HW$1*3)))</f>
        <v/>
      </c>
      <c r="IA6">
        <f>IF(OR(Capability!$P$14="",HW$1=""),NA(),IF(AND(Capability!$P$14&gt;=(HU$1+HW$1*2),Capability!$P$14&lt;(HU$1+HW$1*3)),HY$1*1.15,NA()))</f>
        <v/>
      </c>
      <c r="IB6">
        <f>IF(OR(Capability!$Q$14="",HW$1=""),NA(),IF(AND(Capability!$Q$14&gt;=(HU$1+HW$1*2),Capability!$Q$14&lt;(HU$1+HW$1*3)),HY$1*1.15,NA()))</f>
        <v/>
      </c>
      <c r="ID6">
        <f>IF(OR(Capability!$J$14="",HW$1=""),NA(),IF(AND(Capability!$J$14&gt;=(HU$1+HW$1*2),Capability!$J$14&lt;(HU$1+HW$1*3)),HY$1*1.04,NA()))</f>
        <v/>
      </c>
      <c r="IE6">
        <f>IF(OR(Capability!$L$14="",HW$1=""),NA(),IF(AND(Capability!$L$14&gt;=(HU$1+HW$1*2),Capability!$L$14&lt;(HU$1+HW$1*3)),HY$1*1.04,NA()))</f>
        <v/>
      </c>
    </row>
    <row r="7">
      <c r="A7" s="35" t="inlineStr">
        <is>
          <t>Samples (n)</t>
        </is>
      </c>
      <c r="B7" s="22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IF(OR(Capability!$J$5="",CI$1=""),NA(),IF(AND(Capability!$J$5&gt;=(CG$1+CI$1*3),Capability!$J$5&lt;(CG$1+CI$1*4)),CK$1*1.04,NA()))</f>
        <v/>
      </c>
      <c r="CQ7">
        <f>IF(OR(Capability!$L$5="",CI$1=""),NA(),IF(AND(Capability!$L$5&gt;=(CG$1+CI$1*3),Capability!$L$5&lt;(CG$1+CI$1*4)),CK$1*1.04,NA()))</f>
        <v/>
      </c>
      <c r="CR7">
        <f>IF((CU$1+3)&gt;CS$1,NA(),(CU$1+3)-4)</f>
        <v/>
      </c>
      <c r="CS7">
        <f>IF((CU$1+3)&gt;CS$1,NA(),INDEX('Data Entry'!$I$5:$I$10004,(CU$1+3)-4))</f>
        <v/>
      </c>
      <c r="CT7">
        <f>IF(ISNA(CR7),NA(),Capability!$K$6)</f>
        <v/>
      </c>
      <c r="CU7">
        <f>IF(ISNA(CR7),NA(),Capability!$J$6)</f>
        <v/>
      </c>
      <c r="CV7">
        <f>IF(ISNA(CR7),NA(),Capability!$L$6)</f>
        <v/>
      </c>
      <c r="CW7">
        <f>IF(OR(ISNA(CS7),ISNA(CS6)),NA(),ABS(CS7-CS6))</f>
        <v/>
      </c>
      <c r="CX7">
        <f>IF(ISNA(CR7),NA(),Capability!$N$6)</f>
        <v/>
      </c>
      <c r="CY7">
        <f>IF(ISNA(CR7),NA(),IF(OR(Capability!$Q$6="",Settings!$F$7&lt;&gt;"Y"),NA(),Capability!$Q$6))</f>
        <v/>
      </c>
      <c r="CZ7">
        <f>IF(ISNA(CR7),NA(),IF(OR(Capability!$P$6="",Settings!$F$7&lt;&gt;"Y"),NA(),Capability!$P$6))</f>
        <v/>
      </c>
      <c r="DA7">
        <f>IF(CY$1="","",ROUND(CW$1+CY$1*3.5,4))</f>
        <v/>
      </c>
      <c r="DB7">
        <f>IF(CY$1="","",COUNTIFS('Data Entry'!$I$5:$I$10004,"&gt;="&amp;(CW$1+CY$1*3),'Data Entry'!$I$5:$I$10004,"&lt;"&amp;(CW$1+CY$1*4)))</f>
        <v/>
      </c>
      <c r="DC7">
        <f>IF(OR(Capability!$P$6="",CY$1=""),NA(),IF(AND(Capability!$P$6&gt;=(CW$1+CY$1*3),Capability!$P$6&lt;(CW$1+CY$1*4)),DA$1*1.15,NA()))</f>
        <v/>
      </c>
      <c r="DD7">
        <f>IF(OR(Capability!$Q$6="",CY$1=""),NA(),IF(AND(Capability!$Q$6&gt;=(CW$1+CY$1*3),Capability!$Q$6&lt;(CW$1+CY$1*4)),DA$1*1.15,NA()))</f>
        <v/>
      </c>
      <c r="DF7">
        <f>IF(OR(Capability!$J$6="",CY$1=""),NA(),IF(AND(Capability!$J$6&gt;=(CW$1+CY$1*3),Capability!$J$6&lt;(CW$1+CY$1*4)),DA$1*1.04,NA()))</f>
        <v/>
      </c>
      <c r="DG7">
        <f>IF(OR(Capability!$L$6="",CY$1=""),NA(),IF(AND(Capability!$L$6&gt;=(CW$1+CY$1*3),Capability!$L$6&lt;(CW$1+CY$1*4)),DA$1*1.04,NA()))</f>
        <v/>
      </c>
      <c r="DH7">
        <f>IF((DK$1+3)&gt;DI$1,NA(),(DK$1+3)-4)</f>
        <v/>
      </c>
      <c r="DI7">
        <f>IF((DK$1+3)&gt;DI$1,NA(),INDEX('Data Entry'!$J$5:$J$10004,(DK$1+3)-4))</f>
        <v/>
      </c>
      <c r="DJ7">
        <f>IF(ISNA(DH7),NA(),Capability!$K$7)</f>
        <v/>
      </c>
      <c r="DK7">
        <f>IF(ISNA(DH7),NA(),Capability!$J$7)</f>
        <v/>
      </c>
      <c r="DL7">
        <f>IF(ISNA(DH7),NA(),Capability!$L$7)</f>
        <v/>
      </c>
      <c r="DM7">
        <f>IF(OR(ISNA(DI7),ISNA(DI6)),NA(),ABS(DI7-DI6))</f>
        <v/>
      </c>
      <c r="DN7">
        <f>IF(ISNA(DH7),NA(),Capability!$N$7)</f>
        <v/>
      </c>
      <c r="DO7">
        <f>IF(ISNA(DH7),NA(),IF(OR(Capability!$Q$7="",Settings!$F$7&lt;&gt;"Y"),NA(),Capability!$Q$7))</f>
        <v/>
      </c>
      <c r="DP7">
        <f>IF(ISNA(DH7),NA(),IF(OR(Capability!$P$7="",Settings!$F$7&lt;&gt;"Y"),NA(),Capability!$P$7))</f>
        <v/>
      </c>
      <c r="DQ7">
        <f>IF(DO$1="","",ROUND(DM$1+DO$1*3.5,4))</f>
        <v/>
      </c>
      <c r="DR7">
        <f>IF(DO$1="","",COUNTIFS('Data Entry'!$J$5:$J$10004,"&gt;="&amp;(DM$1+DO$1*3),'Data Entry'!$J$5:$J$10004,"&lt;"&amp;(DM$1+DO$1*4)))</f>
        <v/>
      </c>
      <c r="DS7">
        <f>IF(OR(Capability!$P$7="",DO$1=""),NA(),IF(AND(Capability!$P$7&gt;=(DM$1+DO$1*3),Capability!$P$7&lt;(DM$1+DO$1*4)),DQ$1*1.15,NA()))</f>
        <v/>
      </c>
      <c r="DT7">
        <f>IF(OR(Capability!$Q$7="",DO$1=""),NA(),IF(AND(Capability!$Q$7&gt;=(DM$1+DO$1*3),Capability!$Q$7&lt;(DM$1+DO$1*4)),DQ$1*1.15,NA()))</f>
        <v/>
      </c>
      <c r="DV7">
        <f>IF(OR(Capability!$J$7="",DO$1=""),NA(),IF(AND(Capability!$J$7&gt;=(DM$1+DO$1*3),Capability!$J$7&lt;(DM$1+DO$1*4)),DQ$1*1.04,NA()))</f>
        <v/>
      </c>
      <c r="DW7">
        <f>IF(OR(Capability!$L$7="",DO$1=""),NA(),IF(AND(Capability!$L$7&gt;=(DM$1+DO$1*3),Capability!$L$7&lt;(DM$1+DO$1*4)),DQ$1*1.04,NA()))</f>
        <v/>
      </c>
      <c r="DX7">
        <f>IF((EA$1+3)&gt;DY$1,NA(),(EA$1+3)-4)</f>
        <v/>
      </c>
      <c r="DY7">
        <f>IF((EA$1+3)&gt;DY$1,NA(),INDEX('Data Entry'!$K$5:$K$10004,(EA$1+3)-4))</f>
        <v/>
      </c>
      <c r="DZ7">
        <f>IF(ISNA(DX7),NA(),Capability!$K$8)</f>
        <v/>
      </c>
      <c r="EA7">
        <f>IF(ISNA(DX7),NA(),Capability!$J$8)</f>
        <v/>
      </c>
      <c r="EB7">
        <f>IF(ISNA(DX7),NA(),Capability!$L$8)</f>
        <v/>
      </c>
      <c r="EC7">
        <f>IF(OR(ISNA(DY7),ISNA(DY6)),NA(),ABS(DY7-DY6))</f>
        <v/>
      </c>
      <c r="ED7">
        <f>IF(ISNA(DX7),NA(),Capability!$N$8)</f>
        <v/>
      </c>
      <c r="EE7">
        <f>IF(ISNA(DX7),NA(),IF(OR(Capability!$Q$8="",Settings!$F$7&lt;&gt;"Y"),NA(),Capability!$Q$8))</f>
        <v/>
      </c>
      <c r="EF7">
        <f>IF(ISNA(DX7),NA(),IF(OR(Capability!$P$8="",Settings!$F$7&lt;&gt;"Y"),NA(),Capability!$P$8))</f>
        <v/>
      </c>
      <c r="EG7">
        <f>IF(EE$1="","",ROUND(EC$1+EE$1*3.5,4))</f>
        <v/>
      </c>
      <c r="EH7">
        <f>IF(EE$1="","",COUNTIFS('Data Entry'!$K$5:$K$10004,"&gt;="&amp;(EC$1+EE$1*3),'Data Entry'!$K$5:$K$10004,"&lt;"&amp;(EC$1+EE$1*4)))</f>
        <v/>
      </c>
      <c r="EI7">
        <f>IF(OR(Capability!$P$8="",EE$1=""),NA(),IF(AND(Capability!$P$8&gt;=(EC$1+EE$1*3),Capability!$P$8&lt;(EC$1+EE$1*4)),EG$1*1.15,NA()))</f>
        <v/>
      </c>
      <c r="EJ7">
        <f>IF(OR(Capability!$Q$8="",EE$1=""),NA(),IF(AND(Capability!$Q$8&gt;=(EC$1+EE$1*3),Capability!$Q$8&lt;(EC$1+EE$1*4)),EG$1*1.15,NA()))</f>
        <v/>
      </c>
      <c r="EL7">
        <f>IF(OR(Capability!$J$8="",EE$1=""),NA(),IF(AND(Capability!$J$8&gt;=(EC$1+EE$1*3),Capability!$J$8&lt;(EC$1+EE$1*4)),EG$1*1.04,NA()))</f>
        <v/>
      </c>
      <c r="EM7">
        <f>IF(OR(Capability!$L$8="",EE$1=""),NA(),IF(AND(Capability!$L$8&gt;=(EC$1+EE$1*3),Capability!$L$8&lt;(EC$1+EE$1*4)),EG$1*1.04,NA()))</f>
        <v/>
      </c>
      <c r="EN7">
        <f>IF((EQ$1+3)&gt;EO$1,NA(),(EQ$1+3)-4)</f>
        <v/>
      </c>
      <c r="EO7">
        <f>IF((EQ$1+3)&gt;EO$1,NA(),INDEX('Data Entry'!$L$5:$L$10004,(EQ$1+3)-4))</f>
        <v/>
      </c>
      <c r="EP7">
        <f>IF(ISNA(EN7),NA(),Capability!$K$9)</f>
        <v/>
      </c>
      <c r="EQ7">
        <f>IF(ISNA(EN7),NA(),Capability!$J$9)</f>
        <v/>
      </c>
      <c r="ER7">
        <f>IF(ISNA(EN7),NA(),Capability!$L$9)</f>
        <v/>
      </c>
      <c r="ES7">
        <f>IF(OR(ISNA(EO7),ISNA(EO6)),NA(),ABS(EO7-EO6))</f>
        <v/>
      </c>
      <c r="ET7">
        <f>IF(ISNA(EN7),NA(),Capability!$N$9)</f>
        <v/>
      </c>
      <c r="EU7">
        <f>IF(ISNA(EN7),NA(),IF(OR(Capability!$Q$9="",Settings!$F$7&lt;&gt;"Y"),NA(),Capability!$Q$9))</f>
        <v/>
      </c>
      <c r="EV7">
        <f>IF(ISNA(EN7),NA(),IF(OR(Capability!$P$9="",Settings!$F$7&lt;&gt;"Y"),NA(),Capability!$P$9))</f>
        <v/>
      </c>
      <c r="EW7">
        <f>IF(EU$1="","",ROUND(ES$1+EU$1*3.5,4))</f>
        <v/>
      </c>
      <c r="EX7">
        <f>IF(EU$1="","",COUNTIFS('Data Entry'!$L$5:$L$10004,"&gt;="&amp;(ES$1+EU$1*3),'Data Entry'!$L$5:$L$10004,"&lt;"&amp;(ES$1+EU$1*4)))</f>
        <v/>
      </c>
      <c r="EY7">
        <f>IF(OR(Capability!$P$9="",EU$1=""),NA(),IF(AND(Capability!$P$9&gt;=(ES$1+EU$1*3),Capability!$P$9&lt;(ES$1+EU$1*4)),EW$1*1.15,NA()))</f>
        <v/>
      </c>
      <c r="EZ7">
        <f>IF(OR(Capability!$Q$9="",EU$1=""),NA(),IF(AND(Capability!$Q$9&gt;=(ES$1+EU$1*3),Capability!$Q$9&lt;(ES$1+EU$1*4)),EW$1*1.15,NA()))</f>
        <v/>
      </c>
      <c r="FB7">
        <f>IF(OR(Capability!$J$9="",EU$1=""),NA(),IF(AND(Capability!$J$9&gt;=(ES$1+EU$1*3),Capability!$J$9&lt;(ES$1+EU$1*4)),EW$1*1.04,NA()))</f>
        <v/>
      </c>
      <c r="FC7">
        <f>IF(OR(Capability!$L$9="",EU$1=""),NA(),IF(AND(Capability!$L$9&gt;=(ES$1+EU$1*3),Capability!$L$9&lt;(ES$1+EU$1*4)),EW$1*1.04,NA()))</f>
        <v/>
      </c>
      <c r="FD7">
        <f>IF((FG$1+3)&gt;FE$1,NA(),(FG$1+3)-4)</f>
        <v/>
      </c>
      <c r="FE7">
        <f>IF((FG$1+3)&gt;FE$1,NA(),INDEX('Data Entry'!$M$5:$M$10004,(FG$1+3)-4))</f>
        <v/>
      </c>
      <c r="FF7">
        <f>IF(ISNA(FD7),NA(),Capability!$K$10)</f>
        <v/>
      </c>
      <c r="FG7">
        <f>IF(ISNA(FD7),NA(),Capability!$J$10)</f>
        <v/>
      </c>
      <c r="FH7">
        <f>IF(ISNA(FD7),NA(),Capability!$L$10)</f>
        <v/>
      </c>
      <c r="FI7">
        <f>IF(OR(ISNA(FE7),ISNA(FE6)),NA(),ABS(FE7-FE6))</f>
        <v/>
      </c>
      <c r="FJ7">
        <f>IF(ISNA(FD7),NA(),Capability!$N$10)</f>
        <v/>
      </c>
      <c r="FK7">
        <f>IF(ISNA(FD7),NA(),IF(OR(Capability!$Q$10="",Settings!$F$7&lt;&gt;"Y"),NA(),Capability!$Q$10))</f>
        <v/>
      </c>
      <c r="FL7">
        <f>IF(ISNA(FD7),NA(),IF(OR(Capability!$P$10="",Settings!$F$7&lt;&gt;"Y"),NA(),Capability!$P$10))</f>
        <v/>
      </c>
      <c r="FM7">
        <f>IF(FK$1="","",ROUND(FI$1+FK$1*3.5,4))</f>
        <v/>
      </c>
      <c r="FN7">
        <f>IF(FK$1="","",COUNTIFS('Data Entry'!$M$5:$M$10004,"&gt;="&amp;(FI$1+FK$1*3),'Data Entry'!$M$5:$M$10004,"&lt;"&amp;(FI$1+FK$1*4)))</f>
        <v/>
      </c>
      <c r="FO7">
        <f>IF(OR(Capability!$P$10="",FK$1=""),NA(),IF(AND(Capability!$P$10&gt;=(FI$1+FK$1*3),Capability!$P$10&lt;(FI$1+FK$1*4)),FM$1*1.15,NA()))</f>
        <v/>
      </c>
      <c r="FP7">
        <f>IF(OR(Capability!$Q$10="",FK$1=""),NA(),IF(AND(Capability!$Q$10&gt;=(FI$1+FK$1*3),Capability!$Q$10&lt;(FI$1+FK$1*4)),FM$1*1.15,NA()))</f>
        <v/>
      </c>
      <c r="FR7">
        <f>IF(OR(Capability!$J$10="",FK$1=""),NA(),IF(AND(Capability!$J$10&gt;=(FI$1+FK$1*3),Capability!$J$10&lt;(FI$1+FK$1*4)),FM$1*1.04,NA()))</f>
        <v/>
      </c>
      <c r="FS7">
        <f>IF(OR(Capability!$L$10="",FK$1=""),NA(),IF(AND(Capability!$L$10&gt;=(FI$1+FK$1*3),Capability!$L$10&lt;(FI$1+FK$1*4)),FM$1*1.04,NA()))</f>
        <v/>
      </c>
      <c r="FT7">
        <f>IF((FW$1+3)&gt;FU$1,NA(),(FW$1+3)-4)</f>
        <v/>
      </c>
      <c r="FU7">
        <f>IF((FW$1+3)&gt;FU$1,NA(),INDEX('Data Entry'!$N$5:$N$10004,(FW$1+3)-4))</f>
        <v/>
      </c>
      <c r="FV7">
        <f>IF(ISNA(FT7),NA(),Capability!$K$11)</f>
        <v/>
      </c>
      <c r="FW7">
        <f>IF(ISNA(FT7),NA(),Capability!$J$11)</f>
        <v/>
      </c>
      <c r="FX7">
        <f>IF(ISNA(FT7),NA(),Capability!$L$11)</f>
        <v/>
      </c>
      <c r="FY7">
        <f>IF(OR(ISNA(FU7),ISNA(FU6)),NA(),ABS(FU7-FU6))</f>
        <v/>
      </c>
      <c r="FZ7">
        <f>IF(ISNA(FT7),NA(),Capability!$N$11)</f>
        <v/>
      </c>
      <c r="GA7">
        <f>IF(ISNA(FT7),NA(),IF(OR(Capability!$Q$11="",Settings!$F$7&lt;&gt;"Y"),NA(),Capability!$Q$11))</f>
        <v/>
      </c>
      <c r="GB7">
        <f>IF(ISNA(FT7),NA(),IF(OR(Capability!$P$11="",Settings!$F$7&lt;&gt;"Y"),NA(),Capability!$P$11))</f>
        <v/>
      </c>
      <c r="GC7">
        <f>IF(GA$1="","",ROUND(FY$1+GA$1*3.5,4))</f>
        <v/>
      </c>
      <c r="GD7">
        <f>IF(GA$1="","",COUNTIFS('Data Entry'!$N$5:$N$10004,"&gt;="&amp;(FY$1+GA$1*3),'Data Entry'!$N$5:$N$10004,"&lt;"&amp;(FY$1+GA$1*4)))</f>
        <v/>
      </c>
      <c r="GE7">
        <f>IF(OR(Capability!$P$11="",GA$1=""),NA(),IF(AND(Capability!$P$11&gt;=(FY$1+GA$1*3),Capability!$P$11&lt;(FY$1+GA$1*4)),GC$1*1.15,NA()))</f>
        <v/>
      </c>
      <c r="GF7">
        <f>IF(OR(Capability!$Q$11="",GA$1=""),NA(),IF(AND(Capability!$Q$11&gt;=(FY$1+GA$1*3),Capability!$Q$11&lt;(FY$1+GA$1*4)),GC$1*1.15,NA()))</f>
        <v/>
      </c>
      <c r="GH7">
        <f>IF(OR(Capability!$J$11="",GA$1=""),NA(),IF(AND(Capability!$J$11&gt;=(FY$1+GA$1*3),Capability!$J$11&lt;(FY$1+GA$1*4)),GC$1*1.04,NA()))</f>
        <v/>
      </c>
      <c r="GI7">
        <f>IF(OR(Capability!$L$11="",GA$1=""),NA(),IF(AND(Capability!$L$11&gt;=(FY$1+GA$1*3),Capability!$L$11&lt;(FY$1+GA$1*4)),GC$1*1.04,NA()))</f>
        <v/>
      </c>
      <c r="GJ7">
        <f>IF((GM$1+3)&gt;GK$1,NA(),(GM$1+3)-4)</f>
        <v/>
      </c>
      <c r="GK7">
        <f>IF((GM$1+3)&gt;GK$1,NA(),INDEX('Data Entry'!$O$5:$O$10004,(GM$1+3)-4))</f>
        <v/>
      </c>
      <c r="GL7">
        <f>IF(ISNA(GJ7),NA(),Capability!$K$12)</f>
        <v/>
      </c>
      <c r="GM7">
        <f>IF(ISNA(GJ7),NA(),Capability!$J$12)</f>
        <v/>
      </c>
      <c r="GN7">
        <f>IF(ISNA(GJ7),NA(),Capability!$L$12)</f>
        <v/>
      </c>
      <c r="GO7">
        <f>IF(OR(ISNA(GK7),ISNA(GK6)),NA(),ABS(GK7-GK6))</f>
        <v/>
      </c>
      <c r="GP7">
        <f>IF(ISNA(GJ7),NA(),Capability!$N$12)</f>
        <v/>
      </c>
      <c r="GQ7">
        <f>IF(ISNA(GJ7),NA(),IF(OR(Capability!$Q$12="",Settings!$F$7&lt;&gt;"Y"),NA(),Capability!$Q$12))</f>
        <v/>
      </c>
      <c r="GR7">
        <f>IF(ISNA(GJ7),NA(),IF(OR(Capability!$P$12="",Settings!$F$7&lt;&gt;"Y"),NA(),Capability!$P$12))</f>
        <v/>
      </c>
      <c r="GS7">
        <f>IF(GQ$1="","",ROUND(GO$1+GQ$1*3.5,4))</f>
        <v/>
      </c>
      <c r="GT7">
        <f>IF(GQ$1="","",COUNTIFS('Data Entry'!$O$5:$O$10004,"&gt;="&amp;(GO$1+GQ$1*3),'Data Entry'!$O$5:$O$10004,"&lt;"&amp;(GO$1+GQ$1*4)))</f>
        <v/>
      </c>
      <c r="GU7">
        <f>IF(OR(Capability!$P$12="",GQ$1=""),NA(),IF(AND(Capability!$P$12&gt;=(GO$1+GQ$1*3),Capability!$P$12&lt;(GO$1+GQ$1*4)),GS$1*1.15,NA()))</f>
        <v/>
      </c>
      <c r="GV7">
        <f>IF(OR(Capability!$Q$12="",GQ$1=""),NA(),IF(AND(Capability!$Q$12&gt;=(GO$1+GQ$1*3),Capability!$Q$12&lt;(GO$1+GQ$1*4)),GS$1*1.15,NA()))</f>
        <v/>
      </c>
      <c r="GX7">
        <f>IF(OR(Capability!$J$12="",GQ$1=""),NA(),IF(AND(Capability!$J$12&gt;=(GO$1+GQ$1*3),Capability!$J$12&lt;(GO$1+GQ$1*4)),GS$1*1.04,NA()))</f>
        <v/>
      </c>
      <c r="GY7">
        <f>IF(OR(Capability!$L$12="",GQ$1=""),NA(),IF(AND(Capability!$L$12&gt;=(GO$1+GQ$1*3),Capability!$L$12&lt;(GO$1+GQ$1*4)),GS$1*1.04,NA()))</f>
        <v/>
      </c>
      <c r="GZ7">
        <f>IF((HC$1+3)&gt;HA$1,NA(),(HC$1+3)-4)</f>
        <v/>
      </c>
      <c r="HA7">
        <f>IF((HC$1+3)&gt;HA$1,NA(),INDEX('Data Entry'!$P$5:$P$10004,(HC$1+3)-4))</f>
        <v/>
      </c>
      <c r="HB7">
        <f>IF(ISNA(GZ7),NA(),Capability!$K$13)</f>
        <v/>
      </c>
      <c r="HC7">
        <f>IF(ISNA(GZ7),NA(),Capability!$J$13)</f>
        <v/>
      </c>
      <c r="HD7">
        <f>IF(ISNA(GZ7),NA(),Capability!$L$13)</f>
        <v/>
      </c>
      <c r="HE7">
        <f>IF(OR(ISNA(HA7),ISNA(HA6)),NA(),ABS(HA7-HA6))</f>
        <v/>
      </c>
      <c r="HF7">
        <f>IF(ISNA(GZ7),NA(),Capability!$N$13)</f>
        <v/>
      </c>
      <c r="HG7">
        <f>IF(ISNA(GZ7),NA(),IF(OR(Capability!$Q$13="",Settings!$F$7&lt;&gt;"Y"),NA(),Capability!$Q$13))</f>
        <v/>
      </c>
      <c r="HH7">
        <f>IF(ISNA(GZ7),NA(),IF(OR(Capability!$P$13="",Settings!$F$7&lt;&gt;"Y"),NA(),Capability!$P$13))</f>
        <v/>
      </c>
      <c r="HI7">
        <f>IF(HG$1="","",ROUND(HE$1+HG$1*3.5,4))</f>
        <v/>
      </c>
      <c r="HJ7">
        <f>IF(HG$1="","",COUNTIFS('Data Entry'!$P$5:$P$10004,"&gt;="&amp;(HE$1+HG$1*3),'Data Entry'!$P$5:$P$10004,"&lt;"&amp;(HE$1+HG$1*4)))</f>
        <v/>
      </c>
      <c r="HK7">
        <f>IF(OR(Capability!$P$13="",HG$1=""),NA(),IF(AND(Capability!$P$13&gt;=(HE$1+HG$1*3),Capability!$P$13&lt;(HE$1+HG$1*4)),HI$1*1.15,NA()))</f>
        <v/>
      </c>
      <c r="HL7">
        <f>IF(OR(Capability!$Q$13="",HG$1=""),NA(),IF(AND(Capability!$Q$13&gt;=(HE$1+HG$1*3),Capability!$Q$13&lt;(HE$1+HG$1*4)),HI$1*1.15,NA()))</f>
        <v/>
      </c>
      <c r="HN7">
        <f>IF(OR(Capability!$J$13="",HG$1=""),NA(),IF(AND(Capability!$J$13&gt;=(HE$1+HG$1*3),Capability!$J$13&lt;(HE$1+HG$1*4)),HI$1*1.04,NA()))</f>
        <v/>
      </c>
      <c r="HO7">
        <f>IF(OR(Capability!$L$13="",HG$1=""),NA(),IF(AND(Capability!$L$13&gt;=(HE$1+HG$1*3),Capability!$L$13&lt;(HE$1+HG$1*4)),HI$1*1.04,NA()))</f>
        <v/>
      </c>
      <c r="HP7">
        <f>IF((HS$1+3)&gt;HQ$1,NA(),(HS$1+3)-4)</f>
        <v/>
      </c>
      <c r="HQ7">
        <f>IF((HS$1+3)&gt;HQ$1,NA(),INDEX('Data Entry'!$Q$5:$Q$10004,(HS$1+3)-4))</f>
        <v/>
      </c>
      <c r="HR7">
        <f>IF(ISNA(HP7),NA(),Capability!$K$14)</f>
        <v/>
      </c>
      <c r="HS7">
        <f>IF(ISNA(HP7),NA(),Capability!$J$14)</f>
        <v/>
      </c>
      <c r="HT7">
        <f>IF(ISNA(HP7),NA(),Capability!$L$14)</f>
        <v/>
      </c>
      <c r="HU7">
        <f>IF(OR(ISNA(HQ7),ISNA(HQ6)),NA(),ABS(HQ7-HQ6))</f>
        <v/>
      </c>
      <c r="HV7">
        <f>IF(ISNA(HP7),NA(),Capability!$N$14)</f>
        <v/>
      </c>
      <c r="HW7">
        <f>IF(ISNA(HP7),NA(),IF(OR(Capability!$Q$14="",Settings!$F$7&lt;&gt;"Y"),NA(),Capability!$Q$14))</f>
        <v/>
      </c>
      <c r="HX7">
        <f>IF(ISNA(HP7),NA(),IF(OR(Capability!$P$14="",Settings!$F$7&lt;&gt;"Y"),NA(),Capability!$P$14))</f>
        <v/>
      </c>
      <c r="HY7">
        <f>IF(HW$1="","",ROUND(HU$1+HW$1*3.5,4))</f>
        <v/>
      </c>
      <c r="HZ7">
        <f>IF(HW$1="","",COUNTIFS('Data Entry'!$Q$5:$Q$10004,"&gt;="&amp;(HU$1+HW$1*3),'Data Entry'!$Q$5:$Q$10004,"&lt;"&amp;(HU$1+HW$1*4)))</f>
        <v/>
      </c>
      <c r="IA7">
        <f>IF(OR(Capability!$P$14="",HW$1=""),NA(),IF(AND(Capability!$P$14&gt;=(HU$1+HW$1*3),Capability!$P$14&lt;(HU$1+HW$1*4)),HY$1*1.15,NA()))</f>
        <v/>
      </c>
      <c r="IB7">
        <f>IF(OR(Capability!$Q$14="",HW$1=""),NA(),IF(AND(Capability!$Q$14&gt;=(HU$1+HW$1*3),Capability!$Q$14&lt;(HU$1+HW$1*4)),HY$1*1.15,NA()))</f>
        <v/>
      </c>
      <c r="ID7">
        <f>IF(OR(Capability!$J$14="",HW$1=""),NA(),IF(AND(Capability!$J$14&gt;=(HU$1+HW$1*3),Capability!$J$14&lt;(HU$1+HW$1*4)),HY$1*1.04,NA()))</f>
        <v/>
      </c>
      <c r="IE7">
        <f>IF(OR(Capability!$L$14="",HW$1=""),NA(),IF(AND(Capability!$L$14&gt;=(HU$1+HW$1*3),Capability!$L$14&lt;(HU$1+HW$1*4)),HY$1*1.04,NA()))</f>
        <v/>
      </c>
    </row>
    <row r="8">
      <c r="A8" s="37" t="inlineStr">
        <is>
          <t>DATA RANGE</t>
        </is>
      </c>
      <c r="B8" s="28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IF(OR(Capability!$J$5="",CI$1=""),NA(),IF(AND(Capability!$J$5&gt;=(CG$1+CI$1*4),Capability!$J$5&lt;(CG$1+CI$1*5)),CK$1*1.04,NA()))</f>
        <v/>
      </c>
      <c r="CQ8">
        <f>IF(OR(Capability!$L$5="",CI$1=""),NA(),IF(AND(Capability!$L$5&gt;=(CG$1+CI$1*4),Capability!$L$5&lt;(CG$1+CI$1*5)),CK$1*1.04,NA()))</f>
        <v/>
      </c>
      <c r="CR8">
        <f>IF((CU$1+4)&gt;CS$1,NA(),(CU$1+4)-4)</f>
        <v/>
      </c>
      <c r="CS8">
        <f>IF((CU$1+4)&gt;CS$1,NA(),INDEX('Data Entry'!$I$5:$I$10004,(CU$1+4)-4))</f>
        <v/>
      </c>
      <c r="CT8">
        <f>IF(ISNA(CR8),NA(),Capability!$K$6)</f>
        <v/>
      </c>
      <c r="CU8">
        <f>IF(ISNA(CR8),NA(),Capability!$J$6)</f>
        <v/>
      </c>
      <c r="CV8">
        <f>IF(ISNA(CR8),NA(),Capability!$L$6)</f>
        <v/>
      </c>
      <c r="CW8">
        <f>IF(OR(ISNA(CS8),ISNA(CS7)),NA(),ABS(CS8-CS7))</f>
        <v/>
      </c>
      <c r="CX8">
        <f>IF(ISNA(CR8),NA(),Capability!$N$6)</f>
        <v/>
      </c>
      <c r="CY8">
        <f>IF(ISNA(CR8),NA(),IF(OR(Capability!$Q$6="",Settings!$F$7&lt;&gt;"Y"),NA(),Capability!$Q$6))</f>
        <v/>
      </c>
      <c r="CZ8">
        <f>IF(ISNA(CR8),NA(),IF(OR(Capability!$P$6="",Settings!$F$7&lt;&gt;"Y"),NA(),Capability!$P$6))</f>
        <v/>
      </c>
      <c r="DA8">
        <f>IF(CY$1="","",ROUND(CW$1+CY$1*4.5,4))</f>
        <v/>
      </c>
      <c r="DB8">
        <f>IF(CY$1="","",COUNTIFS('Data Entry'!$I$5:$I$10004,"&gt;="&amp;(CW$1+CY$1*4),'Data Entry'!$I$5:$I$10004,"&lt;"&amp;(CW$1+CY$1*5)))</f>
        <v/>
      </c>
      <c r="DC8">
        <f>IF(OR(Capability!$P$6="",CY$1=""),NA(),IF(AND(Capability!$P$6&gt;=(CW$1+CY$1*4),Capability!$P$6&lt;(CW$1+CY$1*5)),DA$1*1.15,NA()))</f>
        <v/>
      </c>
      <c r="DD8">
        <f>IF(OR(Capability!$Q$6="",CY$1=""),NA(),IF(AND(Capability!$Q$6&gt;=(CW$1+CY$1*4),Capability!$Q$6&lt;(CW$1+CY$1*5)),DA$1*1.15,NA()))</f>
        <v/>
      </c>
      <c r="DF8">
        <f>IF(OR(Capability!$J$6="",CY$1=""),NA(),IF(AND(Capability!$J$6&gt;=(CW$1+CY$1*4),Capability!$J$6&lt;(CW$1+CY$1*5)),DA$1*1.04,NA()))</f>
        <v/>
      </c>
      <c r="DG8">
        <f>IF(OR(Capability!$L$6="",CY$1=""),NA(),IF(AND(Capability!$L$6&gt;=(CW$1+CY$1*4),Capability!$L$6&lt;(CW$1+CY$1*5)),DA$1*1.04,NA()))</f>
        <v/>
      </c>
      <c r="DH8">
        <f>IF((DK$1+4)&gt;DI$1,NA(),(DK$1+4)-4)</f>
        <v/>
      </c>
      <c r="DI8">
        <f>IF((DK$1+4)&gt;DI$1,NA(),INDEX('Data Entry'!$J$5:$J$10004,(DK$1+4)-4))</f>
        <v/>
      </c>
      <c r="DJ8">
        <f>IF(ISNA(DH8),NA(),Capability!$K$7)</f>
        <v/>
      </c>
      <c r="DK8">
        <f>IF(ISNA(DH8),NA(),Capability!$J$7)</f>
        <v/>
      </c>
      <c r="DL8">
        <f>IF(ISNA(DH8),NA(),Capability!$L$7)</f>
        <v/>
      </c>
      <c r="DM8">
        <f>IF(OR(ISNA(DI8),ISNA(DI7)),NA(),ABS(DI8-DI7))</f>
        <v/>
      </c>
      <c r="DN8">
        <f>IF(ISNA(DH8),NA(),Capability!$N$7)</f>
        <v/>
      </c>
      <c r="DO8">
        <f>IF(ISNA(DH8),NA(),IF(OR(Capability!$Q$7="",Settings!$F$7&lt;&gt;"Y"),NA(),Capability!$Q$7))</f>
        <v/>
      </c>
      <c r="DP8">
        <f>IF(ISNA(DH8),NA(),IF(OR(Capability!$P$7="",Settings!$F$7&lt;&gt;"Y"),NA(),Capability!$P$7))</f>
        <v/>
      </c>
      <c r="DQ8">
        <f>IF(DO$1="","",ROUND(DM$1+DO$1*4.5,4))</f>
        <v/>
      </c>
      <c r="DR8">
        <f>IF(DO$1="","",COUNTIFS('Data Entry'!$J$5:$J$10004,"&gt;="&amp;(DM$1+DO$1*4),'Data Entry'!$J$5:$J$10004,"&lt;"&amp;(DM$1+DO$1*5)))</f>
        <v/>
      </c>
      <c r="DS8">
        <f>IF(OR(Capability!$P$7="",DO$1=""),NA(),IF(AND(Capability!$P$7&gt;=(DM$1+DO$1*4),Capability!$P$7&lt;(DM$1+DO$1*5)),DQ$1*1.15,NA()))</f>
        <v/>
      </c>
      <c r="DT8">
        <f>IF(OR(Capability!$Q$7="",DO$1=""),NA(),IF(AND(Capability!$Q$7&gt;=(DM$1+DO$1*4),Capability!$Q$7&lt;(DM$1+DO$1*5)),DQ$1*1.15,NA()))</f>
        <v/>
      </c>
      <c r="DV8">
        <f>IF(OR(Capability!$J$7="",DO$1=""),NA(),IF(AND(Capability!$J$7&gt;=(DM$1+DO$1*4),Capability!$J$7&lt;(DM$1+DO$1*5)),DQ$1*1.04,NA()))</f>
        <v/>
      </c>
      <c r="DW8">
        <f>IF(OR(Capability!$L$7="",DO$1=""),NA(),IF(AND(Capability!$L$7&gt;=(DM$1+DO$1*4),Capability!$L$7&lt;(DM$1+DO$1*5)),DQ$1*1.04,NA()))</f>
        <v/>
      </c>
      <c r="DX8">
        <f>IF((EA$1+4)&gt;DY$1,NA(),(EA$1+4)-4)</f>
        <v/>
      </c>
      <c r="DY8">
        <f>IF((EA$1+4)&gt;DY$1,NA(),INDEX('Data Entry'!$K$5:$K$10004,(EA$1+4)-4))</f>
        <v/>
      </c>
      <c r="DZ8">
        <f>IF(ISNA(DX8),NA(),Capability!$K$8)</f>
        <v/>
      </c>
      <c r="EA8">
        <f>IF(ISNA(DX8),NA(),Capability!$J$8)</f>
        <v/>
      </c>
      <c r="EB8">
        <f>IF(ISNA(DX8),NA(),Capability!$L$8)</f>
        <v/>
      </c>
      <c r="EC8">
        <f>IF(OR(ISNA(DY8),ISNA(DY7)),NA(),ABS(DY8-DY7))</f>
        <v/>
      </c>
      <c r="ED8">
        <f>IF(ISNA(DX8),NA(),Capability!$N$8)</f>
        <v/>
      </c>
      <c r="EE8">
        <f>IF(ISNA(DX8),NA(),IF(OR(Capability!$Q$8="",Settings!$F$7&lt;&gt;"Y"),NA(),Capability!$Q$8))</f>
        <v/>
      </c>
      <c r="EF8">
        <f>IF(ISNA(DX8),NA(),IF(OR(Capability!$P$8="",Settings!$F$7&lt;&gt;"Y"),NA(),Capability!$P$8))</f>
        <v/>
      </c>
      <c r="EG8">
        <f>IF(EE$1="","",ROUND(EC$1+EE$1*4.5,4))</f>
        <v/>
      </c>
      <c r="EH8">
        <f>IF(EE$1="","",COUNTIFS('Data Entry'!$K$5:$K$10004,"&gt;="&amp;(EC$1+EE$1*4),'Data Entry'!$K$5:$K$10004,"&lt;"&amp;(EC$1+EE$1*5)))</f>
        <v/>
      </c>
      <c r="EI8">
        <f>IF(OR(Capability!$P$8="",EE$1=""),NA(),IF(AND(Capability!$P$8&gt;=(EC$1+EE$1*4),Capability!$P$8&lt;(EC$1+EE$1*5)),EG$1*1.15,NA()))</f>
        <v/>
      </c>
      <c r="EJ8">
        <f>IF(OR(Capability!$Q$8="",EE$1=""),NA(),IF(AND(Capability!$Q$8&gt;=(EC$1+EE$1*4),Capability!$Q$8&lt;(EC$1+EE$1*5)),EG$1*1.15,NA()))</f>
        <v/>
      </c>
      <c r="EL8">
        <f>IF(OR(Capability!$J$8="",EE$1=""),NA(),IF(AND(Capability!$J$8&gt;=(EC$1+EE$1*4),Capability!$J$8&lt;(EC$1+EE$1*5)),EG$1*1.04,NA()))</f>
        <v/>
      </c>
      <c r="EM8">
        <f>IF(OR(Capability!$L$8="",EE$1=""),NA(),IF(AND(Capability!$L$8&gt;=(EC$1+EE$1*4),Capability!$L$8&lt;(EC$1+EE$1*5)),EG$1*1.04,NA()))</f>
        <v/>
      </c>
      <c r="EN8">
        <f>IF((EQ$1+4)&gt;EO$1,NA(),(EQ$1+4)-4)</f>
        <v/>
      </c>
      <c r="EO8">
        <f>IF((EQ$1+4)&gt;EO$1,NA(),INDEX('Data Entry'!$L$5:$L$10004,(EQ$1+4)-4))</f>
        <v/>
      </c>
      <c r="EP8">
        <f>IF(ISNA(EN8),NA(),Capability!$K$9)</f>
        <v/>
      </c>
      <c r="EQ8">
        <f>IF(ISNA(EN8),NA(),Capability!$J$9)</f>
        <v/>
      </c>
      <c r="ER8">
        <f>IF(ISNA(EN8),NA(),Capability!$L$9)</f>
        <v/>
      </c>
      <c r="ES8">
        <f>IF(OR(ISNA(EO8),ISNA(EO7)),NA(),ABS(EO8-EO7))</f>
        <v/>
      </c>
      <c r="ET8">
        <f>IF(ISNA(EN8),NA(),Capability!$N$9)</f>
        <v/>
      </c>
      <c r="EU8">
        <f>IF(ISNA(EN8),NA(),IF(OR(Capability!$Q$9="",Settings!$F$7&lt;&gt;"Y"),NA(),Capability!$Q$9))</f>
        <v/>
      </c>
      <c r="EV8">
        <f>IF(ISNA(EN8),NA(),IF(OR(Capability!$P$9="",Settings!$F$7&lt;&gt;"Y"),NA(),Capability!$P$9))</f>
        <v/>
      </c>
      <c r="EW8">
        <f>IF(EU$1="","",ROUND(ES$1+EU$1*4.5,4))</f>
        <v/>
      </c>
      <c r="EX8">
        <f>IF(EU$1="","",COUNTIFS('Data Entry'!$L$5:$L$10004,"&gt;="&amp;(ES$1+EU$1*4),'Data Entry'!$L$5:$L$10004,"&lt;"&amp;(ES$1+EU$1*5)))</f>
        <v/>
      </c>
      <c r="EY8">
        <f>IF(OR(Capability!$P$9="",EU$1=""),NA(),IF(AND(Capability!$P$9&gt;=(ES$1+EU$1*4),Capability!$P$9&lt;(ES$1+EU$1*5)),EW$1*1.15,NA()))</f>
        <v/>
      </c>
      <c r="EZ8">
        <f>IF(OR(Capability!$Q$9="",EU$1=""),NA(),IF(AND(Capability!$Q$9&gt;=(ES$1+EU$1*4),Capability!$Q$9&lt;(ES$1+EU$1*5)),EW$1*1.15,NA()))</f>
        <v/>
      </c>
      <c r="FB8">
        <f>IF(OR(Capability!$J$9="",EU$1=""),NA(),IF(AND(Capability!$J$9&gt;=(ES$1+EU$1*4),Capability!$J$9&lt;(ES$1+EU$1*5)),EW$1*1.04,NA()))</f>
        <v/>
      </c>
      <c r="FC8">
        <f>IF(OR(Capability!$L$9="",EU$1=""),NA(),IF(AND(Capability!$L$9&gt;=(ES$1+EU$1*4),Capability!$L$9&lt;(ES$1+EU$1*5)),EW$1*1.04,NA()))</f>
        <v/>
      </c>
      <c r="FD8">
        <f>IF((FG$1+4)&gt;FE$1,NA(),(FG$1+4)-4)</f>
        <v/>
      </c>
      <c r="FE8">
        <f>IF((FG$1+4)&gt;FE$1,NA(),INDEX('Data Entry'!$M$5:$M$10004,(FG$1+4)-4))</f>
        <v/>
      </c>
      <c r="FF8">
        <f>IF(ISNA(FD8),NA(),Capability!$K$10)</f>
        <v/>
      </c>
      <c r="FG8">
        <f>IF(ISNA(FD8),NA(),Capability!$J$10)</f>
        <v/>
      </c>
      <c r="FH8">
        <f>IF(ISNA(FD8),NA(),Capability!$L$10)</f>
        <v/>
      </c>
      <c r="FI8">
        <f>IF(OR(ISNA(FE8),ISNA(FE7)),NA(),ABS(FE8-FE7))</f>
        <v/>
      </c>
      <c r="FJ8">
        <f>IF(ISNA(FD8),NA(),Capability!$N$10)</f>
        <v/>
      </c>
      <c r="FK8">
        <f>IF(ISNA(FD8),NA(),IF(OR(Capability!$Q$10="",Settings!$F$7&lt;&gt;"Y"),NA(),Capability!$Q$10))</f>
        <v/>
      </c>
      <c r="FL8">
        <f>IF(ISNA(FD8),NA(),IF(OR(Capability!$P$10="",Settings!$F$7&lt;&gt;"Y"),NA(),Capability!$P$10))</f>
        <v/>
      </c>
      <c r="FM8">
        <f>IF(FK$1="","",ROUND(FI$1+FK$1*4.5,4))</f>
        <v/>
      </c>
      <c r="FN8">
        <f>IF(FK$1="","",COUNTIFS('Data Entry'!$M$5:$M$10004,"&gt;="&amp;(FI$1+FK$1*4),'Data Entry'!$M$5:$M$10004,"&lt;"&amp;(FI$1+FK$1*5)))</f>
        <v/>
      </c>
      <c r="FO8">
        <f>IF(OR(Capability!$P$10="",FK$1=""),NA(),IF(AND(Capability!$P$10&gt;=(FI$1+FK$1*4),Capability!$P$10&lt;(FI$1+FK$1*5)),FM$1*1.15,NA()))</f>
        <v/>
      </c>
      <c r="FP8">
        <f>IF(OR(Capability!$Q$10="",FK$1=""),NA(),IF(AND(Capability!$Q$10&gt;=(FI$1+FK$1*4),Capability!$Q$10&lt;(FI$1+FK$1*5)),FM$1*1.15,NA()))</f>
        <v/>
      </c>
      <c r="FR8">
        <f>IF(OR(Capability!$J$10="",FK$1=""),NA(),IF(AND(Capability!$J$10&gt;=(FI$1+FK$1*4),Capability!$J$10&lt;(FI$1+FK$1*5)),FM$1*1.04,NA()))</f>
        <v/>
      </c>
      <c r="FS8">
        <f>IF(OR(Capability!$L$10="",FK$1=""),NA(),IF(AND(Capability!$L$10&gt;=(FI$1+FK$1*4),Capability!$L$10&lt;(FI$1+FK$1*5)),FM$1*1.04,NA()))</f>
        <v/>
      </c>
      <c r="FT8">
        <f>IF((FW$1+4)&gt;FU$1,NA(),(FW$1+4)-4)</f>
        <v/>
      </c>
      <c r="FU8">
        <f>IF((FW$1+4)&gt;FU$1,NA(),INDEX('Data Entry'!$N$5:$N$10004,(FW$1+4)-4))</f>
        <v/>
      </c>
      <c r="FV8">
        <f>IF(ISNA(FT8),NA(),Capability!$K$11)</f>
        <v/>
      </c>
      <c r="FW8">
        <f>IF(ISNA(FT8),NA(),Capability!$J$11)</f>
        <v/>
      </c>
      <c r="FX8">
        <f>IF(ISNA(FT8),NA(),Capability!$L$11)</f>
        <v/>
      </c>
      <c r="FY8">
        <f>IF(OR(ISNA(FU8),ISNA(FU7)),NA(),ABS(FU8-FU7))</f>
        <v/>
      </c>
      <c r="FZ8">
        <f>IF(ISNA(FT8),NA(),Capability!$N$11)</f>
        <v/>
      </c>
      <c r="GA8">
        <f>IF(ISNA(FT8),NA(),IF(OR(Capability!$Q$11="",Settings!$F$7&lt;&gt;"Y"),NA(),Capability!$Q$11))</f>
        <v/>
      </c>
      <c r="GB8">
        <f>IF(ISNA(FT8),NA(),IF(OR(Capability!$P$11="",Settings!$F$7&lt;&gt;"Y"),NA(),Capability!$P$11))</f>
        <v/>
      </c>
      <c r="GC8">
        <f>IF(GA$1="","",ROUND(FY$1+GA$1*4.5,4))</f>
        <v/>
      </c>
      <c r="GD8">
        <f>IF(GA$1="","",COUNTIFS('Data Entry'!$N$5:$N$10004,"&gt;="&amp;(FY$1+GA$1*4),'Data Entry'!$N$5:$N$10004,"&lt;"&amp;(FY$1+GA$1*5)))</f>
        <v/>
      </c>
      <c r="GE8">
        <f>IF(OR(Capability!$P$11="",GA$1=""),NA(),IF(AND(Capability!$P$11&gt;=(FY$1+GA$1*4),Capability!$P$11&lt;(FY$1+GA$1*5)),GC$1*1.15,NA()))</f>
        <v/>
      </c>
      <c r="GF8">
        <f>IF(OR(Capability!$Q$11="",GA$1=""),NA(),IF(AND(Capability!$Q$11&gt;=(FY$1+GA$1*4),Capability!$Q$11&lt;(FY$1+GA$1*5)),GC$1*1.15,NA()))</f>
        <v/>
      </c>
      <c r="GH8">
        <f>IF(OR(Capability!$J$11="",GA$1=""),NA(),IF(AND(Capability!$J$11&gt;=(FY$1+GA$1*4),Capability!$J$11&lt;(FY$1+GA$1*5)),GC$1*1.04,NA()))</f>
        <v/>
      </c>
      <c r="GI8">
        <f>IF(OR(Capability!$L$11="",GA$1=""),NA(),IF(AND(Capability!$L$11&gt;=(FY$1+GA$1*4),Capability!$L$11&lt;(FY$1+GA$1*5)),GC$1*1.04,NA()))</f>
        <v/>
      </c>
      <c r="GJ8">
        <f>IF((GM$1+4)&gt;GK$1,NA(),(GM$1+4)-4)</f>
        <v/>
      </c>
      <c r="GK8">
        <f>IF((GM$1+4)&gt;GK$1,NA(),INDEX('Data Entry'!$O$5:$O$10004,(GM$1+4)-4))</f>
        <v/>
      </c>
      <c r="GL8">
        <f>IF(ISNA(GJ8),NA(),Capability!$K$12)</f>
        <v/>
      </c>
      <c r="GM8">
        <f>IF(ISNA(GJ8),NA(),Capability!$J$12)</f>
        <v/>
      </c>
      <c r="GN8">
        <f>IF(ISNA(GJ8),NA(),Capability!$L$12)</f>
        <v/>
      </c>
      <c r="GO8">
        <f>IF(OR(ISNA(GK8),ISNA(GK7)),NA(),ABS(GK8-GK7))</f>
        <v/>
      </c>
      <c r="GP8">
        <f>IF(ISNA(GJ8),NA(),Capability!$N$12)</f>
        <v/>
      </c>
      <c r="GQ8">
        <f>IF(ISNA(GJ8),NA(),IF(OR(Capability!$Q$12="",Settings!$F$7&lt;&gt;"Y"),NA(),Capability!$Q$12))</f>
        <v/>
      </c>
      <c r="GR8">
        <f>IF(ISNA(GJ8),NA(),IF(OR(Capability!$P$12="",Settings!$F$7&lt;&gt;"Y"),NA(),Capability!$P$12))</f>
        <v/>
      </c>
      <c r="GS8">
        <f>IF(GQ$1="","",ROUND(GO$1+GQ$1*4.5,4))</f>
        <v/>
      </c>
      <c r="GT8">
        <f>IF(GQ$1="","",COUNTIFS('Data Entry'!$O$5:$O$10004,"&gt;="&amp;(GO$1+GQ$1*4),'Data Entry'!$O$5:$O$10004,"&lt;"&amp;(GO$1+GQ$1*5)))</f>
        <v/>
      </c>
      <c r="GU8">
        <f>IF(OR(Capability!$P$12="",GQ$1=""),NA(),IF(AND(Capability!$P$12&gt;=(GO$1+GQ$1*4),Capability!$P$12&lt;(GO$1+GQ$1*5)),GS$1*1.15,NA()))</f>
        <v/>
      </c>
      <c r="GV8">
        <f>IF(OR(Capability!$Q$12="",GQ$1=""),NA(),IF(AND(Capability!$Q$12&gt;=(GO$1+GQ$1*4),Capability!$Q$12&lt;(GO$1+GQ$1*5)),GS$1*1.15,NA()))</f>
        <v/>
      </c>
      <c r="GX8">
        <f>IF(OR(Capability!$J$12="",GQ$1=""),NA(),IF(AND(Capability!$J$12&gt;=(GO$1+GQ$1*4),Capability!$J$12&lt;(GO$1+GQ$1*5)),GS$1*1.04,NA()))</f>
        <v/>
      </c>
      <c r="GY8">
        <f>IF(OR(Capability!$L$12="",GQ$1=""),NA(),IF(AND(Capability!$L$12&gt;=(GO$1+GQ$1*4),Capability!$L$12&lt;(GO$1+GQ$1*5)),GS$1*1.04,NA()))</f>
        <v/>
      </c>
      <c r="GZ8">
        <f>IF((HC$1+4)&gt;HA$1,NA(),(HC$1+4)-4)</f>
        <v/>
      </c>
      <c r="HA8">
        <f>IF((HC$1+4)&gt;HA$1,NA(),INDEX('Data Entry'!$P$5:$P$10004,(HC$1+4)-4))</f>
        <v/>
      </c>
      <c r="HB8">
        <f>IF(ISNA(GZ8),NA(),Capability!$K$13)</f>
        <v/>
      </c>
      <c r="HC8">
        <f>IF(ISNA(GZ8),NA(),Capability!$J$13)</f>
        <v/>
      </c>
      <c r="HD8">
        <f>IF(ISNA(GZ8),NA(),Capability!$L$13)</f>
        <v/>
      </c>
      <c r="HE8">
        <f>IF(OR(ISNA(HA8),ISNA(HA7)),NA(),ABS(HA8-HA7))</f>
        <v/>
      </c>
      <c r="HF8">
        <f>IF(ISNA(GZ8),NA(),Capability!$N$13)</f>
        <v/>
      </c>
      <c r="HG8">
        <f>IF(ISNA(GZ8),NA(),IF(OR(Capability!$Q$13="",Settings!$F$7&lt;&gt;"Y"),NA(),Capability!$Q$13))</f>
        <v/>
      </c>
      <c r="HH8">
        <f>IF(ISNA(GZ8),NA(),IF(OR(Capability!$P$13="",Settings!$F$7&lt;&gt;"Y"),NA(),Capability!$P$13))</f>
        <v/>
      </c>
      <c r="HI8">
        <f>IF(HG$1="","",ROUND(HE$1+HG$1*4.5,4))</f>
        <v/>
      </c>
      <c r="HJ8">
        <f>IF(HG$1="","",COUNTIFS('Data Entry'!$P$5:$P$10004,"&gt;="&amp;(HE$1+HG$1*4),'Data Entry'!$P$5:$P$10004,"&lt;"&amp;(HE$1+HG$1*5)))</f>
        <v/>
      </c>
      <c r="HK8">
        <f>IF(OR(Capability!$P$13="",HG$1=""),NA(),IF(AND(Capability!$P$13&gt;=(HE$1+HG$1*4),Capability!$P$13&lt;(HE$1+HG$1*5)),HI$1*1.15,NA()))</f>
        <v/>
      </c>
      <c r="HL8">
        <f>IF(OR(Capability!$Q$13="",HG$1=""),NA(),IF(AND(Capability!$Q$13&gt;=(HE$1+HG$1*4),Capability!$Q$13&lt;(HE$1+HG$1*5)),HI$1*1.15,NA()))</f>
        <v/>
      </c>
      <c r="HN8">
        <f>IF(OR(Capability!$J$13="",HG$1=""),NA(),IF(AND(Capability!$J$13&gt;=(HE$1+HG$1*4),Capability!$J$13&lt;(HE$1+HG$1*5)),HI$1*1.04,NA()))</f>
        <v/>
      </c>
      <c r="HO8">
        <f>IF(OR(Capability!$L$13="",HG$1=""),NA(),IF(AND(Capability!$L$13&gt;=(HE$1+HG$1*4),Capability!$L$13&lt;(HE$1+HG$1*5)),HI$1*1.04,NA()))</f>
        <v/>
      </c>
      <c r="HP8">
        <f>IF((HS$1+4)&gt;HQ$1,NA(),(HS$1+4)-4)</f>
        <v/>
      </c>
      <c r="HQ8">
        <f>IF((HS$1+4)&gt;HQ$1,NA(),INDEX('Data Entry'!$Q$5:$Q$10004,(HS$1+4)-4))</f>
        <v/>
      </c>
      <c r="HR8">
        <f>IF(ISNA(HP8),NA(),Capability!$K$14)</f>
        <v/>
      </c>
      <c r="HS8">
        <f>IF(ISNA(HP8),NA(),Capability!$J$14)</f>
        <v/>
      </c>
      <c r="HT8">
        <f>IF(ISNA(HP8),NA(),Capability!$L$14)</f>
        <v/>
      </c>
      <c r="HU8">
        <f>IF(OR(ISNA(HQ8),ISNA(HQ7)),NA(),ABS(HQ8-HQ7))</f>
        <v/>
      </c>
      <c r="HV8">
        <f>IF(ISNA(HP8),NA(),Capability!$N$14)</f>
        <v/>
      </c>
      <c r="HW8">
        <f>IF(ISNA(HP8),NA(),IF(OR(Capability!$Q$14="",Settings!$F$7&lt;&gt;"Y"),NA(),Capability!$Q$14))</f>
        <v/>
      </c>
      <c r="HX8">
        <f>IF(ISNA(HP8),NA(),IF(OR(Capability!$P$14="",Settings!$F$7&lt;&gt;"Y"),NA(),Capability!$P$14))</f>
        <v/>
      </c>
      <c r="HY8">
        <f>IF(HW$1="","",ROUND(HU$1+HW$1*4.5,4))</f>
        <v/>
      </c>
      <c r="HZ8">
        <f>IF(HW$1="","",COUNTIFS('Data Entry'!$Q$5:$Q$10004,"&gt;="&amp;(HU$1+HW$1*4),'Data Entry'!$Q$5:$Q$10004,"&lt;"&amp;(HU$1+HW$1*5)))</f>
        <v/>
      </c>
      <c r="IA8">
        <f>IF(OR(Capability!$P$14="",HW$1=""),NA(),IF(AND(Capability!$P$14&gt;=(HU$1+HW$1*4),Capability!$P$14&lt;(HU$1+HW$1*5)),HY$1*1.15,NA()))</f>
        <v/>
      </c>
      <c r="IB8">
        <f>IF(OR(Capability!$Q$14="",HW$1=""),NA(),IF(AND(Capability!$Q$14&gt;=(HU$1+HW$1*4),Capability!$Q$14&lt;(HU$1+HW$1*5)),HY$1*1.15,NA()))</f>
        <v/>
      </c>
      <c r="ID8">
        <f>IF(OR(Capability!$J$14="",HW$1=""),NA(),IF(AND(Capability!$J$14&gt;=(HU$1+HW$1*4),Capability!$J$14&lt;(HU$1+HW$1*5)),HY$1*1.04,NA()))</f>
        <v/>
      </c>
      <c r="IE8">
        <f>IF(OR(Capability!$L$14="",HW$1=""),NA(),IF(AND(Capability!$L$14&gt;=(HU$1+HW$1*4),Capability!$L$14&lt;(HU$1+HW$1*5)),HY$1*1.04,NA()))</f>
        <v/>
      </c>
    </row>
    <row r="9">
      <c r="A9" s="35" t="inlineStr">
        <is>
          <t>Min</t>
        </is>
      </c>
      <c r="B9" s="23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IF(OR(Capability!$J$5="",CI$1=""),NA(),IF(AND(Capability!$J$5&gt;=(CG$1+CI$1*5),Capability!$J$5&lt;(CG$1+CI$1*6)),CK$1*1.04,NA()))</f>
        <v/>
      </c>
      <c r="CQ9">
        <f>IF(OR(Capability!$L$5="",CI$1=""),NA(),IF(AND(Capability!$L$5&gt;=(CG$1+CI$1*5),Capability!$L$5&lt;(CG$1+CI$1*6)),CK$1*1.04,NA()))</f>
        <v/>
      </c>
      <c r="CR9">
        <f>IF((CU$1+5)&gt;CS$1,NA(),(CU$1+5)-4)</f>
        <v/>
      </c>
      <c r="CS9">
        <f>IF((CU$1+5)&gt;CS$1,NA(),INDEX('Data Entry'!$I$5:$I$10004,(CU$1+5)-4))</f>
        <v/>
      </c>
      <c r="CT9">
        <f>IF(ISNA(CR9),NA(),Capability!$K$6)</f>
        <v/>
      </c>
      <c r="CU9">
        <f>IF(ISNA(CR9),NA(),Capability!$J$6)</f>
        <v/>
      </c>
      <c r="CV9">
        <f>IF(ISNA(CR9),NA(),Capability!$L$6)</f>
        <v/>
      </c>
      <c r="CW9">
        <f>IF(OR(ISNA(CS9),ISNA(CS8)),NA(),ABS(CS9-CS8))</f>
        <v/>
      </c>
      <c r="CX9">
        <f>IF(ISNA(CR9),NA(),Capability!$N$6)</f>
        <v/>
      </c>
      <c r="CY9">
        <f>IF(ISNA(CR9),NA(),IF(OR(Capability!$Q$6="",Settings!$F$7&lt;&gt;"Y"),NA(),Capability!$Q$6))</f>
        <v/>
      </c>
      <c r="CZ9">
        <f>IF(ISNA(CR9),NA(),IF(OR(Capability!$P$6="",Settings!$F$7&lt;&gt;"Y"),NA(),Capability!$P$6))</f>
        <v/>
      </c>
      <c r="DA9">
        <f>IF(CY$1="","",ROUND(CW$1+CY$1*5.5,4))</f>
        <v/>
      </c>
      <c r="DB9">
        <f>IF(CY$1="","",COUNTIFS('Data Entry'!$I$5:$I$10004,"&gt;="&amp;(CW$1+CY$1*5),'Data Entry'!$I$5:$I$10004,"&lt;"&amp;(CW$1+CY$1*6)))</f>
        <v/>
      </c>
      <c r="DC9">
        <f>IF(OR(Capability!$P$6="",CY$1=""),NA(),IF(AND(Capability!$P$6&gt;=(CW$1+CY$1*5),Capability!$P$6&lt;(CW$1+CY$1*6)),DA$1*1.15,NA()))</f>
        <v/>
      </c>
      <c r="DD9">
        <f>IF(OR(Capability!$Q$6="",CY$1=""),NA(),IF(AND(Capability!$Q$6&gt;=(CW$1+CY$1*5),Capability!$Q$6&lt;(CW$1+CY$1*6)),DA$1*1.15,NA()))</f>
        <v/>
      </c>
      <c r="DF9">
        <f>IF(OR(Capability!$J$6="",CY$1=""),NA(),IF(AND(Capability!$J$6&gt;=(CW$1+CY$1*5),Capability!$J$6&lt;(CW$1+CY$1*6)),DA$1*1.04,NA()))</f>
        <v/>
      </c>
      <c r="DG9">
        <f>IF(OR(Capability!$L$6="",CY$1=""),NA(),IF(AND(Capability!$L$6&gt;=(CW$1+CY$1*5),Capability!$L$6&lt;(CW$1+CY$1*6)),DA$1*1.04,NA()))</f>
        <v/>
      </c>
      <c r="DH9">
        <f>IF((DK$1+5)&gt;DI$1,NA(),(DK$1+5)-4)</f>
        <v/>
      </c>
      <c r="DI9">
        <f>IF((DK$1+5)&gt;DI$1,NA(),INDEX('Data Entry'!$J$5:$J$10004,(DK$1+5)-4))</f>
        <v/>
      </c>
      <c r="DJ9">
        <f>IF(ISNA(DH9),NA(),Capability!$K$7)</f>
        <v/>
      </c>
      <c r="DK9">
        <f>IF(ISNA(DH9),NA(),Capability!$J$7)</f>
        <v/>
      </c>
      <c r="DL9">
        <f>IF(ISNA(DH9),NA(),Capability!$L$7)</f>
        <v/>
      </c>
      <c r="DM9">
        <f>IF(OR(ISNA(DI9),ISNA(DI8)),NA(),ABS(DI9-DI8))</f>
        <v/>
      </c>
      <c r="DN9">
        <f>IF(ISNA(DH9),NA(),Capability!$N$7)</f>
        <v/>
      </c>
      <c r="DO9">
        <f>IF(ISNA(DH9),NA(),IF(OR(Capability!$Q$7="",Settings!$F$7&lt;&gt;"Y"),NA(),Capability!$Q$7))</f>
        <v/>
      </c>
      <c r="DP9">
        <f>IF(ISNA(DH9),NA(),IF(OR(Capability!$P$7="",Settings!$F$7&lt;&gt;"Y"),NA(),Capability!$P$7))</f>
        <v/>
      </c>
      <c r="DQ9">
        <f>IF(DO$1="","",ROUND(DM$1+DO$1*5.5,4))</f>
        <v/>
      </c>
      <c r="DR9">
        <f>IF(DO$1="","",COUNTIFS('Data Entry'!$J$5:$J$10004,"&gt;="&amp;(DM$1+DO$1*5),'Data Entry'!$J$5:$J$10004,"&lt;"&amp;(DM$1+DO$1*6)))</f>
        <v/>
      </c>
      <c r="DS9">
        <f>IF(OR(Capability!$P$7="",DO$1=""),NA(),IF(AND(Capability!$P$7&gt;=(DM$1+DO$1*5),Capability!$P$7&lt;(DM$1+DO$1*6)),DQ$1*1.15,NA()))</f>
        <v/>
      </c>
      <c r="DT9">
        <f>IF(OR(Capability!$Q$7="",DO$1=""),NA(),IF(AND(Capability!$Q$7&gt;=(DM$1+DO$1*5),Capability!$Q$7&lt;(DM$1+DO$1*6)),DQ$1*1.15,NA()))</f>
        <v/>
      </c>
      <c r="DV9">
        <f>IF(OR(Capability!$J$7="",DO$1=""),NA(),IF(AND(Capability!$J$7&gt;=(DM$1+DO$1*5),Capability!$J$7&lt;(DM$1+DO$1*6)),DQ$1*1.04,NA()))</f>
        <v/>
      </c>
      <c r="DW9">
        <f>IF(OR(Capability!$L$7="",DO$1=""),NA(),IF(AND(Capability!$L$7&gt;=(DM$1+DO$1*5),Capability!$L$7&lt;(DM$1+DO$1*6)),DQ$1*1.04,NA()))</f>
        <v/>
      </c>
      <c r="DX9">
        <f>IF((EA$1+5)&gt;DY$1,NA(),(EA$1+5)-4)</f>
        <v/>
      </c>
      <c r="DY9">
        <f>IF((EA$1+5)&gt;DY$1,NA(),INDEX('Data Entry'!$K$5:$K$10004,(EA$1+5)-4))</f>
        <v/>
      </c>
      <c r="DZ9">
        <f>IF(ISNA(DX9),NA(),Capability!$K$8)</f>
        <v/>
      </c>
      <c r="EA9">
        <f>IF(ISNA(DX9),NA(),Capability!$J$8)</f>
        <v/>
      </c>
      <c r="EB9">
        <f>IF(ISNA(DX9),NA(),Capability!$L$8)</f>
        <v/>
      </c>
      <c r="EC9">
        <f>IF(OR(ISNA(DY9),ISNA(DY8)),NA(),ABS(DY9-DY8))</f>
        <v/>
      </c>
      <c r="ED9">
        <f>IF(ISNA(DX9),NA(),Capability!$N$8)</f>
        <v/>
      </c>
      <c r="EE9">
        <f>IF(ISNA(DX9),NA(),IF(OR(Capability!$Q$8="",Settings!$F$7&lt;&gt;"Y"),NA(),Capability!$Q$8))</f>
        <v/>
      </c>
      <c r="EF9">
        <f>IF(ISNA(DX9),NA(),IF(OR(Capability!$P$8="",Settings!$F$7&lt;&gt;"Y"),NA(),Capability!$P$8))</f>
        <v/>
      </c>
      <c r="EG9">
        <f>IF(EE$1="","",ROUND(EC$1+EE$1*5.5,4))</f>
        <v/>
      </c>
      <c r="EH9">
        <f>IF(EE$1="","",COUNTIFS('Data Entry'!$K$5:$K$10004,"&gt;="&amp;(EC$1+EE$1*5),'Data Entry'!$K$5:$K$10004,"&lt;"&amp;(EC$1+EE$1*6)))</f>
        <v/>
      </c>
      <c r="EI9">
        <f>IF(OR(Capability!$P$8="",EE$1=""),NA(),IF(AND(Capability!$P$8&gt;=(EC$1+EE$1*5),Capability!$P$8&lt;(EC$1+EE$1*6)),EG$1*1.15,NA()))</f>
        <v/>
      </c>
      <c r="EJ9">
        <f>IF(OR(Capability!$Q$8="",EE$1=""),NA(),IF(AND(Capability!$Q$8&gt;=(EC$1+EE$1*5),Capability!$Q$8&lt;(EC$1+EE$1*6)),EG$1*1.15,NA()))</f>
        <v/>
      </c>
      <c r="EL9">
        <f>IF(OR(Capability!$J$8="",EE$1=""),NA(),IF(AND(Capability!$J$8&gt;=(EC$1+EE$1*5),Capability!$J$8&lt;(EC$1+EE$1*6)),EG$1*1.04,NA()))</f>
        <v/>
      </c>
      <c r="EM9">
        <f>IF(OR(Capability!$L$8="",EE$1=""),NA(),IF(AND(Capability!$L$8&gt;=(EC$1+EE$1*5),Capability!$L$8&lt;(EC$1+EE$1*6)),EG$1*1.04,NA()))</f>
        <v/>
      </c>
      <c r="EN9">
        <f>IF((EQ$1+5)&gt;EO$1,NA(),(EQ$1+5)-4)</f>
        <v/>
      </c>
      <c r="EO9">
        <f>IF((EQ$1+5)&gt;EO$1,NA(),INDEX('Data Entry'!$L$5:$L$10004,(EQ$1+5)-4))</f>
        <v/>
      </c>
      <c r="EP9">
        <f>IF(ISNA(EN9),NA(),Capability!$K$9)</f>
        <v/>
      </c>
      <c r="EQ9">
        <f>IF(ISNA(EN9),NA(),Capability!$J$9)</f>
        <v/>
      </c>
      <c r="ER9">
        <f>IF(ISNA(EN9),NA(),Capability!$L$9)</f>
        <v/>
      </c>
      <c r="ES9">
        <f>IF(OR(ISNA(EO9),ISNA(EO8)),NA(),ABS(EO9-EO8))</f>
        <v/>
      </c>
      <c r="ET9">
        <f>IF(ISNA(EN9),NA(),Capability!$N$9)</f>
        <v/>
      </c>
      <c r="EU9">
        <f>IF(ISNA(EN9),NA(),IF(OR(Capability!$Q$9="",Settings!$F$7&lt;&gt;"Y"),NA(),Capability!$Q$9))</f>
        <v/>
      </c>
      <c r="EV9">
        <f>IF(ISNA(EN9),NA(),IF(OR(Capability!$P$9="",Settings!$F$7&lt;&gt;"Y"),NA(),Capability!$P$9))</f>
        <v/>
      </c>
      <c r="EW9">
        <f>IF(EU$1="","",ROUND(ES$1+EU$1*5.5,4))</f>
        <v/>
      </c>
      <c r="EX9">
        <f>IF(EU$1="","",COUNTIFS('Data Entry'!$L$5:$L$10004,"&gt;="&amp;(ES$1+EU$1*5),'Data Entry'!$L$5:$L$10004,"&lt;"&amp;(ES$1+EU$1*6)))</f>
        <v/>
      </c>
      <c r="EY9">
        <f>IF(OR(Capability!$P$9="",EU$1=""),NA(),IF(AND(Capability!$P$9&gt;=(ES$1+EU$1*5),Capability!$P$9&lt;(ES$1+EU$1*6)),EW$1*1.15,NA()))</f>
        <v/>
      </c>
      <c r="EZ9">
        <f>IF(OR(Capability!$Q$9="",EU$1=""),NA(),IF(AND(Capability!$Q$9&gt;=(ES$1+EU$1*5),Capability!$Q$9&lt;(ES$1+EU$1*6)),EW$1*1.15,NA()))</f>
        <v/>
      </c>
      <c r="FB9">
        <f>IF(OR(Capability!$J$9="",EU$1=""),NA(),IF(AND(Capability!$J$9&gt;=(ES$1+EU$1*5),Capability!$J$9&lt;(ES$1+EU$1*6)),EW$1*1.04,NA()))</f>
        <v/>
      </c>
      <c r="FC9">
        <f>IF(OR(Capability!$L$9="",EU$1=""),NA(),IF(AND(Capability!$L$9&gt;=(ES$1+EU$1*5),Capability!$L$9&lt;(ES$1+EU$1*6)),EW$1*1.04,NA()))</f>
        <v/>
      </c>
      <c r="FD9">
        <f>IF((FG$1+5)&gt;FE$1,NA(),(FG$1+5)-4)</f>
        <v/>
      </c>
      <c r="FE9">
        <f>IF((FG$1+5)&gt;FE$1,NA(),INDEX('Data Entry'!$M$5:$M$10004,(FG$1+5)-4))</f>
        <v/>
      </c>
      <c r="FF9">
        <f>IF(ISNA(FD9),NA(),Capability!$K$10)</f>
        <v/>
      </c>
      <c r="FG9">
        <f>IF(ISNA(FD9),NA(),Capability!$J$10)</f>
        <v/>
      </c>
      <c r="FH9">
        <f>IF(ISNA(FD9),NA(),Capability!$L$10)</f>
        <v/>
      </c>
      <c r="FI9">
        <f>IF(OR(ISNA(FE9),ISNA(FE8)),NA(),ABS(FE9-FE8))</f>
        <v/>
      </c>
      <c r="FJ9">
        <f>IF(ISNA(FD9),NA(),Capability!$N$10)</f>
        <v/>
      </c>
      <c r="FK9">
        <f>IF(ISNA(FD9),NA(),IF(OR(Capability!$Q$10="",Settings!$F$7&lt;&gt;"Y"),NA(),Capability!$Q$10))</f>
        <v/>
      </c>
      <c r="FL9">
        <f>IF(ISNA(FD9),NA(),IF(OR(Capability!$P$10="",Settings!$F$7&lt;&gt;"Y"),NA(),Capability!$P$10))</f>
        <v/>
      </c>
      <c r="FM9">
        <f>IF(FK$1="","",ROUND(FI$1+FK$1*5.5,4))</f>
        <v/>
      </c>
      <c r="FN9">
        <f>IF(FK$1="","",COUNTIFS('Data Entry'!$M$5:$M$10004,"&gt;="&amp;(FI$1+FK$1*5),'Data Entry'!$M$5:$M$10004,"&lt;"&amp;(FI$1+FK$1*6)))</f>
        <v/>
      </c>
      <c r="FO9">
        <f>IF(OR(Capability!$P$10="",FK$1=""),NA(),IF(AND(Capability!$P$10&gt;=(FI$1+FK$1*5),Capability!$P$10&lt;(FI$1+FK$1*6)),FM$1*1.15,NA()))</f>
        <v/>
      </c>
      <c r="FP9">
        <f>IF(OR(Capability!$Q$10="",FK$1=""),NA(),IF(AND(Capability!$Q$10&gt;=(FI$1+FK$1*5),Capability!$Q$10&lt;(FI$1+FK$1*6)),FM$1*1.15,NA()))</f>
        <v/>
      </c>
      <c r="FR9">
        <f>IF(OR(Capability!$J$10="",FK$1=""),NA(),IF(AND(Capability!$J$10&gt;=(FI$1+FK$1*5),Capability!$J$10&lt;(FI$1+FK$1*6)),FM$1*1.04,NA()))</f>
        <v/>
      </c>
      <c r="FS9">
        <f>IF(OR(Capability!$L$10="",FK$1=""),NA(),IF(AND(Capability!$L$10&gt;=(FI$1+FK$1*5),Capability!$L$10&lt;(FI$1+FK$1*6)),FM$1*1.04,NA()))</f>
        <v/>
      </c>
      <c r="FT9">
        <f>IF((FW$1+5)&gt;FU$1,NA(),(FW$1+5)-4)</f>
        <v/>
      </c>
      <c r="FU9">
        <f>IF((FW$1+5)&gt;FU$1,NA(),INDEX('Data Entry'!$N$5:$N$10004,(FW$1+5)-4))</f>
        <v/>
      </c>
      <c r="FV9">
        <f>IF(ISNA(FT9),NA(),Capability!$K$11)</f>
        <v/>
      </c>
      <c r="FW9">
        <f>IF(ISNA(FT9),NA(),Capability!$J$11)</f>
        <v/>
      </c>
      <c r="FX9">
        <f>IF(ISNA(FT9),NA(),Capability!$L$11)</f>
        <v/>
      </c>
      <c r="FY9">
        <f>IF(OR(ISNA(FU9),ISNA(FU8)),NA(),ABS(FU9-FU8))</f>
        <v/>
      </c>
      <c r="FZ9">
        <f>IF(ISNA(FT9),NA(),Capability!$N$11)</f>
        <v/>
      </c>
      <c r="GA9">
        <f>IF(ISNA(FT9),NA(),IF(OR(Capability!$Q$11="",Settings!$F$7&lt;&gt;"Y"),NA(),Capability!$Q$11))</f>
        <v/>
      </c>
      <c r="GB9">
        <f>IF(ISNA(FT9),NA(),IF(OR(Capability!$P$11="",Settings!$F$7&lt;&gt;"Y"),NA(),Capability!$P$11))</f>
        <v/>
      </c>
      <c r="GC9">
        <f>IF(GA$1="","",ROUND(FY$1+GA$1*5.5,4))</f>
        <v/>
      </c>
      <c r="GD9">
        <f>IF(GA$1="","",COUNTIFS('Data Entry'!$N$5:$N$10004,"&gt;="&amp;(FY$1+GA$1*5),'Data Entry'!$N$5:$N$10004,"&lt;"&amp;(FY$1+GA$1*6)))</f>
        <v/>
      </c>
      <c r="GE9">
        <f>IF(OR(Capability!$P$11="",GA$1=""),NA(),IF(AND(Capability!$P$11&gt;=(FY$1+GA$1*5),Capability!$P$11&lt;(FY$1+GA$1*6)),GC$1*1.15,NA()))</f>
        <v/>
      </c>
      <c r="GF9">
        <f>IF(OR(Capability!$Q$11="",GA$1=""),NA(),IF(AND(Capability!$Q$11&gt;=(FY$1+GA$1*5),Capability!$Q$11&lt;(FY$1+GA$1*6)),GC$1*1.15,NA()))</f>
        <v/>
      </c>
      <c r="GH9">
        <f>IF(OR(Capability!$J$11="",GA$1=""),NA(),IF(AND(Capability!$J$11&gt;=(FY$1+GA$1*5),Capability!$J$11&lt;(FY$1+GA$1*6)),GC$1*1.04,NA()))</f>
        <v/>
      </c>
      <c r="GI9">
        <f>IF(OR(Capability!$L$11="",GA$1=""),NA(),IF(AND(Capability!$L$11&gt;=(FY$1+GA$1*5),Capability!$L$11&lt;(FY$1+GA$1*6)),GC$1*1.04,NA()))</f>
        <v/>
      </c>
      <c r="GJ9">
        <f>IF((GM$1+5)&gt;GK$1,NA(),(GM$1+5)-4)</f>
        <v/>
      </c>
      <c r="GK9">
        <f>IF((GM$1+5)&gt;GK$1,NA(),INDEX('Data Entry'!$O$5:$O$10004,(GM$1+5)-4))</f>
        <v/>
      </c>
      <c r="GL9">
        <f>IF(ISNA(GJ9),NA(),Capability!$K$12)</f>
        <v/>
      </c>
      <c r="GM9">
        <f>IF(ISNA(GJ9),NA(),Capability!$J$12)</f>
        <v/>
      </c>
      <c r="GN9">
        <f>IF(ISNA(GJ9),NA(),Capability!$L$12)</f>
        <v/>
      </c>
      <c r="GO9">
        <f>IF(OR(ISNA(GK9),ISNA(GK8)),NA(),ABS(GK9-GK8))</f>
        <v/>
      </c>
      <c r="GP9">
        <f>IF(ISNA(GJ9),NA(),Capability!$N$12)</f>
        <v/>
      </c>
      <c r="GQ9">
        <f>IF(ISNA(GJ9),NA(),IF(OR(Capability!$Q$12="",Settings!$F$7&lt;&gt;"Y"),NA(),Capability!$Q$12))</f>
        <v/>
      </c>
      <c r="GR9">
        <f>IF(ISNA(GJ9),NA(),IF(OR(Capability!$P$12="",Settings!$F$7&lt;&gt;"Y"),NA(),Capability!$P$12))</f>
        <v/>
      </c>
      <c r="GS9">
        <f>IF(GQ$1="","",ROUND(GO$1+GQ$1*5.5,4))</f>
        <v/>
      </c>
      <c r="GT9">
        <f>IF(GQ$1="","",COUNTIFS('Data Entry'!$O$5:$O$10004,"&gt;="&amp;(GO$1+GQ$1*5),'Data Entry'!$O$5:$O$10004,"&lt;"&amp;(GO$1+GQ$1*6)))</f>
        <v/>
      </c>
      <c r="GU9">
        <f>IF(OR(Capability!$P$12="",GQ$1=""),NA(),IF(AND(Capability!$P$12&gt;=(GO$1+GQ$1*5),Capability!$P$12&lt;(GO$1+GQ$1*6)),GS$1*1.15,NA()))</f>
        <v/>
      </c>
      <c r="GV9">
        <f>IF(OR(Capability!$Q$12="",GQ$1=""),NA(),IF(AND(Capability!$Q$12&gt;=(GO$1+GQ$1*5),Capability!$Q$12&lt;(GO$1+GQ$1*6)),GS$1*1.15,NA()))</f>
        <v/>
      </c>
      <c r="GX9">
        <f>IF(OR(Capability!$J$12="",GQ$1=""),NA(),IF(AND(Capability!$J$12&gt;=(GO$1+GQ$1*5),Capability!$J$12&lt;(GO$1+GQ$1*6)),GS$1*1.04,NA()))</f>
        <v/>
      </c>
      <c r="GY9">
        <f>IF(OR(Capability!$L$12="",GQ$1=""),NA(),IF(AND(Capability!$L$12&gt;=(GO$1+GQ$1*5),Capability!$L$12&lt;(GO$1+GQ$1*6)),GS$1*1.04,NA()))</f>
        <v/>
      </c>
      <c r="GZ9">
        <f>IF((HC$1+5)&gt;HA$1,NA(),(HC$1+5)-4)</f>
        <v/>
      </c>
      <c r="HA9">
        <f>IF((HC$1+5)&gt;HA$1,NA(),INDEX('Data Entry'!$P$5:$P$10004,(HC$1+5)-4))</f>
        <v/>
      </c>
      <c r="HB9">
        <f>IF(ISNA(GZ9),NA(),Capability!$K$13)</f>
        <v/>
      </c>
      <c r="HC9">
        <f>IF(ISNA(GZ9),NA(),Capability!$J$13)</f>
        <v/>
      </c>
      <c r="HD9">
        <f>IF(ISNA(GZ9),NA(),Capability!$L$13)</f>
        <v/>
      </c>
      <c r="HE9">
        <f>IF(OR(ISNA(HA9),ISNA(HA8)),NA(),ABS(HA9-HA8))</f>
        <v/>
      </c>
      <c r="HF9">
        <f>IF(ISNA(GZ9),NA(),Capability!$N$13)</f>
        <v/>
      </c>
      <c r="HG9">
        <f>IF(ISNA(GZ9),NA(),IF(OR(Capability!$Q$13="",Settings!$F$7&lt;&gt;"Y"),NA(),Capability!$Q$13))</f>
        <v/>
      </c>
      <c r="HH9">
        <f>IF(ISNA(GZ9),NA(),IF(OR(Capability!$P$13="",Settings!$F$7&lt;&gt;"Y"),NA(),Capability!$P$13))</f>
        <v/>
      </c>
      <c r="HI9">
        <f>IF(HG$1="","",ROUND(HE$1+HG$1*5.5,4))</f>
        <v/>
      </c>
      <c r="HJ9">
        <f>IF(HG$1="","",COUNTIFS('Data Entry'!$P$5:$P$10004,"&gt;="&amp;(HE$1+HG$1*5),'Data Entry'!$P$5:$P$10004,"&lt;"&amp;(HE$1+HG$1*6)))</f>
        <v/>
      </c>
      <c r="HK9">
        <f>IF(OR(Capability!$P$13="",HG$1=""),NA(),IF(AND(Capability!$P$13&gt;=(HE$1+HG$1*5),Capability!$P$13&lt;(HE$1+HG$1*6)),HI$1*1.15,NA()))</f>
        <v/>
      </c>
      <c r="HL9">
        <f>IF(OR(Capability!$Q$13="",HG$1=""),NA(),IF(AND(Capability!$Q$13&gt;=(HE$1+HG$1*5),Capability!$Q$13&lt;(HE$1+HG$1*6)),HI$1*1.15,NA()))</f>
        <v/>
      </c>
      <c r="HN9">
        <f>IF(OR(Capability!$J$13="",HG$1=""),NA(),IF(AND(Capability!$J$13&gt;=(HE$1+HG$1*5),Capability!$J$13&lt;(HE$1+HG$1*6)),HI$1*1.04,NA()))</f>
        <v/>
      </c>
      <c r="HO9">
        <f>IF(OR(Capability!$L$13="",HG$1=""),NA(),IF(AND(Capability!$L$13&gt;=(HE$1+HG$1*5),Capability!$L$13&lt;(HE$1+HG$1*6)),HI$1*1.04,NA()))</f>
        <v/>
      </c>
      <c r="HP9">
        <f>IF((HS$1+5)&gt;HQ$1,NA(),(HS$1+5)-4)</f>
        <v/>
      </c>
      <c r="HQ9">
        <f>IF((HS$1+5)&gt;HQ$1,NA(),INDEX('Data Entry'!$Q$5:$Q$10004,(HS$1+5)-4))</f>
        <v/>
      </c>
      <c r="HR9">
        <f>IF(ISNA(HP9),NA(),Capability!$K$14)</f>
        <v/>
      </c>
      <c r="HS9">
        <f>IF(ISNA(HP9),NA(),Capability!$J$14)</f>
        <v/>
      </c>
      <c r="HT9">
        <f>IF(ISNA(HP9),NA(),Capability!$L$14)</f>
        <v/>
      </c>
      <c r="HU9">
        <f>IF(OR(ISNA(HQ9),ISNA(HQ8)),NA(),ABS(HQ9-HQ8))</f>
        <v/>
      </c>
      <c r="HV9">
        <f>IF(ISNA(HP9),NA(),Capability!$N$14)</f>
        <v/>
      </c>
      <c r="HW9">
        <f>IF(ISNA(HP9),NA(),IF(OR(Capability!$Q$14="",Settings!$F$7&lt;&gt;"Y"),NA(),Capability!$Q$14))</f>
        <v/>
      </c>
      <c r="HX9">
        <f>IF(ISNA(HP9),NA(),IF(OR(Capability!$P$14="",Settings!$F$7&lt;&gt;"Y"),NA(),Capability!$P$14))</f>
        <v/>
      </c>
      <c r="HY9">
        <f>IF(HW$1="","",ROUND(HU$1+HW$1*5.5,4))</f>
        <v/>
      </c>
      <c r="HZ9">
        <f>IF(HW$1="","",COUNTIFS('Data Entry'!$Q$5:$Q$10004,"&gt;="&amp;(HU$1+HW$1*5),'Data Entry'!$Q$5:$Q$10004,"&lt;"&amp;(HU$1+HW$1*6)))</f>
        <v/>
      </c>
      <c r="IA9">
        <f>IF(OR(Capability!$P$14="",HW$1=""),NA(),IF(AND(Capability!$P$14&gt;=(HU$1+HW$1*5),Capability!$P$14&lt;(HU$1+HW$1*6)),HY$1*1.15,NA()))</f>
        <v/>
      </c>
      <c r="IB9">
        <f>IF(OR(Capability!$Q$14="",HW$1=""),NA(),IF(AND(Capability!$Q$14&gt;=(HU$1+HW$1*5),Capability!$Q$14&lt;(HU$1+HW$1*6)),HY$1*1.15,NA()))</f>
        <v/>
      </c>
      <c r="ID9">
        <f>IF(OR(Capability!$J$14="",HW$1=""),NA(),IF(AND(Capability!$J$14&gt;=(HU$1+HW$1*5),Capability!$J$14&lt;(HU$1+HW$1*6)),HY$1*1.04,NA()))</f>
        <v/>
      </c>
      <c r="IE9">
        <f>IF(OR(Capability!$L$14="",HW$1=""),NA(),IF(AND(Capability!$L$14&gt;=(HU$1+HW$1*5),Capability!$L$14&lt;(HU$1+HW$1*6)),HY$1*1.04,NA()))</f>
        <v/>
      </c>
    </row>
    <row r="10">
      <c r="A10" s="35" t="inlineStr">
        <is>
          <t>Max</t>
        </is>
      </c>
      <c r="B10" s="23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IF(OR(Capability!$J$5="",CI$1=""),NA(),IF(AND(Capability!$J$5&gt;=(CG$1+CI$1*6),Capability!$J$5&lt;(CG$1+CI$1*7)),CK$1*1.04,NA()))</f>
        <v/>
      </c>
      <c r="CQ10">
        <f>IF(OR(Capability!$L$5="",CI$1=""),NA(),IF(AND(Capability!$L$5&gt;=(CG$1+CI$1*6),Capability!$L$5&lt;(CG$1+CI$1*7)),CK$1*1.04,NA()))</f>
        <v/>
      </c>
      <c r="CR10">
        <f>IF((CU$1+6)&gt;CS$1,NA(),(CU$1+6)-4)</f>
        <v/>
      </c>
      <c r="CS10">
        <f>IF((CU$1+6)&gt;CS$1,NA(),INDEX('Data Entry'!$I$5:$I$10004,(CU$1+6)-4))</f>
        <v/>
      </c>
      <c r="CT10">
        <f>IF(ISNA(CR10),NA(),Capability!$K$6)</f>
        <v/>
      </c>
      <c r="CU10">
        <f>IF(ISNA(CR10),NA(),Capability!$J$6)</f>
        <v/>
      </c>
      <c r="CV10">
        <f>IF(ISNA(CR10),NA(),Capability!$L$6)</f>
        <v/>
      </c>
      <c r="CW10">
        <f>IF(OR(ISNA(CS10),ISNA(CS9)),NA(),ABS(CS10-CS9))</f>
        <v/>
      </c>
      <c r="CX10">
        <f>IF(ISNA(CR10),NA(),Capability!$N$6)</f>
        <v/>
      </c>
      <c r="CY10">
        <f>IF(ISNA(CR10),NA(),IF(OR(Capability!$Q$6="",Settings!$F$7&lt;&gt;"Y"),NA(),Capability!$Q$6))</f>
        <v/>
      </c>
      <c r="CZ10">
        <f>IF(ISNA(CR10),NA(),IF(OR(Capability!$P$6="",Settings!$F$7&lt;&gt;"Y"),NA(),Capability!$P$6))</f>
        <v/>
      </c>
      <c r="DA10">
        <f>IF(CY$1="","",ROUND(CW$1+CY$1*6.5,4))</f>
        <v/>
      </c>
      <c r="DB10">
        <f>IF(CY$1="","",COUNTIFS('Data Entry'!$I$5:$I$10004,"&gt;="&amp;(CW$1+CY$1*6),'Data Entry'!$I$5:$I$10004,"&lt;"&amp;(CW$1+CY$1*7)))</f>
        <v/>
      </c>
      <c r="DC10">
        <f>IF(OR(Capability!$P$6="",CY$1=""),NA(),IF(AND(Capability!$P$6&gt;=(CW$1+CY$1*6),Capability!$P$6&lt;(CW$1+CY$1*7)),DA$1*1.15,NA()))</f>
        <v/>
      </c>
      <c r="DD10">
        <f>IF(OR(Capability!$Q$6="",CY$1=""),NA(),IF(AND(Capability!$Q$6&gt;=(CW$1+CY$1*6),Capability!$Q$6&lt;(CW$1+CY$1*7)),DA$1*1.15,NA()))</f>
        <v/>
      </c>
      <c r="DF10">
        <f>IF(OR(Capability!$J$6="",CY$1=""),NA(),IF(AND(Capability!$J$6&gt;=(CW$1+CY$1*6),Capability!$J$6&lt;(CW$1+CY$1*7)),DA$1*1.04,NA()))</f>
        <v/>
      </c>
      <c r="DG10">
        <f>IF(OR(Capability!$L$6="",CY$1=""),NA(),IF(AND(Capability!$L$6&gt;=(CW$1+CY$1*6),Capability!$L$6&lt;(CW$1+CY$1*7)),DA$1*1.04,NA()))</f>
        <v/>
      </c>
      <c r="DH10">
        <f>IF((DK$1+6)&gt;DI$1,NA(),(DK$1+6)-4)</f>
        <v/>
      </c>
      <c r="DI10">
        <f>IF((DK$1+6)&gt;DI$1,NA(),INDEX('Data Entry'!$J$5:$J$10004,(DK$1+6)-4))</f>
        <v/>
      </c>
      <c r="DJ10">
        <f>IF(ISNA(DH10),NA(),Capability!$K$7)</f>
        <v/>
      </c>
      <c r="DK10">
        <f>IF(ISNA(DH10),NA(),Capability!$J$7)</f>
        <v/>
      </c>
      <c r="DL10">
        <f>IF(ISNA(DH10),NA(),Capability!$L$7)</f>
        <v/>
      </c>
      <c r="DM10">
        <f>IF(OR(ISNA(DI10),ISNA(DI9)),NA(),ABS(DI10-DI9))</f>
        <v/>
      </c>
      <c r="DN10">
        <f>IF(ISNA(DH10),NA(),Capability!$N$7)</f>
        <v/>
      </c>
      <c r="DO10">
        <f>IF(ISNA(DH10),NA(),IF(OR(Capability!$Q$7="",Settings!$F$7&lt;&gt;"Y"),NA(),Capability!$Q$7))</f>
        <v/>
      </c>
      <c r="DP10">
        <f>IF(ISNA(DH10),NA(),IF(OR(Capability!$P$7="",Settings!$F$7&lt;&gt;"Y"),NA(),Capability!$P$7))</f>
        <v/>
      </c>
      <c r="DQ10">
        <f>IF(DO$1="","",ROUND(DM$1+DO$1*6.5,4))</f>
        <v/>
      </c>
      <c r="DR10">
        <f>IF(DO$1="","",COUNTIFS('Data Entry'!$J$5:$J$10004,"&gt;="&amp;(DM$1+DO$1*6),'Data Entry'!$J$5:$J$10004,"&lt;"&amp;(DM$1+DO$1*7)))</f>
        <v/>
      </c>
      <c r="DS10">
        <f>IF(OR(Capability!$P$7="",DO$1=""),NA(),IF(AND(Capability!$P$7&gt;=(DM$1+DO$1*6),Capability!$P$7&lt;(DM$1+DO$1*7)),DQ$1*1.15,NA()))</f>
        <v/>
      </c>
      <c r="DT10">
        <f>IF(OR(Capability!$Q$7="",DO$1=""),NA(),IF(AND(Capability!$Q$7&gt;=(DM$1+DO$1*6),Capability!$Q$7&lt;(DM$1+DO$1*7)),DQ$1*1.15,NA()))</f>
        <v/>
      </c>
      <c r="DV10">
        <f>IF(OR(Capability!$J$7="",DO$1=""),NA(),IF(AND(Capability!$J$7&gt;=(DM$1+DO$1*6),Capability!$J$7&lt;(DM$1+DO$1*7)),DQ$1*1.04,NA()))</f>
        <v/>
      </c>
      <c r="DW10">
        <f>IF(OR(Capability!$L$7="",DO$1=""),NA(),IF(AND(Capability!$L$7&gt;=(DM$1+DO$1*6),Capability!$L$7&lt;(DM$1+DO$1*7)),DQ$1*1.04,NA()))</f>
        <v/>
      </c>
      <c r="DX10">
        <f>IF((EA$1+6)&gt;DY$1,NA(),(EA$1+6)-4)</f>
        <v/>
      </c>
      <c r="DY10">
        <f>IF((EA$1+6)&gt;DY$1,NA(),INDEX('Data Entry'!$K$5:$K$10004,(EA$1+6)-4))</f>
        <v/>
      </c>
      <c r="DZ10">
        <f>IF(ISNA(DX10),NA(),Capability!$K$8)</f>
        <v/>
      </c>
      <c r="EA10">
        <f>IF(ISNA(DX10),NA(),Capability!$J$8)</f>
        <v/>
      </c>
      <c r="EB10">
        <f>IF(ISNA(DX10),NA(),Capability!$L$8)</f>
        <v/>
      </c>
      <c r="EC10">
        <f>IF(OR(ISNA(DY10),ISNA(DY9)),NA(),ABS(DY10-DY9))</f>
        <v/>
      </c>
      <c r="ED10">
        <f>IF(ISNA(DX10),NA(),Capability!$N$8)</f>
        <v/>
      </c>
      <c r="EE10">
        <f>IF(ISNA(DX10),NA(),IF(OR(Capability!$Q$8="",Settings!$F$7&lt;&gt;"Y"),NA(),Capability!$Q$8))</f>
        <v/>
      </c>
      <c r="EF10">
        <f>IF(ISNA(DX10),NA(),IF(OR(Capability!$P$8="",Settings!$F$7&lt;&gt;"Y"),NA(),Capability!$P$8))</f>
        <v/>
      </c>
      <c r="EG10">
        <f>IF(EE$1="","",ROUND(EC$1+EE$1*6.5,4))</f>
        <v/>
      </c>
      <c r="EH10">
        <f>IF(EE$1="","",COUNTIFS('Data Entry'!$K$5:$K$10004,"&gt;="&amp;(EC$1+EE$1*6),'Data Entry'!$K$5:$K$10004,"&lt;"&amp;(EC$1+EE$1*7)))</f>
        <v/>
      </c>
      <c r="EI10">
        <f>IF(OR(Capability!$P$8="",EE$1=""),NA(),IF(AND(Capability!$P$8&gt;=(EC$1+EE$1*6),Capability!$P$8&lt;(EC$1+EE$1*7)),EG$1*1.15,NA()))</f>
        <v/>
      </c>
      <c r="EJ10">
        <f>IF(OR(Capability!$Q$8="",EE$1=""),NA(),IF(AND(Capability!$Q$8&gt;=(EC$1+EE$1*6),Capability!$Q$8&lt;(EC$1+EE$1*7)),EG$1*1.15,NA()))</f>
        <v/>
      </c>
      <c r="EL10">
        <f>IF(OR(Capability!$J$8="",EE$1=""),NA(),IF(AND(Capability!$J$8&gt;=(EC$1+EE$1*6),Capability!$J$8&lt;(EC$1+EE$1*7)),EG$1*1.04,NA()))</f>
        <v/>
      </c>
      <c r="EM10">
        <f>IF(OR(Capability!$L$8="",EE$1=""),NA(),IF(AND(Capability!$L$8&gt;=(EC$1+EE$1*6),Capability!$L$8&lt;(EC$1+EE$1*7)),EG$1*1.04,NA()))</f>
        <v/>
      </c>
      <c r="EN10">
        <f>IF((EQ$1+6)&gt;EO$1,NA(),(EQ$1+6)-4)</f>
        <v/>
      </c>
      <c r="EO10">
        <f>IF((EQ$1+6)&gt;EO$1,NA(),INDEX('Data Entry'!$L$5:$L$10004,(EQ$1+6)-4))</f>
        <v/>
      </c>
      <c r="EP10">
        <f>IF(ISNA(EN10),NA(),Capability!$K$9)</f>
        <v/>
      </c>
      <c r="EQ10">
        <f>IF(ISNA(EN10),NA(),Capability!$J$9)</f>
        <v/>
      </c>
      <c r="ER10">
        <f>IF(ISNA(EN10),NA(),Capability!$L$9)</f>
        <v/>
      </c>
      <c r="ES10">
        <f>IF(OR(ISNA(EO10),ISNA(EO9)),NA(),ABS(EO10-EO9))</f>
        <v/>
      </c>
      <c r="ET10">
        <f>IF(ISNA(EN10),NA(),Capability!$N$9)</f>
        <v/>
      </c>
      <c r="EU10">
        <f>IF(ISNA(EN10),NA(),IF(OR(Capability!$Q$9="",Settings!$F$7&lt;&gt;"Y"),NA(),Capability!$Q$9))</f>
        <v/>
      </c>
      <c r="EV10">
        <f>IF(ISNA(EN10),NA(),IF(OR(Capability!$P$9="",Settings!$F$7&lt;&gt;"Y"),NA(),Capability!$P$9))</f>
        <v/>
      </c>
      <c r="EW10">
        <f>IF(EU$1="","",ROUND(ES$1+EU$1*6.5,4))</f>
        <v/>
      </c>
      <c r="EX10">
        <f>IF(EU$1="","",COUNTIFS('Data Entry'!$L$5:$L$10004,"&gt;="&amp;(ES$1+EU$1*6),'Data Entry'!$L$5:$L$10004,"&lt;"&amp;(ES$1+EU$1*7)))</f>
        <v/>
      </c>
      <c r="EY10">
        <f>IF(OR(Capability!$P$9="",EU$1=""),NA(),IF(AND(Capability!$P$9&gt;=(ES$1+EU$1*6),Capability!$P$9&lt;(ES$1+EU$1*7)),EW$1*1.15,NA()))</f>
        <v/>
      </c>
      <c r="EZ10">
        <f>IF(OR(Capability!$Q$9="",EU$1=""),NA(),IF(AND(Capability!$Q$9&gt;=(ES$1+EU$1*6),Capability!$Q$9&lt;(ES$1+EU$1*7)),EW$1*1.15,NA()))</f>
        <v/>
      </c>
      <c r="FB10">
        <f>IF(OR(Capability!$J$9="",EU$1=""),NA(),IF(AND(Capability!$J$9&gt;=(ES$1+EU$1*6),Capability!$J$9&lt;(ES$1+EU$1*7)),EW$1*1.04,NA()))</f>
        <v/>
      </c>
      <c r="FC10">
        <f>IF(OR(Capability!$L$9="",EU$1=""),NA(),IF(AND(Capability!$L$9&gt;=(ES$1+EU$1*6),Capability!$L$9&lt;(ES$1+EU$1*7)),EW$1*1.04,NA()))</f>
        <v/>
      </c>
      <c r="FD10">
        <f>IF((FG$1+6)&gt;FE$1,NA(),(FG$1+6)-4)</f>
        <v/>
      </c>
      <c r="FE10">
        <f>IF((FG$1+6)&gt;FE$1,NA(),INDEX('Data Entry'!$M$5:$M$10004,(FG$1+6)-4))</f>
        <v/>
      </c>
      <c r="FF10">
        <f>IF(ISNA(FD10),NA(),Capability!$K$10)</f>
        <v/>
      </c>
      <c r="FG10">
        <f>IF(ISNA(FD10),NA(),Capability!$J$10)</f>
        <v/>
      </c>
      <c r="FH10">
        <f>IF(ISNA(FD10),NA(),Capability!$L$10)</f>
        <v/>
      </c>
      <c r="FI10">
        <f>IF(OR(ISNA(FE10),ISNA(FE9)),NA(),ABS(FE10-FE9))</f>
        <v/>
      </c>
      <c r="FJ10">
        <f>IF(ISNA(FD10),NA(),Capability!$N$10)</f>
        <v/>
      </c>
      <c r="FK10">
        <f>IF(ISNA(FD10),NA(),IF(OR(Capability!$Q$10="",Settings!$F$7&lt;&gt;"Y"),NA(),Capability!$Q$10))</f>
        <v/>
      </c>
      <c r="FL10">
        <f>IF(ISNA(FD10),NA(),IF(OR(Capability!$P$10="",Settings!$F$7&lt;&gt;"Y"),NA(),Capability!$P$10))</f>
        <v/>
      </c>
      <c r="FM10">
        <f>IF(FK$1="","",ROUND(FI$1+FK$1*6.5,4))</f>
        <v/>
      </c>
      <c r="FN10">
        <f>IF(FK$1="","",COUNTIFS('Data Entry'!$M$5:$M$10004,"&gt;="&amp;(FI$1+FK$1*6),'Data Entry'!$M$5:$M$10004,"&lt;"&amp;(FI$1+FK$1*7)))</f>
        <v/>
      </c>
      <c r="FO10">
        <f>IF(OR(Capability!$P$10="",FK$1=""),NA(),IF(AND(Capability!$P$10&gt;=(FI$1+FK$1*6),Capability!$P$10&lt;(FI$1+FK$1*7)),FM$1*1.15,NA()))</f>
        <v/>
      </c>
      <c r="FP10">
        <f>IF(OR(Capability!$Q$10="",FK$1=""),NA(),IF(AND(Capability!$Q$10&gt;=(FI$1+FK$1*6),Capability!$Q$10&lt;(FI$1+FK$1*7)),FM$1*1.15,NA()))</f>
        <v/>
      </c>
      <c r="FR10">
        <f>IF(OR(Capability!$J$10="",FK$1=""),NA(),IF(AND(Capability!$J$10&gt;=(FI$1+FK$1*6),Capability!$J$10&lt;(FI$1+FK$1*7)),FM$1*1.04,NA()))</f>
        <v/>
      </c>
      <c r="FS10">
        <f>IF(OR(Capability!$L$10="",FK$1=""),NA(),IF(AND(Capability!$L$10&gt;=(FI$1+FK$1*6),Capability!$L$10&lt;(FI$1+FK$1*7)),FM$1*1.04,NA()))</f>
        <v/>
      </c>
      <c r="FT10">
        <f>IF((FW$1+6)&gt;FU$1,NA(),(FW$1+6)-4)</f>
        <v/>
      </c>
      <c r="FU10">
        <f>IF((FW$1+6)&gt;FU$1,NA(),INDEX('Data Entry'!$N$5:$N$10004,(FW$1+6)-4))</f>
        <v/>
      </c>
      <c r="FV10">
        <f>IF(ISNA(FT10),NA(),Capability!$K$11)</f>
        <v/>
      </c>
      <c r="FW10">
        <f>IF(ISNA(FT10),NA(),Capability!$J$11)</f>
        <v/>
      </c>
      <c r="FX10">
        <f>IF(ISNA(FT10),NA(),Capability!$L$11)</f>
        <v/>
      </c>
      <c r="FY10">
        <f>IF(OR(ISNA(FU10),ISNA(FU9)),NA(),ABS(FU10-FU9))</f>
        <v/>
      </c>
      <c r="FZ10">
        <f>IF(ISNA(FT10),NA(),Capability!$N$11)</f>
        <v/>
      </c>
      <c r="GA10">
        <f>IF(ISNA(FT10),NA(),IF(OR(Capability!$Q$11="",Settings!$F$7&lt;&gt;"Y"),NA(),Capability!$Q$11))</f>
        <v/>
      </c>
      <c r="GB10">
        <f>IF(ISNA(FT10),NA(),IF(OR(Capability!$P$11="",Settings!$F$7&lt;&gt;"Y"),NA(),Capability!$P$11))</f>
        <v/>
      </c>
      <c r="GC10">
        <f>IF(GA$1="","",ROUND(FY$1+GA$1*6.5,4))</f>
        <v/>
      </c>
      <c r="GD10">
        <f>IF(GA$1="","",COUNTIFS('Data Entry'!$N$5:$N$10004,"&gt;="&amp;(FY$1+GA$1*6),'Data Entry'!$N$5:$N$10004,"&lt;"&amp;(FY$1+GA$1*7)))</f>
        <v/>
      </c>
      <c r="GE10">
        <f>IF(OR(Capability!$P$11="",GA$1=""),NA(),IF(AND(Capability!$P$11&gt;=(FY$1+GA$1*6),Capability!$P$11&lt;(FY$1+GA$1*7)),GC$1*1.15,NA()))</f>
        <v/>
      </c>
      <c r="GF10">
        <f>IF(OR(Capability!$Q$11="",GA$1=""),NA(),IF(AND(Capability!$Q$11&gt;=(FY$1+GA$1*6),Capability!$Q$11&lt;(FY$1+GA$1*7)),GC$1*1.15,NA()))</f>
        <v/>
      </c>
      <c r="GH10">
        <f>IF(OR(Capability!$J$11="",GA$1=""),NA(),IF(AND(Capability!$J$11&gt;=(FY$1+GA$1*6),Capability!$J$11&lt;(FY$1+GA$1*7)),GC$1*1.04,NA()))</f>
        <v/>
      </c>
      <c r="GI10">
        <f>IF(OR(Capability!$L$11="",GA$1=""),NA(),IF(AND(Capability!$L$11&gt;=(FY$1+GA$1*6),Capability!$L$11&lt;(FY$1+GA$1*7)),GC$1*1.04,NA()))</f>
        <v/>
      </c>
      <c r="GJ10">
        <f>IF((GM$1+6)&gt;GK$1,NA(),(GM$1+6)-4)</f>
        <v/>
      </c>
      <c r="GK10">
        <f>IF((GM$1+6)&gt;GK$1,NA(),INDEX('Data Entry'!$O$5:$O$10004,(GM$1+6)-4))</f>
        <v/>
      </c>
      <c r="GL10">
        <f>IF(ISNA(GJ10),NA(),Capability!$K$12)</f>
        <v/>
      </c>
      <c r="GM10">
        <f>IF(ISNA(GJ10),NA(),Capability!$J$12)</f>
        <v/>
      </c>
      <c r="GN10">
        <f>IF(ISNA(GJ10),NA(),Capability!$L$12)</f>
        <v/>
      </c>
      <c r="GO10">
        <f>IF(OR(ISNA(GK10),ISNA(GK9)),NA(),ABS(GK10-GK9))</f>
        <v/>
      </c>
      <c r="GP10">
        <f>IF(ISNA(GJ10),NA(),Capability!$N$12)</f>
        <v/>
      </c>
      <c r="GQ10">
        <f>IF(ISNA(GJ10),NA(),IF(OR(Capability!$Q$12="",Settings!$F$7&lt;&gt;"Y"),NA(),Capability!$Q$12))</f>
        <v/>
      </c>
      <c r="GR10">
        <f>IF(ISNA(GJ10),NA(),IF(OR(Capability!$P$12="",Settings!$F$7&lt;&gt;"Y"),NA(),Capability!$P$12))</f>
        <v/>
      </c>
      <c r="GS10">
        <f>IF(GQ$1="","",ROUND(GO$1+GQ$1*6.5,4))</f>
        <v/>
      </c>
      <c r="GT10">
        <f>IF(GQ$1="","",COUNTIFS('Data Entry'!$O$5:$O$10004,"&gt;="&amp;(GO$1+GQ$1*6),'Data Entry'!$O$5:$O$10004,"&lt;"&amp;(GO$1+GQ$1*7)))</f>
        <v/>
      </c>
      <c r="GU10">
        <f>IF(OR(Capability!$P$12="",GQ$1=""),NA(),IF(AND(Capability!$P$12&gt;=(GO$1+GQ$1*6),Capability!$P$12&lt;(GO$1+GQ$1*7)),GS$1*1.15,NA()))</f>
        <v/>
      </c>
      <c r="GV10">
        <f>IF(OR(Capability!$Q$12="",GQ$1=""),NA(),IF(AND(Capability!$Q$12&gt;=(GO$1+GQ$1*6),Capability!$Q$12&lt;(GO$1+GQ$1*7)),GS$1*1.15,NA()))</f>
        <v/>
      </c>
      <c r="GX10">
        <f>IF(OR(Capability!$J$12="",GQ$1=""),NA(),IF(AND(Capability!$J$12&gt;=(GO$1+GQ$1*6),Capability!$J$12&lt;(GO$1+GQ$1*7)),GS$1*1.04,NA()))</f>
        <v/>
      </c>
      <c r="GY10">
        <f>IF(OR(Capability!$L$12="",GQ$1=""),NA(),IF(AND(Capability!$L$12&gt;=(GO$1+GQ$1*6),Capability!$L$12&lt;(GO$1+GQ$1*7)),GS$1*1.04,NA()))</f>
        <v/>
      </c>
      <c r="GZ10">
        <f>IF((HC$1+6)&gt;HA$1,NA(),(HC$1+6)-4)</f>
        <v/>
      </c>
      <c r="HA10">
        <f>IF((HC$1+6)&gt;HA$1,NA(),INDEX('Data Entry'!$P$5:$P$10004,(HC$1+6)-4))</f>
        <v/>
      </c>
      <c r="HB10">
        <f>IF(ISNA(GZ10),NA(),Capability!$K$13)</f>
        <v/>
      </c>
      <c r="HC10">
        <f>IF(ISNA(GZ10),NA(),Capability!$J$13)</f>
        <v/>
      </c>
      <c r="HD10">
        <f>IF(ISNA(GZ10),NA(),Capability!$L$13)</f>
        <v/>
      </c>
      <c r="HE10">
        <f>IF(OR(ISNA(HA10),ISNA(HA9)),NA(),ABS(HA10-HA9))</f>
        <v/>
      </c>
      <c r="HF10">
        <f>IF(ISNA(GZ10),NA(),Capability!$N$13)</f>
        <v/>
      </c>
      <c r="HG10">
        <f>IF(ISNA(GZ10),NA(),IF(OR(Capability!$Q$13="",Settings!$F$7&lt;&gt;"Y"),NA(),Capability!$Q$13))</f>
        <v/>
      </c>
      <c r="HH10">
        <f>IF(ISNA(GZ10),NA(),IF(OR(Capability!$P$13="",Settings!$F$7&lt;&gt;"Y"),NA(),Capability!$P$13))</f>
        <v/>
      </c>
      <c r="HI10">
        <f>IF(HG$1="","",ROUND(HE$1+HG$1*6.5,4))</f>
        <v/>
      </c>
      <c r="HJ10">
        <f>IF(HG$1="","",COUNTIFS('Data Entry'!$P$5:$P$10004,"&gt;="&amp;(HE$1+HG$1*6),'Data Entry'!$P$5:$P$10004,"&lt;"&amp;(HE$1+HG$1*7)))</f>
        <v/>
      </c>
      <c r="HK10">
        <f>IF(OR(Capability!$P$13="",HG$1=""),NA(),IF(AND(Capability!$P$13&gt;=(HE$1+HG$1*6),Capability!$P$13&lt;(HE$1+HG$1*7)),HI$1*1.15,NA()))</f>
        <v/>
      </c>
      <c r="HL10">
        <f>IF(OR(Capability!$Q$13="",HG$1=""),NA(),IF(AND(Capability!$Q$13&gt;=(HE$1+HG$1*6),Capability!$Q$13&lt;(HE$1+HG$1*7)),HI$1*1.15,NA()))</f>
        <v/>
      </c>
      <c r="HN10">
        <f>IF(OR(Capability!$J$13="",HG$1=""),NA(),IF(AND(Capability!$J$13&gt;=(HE$1+HG$1*6),Capability!$J$13&lt;(HE$1+HG$1*7)),HI$1*1.04,NA()))</f>
        <v/>
      </c>
      <c r="HO10">
        <f>IF(OR(Capability!$L$13="",HG$1=""),NA(),IF(AND(Capability!$L$13&gt;=(HE$1+HG$1*6),Capability!$L$13&lt;(HE$1+HG$1*7)),HI$1*1.04,NA()))</f>
        <v/>
      </c>
      <c r="HP10">
        <f>IF((HS$1+6)&gt;HQ$1,NA(),(HS$1+6)-4)</f>
        <v/>
      </c>
      <c r="HQ10">
        <f>IF((HS$1+6)&gt;HQ$1,NA(),INDEX('Data Entry'!$Q$5:$Q$10004,(HS$1+6)-4))</f>
        <v/>
      </c>
      <c r="HR10">
        <f>IF(ISNA(HP10),NA(),Capability!$K$14)</f>
        <v/>
      </c>
      <c r="HS10">
        <f>IF(ISNA(HP10),NA(),Capability!$J$14)</f>
        <v/>
      </c>
      <c r="HT10">
        <f>IF(ISNA(HP10),NA(),Capability!$L$14)</f>
        <v/>
      </c>
      <c r="HU10">
        <f>IF(OR(ISNA(HQ10),ISNA(HQ9)),NA(),ABS(HQ10-HQ9))</f>
        <v/>
      </c>
      <c r="HV10">
        <f>IF(ISNA(HP10),NA(),Capability!$N$14)</f>
        <v/>
      </c>
      <c r="HW10">
        <f>IF(ISNA(HP10),NA(),IF(OR(Capability!$Q$14="",Settings!$F$7&lt;&gt;"Y"),NA(),Capability!$Q$14))</f>
        <v/>
      </c>
      <c r="HX10">
        <f>IF(ISNA(HP10),NA(),IF(OR(Capability!$P$14="",Settings!$F$7&lt;&gt;"Y"),NA(),Capability!$P$14))</f>
        <v/>
      </c>
      <c r="HY10">
        <f>IF(HW$1="","",ROUND(HU$1+HW$1*6.5,4))</f>
        <v/>
      </c>
      <c r="HZ10">
        <f>IF(HW$1="","",COUNTIFS('Data Entry'!$Q$5:$Q$10004,"&gt;="&amp;(HU$1+HW$1*6),'Data Entry'!$Q$5:$Q$10004,"&lt;"&amp;(HU$1+HW$1*7)))</f>
        <v/>
      </c>
      <c r="IA10">
        <f>IF(OR(Capability!$P$14="",HW$1=""),NA(),IF(AND(Capability!$P$14&gt;=(HU$1+HW$1*6),Capability!$P$14&lt;(HU$1+HW$1*7)),HY$1*1.15,NA()))</f>
        <v/>
      </c>
      <c r="IB10">
        <f>IF(OR(Capability!$Q$14="",HW$1=""),NA(),IF(AND(Capability!$Q$14&gt;=(HU$1+HW$1*6),Capability!$Q$14&lt;(HU$1+HW$1*7)),HY$1*1.15,NA()))</f>
        <v/>
      </c>
      <c r="ID10">
        <f>IF(OR(Capability!$J$14="",HW$1=""),NA(),IF(AND(Capability!$J$14&gt;=(HU$1+HW$1*6),Capability!$J$14&lt;(HU$1+HW$1*7)),HY$1*1.04,NA()))</f>
        <v/>
      </c>
      <c r="IE10">
        <f>IF(OR(Capability!$L$14="",HW$1=""),NA(),IF(AND(Capability!$L$14&gt;=(HU$1+HW$1*6),Capability!$L$14&lt;(HU$1+HW$1*7)),HY$1*1.04,NA()))</f>
        <v/>
      </c>
    </row>
    <row r="11">
      <c r="A11" s="35" t="inlineStr">
        <is>
          <t>Range</t>
        </is>
      </c>
      <c r="B11" s="23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IF(OR(Capability!$J$5="",CI$1=""),NA(),IF(AND(Capability!$J$5&gt;=(CG$1+CI$1*7),Capability!$J$5&lt;(CG$1+CI$1*8)),CK$1*1.04,NA()))</f>
        <v/>
      </c>
      <c r="CQ11">
        <f>IF(OR(Capability!$L$5="",CI$1=""),NA(),IF(AND(Capability!$L$5&gt;=(CG$1+CI$1*7),Capability!$L$5&lt;(CG$1+CI$1*8)),CK$1*1.04,NA()))</f>
        <v/>
      </c>
      <c r="CR11">
        <f>IF((CU$1+7)&gt;CS$1,NA(),(CU$1+7)-4)</f>
        <v/>
      </c>
      <c r="CS11">
        <f>IF((CU$1+7)&gt;CS$1,NA(),INDEX('Data Entry'!$I$5:$I$10004,(CU$1+7)-4))</f>
        <v/>
      </c>
      <c r="CT11">
        <f>IF(ISNA(CR11),NA(),Capability!$K$6)</f>
        <v/>
      </c>
      <c r="CU11">
        <f>IF(ISNA(CR11),NA(),Capability!$J$6)</f>
        <v/>
      </c>
      <c r="CV11">
        <f>IF(ISNA(CR11),NA(),Capability!$L$6)</f>
        <v/>
      </c>
      <c r="CW11">
        <f>IF(OR(ISNA(CS11),ISNA(CS10)),NA(),ABS(CS11-CS10))</f>
        <v/>
      </c>
      <c r="CX11">
        <f>IF(ISNA(CR11),NA(),Capability!$N$6)</f>
        <v/>
      </c>
      <c r="CY11">
        <f>IF(ISNA(CR11),NA(),IF(OR(Capability!$Q$6="",Settings!$F$7&lt;&gt;"Y"),NA(),Capability!$Q$6))</f>
        <v/>
      </c>
      <c r="CZ11">
        <f>IF(ISNA(CR11),NA(),IF(OR(Capability!$P$6="",Settings!$F$7&lt;&gt;"Y"),NA(),Capability!$P$6))</f>
        <v/>
      </c>
      <c r="DA11">
        <f>IF(CY$1="","",ROUND(CW$1+CY$1*7.5,4))</f>
        <v/>
      </c>
      <c r="DB11">
        <f>IF(CY$1="","",COUNTIFS('Data Entry'!$I$5:$I$10004,"&gt;="&amp;(CW$1+CY$1*7),'Data Entry'!$I$5:$I$10004,"&lt;"&amp;(CW$1+CY$1*8)))</f>
        <v/>
      </c>
      <c r="DC11">
        <f>IF(OR(Capability!$P$6="",CY$1=""),NA(),IF(AND(Capability!$P$6&gt;=(CW$1+CY$1*7),Capability!$P$6&lt;(CW$1+CY$1*8)),DA$1*1.15,NA()))</f>
        <v/>
      </c>
      <c r="DD11">
        <f>IF(OR(Capability!$Q$6="",CY$1=""),NA(),IF(AND(Capability!$Q$6&gt;=(CW$1+CY$1*7),Capability!$Q$6&lt;(CW$1+CY$1*8)),DA$1*1.15,NA()))</f>
        <v/>
      </c>
      <c r="DF11">
        <f>IF(OR(Capability!$J$6="",CY$1=""),NA(),IF(AND(Capability!$J$6&gt;=(CW$1+CY$1*7),Capability!$J$6&lt;(CW$1+CY$1*8)),DA$1*1.04,NA()))</f>
        <v/>
      </c>
      <c r="DG11">
        <f>IF(OR(Capability!$L$6="",CY$1=""),NA(),IF(AND(Capability!$L$6&gt;=(CW$1+CY$1*7),Capability!$L$6&lt;(CW$1+CY$1*8)),DA$1*1.04,NA()))</f>
        <v/>
      </c>
      <c r="DH11">
        <f>IF((DK$1+7)&gt;DI$1,NA(),(DK$1+7)-4)</f>
        <v/>
      </c>
      <c r="DI11">
        <f>IF((DK$1+7)&gt;DI$1,NA(),INDEX('Data Entry'!$J$5:$J$10004,(DK$1+7)-4))</f>
        <v/>
      </c>
      <c r="DJ11">
        <f>IF(ISNA(DH11),NA(),Capability!$K$7)</f>
        <v/>
      </c>
      <c r="DK11">
        <f>IF(ISNA(DH11),NA(),Capability!$J$7)</f>
        <v/>
      </c>
      <c r="DL11">
        <f>IF(ISNA(DH11),NA(),Capability!$L$7)</f>
        <v/>
      </c>
      <c r="DM11">
        <f>IF(OR(ISNA(DI11),ISNA(DI10)),NA(),ABS(DI11-DI10))</f>
        <v/>
      </c>
      <c r="DN11">
        <f>IF(ISNA(DH11),NA(),Capability!$N$7)</f>
        <v/>
      </c>
      <c r="DO11">
        <f>IF(ISNA(DH11),NA(),IF(OR(Capability!$Q$7="",Settings!$F$7&lt;&gt;"Y"),NA(),Capability!$Q$7))</f>
        <v/>
      </c>
      <c r="DP11">
        <f>IF(ISNA(DH11),NA(),IF(OR(Capability!$P$7="",Settings!$F$7&lt;&gt;"Y"),NA(),Capability!$P$7))</f>
        <v/>
      </c>
      <c r="DQ11">
        <f>IF(DO$1="","",ROUND(DM$1+DO$1*7.5,4))</f>
        <v/>
      </c>
      <c r="DR11">
        <f>IF(DO$1="","",COUNTIFS('Data Entry'!$J$5:$J$10004,"&gt;="&amp;(DM$1+DO$1*7),'Data Entry'!$J$5:$J$10004,"&lt;"&amp;(DM$1+DO$1*8)))</f>
        <v/>
      </c>
      <c r="DS11">
        <f>IF(OR(Capability!$P$7="",DO$1=""),NA(),IF(AND(Capability!$P$7&gt;=(DM$1+DO$1*7),Capability!$P$7&lt;(DM$1+DO$1*8)),DQ$1*1.15,NA()))</f>
        <v/>
      </c>
      <c r="DT11">
        <f>IF(OR(Capability!$Q$7="",DO$1=""),NA(),IF(AND(Capability!$Q$7&gt;=(DM$1+DO$1*7),Capability!$Q$7&lt;(DM$1+DO$1*8)),DQ$1*1.15,NA()))</f>
        <v/>
      </c>
      <c r="DV11">
        <f>IF(OR(Capability!$J$7="",DO$1=""),NA(),IF(AND(Capability!$J$7&gt;=(DM$1+DO$1*7),Capability!$J$7&lt;(DM$1+DO$1*8)),DQ$1*1.04,NA()))</f>
        <v/>
      </c>
      <c r="DW11">
        <f>IF(OR(Capability!$L$7="",DO$1=""),NA(),IF(AND(Capability!$L$7&gt;=(DM$1+DO$1*7),Capability!$L$7&lt;(DM$1+DO$1*8)),DQ$1*1.04,NA()))</f>
        <v/>
      </c>
      <c r="DX11">
        <f>IF((EA$1+7)&gt;DY$1,NA(),(EA$1+7)-4)</f>
        <v/>
      </c>
      <c r="DY11">
        <f>IF((EA$1+7)&gt;DY$1,NA(),INDEX('Data Entry'!$K$5:$K$10004,(EA$1+7)-4))</f>
        <v/>
      </c>
      <c r="DZ11">
        <f>IF(ISNA(DX11),NA(),Capability!$K$8)</f>
        <v/>
      </c>
      <c r="EA11">
        <f>IF(ISNA(DX11),NA(),Capability!$J$8)</f>
        <v/>
      </c>
      <c r="EB11">
        <f>IF(ISNA(DX11),NA(),Capability!$L$8)</f>
        <v/>
      </c>
      <c r="EC11">
        <f>IF(OR(ISNA(DY11),ISNA(DY10)),NA(),ABS(DY11-DY10))</f>
        <v/>
      </c>
      <c r="ED11">
        <f>IF(ISNA(DX11),NA(),Capability!$N$8)</f>
        <v/>
      </c>
      <c r="EE11">
        <f>IF(ISNA(DX11),NA(),IF(OR(Capability!$Q$8="",Settings!$F$7&lt;&gt;"Y"),NA(),Capability!$Q$8))</f>
        <v/>
      </c>
      <c r="EF11">
        <f>IF(ISNA(DX11),NA(),IF(OR(Capability!$P$8="",Settings!$F$7&lt;&gt;"Y"),NA(),Capability!$P$8))</f>
        <v/>
      </c>
      <c r="EG11">
        <f>IF(EE$1="","",ROUND(EC$1+EE$1*7.5,4))</f>
        <v/>
      </c>
      <c r="EH11">
        <f>IF(EE$1="","",COUNTIFS('Data Entry'!$K$5:$K$10004,"&gt;="&amp;(EC$1+EE$1*7),'Data Entry'!$K$5:$K$10004,"&lt;"&amp;(EC$1+EE$1*8)))</f>
        <v/>
      </c>
      <c r="EI11">
        <f>IF(OR(Capability!$P$8="",EE$1=""),NA(),IF(AND(Capability!$P$8&gt;=(EC$1+EE$1*7),Capability!$P$8&lt;(EC$1+EE$1*8)),EG$1*1.15,NA()))</f>
        <v/>
      </c>
      <c r="EJ11">
        <f>IF(OR(Capability!$Q$8="",EE$1=""),NA(),IF(AND(Capability!$Q$8&gt;=(EC$1+EE$1*7),Capability!$Q$8&lt;(EC$1+EE$1*8)),EG$1*1.15,NA()))</f>
        <v/>
      </c>
      <c r="EL11">
        <f>IF(OR(Capability!$J$8="",EE$1=""),NA(),IF(AND(Capability!$J$8&gt;=(EC$1+EE$1*7),Capability!$J$8&lt;(EC$1+EE$1*8)),EG$1*1.04,NA()))</f>
        <v/>
      </c>
      <c r="EM11">
        <f>IF(OR(Capability!$L$8="",EE$1=""),NA(),IF(AND(Capability!$L$8&gt;=(EC$1+EE$1*7),Capability!$L$8&lt;(EC$1+EE$1*8)),EG$1*1.04,NA()))</f>
        <v/>
      </c>
      <c r="EN11">
        <f>IF((EQ$1+7)&gt;EO$1,NA(),(EQ$1+7)-4)</f>
        <v/>
      </c>
      <c r="EO11">
        <f>IF((EQ$1+7)&gt;EO$1,NA(),INDEX('Data Entry'!$L$5:$L$10004,(EQ$1+7)-4))</f>
        <v/>
      </c>
      <c r="EP11">
        <f>IF(ISNA(EN11),NA(),Capability!$K$9)</f>
        <v/>
      </c>
      <c r="EQ11">
        <f>IF(ISNA(EN11),NA(),Capability!$J$9)</f>
        <v/>
      </c>
      <c r="ER11">
        <f>IF(ISNA(EN11),NA(),Capability!$L$9)</f>
        <v/>
      </c>
      <c r="ES11">
        <f>IF(OR(ISNA(EO11),ISNA(EO10)),NA(),ABS(EO11-EO10))</f>
        <v/>
      </c>
      <c r="ET11">
        <f>IF(ISNA(EN11),NA(),Capability!$N$9)</f>
        <v/>
      </c>
      <c r="EU11">
        <f>IF(ISNA(EN11),NA(),IF(OR(Capability!$Q$9="",Settings!$F$7&lt;&gt;"Y"),NA(),Capability!$Q$9))</f>
        <v/>
      </c>
      <c r="EV11">
        <f>IF(ISNA(EN11),NA(),IF(OR(Capability!$P$9="",Settings!$F$7&lt;&gt;"Y"),NA(),Capability!$P$9))</f>
        <v/>
      </c>
      <c r="EW11">
        <f>IF(EU$1="","",ROUND(ES$1+EU$1*7.5,4))</f>
        <v/>
      </c>
      <c r="EX11">
        <f>IF(EU$1="","",COUNTIFS('Data Entry'!$L$5:$L$10004,"&gt;="&amp;(ES$1+EU$1*7),'Data Entry'!$L$5:$L$10004,"&lt;"&amp;(ES$1+EU$1*8)))</f>
        <v/>
      </c>
      <c r="EY11">
        <f>IF(OR(Capability!$P$9="",EU$1=""),NA(),IF(AND(Capability!$P$9&gt;=(ES$1+EU$1*7),Capability!$P$9&lt;(ES$1+EU$1*8)),EW$1*1.15,NA()))</f>
        <v/>
      </c>
      <c r="EZ11">
        <f>IF(OR(Capability!$Q$9="",EU$1=""),NA(),IF(AND(Capability!$Q$9&gt;=(ES$1+EU$1*7),Capability!$Q$9&lt;(ES$1+EU$1*8)),EW$1*1.15,NA()))</f>
        <v/>
      </c>
      <c r="FB11">
        <f>IF(OR(Capability!$J$9="",EU$1=""),NA(),IF(AND(Capability!$J$9&gt;=(ES$1+EU$1*7),Capability!$J$9&lt;(ES$1+EU$1*8)),EW$1*1.04,NA()))</f>
        <v/>
      </c>
      <c r="FC11">
        <f>IF(OR(Capability!$L$9="",EU$1=""),NA(),IF(AND(Capability!$L$9&gt;=(ES$1+EU$1*7),Capability!$L$9&lt;(ES$1+EU$1*8)),EW$1*1.04,NA()))</f>
        <v/>
      </c>
      <c r="FD11">
        <f>IF((FG$1+7)&gt;FE$1,NA(),(FG$1+7)-4)</f>
        <v/>
      </c>
      <c r="FE11">
        <f>IF((FG$1+7)&gt;FE$1,NA(),INDEX('Data Entry'!$M$5:$M$10004,(FG$1+7)-4))</f>
        <v/>
      </c>
      <c r="FF11">
        <f>IF(ISNA(FD11),NA(),Capability!$K$10)</f>
        <v/>
      </c>
      <c r="FG11">
        <f>IF(ISNA(FD11),NA(),Capability!$J$10)</f>
        <v/>
      </c>
      <c r="FH11">
        <f>IF(ISNA(FD11),NA(),Capability!$L$10)</f>
        <v/>
      </c>
      <c r="FI11">
        <f>IF(OR(ISNA(FE11),ISNA(FE10)),NA(),ABS(FE11-FE10))</f>
        <v/>
      </c>
      <c r="FJ11">
        <f>IF(ISNA(FD11),NA(),Capability!$N$10)</f>
        <v/>
      </c>
      <c r="FK11">
        <f>IF(ISNA(FD11),NA(),IF(OR(Capability!$Q$10="",Settings!$F$7&lt;&gt;"Y"),NA(),Capability!$Q$10))</f>
        <v/>
      </c>
      <c r="FL11">
        <f>IF(ISNA(FD11),NA(),IF(OR(Capability!$P$10="",Settings!$F$7&lt;&gt;"Y"),NA(),Capability!$P$10))</f>
        <v/>
      </c>
      <c r="FM11">
        <f>IF(FK$1="","",ROUND(FI$1+FK$1*7.5,4))</f>
        <v/>
      </c>
      <c r="FN11">
        <f>IF(FK$1="","",COUNTIFS('Data Entry'!$M$5:$M$10004,"&gt;="&amp;(FI$1+FK$1*7),'Data Entry'!$M$5:$M$10004,"&lt;"&amp;(FI$1+FK$1*8)))</f>
        <v/>
      </c>
      <c r="FO11">
        <f>IF(OR(Capability!$P$10="",FK$1=""),NA(),IF(AND(Capability!$P$10&gt;=(FI$1+FK$1*7),Capability!$P$10&lt;(FI$1+FK$1*8)),FM$1*1.15,NA()))</f>
        <v/>
      </c>
      <c r="FP11">
        <f>IF(OR(Capability!$Q$10="",FK$1=""),NA(),IF(AND(Capability!$Q$10&gt;=(FI$1+FK$1*7),Capability!$Q$10&lt;(FI$1+FK$1*8)),FM$1*1.15,NA()))</f>
        <v/>
      </c>
      <c r="FR11">
        <f>IF(OR(Capability!$J$10="",FK$1=""),NA(),IF(AND(Capability!$J$10&gt;=(FI$1+FK$1*7),Capability!$J$10&lt;(FI$1+FK$1*8)),FM$1*1.04,NA()))</f>
        <v/>
      </c>
      <c r="FS11">
        <f>IF(OR(Capability!$L$10="",FK$1=""),NA(),IF(AND(Capability!$L$10&gt;=(FI$1+FK$1*7),Capability!$L$10&lt;(FI$1+FK$1*8)),FM$1*1.04,NA()))</f>
        <v/>
      </c>
      <c r="FT11">
        <f>IF((FW$1+7)&gt;FU$1,NA(),(FW$1+7)-4)</f>
        <v/>
      </c>
      <c r="FU11">
        <f>IF((FW$1+7)&gt;FU$1,NA(),INDEX('Data Entry'!$N$5:$N$10004,(FW$1+7)-4))</f>
        <v/>
      </c>
      <c r="FV11">
        <f>IF(ISNA(FT11),NA(),Capability!$K$11)</f>
        <v/>
      </c>
      <c r="FW11">
        <f>IF(ISNA(FT11),NA(),Capability!$J$11)</f>
        <v/>
      </c>
      <c r="FX11">
        <f>IF(ISNA(FT11),NA(),Capability!$L$11)</f>
        <v/>
      </c>
      <c r="FY11">
        <f>IF(OR(ISNA(FU11),ISNA(FU10)),NA(),ABS(FU11-FU10))</f>
        <v/>
      </c>
      <c r="FZ11">
        <f>IF(ISNA(FT11),NA(),Capability!$N$11)</f>
        <v/>
      </c>
      <c r="GA11">
        <f>IF(ISNA(FT11),NA(),IF(OR(Capability!$Q$11="",Settings!$F$7&lt;&gt;"Y"),NA(),Capability!$Q$11))</f>
        <v/>
      </c>
      <c r="GB11">
        <f>IF(ISNA(FT11),NA(),IF(OR(Capability!$P$11="",Settings!$F$7&lt;&gt;"Y"),NA(),Capability!$P$11))</f>
        <v/>
      </c>
      <c r="GC11">
        <f>IF(GA$1="","",ROUND(FY$1+GA$1*7.5,4))</f>
        <v/>
      </c>
      <c r="GD11">
        <f>IF(GA$1="","",COUNTIFS('Data Entry'!$N$5:$N$10004,"&gt;="&amp;(FY$1+GA$1*7),'Data Entry'!$N$5:$N$10004,"&lt;"&amp;(FY$1+GA$1*8)))</f>
        <v/>
      </c>
      <c r="GE11">
        <f>IF(OR(Capability!$P$11="",GA$1=""),NA(),IF(AND(Capability!$P$11&gt;=(FY$1+GA$1*7),Capability!$P$11&lt;(FY$1+GA$1*8)),GC$1*1.15,NA()))</f>
        <v/>
      </c>
      <c r="GF11">
        <f>IF(OR(Capability!$Q$11="",GA$1=""),NA(),IF(AND(Capability!$Q$11&gt;=(FY$1+GA$1*7),Capability!$Q$11&lt;(FY$1+GA$1*8)),GC$1*1.15,NA()))</f>
        <v/>
      </c>
      <c r="GH11">
        <f>IF(OR(Capability!$J$11="",GA$1=""),NA(),IF(AND(Capability!$J$11&gt;=(FY$1+GA$1*7),Capability!$J$11&lt;(FY$1+GA$1*8)),GC$1*1.04,NA()))</f>
        <v/>
      </c>
      <c r="GI11">
        <f>IF(OR(Capability!$L$11="",GA$1=""),NA(),IF(AND(Capability!$L$11&gt;=(FY$1+GA$1*7),Capability!$L$11&lt;(FY$1+GA$1*8)),GC$1*1.04,NA()))</f>
        <v/>
      </c>
      <c r="GJ11">
        <f>IF((GM$1+7)&gt;GK$1,NA(),(GM$1+7)-4)</f>
        <v/>
      </c>
      <c r="GK11">
        <f>IF((GM$1+7)&gt;GK$1,NA(),INDEX('Data Entry'!$O$5:$O$10004,(GM$1+7)-4))</f>
        <v/>
      </c>
      <c r="GL11">
        <f>IF(ISNA(GJ11),NA(),Capability!$K$12)</f>
        <v/>
      </c>
      <c r="GM11">
        <f>IF(ISNA(GJ11),NA(),Capability!$J$12)</f>
        <v/>
      </c>
      <c r="GN11">
        <f>IF(ISNA(GJ11),NA(),Capability!$L$12)</f>
        <v/>
      </c>
      <c r="GO11">
        <f>IF(OR(ISNA(GK11),ISNA(GK10)),NA(),ABS(GK11-GK10))</f>
        <v/>
      </c>
      <c r="GP11">
        <f>IF(ISNA(GJ11),NA(),Capability!$N$12)</f>
        <v/>
      </c>
      <c r="GQ11">
        <f>IF(ISNA(GJ11),NA(),IF(OR(Capability!$Q$12="",Settings!$F$7&lt;&gt;"Y"),NA(),Capability!$Q$12))</f>
        <v/>
      </c>
      <c r="GR11">
        <f>IF(ISNA(GJ11),NA(),IF(OR(Capability!$P$12="",Settings!$F$7&lt;&gt;"Y"),NA(),Capability!$P$12))</f>
        <v/>
      </c>
      <c r="GS11">
        <f>IF(GQ$1="","",ROUND(GO$1+GQ$1*7.5,4))</f>
        <v/>
      </c>
      <c r="GT11">
        <f>IF(GQ$1="","",COUNTIFS('Data Entry'!$O$5:$O$10004,"&gt;="&amp;(GO$1+GQ$1*7),'Data Entry'!$O$5:$O$10004,"&lt;"&amp;(GO$1+GQ$1*8)))</f>
        <v/>
      </c>
      <c r="GU11">
        <f>IF(OR(Capability!$P$12="",GQ$1=""),NA(),IF(AND(Capability!$P$12&gt;=(GO$1+GQ$1*7),Capability!$P$12&lt;(GO$1+GQ$1*8)),GS$1*1.15,NA()))</f>
        <v/>
      </c>
      <c r="GV11">
        <f>IF(OR(Capability!$Q$12="",GQ$1=""),NA(),IF(AND(Capability!$Q$12&gt;=(GO$1+GQ$1*7),Capability!$Q$12&lt;(GO$1+GQ$1*8)),GS$1*1.15,NA()))</f>
        <v/>
      </c>
      <c r="GX11">
        <f>IF(OR(Capability!$J$12="",GQ$1=""),NA(),IF(AND(Capability!$J$12&gt;=(GO$1+GQ$1*7),Capability!$J$12&lt;(GO$1+GQ$1*8)),GS$1*1.04,NA()))</f>
        <v/>
      </c>
      <c r="GY11">
        <f>IF(OR(Capability!$L$12="",GQ$1=""),NA(),IF(AND(Capability!$L$12&gt;=(GO$1+GQ$1*7),Capability!$L$12&lt;(GO$1+GQ$1*8)),GS$1*1.04,NA()))</f>
        <v/>
      </c>
      <c r="GZ11">
        <f>IF((HC$1+7)&gt;HA$1,NA(),(HC$1+7)-4)</f>
        <v/>
      </c>
      <c r="HA11">
        <f>IF((HC$1+7)&gt;HA$1,NA(),INDEX('Data Entry'!$P$5:$P$10004,(HC$1+7)-4))</f>
        <v/>
      </c>
      <c r="HB11">
        <f>IF(ISNA(GZ11),NA(),Capability!$K$13)</f>
        <v/>
      </c>
      <c r="HC11">
        <f>IF(ISNA(GZ11),NA(),Capability!$J$13)</f>
        <v/>
      </c>
      <c r="HD11">
        <f>IF(ISNA(GZ11),NA(),Capability!$L$13)</f>
        <v/>
      </c>
      <c r="HE11">
        <f>IF(OR(ISNA(HA11),ISNA(HA10)),NA(),ABS(HA11-HA10))</f>
        <v/>
      </c>
      <c r="HF11">
        <f>IF(ISNA(GZ11),NA(),Capability!$N$13)</f>
        <v/>
      </c>
      <c r="HG11">
        <f>IF(ISNA(GZ11),NA(),IF(OR(Capability!$Q$13="",Settings!$F$7&lt;&gt;"Y"),NA(),Capability!$Q$13))</f>
        <v/>
      </c>
      <c r="HH11">
        <f>IF(ISNA(GZ11),NA(),IF(OR(Capability!$P$13="",Settings!$F$7&lt;&gt;"Y"),NA(),Capability!$P$13))</f>
        <v/>
      </c>
      <c r="HI11">
        <f>IF(HG$1="","",ROUND(HE$1+HG$1*7.5,4))</f>
        <v/>
      </c>
      <c r="HJ11">
        <f>IF(HG$1="","",COUNTIFS('Data Entry'!$P$5:$P$10004,"&gt;="&amp;(HE$1+HG$1*7),'Data Entry'!$P$5:$P$10004,"&lt;"&amp;(HE$1+HG$1*8)))</f>
        <v/>
      </c>
      <c r="HK11">
        <f>IF(OR(Capability!$P$13="",HG$1=""),NA(),IF(AND(Capability!$P$13&gt;=(HE$1+HG$1*7),Capability!$P$13&lt;(HE$1+HG$1*8)),HI$1*1.15,NA()))</f>
        <v/>
      </c>
      <c r="HL11">
        <f>IF(OR(Capability!$Q$13="",HG$1=""),NA(),IF(AND(Capability!$Q$13&gt;=(HE$1+HG$1*7),Capability!$Q$13&lt;(HE$1+HG$1*8)),HI$1*1.15,NA()))</f>
        <v/>
      </c>
      <c r="HN11">
        <f>IF(OR(Capability!$J$13="",HG$1=""),NA(),IF(AND(Capability!$J$13&gt;=(HE$1+HG$1*7),Capability!$J$13&lt;(HE$1+HG$1*8)),HI$1*1.04,NA()))</f>
        <v/>
      </c>
      <c r="HO11">
        <f>IF(OR(Capability!$L$13="",HG$1=""),NA(),IF(AND(Capability!$L$13&gt;=(HE$1+HG$1*7),Capability!$L$13&lt;(HE$1+HG$1*8)),HI$1*1.04,NA()))</f>
        <v/>
      </c>
      <c r="HP11">
        <f>IF((HS$1+7)&gt;HQ$1,NA(),(HS$1+7)-4)</f>
        <v/>
      </c>
      <c r="HQ11">
        <f>IF((HS$1+7)&gt;HQ$1,NA(),INDEX('Data Entry'!$Q$5:$Q$10004,(HS$1+7)-4))</f>
        <v/>
      </c>
      <c r="HR11">
        <f>IF(ISNA(HP11),NA(),Capability!$K$14)</f>
        <v/>
      </c>
      <c r="HS11">
        <f>IF(ISNA(HP11),NA(),Capability!$J$14)</f>
        <v/>
      </c>
      <c r="HT11">
        <f>IF(ISNA(HP11),NA(),Capability!$L$14)</f>
        <v/>
      </c>
      <c r="HU11">
        <f>IF(OR(ISNA(HQ11),ISNA(HQ10)),NA(),ABS(HQ11-HQ10))</f>
        <v/>
      </c>
      <c r="HV11">
        <f>IF(ISNA(HP11),NA(),Capability!$N$14)</f>
        <v/>
      </c>
      <c r="HW11">
        <f>IF(ISNA(HP11),NA(),IF(OR(Capability!$Q$14="",Settings!$F$7&lt;&gt;"Y"),NA(),Capability!$Q$14))</f>
        <v/>
      </c>
      <c r="HX11">
        <f>IF(ISNA(HP11),NA(),IF(OR(Capability!$P$14="",Settings!$F$7&lt;&gt;"Y"),NA(),Capability!$P$14))</f>
        <v/>
      </c>
      <c r="HY11">
        <f>IF(HW$1="","",ROUND(HU$1+HW$1*7.5,4))</f>
        <v/>
      </c>
      <c r="HZ11">
        <f>IF(HW$1="","",COUNTIFS('Data Entry'!$Q$5:$Q$10004,"&gt;="&amp;(HU$1+HW$1*7),'Data Entry'!$Q$5:$Q$10004,"&lt;"&amp;(HU$1+HW$1*8)))</f>
        <v/>
      </c>
      <c r="IA11">
        <f>IF(OR(Capability!$P$14="",HW$1=""),NA(),IF(AND(Capability!$P$14&gt;=(HU$1+HW$1*7),Capability!$P$14&lt;(HU$1+HW$1*8)),HY$1*1.15,NA()))</f>
        <v/>
      </c>
      <c r="IB11">
        <f>IF(OR(Capability!$Q$14="",HW$1=""),NA(),IF(AND(Capability!$Q$14&gt;=(HU$1+HW$1*7),Capability!$Q$14&lt;(HU$1+HW$1*8)),HY$1*1.15,NA()))</f>
        <v/>
      </c>
      <c r="ID11">
        <f>IF(OR(Capability!$J$14="",HW$1=""),NA(),IF(AND(Capability!$J$14&gt;=(HU$1+HW$1*7),Capability!$J$14&lt;(HU$1+HW$1*8)),HY$1*1.04,NA()))</f>
        <v/>
      </c>
      <c r="IE11">
        <f>IF(OR(Capability!$L$14="",HW$1=""),NA(),IF(AND(Capability!$L$14&gt;=(HU$1+HW$1*7),Capability!$L$14&lt;(HU$1+HW$1*8)),HY$1*1.04,NA()))</f>
        <v/>
      </c>
    </row>
    <row r="12">
      <c r="A12" s="35" t="inlineStr">
        <is>
          <t>Mean</t>
        </is>
      </c>
      <c r="B12" s="23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IF(OR(Capability!$J$5="",CI$1=""),NA(),IF(AND(Capability!$J$5&gt;=(CG$1+CI$1*8),Capability!$J$5&lt;(CG$1+CI$1*9)),CK$1*1.04,NA()))</f>
        <v/>
      </c>
      <c r="CQ12">
        <f>IF(OR(Capability!$L$5="",CI$1=""),NA(),IF(AND(Capability!$L$5&gt;=(CG$1+CI$1*8),Capability!$L$5&lt;(CG$1+CI$1*9)),CK$1*1.04,NA()))</f>
        <v/>
      </c>
      <c r="CR12">
        <f>IF((CU$1+8)&gt;CS$1,NA(),(CU$1+8)-4)</f>
        <v/>
      </c>
      <c r="CS12">
        <f>IF((CU$1+8)&gt;CS$1,NA(),INDEX('Data Entry'!$I$5:$I$10004,(CU$1+8)-4))</f>
        <v/>
      </c>
      <c r="CT12">
        <f>IF(ISNA(CR12),NA(),Capability!$K$6)</f>
        <v/>
      </c>
      <c r="CU12">
        <f>IF(ISNA(CR12),NA(),Capability!$J$6)</f>
        <v/>
      </c>
      <c r="CV12">
        <f>IF(ISNA(CR12),NA(),Capability!$L$6)</f>
        <v/>
      </c>
      <c r="CW12">
        <f>IF(OR(ISNA(CS12),ISNA(CS11)),NA(),ABS(CS12-CS11))</f>
        <v/>
      </c>
      <c r="CX12">
        <f>IF(ISNA(CR12),NA(),Capability!$N$6)</f>
        <v/>
      </c>
      <c r="CY12">
        <f>IF(ISNA(CR12),NA(),IF(OR(Capability!$Q$6="",Settings!$F$7&lt;&gt;"Y"),NA(),Capability!$Q$6))</f>
        <v/>
      </c>
      <c r="CZ12">
        <f>IF(ISNA(CR12),NA(),IF(OR(Capability!$P$6="",Settings!$F$7&lt;&gt;"Y"),NA(),Capability!$P$6))</f>
        <v/>
      </c>
      <c r="DA12">
        <f>IF(CY$1="","",ROUND(CW$1+CY$1*8.5,4))</f>
        <v/>
      </c>
      <c r="DB12">
        <f>IF(CY$1="","",COUNTIFS('Data Entry'!$I$5:$I$10004,"&gt;="&amp;(CW$1+CY$1*8),'Data Entry'!$I$5:$I$10004,"&lt;"&amp;(CW$1+CY$1*9)))</f>
        <v/>
      </c>
      <c r="DC12">
        <f>IF(OR(Capability!$P$6="",CY$1=""),NA(),IF(AND(Capability!$P$6&gt;=(CW$1+CY$1*8),Capability!$P$6&lt;(CW$1+CY$1*9)),DA$1*1.15,NA()))</f>
        <v/>
      </c>
      <c r="DD12">
        <f>IF(OR(Capability!$Q$6="",CY$1=""),NA(),IF(AND(Capability!$Q$6&gt;=(CW$1+CY$1*8),Capability!$Q$6&lt;(CW$1+CY$1*9)),DA$1*1.15,NA()))</f>
        <v/>
      </c>
      <c r="DF12">
        <f>IF(OR(Capability!$J$6="",CY$1=""),NA(),IF(AND(Capability!$J$6&gt;=(CW$1+CY$1*8),Capability!$J$6&lt;(CW$1+CY$1*9)),DA$1*1.04,NA()))</f>
        <v/>
      </c>
      <c r="DG12">
        <f>IF(OR(Capability!$L$6="",CY$1=""),NA(),IF(AND(Capability!$L$6&gt;=(CW$1+CY$1*8),Capability!$L$6&lt;(CW$1+CY$1*9)),DA$1*1.04,NA()))</f>
        <v/>
      </c>
      <c r="DH12">
        <f>IF((DK$1+8)&gt;DI$1,NA(),(DK$1+8)-4)</f>
        <v/>
      </c>
      <c r="DI12">
        <f>IF((DK$1+8)&gt;DI$1,NA(),INDEX('Data Entry'!$J$5:$J$10004,(DK$1+8)-4))</f>
        <v/>
      </c>
      <c r="DJ12">
        <f>IF(ISNA(DH12),NA(),Capability!$K$7)</f>
        <v/>
      </c>
      <c r="DK12">
        <f>IF(ISNA(DH12),NA(),Capability!$J$7)</f>
        <v/>
      </c>
      <c r="DL12">
        <f>IF(ISNA(DH12),NA(),Capability!$L$7)</f>
        <v/>
      </c>
      <c r="DM12">
        <f>IF(OR(ISNA(DI12),ISNA(DI11)),NA(),ABS(DI12-DI11))</f>
        <v/>
      </c>
      <c r="DN12">
        <f>IF(ISNA(DH12),NA(),Capability!$N$7)</f>
        <v/>
      </c>
      <c r="DO12">
        <f>IF(ISNA(DH12),NA(),IF(OR(Capability!$Q$7="",Settings!$F$7&lt;&gt;"Y"),NA(),Capability!$Q$7))</f>
        <v/>
      </c>
      <c r="DP12">
        <f>IF(ISNA(DH12),NA(),IF(OR(Capability!$P$7="",Settings!$F$7&lt;&gt;"Y"),NA(),Capability!$P$7))</f>
        <v/>
      </c>
      <c r="DQ12">
        <f>IF(DO$1="","",ROUND(DM$1+DO$1*8.5,4))</f>
        <v/>
      </c>
      <c r="DR12">
        <f>IF(DO$1="","",COUNTIFS('Data Entry'!$J$5:$J$10004,"&gt;="&amp;(DM$1+DO$1*8),'Data Entry'!$J$5:$J$10004,"&lt;"&amp;(DM$1+DO$1*9)))</f>
        <v/>
      </c>
      <c r="DS12">
        <f>IF(OR(Capability!$P$7="",DO$1=""),NA(),IF(AND(Capability!$P$7&gt;=(DM$1+DO$1*8),Capability!$P$7&lt;(DM$1+DO$1*9)),DQ$1*1.15,NA()))</f>
        <v/>
      </c>
      <c r="DT12">
        <f>IF(OR(Capability!$Q$7="",DO$1=""),NA(),IF(AND(Capability!$Q$7&gt;=(DM$1+DO$1*8),Capability!$Q$7&lt;(DM$1+DO$1*9)),DQ$1*1.15,NA()))</f>
        <v/>
      </c>
      <c r="DV12">
        <f>IF(OR(Capability!$J$7="",DO$1=""),NA(),IF(AND(Capability!$J$7&gt;=(DM$1+DO$1*8),Capability!$J$7&lt;(DM$1+DO$1*9)),DQ$1*1.04,NA()))</f>
        <v/>
      </c>
      <c r="DW12">
        <f>IF(OR(Capability!$L$7="",DO$1=""),NA(),IF(AND(Capability!$L$7&gt;=(DM$1+DO$1*8),Capability!$L$7&lt;(DM$1+DO$1*9)),DQ$1*1.04,NA()))</f>
        <v/>
      </c>
      <c r="DX12">
        <f>IF((EA$1+8)&gt;DY$1,NA(),(EA$1+8)-4)</f>
        <v/>
      </c>
      <c r="DY12">
        <f>IF((EA$1+8)&gt;DY$1,NA(),INDEX('Data Entry'!$K$5:$K$10004,(EA$1+8)-4))</f>
        <v/>
      </c>
      <c r="DZ12">
        <f>IF(ISNA(DX12),NA(),Capability!$K$8)</f>
        <v/>
      </c>
      <c r="EA12">
        <f>IF(ISNA(DX12),NA(),Capability!$J$8)</f>
        <v/>
      </c>
      <c r="EB12">
        <f>IF(ISNA(DX12),NA(),Capability!$L$8)</f>
        <v/>
      </c>
      <c r="EC12">
        <f>IF(OR(ISNA(DY12),ISNA(DY11)),NA(),ABS(DY12-DY11))</f>
        <v/>
      </c>
      <c r="ED12">
        <f>IF(ISNA(DX12),NA(),Capability!$N$8)</f>
        <v/>
      </c>
      <c r="EE12">
        <f>IF(ISNA(DX12),NA(),IF(OR(Capability!$Q$8="",Settings!$F$7&lt;&gt;"Y"),NA(),Capability!$Q$8))</f>
        <v/>
      </c>
      <c r="EF12">
        <f>IF(ISNA(DX12),NA(),IF(OR(Capability!$P$8="",Settings!$F$7&lt;&gt;"Y"),NA(),Capability!$P$8))</f>
        <v/>
      </c>
      <c r="EG12">
        <f>IF(EE$1="","",ROUND(EC$1+EE$1*8.5,4))</f>
        <v/>
      </c>
      <c r="EH12">
        <f>IF(EE$1="","",COUNTIFS('Data Entry'!$K$5:$K$10004,"&gt;="&amp;(EC$1+EE$1*8),'Data Entry'!$K$5:$K$10004,"&lt;"&amp;(EC$1+EE$1*9)))</f>
        <v/>
      </c>
      <c r="EI12">
        <f>IF(OR(Capability!$P$8="",EE$1=""),NA(),IF(AND(Capability!$P$8&gt;=(EC$1+EE$1*8),Capability!$P$8&lt;(EC$1+EE$1*9)),EG$1*1.15,NA()))</f>
        <v/>
      </c>
      <c r="EJ12">
        <f>IF(OR(Capability!$Q$8="",EE$1=""),NA(),IF(AND(Capability!$Q$8&gt;=(EC$1+EE$1*8),Capability!$Q$8&lt;(EC$1+EE$1*9)),EG$1*1.15,NA()))</f>
        <v/>
      </c>
      <c r="EL12">
        <f>IF(OR(Capability!$J$8="",EE$1=""),NA(),IF(AND(Capability!$J$8&gt;=(EC$1+EE$1*8),Capability!$J$8&lt;(EC$1+EE$1*9)),EG$1*1.04,NA()))</f>
        <v/>
      </c>
      <c r="EM12">
        <f>IF(OR(Capability!$L$8="",EE$1=""),NA(),IF(AND(Capability!$L$8&gt;=(EC$1+EE$1*8),Capability!$L$8&lt;(EC$1+EE$1*9)),EG$1*1.04,NA()))</f>
        <v/>
      </c>
      <c r="EN12">
        <f>IF((EQ$1+8)&gt;EO$1,NA(),(EQ$1+8)-4)</f>
        <v/>
      </c>
      <c r="EO12">
        <f>IF((EQ$1+8)&gt;EO$1,NA(),INDEX('Data Entry'!$L$5:$L$10004,(EQ$1+8)-4))</f>
        <v/>
      </c>
      <c r="EP12">
        <f>IF(ISNA(EN12),NA(),Capability!$K$9)</f>
        <v/>
      </c>
      <c r="EQ12">
        <f>IF(ISNA(EN12),NA(),Capability!$J$9)</f>
        <v/>
      </c>
      <c r="ER12">
        <f>IF(ISNA(EN12),NA(),Capability!$L$9)</f>
        <v/>
      </c>
      <c r="ES12">
        <f>IF(OR(ISNA(EO12),ISNA(EO11)),NA(),ABS(EO12-EO11))</f>
        <v/>
      </c>
      <c r="ET12">
        <f>IF(ISNA(EN12),NA(),Capability!$N$9)</f>
        <v/>
      </c>
      <c r="EU12">
        <f>IF(ISNA(EN12),NA(),IF(OR(Capability!$Q$9="",Settings!$F$7&lt;&gt;"Y"),NA(),Capability!$Q$9))</f>
        <v/>
      </c>
      <c r="EV12">
        <f>IF(ISNA(EN12),NA(),IF(OR(Capability!$P$9="",Settings!$F$7&lt;&gt;"Y"),NA(),Capability!$P$9))</f>
        <v/>
      </c>
      <c r="EW12">
        <f>IF(EU$1="","",ROUND(ES$1+EU$1*8.5,4))</f>
        <v/>
      </c>
      <c r="EX12">
        <f>IF(EU$1="","",COUNTIFS('Data Entry'!$L$5:$L$10004,"&gt;="&amp;(ES$1+EU$1*8),'Data Entry'!$L$5:$L$10004,"&lt;"&amp;(ES$1+EU$1*9)))</f>
        <v/>
      </c>
      <c r="EY12">
        <f>IF(OR(Capability!$P$9="",EU$1=""),NA(),IF(AND(Capability!$P$9&gt;=(ES$1+EU$1*8),Capability!$P$9&lt;(ES$1+EU$1*9)),EW$1*1.15,NA()))</f>
        <v/>
      </c>
      <c r="EZ12">
        <f>IF(OR(Capability!$Q$9="",EU$1=""),NA(),IF(AND(Capability!$Q$9&gt;=(ES$1+EU$1*8),Capability!$Q$9&lt;(ES$1+EU$1*9)),EW$1*1.15,NA()))</f>
        <v/>
      </c>
      <c r="FB12">
        <f>IF(OR(Capability!$J$9="",EU$1=""),NA(),IF(AND(Capability!$J$9&gt;=(ES$1+EU$1*8),Capability!$J$9&lt;(ES$1+EU$1*9)),EW$1*1.04,NA()))</f>
        <v/>
      </c>
      <c r="FC12">
        <f>IF(OR(Capability!$L$9="",EU$1=""),NA(),IF(AND(Capability!$L$9&gt;=(ES$1+EU$1*8),Capability!$L$9&lt;(ES$1+EU$1*9)),EW$1*1.04,NA()))</f>
        <v/>
      </c>
      <c r="FD12">
        <f>IF((FG$1+8)&gt;FE$1,NA(),(FG$1+8)-4)</f>
        <v/>
      </c>
      <c r="FE12">
        <f>IF((FG$1+8)&gt;FE$1,NA(),INDEX('Data Entry'!$M$5:$M$10004,(FG$1+8)-4))</f>
        <v/>
      </c>
      <c r="FF12">
        <f>IF(ISNA(FD12),NA(),Capability!$K$10)</f>
        <v/>
      </c>
      <c r="FG12">
        <f>IF(ISNA(FD12),NA(),Capability!$J$10)</f>
        <v/>
      </c>
      <c r="FH12">
        <f>IF(ISNA(FD12),NA(),Capability!$L$10)</f>
        <v/>
      </c>
      <c r="FI12">
        <f>IF(OR(ISNA(FE12),ISNA(FE11)),NA(),ABS(FE12-FE11))</f>
        <v/>
      </c>
      <c r="FJ12">
        <f>IF(ISNA(FD12),NA(),Capability!$N$10)</f>
        <v/>
      </c>
      <c r="FK12">
        <f>IF(ISNA(FD12),NA(),IF(OR(Capability!$Q$10="",Settings!$F$7&lt;&gt;"Y"),NA(),Capability!$Q$10))</f>
        <v/>
      </c>
      <c r="FL12">
        <f>IF(ISNA(FD12),NA(),IF(OR(Capability!$P$10="",Settings!$F$7&lt;&gt;"Y"),NA(),Capability!$P$10))</f>
        <v/>
      </c>
      <c r="FM12">
        <f>IF(FK$1="","",ROUND(FI$1+FK$1*8.5,4))</f>
        <v/>
      </c>
      <c r="FN12">
        <f>IF(FK$1="","",COUNTIFS('Data Entry'!$M$5:$M$10004,"&gt;="&amp;(FI$1+FK$1*8),'Data Entry'!$M$5:$M$10004,"&lt;"&amp;(FI$1+FK$1*9)))</f>
        <v/>
      </c>
      <c r="FO12">
        <f>IF(OR(Capability!$P$10="",FK$1=""),NA(),IF(AND(Capability!$P$10&gt;=(FI$1+FK$1*8),Capability!$P$10&lt;(FI$1+FK$1*9)),FM$1*1.15,NA()))</f>
        <v/>
      </c>
      <c r="FP12">
        <f>IF(OR(Capability!$Q$10="",FK$1=""),NA(),IF(AND(Capability!$Q$10&gt;=(FI$1+FK$1*8),Capability!$Q$10&lt;(FI$1+FK$1*9)),FM$1*1.15,NA()))</f>
        <v/>
      </c>
      <c r="FR12">
        <f>IF(OR(Capability!$J$10="",FK$1=""),NA(),IF(AND(Capability!$J$10&gt;=(FI$1+FK$1*8),Capability!$J$10&lt;(FI$1+FK$1*9)),FM$1*1.04,NA()))</f>
        <v/>
      </c>
      <c r="FS12">
        <f>IF(OR(Capability!$L$10="",FK$1=""),NA(),IF(AND(Capability!$L$10&gt;=(FI$1+FK$1*8),Capability!$L$10&lt;(FI$1+FK$1*9)),FM$1*1.04,NA()))</f>
        <v/>
      </c>
      <c r="FT12">
        <f>IF((FW$1+8)&gt;FU$1,NA(),(FW$1+8)-4)</f>
        <v/>
      </c>
      <c r="FU12">
        <f>IF((FW$1+8)&gt;FU$1,NA(),INDEX('Data Entry'!$N$5:$N$10004,(FW$1+8)-4))</f>
        <v/>
      </c>
      <c r="FV12">
        <f>IF(ISNA(FT12),NA(),Capability!$K$11)</f>
        <v/>
      </c>
      <c r="FW12">
        <f>IF(ISNA(FT12),NA(),Capability!$J$11)</f>
        <v/>
      </c>
      <c r="FX12">
        <f>IF(ISNA(FT12),NA(),Capability!$L$11)</f>
        <v/>
      </c>
      <c r="FY12">
        <f>IF(OR(ISNA(FU12),ISNA(FU11)),NA(),ABS(FU12-FU11))</f>
        <v/>
      </c>
      <c r="FZ12">
        <f>IF(ISNA(FT12),NA(),Capability!$N$11)</f>
        <v/>
      </c>
      <c r="GA12">
        <f>IF(ISNA(FT12),NA(),IF(OR(Capability!$Q$11="",Settings!$F$7&lt;&gt;"Y"),NA(),Capability!$Q$11))</f>
        <v/>
      </c>
      <c r="GB12">
        <f>IF(ISNA(FT12),NA(),IF(OR(Capability!$P$11="",Settings!$F$7&lt;&gt;"Y"),NA(),Capability!$P$11))</f>
        <v/>
      </c>
      <c r="GC12">
        <f>IF(GA$1="","",ROUND(FY$1+GA$1*8.5,4))</f>
        <v/>
      </c>
      <c r="GD12">
        <f>IF(GA$1="","",COUNTIFS('Data Entry'!$N$5:$N$10004,"&gt;="&amp;(FY$1+GA$1*8),'Data Entry'!$N$5:$N$10004,"&lt;"&amp;(FY$1+GA$1*9)))</f>
        <v/>
      </c>
      <c r="GE12">
        <f>IF(OR(Capability!$P$11="",GA$1=""),NA(),IF(AND(Capability!$P$11&gt;=(FY$1+GA$1*8),Capability!$P$11&lt;(FY$1+GA$1*9)),GC$1*1.15,NA()))</f>
        <v/>
      </c>
      <c r="GF12">
        <f>IF(OR(Capability!$Q$11="",GA$1=""),NA(),IF(AND(Capability!$Q$11&gt;=(FY$1+GA$1*8),Capability!$Q$11&lt;(FY$1+GA$1*9)),GC$1*1.15,NA()))</f>
        <v/>
      </c>
      <c r="GH12">
        <f>IF(OR(Capability!$J$11="",GA$1=""),NA(),IF(AND(Capability!$J$11&gt;=(FY$1+GA$1*8),Capability!$J$11&lt;(FY$1+GA$1*9)),GC$1*1.04,NA()))</f>
        <v/>
      </c>
      <c r="GI12">
        <f>IF(OR(Capability!$L$11="",GA$1=""),NA(),IF(AND(Capability!$L$11&gt;=(FY$1+GA$1*8),Capability!$L$11&lt;(FY$1+GA$1*9)),GC$1*1.04,NA()))</f>
        <v/>
      </c>
      <c r="GJ12">
        <f>IF((GM$1+8)&gt;GK$1,NA(),(GM$1+8)-4)</f>
        <v/>
      </c>
      <c r="GK12">
        <f>IF((GM$1+8)&gt;GK$1,NA(),INDEX('Data Entry'!$O$5:$O$10004,(GM$1+8)-4))</f>
        <v/>
      </c>
      <c r="GL12">
        <f>IF(ISNA(GJ12),NA(),Capability!$K$12)</f>
        <v/>
      </c>
      <c r="GM12">
        <f>IF(ISNA(GJ12),NA(),Capability!$J$12)</f>
        <v/>
      </c>
      <c r="GN12">
        <f>IF(ISNA(GJ12),NA(),Capability!$L$12)</f>
        <v/>
      </c>
      <c r="GO12">
        <f>IF(OR(ISNA(GK12),ISNA(GK11)),NA(),ABS(GK12-GK11))</f>
        <v/>
      </c>
      <c r="GP12">
        <f>IF(ISNA(GJ12),NA(),Capability!$N$12)</f>
        <v/>
      </c>
      <c r="GQ12">
        <f>IF(ISNA(GJ12),NA(),IF(OR(Capability!$Q$12="",Settings!$F$7&lt;&gt;"Y"),NA(),Capability!$Q$12))</f>
        <v/>
      </c>
      <c r="GR12">
        <f>IF(ISNA(GJ12),NA(),IF(OR(Capability!$P$12="",Settings!$F$7&lt;&gt;"Y"),NA(),Capability!$P$12))</f>
        <v/>
      </c>
      <c r="GS12">
        <f>IF(GQ$1="","",ROUND(GO$1+GQ$1*8.5,4))</f>
        <v/>
      </c>
      <c r="GT12">
        <f>IF(GQ$1="","",COUNTIFS('Data Entry'!$O$5:$O$10004,"&gt;="&amp;(GO$1+GQ$1*8),'Data Entry'!$O$5:$O$10004,"&lt;"&amp;(GO$1+GQ$1*9)))</f>
        <v/>
      </c>
      <c r="GU12">
        <f>IF(OR(Capability!$P$12="",GQ$1=""),NA(),IF(AND(Capability!$P$12&gt;=(GO$1+GQ$1*8),Capability!$P$12&lt;(GO$1+GQ$1*9)),GS$1*1.15,NA()))</f>
        <v/>
      </c>
      <c r="GV12">
        <f>IF(OR(Capability!$Q$12="",GQ$1=""),NA(),IF(AND(Capability!$Q$12&gt;=(GO$1+GQ$1*8),Capability!$Q$12&lt;(GO$1+GQ$1*9)),GS$1*1.15,NA()))</f>
        <v/>
      </c>
      <c r="GX12">
        <f>IF(OR(Capability!$J$12="",GQ$1=""),NA(),IF(AND(Capability!$J$12&gt;=(GO$1+GQ$1*8),Capability!$J$12&lt;(GO$1+GQ$1*9)),GS$1*1.04,NA()))</f>
        <v/>
      </c>
      <c r="GY12">
        <f>IF(OR(Capability!$L$12="",GQ$1=""),NA(),IF(AND(Capability!$L$12&gt;=(GO$1+GQ$1*8),Capability!$L$12&lt;(GO$1+GQ$1*9)),GS$1*1.04,NA()))</f>
        <v/>
      </c>
      <c r="GZ12">
        <f>IF((HC$1+8)&gt;HA$1,NA(),(HC$1+8)-4)</f>
        <v/>
      </c>
      <c r="HA12">
        <f>IF((HC$1+8)&gt;HA$1,NA(),INDEX('Data Entry'!$P$5:$P$10004,(HC$1+8)-4))</f>
        <v/>
      </c>
      <c r="HB12">
        <f>IF(ISNA(GZ12),NA(),Capability!$K$13)</f>
        <v/>
      </c>
      <c r="HC12">
        <f>IF(ISNA(GZ12),NA(),Capability!$J$13)</f>
        <v/>
      </c>
      <c r="HD12">
        <f>IF(ISNA(GZ12),NA(),Capability!$L$13)</f>
        <v/>
      </c>
      <c r="HE12">
        <f>IF(OR(ISNA(HA12),ISNA(HA11)),NA(),ABS(HA12-HA11))</f>
        <v/>
      </c>
      <c r="HF12">
        <f>IF(ISNA(GZ12),NA(),Capability!$N$13)</f>
        <v/>
      </c>
      <c r="HG12">
        <f>IF(ISNA(GZ12),NA(),IF(OR(Capability!$Q$13="",Settings!$F$7&lt;&gt;"Y"),NA(),Capability!$Q$13))</f>
        <v/>
      </c>
      <c r="HH12">
        <f>IF(ISNA(GZ12),NA(),IF(OR(Capability!$P$13="",Settings!$F$7&lt;&gt;"Y"),NA(),Capability!$P$13))</f>
        <v/>
      </c>
      <c r="HI12">
        <f>IF(HG$1="","",ROUND(HE$1+HG$1*8.5,4))</f>
        <v/>
      </c>
      <c r="HJ12">
        <f>IF(HG$1="","",COUNTIFS('Data Entry'!$P$5:$P$10004,"&gt;="&amp;(HE$1+HG$1*8),'Data Entry'!$P$5:$P$10004,"&lt;"&amp;(HE$1+HG$1*9)))</f>
        <v/>
      </c>
      <c r="HK12">
        <f>IF(OR(Capability!$P$13="",HG$1=""),NA(),IF(AND(Capability!$P$13&gt;=(HE$1+HG$1*8),Capability!$P$13&lt;(HE$1+HG$1*9)),HI$1*1.15,NA()))</f>
        <v/>
      </c>
      <c r="HL12">
        <f>IF(OR(Capability!$Q$13="",HG$1=""),NA(),IF(AND(Capability!$Q$13&gt;=(HE$1+HG$1*8),Capability!$Q$13&lt;(HE$1+HG$1*9)),HI$1*1.15,NA()))</f>
        <v/>
      </c>
      <c r="HN12">
        <f>IF(OR(Capability!$J$13="",HG$1=""),NA(),IF(AND(Capability!$J$13&gt;=(HE$1+HG$1*8),Capability!$J$13&lt;(HE$1+HG$1*9)),HI$1*1.04,NA()))</f>
        <v/>
      </c>
      <c r="HO12">
        <f>IF(OR(Capability!$L$13="",HG$1=""),NA(),IF(AND(Capability!$L$13&gt;=(HE$1+HG$1*8),Capability!$L$13&lt;(HE$1+HG$1*9)),HI$1*1.04,NA()))</f>
        <v/>
      </c>
      <c r="HP12">
        <f>IF((HS$1+8)&gt;HQ$1,NA(),(HS$1+8)-4)</f>
        <v/>
      </c>
      <c r="HQ12">
        <f>IF((HS$1+8)&gt;HQ$1,NA(),INDEX('Data Entry'!$Q$5:$Q$10004,(HS$1+8)-4))</f>
        <v/>
      </c>
      <c r="HR12">
        <f>IF(ISNA(HP12),NA(),Capability!$K$14)</f>
        <v/>
      </c>
      <c r="HS12">
        <f>IF(ISNA(HP12),NA(),Capability!$J$14)</f>
        <v/>
      </c>
      <c r="HT12">
        <f>IF(ISNA(HP12),NA(),Capability!$L$14)</f>
        <v/>
      </c>
      <c r="HU12">
        <f>IF(OR(ISNA(HQ12),ISNA(HQ11)),NA(),ABS(HQ12-HQ11))</f>
        <v/>
      </c>
      <c r="HV12">
        <f>IF(ISNA(HP12),NA(),Capability!$N$14)</f>
        <v/>
      </c>
      <c r="HW12">
        <f>IF(ISNA(HP12),NA(),IF(OR(Capability!$Q$14="",Settings!$F$7&lt;&gt;"Y"),NA(),Capability!$Q$14))</f>
        <v/>
      </c>
      <c r="HX12">
        <f>IF(ISNA(HP12),NA(),IF(OR(Capability!$P$14="",Settings!$F$7&lt;&gt;"Y"),NA(),Capability!$P$14))</f>
        <v/>
      </c>
      <c r="HY12">
        <f>IF(HW$1="","",ROUND(HU$1+HW$1*8.5,4))</f>
        <v/>
      </c>
      <c r="HZ12">
        <f>IF(HW$1="","",COUNTIFS('Data Entry'!$Q$5:$Q$10004,"&gt;="&amp;(HU$1+HW$1*8),'Data Entry'!$Q$5:$Q$10004,"&lt;"&amp;(HU$1+HW$1*9)))</f>
        <v/>
      </c>
      <c r="IA12">
        <f>IF(OR(Capability!$P$14="",HW$1=""),NA(),IF(AND(Capability!$P$14&gt;=(HU$1+HW$1*8),Capability!$P$14&lt;(HU$1+HW$1*9)),HY$1*1.15,NA()))</f>
        <v/>
      </c>
      <c r="IB12">
        <f>IF(OR(Capability!$Q$14="",HW$1=""),NA(),IF(AND(Capability!$Q$14&gt;=(HU$1+HW$1*8),Capability!$Q$14&lt;(HU$1+HW$1*9)),HY$1*1.15,NA()))</f>
        <v/>
      </c>
      <c r="ID12">
        <f>IF(OR(Capability!$J$14="",HW$1=""),NA(),IF(AND(Capability!$J$14&gt;=(HU$1+HW$1*8),Capability!$J$14&lt;(HU$1+HW$1*9)),HY$1*1.04,NA()))</f>
        <v/>
      </c>
      <c r="IE12">
        <f>IF(OR(Capability!$L$14="",HW$1=""),NA(),IF(AND(Capability!$L$14&gt;=(HU$1+HW$1*8),Capability!$L$14&lt;(HU$1+HW$1*9)),HY$1*1.04,NA()))</f>
        <v/>
      </c>
    </row>
    <row r="13">
      <c r="A13" s="35" t="inlineStr">
        <is>
          <t>Median</t>
        </is>
      </c>
      <c r="B13" s="23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IF(OR(Capability!$J$5="",CI$1=""),NA(),IF(AND(Capability!$J$5&gt;=(CG$1+CI$1*9),Capability!$J$5&lt;(CG$1+CI$1*10)),CK$1*1.04,NA()))</f>
        <v/>
      </c>
      <c r="CQ13">
        <f>IF(OR(Capability!$L$5="",CI$1=""),NA(),IF(AND(Capability!$L$5&gt;=(CG$1+CI$1*9),Capability!$L$5&lt;(CG$1+CI$1*10)),CK$1*1.04,NA()))</f>
        <v/>
      </c>
      <c r="CR13">
        <f>IF((CU$1+9)&gt;CS$1,NA(),(CU$1+9)-4)</f>
        <v/>
      </c>
      <c r="CS13">
        <f>IF((CU$1+9)&gt;CS$1,NA(),INDEX('Data Entry'!$I$5:$I$10004,(CU$1+9)-4))</f>
        <v/>
      </c>
      <c r="CT13">
        <f>IF(ISNA(CR13),NA(),Capability!$K$6)</f>
        <v/>
      </c>
      <c r="CU13">
        <f>IF(ISNA(CR13),NA(),Capability!$J$6)</f>
        <v/>
      </c>
      <c r="CV13">
        <f>IF(ISNA(CR13),NA(),Capability!$L$6)</f>
        <v/>
      </c>
      <c r="CW13">
        <f>IF(OR(ISNA(CS13),ISNA(CS12)),NA(),ABS(CS13-CS12))</f>
        <v/>
      </c>
      <c r="CX13">
        <f>IF(ISNA(CR13),NA(),Capability!$N$6)</f>
        <v/>
      </c>
      <c r="CY13">
        <f>IF(ISNA(CR13),NA(),IF(OR(Capability!$Q$6="",Settings!$F$7&lt;&gt;"Y"),NA(),Capability!$Q$6))</f>
        <v/>
      </c>
      <c r="CZ13">
        <f>IF(ISNA(CR13),NA(),IF(OR(Capability!$P$6="",Settings!$F$7&lt;&gt;"Y"),NA(),Capability!$P$6))</f>
        <v/>
      </c>
      <c r="DA13">
        <f>IF(CY$1="","",ROUND(CW$1+CY$1*9.5,4))</f>
        <v/>
      </c>
      <c r="DB13">
        <f>IF(CY$1="","",COUNTIFS('Data Entry'!$I$5:$I$10004,"&gt;="&amp;(CW$1+CY$1*9),'Data Entry'!$I$5:$I$10004,"&lt;"&amp;(CW$1+CY$1*10)))</f>
        <v/>
      </c>
      <c r="DC13">
        <f>IF(OR(Capability!$P$6="",CY$1=""),NA(),IF(AND(Capability!$P$6&gt;=(CW$1+CY$1*9),Capability!$P$6&lt;(CW$1+CY$1*10)),DA$1*1.15,NA()))</f>
        <v/>
      </c>
      <c r="DD13">
        <f>IF(OR(Capability!$Q$6="",CY$1=""),NA(),IF(AND(Capability!$Q$6&gt;=(CW$1+CY$1*9),Capability!$Q$6&lt;(CW$1+CY$1*10)),DA$1*1.15,NA()))</f>
        <v/>
      </c>
      <c r="DF13">
        <f>IF(OR(Capability!$J$6="",CY$1=""),NA(),IF(AND(Capability!$J$6&gt;=(CW$1+CY$1*9),Capability!$J$6&lt;(CW$1+CY$1*10)),DA$1*1.04,NA()))</f>
        <v/>
      </c>
      <c r="DG13">
        <f>IF(OR(Capability!$L$6="",CY$1=""),NA(),IF(AND(Capability!$L$6&gt;=(CW$1+CY$1*9),Capability!$L$6&lt;(CW$1+CY$1*10)),DA$1*1.04,NA()))</f>
        <v/>
      </c>
      <c r="DH13">
        <f>IF((DK$1+9)&gt;DI$1,NA(),(DK$1+9)-4)</f>
        <v/>
      </c>
      <c r="DI13">
        <f>IF((DK$1+9)&gt;DI$1,NA(),INDEX('Data Entry'!$J$5:$J$10004,(DK$1+9)-4))</f>
        <v/>
      </c>
      <c r="DJ13">
        <f>IF(ISNA(DH13),NA(),Capability!$K$7)</f>
        <v/>
      </c>
      <c r="DK13">
        <f>IF(ISNA(DH13),NA(),Capability!$J$7)</f>
        <v/>
      </c>
      <c r="DL13">
        <f>IF(ISNA(DH13),NA(),Capability!$L$7)</f>
        <v/>
      </c>
      <c r="DM13">
        <f>IF(OR(ISNA(DI13),ISNA(DI12)),NA(),ABS(DI13-DI12))</f>
        <v/>
      </c>
      <c r="DN13">
        <f>IF(ISNA(DH13),NA(),Capability!$N$7)</f>
        <v/>
      </c>
      <c r="DO13">
        <f>IF(ISNA(DH13),NA(),IF(OR(Capability!$Q$7="",Settings!$F$7&lt;&gt;"Y"),NA(),Capability!$Q$7))</f>
        <v/>
      </c>
      <c r="DP13">
        <f>IF(ISNA(DH13),NA(),IF(OR(Capability!$P$7="",Settings!$F$7&lt;&gt;"Y"),NA(),Capability!$P$7))</f>
        <v/>
      </c>
      <c r="DQ13">
        <f>IF(DO$1="","",ROUND(DM$1+DO$1*9.5,4))</f>
        <v/>
      </c>
      <c r="DR13">
        <f>IF(DO$1="","",COUNTIFS('Data Entry'!$J$5:$J$10004,"&gt;="&amp;(DM$1+DO$1*9),'Data Entry'!$J$5:$J$10004,"&lt;"&amp;(DM$1+DO$1*10)))</f>
        <v/>
      </c>
      <c r="DS13">
        <f>IF(OR(Capability!$P$7="",DO$1=""),NA(),IF(AND(Capability!$P$7&gt;=(DM$1+DO$1*9),Capability!$P$7&lt;(DM$1+DO$1*10)),DQ$1*1.15,NA()))</f>
        <v/>
      </c>
      <c r="DT13">
        <f>IF(OR(Capability!$Q$7="",DO$1=""),NA(),IF(AND(Capability!$Q$7&gt;=(DM$1+DO$1*9),Capability!$Q$7&lt;(DM$1+DO$1*10)),DQ$1*1.15,NA()))</f>
        <v/>
      </c>
      <c r="DV13">
        <f>IF(OR(Capability!$J$7="",DO$1=""),NA(),IF(AND(Capability!$J$7&gt;=(DM$1+DO$1*9),Capability!$J$7&lt;(DM$1+DO$1*10)),DQ$1*1.04,NA()))</f>
        <v/>
      </c>
      <c r="DW13">
        <f>IF(OR(Capability!$L$7="",DO$1=""),NA(),IF(AND(Capability!$L$7&gt;=(DM$1+DO$1*9),Capability!$L$7&lt;(DM$1+DO$1*10)),DQ$1*1.04,NA()))</f>
        <v/>
      </c>
      <c r="DX13">
        <f>IF((EA$1+9)&gt;DY$1,NA(),(EA$1+9)-4)</f>
        <v/>
      </c>
      <c r="DY13">
        <f>IF((EA$1+9)&gt;DY$1,NA(),INDEX('Data Entry'!$K$5:$K$10004,(EA$1+9)-4))</f>
        <v/>
      </c>
      <c r="DZ13">
        <f>IF(ISNA(DX13),NA(),Capability!$K$8)</f>
        <v/>
      </c>
      <c r="EA13">
        <f>IF(ISNA(DX13),NA(),Capability!$J$8)</f>
        <v/>
      </c>
      <c r="EB13">
        <f>IF(ISNA(DX13),NA(),Capability!$L$8)</f>
        <v/>
      </c>
      <c r="EC13">
        <f>IF(OR(ISNA(DY13),ISNA(DY12)),NA(),ABS(DY13-DY12))</f>
        <v/>
      </c>
      <c r="ED13">
        <f>IF(ISNA(DX13),NA(),Capability!$N$8)</f>
        <v/>
      </c>
      <c r="EE13">
        <f>IF(ISNA(DX13),NA(),IF(OR(Capability!$Q$8="",Settings!$F$7&lt;&gt;"Y"),NA(),Capability!$Q$8))</f>
        <v/>
      </c>
      <c r="EF13">
        <f>IF(ISNA(DX13),NA(),IF(OR(Capability!$P$8="",Settings!$F$7&lt;&gt;"Y"),NA(),Capability!$P$8))</f>
        <v/>
      </c>
      <c r="EG13">
        <f>IF(EE$1="","",ROUND(EC$1+EE$1*9.5,4))</f>
        <v/>
      </c>
      <c r="EH13">
        <f>IF(EE$1="","",COUNTIFS('Data Entry'!$K$5:$K$10004,"&gt;="&amp;(EC$1+EE$1*9),'Data Entry'!$K$5:$K$10004,"&lt;"&amp;(EC$1+EE$1*10)))</f>
        <v/>
      </c>
      <c r="EI13">
        <f>IF(OR(Capability!$P$8="",EE$1=""),NA(),IF(AND(Capability!$P$8&gt;=(EC$1+EE$1*9),Capability!$P$8&lt;(EC$1+EE$1*10)),EG$1*1.15,NA()))</f>
        <v/>
      </c>
      <c r="EJ13">
        <f>IF(OR(Capability!$Q$8="",EE$1=""),NA(),IF(AND(Capability!$Q$8&gt;=(EC$1+EE$1*9),Capability!$Q$8&lt;(EC$1+EE$1*10)),EG$1*1.15,NA()))</f>
        <v/>
      </c>
      <c r="EL13">
        <f>IF(OR(Capability!$J$8="",EE$1=""),NA(),IF(AND(Capability!$J$8&gt;=(EC$1+EE$1*9),Capability!$J$8&lt;(EC$1+EE$1*10)),EG$1*1.04,NA()))</f>
        <v/>
      </c>
      <c r="EM13">
        <f>IF(OR(Capability!$L$8="",EE$1=""),NA(),IF(AND(Capability!$L$8&gt;=(EC$1+EE$1*9),Capability!$L$8&lt;(EC$1+EE$1*10)),EG$1*1.04,NA()))</f>
        <v/>
      </c>
      <c r="EN13">
        <f>IF((EQ$1+9)&gt;EO$1,NA(),(EQ$1+9)-4)</f>
        <v/>
      </c>
      <c r="EO13">
        <f>IF((EQ$1+9)&gt;EO$1,NA(),INDEX('Data Entry'!$L$5:$L$10004,(EQ$1+9)-4))</f>
        <v/>
      </c>
      <c r="EP13">
        <f>IF(ISNA(EN13),NA(),Capability!$K$9)</f>
        <v/>
      </c>
      <c r="EQ13">
        <f>IF(ISNA(EN13),NA(),Capability!$J$9)</f>
        <v/>
      </c>
      <c r="ER13">
        <f>IF(ISNA(EN13),NA(),Capability!$L$9)</f>
        <v/>
      </c>
      <c r="ES13">
        <f>IF(OR(ISNA(EO13),ISNA(EO12)),NA(),ABS(EO13-EO12))</f>
        <v/>
      </c>
      <c r="ET13">
        <f>IF(ISNA(EN13),NA(),Capability!$N$9)</f>
        <v/>
      </c>
      <c r="EU13">
        <f>IF(ISNA(EN13),NA(),IF(OR(Capability!$Q$9="",Settings!$F$7&lt;&gt;"Y"),NA(),Capability!$Q$9))</f>
        <v/>
      </c>
      <c r="EV13">
        <f>IF(ISNA(EN13),NA(),IF(OR(Capability!$P$9="",Settings!$F$7&lt;&gt;"Y"),NA(),Capability!$P$9))</f>
        <v/>
      </c>
      <c r="EW13">
        <f>IF(EU$1="","",ROUND(ES$1+EU$1*9.5,4))</f>
        <v/>
      </c>
      <c r="EX13">
        <f>IF(EU$1="","",COUNTIFS('Data Entry'!$L$5:$L$10004,"&gt;="&amp;(ES$1+EU$1*9),'Data Entry'!$L$5:$L$10004,"&lt;"&amp;(ES$1+EU$1*10)))</f>
        <v/>
      </c>
      <c r="EY13">
        <f>IF(OR(Capability!$P$9="",EU$1=""),NA(),IF(AND(Capability!$P$9&gt;=(ES$1+EU$1*9),Capability!$P$9&lt;(ES$1+EU$1*10)),EW$1*1.15,NA()))</f>
        <v/>
      </c>
      <c r="EZ13">
        <f>IF(OR(Capability!$Q$9="",EU$1=""),NA(),IF(AND(Capability!$Q$9&gt;=(ES$1+EU$1*9),Capability!$Q$9&lt;(ES$1+EU$1*10)),EW$1*1.15,NA()))</f>
        <v/>
      </c>
      <c r="FB13">
        <f>IF(OR(Capability!$J$9="",EU$1=""),NA(),IF(AND(Capability!$J$9&gt;=(ES$1+EU$1*9),Capability!$J$9&lt;(ES$1+EU$1*10)),EW$1*1.04,NA()))</f>
        <v/>
      </c>
      <c r="FC13">
        <f>IF(OR(Capability!$L$9="",EU$1=""),NA(),IF(AND(Capability!$L$9&gt;=(ES$1+EU$1*9),Capability!$L$9&lt;(ES$1+EU$1*10)),EW$1*1.04,NA()))</f>
        <v/>
      </c>
      <c r="FD13">
        <f>IF((FG$1+9)&gt;FE$1,NA(),(FG$1+9)-4)</f>
        <v/>
      </c>
      <c r="FE13">
        <f>IF((FG$1+9)&gt;FE$1,NA(),INDEX('Data Entry'!$M$5:$M$10004,(FG$1+9)-4))</f>
        <v/>
      </c>
      <c r="FF13">
        <f>IF(ISNA(FD13),NA(),Capability!$K$10)</f>
        <v/>
      </c>
      <c r="FG13">
        <f>IF(ISNA(FD13),NA(),Capability!$J$10)</f>
        <v/>
      </c>
      <c r="FH13">
        <f>IF(ISNA(FD13),NA(),Capability!$L$10)</f>
        <v/>
      </c>
      <c r="FI13">
        <f>IF(OR(ISNA(FE13),ISNA(FE12)),NA(),ABS(FE13-FE12))</f>
        <v/>
      </c>
      <c r="FJ13">
        <f>IF(ISNA(FD13),NA(),Capability!$N$10)</f>
        <v/>
      </c>
      <c r="FK13">
        <f>IF(ISNA(FD13),NA(),IF(OR(Capability!$Q$10="",Settings!$F$7&lt;&gt;"Y"),NA(),Capability!$Q$10))</f>
        <v/>
      </c>
      <c r="FL13">
        <f>IF(ISNA(FD13),NA(),IF(OR(Capability!$P$10="",Settings!$F$7&lt;&gt;"Y"),NA(),Capability!$P$10))</f>
        <v/>
      </c>
      <c r="FM13">
        <f>IF(FK$1="","",ROUND(FI$1+FK$1*9.5,4))</f>
        <v/>
      </c>
      <c r="FN13">
        <f>IF(FK$1="","",COUNTIFS('Data Entry'!$M$5:$M$10004,"&gt;="&amp;(FI$1+FK$1*9),'Data Entry'!$M$5:$M$10004,"&lt;"&amp;(FI$1+FK$1*10)))</f>
        <v/>
      </c>
      <c r="FO13">
        <f>IF(OR(Capability!$P$10="",FK$1=""),NA(),IF(AND(Capability!$P$10&gt;=(FI$1+FK$1*9),Capability!$P$10&lt;(FI$1+FK$1*10)),FM$1*1.15,NA()))</f>
        <v/>
      </c>
      <c r="FP13">
        <f>IF(OR(Capability!$Q$10="",FK$1=""),NA(),IF(AND(Capability!$Q$10&gt;=(FI$1+FK$1*9),Capability!$Q$10&lt;(FI$1+FK$1*10)),FM$1*1.15,NA()))</f>
        <v/>
      </c>
      <c r="FR13">
        <f>IF(OR(Capability!$J$10="",FK$1=""),NA(),IF(AND(Capability!$J$10&gt;=(FI$1+FK$1*9),Capability!$J$10&lt;(FI$1+FK$1*10)),FM$1*1.04,NA()))</f>
        <v/>
      </c>
      <c r="FS13">
        <f>IF(OR(Capability!$L$10="",FK$1=""),NA(),IF(AND(Capability!$L$10&gt;=(FI$1+FK$1*9),Capability!$L$10&lt;(FI$1+FK$1*10)),FM$1*1.04,NA()))</f>
        <v/>
      </c>
      <c r="FT13">
        <f>IF((FW$1+9)&gt;FU$1,NA(),(FW$1+9)-4)</f>
        <v/>
      </c>
      <c r="FU13">
        <f>IF((FW$1+9)&gt;FU$1,NA(),INDEX('Data Entry'!$N$5:$N$10004,(FW$1+9)-4))</f>
        <v/>
      </c>
      <c r="FV13">
        <f>IF(ISNA(FT13),NA(),Capability!$K$11)</f>
        <v/>
      </c>
      <c r="FW13">
        <f>IF(ISNA(FT13),NA(),Capability!$J$11)</f>
        <v/>
      </c>
      <c r="FX13">
        <f>IF(ISNA(FT13),NA(),Capability!$L$11)</f>
        <v/>
      </c>
      <c r="FY13">
        <f>IF(OR(ISNA(FU13),ISNA(FU12)),NA(),ABS(FU13-FU12))</f>
        <v/>
      </c>
      <c r="FZ13">
        <f>IF(ISNA(FT13),NA(),Capability!$N$11)</f>
        <v/>
      </c>
      <c r="GA13">
        <f>IF(ISNA(FT13),NA(),IF(OR(Capability!$Q$11="",Settings!$F$7&lt;&gt;"Y"),NA(),Capability!$Q$11))</f>
        <v/>
      </c>
      <c r="GB13">
        <f>IF(ISNA(FT13),NA(),IF(OR(Capability!$P$11="",Settings!$F$7&lt;&gt;"Y"),NA(),Capability!$P$11))</f>
        <v/>
      </c>
      <c r="GC13">
        <f>IF(GA$1="","",ROUND(FY$1+GA$1*9.5,4))</f>
        <v/>
      </c>
      <c r="GD13">
        <f>IF(GA$1="","",COUNTIFS('Data Entry'!$N$5:$N$10004,"&gt;="&amp;(FY$1+GA$1*9),'Data Entry'!$N$5:$N$10004,"&lt;"&amp;(FY$1+GA$1*10)))</f>
        <v/>
      </c>
      <c r="GE13">
        <f>IF(OR(Capability!$P$11="",GA$1=""),NA(),IF(AND(Capability!$P$11&gt;=(FY$1+GA$1*9),Capability!$P$11&lt;(FY$1+GA$1*10)),GC$1*1.15,NA()))</f>
        <v/>
      </c>
      <c r="GF13">
        <f>IF(OR(Capability!$Q$11="",GA$1=""),NA(),IF(AND(Capability!$Q$11&gt;=(FY$1+GA$1*9),Capability!$Q$11&lt;(FY$1+GA$1*10)),GC$1*1.15,NA()))</f>
        <v/>
      </c>
      <c r="GH13">
        <f>IF(OR(Capability!$J$11="",GA$1=""),NA(),IF(AND(Capability!$J$11&gt;=(FY$1+GA$1*9),Capability!$J$11&lt;(FY$1+GA$1*10)),GC$1*1.04,NA()))</f>
        <v/>
      </c>
      <c r="GI13">
        <f>IF(OR(Capability!$L$11="",GA$1=""),NA(),IF(AND(Capability!$L$11&gt;=(FY$1+GA$1*9),Capability!$L$11&lt;(FY$1+GA$1*10)),GC$1*1.04,NA()))</f>
        <v/>
      </c>
      <c r="GJ13">
        <f>IF((GM$1+9)&gt;GK$1,NA(),(GM$1+9)-4)</f>
        <v/>
      </c>
      <c r="GK13">
        <f>IF((GM$1+9)&gt;GK$1,NA(),INDEX('Data Entry'!$O$5:$O$10004,(GM$1+9)-4))</f>
        <v/>
      </c>
      <c r="GL13">
        <f>IF(ISNA(GJ13),NA(),Capability!$K$12)</f>
        <v/>
      </c>
      <c r="GM13">
        <f>IF(ISNA(GJ13),NA(),Capability!$J$12)</f>
        <v/>
      </c>
      <c r="GN13">
        <f>IF(ISNA(GJ13),NA(),Capability!$L$12)</f>
        <v/>
      </c>
      <c r="GO13">
        <f>IF(OR(ISNA(GK13),ISNA(GK12)),NA(),ABS(GK13-GK12))</f>
        <v/>
      </c>
      <c r="GP13">
        <f>IF(ISNA(GJ13),NA(),Capability!$N$12)</f>
        <v/>
      </c>
      <c r="GQ13">
        <f>IF(ISNA(GJ13),NA(),IF(OR(Capability!$Q$12="",Settings!$F$7&lt;&gt;"Y"),NA(),Capability!$Q$12))</f>
        <v/>
      </c>
      <c r="GR13">
        <f>IF(ISNA(GJ13),NA(),IF(OR(Capability!$P$12="",Settings!$F$7&lt;&gt;"Y"),NA(),Capability!$P$12))</f>
        <v/>
      </c>
      <c r="GS13">
        <f>IF(GQ$1="","",ROUND(GO$1+GQ$1*9.5,4))</f>
        <v/>
      </c>
      <c r="GT13">
        <f>IF(GQ$1="","",COUNTIFS('Data Entry'!$O$5:$O$10004,"&gt;="&amp;(GO$1+GQ$1*9),'Data Entry'!$O$5:$O$10004,"&lt;"&amp;(GO$1+GQ$1*10)))</f>
        <v/>
      </c>
      <c r="GU13">
        <f>IF(OR(Capability!$P$12="",GQ$1=""),NA(),IF(AND(Capability!$P$12&gt;=(GO$1+GQ$1*9),Capability!$P$12&lt;(GO$1+GQ$1*10)),GS$1*1.15,NA()))</f>
        <v/>
      </c>
      <c r="GV13">
        <f>IF(OR(Capability!$Q$12="",GQ$1=""),NA(),IF(AND(Capability!$Q$12&gt;=(GO$1+GQ$1*9),Capability!$Q$12&lt;(GO$1+GQ$1*10)),GS$1*1.15,NA()))</f>
        <v/>
      </c>
      <c r="GX13">
        <f>IF(OR(Capability!$J$12="",GQ$1=""),NA(),IF(AND(Capability!$J$12&gt;=(GO$1+GQ$1*9),Capability!$J$12&lt;(GO$1+GQ$1*10)),GS$1*1.04,NA()))</f>
        <v/>
      </c>
      <c r="GY13">
        <f>IF(OR(Capability!$L$12="",GQ$1=""),NA(),IF(AND(Capability!$L$12&gt;=(GO$1+GQ$1*9),Capability!$L$12&lt;(GO$1+GQ$1*10)),GS$1*1.04,NA()))</f>
        <v/>
      </c>
      <c r="GZ13">
        <f>IF((HC$1+9)&gt;HA$1,NA(),(HC$1+9)-4)</f>
        <v/>
      </c>
      <c r="HA13">
        <f>IF((HC$1+9)&gt;HA$1,NA(),INDEX('Data Entry'!$P$5:$P$10004,(HC$1+9)-4))</f>
        <v/>
      </c>
      <c r="HB13">
        <f>IF(ISNA(GZ13),NA(),Capability!$K$13)</f>
        <v/>
      </c>
      <c r="HC13">
        <f>IF(ISNA(GZ13),NA(),Capability!$J$13)</f>
        <v/>
      </c>
      <c r="HD13">
        <f>IF(ISNA(GZ13),NA(),Capability!$L$13)</f>
        <v/>
      </c>
      <c r="HE13">
        <f>IF(OR(ISNA(HA13),ISNA(HA12)),NA(),ABS(HA13-HA12))</f>
        <v/>
      </c>
      <c r="HF13">
        <f>IF(ISNA(GZ13),NA(),Capability!$N$13)</f>
        <v/>
      </c>
      <c r="HG13">
        <f>IF(ISNA(GZ13),NA(),IF(OR(Capability!$Q$13="",Settings!$F$7&lt;&gt;"Y"),NA(),Capability!$Q$13))</f>
        <v/>
      </c>
      <c r="HH13">
        <f>IF(ISNA(GZ13),NA(),IF(OR(Capability!$P$13="",Settings!$F$7&lt;&gt;"Y"),NA(),Capability!$P$13))</f>
        <v/>
      </c>
      <c r="HI13">
        <f>IF(HG$1="","",ROUND(HE$1+HG$1*9.5,4))</f>
        <v/>
      </c>
      <c r="HJ13">
        <f>IF(HG$1="","",COUNTIFS('Data Entry'!$P$5:$P$10004,"&gt;="&amp;(HE$1+HG$1*9),'Data Entry'!$P$5:$P$10004,"&lt;"&amp;(HE$1+HG$1*10)))</f>
        <v/>
      </c>
      <c r="HK13">
        <f>IF(OR(Capability!$P$13="",HG$1=""),NA(),IF(AND(Capability!$P$13&gt;=(HE$1+HG$1*9),Capability!$P$13&lt;(HE$1+HG$1*10)),HI$1*1.15,NA()))</f>
        <v/>
      </c>
      <c r="HL13">
        <f>IF(OR(Capability!$Q$13="",HG$1=""),NA(),IF(AND(Capability!$Q$13&gt;=(HE$1+HG$1*9),Capability!$Q$13&lt;(HE$1+HG$1*10)),HI$1*1.15,NA()))</f>
        <v/>
      </c>
      <c r="HN13">
        <f>IF(OR(Capability!$J$13="",HG$1=""),NA(),IF(AND(Capability!$J$13&gt;=(HE$1+HG$1*9),Capability!$J$13&lt;(HE$1+HG$1*10)),HI$1*1.04,NA()))</f>
        <v/>
      </c>
      <c r="HO13">
        <f>IF(OR(Capability!$L$13="",HG$1=""),NA(),IF(AND(Capability!$L$13&gt;=(HE$1+HG$1*9),Capability!$L$13&lt;(HE$1+HG$1*10)),HI$1*1.04,NA()))</f>
        <v/>
      </c>
      <c r="HP13">
        <f>IF((HS$1+9)&gt;HQ$1,NA(),(HS$1+9)-4)</f>
        <v/>
      </c>
      <c r="HQ13">
        <f>IF((HS$1+9)&gt;HQ$1,NA(),INDEX('Data Entry'!$Q$5:$Q$10004,(HS$1+9)-4))</f>
        <v/>
      </c>
      <c r="HR13">
        <f>IF(ISNA(HP13),NA(),Capability!$K$14)</f>
        <v/>
      </c>
      <c r="HS13">
        <f>IF(ISNA(HP13),NA(),Capability!$J$14)</f>
        <v/>
      </c>
      <c r="HT13">
        <f>IF(ISNA(HP13),NA(),Capability!$L$14)</f>
        <v/>
      </c>
      <c r="HU13">
        <f>IF(OR(ISNA(HQ13),ISNA(HQ12)),NA(),ABS(HQ13-HQ12))</f>
        <v/>
      </c>
      <c r="HV13">
        <f>IF(ISNA(HP13),NA(),Capability!$N$14)</f>
        <v/>
      </c>
      <c r="HW13">
        <f>IF(ISNA(HP13),NA(),IF(OR(Capability!$Q$14="",Settings!$F$7&lt;&gt;"Y"),NA(),Capability!$Q$14))</f>
        <v/>
      </c>
      <c r="HX13">
        <f>IF(ISNA(HP13),NA(),IF(OR(Capability!$P$14="",Settings!$F$7&lt;&gt;"Y"),NA(),Capability!$P$14))</f>
        <v/>
      </c>
      <c r="HY13">
        <f>IF(HW$1="","",ROUND(HU$1+HW$1*9.5,4))</f>
        <v/>
      </c>
      <c r="HZ13">
        <f>IF(HW$1="","",COUNTIFS('Data Entry'!$Q$5:$Q$10004,"&gt;="&amp;(HU$1+HW$1*9),'Data Entry'!$Q$5:$Q$10004,"&lt;"&amp;(HU$1+HW$1*10)))</f>
        <v/>
      </c>
      <c r="IA13">
        <f>IF(OR(Capability!$P$14="",HW$1=""),NA(),IF(AND(Capability!$P$14&gt;=(HU$1+HW$1*9),Capability!$P$14&lt;(HU$1+HW$1*10)),HY$1*1.15,NA()))</f>
        <v/>
      </c>
      <c r="IB13">
        <f>IF(OR(Capability!$Q$14="",HW$1=""),NA(),IF(AND(Capability!$Q$14&gt;=(HU$1+HW$1*9),Capability!$Q$14&lt;(HU$1+HW$1*10)),HY$1*1.15,NA()))</f>
        <v/>
      </c>
      <c r="ID13">
        <f>IF(OR(Capability!$J$14="",HW$1=""),NA(),IF(AND(Capability!$J$14&gt;=(HU$1+HW$1*9),Capability!$J$14&lt;(HU$1+HW$1*10)),HY$1*1.04,NA()))</f>
        <v/>
      </c>
      <c r="IE13">
        <f>IF(OR(Capability!$L$14="",HW$1=""),NA(),IF(AND(Capability!$L$14&gt;=(HU$1+HW$1*9),Capability!$L$14&lt;(HU$1+HW$1*10)),HY$1*1.04,NA()))</f>
        <v/>
      </c>
    </row>
    <row r="14">
      <c r="A14" s="35" t="inlineStr">
        <is>
          <t>Std Dev (overall)</t>
        </is>
      </c>
      <c r="B14" s="23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IF(OR(Capability!$J$5="",CI$1=""),NA(),IF(AND(Capability!$J$5&gt;=(CG$1+CI$1*10),Capability!$J$5&lt;(CG$1+CI$1*11)),CK$1*1.04,NA()))</f>
        <v/>
      </c>
      <c r="CQ14">
        <f>IF(OR(Capability!$L$5="",CI$1=""),NA(),IF(AND(Capability!$L$5&gt;=(CG$1+CI$1*10),Capability!$L$5&lt;(CG$1+CI$1*11)),CK$1*1.04,NA()))</f>
        <v/>
      </c>
      <c r="CR14">
        <f>IF((CU$1+10)&gt;CS$1,NA(),(CU$1+10)-4)</f>
        <v/>
      </c>
      <c r="CS14">
        <f>IF((CU$1+10)&gt;CS$1,NA(),INDEX('Data Entry'!$I$5:$I$10004,(CU$1+10)-4))</f>
        <v/>
      </c>
      <c r="CT14">
        <f>IF(ISNA(CR14),NA(),Capability!$K$6)</f>
        <v/>
      </c>
      <c r="CU14">
        <f>IF(ISNA(CR14),NA(),Capability!$J$6)</f>
        <v/>
      </c>
      <c r="CV14">
        <f>IF(ISNA(CR14),NA(),Capability!$L$6)</f>
        <v/>
      </c>
      <c r="CW14">
        <f>IF(OR(ISNA(CS14),ISNA(CS13)),NA(),ABS(CS14-CS13))</f>
        <v/>
      </c>
      <c r="CX14">
        <f>IF(ISNA(CR14),NA(),Capability!$N$6)</f>
        <v/>
      </c>
      <c r="CY14">
        <f>IF(ISNA(CR14),NA(),IF(OR(Capability!$Q$6="",Settings!$F$7&lt;&gt;"Y"),NA(),Capability!$Q$6))</f>
        <v/>
      </c>
      <c r="CZ14">
        <f>IF(ISNA(CR14),NA(),IF(OR(Capability!$P$6="",Settings!$F$7&lt;&gt;"Y"),NA(),Capability!$P$6))</f>
        <v/>
      </c>
      <c r="DA14">
        <f>IF(CY$1="","",ROUND(CW$1+CY$1*10.5,4))</f>
        <v/>
      </c>
      <c r="DB14">
        <f>IF(CY$1="","",COUNTIFS('Data Entry'!$I$5:$I$10004,"&gt;="&amp;(CW$1+CY$1*10),'Data Entry'!$I$5:$I$10004,"&lt;"&amp;(CW$1+CY$1*11)))</f>
        <v/>
      </c>
      <c r="DC14">
        <f>IF(OR(Capability!$P$6="",CY$1=""),NA(),IF(AND(Capability!$P$6&gt;=(CW$1+CY$1*10),Capability!$P$6&lt;(CW$1+CY$1*11)),DA$1*1.15,NA()))</f>
        <v/>
      </c>
      <c r="DD14">
        <f>IF(OR(Capability!$Q$6="",CY$1=""),NA(),IF(AND(Capability!$Q$6&gt;=(CW$1+CY$1*10),Capability!$Q$6&lt;(CW$1+CY$1*11)),DA$1*1.15,NA()))</f>
        <v/>
      </c>
      <c r="DF14">
        <f>IF(OR(Capability!$J$6="",CY$1=""),NA(),IF(AND(Capability!$J$6&gt;=(CW$1+CY$1*10),Capability!$J$6&lt;(CW$1+CY$1*11)),DA$1*1.04,NA()))</f>
        <v/>
      </c>
      <c r="DG14">
        <f>IF(OR(Capability!$L$6="",CY$1=""),NA(),IF(AND(Capability!$L$6&gt;=(CW$1+CY$1*10),Capability!$L$6&lt;(CW$1+CY$1*11)),DA$1*1.04,NA()))</f>
        <v/>
      </c>
      <c r="DH14">
        <f>IF((DK$1+10)&gt;DI$1,NA(),(DK$1+10)-4)</f>
        <v/>
      </c>
      <c r="DI14">
        <f>IF((DK$1+10)&gt;DI$1,NA(),INDEX('Data Entry'!$J$5:$J$10004,(DK$1+10)-4))</f>
        <v/>
      </c>
      <c r="DJ14">
        <f>IF(ISNA(DH14),NA(),Capability!$K$7)</f>
        <v/>
      </c>
      <c r="DK14">
        <f>IF(ISNA(DH14),NA(),Capability!$J$7)</f>
        <v/>
      </c>
      <c r="DL14">
        <f>IF(ISNA(DH14),NA(),Capability!$L$7)</f>
        <v/>
      </c>
      <c r="DM14">
        <f>IF(OR(ISNA(DI14),ISNA(DI13)),NA(),ABS(DI14-DI13))</f>
        <v/>
      </c>
      <c r="DN14">
        <f>IF(ISNA(DH14),NA(),Capability!$N$7)</f>
        <v/>
      </c>
      <c r="DO14">
        <f>IF(ISNA(DH14),NA(),IF(OR(Capability!$Q$7="",Settings!$F$7&lt;&gt;"Y"),NA(),Capability!$Q$7))</f>
        <v/>
      </c>
      <c r="DP14">
        <f>IF(ISNA(DH14),NA(),IF(OR(Capability!$P$7="",Settings!$F$7&lt;&gt;"Y"),NA(),Capability!$P$7))</f>
        <v/>
      </c>
      <c r="DQ14">
        <f>IF(DO$1="","",ROUND(DM$1+DO$1*10.5,4))</f>
        <v/>
      </c>
      <c r="DR14">
        <f>IF(DO$1="","",COUNTIFS('Data Entry'!$J$5:$J$10004,"&gt;="&amp;(DM$1+DO$1*10),'Data Entry'!$J$5:$J$10004,"&lt;"&amp;(DM$1+DO$1*11)))</f>
        <v/>
      </c>
      <c r="DS14">
        <f>IF(OR(Capability!$P$7="",DO$1=""),NA(),IF(AND(Capability!$P$7&gt;=(DM$1+DO$1*10),Capability!$P$7&lt;(DM$1+DO$1*11)),DQ$1*1.15,NA()))</f>
        <v/>
      </c>
      <c r="DT14">
        <f>IF(OR(Capability!$Q$7="",DO$1=""),NA(),IF(AND(Capability!$Q$7&gt;=(DM$1+DO$1*10),Capability!$Q$7&lt;(DM$1+DO$1*11)),DQ$1*1.15,NA()))</f>
        <v/>
      </c>
      <c r="DV14">
        <f>IF(OR(Capability!$J$7="",DO$1=""),NA(),IF(AND(Capability!$J$7&gt;=(DM$1+DO$1*10),Capability!$J$7&lt;(DM$1+DO$1*11)),DQ$1*1.04,NA()))</f>
        <v/>
      </c>
      <c r="DW14">
        <f>IF(OR(Capability!$L$7="",DO$1=""),NA(),IF(AND(Capability!$L$7&gt;=(DM$1+DO$1*10),Capability!$L$7&lt;(DM$1+DO$1*11)),DQ$1*1.04,NA()))</f>
        <v/>
      </c>
      <c r="DX14">
        <f>IF((EA$1+10)&gt;DY$1,NA(),(EA$1+10)-4)</f>
        <v/>
      </c>
      <c r="DY14">
        <f>IF((EA$1+10)&gt;DY$1,NA(),INDEX('Data Entry'!$K$5:$K$10004,(EA$1+10)-4))</f>
        <v/>
      </c>
      <c r="DZ14">
        <f>IF(ISNA(DX14),NA(),Capability!$K$8)</f>
        <v/>
      </c>
      <c r="EA14">
        <f>IF(ISNA(DX14),NA(),Capability!$J$8)</f>
        <v/>
      </c>
      <c r="EB14">
        <f>IF(ISNA(DX14),NA(),Capability!$L$8)</f>
        <v/>
      </c>
      <c r="EC14">
        <f>IF(OR(ISNA(DY14),ISNA(DY13)),NA(),ABS(DY14-DY13))</f>
        <v/>
      </c>
      <c r="ED14">
        <f>IF(ISNA(DX14),NA(),Capability!$N$8)</f>
        <v/>
      </c>
      <c r="EE14">
        <f>IF(ISNA(DX14),NA(),IF(OR(Capability!$Q$8="",Settings!$F$7&lt;&gt;"Y"),NA(),Capability!$Q$8))</f>
        <v/>
      </c>
      <c r="EF14">
        <f>IF(ISNA(DX14),NA(),IF(OR(Capability!$P$8="",Settings!$F$7&lt;&gt;"Y"),NA(),Capability!$P$8))</f>
        <v/>
      </c>
      <c r="EG14">
        <f>IF(EE$1="","",ROUND(EC$1+EE$1*10.5,4))</f>
        <v/>
      </c>
      <c r="EH14">
        <f>IF(EE$1="","",COUNTIFS('Data Entry'!$K$5:$K$10004,"&gt;="&amp;(EC$1+EE$1*10),'Data Entry'!$K$5:$K$10004,"&lt;"&amp;(EC$1+EE$1*11)))</f>
        <v/>
      </c>
      <c r="EI14">
        <f>IF(OR(Capability!$P$8="",EE$1=""),NA(),IF(AND(Capability!$P$8&gt;=(EC$1+EE$1*10),Capability!$P$8&lt;(EC$1+EE$1*11)),EG$1*1.15,NA()))</f>
        <v/>
      </c>
      <c r="EJ14">
        <f>IF(OR(Capability!$Q$8="",EE$1=""),NA(),IF(AND(Capability!$Q$8&gt;=(EC$1+EE$1*10),Capability!$Q$8&lt;(EC$1+EE$1*11)),EG$1*1.15,NA()))</f>
        <v/>
      </c>
      <c r="EL14">
        <f>IF(OR(Capability!$J$8="",EE$1=""),NA(),IF(AND(Capability!$J$8&gt;=(EC$1+EE$1*10),Capability!$J$8&lt;(EC$1+EE$1*11)),EG$1*1.04,NA()))</f>
        <v/>
      </c>
      <c r="EM14">
        <f>IF(OR(Capability!$L$8="",EE$1=""),NA(),IF(AND(Capability!$L$8&gt;=(EC$1+EE$1*10),Capability!$L$8&lt;(EC$1+EE$1*11)),EG$1*1.04,NA()))</f>
        <v/>
      </c>
      <c r="EN14">
        <f>IF((EQ$1+10)&gt;EO$1,NA(),(EQ$1+10)-4)</f>
        <v/>
      </c>
      <c r="EO14">
        <f>IF((EQ$1+10)&gt;EO$1,NA(),INDEX('Data Entry'!$L$5:$L$10004,(EQ$1+10)-4))</f>
        <v/>
      </c>
      <c r="EP14">
        <f>IF(ISNA(EN14),NA(),Capability!$K$9)</f>
        <v/>
      </c>
      <c r="EQ14">
        <f>IF(ISNA(EN14),NA(),Capability!$J$9)</f>
        <v/>
      </c>
      <c r="ER14">
        <f>IF(ISNA(EN14),NA(),Capability!$L$9)</f>
        <v/>
      </c>
      <c r="ES14">
        <f>IF(OR(ISNA(EO14),ISNA(EO13)),NA(),ABS(EO14-EO13))</f>
        <v/>
      </c>
      <c r="ET14">
        <f>IF(ISNA(EN14),NA(),Capability!$N$9)</f>
        <v/>
      </c>
      <c r="EU14">
        <f>IF(ISNA(EN14),NA(),IF(OR(Capability!$Q$9="",Settings!$F$7&lt;&gt;"Y"),NA(),Capability!$Q$9))</f>
        <v/>
      </c>
      <c r="EV14">
        <f>IF(ISNA(EN14),NA(),IF(OR(Capability!$P$9="",Settings!$F$7&lt;&gt;"Y"),NA(),Capability!$P$9))</f>
        <v/>
      </c>
      <c r="EW14">
        <f>IF(EU$1="","",ROUND(ES$1+EU$1*10.5,4))</f>
        <v/>
      </c>
      <c r="EX14">
        <f>IF(EU$1="","",COUNTIFS('Data Entry'!$L$5:$L$10004,"&gt;="&amp;(ES$1+EU$1*10),'Data Entry'!$L$5:$L$10004,"&lt;"&amp;(ES$1+EU$1*11)))</f>
        <v/>
      </c>
      <c r="EY14">
        <f>IF(OR(Capability!$P$9="",EU$1=""),NA(),IF(AND(Capability!$P$9&gt;=(ES$1+EU$1*10),Capability!$P$9&lt;(ES$1+EU$1*11)),EW$1*1.15,NA()))</f>
        <v/>
      </c>
      <c r="EZ14">
        <f>IF(OR(Capability!$Q$9="",EU$1=""),NA(),IF(AND(Capability!$Q$9&gt;=(ES$1+EU$1*10),Capability!$Q$9&lt;(ES$1+EU$1*11)),EW$1*1.15,NA()))</f>
        <v/>
      </c>
      <c r="FB14">
        <f>IF(OR(Capability!$J$9="",EU$1=""),NA(),IF(AND(Capability!$J$9&gt;=(ES$1+EU$1*10),Capability!$J$9&lt;(ES$1+EU$1*11)),EW$1*1.04,NA()))</f>
        <v/>
      </c>
      <c r="FC14">
        <f>IF(OR(Capability!$L$9="",EU$1=""),NA(),IF(AND(Capability!$L$9&gt;=(ES$1+EU$1*10),Capability!$L$9&lt;(ES$1+EU$1*11)),EW$1*1.04,NA()))</f>
        <v/>
      </c>
      <c r="FD14">
        <f>IF((FG$1+10)&gt;FE$1,NA(),(FG$1+10)-4)</f>
        <v/>
      </c>
      <c r="FE14">
        <f>IF((FG$1+10)&gt;FE$1,NA(),INDEX('Data Entry'!$M$5:$M$10004,(FG$1+10)-4))</f>
        <v/>
      </c>
      <c r="FF14">
        <f>IF(ISNA(FD14),NA(),Capability!$K$10)</f>
        <v/>
      </c>
      <c r="FG14">
        <f>IF(ISNA(FD14),NA(),Capability!$J$10)</f>
        <v/>
      </c>
      <c r="FH14">
        <f>IF(ISNA(FD14),NA(),Capability!$L$10)</f>
        <v/>
      </c>
      <c r="FI14">
        <f>IF(OR(ISNA(FE14),ISNA(FE13)),NA(),ABS(FE14-FE13))</f>
        <v/>
      </c>
      <c r="FJ14">
        <f>IF(ISNA(FD14),NA(),Capability!$N$10)</f>
        <v/>
      </c>
      <c r="FK14">
        <f>IF(ISNA(FD14),NA(),IF(OR(Capability!$Q$10="",Settings!$F$7&lt;&gt;"Y"),NA(),Capability!$Q$10))</f>
        <v/>
      </c>
      <c r="FL14">
        <f>IF(ISNA(FD14),NA(),IF(OR(Capability!$P$10="",Settings!$F$7&lt;&gt;"Y"),NA(),Capability!$P$10))</f>
        <v/>
      </c>
      <c r="FM14">
        <f>IF(FK$1="","",ROUND(FI$1+FK$1*10.5,4))</f>
        <v/>
      </c>
      <c r="FN14">
        <f>IF(FK$1="","",COUNTIFS('Data Entry'!$M$5:$M$10004,"&gt;="&amp;(FI$1+FK$1*10),'Data Entry'!$M$5:$M$10004,"&lt;"&amp;(FI$1+FK$1*11)))</f>
        <v/>
      </c>
      <c r="FO14">
        <f>IF(OR(Capability!$P$10="",FK$1=""),NA(),IF(AND(Capability!$P$10&gt;=(FI$1+FK$1*10),Capability!$P$10&lt;(FI$1+FK$1*11)),FM$1*1.15,NA()))</f>
        <v/>
      </c>
      <c r="FP14">
        <f>IF(OR(Capability!$Q$10="",FK$1=""),NA(),IF(AND(Capability!$Q$10&gt;=(FI$1+FK$1*10),Capability!$Q$10&lt;(FI$1+FK$1*11)),FM$1*1.15,NA()))</f>
        <v/>
      </c>
      <c r="FR14">
        <f>IF(OR(Capability!$J$10="",FK$1=""),NA(),IF(AND(Capability!$J$10&gt;=(FI$1+FK$1*10),Capability!$J$10&lt;(FI$1+FK$1*11)),FM$1*1.04,NA()))</f>
        <v/>
      </c>
      <c r="FS14">
        <f>IF(OR(Capability!$L$10="",FK$1=""),NA(),IF(AND(Capability!$L$10&gt;=(FI$1+FK$1*10),Capability!$L$10&lt;(FI$1+FK$1*11)),FM$1*1.04,NA()))</f>
        <v/>
      </c>
      <c r="FT14">
        <f>IF((FW$1+10)&gt;FU$1,NA(),(FW$1+10)-4)</f>
        <v/>
      </c>
      <c r="FU14">
        <f>IF((FW$1+10)&gt;FU$1,NA(),INDEX('Data Entry'!$N$5:$N$10004,(FW$1+10)-4))</f>
        <v/>
      </c>
      <c r="FV14">
        <f>IF(ISNA(FT14),NA(),Capability!$K$11)</f>
        <v/>
      </c>
      <c r="FW14">
        <f>IF(ISNA(FT14),NA(),Capability!$J$11)</f>
        <v/>
      </c>
      <c r="FX14">
        <f>IF(ISNA(FT14),NA(),Capability!$L$11)</f>
        <v/>
      </c>
      <c r="FY14">
        <f>IF(OR(ISNA(FU14),ISNA(FU13)),NA(),ABS(FU14-FU13))</f>
        <v/>
      </c>
      <c r="FZ14">
        <f>IF(ISNA(FT14),NA(),Capability!$N$11)</f>
        <v/>
      </c>
      <c r="GA14">
        <f>IF(ISNA(FT14),NA(),IF(OR(Capability!$Q$11="",Settings!$F$7&lt;&gt;"Y"),NA(),Capability!$Q$11))</f>
        <v/>
      </c>
      <c r="GB14">
        <f>IF(ISNA(FT14),NA(),IF(OR(Capability!$P$11="",Settings!$F$7&lt;&gt;"Y"),NA(),Capability!$P$11))</f>
        <v/>
      </c>
      <c r="GC14">
        <f>IF(GA$1="","",ROUND(FY$1+GA$1*10.5,4))</f>
        <v/>
      </c>
      <c r="GD14">
        <f>IF(GA$1="","",COUNTIFS('Data Entry'!$N$5:$N$10004,"&gt;="&amp;(FY$1+GA$1*10),'Data Entry'!$N$5:$N$10004,"&lt;"&amp;(FY$1+GA$1*11)))</f>
        <v/>
      </c>
      <c r="GE14">
        <f>IF(OR(Capability!$P$11="",GA$1=""),NA(),IF(AND(Capability!$P$11&gt;=(FY$1+GA$1*10),Capability!$P$11&lt;(FY$1+GA$1*11)),GC$1*1.15,NA()))</f>
        <v/>
      </c>
      <c r="GF14">
        <f>IF(OR(Capability!$Q$11="",GA$1=""),NA(),IF(AND(Capability!$Q$11&gt;=(FY$1+GA$1*10),Capability!$Q$11&lt;(FY$1+GA$1*11)),GC$1*1.15,NA()))</f>
        <v/>
      </c>
      <c r="GH14">
        <f>IF(OR(Capability!$J$11="",GA$1=""),NA(),IF(AND(Capability!$J$11&gt;=(FY$1+GA$1*10),Capability!$J$11&lt;(FY$1+GA$1*11)),GC$1*1.04,NA()))</f>
        <v/>
      </c>
      <c r="GI14">
        <f>IF(OR(Capability!$L$11="",GA$1=""),NA(),IF(AND(Capability!$L$11&gt;=(FY$1+GA$1*10),Capability!$L$11&lt;(FY$1+GA$1*11)),GC$1*1.04,NA()))</f>
        <v/>
      </c>
      <c r="GJ14">
        <f>IF((GM$1+10)&gt;GK$1,NA(),(GM$1+10)-4)</f>
        <v/>
      </c>
      <c r="GK14">
        <f>IF((GM$1+10)&gt;GK$1,NA(),INDEX('Data Entry'!$O$5:$O$10004,(GM$1+10)-4))</f>
        <v/>
      </c>
      <c r="GL14">
        <f>IF(ISNA(GJ14),NA(),Capability!$K$12)</f>
        <v/>
      </c>
      <c r="GM14">
        <f>IF(ISNA(GJ14),NA(),Capability!$J$12)</f>
        <v/>
      </c>
      <c r="GN14">
        <f>IF(ISNA(GJ14),NA(),Capability!$L$12)</f>
        <v/>
      </c>
      <c r="GO14">
        <f>IF(OR(ISNA(GK14),ISNA(GK13)),NA(),ABS(GK14-GK13))</f>
        <v/>
      </c>
      <c r="GP14">
        <f>IF(ISNA(GJ14),NA(),Capability!$N$12)</f>
        <v/>
      </c>
      <c r="GQ14">
        <f>IF(ISNA(GJ14),NA(),IF(OR(Capability!$Q$12="",Settings!$F$7&lt;&gt;"Y"),NA(),Capability!$Q$12))</f>
        <v/>
      </c>
      <c r="GR14">
        <f>IF(ISNA(GJ14),NA(),IF(OR(Capability!$P$12="",Settings!$F$7&lt;&gt;"Y"),NA(),Capability!$P$12))</f>
        <v/>
      </c>
      <c r="GS14">
        <f>IF(GQ$1="","",ROUND(GO$1+GQ$1*10.5,4))</f>
        <v/>
      </c>
      <c r="GT14">
        <f>IF(GQ$1="","",COUNTIFS('Data Entry'!$O$5:$O$10004,"&gt;="&amp;(GO$1+GQ$1*10),'Data Entry'!$O$5:$O$10004,"&lt;"&amp;(GO$1+GQ$1*11)))</f>
        <v/>
      </c>
      <c r="GU14">
        <f>IF(OR(Capability!$P$12="",GQ$1=""),NA(),IF(AND(Capability!$P$12&gt;=(GO$1+GQ$1*10),Capability!$P$12&lt;(GO$1+GQ$1*11)),GS$1*1.15,NA()))</f>
        <v/>
      </c>
      <c r="GV14">
        <f>IF(OR(Capability!$Q$12="",GQ$1=""),NA(),IF(AND(Capability!$Q$12&gt;=(GO$1+GQ$1*10),Capability!$Q$12&lt;(GO$1+GQ$1*11)),GS$1*1.15,NA()))</f>
        <v/>
      </c>
      <c r="GX14">
        <f>IF(OR(Capability!$J$12="",GQ$1=""),NA(),IF(AND(Capability!$J$12&gt;=(GO$1+GQ$1*10),Capability!$J$12&lt;(GO$1+GQ$1*11)),GS$1*1.04,NA()))</f>
        <v/>
      </c>
      <c r="GY14">
        <f>IF(OR(Capability!$L$12="",GQ$1=""),NA(),IF(AND(Capability!$L$12&gt;=(GO$1+GQ$1*10),Capability!$L$12&lt;(GO$1+GQ$1*11)),GS$1*1.04,NA()))</f>
        <v/>
      </c>
      <c r="GZ14">
        <f>IF((HC$1+10)&gt;HA$1,NA(),(HC$1+10)-4)</f>
        <v/>
      </c>
      <c r="HA14">
        <f>IF((HC$1+10)&gt;HA$1,NA(),INDEX('Data Entry'!$P$5:$P$10004,(HC$1+10)-4))</f>
        <v/>
      </c>
      <c r="HB14">
        <f>IF(ISNA(GZ14),NA(),Capability!$K$13)</f>
        <v/>
      </c>
      <c r="HC14">
        <f>IF(ISNA(GZ14),NA(),Capability!$J$13)</f>
        <v/>
      </c>
      <c r="HD14">
        <f>IF(ISNA(GZ14),NA(),Capability!$L$13)</f>
        <v/>
      </c>
      <c r="HE14">
        <f>IF(OR(ISNA(HA14),ISNA(HA13)),NA(),ABS(HA14-HA13))</f>
        <v/>
      </c>
      <c r="HF14">
        <f>IF(ISNA(GZ14),NA(),Capability!$N$13)</f>
        <v/>
      </c>
      <c r="HG14">
        <f>IF(ISNA(GZ14),NA(),IF(OR(Capability!$Q$13="",Settings!$F$7&lt;&gt;"Y"),NA(),Capability!$Q$13))</f>
        <v/>
      </c>
      <c r="HH14">
        <f>IF(ISNA(GZ14),NA(),IF(OR(Capability!$P$13="",Settings!$F$7&lt;&gt;"Y"),NA(),Capability!$P$13))</f>
        <v/>
      </c>
      <c r="HI14">
        <f>IF(HG$1="","",ROUND(HE$1+HG$1*10.5,4))</f>
        <v/>
      </c>
      <c r="HJ14">
        <f>IF(HG$1="","",COUNTIFS('Data Entry'!$P$5:$P$10004,"&gt;="&amp;(HE$1+HG$1*10),'Data Entry'!$P$5:$P$10004,"&lt;"&amp;(HE$1+HG$1*11)))</f>
        <v/>
      </c>
      <c r="HK14">
        <f>IF(OR(Capability!$P$13="",HG$1=""),NA(),IF(AND(Capability!$P$13&gt;=(HE$1+HG$1*10),Capability!$P$13&lt;(HE$1+HG$1*11)),HI$1*1.15,NA()))</f>
        <v/>
      </c>
      <c r="HL14">
        <f>IF(OR(Capability!$Q$13="",HG$1=""),NA(),IF(AND(Capability!$Q$13&gt;=(HE$1+HG$1*10),Capability!$Q$13&lt;(HE$1+HG$1*11)),HI$1*1.15,NA()))</f>
        <v/>
      </c>
      <c r="HN14">
        <f>IF(OR(Capability!$J$13="",HG$1=""),NA(),IF(AND(Capability!$J$13&gt;=(HE$1+HG$1*10),Capability!$J$13&lt;(HE$1+HG$1*11)),HI$1*1.04,NA()))</f>
        <v/>
      </c>
      <c r="HO14">
        <f>IF(OR(Capability!$L$13="",HG$1=""),NA(),IF(AND(Capability!$L$13&gt;=(HE$1+HG$1*10),Capability!$L$13&lt;(HE$1+HG$1*11)),HI$1*1.04,NA()))</f>
        <v/>
      </c>
      <c r="HP14">
        <f>IF((HS$1+10)&gt;HQ$1,NA(),(HS$1+10)-4)</f>
        <v/>
      </c>
      <c r="HQ14">
        <f>IF((HS$1+10)&gt;HQ$1,NA(),INDEX('Data Entry'!$Q$5:$Q$10004,(HS$1+10)-4))</f>
        <v/>
      </c>
      <c r="HR14">
        <f>IF(ISNA(HP14),NA(),Capability!$K$14)</f>
        <v/>
      </c>
      <c r="HS14">
        <f>IF(ISNA(HP14),NA(),Capability!$J$14)</f>
        <v/>
      </c>
      <c r="HT14">
        <f>IF(ISNA(HP14),NA(),Capability!$L$14)</f>
        <v/>
      </c>
      <c r="HU14">
        <f>IF(OR(ISNA(HQ14),ISNA(HQ13)),NA(),ABS(HQ14-HQ13))</f>
        <v/>
      </c>
      <c r="HV14">
        <f>IF(ISNA(HP14),NA(),Capability!$N$14)</f>
        <v/>
      </c>
      <c r="HW14">
        <f>IF(ISNA(HP14),NA(),IF(OR(Capability!$Q$14="",Settings!$F$7&lt;&gt;"Y"),NA(),Capability!$Q$14))</f>
        <v/>
      </c>
      <c r="HX14">
        <f>IF(ISNA(HP14),NA(),IF(OR(Capability!$P$14="",Settings!$F$7&lt;&gt;"Y"),NA(),Capability!$P$14))</f>
        <v/>
      </c>
      <c r="HY14">
        <f>IF(HW$1="","",ROUND(HU$1+HW$1*10.5,4))</f>
        <v/>
      </c>
      <c r="HZ14">
        <f>IF(HW$1="","",COUNTIFS('Data Entry'!$Q$5:$Q$10004,"&gt;="&amp;(HU$1+HW$1*10),'Data Entry'!$Q$5:$Q$10004,"&lt;"&amp;(HU$1+HW$1*11)))</f>
        <v/>
      </c>
      <c r="IA14">
        <f>IF(OR(Capability!$P$14="",HW$1=""),NA(),IF(AND(Capability!$P$14&gt;=(HU$1+HW$1*10),Capability!$P$14&lt;(HU$1+HW$1*11)),HY$1*1.15,NA()))</f>
        <v/>
      </c>
      <c r="IB14">
        <f>IF(OR(Capability!$Q$14="",HW$1=""),NA(),IF(AND(Capability!$Q$14&gt;=(HU$1+HW$1*10),Capability!$Q$14&lt;(HU$1+HW$1*11)),HY$1*1.15,NA()))</f>
        <v/>
      </c>
      <c r="ID14">
        <f>IF(OR(Capability!$J$14="",HW$1=""),NA(),IF(AND(Capability!$J$14&gt;=(HU$1+HW$1*10),Capability!$J$14&lt;(HU$1+HW$1*11)),HY$1*1.04,NA()))</f>
        <v/>
      </c>
      <c r="IE14">
        <f>IF(OR(Capability!$L$14="",HW$1=""),NA(),IF(AND(Capability!$L$14&gt;=(HU$1+HW$1*10),Capability!$L$14&lt;(HU$1+HW$1*11)),HY$1*1.04,NA()))</f>
        <v/>
      </c>
    </row>
    <row r="15">
      <c r="A15" s="35" t="inlineStr">
        <is>
          <t>Sigma (within)</t>
        </is>
      </c>
      <c r="B15" s="23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IF(OR(Capability!$J$5="",CI$1=""),NA(),IF(AND(Capability!$J$5&gt;=(CG$1+CI$1*11),Capability!$J$5&lt;(CG$1+CI$1*12)),CK$1*1.04,NA()))</f>
        <v/>
      </c>
      <c r="CQ15">
        <f>IF(OR(Capability!$L$5="",CI$1=""),NA(),IF(AND(Capability!$L$5&gt;=(CG$1+CI$1*11),Capability!$L$5&lt;(CG$1+CI$1*12)),CK$1*1.04,NA()))</f>
        <v/>
      </c>
      <c r="CR15">
        <f>IF((CU$1+11)&gt;CS$1,NA(),(CU$1+11)-4)</f>
        <v/>
      </c>
      <c r="CS15">
        <f>IF((CU$1+11)&gt;CS$1,NA(),INDEX('Data Entry'!$I$5:$I$10004,(CU$1+11)-4))</f>
        <v/>
      </c>
      <c r="CT15">
        <f>IF(ISNA(CR15),NA(),Capability!$K$6)</f>
        <v/>
      </c>
      <c r="CU15">
        <f>IF(ISNA(CR15),NA(),Capability!$J$6)</f>
        <v/>
      </c>
      <c r="CV15">
        <f>IF(ISNA(CR15),NA(),Capability!$L$6)</f>
        <v/>
      </c>
      <c r="CW15">
        <f>IF(OR(ISNA(CS15),ISNA(CS14)),NA(),ABS(CS15-CS14))</f>
        <v/>
      </c>
      <c r="CX15">
        <f>IF(ISNA(CR15),NA(),Capability!$N$6)</f>
        <v/>
      </c>
      <c r="CY15">
        <f>IF(ISNA(CR15),NA(),IF(OR(Capability!$Q$6="",Settings!$F$7&lt;&gt;"Y"),NA(),Capability!$Q$6))</f>
        <v/>
      </c>
      <c r="CZ15">
        <f>IF(ISNA(CR15),NA(),IF(OR(Capability!$P$6="",Settings!$F$7&lt;&gt;"Y"),NA(),Capability!$P$6))</f>
        <v/>
      </c>
      <c r="DA15">
        <f>IF(CY$1="","",ROUND(CW$1+CY$1*11.5,4))</f>
        <v/>
      </c>
      <c r="DB15">
        <f>IF(CY$1="","",COUNTIFS('Data Entry'!$I$5:$I$10004,"&gt;="&amp;(CW$1+CY$1*11),'Data Entry'!$I$5:$I$10004,"&lt;"&amp;(CW$1+CY$1*12)))</f>
        <v/>
      </c>
      <c r="DC15">
        <f>IF(OR(Capability!$P$6="",CY$1=""),NA(),IF(AND(Capability!$P$6&gt;=(CW$1+CY$1*11),Capability!$P$6&lt;(CW$1+CY$1*12)),DA$1*1.15,NA()))</f>
        <v/>
      </c>
      <c r="DD15">
        <f>IF(OR(Capability!$Q$6="",CY$1=""),NA(),IF(AND(Capability!$Q$6&gt;=(CW$1+CY$1*11),Capability!$Q$6&lt;(CW$1+CY$1*12)),DA$1*1.15,NA()))</f>
        <v/>
      </c>
      <c r="DF15">
        <f>IF(OR(Capability!$J$6="",CY$1=""),NA(),IF(AND(Capability!$J$6&gt;=(CW$1+CY$1*11),Capability!$J$6&lt;(CW$1+CY$1*12)),DA$1*1.04,NA()))</f>
        <v/>
      </c>
      <c r="DG15">
        <f>IF(OR(Capability!$L$6="",CY$1=""),NA(),IF(AND(Capability!$L$6&gt;=(CW$1+CY$1*11),Capability!$L$6&lt;(CW$1+CY$1*12)),DA$1*1.04,NA()))</f>
        <v/>
      </c>
      <c r="DH15">
        <f>IF((DK$1+11)&gt;DI$1,NA(),(DK$1+11)-4)</f>
        <v/>
      </c>
      <c r="DI15">
        <f>IF((DK$1+11)&gt;DI$1,NA(),INDEX('Data Entry'!$J$5:$J$10004,(DK$1+11)-4))</f>
        <v/>
      </c>
      <c r="DJ15">
        <f>IF(ISNA(DH15),NA(),Capability!$K$7)</f>
        <v/>
      </c>
      <c r="DK15">
        <f>IF(ISNA(DH15),NA(),Capability!$J$7)</f>
        <v/>
      </c>
      <c r="DL15">
        <f>IF(ISNA(DH15),NA(),Capability!$L$7)</f>
        <v/>
      </c>
      <c r="DM15">
        <f>IF(OR(ISNA(DI15),ISNA(DI14)),NA(),ABS(DI15-DI14))</f>
        <v/>
      </c>
      <c r="DN15">
        <f>IF(ISNA(DH15),NA(),Capability!$N$7)</f>
        <v/>
      </c>
      <c r="DO15">
        <f>IF(ISNA(DH15),NA(),IF(OR(Capability!$Q$7="",Settings!$F$7&lt;&gt;"Y"),NA(),Capability!$Q$7))</f>
        <v/>
      </c>
      <c r="DP15">
        <f>IF(ISNA(DH15),NA(),IF(OR(Capability!$P$7="",Settings!$F$7&lt;&gt;"Y"),NA(),Capability!$P$7))</f>
        <v/>
      </c>
      <c r="DQ15">
        <f>IF(DO$1="","",ROUND(DM$1+DO$1*11.5,4))</f>
        <v/>
      </c>
      <c r="DR15">
        <f>IF(DO$1="","",COUNTIFS('Data Entry'!$J$5:$J$10004,"&gt;="&amp;(DM$1+DO$1*11),'Data Entry'!$J$5:$J$10004,"&lt;"&amp;(DM$1+DO$1*12)))</f>
        <v/>
      </c>
      <c r="DS15">
        <f>IF(OR(Capability!$P$7="",DO$1=""),NA(),IF(AND(Capability!$P$7&gt;=(DM$1+DO$1*11),Capability!$P$7&lt;(DM$1+DO$1*12)),DQ$1*1.15,NA()))</f>
        <v/>
      </c>
      <c r="DT15">
        <f>IF(OR(Capability!$Q$7="",DO$1=""),NA(),IF(AND(Capability!$Q$7&gt;=(DM$1+DO$1*11),Capability!$Q$7&lt;(DM$1+DO$1*12)),DQ$1*1.15,NA()))</f>
        <v/>
      </c>
      <c r="DV15">
        <f>IF(OR(Capability!$J$7="",DO$1=""),NA(),IF(AND(Capability!$J$7&gt;=(DM$1+DO$1*11),Capability!$J$7&lt;(DM$1+DO$1*12)),DQ$1*1.04,NA()))</f>
        <v/>
      </c>
      <c r="DW15">
        <f>IF(OR(Capability!$L$7="",DO$1=""),NA(),IF(AND(Capability!$L$7&gt;=(DM$1+DO$1*11),Capability!$L$7&lt;(DM$1+DO$1*12)),DQ$1*1.04,NA()))</f>
        <v/>
      </c>
      <c r="DX15">
        <f>IF((EA$1+11)&gt;DY$1,NA(),(EA$1+11)-4)</f>
        <v/>
      </c>
      <c r="DY15">
        <f>IF((EA$1+11)&gt;DY$1,NA(),INDEX('Data Entry'!$K$5:$K$10004,(EA$1+11)-4))</f>
        <v/>
      </c>
      <c r="DZ15">
        <f>IF(ISNA(DX15),NA(),Capability!$K$8)</f>
        <v/>
      </c>
      <c r="EA15">
        <f>IF(ISNA(DX15),NA(),Capability!$J$8)</f>
        <v/>
      </c>
      <c r="EB15">
        <f>IF(ISNA(DX15),NA(),Capability!$L$8)</f>
        <v/>
      </c>
      <c r="EC15">
        <f>IF(OR(ISNA(DY15),ISNA(DY14)),NA(),ABS(DY15-DY14))</f>
        <v/>
      </c>
      <c r="ED15">
        <f>IF(ISNA(DX15),NA(),Capability!$N$8)</f>
        <v/>
      </c>
      <c r="EE15">
        <f>IF(ISNA(DX15),NA(),IF(OR(Capability!$Q$8="",Settings!$F$7&lt;&gt;"Y"),NA(),Capability!$Q$8))</f>
        <v/>
      </c>
      <c r="EF15">
        <f>IF(ISNA(DX15),NA(),IF(OR(Capability!$P$8="",Settings!$F$7&lt;&gt;"Y"),NA(),Capability!$P$8))</f>
        <v/>
      </c>
      <c r="EG15">
        <f>IF(EE$1="","",ROUND(EC$1+EE$1*11.5,4))</f>
        <v/>
      </c>
      <c r="EH15">
        <f>IF(EE$1="","",COUNTIFS('Data Entry'!$K$5:$K$10004,"&gt;="&amp;(EC$1+EE$1*11),'Data Entry'!$K$5:$K$10004,"&lt;"&amp;(EC$1+EE$1*12)))</f>
        <v/>
      </c>
      <c r="EI15">
        <f>IF(OR(Capability!$P$8="",EE$1=""),NA(),IF(AND(Capability!$P$8&gt;=(EC$1+EE$1*11),Capability!$P$8&lt;(EC$1+EE$1*12)),EG$1*1.15,NA()))</f>
        <v/>
      </c>
      <c r="EJ15">
        <f>IF(OR(Capability!$Q$8="",EE$1=""),NA(),IF(AND(Capability!$Q$8&gt;=(EC$1+EE$1*11),Capability!$Q$8&lt;(EC$1+EE$1*12)),EG$1*1.15,NA()))</f>
        <v/>
      </c>
      <c r="EL15">
        <f>IF(OR(Capability!$J$8="",EE$1=""),NA(),IF(AND(Capability!$J$8&gt;=(EC$1+EE$1*11),Capability!$J$8&lt;(EC$1+EE$1*12)),EG$1*1.04,NA()))</f>
        <v/>
      </c>
      <c r="EM15">
        <f>IF(OR(Capability!$L$8="",EE$1=""),NA(),IF(AND(Capability!$L$8&gt;=(EC$1+EE$1*11),Capability!$L$8&lt;(EC$1+EE$1*12)),EG$1*1.04,NA()))</f>
        <v/>
      </c>
      <c r="EN15">
        <f>IF((EQ$1+11)&gt;EO$1,NA(),(EQ$1+11)-4)</f>
        <v/>
      </c>
      <c r="EO15">
        <f>IF((EQ$1+11)&gt;EO$1,NA(),INDEX('Data Entry'!$L$5:$L$10004,(EQ$1+11)-4))</f>
        <v/>
      </c>
      <c r="EP15">
        <f>IF(ISNA(EN15),NA(),Capability!$K$9)</f>
        <v/>
      </c>
      <c r="EQ15">
        <f>IF(ISNA(EN15),NA(),Capability!$J$9)</f>
        <v/>
      </c>
      <c r="ER15">
        <f>IF(ISNA(EN15),NA(),Capability!$L$9)</f>
        <v/>
      </c>
      <c r="ES15">
        <f>IF(OR(ISNA(EO15),ISNA(EO14)),NA(),ABS(EO15-EO14))</f>
        <v/>
      </c>
      <c r="ET15">
        <f>IF(ISNA(EN15),NA(),Capability!$N$9)</f>
        <v/>
      </c>
      <c r="EU15">
        <f>IF(ISNA(EN15),NA(),IF(OR(Capability!$Q$9="",Settings!$F$7&lt;&gt;"Y"),NA(),Capability!$Q$9))</f>
        <v/>
      </c>
      <c r="EV15">
        <f>IF(ISNA(EN15),NA(),IF(OR(Capability!$P$9="",Settings!$F$7&lt;&gt;"Y"),NA(),Capability!$P$9))</f>
        <v/>
      </c>
      <c r="EW15">
        <f>IF(EU$1="","",ROUND(ES$1+EU$1*11.5,4))</f>
        <v/>
      </c>
      <c r="EX15">
        <f>IF(EU$1="","",COUNTIFS('Data Entry'!$L$5:$L$10004,"&gt;="&amp;(ES$1+EU$1*11),'Data Entry'!$L$5:$L$10004,"&lt;"&amp;(ES$1+EU$1*12)))</f>
        <v/>
      </c>
      <c r="EY15">
        <f>IF(OR(Capability!$P$9="",EU$1=""),NA(),IF(AND(Capability!$P$9&gt;=(ES$1+EU$1*11),Capability!$P$9&lt;(ES$1+EU$1*12)),EW$1*1.15,NA()))</f>
        <v/>
      </c>
      <c r="EZ15">
        <f>IF(OR(Capability!$Q$9="",EU$1=""),NA(),IF(AND(Capability!$Q$9&gt;=(ES$1+EU$1*11),Capability!$Q$9&lt;(ES$1+EU$1*12)),EW$1*1.15,NA()))</f>
        <v/>
      </c>
      <c r="FB15">
        <f>IF(OR(Capability!$J$9="",EU$1=""),NA(),IF(AND(Capability!$J$9&gt;=(ES$1+EU$1*11),Capability!$J$9&lt;(ES$1+EU$1*12)),EW$1*1.04,NA()))</f>
        <v/>
      </c>
      <c r="FC15">
        <f>IF(OR(Capability!$L$9="",EU$1=""),NA(),IF(AND(Capability!$L$9&gt;=(ES$1+EU$1*11),Capability!$L$9&lt;(ES$1+EU$1*12)),EW$1*1.04,NA()))</f>
        <v/>
      </c>
      <c r="FD15">
        <f>IF((FG$1+11)&gt;FE$1,NA(),(FG$1+11)-4)</f>
        <v/>
      </c>
      <c r="FE15">
        <f>IF((FG$1+11)&gt;FE$1,NA(),INDEX('Data Entry'!$M$5:$M$10004,(FG$1+11)-4))</f>
        <v/>
      </c>
      <c r="FF15">
        <f>IF(ISNA(FD15),NA(),Capability!$K$10)</f>
        <v/>
      </c>
      <c r="FG15">
        <f>IF(ISNA(FD15),NA(),Capability!$J$10)</f>
        <v/>
      </c>
      <c r="FH15">
        <f>IF(ISNA(FD15),NA(),Capability!$L$10)</f>
        <v/>
      </c>
      <c r="FI15">
        <f>IF(OR(ISNA(FE15),ISNA(FE14)),NA(),ABS(FE15-FE14))</f>
        <v/>
      </c>
      <c r="FJ15">
        <f>IF(ISNA(FD15),NA(),Capability!$N$10)</f>
        <v/>
      </c>
      <c r="FK15">
        <f>IF(ISNA(FD15),NA(),IF(OR(Capability!$Q$10="",Settings!$F$7&lt;&gt;"Y"),NA(),Capability!$Q$10))</f>
        <v/>
      </c>
      <c r="FL15">
        <f>IF(ISNA(FD15),NA(),IF(OR(Capability!$P$10="",Settings!$F$7&lt;&gt;"Y"),NA(),Capability!$P$10))</f>
        <v/>
      </c>
      <c r="FM15">
        <f>IF(FK$1="","",ROUND(FI$1+FK$1*11.5,4))</f>
        <v/>
      </c>
      <c r="FN15">
        <f>IF(FK$1="","",COUNTIFS('Data Entry'!$M$5:$M$10004,"&gt;="&amp;(FI$1+FK$1*11),'Data Entry'!$M$5:$M$10004,"&lt;"&amp;(FI$1+FK$1*12)))</f>
        <v/>
      </c>
      <c r="FO15">
        <f>IF(OR(Capability!$P$10="",FK$1=""),NA(),IF(AND(Capability!$P$10&gt;=(FI$1+FK$1*11),Capability!$P$10&lt;(FI$1+FK$1*12)),FM$1*1.15,NA()))</f>
        <v/>
      </c>
      <c r="FP15">
        <f>IF(OR(Capability!$Q$10="",FK$1=""),NA(),IF(AND(Capability!$Q$10&gt;=(FI$1+FK$1*11),Capability!$Q$10&lt;(FI$1+FK$1*12)),FM$1*1.15,NA()))</f>
        <v/>
      </c>
      <c r="FR15">
        <f>IF(OR(Capability!$J$10="",FK$1=""),NA(),IF(AND(Capability!$J$10&gt;=(FI$1+FK$1*11),Capability!$J$10&lt;(FI$1+FK$1*12)),FM$1*1.04,NA()))</f>
        <v/>
      </c>
      <c r="FS15">
        <f>IF(OR(Capability!$L$10="",FK$1=""),NA(),IF(AND(Capability!$L$10&gt;=(FI$1+FK$1*11),Capability!$L$10&lt;(FI$1+FK$1*12)),FM$1*1.04,NA()))</f>
        <v/>
      </c>
      <c r="FT15">
        <f>IF((FW$1+11)&gt;FU$1,NA(),(FW$1+11)-4)</f>
        <v/>
      </c>
      <c r="FU15">
        <f>IF((FW$1+11)&gt;FU$1,NA(),INDEX('Data Entry'!$N$5:$N$10004,(FW$1+11)-4))</f>
        <v/>
      </c>
      <c r="FV15">
        <f>IF(ISNA(FT15),NA(),Capability!$K$11)</f>
        <v/>
      </c>
      <c r="FW15">
        <f>IF(ISNA(FT15),NA(),Capability!$J$11)</f>
        <v/>
      </c>
      <c r="FX15">
        <f>IF(ISNA(FT15),NA(),Capability!$L$11)</f>
        <v/>
      </c>
      <c r="FY15">
        <f>IF(OR(ISNA(FU15),ISNA(FU14)),NA(),ABS(FU15-FU14))</f>
        <v/>
      </c>
      <c r="FZ15">
        <f>IF(ISNA(FT15),NA(),Capability!$N$11)</f>
        <v/>
      </c>
      <c r="GA15">
        <f>IF(ISNA(FT15),NA(),IF(OR(Capability!$Q$11="",Settings!$F$7&lt;&gt;"Y"),NA(),Capability!$Q$11))</f>
        <v/>
      </c>
      <c r="GB15">
        <f>IF(ISNA(FT15),NA(),IF(OR(Capability!$P$11="",Settings!$F$7&lt;&gt;"Y"),NA(),Capability!$P$11))</f>
        <v/>
      </c>
      <c r="GC15">
        <f>IF(GA$1="","",ROUND(FY$1+GA$1*11.5,4))</f>
        <v/>
      </c>
      <c r="GD15">
        <f>IF(GA$1="","",COUNTIFS('Data Entry'!$N$5:$N$10004,"&gt;="&amp;(FY$1+GA$1*11),'Data Entry'!$N$5:$N$10004,"&lt;"&amp;(FY$1+GA$1*12)))</f>
        <v/>
      </c>
      <c r="GE15">
        <f>IF(OR(Capability!$P$11="",GA$1=""),NA(),IF(AND(Capability!$P$11&gt;=(FY$1+GA$1*11),Capability!$P$11&lt;(FY$1+GA$1*12)),GC$1*1.15,NA()))</f>
        <v/>
      </c>
      <c r="GF15">
        <f>IF(OR(Capability!$Q$11="",GA$1=""),NA(),IF(AND(Capability!$Q$11&gt;=(FY$1+GA$1*11),Capability!$Q$11&lt;(FY$1+GA$1*12)),GC$1*1.15,NA()))</f>
        <v/>
      </c>
      <c r="GH15">
        <f>IF(OR(Capability!$J$11="",GA$1=""),NA(),IF(AND(Capability!$J$11&gt;=(FY$1+GA$1*11),Capability!$J$11&lt;(FY$1+GA$1*12)),GC$1*1.04,NA()))</f>
        <v/>
      </c>
      <c r="GI15">
        <f>IF(OR(Capability!$L$11="",GA$1=""),NA(),IF(AND(Capability!$L$11&gt;=(FY$1+GA$1*11),Capability!$L$11&lt;(FY$1+GA$1*12)),GC$1*1.04,NA()))</f>
        <v/>
      </c>
      <c r="GJ15">
        <f>IF((GM$1+11)&gt;GK$1,NA(),(GM$1+11)-4)</f>
        <v/>
      </c>
      <c r="GK15">
        <f>IF((GM$1+11)&gt;GK$1,NA(),INDEX('Data Entry'!$O$5:$O$10004,(GM$1+11)-4))</f>
        <v/>
      </c>
      <c r="GL15">
        <f>IF(ISNA(GJ15),NA(),Capability!$K$12)</f>
        <v/>
      </c>
      <c r="GM15">
        <f>IF(ISNA(GJ15),NA(),Capability!$J$12)</f>
        <v/>
      </c>
      <c r="GN15">
        <f>IF(ISNA(GJ15),NA(),Capability!$L$12)</f>
        <v/>
      </c>
      <c r="GO15">
        <f>IF(OR(ISNA(GK15),ISNA(GK14)),NA(),ABS(GK15-GK14))</f>
        <v/>
      </c>
      <c r="GP15">
        <f>IF(ISNA(GJ15),NA(),Capability!$N$12)</f>
        <v/>
      </c>
      <c r="GQ15">
        <f>IF(ISNA(GJ15),NA(),IF(OR(Capability!$Q$12="",Settings!$F$7&lt;&gt;"Y"),NA(),Capability!$Q$12))</f>
        <v/>
      </c>
      <c r="GR15">
        <f>IF(ISNA(GJ15),NA(),IF(OR(Capability!$P$12="",Settings!$F$7&lt;&gt;"Y"),NA(),Capability!$P$12))</f>
        <v/>
      </c>
      <c r="GS15">
        <f>IF(GQ$1="","",ROUND(GO$1+GQ$1*11.5,4))</f>
        <v/>
      </c>
      <c r="GT15">
        <f>IF(GQ$1="","",COUNTIFS('Data Entry'!$O$5:$O$10004,"&gt;="&amp;(GO$1+GQ$1*11),'Data Entry'!$O$5:$O$10004,"&lt;"&amp;(GO$1+GQ$1*12)))</f>
        <v/>
      </c>
      <c r="GU15">
        <f>IF(OR(Capability!$P$12="",GQ$1=""),NA(),IF(AND(Capability!$P$12&gt;=(GO$1+GQ$1*11),Capability!$P$12&lt;(GO$1+GQ$1*12)),GS$1*1.15,NA()))</f>
        <v/>
      </c>
      <c r="GV15">
        <f>IF(OR(Capability!$Q$12="",GQ$1=""),NA(),IF(AND(Capability!$Q$12&gt;=(GO$1+GQ$1*11),Capability!$Q$12&lt;(GO$1+GQ$1*12)),GS$1*1.15,NA()))</f>
        <v/>
      </c>
      <c r="GX15">
        <f>IF(OR(Capability!$J$12="",GQ$1=""),NA(),IF(AND(Capability!$J$12&gt;=(GO$1+GQ$1*11),Capability!$J$12&lt;(GO$1+GQ$1*12)),GS$1*1.04,NA()))</f>
        <v/>
      </c>
      <c r="GY15">
        <f>IF(OR(Capability!$L$12="",GQ$1=""),NA(),IF(AND(Capability!$L$12&gt;=(GO$1+GQ$1*11),Capability!$L$12&lt;(GO$1+GQ$1*12)),GS$1*1.04,NA()))</f>
        <v/>
      </c>
      <c r="GZ15">
        <f>IF((HC$1+11)&gt;HA$1,NA(),(HC$1+11)-4)</f>
        <v/>
      </c>
      <c r="HA15">
        <f>IF((HC$1+11)&gt;HA$1,NA(),INDEX('Data Entry'!$P$5:$P$10004,(HC$1+11)-4))</f>
        <v/>
      </c>
      <c r="HB15">
        <f>IF(ISNA(GZ15),NA(),Capability!$K$13)</f>
        <v/>
      </c>
      <c r="HC15">
        <f>IF(ISNA(GZ15),NA(),Capability!$J$13)</f>
        <v/>
      </c>
      <c r="HD15">
        <f>IF(ISNA(GZ15),NA(),Capability!$L$13)</f>
        <v/>
      </c>
      <c r="HE15">
        <f>IF(OR(ISNA(HA15),ISNA(HA14)),NA(),ABS(HA15-HA14))</f>
        <v/>
      </c>
      <c r="HF15">
        <f>IF(ISNA(GZ15),NA(),Capability!$N$13)</f>
        <v/>
      </c>
      <c r="HG15">
        <f>IF(ISNA(GZ15),NA(),IF(OR(Capability!$Q$13="",Settings!$F$7&lt;&gt;"Y"),NA(),Capability!$Q$13))</f>
        <v/>
      </c>
      <c r="HH15">
        <f>IF(ISNA(GZ15),NA(),IF(OR(Capability!$P$13="",Settings!$F$7&lt;&gt;"Y"),NA(),Capability!$P$13))</f>
        <v/>
      </c>
      <c r="HI15">
        <f>IF(HG$1="","",ROUND(HE$1+HG$1*11.5,4))</f>
        <v/>
      </c>
      <c r="HJ15">
        <f>IF(HG$1="","",COUNTIFS('Data Entry'!$P$5:$P$10004,"&gt;="&amp;(HE$1+HG$1*11),'Data Entry'!$P$5:$P$10004,"&lt;"&amp;(HE$1+HG$1*12)))</f>
        <v/>
      </c>
      <c r="HK15">
        <f>IF(OR(Capability!$P$13="",HG$1=""),NA(),IF(AND(Capability!$P$13&gt;=(HE$1+HG$1*11),Capability!$P$13&lt;(HE$1+HG$1*12)),HI$1*1.15,NA()))</f>
        <v/>
      </c>
      <c r="HL15">
        <f>IF(OR(Capability!$Q$13="",HG$1=""),NA(),IF(AND(Capability!$Q$13&gt;=(HE$1+HG$1*11),Capability!$Q$13&lt;(HE$1+HG$1*12)),HI$1*1.15,NA()))</f>
        <v/>
      </c>
      <c r="HN15">
        <f>IF(OR(Capability!$J$13="",HG$1=""),NA(),IF(AND(Capability!$J$13&gt;=(HE$1+HG$1*11),Capability!$J$13&lt;(HE$1+HG$1*12)),HI$1*1.04,NA()))</f>
        <v/>
      </c>
      <c r="HO15">
        <f>IF(OR(Capability!$L$13="",HG$1=""),NA(),IF(AND(Capability!$L$13&gt;=(HE$1+HG$1*11),Capability!$L$13&lt;(HE$1+HG$1*12)),HI$1*1.04,NA()))</f>
        <v/>
      </c>
      <c r="HP15">
        <f>IF((HS$1+11)&gt;HQ$1,NA(),(HS$1+11)-4)</f>
        <v/>
      </c>
      <c r="HQ15">
        <f>IF((HS$1+11)&gt;HQ$1,NA(),INDEX('Data Entry'!$Q$5:$Q$10004,(HS$1+11)-4))</f>
        <v/>
      </c>
      <c r="HR15">
        <f>IF(ISNA(HP15),NA(),Capability!$K$14)</f>
        <v/>
      </c>
      <c r="HS15">
        <f>IF(ISNA(HP15),NA(),Capability!$J$14)</f>
        <v/>
      </c>
      <c r="HT15">
        <f>IF(ISNA(HP15),NA(),Capability!$L$14)</f>
        <v/>
      </c>
      <c r="HU15">
        <f>IF(OR(ISNA(HQ15),ISNA(HQ14)),NA(),ABS(HQ15-HQ14))</f>
        <v/>
      </c>
      <c r="HV15">
        <f>IF(ISNA(HP15),NA(),Capability!$N$14)</f>
        <v/>
      </c>
      <c r="HW15">
        <f>IF(ISNA(HP15),NA(),IF(OR(Capability!$Q$14="",Settings!$F$7&lt;&gt;"Y"),NA(),Capability!$Q$14))</f>
        <v/>
      </c>
      <c r="HX15">
        <f>IF(ISNA(HP15),NA(),IF(OR(Capability!$P$14="",Settings!$F$7&lt;&gt;"Y"),NA(),Capability!$P$14))</f>
        <v/>
      </c>
      <c r="HY15">
        <f>IF(HW$1="","",ROUND(HU$1+HW$1*11.5,4))</f>
        <v/>
      </c>
      <c r="HZ15">
        <f>IF(HW$1="","",COUNTIFS('Data Entry'!$Q$5:$Q$10004,"&gt;="&amp;(HU$1+HW$1*11),'Data Entry'!$Q$5:$Q$10004,"&lt;"&amp;(HU$1+HW$1*12)))</f>
        <v/>
      </c>
      <c r="IA15">
        <f>IF(OR(Capability!$P$14="",HW$1=""),NA(),IF(AND(Capability!$P$14&gt;=(HU$1+HW$1*11),Capability!$P$14&lt;(HU$1+HW$1*12)),HY$1*1.15,NA()))</f>
        <v/>
      </c>
      <c r="IB15">
        <f>IF(OR(Capability!$Q$14="",HW$1=""),NA(),IF(AND(Capability!$Q$14&gt;=(HU$1+HW$1*11),Capability!$Q$14&lt;(HU$1+HW$1*12)),HY$1*1.15,NA()))</f>
        <v/>
      </c>
      <c r="ID15">
        <f>IF(OR(Capability!$J$14="",HW$1=""),NA(),IF(AND(Capability!$J$14&gt;=(HU$1+HW$1*11),Capability!$J$14&lt;(HU$1+HW$1*12)),HY$1*1.04,NA()))</f>
        <v/>
      </c>
      <c r="IE15">
        <f>IF(OR(Capability!$L$14="",HW$1=""),NA(),IF(AND(Capability!$L$14&gt;=(HU$1+HW$1*11),Capability!$L$14&lt;(HU$1+HW$1*12)),HY$1*1.04,NA()))</f>
        <v/>
      </c>
    </row>
    <row r="16">
      <c r="A16" s="37" t="inlineStr">
        <is>
          <t>CONTROL</t>
        </is>
      </c>
      <c r="B16" s="28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IF(OR(Capability!$J$5="",CI$1=""),NA(),IF(AND(Capability!$J$5&gt;=(CG$1+CI$1*12),Capability!$J$5&lt;(CG$1+CI$1*13)),CK$1*1.04,NA()))</f>
        <v/>
      </c>
      <c r="CQ16">
        <f>IF(OR(Capability!$L$5="",CI$1=""),NA(),IF(AND(Capability!$L$5&gt;=(CG$1+CI$1*12),Capability!$L$5&lt;(CG$1+CI$1*13)),CK$1*1.04,NA()))</f>
        <v/>
      </c>
      <c r="CR16">
        <f>IF((CU$1+12)&gt;CS$1,NA(),(CU$1+12)-4)</f>
        <v/>
      </c>
      <c r="CS16">
        <f>IF((CU$1+12)&gt;CS$1,NA(),INDEX('Data Entry'!$I$5:$I$10004,(CU$1+12)-4))</f>
        <v/>
      </c>
      <c r="CT16">
        <f>IF(ISNA(CR16),NA(),Capability!$K$6)</f>
        <v/>
      </c>
      <c r="CU16">
        <f>IF(ISNA(CR16),NA(),Capability!$J$6)</f>
        <v/>
      </c>
      <c r="CV16">
        <f>IF(ISNA(CR16),NA(),Capability!$L$6)</f>
        <v/>
      </c>
      <c r="CW16">
        <f>IF(OR(ISNA(CS16),ISNA(CS15)),NA(),ABS(CS16-CS15))</f>
        <v/>
      </c>
      <c r="CX16">
        <f>IF(ISNA(CR16),NA(),Capability!$N$6)</f>
        <v/>
      </c>
      <c r="CY16">
        <f>IF(ISNA(CR16),NA(),IF(OR(Capability!$Q$6="",Settings!$F$7&lt;&gt;"Y"),NA(),Capability!$Q$6))</f>
        <v/>
      </c>
      <c r="CZ16">
        <f>IF(ISNA(CR16),NA(),IF(OR(Capability!$P$6="",Settings!$F$7&lt;&gt;"Y"),NA(),Capability!$P$6))</f>
        <v/>
      </c>
      <c r="DA16">
        <f>IF(CY$1="","",ROUND(CW$1+CY$1*12.5,4))</f>
        <v/>
      </c>
      <c r="DB16">
        <f>IF(CY$1="","",COUNTIFS('Data Entry'!$I$5:$I$10004,"&gt;="&amp;(CW$1+CY$1*12),'Data Entry'!$I$5:$I$10004,"&lt;"&amp;(CW$1+CY$1*13)))</f>
        <v/>
      </c>
      <c r="DC16">
        <f>IF(OR(Capability!$P$6="",CY$1=""),NA(),IF(AND(Capability!$P$6&gt;=(CW$1+CY$1*12),Capability!$P$6&lt;(CW$1+CY$1*13)),DA$1*1.15,NA()))</f>
        <v/>
      </c>
      <c r="DD16">
        <f>IF(OR(Capability!$Q$6="",CY$1=""),NA(),IF(AND(Capability!$Q$6&gt;=(CW$1+CY$1*12),Capability!$Q$6&lt;(CW$1+CY$1*13)),DA$1*1.15,NA()))</f>
        <v/>
      </c>
      <c r="DF16">
        <f>IF(OR(Capability!$J$6="",CY$1=""),NA(),IF(AND(Capability!$J$6&gt;=(CW$1+CY$1*12),Capability!$J$6&lt;(CW$1+CY$1*13)),DA$1*1.04,NA()))</f>
        <v/>
      </c>
      <c r="DG16">
        <f>IF(OR(Capability!$L$6="",CY$1=""),NA(),IF(AND(Capability!$L$6&gt;=(CW$1+CY$1*12),Capability!$L$6&lt;(CW$1+CY$1*13)),DA$1*1.04,NA()))</f>
        <v/>
      </c>
      <c r="DH16">
        <f>IF((DK$1+12)&gt;DI$1,NA(),(DK$1+12)-4)</f>
        <v/>
      </c>
      <c r="DI16">
        <f>IF((DK$1+12)&gt;DI$1,NA(),INDEX('Data Entry'!$J$5:$J$10004,(DK$1+12)-4))</f>
        <v/>
      </c>
      <c r="DJ16">
        <f>IF(ISNA(DH16),NA(),Capability!$K$7)</f>
        <v/>
      </c>
      <c r="DK16">
        <f>IF(ISNA(DH16),NA(),Capability!$J$7)</f>
        <v/>
      </c>
      <c r="DL16">
        <f>IF(ISNA(DH16),NA(),Capability!$L$7)</f>
        <v/>
      </c>
      <c r="DM16">
        <f>IF(OR(ISNA(DI16),ISNA(DI15)),NA(),ABS(DI16-DI15))</f>
        <v/>
      </c>
      <c r="DN16">
        <f>IF(ISNA(DH16),NA(),Capability!$N$7)</f>
        <v/>
      </c>
      <c r="DO16">
        <f>IF(ISNA(DH16),NA(),IF(OR(Capability!$Q$7="",Settings!$F$7&lt;&gt;"Y"),NA(),Capability!$Q$7))</f>
        <v/>
      </c>
      <c r="DP16">
        <f>IF(ISNA(DH16),NA(),IF(OR(Capability!$P$7="",Settings!$F$7&lt;&gt;"Y"),NA(),Capability!$P$7))</f>
        <v/>
      </c>
      <c r="DQ16">
        <f>IF(DO$1="","",ROUND(DM$1+DO$1*12.5,4))</f>
        <v/>
      </c>
      <c r="DR16">
        <f>IF(DO$1="","",COUNTIFS('Data Entry'!$J$5:$J$10004,"&gt;="&amp;(DM$1+DO$1*12),'Data Entry'!$J$5:$J$10004,"&lt;"&amp;(DM$1+DO$1*13)))</f>
        <v/>
      </c>
      <c r="DS16">
        <f>IF(OR(Capability!$P$7="",DO$1=""),NA(),IF(AND(Capability!$P$7&gt;=(DM$1+DO$1*12),Capability!$P$7&lt;(DM$1+DO$1*13)),DQ$1*1.15,NA()))</f>
        <v/>
      </c>
      <c r="DT16">
        <f>IF(OR(Capability!$Q$7="",DO$1=""),NA(),IF(AND(Capability!$Q$7&gt;=(DM$1+DO$1*12),Capability!$Q$7&lt;(DM$1+DO$1*13)),DQ$1*1.15,NA()))</f>
        <v/>
      </c>
      <c r="DV16">
        <f>IF(OR(Capability!$J$7="",DO$1=""),NA(),IF(AND(Capability!$J$7&gt;=(DM$1+DO$1*12),Capability!$J$7&lt;(DM$1+DO$1*13)),DQ$1*1.04,NA()))</f>
        <v/>
      </c>
      <c r="DW16">
        <f>IF(OR(Capability!$L$7="",DO$1=""),NA(),IF(AND(Capability!$L$7&gt;=(DM$1+DO$1*12),Capability!$L$7&lt;(DM$1+DO$1*13)),DQ$1*1.04,NA()))</f>
        <v/>
      </c>
      <c r="DX16">
        <f>IF((EA$1+12)&gt;DY$1,NA(),(EA$1+12)-4)</f>
        <v/>
      </c>
      <c r="DY16">
        <f>IF((EA$1+12)&gt;DY$1,NA(),INDEX('Data Entry'!$K$5:$K$10004,(EA$1+12)-4))</f>
        <v/>
      </c>
      <c r="DZ16">
        <f>IF(ISNA(DX16),NA(),Capability!$K$8)</f>
        <v/>
      </c>
      <c r="EA16">
        <f>IF(ISNA(DX16),NA(),Capability!$J$8)</f>
        <v/>
      </c>
      <c r="EB16">
        <f>IF(ISNA(DX16),NA(),Capability!$L$8)</f>
        <v/>
      </c>
      <c r="EC16">
        <f>IF(OR(ISNA(DY16),ISNA(DY15)),NA(),ABS(DY16-DY15))</f>
        <v/>
      </c>
      <c r="ED16">
        <f>IF(ISNA(DX16),NA(),Capability!$N$8)</f>
        <v/>
      </c>
      <c r="EE16">
        <f>IF(ISNA(DX16),NA(),IF(OR(Capability!$Q$8="",Settings!$F$7&lt;&gt;"Y"),NA(),Capability!$Q$8))</f>
        <v/>
      </c>
      <c r="EF16">
        <f>IF(ISNA(DX16),NA(),IF(OR(Capability!$P$8="",Settings!$F$7&lt;&gt;"Y"),NA(),Capability!$P$8))</f>
        <v/>
      </c>
      <c r="EG16">
        <f>IF(EE$1="","",ROUND(EC$1+EE$1*12.5,4))</f>
        <v/>
      </c>
      <c r="EH16">
        <f>IF(EE$1="","",COUNTIFS('Data Entry'!$K$5:$K$10004,"&gt;="&amp;(EC$1+EE$1*12),'Data Entry'!$K$5:$K$10004,"&lt;"&amp;(EC$1+EE$1*13)))</f>
        <v/>
      </c>
      <c r="EI16">
        <f>IF(OR(Capability!$P$8="",EE$1=""),NA(),IF(AND(Capability!$P$8&gt;=(EC$1+EE$1*12),Capability!$P$8&lt;(EC$1+EE$1*13)),EG$1*1.15,NA()))</f>
        <v/>
      </c>
      <c r="EJ16">
        <f>IF(OR(Capability!$Q$8="",EE$1=""),NA(),IF(AND(Capability!$Q$8&gt;=(EC$1+EE$1*12),Capability!$Q$8&lt;(EC$1+EE$1*13)),EG$1*1.15,NA()))</f>
        <v/>
      </c>
      <c r="EL16">
        <f>IF(OR(Capability!$J$8="",EE$1=""),NA(),IF(AND(Capability!$J$8&gt;=(EC$1+EE$1*12),Capability!$J$8&lt;(EC$1+EE$1*13)),EG$1*1.04,NA()))</f>
        <v/>
      </c>
      <c r="EM16">
        <f>IF(OR(Capability!$L$8="",EE$1=""),NA(),IF(AND(Capability!$L$8&gt;=(EC$1+EE$1*12),Capability!$L$8&lt;(EC$1+EE$1*13)),EG$1*1.04,NA()))</f>
        <v/>
      </c>
      <c r="EN16">
        <f>IF((EQ$1+12)&gt;EO$1,NA(),(EQ$1+12)-4)</f>
        <v/>
      </c>
      <c r="EO16">
        <f>IF((EQ$1+12)&gt;EO$1,NA(),INDEX('Data Entry'!$L$5:$L$10004,(EQ$1+12)-4))</f>
        <v/>
      </c>
      <c r="EP16">
        <f>IF(ISNA(EN16),NA(),Capability!$K$9)</f>
        <v/>
      </c>
      <c r="EQ16">
        <f>IF(ISNA(EN16),NA(),Capability!$J$9)</f>
        <v/>
      </c>
      <c r="ER16">
        <f>IF(ISNA(EN16),NA(),Capability!$L$9)</f>
        <v/>
      </c>
      <c r="ES16">
        <f>IF(OR(ISNA(EO16),ISNA(EO15)),NA(),ABS(EO16-EO15))</f>
        <v/>
      </c>
      <c r="ET16">
        <f>IF(ISNA(EN16),NA(),Capability!$N$9)</f>
        <v/>
      </c>
      <c r="EU16">
        <f>IF(ISNA(EN16),NA(),IF(OR(Capability!$Q$9="",Settings!$F$7&lt;&gt;"Y"),NA(),Capability!$Q$9))</f>
        <v/>
      </c>
      <c r="EV16">
        <f>IF(ISNA(EN16),NA(),IF(OR(Capability!$P$9="",Settings!$F$7&lt;&gt;"Y"),NA(),Capability!$P$9))</f>
        <v/>
      </c>
      <c r="EW16">
        <f>IF(EU$1="","",ROUND(ES$1+EU$1*12.5,4))</f>
        <v/>
      </c>
      <c r="EX16">
        <f>IF(EU$1="","",COUNTIFS('Data Entry'!$L$5:$L$10004,"&gt;="&amp;(ES$1+EU$1*12),'Data Entry'!$L$5:$L$10004,"&lt;"&amp;(ES$1+EU$1*13)))</f>
        <v/>
      </c>
      <c r="EY16">
        <f>IF(OR(Capability!$P$9="",EU$1=""),NA(),IF(AND(Capability!$P$9&gt;=(ES$1+EU$1*12),Capability!$P$9&lt;(ES$1+EU$1*13)),EW$1*1.15,NA()))</f>
        <v/>
      </c>
      <c r="EZ16">
        <f>IF(OR(Capability!$Q$9="",EU$1=""),NA(),IF(AND(Capability!$Q$9&gt;=(ES$1+EU$1*12),Capability!$Q$9&lt;(ES$1+EU$1*13)),EW$1*1.15,NA()))</f>
        <v/>
      </c>
      <c r="FB16">
        <f>IF(OR(Capability!$J$9="",EU$1=""),NA(),IF(AND(Capability!$J$9&gt;=(ES$1+EU$1*12),Capability!$J$9&lt;(ES$1+EU$1*13)),EW$1*1.04,NA()))</f>
        <v/>
      </c>
      <c r="FC16">
        <f>IF(OR(Capability!$L$9="",EU$1=""),NA(),IF(AND(Capability!$L$9&gt;=(ES$1+EU$1*12),Capability!$L$9&lt;(ES$1+EU$1*13)),EW$1*1.04,NA()))</f>
        <v/>
      </c>
      <c r="FD16">
        <f>IF((FG$1+12)&gt;FE$1,NA(),(FG$1+12)-4)</f>
        <v/>
      </c>
      <c r="FE16">
        <f>IF((FG$1+12)&gt;FE$1,NA(),INDEX('Data Entry'!$M$5:$M$10004,(FG$1+12)-4))</f>
        <v/>
      </c>
      <c r="FF16">
        <f>IF(ISNA(FD16),NA(),Capability!$K$10)</f>
        <v/>
      </c>
      <c r="FG16">
        <f>IF(ISNA(FD16),NA(),Capability!$J$10)</f>
        <v/>
      </c>
      <c r="FH16">
        <f>IF(ISNA(FD16),NA(),Capability!$L$10)</f>
        <v/>
      </c>
      <c r="FI16">
        <f>IF(OR(ISNA(FE16),ISNA(FE15)),NA(),ABS(FE16-FE15))</f>
        <v/>
      </c>
      <c r="FJ16">
        <f>IF(ISNA(FD16),NA(),Capability!$N$10)</f>
        <v/>
      </c>
      <c r="FK16">
        <f>IF(ISNA(FD16),NA(),IF(OR(Capability!$Q$10="",Settings!$F$7&lt;&gt;"Y"),NA(),Capability!$Q$10))</f>
        <v/>
      </c>
      <c r="FL16">
        <f>IF(ISNA(FD16),NA(),IF(OR(Capability!$P$10="",Settings!$F$7&lt;&gt;"Y"),NA(),Capability!$P$10))</f>
        <v/>
      </c>
      <c r="FM16">
        <f>IF(FK$1="","",ROUND(FI$1+FK$1*12.5,4))</f>
        <v/>
      </c>
      <c r="FN16">
        <f>IF(FK$1="","",COUNTIFS('Data Entry'!$M$5:$M$10004,"&gt;="&amp;(FI$1+FK$1*12),'Data Entry'!$M$5:$M$10004,"&lt;"&amp;(FI$1+FK$1*13)))</f>
        <v/>
      </c>
      <c r="FO16">
        <f>IF(OR(Capability!$P$10="",FK$1=""),NA(),IF(AND(Capability!$P$10&gt;=(FI$1+FK$1*12),Capability!$P$10&lt;(FI$1+FK$1*13)),FM$1*1.15,NA()))</f>
        <v/>
      </c>
      <c r="FP16">
        <f>IF(OR(Capability!$Q$10="",FK$1=""),NA(),IF(AND(Capability!$Q$10&gt;=(FI$1+FK$1*12),Capability!$Q$10&lt;(FI$1+FK$1*13)),FM$1*1.15,NA()))</f>
        <v/>
      </c>
      <c r="FR16">
        <f>IF(OR(Capability!$J$10="",FK$1=""),NA(),IF(AND(Capability!$J$10&gt;=(FI$1+FK$1*12),Capability!$J$10&lt;(FI$1+FK$1*13)),FM$1*1.04,NA()))</f>
        <v/>
      </c>
      <c r="FS16">
        <f>IF(OR(Capability!$L$10="",FK$1=""),NA(),IF(AND(Capability!$L$10&gt;=(FI$1+FK$1*12),Capability!$L$10&lt;(FI$1+FK$1*13)),FM$1*1.04,NA()))</f>
        <v/>
      </c>
      <c r="FT16">
        <f>IF((FW$1+12)&gt;FU$1,NA(),(FW$1+12)-4)</f>
        <v/>
      </c>
      <c r="FU16">
        <f>IF((FW$1+12)&gt;FU$1,NA(),INDEX('Data Entry'!$N$5:$N$10004,(FW$1+12)-4))</f>
        <v/>
      </c>
      <c r="FV16">
        <f>IF(ISNA(FT16),NA(),Capability!$K$11)</f>
        <v/>
      </c>
      <c r="FW16">
        <f>IF(ISNA(FT16),NA(),Capability!$J$11)</f>
        <v/>
      </c>
      <c r="FX16">
        <f>IF(ISNA(FT16),NA(),Capability!$L$11)</f>
        <v/>
      </c>
      <c r="FY16">
        <f>IF(OR(ISNA(FU16),ISNA(FU15)),NA(),ABS(FU16-FU15))</f>
        <v/>
      </c>
      <c r="FZ16">
        <f>IF(ISNA(FT16),NA(),Capability!$N$11)</f>
        <v/>
      </c>
      <c r="GA16">
        <f>IF(ISNA(FT16),NA(),IF(OR(Capability!$Q$11="",Settings!$F$7&lt;&gt;"Y"),NA(),Capability!$Q$11))</f>
        <v/>
      </c>
      <c r="GB16">
        <f>IF(ISNA(FT16),NA(),IF(OR(Capability!$P$11="",Settings!$F$7&lt;&gt;"Y"),NA(),Capability!$P$11))</f>
        <v/>
      </c>
      <c r="GC16">
        <f>IF(GA$1="","",ROUND(FY$1+GA$1*12.5,4))</f>
        <v/>
      </c>
      <c r="GD16">
        <f>IF(GA$1="","",COUNTIFS('Data Entry'!$N$5:$N$10004,"&gt;="&amp;(FY$1+GA$1*12),'Data Entry'!$N$5:$N$10004,"&lt;"&amp;(FY$1+GA$1*13)))</f>
        <v/>
      </c>
      <c r="GE16">
        <f>IF(OR(Capability!$P$11="",GA$1=""),NA(),IF(AND(Capability!$P$11&gt;=(FY$1+GA$1*12),Capability!$P$11&lt;(FY$1+GA$1*13)),GC$1*1.15,NA()))</f>
        <v/>
      </c>
      <c r="GF16">
        <f>IF(OR(Capability!$Q$11="",GA$1=""),NA(),IF(AND(Capability!$Q$11&gt;=(FY$1+GA$1*12),Capability!$Q$11&lt;(FY$1+GA$1*13)),GC$1*1.15,NA()))</f>
        <v/>
      </c>
      <c r="GH16">
        <f>IF(OR(Capability!$J$11="",GA$1=""),NA(),IF(AND(Capability!$J$11&gt;=(FY$1+GA$1*12),Capability!$J$11&lt;(FY$1+GA$1*13)),GC$1*1.04,NA()))</f>
        <v/>
      </c>
      <c r="GI16">
        <f>IF(OR(Capability!$L$11="",GA$1=""),NA(),IF(AND(Capability!$L$11&gt;=(FY$1+GA$1*12),Capability!$L$11&lt;(FY$1+GA$1*13)),GC$1*1.04,NA()))</f>
        <v/>
      </c>
      <c r="GJ16">
        <f>IF((GM$1+12)&gt;GK$1,NA(),(GM$1+12)-4)</f>
        <v/>
      </c>
      <c r="GK16">
        <f>IF((GM$1+12)&gt;GK$1,NA(),INDEX('Data Entry'!$O$5:$O$10004,(GM$1+12)-4))</f>
        <v/>
      </c>
      <c r="GL16">
        <f>IF(ISNA(GJ16),NA(),Capability!$K$12)</f>
        <v/>
      </c>
      <c r="GM16">
        <f>IF(ISNA(GJ16),NA(),Capability!$J$12)</f>
        <v/>
      </c>
      <c r="GN16">
        <f>IF(ISNA(GJ16),NA(),Capability!$L$12)</f>
        <v/>
      </c>
      <c r="GO16">
        <f>IF(OR(ISNA(GK16),ISNA(GK15)),NA(),ABS(GK16-GK15))</f>
        <v/>
      </c>
      <c r="GP16">
        <f>IF(ISNA(GJ16),NA(),Capability!$N$12)</f>
        <v/>
      </c>
      <c r="GQ16">
        <f>IF(ISNA(GJ16),NA(),IF(OR(Capability!$Q$12="",Settings!$F$7&lt;&gt;"Y"),NA(),Capability!$Q$12))</f>
        <v/>
      </c>
      <c r="GR16">
        <f>IF(ISNA(GJ16),NA(),IF(OR(Capability!$P$12="",Settings!$F$7&lt;&gt;"Y"),NA(),Capability!$P$12))</f>
        <v/>
      </c>
      <c r="GS16">
        <f>IF(GQ$1="","",ROUND(GO$1+GQ$1*12.5,4))</f>
        <v/>
      </c>
      <c r="GT16">
        <f>IF(GQ$1="","",COUNTIFS('Data Entry'!$O$5:$O$10004,"&gt;="&amp;(GO$1+GQ$1*12),'Data Entry'!$O$5:$O$10004,"&lt;"&amp;(GO$1+GQ$1*13)))</f>
        <v/>
      </c>
      <c r="GU16">
        <f>IF(OR(Capability!$P$12="",GQ$1=""),NA(),IF(AND(Capability!$P$12&gt;=(GO$1+GQ$1*12),Capability!$P$12&lt;(GO$1+GQ$1*13)),GS$1*1.15,NA()))</f>
        <v/>
      </c>
      <c r="GV16">
        <f>IF(OR(Capability!$Q$12="",GQ$1=""),NA(),IF(AND(Capability!$Q$12&gt;=(GO$1+GQ$1*12),Capability!$Q$12&lt;(GO$1+GQ$1*13)),GS$1*1.15,NA()))</f>
        <v/>
      </c>
      <c r="GX16">
        <f>IF(OR(Capability!$J$12="",GQ$1=""),NA(),IF(AND(Capability!$J$12&gt;=(GO$1+GQ$1*12),Capability!$J$12&lt;(GO$1+GQ$1*13)),GS$1*1.04,NA()))</f>
        <v/>
      </c>
      <c r="GY16">
        <f>IF(OR(Capability!$L$12="",GQ$1=""),NA(),IF(AND(Capability!$L$12&gt;=(GO$1+GQ$1*12),Capability!$L$12&lt;(GO$1+GQ$1*13)),GS$1*1.04,NA()))</f>
        <v/>
      </c>
      <c r="GZ16">
        <f>IF((HC$1+12)&gt;HA$1,NA(),(HC$1+12)-4)</f>
        <v/>
      </c>
      <c r="HA16">
        <f>IF((HC$1+12)&gt;HA$1,NA(),INDEX('Data Entry'!$P$5:$P$10004,(HC$1+12)-4))</f>
        <v/>
      </c>
      <c r="HB16">
        <f>IF(ISNA(GZ16),NA(),Capability!$K$13)</f>
        <v/>
      </c>
      <c r="HC16">
        <f>IF(ISNA(GZ16),NA(),Capability!$J$13)</f>
        <v/>
      </c>
      <c r="HD16">
        <f>IF(ISNA(GZ16),NA(),Capability!$L$13)</f>
        <v/>
      </c>
      <c r="HE16">
        <f>IF(OR(ISNA(HA16),ISNA(HA15)),NA(),ABS(HA16-HA15))</f>
        <v/>
      </c>
      <c r="HF16">
        <f>IF(ISNA(GZ16),NA(),Capability!$N$13)</f>
        <v/>
      </c>
      <c r="HG16">
        <f>IF(ISNA(GZ16),NA(),IF(OR(Capability!$Q$13="",Settings!$F$7&lt;&gt;"Y"),NA(),Capability!$Q$13))</f>
        <v/>
      </c>
      <c r="HH16">
        <f>IF(ISNA(GZ16),NA(),IF(OR(Capability!$P$13="",Settings!$F$7&lt;&gt;"Y"),NA(),Capability!$P$13))</f>
        <v/>
      </c>
      <c r="HI16">
        <f>IF(HG$1="","",ROUND(HE$1+HG$1*12.5,4))</f>
        <v/>
      </c>
      <c r="HJ16">
        <f>IF(HG$1="","",COUNTIFS('Data Entry'!$P$5:$P$10004,"&gt;="&amp;(HE$1+HG$1*12),'Data Entry'!$P$5:$P$10004,"&lt;"&amp;(HE$1+HG$1*13)))</f>
        <v/>
      </c>
      <c r="HK16">
        <f>IF(OR(Capability!$P$13="",HG$1=""),NA(),IF(AND(Capability!$P$13&gt;=(HE$1+HG$1*12),Capability!$P$13&lt;(HE$1+HG$1*13)),HI$1*1.15,NA()))</f>
        <v/>
      </c>
      <c r="HL16">
        <f>IF(OR(Capability!$Q$13="",HG$1=""),NA(),IF(AND(Capability!$Q$13&gt;=(HE$1+HG$1*12),Capability!$Q$13&lt;(HE$1+HG$1*13)),HI$1*1.15,NA()))</f>
        <v/>
      </c>
      <c r="HN16">
        <f>IF(OR(Capability!$J$13="",HG$1=""),NA(),IF(AND(Capability!$J$13&gt;=(HE$1+HG$1*12),Capability!$J$13&lt;(HE$1+HG$1*13)),HI$1*1.04,NA()))</f>
        <v/>
      </c>
      <c r="HO16">
        <f>IF(OR(Capability!$L$13="",HG$1=""),NA(),IF(AND(Capability!$L$13&gt;=(HE$1+HG$1*12),Capability!$L$13&lt;(HE$1+HG$1*13)),HI$1*1.04,NA()))</f>
        <v/>
      </c>
      <c r="HP16">
        <f>IF((HS$1+12)&gt;HQ$1,NA(),(HS$1+12)-4)</f>
        <v/>
      </c>
      <c r="HQ16">
        <f>IF((HS$1+12)&gt;HQ$1,NA(),INDEX('Data Entry'!$Q$5:$Q$10004,(HS$1+12)-4))</f>
        <v/>
      </c>
      <c r="HR16">
        <f>IF(ISNA(HP16),NA(),Capability!$K$14)</f>
        <v/>
      </c>
      <c r="HS16">
        <f>IF(ISNA(HP16),NA(),Capability!$J$14)</f>
        <v/>
      </c>
      <c r="HT16">
        <f>IF(ISNA(HP16),NA(),Capability!$L$14)</f>
        <v/>
      </c>
      <c r="HU16">
        <f>IF(OR(ISNA(HQ16),ISNA(HQ15)),NA(),ABS(HQ16-HQ15))</f>
        <v/>
      </c>
      <c r="HV16">
        <f>IF(ISNA(HP16),NA(),Capability!$N$14)</f>
        <v/>
      </c>
      <c r="HW16">
        <f>IF(ISNA(HP16),NA(),IF(OR(Capability!$Q$14="",Settings!$F$7&lt;&gt;"Y"),NA(),Capability!$Q$14))</f>
        <v/>
      </c>
      <c r="HX16">
        <f>IF(ISNA(HP16),NA(),IF(OR(Capability!$P$14="",Settings!$F$7&lt;&gt;"Y"),NA(),Capability!$P$14))</f>
        <v/>
      </c>
      <c r="HY16">
        <f>IF(HW$1="","",ROUND(HU$1+HW$1*12.5,4))</f>
        <v/>
      </c>
      <c r="HZ16">
        <f>IF(HW$1="","",COUNTIFS('Data Entry'!$Q$5:$Q$10004,"&gt;="&amp;(HU$1+HW$1*12),'Data Entry'!$Q$5:$Q$10004,"&lt;"&amp;(HU$1+HW$1*13)))</f>
        <v/>
      </c>
      <c r="IA16">
        <f>IF(OR(Capability!$P$14="",HW$1=""),NA(),IF(AND(Capability!$P$14&gt;=(HU$1+HW$1*12),Capability!$P$14&lt;(HU$1+HW$1*13)),HY$1*1.15,NA()))</f>
        <v/>
      </c>
      <c r="IB16">
        <f>IF(OR(Capability!$Q$14="",HW$1=""),NA(),IF(AND(Capability!$Q$14&gt;=(HU$1+HW$1*12),Capability!$Q$14&lt;(HU$1+HW$1*13)),HY$1*1.15,NA()))</f>
        <v/>
      </c>
      <c r="ID16">
        <f>IF(OR(Capability!$J$14="",HW$1=""),NA(),IF(AND(Capability!$J$14&gt;=(HU$1+HW$1*12),Capability!$J$14&lt;(HU$1+HW$1*13)),HY$1*1.04,NA()))</f>
        <v/>
      </c>
      <c r="IE16">
        <f>IF(OR(Capability!$L$14="",HW$1=""),NA(),IF(AND(Capability!$L$14&gt;=(HU$1+HW$1*12),Capability!$L$14&lt;(HU$1+HW$1*13)),HY$1*1.04,NA()))</f>
        <v/>
      </c>
    </row>
    <row r="17">
      <c r="A17" s="35" t="inlineStr">
        <is>
          <t>UCL</t>
        </is>
      </c>
      <c r="B17" s="23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IF(OR(Capability!$J$5="",CI$1=""),NA(),IF(AND(Capability!$J$5&gt;=(CG$1+CI$1*13),Capability!$J$5&lt;(CG$1+CI$1*14)),CK$1*1.04,NA()))</f>
        <v/>
      </c>
      <c r="CQ17">
        <f>IF(OR(Capability!$L$5="",CI$1=""),NA(),IF(AND(Capability!$L$5&gt;=(CG$1+CI$1*13),Capability!$L$5&lt;(CG$1+CI$1*14)),CK$1*1.04,NA()))</f>
        <v/>
      </c>
      <c r="CR17">
        <f>IF((CU$1+13)&gt;CS$1,NA(),(CU$1+13)-4)</f>
        <v/>
      </c>
      <c r="CS17">
        <f>IF((CU$1+13)&gt;CS$1,NA(),INDEX('Data Entry'!$I$5:$I$10004,(CU$1+13)-4))</f>
        <v/>
      </c>
      <c r="CT17">
        <f>IF(ISNA(CR17),NA(),Capability!$K$6)</f>
        <v/>
      </c>
      <c r="CU17">
        <f>IF(ISNA(CR17),NA(),Capability!$J$6)</f>
        <v/>
      </c>
      <c r="CV17">
        <f>IF(ISNA(CR17),NA(),Capability!$L$6)</f>
        <v/>
      </c>
      <c r="CW17">
        <f>IF(OR(ISNA(CS17),ISNA(CS16)),NA(),ABS(CS17-CS16))</f>
        <v/>
      </c>
      <c r="CX17">
        <f>IF(ISNA(CR17),NA(),Capability!$N$6)</f>
        <v/>
      </c>
      <c r="CY17">
        <f>IF(ISNA(CR17),NA(),IF(OR(Capability!$Q$6="",Settings!$F$7&lt;&gt;"Y"),NA(),Capability!$Q$6))</f>
        <v/>
      </c>
      <c r="CZ17">
        <f>IF(ISNA(CR17),NA(),IF(OR(Capability!$P$6="",Settings!$F$7&lt;&gt;"Y"),NA(),Capability!$P$6))</f>
        <v/>
      </c>
      <c r="DA17">
        <f>IF(CY$1="","",ROUND(CW$1+CY$1*13.5,4))</f>
        <v/>
      </c>
      <c r="DB17">
        <f>IF(CY$1="","",COUNTIFS('Data Entry'!$I$5:$I$10004,"&gt;="&amp;(CW$1+CY$1*13),'Data Entry'!$I$5:$I$10004,"&lt;"&amp;(CW$1+CY$1*14)))</f>
        <v/>
      </c>
      <c r="DC17">
        <f>IF(OR(Capability!$P$6="",CY$1=""),NA(),IF(AND(Capability!$P$6&gt;=(CW$1+CY$1*13),Capability!$P$6&lt;(CW$1+CY$1*14)),DA$1*1.15,NA()))</f>
        <v/>
      </c>
      <c r="DD17">
        <f>IF(OR(Capability!$Q$6="",CY$1=""),NA(),IF(AND(Capability!$Q$6&gt;=(CW$1+CY$1*13),Capability!$Q$6&lt;(CW$1+CY$1*14)),DA$1*1.15,NA()))</f>
        <v/>
      </c>
      <c r="DF17">
        <f>IF(OR(Capability!$J$6="",CY$1=""),NA(),IF(AND(Capability!$J$6&gt;=(CW$1+CY$1*13),Capability!$J$6&lt;(CW$1+CY$1*14)),DA$1*1.04,NA()))</f>
        <v/>
      </c>
      <c r="DG17">
        <f>IF(OR(Capability!$L$6="",CY$1=""),NA(),IF(AND(Capability!$L$6&gt;=(CW$1+CY$1*13),Capability!$L$6&lt;(CW$1+CY$1*14)),DA$1*1.04,NA()))</f>
        <v/>
      </c>
      <c r="DH17">
        <f>IF((DK$1+13)&gt;DI$1,NA(),(DK$1+13)-4)</f>
        <v/>
      </c>
      <c r="DI17">
        <f>IF((DK$1+13)&gt;DI$1,NA(),INDEX('Data Entry'!$J$5:$J$10004,(DK$1+13)-4))</f>
        <v/>
      </c>
      <c r="DJ17">
        <f>IF(ISNA(DH17),NA(),Capability!$K$7)</f>
        <v/>
      </c>
      <c r="DK17">
        <f>IF(ISNA(DH17),NA(),Capability!$J$7)</f>
        <v/>
      </c>
      <c r="DL17">
        <f>IF(ISNA(DH17),NA(),Capability!$L$7)</f>
        <v/>
      </c>
      <c r="DM17">
        <f>IF(OR(ISNA(DI17),ISNA(DI16)),NA(),ABS(DI17-DI16))</f>
        <v/>
      </c>
      <c r="DN17">
        <f>IF(ISNA(DH17),NA(),Capability!$N$7)</f>
        <v/>
      </c>
      <c r="DO17">
        <f>IF(ISNA(DH17),NA(),IF(OR(Capability!$Q$7="",Settings!$F$7&lt;&gt;"Y"),NA(),Capability!$Q$7))</f>
        <v/>
      </c>
      <c r="DP17">
        <f>IF(ISNA(DH17),NA(),IF(OR(Capability!$P$7="",Settings!$F$7&lt;&gt;"Y"),NA(),Capability!$P$7))</f>
        <v/>
      </c>
      <c r="DQ17">
        <f>IF(DO$1="","",ROUND(DM$1+DO$1*13.5,4))</f>
        <v/>
      </c>
      <c r="DR17">
        <f>IF(DO$1="","",COUNTIFS('Data Entry'!$J$5:$J$10004,"&gt;="&amp;(DM$1+DO$1*13),'Data Entry'!$J$5:$J$10004,"&lt;"&amp;(DM$1+DO$1*14)))</f>
        <v/>
      </c>
      <c r="DS17">
        <f>IF(OR(Capability!$P$7="",DO$1=""),NA(),IF(AND(Capability!$P$7&gt;=(DM$1+DO$1*13),Capability!$P$7&lt;(DM$1+DO$1*14)),DQ$1*1.15,NA()))</f>
        <v/>
      </c>
      <c r="DT17">
        <f>IF(OR(Capability!$Q$7="",DO$1=""),NA(),IF(AND(Capability!$Q$7&gt;=(DM$1+DO$1*13),Capability!$Q$7&lt;(DM$1+DO$1*14)),DQ$1*1.15,NA()))</f>
        <v/>
      </c>
      <c r="DV17">
        <f>IF(OR(Capability!$J$7="",DO$1=""),NA(),IF(AND(Capability!$J$7&gt;=(DM$1+DO$1*13),Capability!$J$7&lt;(DM$1+DO$1*14)),DQ$1*1.04,NA()))</f>
        <v/>
      </c>
      <c r="DW17">
        <f>IF(OR(Capability!$L$7="",DO$1=""),NA(),IF(AND(Capability!$L$7&gt;=(DM$1+DO$1*13),Capability!$L$7&lt;(DM$1+DO$1*14)),DQ$1*1.04,NA()))</f>
        <v/>
      </c>
      <c r="DX17">
        <f>IF((EA$1+13)&gt;DY$1,NA(),(EA$1+13)-4)</f>
        <v/>
      </c>
      <c r="DY17">
        <f>IF((EA$1+13)&gt;DY$1,NA(),INDEX('Data Entry'!$K$5:$K$10004,(EA$1+13)-4))</f>
        <v/>
      </c>
      <c r="DZ17">
        <f>IF(ISNA(DX17),NA(),Capability!$K$8)</f>
        <v/>
      </c>
      <c r="EA17">
        <f>IF(ISNA(DX17),NA(),Capability!$J$8)</f>
        <v/>
      </c>
      <c r="EB17">
        <f>IF(ISNA(DX17),NA(),Capability!$L$8)</f>
        <v/>
      </c>
      <c r="EC17">
        <f>IF(OR(ISNA(DY17),ISNA(DY16)),NA(),ABS(DY17-DY16))</f>
        <v/>
      </c>
      <c r="ED17">
        <f>IF(ISNA(DX17),NA(),Capability!$N$8)</f>
        <v/>
      </c>
      <c r="EE17">
        <f>IF(ISNA(DX17),NA(),IF(OR(Capability!$Q$8="",Settings!$F$7&lt;&gt;"Y"),NA(),Capability!$Q$8))</f>
        <v/>
      </c>
      <c r="EF17">
        <f>IF(ISNA(DX17),NA(),IF(OR(Capability!$P$8="",Settings!$F$7&lt;&gt;"Y"),NA(),Capability!$P$8))</f>
        <v/>
      </c>
      <c r="EG17">
        <f>IF(EE$1="","",ROUND(EC$1+EE$1*13.5,4))</f>
        <v/>
      </c>
      <c r="EH17">
        <f>IF(EE$1="","",COUNTIFS('Data Entry'!$K$5:$K$10004,"&gt;="&amp;(EC$1+EE$1*13),'Data Entry'!$K$5:$K$10004,"&lt;"&amp;(EC$1+EE$1*14)))</f>
        <v/>
      </c>
      <c r="EI17">
        <f>IF(OR(Capability!$P$8="",EE$1=""),NA(),IF(AND(Capability!$P$8&gt;=(EC$1+EE$1*13),Capability!$P$8&lt;(EC$1+EE$1*14)),EG$1*1.15,NA()))</f>
        <v/>
      </c>
      <c r="EJ17">
        <f>IF(OR(Capability!$Q$8="",EE$1=""),NA(),IF(AND(Capability!$Q$8&gt;=(EC$1+EE$1*13),Capability!$Q$8&lt;(EC$1+EE$1*14)),EG$1*1.15,NA()))</f>
        <v/>
      </c>
      <c r="EL17">
        <f>IF(OR(Capability!$J$8="",EE$1=""),NA(),IF(AND(Capability!$J$8&gt;=(EC$1+EE$1*13),Capability!$J$8&lt;(EC$1+EE$1*14)),EG$1*1.04,NA()))</f>
        <v/>
      </c>
      <c r="EM17">
        <f>IF(OR(Capability!$L$8="",EE$1=""),NA(),IF(AND(Capability!$L$8&gt;=(EC$1+EE$1*13),Capability!$L$8&lt;(EC$1+EE$1*14)),EG$1*1.04,NA()))</f>
        <v/>
      </c>
      <c r="EN17">
        <f>IF((EQ$1+13)&gt;EO$1,NA(),(EQ$1+13)-4)</f>
        <v/>
      </c>
      <c r="EO17">
        <f>IF((EQ$1+13)&gt;EO$1,NA(),INDEX('Data Entry'!$L$5:$L$10004,(EQ$1+13)-4))</f>
        <v/>
      </c>
      <c r="EP17">
        <f>IF(ISNA(EN17),NA(),Capability!$K$9)</f>
        <v/>
      </c>
      <c r="EQ17">
        <f>IF(ISNA(EN17),NA(),Capability!$J$9)</f>
        <v/>
      </c>
      <c r="ER17">
        <f>IF(ISNA(EN17),NA(),Capability!$L$9)</f>
        <v/>
      </c>
      <c r="ES17">
        <f>IF(OR(ISNA(EO17),ISNA(EO16)),NA(),ABS(EO17-EO16))</f>
        <v/>
      </c>
      <c r="ET17">
        <f>IF(ISNA(EN17),NA(),Capability!$N$9)</f>
        <v/>
      </c>
      <c r="EU17">
        <f>IF(ISNA(EN17),NA(),IF(OR(Capability!$Q$9="",Settings!$F$7&lt;&gt;"Y"),NA(),Capability!$Q$9))</f>
        <v/>
      </c>
      <c r="EV17">
        <f>IF(ISNA(EN17),NA(),IF(OR(Capability!$P$9="",Settings!$F$7&lt;&gt;"Y"),NA(),Capability!$P$9))</f>
        <v/>
      </c>
      <c r="EW17">
        <f>IF(EU$1="","",ROUND(ES$1+EU$1*13.5,4))</f>
        <v/>
      </c>
      <c r="EX17">
        <f>IF(EU$1="","",COUNTIFS('Data Entry'!$L$5:$L$10004,"&gt;="&amp;(ES$1+EU$1*13),'Data Entry'!$L$5:$L$10004,"&lt;"&amp;(ES$1+EU$1*14)))</f>
        <v/>
      </c>
      <c r="EY17">
        <f>IF(OR(Capability!$P$9="",EU$1=""),NA(),IF(AND(Capability!$P$9&gt;=(ES$1+EU$1*13),Capability!$P$9&lt;(ES$1+EU$1*14)),EW$1*1.15,NA()))</f>
        <v/>
      </c>
      <c r="EZ17">
        <f>IF(OR(Capability!$Q$9="",EU$1=""),NA(),IF(AND(Capability!$Q$9&gt;=(ES$1+EU$1*13),Capability!$Q$9&lt;(ES$1+EU$1*14)),EW$1*1.15,NA()))</f>
        <v/>
      </c>
      <c r="FB17">
        <f>IF(OR(Capability!$J$9="",EU$1=""),NA(),IF(AND(Capability!$J$9&gt;=(ES$1+EU$1*13),Capability!$J$9&lt;(ES$1+EU$1*14)),EW$1*1.04,NA()))</f>
        <v/>
      </c>
      <c r="FC17">
        <f>IF(OR(Capability!$L$9="",EU$1=""),NA(),IF(AND(Capability!$L$9&gt;=(ES$1+EU$1*13),Capability!$L$9&lt;(ES$1+EU$1*14)),EW$1*1.04,NA()))</f>
        <v/>
      </c>
      <c r="FD17">
        <f>IF((FG$1+13)&gt;FE$1,NA(),(FG$1+13)-4)</f>
        <v/>
      </c>
      <c r="FE17">
        <f>IF((FG$1+13)&gt;FE$1,NA(),INDEX('Data Entry'!$M$5:$M$10004,(FG$1+13)-4))</f>
        <v/>
      </c>
      <c r="FF17">
        <f>IF(ISNA(FD17),NA(),Capability!$K$10)</f>
        <v/>
      </c>
      <c r="FG17">
        <f>IF(ISNA(FD17),NA(),Capability!$J$10)</f>
        <v/>
      </c>
      <c r="FH17">
        <f>IF(ISNA(FD17),NA(),Capability!$L$10)</f>
        <v/>
      </c>
      <c r="FI17">
        <f>IF(OR(ISNA(FE17),ISNA(FE16)),NA(),ABS(FE17-FE16))</f>
        <v/>
      </c>
      <c r="FJ17">
        <f>IF(ISNA(FD17),NA(),Capability!$N$10)</f>
        <v/>
      </c>
      <c r="FK17">
        <f>IF(ISNA(FD17),NA(),IF(OR(Capability!$Q$10="",Settings!$F$7&lt;&gt;"Y"),NA(),Capability!$Q$10))</f>
        <v/>
      </c>
      <c r="FL17">
        <f>IF(ISNA(FD17),NA(),IF(OR(Capability!$P$10="",Settings!$F$7&lt;&gt;"Y"),NA(),Capability!$P$10))</f>
        <v/>
      </c>
      <c r="FM17">
        <f>IF(FK$1="","",ROUND(FI$1+FK$1*13.5,4))</f>
        <v/>
      </c>
      <c r="FN17">
        <f>IF(FK$1="","",COUNTIFS('Data Entry'!$M$5:$M$10004,"&gt;="&amp;(FI$1+FK$1*13),'Data Entry'!$M$5:$M$10004,"&lt;"&amp;(FI$1+FK$1*14)))</f>
        <v/>
      </c>
      <c r="FO17">
        <f>IF(OR(Capability!$P$10="",FK$1=""),NA(),IF(AND(Capability!$P$10&gt;=(FI$1+FK$1*13),Capability!$P$10&lt;(FI$1+FK$1*14)),FM$1*1.15,NA()))</f>
        <v/>
      </c>
      <c r="FP17">
        <f>IF(OR(Capability!$Q$10="",FK$1=""),NA(),IF(AND(Capability!$Q$10&gt;=(FI$1+FK$1*13),Capability!$Q$10&lt;(FI$1+FK$1*14)),FM$1*1.15,NA()))</f>
        <v/>
      </c>
      <c r="FR17">
        <f>IF(OR(Capability!$J$10="",FK$1=""),NA(),IF(AND(Capability!$J$10&gt;=(FI$1+FK$1*13),Capability!$J$10&lt;(FI$1+FK$1*14)),FM$1*1.04,NA()))</f>
        <v/>
      </c>
      <c r="FS17">
        <f>IF(OR(Capability!$L$10="",FK$1=""),NA(),IF(AND(Capability!$L$10&gt;=(FI$1+FK$1*13),Capability!$L$10&lt;(FI$1+FK$1*14)),FM$1*1.04,NA()))</f>
        <v/>
      </c>
      <c r="FT17">
        <f>IF((FW$1+13)&gt;FU$1,NA(),(FW$1+13)-4)</f>
        <v/>
      </c>
      <c r="FU17">
        <f>IF((FW$1+13)&gt;FU$1,NA(),INDEX('Data Entry'!$N$5:$N$10004,(FW$1+13)-4))</f>
        <v/>
      </c>
      <c r="FV17">
        <f>IF(ISNA(FT17),NA(),Capability!$K$11)</f>
        <v/>
      </c>
      <c r="FW17">
        <f>IF(ISNA(FT17),NA(),Capability!$J$11)</f>
        <v/>
      </c>
      <c r="FX17">
        <f>IF(ISNA(FT17),NA(),Capability!$L$11)</f>
        <v/>
      </c>
      <c r="FY17">
        <f>IF(OR(ISNA(FU17),ISNA(FU16)),NA(),ABS(FU17-FU16))</f>
        <v/>
      </c>
      <c r="FZ17">
        <f>IF(ISNA(FT17),NA(),Capability!$N$11)</f>
        <v/>
      </c>
      <c r="GA17">
        <f>IF(ISNA(FT17),NA(),IF(OR(Capability!$Q$11="",Settings!$F$7&lt;&gt;"Y"),NA(),Capability!$Q$11))</f>
        <v/>
      </c>
      <c r="GB17">
        <f>IF(ISNA(FT17),NA(),IF(OR(Capability!$P$11="",Settings!$F$7&lt;&gt;"Y"),NA(),Capability!$P$11))</f>
        <v/>
      </c>
      <c r="GC17">
        <f>IF(GA$1="","",ROUND(FY$1+GA$1*13.5,4))</f>
        <v/>
      </c>
      <c r="GD17">
        <f>IF(GA$1="","",COUNTIFS('Data Entry'!$N$5:$N$10004,"&gt;="&amp;(FY$1+GA$1*13),'Data Entry'!$N$5:$N$10004,"&lt;"&amp;(FY$1+GA$1*14)))</f>
        <v/>
      </c>
      <c r="GE17">
        <f>IF(OR(Capability!$P$11="",GA$1=""),NA(),IF(AND(Capability!$P$11&gt;=(FY$1+GA$1*13),Capability!$P$11&lt;(FY$1+GA$1*14)),GC$1*1.15,NA()))</f>
        <v/>
      </c>
      <c r="GF17">
        <f>IF(OR(Capability!$Q$11="",GA$1=""),NA(),IF(AND(Capability!$Q$11&gt;=(FY$1+GA$1*13),Capability!$Q$11&lt;(FY$1+GA$1*14)),GC$1*1.15,NA()))</f>
        <v/>
      </c>
      <c r="GH17">
        <f>IF(OR(Capability!$J$11="",GA$1=""),NA(),IF(AND(Capability!$J$11&gt;=(FY$1+GA$1*13),Capability!$J$11&lt;(FY$1+GA$1*14)),GC$1*1.04,NA()))</f>
        <v/>
      </c>
      <c r="GI17">
        <f>IF(OR(Capability!$L$11="",GA$1=""),NA(),IF(AND(Capability!$L$11&gt;=(FY$1+GA$1*13),Capability!$L$11&lt;(FY$1+GA$1*14)),GC$1*1.04,NA()))</f>
        <v/>
      </c>
      <c r="GJ17">
        <f>IF((GM$1+13)&gt;GK$1,NA(),(GM$1+13)-4)</f>
        <v/>
      </c>
      <c r="GK17">
        <f>IF((GM$1+13)&gt;GK$1,NA(),INDEX('Data Entry'!$O$5:$O$10004,(GM$1+13)-4))</f>
        <v/>
      </c>
      <c r="GL17">
        <f>IF(ISNA(GJ17),NA(),Capability!$K$12)</f>
        <v/>
      </c>
      <c r="GM17">
        <f>IF(ISNA(GJ17),NA(),Capability!$J$12)</f>
        <v/>
      </c>
      <c r="GN17">
        <f>IF(ISNA(GJ17),NA(),Capability!$L$12)</f>
        <v/>
      </c>
      <c r="GO17">
        <f>IF(OR(ISNA(GK17),ISNA(GK16)),NA(),ABS(GK17-GK16))</f>
        <v/>
      </c>
      <c r="GP17">
        <f>IF(ISNA(GJ17),NA(),Capability!$N$12)</f>
        <v/>
      </c>
      <c r="GQ17">
        <f>IF(ISNA(GJ17),NA(),IF(OR(Capability!$Q$12="",Settings!$F$7&lt;&gt;"Y"),NA(),Capability!$Q$12))</f>
        <v/>
      </c>
      <c r="GR17">
        <f>IF(ISNA(GJ17),NA(),IF(OR(Capability!$P$12="",Settings!$F$7&lt;&gt;"Y"),NA(),Capability!$P$12))</f>
        <v/>
      </c>
      <c r="GS17">
        <f>IF(GQ$1="","",ROUND(GO$1+GQ$1*13.5,4))</f>
        <v/>
      </c>
      <c r="GT17">
        <f>IF(GQ$1="","",COUNTIFS('Data Entry'!$O$5:$O$10004,"&gt;="&amp;(GO$1+GQ$1*13),'Data Entry'!$O$5:$O$10004,"&lt;"&amp;(GO$1+GQ$1*14)))</f>
        <v/>
      </c>
      <c r="GU17">
        <f>IF(OR(Capability!$P$12="",GQ$1=""),NA(),IF(AND(Capability!$P$12&gt;=(GO$1+GQ$1*13),Capability!$P$12&lt;(GO$1+GQ$1*14)),GS$1*1.15,NA()))</f>
        <v/>
      </c>
      <c r="GV17">
        <f>IF(OR(Capability!$Q$12="",GQ$1=""),NA(),IF(AND(Capability!$Q$12&gt;=(GO$1+GQ$1*13),Capability!$Q$12&lt;(GO$1+GQ$1*14)),GS$1*1.15,NA()))</f>
        <v/>
      </c>
      <c r="GX17">
        <f>IF(OR(Capability!$J$12="",GQ$1=""),NA(),IF(AND(Capability!$J$12&gt;=(GO$1+GQ$1*13),Capability!$J$12&lt;(GO$1+GQ$1*14)),GS$1*1.04,NA()))</f>
        <v/>
      </c>
      <c r="GY17">
        <f>IF(OR(Capability!$L$12="",GQ$1=""),NA(),IF(AND(Capability!$L$12&gt;=(GO$1+GQ$1*13),Capability!$L$12&lt;(GO$1+GQ$1*14)),GS$1*1.04,NA()))</f>
        <v/>
      </c>
      <c r="GZ17">
        <f>IF((HC$1+13)&gt;HA$1,NA(),(HC$1+13)-4)</f>
        <v/>
      </c>
      <c r="HA17">
        <f>IF((HC$1+13)&gt;HA$1,NA(),INDEX('Data Entry'!$P$5:$P$10004,(HC$1+13)-4))</f>
        <v/>
      </c>
      <c r="HB17">
        <f>IF(ISNA(GZ17),NA(),Capability!$K$13)</f>
        <v/>
      </c>
      <c r="HC17">
        <f>IF(ISNA(GZ17),NA(),Capability!$J$13)</f>
        <v/>
      </c>
      <c r="HD17">
        <f>IF(ISNA(GZ17),NA(),Capability!$L$13)</f>
        <v/>
      </c>
      <c r="HE17">
        <f>IF(OR(ISNA(HA17),ISNA(HA16)),NA(),ABS(HA17-HA16))</f>
        <v/>
      </c>
      <c r="HF17">
        <f>IF(ISNA(GZ17),NA(),Capability!$N$13)</f>
        <v/>
      </c>
      <c r="HG17">
        <f>IF(ISNA(GZ17),NA(),IF(OR(Capability!$Q$13="",Settings!$F$7&lt;&gt;"Y"),NA(),Capability!$Q$13))</f>
        <v/>
      </c>
      <c r="HH17">
        <f>IF(ISNA(GZ17),NA(),IF(OR(Capability!$P$13="",Settings!$F$7&lt;&gt;"Y"),NA(),Capability!$P$13))</f>
        <v/>
      </c>
      <c r="HI17">
        <f>IF(HG$1="","",ROUND(HE$1+HG$1*13.5,4))</f>
        <v/>
      </c>
      <c r="HJ17">
        <f>IF(HG$1="","",COUNTIFS('Data Entry'!$P$5:$P$10004,"&gt;="&amp;(HE$1+HG$1*13),'Data Entry'!$P$5:$P$10004,"&lt;"&amp;(HE$1+HG$1*14)))</f>
        <v/>
      </c>
      <c r="HK17">
        <f>IF(OR(Capability!$P$13="",HG$1=""),NA(),IF(AND(Capability!$P$13&gt;=(HE$1+HG$1*13),Capability!$P$13&lt;(HE$1+HG$1*14)),HI$1*1.15,NA()))</f>
        <v/>
      </c>
      <c r="HL17">
        <f>IF(OR(Capability!$Q$13="",HG$1=""),NA(),IF(AND(Capability!$Q$13&gt;=(HE$1+HG$1*13),Capability!$Q$13&lt;(HE$1+HG$1*14)),HI$1*1.15,NA()))</f>
        <v/>
      </c>
      <c r="HN17">
        <f>IF(OR(Capability!$J$13="",HG$1=""),NA(),IF(AND(Capability!$J$13&gt;=(HE$1+HG$1*13),Capability!$J$13&lt;(HE$1+HG$1*14)),HI$1*1.04,NA()))</f>
        <v/>
      </c>
      <c r="HO17">
        <f>IF(OR(Capability!$L$13="",HG$1=""),NA(),IF(AND(Capability!$L$13&gt;=(HE$1+HG$1*13),Capability!$L$13&lt;(HE$1+HG$1*14)),HI$1*1.04,NA()))</f>
        <v/>
      </c>
      <c r="HP17">
        <f>IF((HS$1+13)&gt;HQ$1,NA(),(HS$1+13)-4)</f>
        <v/>
      </c>
      <c r="HQ17">
        <f>IF((HS$1+13)&gt;HQ$1,NA(),INDEX('Data Entry'!$Q$5:$Q$10004,(HS$1+13)-4))</f>
        <v/>
      </c>
      <c r="HR17">
        <f>IF(ISNA(HP17),NA(),Capability!$K$14)</f>
        <v/>
      </c>
      <c r="HS17">
        <f>IF(ISNA(HP17),NA(),Capability!$J$14)</f>
        <v/>
      </c>
      <c r="HT17">
        <f>IF(ISNA(HP17),NA(),Capability!$L$14)</f>
        <v/>
      </c>
      <c r="HU17">
        <f>IF(OR(ISNA(HQ17),ISNA(HQ16)),NA(),ABS(HQ17-HQ16))</f>
        <v/>
      </c>
      <c r="HV17">
        <f>IF(ISNA(HP17),NA(),Capability!$N$14)</f>
        <v/>
      </c>
      <c r="HW17">
        <f>IF(ISNA(HP17),NA(),IF(OR(Capability!$Q$14="",Settings!$F$7&lt;&gt;"Y"),NA(),Capability!$Q$14))</f>
        <v/>
      </c>
      <c r="HX17">
        <f>IF(ISNA(HP17),NA(),IF(OR(Capability!$P$14="",Settings!$F$7&lt;&gt;"Y"),NA(),Capability!$P$14))</f>
        <v/>
      </c>
      <c r="HY17">
        <f>IF(HW$1="","",ROUND(HU$1+HW$1*13.5,4))</f>
        <v/>
      </c>
      <c r="HZ17">
        <f>IF(HW$1="","",COUNTIFS('Data Entry'!$Q$5:$Q$10004,"&gt;="&amp;(HU$1+HW$1*13),'Data Entry'!$Q$5:$Q$10004,"&lt;"&amp;(HU$1+HW$1*14)))</f>
        <v/>
      </c>
      <c r="IA17">
        <f>IF(OR(Capability!$P$14="",HW$1=""),NA(),IF(AND(Capability!$P$14&gt;=(HU$1+HW$1*13),Capability!$P$14&lt;(HU$1+HW$1*14)),HY$1*1.15,NA()))</f>
        <v/>
      </c>
      <c r="IB17">
        <f>IF(OR(Capability!$Q$14="",HW$1=""),NA(),IF(AND(Capability!$Q$14&gt;=(HU$1+HW$1*13),Capability!$Q$14&lt;(HU$1+HW$1*14)),HY$1*1.15,NA()))</f>
        <v/>
      </c>
      <c r="ID17">
        <f>IF(OR(Capability!$J$14="",HW$1=""),NA(),IF(AND(Capability!$J$14&gt;=(HU$1+HW$1*13),Capability!$J$14&lt;(HU$1+HW$1*14)),HY$1*1.04,NA()))</f>
        <v/>
      </c>
      <c r="IE17">
        <f>IF(OR(Capability!$L$14="",HW$1=""),NA(),IF(AND(Capability!$L$14&gt;=(HU$1+HW$1*13),Capability!$L$14&lt;(HU$1+HW$1*14)),HY$1*1.04,NA()))</f>
        <v/>
      </c>
    </row>
    <row r="18">
      <c r="A18" s="35" t="inlineStr">
        <is>
          <t>CL</t>
        </is>
      </c>
      <c r="B18" s="23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IF(OR(Capability!$J$5="",CI$1=""),NA(),IF(AND(Capability!$J$5&gt;=(CG$1+CI$1*14),Capability!$J$5&lt;(CG$1+CI$1*15)),CK$1*1.04,NA()))</f>
        <v/>
      </c>
      <c r="CQ18">
        <f>IF(OR(Capability!$L$5="",CI$1=""),NA(),IF(AND(Capability!$L$5&gt;=(CG$1+CI$1*14),Capability!$L$5&lt;(CG$1+CI$1*15)),CK$1*1.04,NA()))</f>
        <v/>
      </c>
      <c r="CR18">
        <f>IF((CU$1+14)&gt;CS$1,NA(),(CU$1+14)-4)</f>
        <v/>
      </c>
      <c r="CS18">
        <f>IF((CU$1+14)&gt;CS$1,NA(),INDEX('Data Entry'!$I$5:$I$10004,(CU$1+14)-4))</f>
        <v/>
      </c>
      <c r="CT18">
        <f>IF(ISNA(CR18),NA(),Capability!$K$6)</f>
        <v/>
      </c>
      <c r="CU18">
        <f>IF(ISNA(CR18),NA(),Capability!$J$6)</f>
        <v/>
      </c>
      <c r="CV18">
        <f>IF(ISNA(CR18),NA(),Capability!$L$6)</f>
        <v/>
      </c>
      <c r="CW18">
        <f>IF(OR(ISNA(CS18),ISNA(CS17)),NA(),ABS(CS18-CS17))</f>
        <v/>
      </c>
      <c r="CX18">
        <f>IF(ISNA(CR18),NA(),Capability!$N$6)</f>
        <v/>
      </c>
      <c r="CY18">
        <f>IF(ISNA(CR18),NA(),IF(OR(Capability!$Q$6="",Settings!$F$7&lt;&gt;"Y"),NA(),Capability!$Q$6))</f>
        <v/>
      </c>
      <c r="CZ18">
        <f>IF(ISNA(CR18),NA(),IF(OR(Capability!$P$6="",Settings!$F$7&lt;&gt;"Y"),NA(),Capability!$P$6))</f>
        <v/>
      </c>
      <c r="DA18">
        <f>IF(CY$1="","",ROUND(CW$1+CY$1*14.5,4))</f>
        <v/>
      </c>
      <c r="DB18">
        <f>IF(CY$1="","",COUNTIFS('Data Entry'!$I$5:$I$10004,"&gt;="&amp;(CW$1+CY$1*14),'Data Entry'!$I$5:$I$10004,"&lt;="&amp;(CW$1+CY$1*15)))</f>
        <v/>
      </c>
      <c r="DC18">
        <f>IF(OR(Capability!$P$6="",CY$1=""),NA(),IF(AND(Capability!$P$6&gt;=(CW$1+CY$1*14),Capability!$P$6&lt;(CW$1+CY$1*15)),DA$1*1.15,NA()))</f>
        <v/>
      </c>
      <c r="DD18">
        <f>IF(OR(Capability!$Q$6="",CY$1=""),NA(),IF(AND(Capability!$Q$6&gt;=(CW$1+CY$1*14),Capability!$Q$6&lt;(CW$1+CY$1*15)),DA$1*1.15,NA()))</f>
        <v/>
      </c>
      <c r="DF18">
        <f>IF(OR(Capability!$J$6="",CY$1=""),NA(),IF(AND(Capability!$J$6&gt;=(CW$1+CY$1*14),Capability!$J$6&lt;(CW$1+CY$1*15)),DA$1*1.04,NA()))</f>
        <v/>
      </c>
      <c r="DG18">
        <f>IF(OR(Capability!$L$6="",CY$1=""),NA(),IF(AND(Capability!$L$6&gt;=(CW$1+CY$1*14),Capability!$L$6&lt;(CW$1+CY$1*15)),DA$1*1.04,NA()))</f>
        <v/>
      </c>
      <c r="DH18">
        <f>IF((DK$1+14)&gt;DI$1,NA(),(DK$1+14)-4)</f>
        <v/>
      </c>
      <c r="DI18">
        <f>IF((DK$1+14)&gt;DI$1,NA(),INDEX('Data Entry'!$J$5:$J$10004,(DK$1+14)-4))</f>
        <v/>
      </c>
      <c r="DJ18">
        <f>IF(ISNA(DH18),NA(),Capability!$K$7)</f>
        <v/>
      </c>
      <c r="DK18">
        <f>IF(ISNA(DH18),NA(),Capability!$J$7)</f>
        <v/>
      </c>
      <c r="DL18">
        <f>IF(ISNA(DH18),NA(),Capability!$L$7)</f>
        <v/>
      </c>
      <c r="DM18">
        <f>IF(OR(ISNA(DI18),ISNA(DI17)),NA(),ABS(DI18-DI17))</f>
        <v/>
      </c>
      <c r="DN18">
        <f>IF(ISNA(DH18),NA(),Capability!$N$7)</f>
        <v/>
      </c>
      <c r="DO18">
        <f>IF(ISNA(DH18),NA(),IF(OR(Capability!$Q$7="",Settings!$F$7&lt;&gt;"Y"),NA(),Capability!$Q$7))</f>
        <v/>
      </c>
      <c r="DP18">
        <f>IF(ISNA(DH18),NA(),IF(OR(Capability!$P$7="",Settings!$F$7&lt;&gt;"Y"),NA(),Capability!$P$7))</f>
        <v/>
      </c>
      <c r="DQ18">
        <f>IF(DO$1="","",ROUND(DM$1+DO$1*14.5,4))</f>
        <v/>
      </c>
      <c r="DR18">
        <f>IF(DO$1="","",COUNTIFS('Data Entry'!$J$5:$J$10004,"&gt;="&amp;(DM$1+DO$1*14),'Data Entry'!$J$5:$J$10004,"&lt;="&amp;(DM$1+DO$1*15)))</f>
        <v/>
      </c>
      <c r="DS18">
        <f>IF(OR(Capability!$P$7="",DO$1=""),NA(),IF(AND(Capability!$P$7&gt;=(DM$1+DO$1*14),Capability!$P$7&lt;(DM$1+DO$1*15)),DQ$1*1.15,NA()))</f>
        <v/>
      </c>
      <c r="DT18">
        <f>IF(OR(Capability!$Q$7="",DO$1=""),NA(),IF(AND(Capability!$Q$7&gt;=(DM$1+DO$1*14),Capability!$Q$7&lt;(DM$1+DO$1*15)),DQ$1*1.15,NA()))</f>
        <v/>
      </c>
      <c r="DV18">
        <f>IF(OR(Capability!$J$7="",DO$1=""),NA(),IF(AND(Capability!$J$7&gt;=(DM$1+DO$1*14),Capability!$J$7&lt;(DM$1+DO$1*15)),DQ$1*1.04,NA()))</f>
        <v/>
      </c>
      <c r="DW18">
        <f>IF(OR(Capability!$L$7="",DO$1=""),NA(),IF(AND(Capability!$L$7&gt;=(DM$1+DO$1*14),Capability!$L$7&lt;(DM$1+DO$1*15)),DQ$1*1.04,NA()))</f>
        <v/>
      </c>
      <c r="DX18">
        <f>IF((EA$1+14)&gt;DY$1,NA(),(EA$1+14)-4)</f>
        <v/>
      </c>
      <c r="DY18">
        <f>IF((EA$1+14)&gt;DY$1,NA(),INDEX('Data Entry'!$K$5:$K$10004,(EA$1+14)-4))</f>
        <v/>
      </c>
      <c r="DZ18">
        <f>IF(ISNA(DX18),NA(),Capability!$K$8)</f>
        <v/>
      </c>
      <c r="EA18">
        <f>IF(ISNA(DX18),NA(),Capability!$J$8)</f>
        <v/>
      </c>
      <c r="EB18">
        <f>IF(ISNA(DX18),NA(),Capability!$L$8)</f>
        <v/>
      </c>
      <c r="EC18">
        <f>IF(OR(ISNA(DY18),ISNA(DY17)),NA(),ABS(DY18-DY17))</f>
        <v/>
      </c>
      <c r="ED18">
        <f>IF(ISNA(DX18),NA(),Capability!$N$8)</f>
        <v/>
      </c>
      <c r="EE18">
        <f>IF(ISNA(DX18),NA(),IF(OR(Capability!$Q$8="",Settings!$F$7&lt;&gt;"Y"),NA(),Capability!$Q$8))</f>
        <v/>
      </c>
      <c r="EF18">
        <f>IF(ISNA(DX18),NA(),IF(OR(Capability!$P$8="",Settings!$F$7&lt;&gt;"Y"),NA(),Capability!$P$8))</f>
        <v/>
      </c>
      <c r="EG18">
        <f>IF(EE$1="","",ROUND(EC$1+EE$1*14.5,4))</f>
        <v/>
      </c>
      <c r="EH18">
        <f>IF(EE$1="","",COUNTIFS('Data Entry'!$K$5:$K$10004,"&gt;="&amp;(EC$1+EE$1*14),'Data Entry'!$K$5:$K$10004,"&lt;="&amp;(EC$1+EE$1*15)))</f>
        <v/>
      </c>
      <c r="EI18">
        <f>IF(OR(Capability!$P$8="",EE$1=""),NA(),IF(AND(Capability!$P$8&gt;=(EC$1+EE$1*14),Capability!$P$8&lt;(EC$1+EE$1*15)),EG$1*1.15,NA()))</f>
        <v/>
      </c>
      <c r="EJ18">
        <f>IF(OR(Capability!$Q$8="",EE$1=""),NA(),IF(AND(Capability!$Q$8&gt;=(EC$1+EE$1*14),Capability!$Q$8&lt;(EC$1+EE$1*15)),EG$1*1.15,NA()))</f>
        <v/>
      </c>
      <c r="EL18">
        <f>IF(OR(Capability!$J$8="",EE$1=""),NA(),IF(AND(Capability!$J$8&gt;=(EC$1+EE$1*14),Capability!$J$8&lt;(EC$1+EE$1*15)),EG$1*1.04,NA()))</f>
        <v/>
      </c>
      <c r="EM18">
        <f>IF(OR(Capability!$L$8="",EE$1=""),NA(),IF(AND(Capability!$L$8&gt;=(EC$1+EE$1*14),Capability!$L$8&lt;(EC$1+EE$1*15)),EG$1*1.04,NA()))</f>
        <v/>
      </c>
      <c r="EN18">
        <f>IF((EQ$1+14)&gt;EO$1,NA(),(EQ$1+14)-4)</f>
        <v/>
      </c>
      <c r="EO18">
        <f>IF((EQ$1+14)&gt;EO$1,NA(),INDEX('Data Entry'!$L$5:$L$10004,(EQ$1+14)-4))</f>
        <v/>
      </c>
      <c r="EP18">
        <f>IF(ISNA(EN18),NA(),Capability!$K$9)</f>
        <v/>
      </c>
      <c r="EQ18">
        <f>IF(ISNA(EN18),NA(),Capability!$J$9)</f>
        <v/>
      </c>
      <c r="ER18">
        <f>IF(ISNA(EN18),NA(),Capability!$L$9)</f>
        <v/>
      </c>
      <c r="ES18">
        <f>IF(OR(ISNA(EO18),ISNA(EO17)),NA(),ABS(EO18-EO17))</f>
        <v/>
      </c>
      <c r="ET18">
        <f>IF(ISNA(EN18),NA(),Capability!$N$9)</f>
        <v/>
      </c>
      <c r="EU18">
        <f>IF(ISNA(EN18),NA(),IF(OR(Capability!$Q$9="",Settings!$F$7&lt;&gt;"Y"),NA(),Capability!$Q$9))</f>
        <v/>
      </c>
      <c r="EV18">
        <f>IF(ISNA(EN18),NA(),IF(OR(Capability!$P$9="",Settings!$F$7&lt;&gt;"Y"),NA(),Capability!$P$9))</f>
        <v/>
      </c>
      <c r="EW18">
        <f>IF(EU$1="","",ROUND(ES$1+EU$1*14.5,4))</f>
        <v/>
      </c>
      <c r="EX18">
        <f>IF(EU$1="","",COUNTIFS('Data Entry'!$L$5:$L$10004,"&gt;="&amp;(ES$1+EU$1*14),'Data Entry'!$L$5:$L$10004,"&lt;="&amp;(ES$1+EU$1*15)))</f>
        <v/>
      </c>
      <c r="EY18">
        <f>IF(OR(Capability!$P$9="",EU$1=""),NA(),IF(AND(Capability!$P$9&gt;=(ES$1+EU$1*14),Capability!$P$9&lt;(ES$1+EU$1*15)),EW$1*1.15,NA()))</f>
        <v/>
      </c>
      <c r="EZ18">
        <f>IF(OR(Capability!$Q$9="",EU$1=""),NA(),IF(AND(Capability!$Q$9&gt;=(ES$1+EU$1*14),Capability!$Q$9&lt;(ES$1+EU$1*15)),EW$1*1.15,NA()))</f>
        <v/>
      </c>
      <c r="FB18">
        <f>IF(OR(Capability!$J$9="",EU$1=""),NA(),IF(AND(Capability!$J$9&gt;=(ES$1+EU$1*14),Capability!$J$9&lt;(ES$1+EU$1*15)),EW$1*1.04,NA()))</f>
        <v/>
      </c>
      <c r="FC18">
        <f>IF(OR(Capability!$L$9="",EU$1=""),NA(),IF(AND(Capability!$L$9&gt;=(ES$1+EU$1*14),Capability!$L$9&lt;(ES$1+EU$1*15)),EW$1*1.04,NA()))</f>
        <v/>
      </c>
      <c r="FD18">
        <f>IF((FG$1+14)&gt;FE$1,NA(),(FG$1+14)-4)</f>
        <v/>
      </c>
      <c r="FE18">
        <f>IF((FG$1+14)&gt;FE$1,NA(),INDEX('Data Entry'!$M$5:$M$10004,(FG$1+14)-4))</f>
        <v/>
      </c>
      <c r="FF18">
        <f>IF(ISNA(FD18),NA(),Capability!$K$10)</f>
        <v/>
      </c>
      <c r="FG18">
        <f>IF(ISNA(FD18),NA(),Capability!$J$10)</f>
        <v/>
      </c>
      <c r="FH18">
        <f>IF(ISNA(FD18),NA(),Capability!$L$10)</f>
        <v/>
      </c>
      <c r="FI18">
        <f>IF(OR(ISNA(FE18),ISNA(FE17)),NA(),ABS(FE18-FE17))</f>
        <v/>
      </c>
      <c r="FJ18">
        <f>IF(ISNA(FD18),NA(),Capability!$N$10)</f>
        <v/>
      </c>
      <c r="FK18">
        <f>IF(ISNA(FD18),NA(),IF(OR(Capability!$Q$10="",Settings!$F$7&lt;&gt;"Y"),NA(),Capability!$Q$10))</f>
        <v/>
      </c>
      <c r="FL18">
        <f>IF(ISNA(FD18),NA(),IF(OR(Capability!$P$10="",Settings!$F$7&lt;&gt;"Y"),NA(),Capability!$P$10))</f>
        <v/>
      </c>
      <c r="FM18">
        <f>IF(FK$1="","",ROUND(FI$1+FK$1*14.5,4))</f>
        <v/>
      </c>
      <c r="FN18">
        <f>IF(FK$1="","",COUNTIFS('Data Entry'!$M$5:$M$10004,"&gt;="&amp;(FI$1+FK$1*14),'Data Entry'!$M$5:$M$10004,"&lt;="&amp;(FI$1+FK$1*15)))</f>
        <v/>
      </c>
      <c r="FO18">
        <f>IF(OR(Capability!$P$10="",FK$1=""),NA(),IF(AND(Capability!$P$10&gt;=(FI$1+FK$1*14),Capability!$P$10&lt;(FI$1+FK$1*15)),FM$1*1.15,NA()))</f>
        <v/>
      </c>
      <c r="FP18">
        <f>IF(OR(Capability!$Q$10="",FK$1=""),NA(),IF(AND(Capability!$Q$10&gt;=(FI$1+FK$1*14),Capability!$Q$10&lt;(FI$1+FK$1*15)),FM$1*1.15,NA()))</f>
        <v/>
      </c>
      <c r="FR18">
        <f>IF(OR(Capability!$J$10="",FK$1=""),NA(),IF(AND(Capability!$J$10&gt;=(FI$1+FK$1*14),Capability!$J$10&lt;(FI$1+FK$1*15)),FM$1*1.04,NA()))</f>
        <v/>
      </c>
      <c r="FS18">
        <f>IF(OR(Capability!$L$10="",FK$1=""),NA(),IF(AND(Capability!$L$10&gt;=(FI$1+FK$1*14),Capability!$L$10&lt;(FI$1+FK$1*15)),FM$1*1.04,NA()))</f>
        <v/>
      </c>
      <c r="FT18">
        <f>IF((FW$1+14)&gt;FU$1,NA(),(FW$1+14)-4)</f>
        <v/>
      </c>
      <c r="FU18">
        <f>IF((FW$1+14)&gt;FU$1,NA(),INDEX('Data Entry'!$N$5:$N$10004,(FW$1+14)-4))</f>
        <v/>
      </c>
      <c r="FV18">
        <f>IF(ISNA(FT18),NA(),Capability!$K$11)</f>
        <v/>
      </c>
      <c r="FW18">
        <f>IF(ISNA(FT18),NA(),Capability!$J$11)</f>
        <v/>
      </c>
      <c r="FX18">
        <f>IF(ISNA(FT18),NA(),Capability!$L$11)</f>
        <v/>
      </c>
      <c r="FY18">
        <f>IF(OR(ISNA(FU18),ISNA(FU17)),NA(),ABS(FU18-FU17))</f>
        <v/>
      </c>
      <c r="FZ18">
        <f>IF(ISNA(FT18),NA(),Capability!$N$11)</f>
        <v/>
      </c>
      <c r="GA18">
        <f>IF(ISNA(FT18),NA(),IF(OR(Capability!$Q$11="",Settings!$F$7&lt;&gt;"Y"),NA(),Capability!$Q$11))</f>
        <v/>
      </c>
      <c r="GB18">
        <f>IF(ISNA(FT18),NA(),IF(OR(Capability!$P$11="",Settings!$F$7&lt;&gt;"Y"),NA(),Capability!$P$11))</f>
        <v/>
      </c>
      <c r="GC18">
        <f>IF(GA$1="","",ROUND(FY$1+GA$1*14.5,4))</f>
        <v/>
      </c>
      <c r="GD18">
        <f>IF(GA$1="","",COUNTIFS('Data Entry'!$N$5:$N$10004,"&gt;="&amp;(FY$1+GA$1*14),'Data Entry'!$N$5:$N$10004,"&lt;="&amp;(FY$1+GA$1*15)))</f>
        <v/>
      </c>
      <c r="GE18">
        <f>IF(OR(Capability!$P$11="",GA$1=""),NA(),IF(AND(Capability!$P$11&gt;=(FY$1+GA$1*14),Capability!$P$11&lt;(FY$1+GA$1*15)),GC$1*1.15,NA()))</f>
        <v/>
      </c>
      <c r="GF18">
        <f>IF(OR(Capability!$Q$11="",GA$1=""),NA(),IF(AND(Capability!$Q$11&gt;=(FY$1+GA$1*14),Capability!$Q$11&lt;(FY$1+GA$1*15)),GC$1*1.15,NA()))</f>
        <v/>
      </c>
      <c r="GH18">
        <f>IF(OR(Capability!$J$11="",GA$1=""),NA(),IF(AND(Capability!$J$11&gt;=(FY$1+GA$1*14),Capability!$J$11&lt;(FY$1+GA$1*15)),GC$1*1.04,NA()))</f>
        <v/>
      </c>
      <c r="GI18">
        <f>IF(OR(Capability!$L$11="",GA$1=""),NA(),IF(AND(Capability!$L$11&gt;=(FY$1+GA$1*14),Capability!$L$11&lt;(FY$1+GA$1*15)),GC$1*1.04,NA()))</f>
        <v/>
      </c>
      <c r="GJ18">
        <f>IF((GM$1+14)&gt;GK$1,NA(),(GM$1+14)-4)</f>
        <v/>
      </c>
      <c r="GK18">
        <f>IF((GM$1+14)&gt;GK$1,NA(),INDEX('Data Entry'!$O$5:$O$10004,(GM$1+14)-4))</f>
        <v/>
      </c>
      <c r="GL18">
        <f>IF(ISNA(GJ18),NA(),Capability!$K$12)</f>
        <v/>
      </c>
      <c r="GM18">
        <f>IF(ISNA(GJ18),NA(),Capability!$J$12)</f>
        <v/>
      </c>
      <c r="GN18">
        <f>IF(ISNA(GJ18),NA(),Capability!$L$12)</f>
        <v/>
      </c>
      <c r="GO18">
        <f>IF(OR(ISNA(GK18),ISNA(GK17)),NA(),ABS(GK18-GK17))</f>
        <v/>
      </c>
      <c r="GP18">
        <f>IF(ISNA(GJ18),NA(),Capability!$N$12)</f>
        <v/>
      </c>
      <c r="GQ18">
        <f>IF(ISNA(GJ18),NA(),IF(OR(Capability!$Q$12="",Settings!$F$7&lt;&gt;"Y"),NA(),Capability!$Q$12))</f>
        <v/>
      </c>
      <c r="GR18">
        <f>IF(ISNA(GJ18),NA(),IF(OR(Capability!$P$12="",Settings!$F$7&lt;&gt;"Y"),NA(),Capability!$P$12))</f>
        <v/>
      </c>
      <c r="GS18">
        <f>IF(GQ$1="","",ROUND(GO$1+GQ$1*14.5,4))</f>
        <v/>
      </c>
      <c r="GT18">
        <f>IF(GQ$1="","",COUNTIFS('Data Entry'!$O$5:$O$10004,"&gt;="&amp;(GO$1+GQ$1*14),'Data Entry'!$O$5:$O$10004,"&lt;="&amp;(GO$1+GQ$1*15)))</f>
        <v/>
      </c>
      <c r="GU18">
        <f>IF(OR(Capability!$P$12="",GQ$1=""),NA(),IF(AND(Capability!$P$12&gt;=(GO$1+GQ$1*14),Capability!$P$12&lt;(GO$1+GQ$1*15)),GS$1*1.15,NA()))</f>
        <v/>
      </c>
      <c r="GV18">
        <f>IF(OR(Capability!$Q$12="",GQ$1=""),NA(),IF(AND(Capability!$Q$12&gt;=(GO$1+GQ$1*14),Capability!$Q$12&lt;(GO$1+GQ$1*15)),GS$1*1.15,NA()))</f>
        <v/>
      </c>
      <c r="GX18">
        <f>IF(OR(Capability!$J$12="",GQ$1=""),NA(),IF(AND(Capability!$J$12&gt;=(GO$1+GQ$1*14),Capability!$J$12&lt;(GO$1+GQ$1*15)),GS$1*1.04,NA()))</f>
        <v/>
      </c>
      <c r="GY18">
        <f>IF(OR(Capability!$L$12="",GQ$1=""),NA(),IF(AND(Capability!$L$12&gt;=(GO$1+GQ$1*14),Capability!$L$12&lt;(GO$1+GQ$1*15)),GS$1*1.04,NA()))</f>
        <v/>
      </c>
      <c r="GZ18">
        <f>IF((HC$1+14)&gt;HA$1,NA(),(HC$1+14)-4)</f>
        <v/>
      </c>
      <c r="HA18">
        <f>IF((HC$1+14)&gt;HA$1,NA(),INDEX('Data Entry'!$P$5:$P$10004,(HC$1+14)-4))</f>
        <v/>
      </c>
      <c r="HB18">
        <f>IF(ISNA(GZ18),NA(),Capability!$K$13)</f>
        <v/>
      </c>
      <c r="HC18">
        <f>IF(ISNA(GZ18),NA(),Capability!$J$13)</f>
        <v/>
      </c>
      <c r="HD18">
        <f>IF(ISNA(GZ18),NA(),Capability!$L$13)</f>
        <v/>
      </c>
      <c r="HE18">
        <f>IF(OR(ISNA(HA18),ISNA(HA17)),NA(),ABS(HA18-HA17))</f>
        <v/>
      </c>
      <c r="HF18">
        <f>IF(ISNA(GZ18),NA(),Capability!$N$13)</f>
        <v/>
      </c>
      <c r="HG18">
        <f>IF(ISNA(GZ18),NA(),IF(OR(Capability!$Q$13="",Settings!$F$7&lt;&gt;"Y"),NA(),Capability!$Q$13))</f>
        <v/>
      </c>
      <c r="HH18">
        <f>IF(ISNA(GZ18),NA(),IF(OR(Capability!$P$13="",Settings!$F$7&lt;&gt;"Y"),NA(),Capability!$P$13))</f>
        <v/>
      </c>
      <c r="HI18">
        <f>IF(HG$1="","",ROUND(HE$1+HG$1*14.5,4))</f>
        <v/>
      </c>
      <c r="HJ18">
        <f>IF(HG$1="","",COUNTIFS('Data Entry'!$P$5:$P$10004,"&gt;="&amp;(HE$1+HG$1*14),'Data Entry'!$P$5:$P$10004,"&lt;="&amp;(HE$1+HG$1*15)))</f>
        <v/>
      </c>
      <c r="HK18">
        <f>IF(OR(Capability!$P$13="",HG$1=""),NA(),IF(AND(Capability!$P$13&gt;=(HE$1+HG$1*14),Capability!$P$13&lt;(HE$1+HG$1*15)),HI$1*1.15,NA()))</f>
        <v/>
      </c>
      <c r="HL18">
        <f>IF(OR(Capability!$Q$13="",HG$1=""),NA(),IF(AND(Capability!$Q$13&gt;=(HE$1+HG$1*14),Capability!$Q$13&lt;(HE$1+HG$1*15)),HI$1*1.15,NA()))</f>
        <v/>
      </c>
      <c r="HN18">
        <f>IF(OR(Capability!$J$13="",HG$1=""),NA(),IF(AND(Capability!$J$13&gt;=(HE$1+HG$1*14),Capability!$J$13&lt;(HE$1+HG$1*15)),HI$1*1.04,NA()))</f>
        <v/>
      </c>
      <c r="HO18">
        <f>IF(OR(Capability!$L$13="",HG$1=""),NA(),IF(AND(Capability!$L$13&gt;=(HE$1+HG$1*14),Capability!$L$13&lt;(HE$1+HG$1*15)),HI$1*1.04,NA()))</f>
        <v/>
      </c>
      <c r="HP18">
        <f>IF((HS$1+14)&gt;HQ$1,NA(),(HS$1+14)-4)</f>
        <v/>
      </c>
      <c r="HQ18">
        <f>IF((HS$1+14)&gt;HQ$1,NA(),INDEX('Data Entry'!$Q$5:$Q$10004,(HS$1+14)-4))</f>
        <v/>
      </c>
      <c r="HR18">
        <f>IF(ISNA(HP18),NA(),Capability!$K$14)</f>
        <v/>
      </c>
      <c r="HS18">
        <f>IF(ISNA(HP18),NA(),Capability!$J$14)</f>
        <v/>
      </c>
      <c r="HT18">
        <f>IF(ISNA(HP18),NA(),Capability!$L$14)</f>
        <v/>
      </c>
      <c r="HU18">
        <f>IF(OR(ISNA(HQ18),ISNA(HQ17)),NA(),ABS(HQ18-HQ17))</f>
        <v/>
      </c>
      <c r="HV18">
        <f>IF(ISNA(HP18),NA(),Capability!$N$14)</f>
        <v/>
      </c>
      <c r="HW18">
        <f>IF(ISNA(HP18),NA(),IF(OR(Capability!$Q$14="",Settings!$F$7&lt;&gt;"Y"),NA(),Capability!$Q$14))</f>
        <v/>
      </c>
      <c r="HX18">
        <f>IF(ISNA(HP18),NA(),IF(OR(Capability!$P$14="",Settings!$F$7&lt;&gt;"Y"),NA(),Capability!$P$14))</f>
        <v/>
      </c>
      <c r="HY18">
        <f>IF(HW$1="","",ROUND(HU$1+HW$1*14.5,4))</f>
        <v/>
      </c>
      <c r="HZ18">
        <f>IF(HW$1="","",COUNTIFS('Data Entry'!$Q$5:$Q$10004,"&gt;="&amp;(HU$1+HW$1*14),'Data Entry'!$Q$5:$Q$10004,"&lt;="&amp;(HU$1+HW$1*15)))</f>
        <v/>
      </c>
      <c r="IA18">
        <f>IF(OR(Capability!$P$14="",HW$1=""),NA(),IF(AND(Capability!$P$14&gt;=(HU$1+HW$1*14),Capability!$P$14&lt;(HU$1+HW$1*15)),HY$1*1.15,NA()))</f>
        <v/>
      </c>
      <c r="IB18">
        <f>IF(OR(Capability!$Q$14="",HW$1=""),NA(),IF(AND(Capability!$Q$14&gt;=(HU$1+HW$1*14),Capability!$Q$14&lt;(HU$1+HW$1*15)),HY$1*1.15,NA()))</f>
        <v/>
      </c>
      <c r="ID18">
        <f>IF(OR(Capability!$J$14="",HW$1=""),NA(),IF(AND(Capability!$J$14&gt;=(HU$1+HW$1*14),Capability!$J$14&lt;(HU$1+HW$1*15)),HY$1*1.04,NA()))</f>
        <v/>
      </c>
      <c r="IE18">
        <f>IF(OR(Capability!$L$14="",HW$1=""),NA(),IF(AND(Capability!$L$14&gt;=(HU$1+HW$1*14),Capability!$L$14&lt;(HU$1+HW$1*15)),HY$1*1.04,NA()))</f>
        <v/>
      </c>
    </row>
    <row r="19">
      <c r="A19" s="35" t="inlineStr">
        <is>
          <t>LCL</t>
        </is>
      </c>
      <c r="B19" s="23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R19">
        <f>IF((CU$1+15)&gt;CS$1,NA(),(CU$1+15)-4)</f>
        <v/>
      </c>
      <c r="CS19">
        <f>IF((CU$1+15)&gt;CS$1,NA(),INDEX('Data Entry'!$I$5:$I$10004,(CU$1+15)-4))</f>
        <v/>
      </c>
      <c r="CT19">
        <f>IF(ISNA(CR19),NA(),Capability!$K$6)</f>
        <v/>
      </c>
      <c r="CU19">
        <f>IF(ISNA(CR19),NA(),Capability!$J$6)</f>
        <v/>
      </c>
      <c r="CV19">
        <f>IF(ISNA(CR19),NA(),Capability!$L$6)</f>
        <v/>
      </c>
      <c r="CW19">
        <f>IF(OR(ISNA(CS19),ISNA(CS18)),NA(),ABS(CS19-CS18))</f>
        <v/>
      </c>
      <c r="CX19">
        <f>IF(ISNA(CR19),NA(),Capability!$N$6)</f>
        <v/>
      </c>
      <c r="CY19">
        <f>IF(ISNA(CR19),NA(),IF(OR(Capability!$Q$6="",Settings!$F$7&lt;&gt;"Y"),NA(),Capability!$Q$6))</f>
        <v/>
      </c>
      <c r="CZ19">
        <f>IF(ISNA(CR19),NA(),IF(OR(Capability!$P$6="",Settings!$F$7&lt;&gt;"Y"),NA(),Capability!$P$6))</f>
        <v/>
      </c>
      <c r="DH19">
        <f>IF((DK$1+15)&gt;DI$1,NA(),(DK$1+15)-4)</f>
        <v/>
      </c>
      <c r="DI19">
        <f>IF((DK$1+15)&gt;DI$1,NA(),INDEX('Data Entry'!$J$5:$J$10004,(DK$1+15)-4))</f>
        <v/>
      </c>
      <c r="DJ19">
        <f>IF(ISNA(DH19),NA(),Capability!$K$7)</f>
        <v/>
      </c>
      <c r="DK19">
        <f>IF(ISNA(DH19),NA(),Capability!$J$7)</f>
        <v/>
      </c>
      <c r="DL19">
        <f>IF(ISNA(DH19),NA(),Capability!$L$7)</f>
        <v/>
      </c>
      <c r="DM19">
        <f>IF(OR(ISNA(DI19),ISNA(DI18)),NA(),ABS(DI19-DI18))</f>
        <v/>
      </c>
      <c r="DN19">
        <f>IF(ISNA(DH19),NA(),Capability!$N$7)</f>
        <v/>
      </c>
      <c r="DO19">
        <f>IF(ISNA(DH19),NA(),IF(OR(Capability!$Q$7="",Settings!$F$7&lt;&gt;"Y"),NA(),Capability!$Q$7))</f>
        <v/>
      </c>
      <c r="DP19">
        <f>IF(ISNA(DH19),NA(),IF(OR(Capability!$P$7="",Settings!$F$7&lt;&gt;"Y"),NA(),Capability!$P$7))</f>
        <v/>
      </c>
      <c r="DX19">
        <f>IF((EA$1+15)&gt;DY$1,NA(),(EA$1+15)-4)</f>
        <v/>
      </c>
      <c r="DY19">
        <f>IF((EA$1+15)&gt;DY$1,NA(),INDEX('Data Entry'!$K$5:$K$10004,(EA$1+15)-4))</f>
        <v/>
      </c>
      <c r="DZ19">
        <f>IF(ISNA(DX19),NA(),Capability!$K$8)</f>
        <v/>
      </c>
      <c r="EA19">
        <f>IF(ISNA(DX19),NA(),Capability!$J$8)</f>
        <v/>
      </c>
      <c r="EB19">
        <f>IF(ISNA(DX19),NA(),Capability!$L$8)</f>
        <v/>
      </c>
      <c r="EC19">
        <f>IF(OR(ISNA(DY19),ISNA(DY18)),NA(),ABS(DY19-DY18))</f>
        <v/>
      </c>
      <c r="ED19">
        <f>IF(ISNA(DX19),NA(),Capability!$N$8)</f>
        <v/>
      </c>
      <c r="EE19">
        <f>IF(ISNA(DX19),NA(),IF(OR(Capability!$Q$8="",Settings!$F$7&lt;&gt;"Y"),NA(),Capability!$Q$8))</f>
        <v/>
      </c>
      <c r="EF19">
        <f>IF(ISNA(DX19),NA(),IF(OR(Capability!$P$8="",Settings!$F$7&lt;&gt;"Y"),NA(),Capability!$P$8))</f>
        <v/>
      </c>
      <c r="EN19">
        <f>IF((EQ$1+15)&gt;EO$1,NA(),(EQ$1+15)-4)</f>
        <v/>
      </c>
      <c r="EO19">
        <f>IF((EQ$1+15)&gt;EO$1,NA(),INDEX('Data Entry'!$L$5:$L$10004,(EQ$1+15)-4))</f>
        <v/>
      </c>
      <c r="EP19">
        <f>IF(ISNA(EN19),NA(),Capability!$K$9)</f>
        <v/>
      </c>
      <c r="EQ19">
        <f>IF(ISNA(EN19),NA(),Capability!$J$9)</f>
        <v/>
      </c>
      <c r="ER19">
        <f>IF(ISNA(EN19),NA(),Capability!$L$9)</f>
        <v/>
      </c>
      <c r="ES19">
        <f>IF(OR(ISNA(EO19),ISNA(EO18)),NA(),ABS(EO19-EO18))</f>
        <v/>
      </c>
      <c r="ET19">
        <f>IF(ISNA(EN19),NA(),Capability!$N$9)</f>
        <v/>
      </c>
      <c r="EU19">
        <f>IF(ISNA(EN19),NA(),IF(OR(Capability!$Q$9="",Settings!$F$7&lt;&gt;"Y"),NA(),Capability!$Q$9))</f>
        <v/>
      </c>
      <c r="EV19">
        <f>IF(ISNA(EN19),NA(),IF(OR(Capability!$P$9="",Settings!$F$7&lt;&gt;"Y"),NA(),Capability!$P$9))</f>
        <v/>
      </c>
      <c r="FD19">
        <f>IF((FG$1+15)&gt;FE$1,NA(),(FG$1+15)-4)</f>
        <v/>
      </c>
      <c r="FE19">
        <f>IF((FG$1+15)&gt;FE$1,NA(),INDEX('Data Entry'!$M$5:$M$10004,(FG$1+15)-4))</f>
        <v/>
      </c>
      <c r="FF19">
        <f>IF(ISNA(FD19),NA(),Capability!$K$10)</f>
        <v/>
      </c>
      <c r="FG19">
        <f>IF(ISNA(FD19),NA(),Capability!$J$10)</f>
        <v/>
      </c>
      <c r="FH19">
        <f>IF(ISNA(FD19),NA(),Capability!$L$10)</f>
        <v/>
      </c>
      <c r="FI19">
        <f>IF(OR(ISNA(FE19),ISNA(FE18)),NA(),ABS(FE19-FE18))</f>
        <v/>
      </c>
      <c r="FJ19">
        <f>IF(ISNA(FD19),NA(),Capability!$N$10)</f>
        <v/>
      </c>
      <c r="FK19">
        <f>IF(ISNA(FD19),NA(),IF(OR(Capability!$Q$10="",Settings!$F$7&lt;&gt;"Y"),NA(),Capability!$Q$10))</f>
        <v/>
      </c>
      <c r="FL19">
        <f>IF(ISNA(FD19),NA(),IF(OR(Capability!$P$10="",Settings!$F$7&lt;&gt;"Y"),NA(),Capability!$P$10))</f>
        <v/>
      </c>
      <c r="FT19">
        <f>IF((FW$1+15)&gt;FU$1,NA(),(FW$1+15)-4)</f>
        <v/>
      </c>
      <c r="FU19">
        <f>IF((FW$1+15)&gt;FU$1,NA(),INDEX('Data Entry'!$N$5:$N$10004,(FW$1+15)-4))</f>
        <v/>
      </c>
      <c r="FV19">
        <f>IF(ISNA(FT19),NA(),Capability!$K$11)</f>
        <v/>
      </c>
      <c r="FW19">
        <f>IF(ISNA(FT19),NA(),Capability!$J$11)</f>
        <v/>
      </c>
      <c r="FX19">
        <f>IF(ISNA(FT19),NA(),Capability!$L$11)</f>
        <v/>
      </c>
      <c r="FY19">
        <f>IF(OR(ISNA(FU19),ISNA(FU18)),NA(),ABS(FU19-FU18))</f>
        <v/>
      </c>
      <c r="FZ19">
        <f>IF(ISNA(FT19),NA(),Capability!$N$11)</f>
        <v/>
      </c>
      <c r="GA19">
        <f>IF(ISNA(FT19),NA(),IF(OR(Capability!$Q$11="",Settings!$F$7&lt;&gt;"Y"),NA(),Capability!$Q$11))</f>
        <v/>
      </c>
      <c r="GB19">
        <f>IF(ISNA(FT19),NA(),IF(OR(Capability!$P$11="",Settings!$F$7&lt;&gt;"Y"),NA(),Capability!$P$11))</f>
        <v/>
      </c>
      <c r="GJ19">
        <f>IF((GM$1+15)&gt;GK$1,NA(),(GM$1+15)-4)</f>
        <v/>
      </c>
      <c r="GK19">
        <f>IF((GM$1+15)&gt;GK$1,NA(),INDEX('Data Entry'!$O$5:$O$10004,(GM$1+15)-4))</f>
        <v/>
      </c>
      <c r="GL19">
        <f>IF(ISNA(GJ19),NA(),Capability!$K$12)</f>
        <v/>
      </c>
      <c r="GM19">
        <f>IF(ISNA(GJ19),NA(),Capability!$J$12)</f>
        <v/>
      </c>
      <c r="GN19">
        <f>IF(ISNA(GJ19),NA(),Capability!$L$12)</f>
        <v/>
      </c>
      <c r="GO19">
        <f>IF(OR(ISNA(GK19),ISNA(GK18)),NA(),ABS(GK19-GK18))</f>
        <v/>
      </c>
      <c r="GP19">
        <f>IF(ISNA(GJ19),NA(),Capability!$N$12)</f>
        <v/>
      </c>
      <c r="GQ19">
        <f>IF(ISNA(GJ19),NA(),IF(OR(Capability!$Q$12="",Settings!$F$7&lt;&gt;"Y"),NA(),Capability!$Q$12))</f>
        <v/>
      </c>
      <c r="GR19">
        <f>IF(ISNA(GJ19),NA(),IF(OR(Capability!$P$12="",Settings!$F$7&lt;&gt;"Y"),NA(),Capability!$P$12))</f>
        <v/>
      </c>
      <c r="GZ19">
        <f>IF((HC$1+15)&gt;HA$1,NA(),(HC$1+15)-4)</f>
        <v/>
      </c>
      <c r="HA19">
        <f>IF((HC$1+15)&gt;HA$1,NA(),INDEX('Data Entry'!$P$5:$P$10004,(HC$1+15)-4))</f>
        <v/>
      </c>
      <c r="HB19">
        <f>IF(ISNA(GZ19),NA(),Capability!$K$13)</f>
        <v/>
      </c>
      <c r="HC19">
        <f>IF(ISNA(GZ19),NA(),Capability!$J$13)</f>
        <v/>
      </c>
      <c r="HD19">
        <f>IF(ISNA(GZ19),NA(),Capability!$L$13)</f>
        <v/>
      </c>
      <c r="HE19">
        <f>IF(OR(ISNA(HA19),ISNA(HA18)),NA(),ABS(HA19-HA18))</f>
        <v/>
      </c>
      <c r="HF19">
        <f>IF(ISNA(GZ19),NA(),Capability!$N$13)</f>
        <v/>
      </c>
      <c r="HG19">
        <f>IF(ISNA(GZ19),NA(),IF(OR(Capability!$Q$13="",Settings!$F$7&lt;&gt;"Y"),NA(),Capability!$Q$13))</f>
        <v/>
      </c>
      <c r="HH19">
        <f>IF(ISNA(GZ19),NA(),IF(OR(Capability!$P$13="",Settings!$F$7&lt;&gt;"Y"),NA(),Capability!$P$13))</f>
        <v/>
      </c>
      <c r="HP19">
        <f>IF((HS$1+15)&gt;HQ$1,NA(),(HS$1+15)-4)</f>
        <v/>
      </c>
      <c r="HQ19">
        <f>IF((HS$1+15)&gt;HQ$1,NA(),INDEX('Data Entry'!$Q$5:$Q$10004,(HS$1+15)-4))</f>
        <v/>
      </c>
      <c r="HR19">
        <f>IF(ISNA(HP19),NA(),Capability!$K$14)</f>
        <v/>
      </c>
      <c r="HS19">
        <f>IF(ISNA(HP19),NA(),Capability!$J$14)</f>
        <v/>
      </c>
      <c r="HT19">
        <f>IF(ISNA(HP19),NA(),Capability!$L$14)</f>
        <v/>
      </c>
      <c r="HU19">
        <f>IF(OR(ISNA(HQ19),ISNA(HQ18)),NA(),ABS(HQ19-HQ18))</f>
        <v/>
      </c>
      <c r="HV19">
        <f>IF(ISNA(HP19),NA(),Capability!$N$14)</f>
        <v/>
      </c>
      <c r="HW19">
        <f>IF(ISNA(HP19),NA(),IF(OR(Capability!$Q$14="",Settings!$F$7&lt;&gt;"Y"),NA(),Capability!$Q$14))</f>
        <v/>
      </c>
      <c r="HX19">
        <f>IF(ISNA(HP19),NA(),IF(OR(Capability!$P$14="",Settings!$F$7&lt;&gt;"Y"),NA(),Capability!$P$14))</f>
        <v/>
      </c>
    </row>
    <row r="20">
      <c r="A20" s="35" t="inlineStr">
        <is>
          <t>mR-bar</t>
        </is>
      </c>
      <c r="B20" s="23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R20">
        <f>IF((CU$1+16)&gt;CS$1,NA(),(CU$1+16)-4)</f>
        <v/>
      </c>
      <c r="CS20">
        <f>IF((CU$1+16)&gt;CS$1,NA(),INDEX('Data Entry'!$I$5:$I$10004,(CU$1+16)-4))</f>
        <v/>
      </c>
      <c r="CT20">
        <f>IF(ISNA(CR20),NA(),Capability!$K$6)</f>
        <v/>
      </c>
      <c r="CU20">
        <f>IF(ISNA(CR20),NA(),Capability!$J$6)</f>
        <v/>
      </c>
      <c r="CV20">
        <f>IF(ISNA(CR20),NA(),Capability!$L$6)</f>
        <v/>
      </c>
      <c r="CW20">
        <f>IF(OR(ISNA(CS20),ISNA(CS19)),NA(),ABS(CS20-CS19))</f>
        <v/>
      </c>
      <c r="CX20">
        <f>IF(ISNA(CR20),NA(),Capability!$N$6)</f>
        <v/>
      </c>
      <c r="CY20">
        <f>IF(ISNA(CR20),NA(),IF(OR(Capability!$Q$6="",Settings!$F$7&lt;&gt;"Y"),NA(),Capability!$Q$6))</f>
        <v/>
      </c>
      <c r="CZ20">
        <f>IF(ISNA(CR20),NA(),IF(OR(Capability!$P$6="",Settings!$F$7&lt;&gt;"Y"),NA(),Capability!$P$6))</f>
        <v/>
      </c>
      <c r="DH20">
        <f>IF((DK$1+16)&gt;DI$1,NA(),(DK$1+16)-4)</f>
        <v/>
      </c>
      <c r="DI20">
        <f>IF((DK$1+16)&gt;DI$1,NA(),INDEX('Data Entry'!$J$5:$J$10004,(DK$1+16)-4))</f>
        <v/>
      </c>
      <c r="DJ20">
        <f>IF(ISNA(DH20),NA(),Capability!$K$7)</f>
        <v/>
      </c>
      <c r="DK20">
        <f>IF(ISNA(DH20),NA(),Capability!$J$7)</f>
        <v/>
      </c>
      <c r="DL20">
        <f>IF(ISNA(DH20),NA(),Capability!$L$7)</f>
        <v/>
      </c>
      <c r="DM20">
        <f>IF(OR(ISNA(DI20),ISNA(DI19)),NA(),ABS(DI20-DI19))</f>
        <v/>
      </c>
      <c r="DN20">
        <f>IF(ISNA(DH20),NA(),Capability!$N$7)</f>
        <v/>
      </c>
      <c r="DO20">
        <f>IF(ISNA(DH20),NA(),IF(OR(Capability!$Q$7="",Settings!$F$7&lt;&gt;"Y"),NA(),Capability!$Q$7))</f>
        <v/>
      </c>
      <c r="DP20">
        <f>IF(ISNA(DH20),NA(),IF(OR(Capability!$P$7="",Settings!$F$7&lt;&gt;"Y"),NA(),Capability!$P$7))</f>
        <v/>
      </c>
      <c r="DX20">
        <f>IF((EA$1+16)&gt;DY$1,NA(),(EA$1+16)-4)</f>
        <v/>
      </c>
      <c r="DY20">
        <f>IF((EA$1+16)&gt;DY$1,NA(),INDEX('Data Entry'!$K$5:$K$10004,(EA$1+16)-4))</f>
        <v/>
      </c>
      <c r="DZ20">
        <f>IF(ISNA(DX20),NA(),Capability!$K$8)</f>
        <v/>
      </c>
      <c r="EA20">
        <f>IF(ISNA(DX20),NA(),Capability!$J$8)</f>
        <v/>
      </c>
      <c r="EB20">
        <f>IF(ISNA(DX20),NA(),Capability!$L$8)</f>
        <v/>
      </c>
      <c r="EC20">
        <f>IF(OR(ISNA(DY20),ISNA(DY19)),NA(),ABS(DY20-DY19))</f>
        <v/>
      </c>
      <c r="ED20">
        <f>IF(ISNA(DX20),NA(),Capability!$N$8)</f>
        <v/>
      </c>
      <c r="EE20">
        <f>IF(ISNA(DX20),NA(),IF(OR(Capability!$Q$8="",Settings!$F$7&lt;&gt;"Y"),NA(),Capability!$Q$8))</f>
        <v/>
      </c>
      <c r="EF20">
        <f>IF(ISNA(DX20),NA(),IF(OR(Capability!$P$8="",Settings!$F$7&lt;&gt;"Y"),NA(),Capability!$P$8))</f>
        <v/>
      </c>
      <c r="EN20">
        <f>IF((EQ$1+16)&gt;EO$1,NA(),(EQ$1+16)-4)</f>
        <v/>
      </c>
      <c r="EO20">
        <f>IF((EQ$1+16)&gt;EO$1,NA(),INDEX('Data Entry'!$L$5:$L$10004,(EQ$1+16)-4))</f>
        <v/>
      </c>
      <c r="EP20">
        <f>IF(ISNA(EN20),NA(),Capability!$K$9)</f>
        <v/>
      </c>
      <c r="EQ20">
        <f>IF(ISNA(EN20),NA(),Capability!$J$9)</f>
        <v/>
      </c>
      <c r="ER20">
        <f>IF(ISNA(EN20),NA(),Capability!$L$9)</f>
        <v/>
      </c>
      <c r="ES20">
        <f>IF(OR(ISNA(EO20),ISNA(EO19)),NA(),ABS(EO20-EO19))</f>
        <v/>
      </c>
      <c r="ET20">
        <f>IF(ISNA(EN20),NA(),Capability!$N$9)</f>
        <v/>
      </c>
      <c r="EU20">
        <f>IF(ISNA(EN20),NA(),IF(OR(Capability!$Q$9="",Settings!$F$7&lt;&gt;"Y"),NA(),Capability!$Q$9))</f>
        <v/>
      </c>
      <c r="EV20">
        <f>IF(ISNA(EN20),NA(),IF(OR(Capability!$P$9="",Settings!$F$7&lt;&gt;"Y"),NA(),Capability!$P$9))</f>
        <v/>
      </c>
      <c r="FD20">
        <f>IF((FG$1+16)&gt;FE$1,NA(),(FG$1+16)-4)</f>
        <v/>
      </c>
      <c r="FE20">
        <f>IF((FG$1+16)&gt;FE$1,NA(),INDEX('Data Entry'!$M$5:$M$10004,(FG$1+16)-4))</f>
        <v/>
      </c>
      <c r="FF20">
        <f>IF(ISNA(FD20),NA(),Capability!$K$10)</f>
        <v/>
      </c>
      <c r="FG20">
        <f>IF(ISNA(FD20),NA(),Capability!$J$10)</f>
        <v/>
      </c>
      <c r="FH20">
        <f>IF(ISNA(FD20),NA(),Capability!$L$10)</f>
        <v/>
      </c>
      <c r="FI20">
        <f>IF(OR(ISNA(FE20),ISNA(FE19)),NA(),ABS(FE20-FE19))</f>
        <v/>
      </c>
      <c r="FJ20">
        <f>IF(ISNA(FD20),NA(),Capability!$N$10)</f>
        <v/>
      </c>
      <c r="FK20">
        <f>IF(ISNA(FD20),NA(),IF(OR(Capability!$Q$10="",Settings!$F$7&lt;&gt;"Y"),NA(),Capability!$Q$10))</f>
        <v/>
      </c>
      <c r="FL20">
        <f>IF(ISNA(FD20),NA(),IF(OR(Capability!$P$10="",Settings!$F$7&lt;&gt;"Y"),NA(),Capability!$P$10))</f>
        <v/>
      </c>
      <c r="FT20">
        <f>IF((FW$1+16)&gt;FU$1,NA(),(FW$1+16)-4)</f>
        <v/>
      </c>
      <c r="FU20">
        <f>IF((FW$1+16)&gt;FU$1,NA(),INDEX('Data Entry'!$N$5:$N$10004,(FW$1+16)-4))</f>
        <v/>
      </c>
      <c r="FV20">
        <f>IF(ISNA(FT20),NA(),Capability!$K$11)</f>
        <v/>
      </c>
      <c r="FW20">
        <f>IF(ISNA(FT20),NA(),Capability!$J$11)</f>
        <v/>
      </c>
      <c r="FX20">
        <f>IF(ISNA(FT20),NA(),Capability!$L$11)</f>
        <v/>
      </c>
      <c r="FY20">
        <f>IF(OR(ISNA(FU20),ISNA(FU19)),NA(),ABS(FU20-FU19))</f>
        <v/>
      </c>
      <c r="FZ20">
        <f>IF(ISNA(FT20),NA(),Capability!$N$11)</f>
        <v/>
      </c>
      <c r="GA20">
        <f>IF(ISNA(FT20),NA(),IF(OR(Capability!$Q$11="",Settings!$F$7&lt;&gt;"Y"),NA(),Capability!$Q$11))</f>
        <v/>
      </c>
      <c r="GB20">
        <f>IF(ISNA(FT20),NA(),IF(OR(Capability!$P$11="",Settings!$F$7&lt;&gt;"Y"),NA(),Capability!$P$11))</f>
        <v/>
      </c>
      <c r="GJ20">
        <f>IF((GM$1+16)&gt;GK$1,NA(),(GM$1+16)-4)</f>
        <v/>
      </c>
      <c r="GK20">
        <f>IF((GM$1+16)&gt;GK$1,NA(),INDEX('Data Entry'!$O$5:$O$10004,(GM$1+16)-4))</f>
        <v/>
      </c>
      <c r="GL20">
        <f>IF(ISNA(GJ20),NA(),Capability!$K$12)</f>
        <v/>
      </c>
      <c r="GM20">
        <f>IF(ISNA(GJ20),NA(),Capability!$J$12)</f>
        <v/>
      </c>
      <c r="GN20">
        <f>IF(ISNA(GJ20),NA(),Capability!$L$12)</f>
        <v/>
      </c>
      <c r="GO20">
        <f>IF(OR(ISNA(GK20),ISNA(GK19)),NA(),ABS(GK20-GK19))</f>
        <v/>
      </c>
      <c r="GP20">
        <f>IF(ISNA(GJ20),NA(),Capability!$N$12)</f>
        <v/>
      </c>
      <c r="GQ20">
        <f>IF(ISNA(GJ20),NA(),IF(OR(Capability!$Q$12="",Settings!$F$7&lt;&gt;"Y"),NA(),Capability!$Q$12))</f>
        <v/>
      </c>
      <c r="GR20">
        <f>IF(ISNA(GJ20),NA(),IF(OR(Capability!$P$12="",Settings!$F$7&lt;&gt;"Y"),NA(),Capability!$P$12))</f>
        <v/>
      </c>
      <c r="GZ20">
        <f>IF((HC$1+16)&gt;HA$1,NA(),(HC$1+16)-4)</f>
        <v/>
      </c>
      <c r="HA20">
        <f>IF((HC$1+16)&gt;HA$1,NA(),INDEX('Data Entry'!$P$5:$P$10004,(HC$1+16)-4))</f>
        <v/>
      </c>
      <c r="HB20">
        <f>IF(ISNA(GZ20),NA(),Capability!$K$13)</f>
        <v/>
      </c>
      <c r="HC20">
        <f>IF(ISNA(GZ20),NA(),Capability!$J$13)</f>
        <v/>
      </c>
      <c r="HD20">
        <f>IF(ISNA(GZ20),NA(),Capability!$L$13)</f>
        <v/>
      </c>
      <c r="HE20">
        <f>IF(OR(ISNA(HA20),ISNA(HA19)),NA(),ABS(HA20-HA19))</f>
        <v/>
      </c>
      <c r="HF20">
        <f>IF(ISNA(GZ20),NA(),Capability!$N$13)</f>
        <v/>
      </c>
      <c r="HG20">
        <f>IF(ISNA(GZ20),NA(),IF(OR(Capability!$Q$13="",Settings!$F$7&lt;&gt;"Y"),NA(),Capability!$Q$13))</f>
        <v/>
      </c>
      <c r="HH20">
        <f>IF(ISNA(GZ20),NA(),IF(OR(Capability!$P$13="",Settings!$F$7&lt;&gt;"Y"),NA(),Capability!$P$13))</f>
        <v/>
      </c>
      <c r="HP20">
        <f>IF((HS$1+16)&gt;HQ$1,NA(),(HS$1+16)-4)</f>
        <v/>
      </c>
      <c r="HQ20">
        <f>IF((HS$1+16)&gt;HQ$1,NA(),INDEX('Data Entry'!$Q$5:$Q$10004,(HS$1+16)-4))</f>
        <v/>
      </c>
      <c r="HR20">
        <f>IF(ISNA(HP20),NA(),Capability!$K$14)</f>
        <v/>
      </c>
      <c r="HS20">
        <f>IF(ISNA(HP20),NA(),Capability!$J$14)</f>
        <v/>
      </c>
      <c r="HT20">
        <f>IF(ISNA(HP20),NA(),Capability!$L$14)</f>
        <v/>
      </c>
      <c r="HU20">
        <f>IF(OR(ISNA(HQ20),ISNA(HQ19)),NA(),ABS(HQ20-HQ19))</f>
        <v/>
      </c>
      <c r="HV20">
        <f>IF(ISNA(HP20),NA(),Capability!$N$14)</f>
        <v/>
      </c>
      <c r="HW20">
        <f>IF(ISNA(HP20),NA(),IF(OR(Capability!$Q$14="",Settings!$F$7&lt;&gt;"Y"),NA(),Capability!$Q$14))</f>
        <v/>
      </c>
      <c r="HX20">
        <f>IF(ISNA(HP20),NA(),IF(OR(Capability!$P$14="",Settings!$F$7&lt;&gt;"Y"),NA(),Capability!$P$14))</f>
        <v/>
      </c>
    </row>
    <row r="21">
      <c r="A21" s="35" t="inlineStr">
        <is>
          <t>mR UCL</t>
        </is>
      </c>
      <c r="B21" s="23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R21">
        <f>IF((CU$1+17)&gt;CS$1,NA(),(CU$1+17)-4)</f>
        <v/>
      </c>
      <c r="CS21">
        <f>IF((CU$1+17)&gt;CS$1,NA(),INDEX('Data Entry'!$I$5:$I$10004,(CU$1+17)-4))</f>
        <v/>
      </c>
      <c r="CT21">
        <f>IF(ISNA(CR21),NA(),Capability!$K$6)</f>
        <v/>
      </c>
      <c r="CU21">
        <f>IF(ISNA(CR21),NA(),Capability!$J$6)</f>
        <v/>
      </c>
      <c r="CV21">
        <f>IF(ISNA(CR21),NA(),Capability!$L$6)</f>
        <v/>
      </c>
      <c r="CW21">
        <f>IF(OR(ISNA(CS21),ISNA(CS20)),NA(),ABS(CS21-CS20))</f>
        <v/>
      </c>
      <c r="CX21">
        <f>IF(ISNA(CR21),NA(),Capability!$N$6)</f>
        <v/>
      </c>
      <c r="CY21">
        <f>IF(ISNA(CR21),NA(),IF(OR(Capability!$Q$6="",Settings!$F$7&lt;&gt;"Y"),NA(),Capability!$Q$6))</f>
        <v/>
      </c>
      <c r="CZ21">
        <f>IF(ISNA(CR21),NA(),IF(OR(Capability!$P$6="",Settings!$F$7&lt;&gt;"Y"),NA(),Capability!$P$6))</f>
        <v/>
      </c>
      <c r="DH21">
        <f>IF((DK$1+17)&gt;DI$1,NA(),(DK$1+17)-4)</f>
        <v/>
      </c>
      <c r="DI21">
        <f>IF((DK$1+17)&gt;DI$1,NA(),INDEX('Data Entry'!$J$5:$J$10004,(DK$1+17)-4))</f>
        <v/>
      </c>
      <c r="DJ21">
        <f>IF(ISNA(DH21),NA(),Capability!$K$7)</f>
        <v/>
      </c>
      <c r="DK21">
        <f>IF(ISNA(DH21),NA(),Capability!$J$7)</f>
        <v/>
      </c>
      <c r="DL21">
        <f>IF(ISNA(DH21),NA(),Capability!$L$7)</f>
        <v/>
      </c>
      <c r="DM21">
        <f>IF(OR(ISNA(DI21),ISNA(DI20)),NA(),ABS(DI21-DI20))</f>
        <v/>
      </c>
      <c r="DN21">
        <f>IF(ISNA(DH21),NA(),Capability!$N$7)</f>
        <v/>
      </c>
      <c r="DO21">
        <f>IF(ISNA(DH21),NA(),IF(OR(Capability!$Q$7="",Settings!$F$7&lt;&gt;"Y"),NA(),Capability!$Q$7))</f>
        <v/>
      </c>
      <c r="DP21">
        <f>IF(ISNA(DH21),NA(),IF(OR(Capability!$P$7="",Settings!$F$7&lt;&gt;"Y"),NA(),Capability!$P$7))</f>
        <v/>
      </c>
      <c r="DX21">
        <f>IF((EA$1+17)&gt;DY$1,NA(),(EA$1+17)-4)</f>
        <v/>
      </c>
      <c r="DY21">
        <f>IF((EA$1+17)&gt;DY$1,NA(),INDEX('Data Entry'!$K$5:$K$10004,(EA$1+17)-4))</f>
        <v/>
      </c>
      <c r="DZ21">
        <f>IF(ISNA(DX21),NA(),Capability!$K$8)</f>
        <v/>
      </c>
      <c r="EA21">
        <f>IF(ISNA(DX21),NA(),Capability!$J$8)</f>
        <v/>
      </c>
      <c r="EB21">
        <f>IF(ISNA(DX21),NA(),Capability!$L$8)</f>
        <v/>
      </c>
      <c r="EC21">
        <f>IF(OR(ISNA(DY21),ISNA(DY20)),NA(),ABS(DY21-DY20))</f>
        <v/>
      </c>
      <c r="ED21">
        <f>IF(ISNA(DX21),NA(),Capability!$N$8)</f>
        <v/>
      </c>
      <c r="EE21">
        <f>IF(ISNA(DX21),NA(),IF(OR(Capability!$Q$8="",Settings!$F$7&lt;&gt;"Y"),NA(),Capability!$Q$8))</f>
        <v/>
      </c>
      <c r="EF21">
        <f>IF(ISNA(DX21),NA(),IF(OR(Capability!$P$8="",Settings!$F$7&lt;&gt;"Y"),NA(),Capability!$P$8))</f>
        <v/>
      </c>
      <c r="EN21">
        <f>IF((EQ$1+17)&gt;EO$1,NA(),(EQ$1+17)-4)</f>
        <v/>
      </c>
      <c r="EO21">
        <f>IF((EQ$1+17)&gt;EO$1,NA(),INDEX('Data Entry'!$L$5:$L$10004,(EQ$1+17)-4))</f>
        <v/>
      </c>
      <c r="EP21">
        <f>IF(ISNA(EN21),NA(),Capability!$K$9)</f>
        <v/>
      </c>
      <c r="EQ21">
        <f>IF(ISNA(EN21),NA(),Capability!$J$9)</f>
        <v/>
      </c>
      <c r="ER21">
        <f>IF(ISNA(EN21),NA(),Capability!$L$9)</f>
        <v/>
      </c>
      <c r="ES21">
        <f>IF(OR(ISNA(EO21),ISNA(EO20)),NA(),ABS(EO21-EO20))</f>
        <v/>
      </c>
      <c r="ET21">
        <f>IF(ISNA(EN21),NA(),Capability!$N$9)</f>
        <v/>
      </c>
      <c r="EU21">
        <f>IF(ISNA(EN21),NA(),IF(OR(Capability!$Q$9="",Settings!$F$7&lt;&gt;"Y"),NA(),Capability!$Q$9))</f>
        <v/>
      </c>
      <c r="EV21">
        <f>IF(ISNA(EN21),NA(),IF(OR(Capability!$P$9="",Settings!$F$7&lt;&gt;"Y"),NA(),Capability!$P$9))</f>
        <v/>
      </c>
      <c r="FD21">
        <f>IF((FG$1+17)&gt;FE$1,NA(),(FG$1+17)-4)</f>
        <v/>
      </c>
      <c r="FE21">
        <f>IF((FG$1+17)&gt;FE$1,NA(),INDEX('Data Entry'!$M$5:$M$10004,(FG$1+17)-4))</f>
        <v/>
      </c>
      <c r="FF21">
        <f>IF(ISNA(FD21),NA(),Capability!$K$10)</f>
        <v/>
      </c>
      <c r="FG21">
        <f>IF(ISNA(FD21),NA(),Capability!$J$10)</f>
        <v/>
      </c>
      <c r="FH21">
        <f>IF(ISNA(FD21),NA(),Capability!$L$10)</f>
        <v/>
      </c>
      <c r="FI21">
        <f>IF(OR(ISNA(FE21),ISNA(FE20)),NA(),ABS(FE21-FE20))</f>
        <v/>
      </c>
      <c r="FJ21">
        <f>IF(ISNA(FD21),NA(),Capability!$N$10)</f>
        <v/>
      </c>
      <c r="FK21">
        <f>IF(ISNA(FD21),NA(),IF(OR(Capability!$Q$10="",Settings!$F$7&lt;&gt;"Y"),NA(),Capability!$Q$10))</f>
        <v/>
      </c>
      <c r="FL21">
        <f>IF(ISNA(FD21),NA(),IF(OR(Capability!$P$10="",Settings!$F$7&lt;&gt;"Y"),NA(),Capability!$P$10))</f>
        <v/>
      </c>
      <c r="FT21">
        <f>IF((FW$1+17)&gt;FU$1,NA(),(FW$1+17)-4)</f>
        <v/>
      </c>
      <c r="FU21">
        <f>IF((FW$1+17)&gt;FU$1,NA(),INDEX('Data Entry'!$N$5:$N$10004,(FW$1+17)-4))</f>
        <v/>
      </c>
      <c r="FV21">
        <f>IF(ISNA(FT21),NA(),Capability!$K$11)</f>
        <v/>
      </c>
      <c r="FW21">
        <f>IF(ISNA(FT21),NA(),Capability!$J$11)</f>
        <v/>
      </c>
      <c r="FX21">
        <f>IF(ISNA(FT21),NA(),Capability!$L$11)</f>
        <v/>
      </c>
      <c r="FY21">
        <f>IF(OR(ISNA(FU21),ISNA(FU20)),NA(),ABS(FU21-FU20))</f>
        <v/>
      </c>
      <c r="FZ21">
        <f>IF(ISNA(FT21),NA(),Capability!$N$11)</f>
        <v/>
      </c>
      <c r="GA21">
        <f>IF(ISNA(FT21),NA(),IF(OR(Capability!$Q$11="",Settings!$F$7&lt;&gt;"Y"),NA(),Capability!$Q$11))</f>
        <v/>
      </c>
      <c r="GB21">
        <f>IF(ISNA(FT21),NA(),IF(OR(Capability!$P$11="",Settings!$F$7&lt;&gt;"Y"),NA(),Capability!$P$11))</f>
        <v/>
      </c>
      <c r="GJ21">
        <f>IF((GM$1+17)&gt;GK$1,NA(),(GM$1+17)-4)</f>
        <v/>
      </c>
      <c r="GK21">
        <f>IF((GM$1+17)&gt;GK$1,NA(),INDEX('Data Entry'!$O$5:$O$10004,(GM$1+17)-4))</f>
        <v/>
      </c>
      <c r="GL21">
        <f>IF(ISNA(GJ21),NA(),Capability!$K$12)</f>
        <v/>
      </c>
      <c r="GM21">
        <f>IF(ISNA(GJ21),NA(),Capability!$J$12)</f>
        <v/>
      </c>
      <c r="GN21">
        <f>IF(ISNA(GJ21),NA(),Capability!$L$12)</f>
        <v/>
      </c>
      <c r="GO21">
        <f>IF(OR(ISNA(GK21),ISNA(GK20)),NA(),ABS(GK21-GK20))</f>
        <v/>
      </c>
      <c r="GP21">
        <f>IF(ISNA(GJ21),NA(),Capability!$N$12)</f>
        <v/>
      </c>
      <c r="GQ21">
        <f>IF(ISNA(GJ21),NA(),IF(OR(Capability!$Q$12="",Settings!$F$7&lt;&gt;"Y"),NA(),Capability!$Q$12))</f>
        <v/>
      </c>
      <c r="GR21">
        <f>IF(ISNA(GJ21),NA(),IF(OR(Capability!$P$12="",Settings!$F$7&lt;&gt;"Y"),NA(),Capability!$P$12))</f>
        <v/>
      </c>
      <c r="GZ21">
        <f>IF((HC$1+17)&gt;HA$1,NA(),(HC$1+17)-4)</f>
        <v/>
      </c>
      <c r="HA21">
        <f>IF((HC$1+17)&gt;HA$1,NA(),INDEX('Data Entry'!$P$5:$P$10004,(HC$1+17)-4))</f>
        <v/>
      </c>
      <c r="HB21">
        <f>IF(ISNA(GZ21),NA(),Capability!$K$13)</f>
        <v/>
      </c>
      <c r="HC21">
        <f>IF(ISNA(GZ21),NA(),Capability!$J$13)</f>
        <v/>
      </c>
      <c r="HD21">
        <f>IF(ISNA(GZ21),NA(),Capability!$L$13)</f>
        <v/>
      </c>
      <c r="HE21">
        <f>IF(OR(ISNA(HA21),ISNA(HA20)),NA(),ABS(HA21-HA20))</f>
        <v/>
      </c>
      <c r="HF21">
        <f>IF(ISNA(GZ21),NA(),Capability!$N$13)</f>
        <v/>
      </c>
      <c r="HG21">
        <f>IF(ISNA(GZ21),NA(),IF(OR(Capability!$Q$13="",Settings!$F$7&lt;&gt;"Y"),NA(),Capability!$Q$13))</f>
        <v/>
      </c>
      <c r="HH21">
        <f>IF(ISNA(GZ21),NA(),IF(OR(Capability!$P$13="",Settings!$F$7&lt;&gt;"Y"),NA(),Capability!$P$13))</f>
        <v/>
      </c>
      <c r="HP21">
        <f>IF((HS$1+17)&gt;HQ$1,NA(),(HS$1+17)-4)</f>
        <v/>
      </c>
      <c r="HQ21">
        <f>IF((HS$1+17)&gt;HQ$1,NA(),INDEX('Data Entry'!$Q$5:$Q$10004,(HS$1+17)-4))</f>
        <v/>
      </c>
      <c r="HR21">
        <f>IF(ISNA(HP21),NA(),Capability!$K$14)</f>
        <v/>
      </c>
      <c r="HS21">
        <f>IF(ISNA(HP21),NA(),Capability!$J$14)</f>
        <v/>
      </c>
      <c r="HT21">
        <f>IF(ISNA(HP21),NA(),Capability!$L$14)</f>
        <v/>
      </c>
      <c r="HU21">
        <f>IF(OR(ISNA(HQ21),ISNA(HQ20)),NA(),ABS(HQ21-HQ20))</f>
        <v/>
      </c>
      <c r="HV21">
        <f>IF(ISNA(HP21),NA(),Capability!$N$14)</f>
        <v/>
      </c>
      <c r="HW21">
        <f>IF(ISNA(HP21),NA(),IF(OR(Capability!$Q$14="",Settings!$F$7&lt;&gt;"Y"),NA(),Capability!$Q$14))</f>
        <v/>
      </c>
      <c r="HX21">
        <f>IF(ISNA(HP21),NA(),IF(OR(Capability!$P$14="",Settings!$F$7&lt;&gt;"Y"),NA(),Capability!$P$14))</f>
        <v/>
      </c>
    </row>
    <row r="22">
      <c r="A22" s="37" t="inlineStr">
        <is>
          <t>SPECIFICATION</t>
        </is>
      </c>
      <c r="B22" s="28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R22">
        <f>IF((CU$1+18)&gt;CS$1,NA(),(CU$1+18)-4)</f>
        <v/>
      </c>
      <c r="CS22">
        <f>IF((CU$1+18)&gt;CS$1,NA(),INDEX('Data Entry'!$I$5:$I$10004,(CU$1+18)-4))</f>
        <v/>
      </c>
      <c r="CT22">
        <f>IF(ISNA(CR22),NA(),Capability!$K$6)</f>
        <v/>
      </c>
      <c r="CU22">
        <f>IF(ISNA(CR22),NA(),Capability!$J$6)</f>
        <v/>
      </c>
      <c r="CV22">
        <f>IF(ISNA(CR22),NA(),Capability!$L$6)</f>
        <v/>
      </c>
      <c r="CW22">
        <f>IF(OR(ISNA(CS22),ISNA(CS21)),NA(),ABS(CS22-CS21))</f>
        <v/>
      </c>
      <c r="CX22">
        <f>IF(ISNA(CR22),NA(),Capability!$N$6)</f>
        <v/>
      </c>
      <c r="CY22">
        <f>IF(ISNA(CR22),NA(),IF(OR(Capability!$Q$6="",Settings!$F$7&lt;&gt;"Y"),NA(),Capability!$Q$6))</f>
        <v/>
      </c>
      <c r="CZ22">
        <f>IF(ISNA(CR22),NA(),IF(OR(Capability!$P$6="",Settings!$F$7&lt;&gt;"Y"),NA(),Capability!$P$6))</f>
        <v/>
      </c>
      <c r="DH22">
        <f>IF((DK$1+18)&gt;DI$1,NA(),(DK$1+18)-4)</f>
        <v/>
      </c>
      <c r="DI22">
        <f>IF((DK$1+18)&gt;DI$1,NA(),INDEX('Data Entry'!$J$5:$J$10004,(DK$1+18)-4))</f>
        <v/>
      </c>
      <c r="DJ22">
        <f>IF(ISNA(DH22),NA(),Capability!$K$7)</f>
        <v/>
      </c>
      <c r="DK22">
        <f>IF(ISNA(DH22),NA(),Capability!$J$7)</f>
        <v/>
      </c>
      <c r="DL22">
        <f>IF(ISNA(DH22),NA(),Capability!$L$7)</f>
        <v/>
      </c>
      <c r="DM22">
        <f>IF(OR(ISNA(DI22),ISNA(DI21)),NA(),ABS(DI22-DI21))</f>
        <v/>
      </c>
      <c r="DN22">
        <f>IF(ISNA(DH22),NA(),Capability!$N$7)</f>
        <v/>
      </c>
      <c r="DO22">
        <f>IF(ISNA(DH22),NA(),IF(OR(Capability!$Q$7="",Settings!$F$7&lt;&gt;"Y"),NA(),Capability!$Q$7))</f>
        <v/>
      </c>
      <c r="DP22">
        <f>IF(ISNA(DH22),NA(),IF(OR(Capability!$P$7="",Settings!$F$7&lt;&gt;"Y"),NA(),Capability!$P$7))</f>
        <v/>
      </c>
      <c r="DX22">
        <f>IF((EA$1+18)&gt;DY$1,NA(),(EA$1+18)-4)</f>
        <v/>
      </c>
      <c r="DY22">
        <f>IF((EA$1+18)&gt;DY$1,NA(),INDEX('Data Entry'!$K$5:$K$10004,(EA$1+18)-4))</f>
        <v/>
      </c>
      <c r="DZ22">
        <f>IF(ISNA(DX22),NA(),Capability!$K$8)</f>
        <v/>
      </c>
      <c r="EA22">
        <f>IF(ISNA(DX22),NA(),Capability!$J$8)</f>
        <v/>
      </c>
      <c r="EB22">
        <f>IF(ISNA(DX22),NA(),Capability!$L$8)</f>
        <v/>
      </c>
      <c r="EC22">
        <f>IF(OR(ISNA(DY22),ISNA(DY21)),NA(),ABS(DY22-DY21))</f>
        <v/>
      </c>
      <c r="ED22">
        <f>IF(ISNA(DX22),NA(),Capability!$N$8)</f>
        <v/>
      </c>
      <c r="EE22">
        <f>IF(ISNA(DX22),NA(),IF(OR(Capability!$Q$8="",Settings!$F$7&lt;&gt;"Y"),NA(),Capability!$Q$8))</f>
        <v/>
      </c>
      <c r="EF22">
        <f>IF(ISNA(DX22),NA(),IF(OR(Capability!$P$8="",Settings!$F$7&lt;&gt;"Y"),NA(),Capability!$P$8))</f>
        <v/>
      </c>
      <c r="EN22">
        <f>IF((EQ$1+18)&gt;EO$1,NA(),(EQ$1+18)-4)</f>
        <v/>
      </c>
      <c r="EO22">
        <f>IF((EQ$1+18)&gt;EO$1,NA(),INDEX('Data Entry'!$L$5:$L$10004,(EQ$1+18)-4))</f>
        <v/>
      </c>
      <c r="EP22">
        <f>IF(ISNA(EN22),NA(),Capability!$K$9)</f>
        <v/>
      </c>
      <c r="EQ22">
        <f>IF(ISNA(EN22),NA(),Capability!$J$9)</f>
        <v/>
      </c>
      <c r="ER22">
        <f>IF(ISNA(EN22),NA(),Capability!$L$9)</f>
        <v/>
      </c>
      <c r="ES22">
        <f>IF(OR(ISNA(EO22),ISNA(EO21)),NA(),ABS(EO22-EO21))</f>
        <v/>
      </c>
      <c r="ET22">
        <f>IF(ISNA(EN22),NA(),Capability!$N$9)</f>
        <v/>
      </c>
      <c r="EU22">
        <f>IF(ISNA(EN22),NA(),IF(OR(Capability!$Q$9="",Settings!$F$7&lt;&gt;"Y"),NA(),Capability!$Q$9))</f>
        <v/>
      </c>
      <c r="EV22">
        <f>IF(ISNA(EN22),NA(),IF(OR(Capability!$P$9="",Settings!$F$7&lt;&gt;"Y"),NA(),Capability!$P$9))</f>
        <v/>
      </c>
      <c r="FD22">
        <f>IF((FG$1+18)&gt;FE$1,NA(),(FG$1+18)-4)</f>
        <v/>
      </c>
      <c r="FE22">
        <f>IF((FG$1+18)&gt;FE$1,NA(),INDEX('Data Entry'!$M$5:$M$10004,(FG$1+18)-4))</f>
        <v/>
      </c>
      <c r="FF22">
        <f>IF(ISNA(FD22),NA(),Capability!$K$10)</f>
        <v/>
      </c>
      <c r="FG22">
        <f>IF(ISNA(FD22),NA(),Capability!$J$10)</f>
        <v/>
      </c>
      <c r="FH22">
        <f>IF(ISNA(FD22),NA(),Capability!$L$10)</f>
        <v/>
      </c>
      <c r="FI22">
        <f>IF(OR(ISNA(FE22),ISNA(FE21)),NA(),ABS(FE22-FE21))</f>
        <v/>
      </c>
      <c r="FJ22">
        <f>IF(ISNA(FD22),NA(),Capability!$N$10)</f>
        <v/>
      </c>
      <c r="FK22">
        <f>IF(ISNA(FD22),NA(),IF(OR(Capability!$Q$10="",Settings!$F$7&lt;&gt;"Y"),NA(),Capability!$Q$10))</f>
        <v/>
      </c>
      <c r="FL22">
        <f>IF(ISNA(FD22),NA(),IF(OR(Capability!$P$10="",Settings!$F$7&lt;&gt;"Y"),NA(),Capability!$P$10))</f>
        <v/>
      </c>
      <c r="FT22">
        <f>IF((FW$1+18)&gt;FU$1,NA(),(FW$1+18)-4)</f>
        <v/>
      </c>
      <c r="FU22">
        <f>IF((FW$1+18)&gt;FU$1,NA(),INDEX('Data Entry'!$N$5:$N$10004,(FW$1+18)-4))</f>
        <v/>
      </c>
      <c r="FV22">
        <f>IF(ISNA(FT22),NA(),Capability!$K$11)</f>
        <v/>
      </c>
      <c r="FW22">
        <f>IF(ISNA(FT22),NA(),Capability!$J$11)</f>
        <v/>
      </c>
      <c r="FX22">
        <f>IF(ISNA(FT22),NA(),Capability!$L$11)</f>
        <v/>
      </c>
      <c r="FY22">
        <f>IF(OR(ISNA(FU22),ISNA(FU21)),NA(),ABS(FU22-FU21))</f>
        <v/>
      </c>
      <c r="FZ22">
        <f>IF(ISNA(FT22),NA(),Capability!$N$11)</f>
        <v/>
      </c>
      <c r="GA22">
        <f>IF(ISNA(FT22),NA(),IF(OR(Capability!$Q$11="",Settings!$F$7&lt;&gt;"Y"),NA(),Capability!$Q$11))</f>
        <v/>
      </c>
      <c r="GB22">
        <f>IF(ISNA(FT22),NA(),IF(OR(Capability!$P$11="",Settings!$F$7&lt;&gt;"Y"),NA(),Capability!$P$11))</f>
        <v/>
      </c>
      <c r="GJ22">
        <f>IF((GM$1+18)&gt;GK$1,NA(),(GM$1+18)-4)</f>
        <v/>
      </c>
      <c r="GK22">
        <f>IF((GM$1+18)&gt;GK$1,NA(),INDEX('Data Entry'!$O$5:$O$10004,(GM$1+18)-4))</f>
        <v/>
      </c>
      <c r="GL22">
        <f>IF(ISNA(GJ22),NA(),Capability!$K$12)</f>
        <v/>
      </c>
      <c r="GM22">
        <f>IF(ISNA(GJ22),NA(),Capability!$J$12)</f>
        <v/>
      </c>
      <c r="GN22">
        <f>IF(ISNA(GJ22),NA(),Capability!$L$12)</f>
        <v/>
      </c>
      <c r="GO22">
        <f>IF(OR(ISNA(GK22),ISNA(GK21)),NA(),ABS(GK22-GK21))</f>
        <v/>
      </c>
      <c r="GP22">
        <f>IF(ISNA(GJ22),NA(),Capability!$N$12)</f>
        <v/>
      </c>
      <c r="GQ22">
        <f>IF(ISNA(GJ22),NA(),IF(OR(Capability!$Q$12="",Settings!$F$7&lt;&gt;"Y"),NA(),Capability!$Q$12))</f>
        <v/>
      </c>
      <c r="GR22">
        <f>IF(ISNA(GJ22),NA(),IF(OR(Capability!$P$12="",Settings!$F$7&lt;&gt;"Y"),NA(),Capability!$P$12))</f>
        <v/>
      </c>
      <c r="GZ22">
        <f>IF((HC$1+18)&gt;HA$1,NA(),(HC$1+18)-4)</f>
        <v/>
      </c>
      <c r="HA22">
        <f>IF((HC$1+18)&gt;HA$1,NA(),INDEX('Data Entry'!$P$5:$P$10004,(HC$1+18)-4))</f>
        <v/>
      </c>
      <c r="HB22">
        <f>IF(ISNA(GZ22),NA(),Capability!$K$13)</f>
        <v/>
      </c>
      <c r="HC22">
        <f>IF(ISNA(GZ22),NA(),Capability!$J$13)</f>
        <v/>
      </c>
      <c r="HD22">
        <f>IF(ISNA(GZ22),NA(),Capability!$L$13)</f>
        <v/>
      </c>
      <c r="HE22">
        <f>IF(OR(ISNA(HA22),ISNA(HA21)),NA(),ABS(HA22-HA21))</f>
        <v/>
      </c>
      <c r="HF22">
        <f>IF(ISNA(GZ22),NA(),Capability!$N$13)</f>
        <v/>
      </c>
      <c r="HG22">
        <f>IF(ISNA(GZ22),NA(),IF(OR(Capability!$Q$13="",Settings!$F$7&lt;&gt;"Y"),NA(),Capability!$Q$13))</f>
        <v/>
      </c>
      <c r="HH22">
        <f>IF(ISNA(GZ22),NA(),IF(OR(Capability!$P$13="",Settings!$F$7&lt;&gt;"Y"),NA(),Capability!$P$13))</f>
        <v/>
      </c>
      <c r="HP22">
        <f>IF((HS$1+18)&gt;HQ$1,NA(),(HS$1+18)-4)</f>
        <v/>
      </c>
      <c r="HQ22">
        <f>IF((HS$1+18)&gt;HQ$1,NA(),INDEX('Data Entry'!$Q$5:$Q$10004,(HS$1+18)-4))</f>
        <v/>
      </c>
      <c r="HR22">
        <f>IF(ISNA(HP22),NA(),Capability!$K$14)</f>
        <v/>
      </c>
      <c r="HS22">
        <f>IF(ISNA(HP22),NA(),Capability!$J$14)</f>
        <v/>
      </c>
      <c r="HT22">
        <f>IF(ISNA(HP22),NA(),Capability!$L$14)</f>
        <v/>
      </c>
      <c r="HU22">
        <f>IF(OR(ISNA(HQ22),ISNA(HQ21)),NA(),ABS(HQ22-HQ21))</f>
        <v/>
      </c>
      <c r="HV22">
        <f>IF(ISNA(HP22),NA(),Capability!$N$14)</f>
        <v/>
      </c>
      <c r="HW22">
        <f>IF(ISNA(HP22),NA(),IF(OR(Capability!$Q$14="",Settings!$F$7&lt;&gt;"Y"),NA(),Capability!$Q$14))</f>
        <v/>
      </c>
      <c r="HX22">
        <f>IF(ISNA(HP22),NA(),IF(OR(Capability!$P$14="",Settings!$F$7&lt;&gt;"Y"),NA(),Capability!$P$14))</f>
        <v/>
      </c>
    </row>
    <row r="23">
      <c r="A23" s="35" t="inlineStr">
        <is>
          <t>USL</t>
        </is>
      </c>
      <c r="B23" s="23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R23">
        <f>IF((CU$1+19)&gt;CS$1,NA(),(CU$1+19)-4)</f>
        <v/>
      </c>
      <c r="CS23">
        <f>IF((CU$1+19)&gt;CS$1,NA(),INDEX('Data Entry'!$I$5:$I$10004,(CU$1+19)-4))</f>
        <v/>
      </c>
      <c r="CT23">
        <f>IF(ISNA(CR23),NA(),Capability!$K$6)</f>
        <v/>
      </c>
      <c r="CU23">
        <f>IF(ISNA(CR23),NA(),Capability!$J$6)</f>
        <v/>
      </c>
      <c r="CV23">
        <f>IF(ISNA(CR23),NA(),Capability!$L$6)</f>
        <v/>
      </c>
      <c r="CW23">
        <f>IF(OR(ISNA(CS23),ISNA(CS22)),NA(),ABS(CS23-CS22))</f>
        <v/>
      </c>
      <c r="CX23">
        <f>IF(ISNA(CR23),NA(),Capability!$N$6)</f>
        <v/>
      </c>
      <c r="CY23">
        <f>IF(ISNA(CR23),NA(),IF(OR(Capability!$Q$6="",Settings!$F$7&lt;&gt;"Y"),NA(),Capability!$Q$6))</f>
        <v/>
      </c>
      <c r="CZ23">
        <f>IF(ISNA(CR23),NA(),IF(OR(Capability!$P$6="",Settings!$F$7&lt;&gt;"Y"),NA(),Capability!$P$6))</f>
        <v/>
      </c>
      <c r="DH23">
        <f>IF((DK$1+19)&gt;DI$1,NA(),(DK$1+19)-4)</f>
        <v/>
      </c>
      <c r="DI23">
        <f>IF((DK$1+19)&gt;DI$1,NA(),INDEX('Data Entry'!$J$5:$J$10004,(DK$1+19)-4))</f>
        <v/>
      </c>
      <c r="DJ23">
        <f>IF(ISNA(DH23),NA(),Capability!$K$7)</f>
        <v/>
      </c>
      <c r="DK23">
        <f>IF(ISNA(DH23),NA(),Capability!$J$7)</f>
        <v/>
      </c>
      <c r="DL23">
        <f>IF(ISNA(DH23),NA(),Capability!$L$7)</f>
        <v/>
      </c>
      <c r="DM23">
        <f>IF(OR(ISNA(DI23),ISNA(DI22)),NA(),ABS(DI23-DI22))</f>
        <v/>
      </c>
      <c r="DN23">
        <f>IF(ISNA(DH23),NA(),Capability!$N$7)</f>
        <v/>
      </c>
      <c r="DO23">
        <f>IF(ISNA(DH23),NA(),IF(OR(Capability!$Q$7="",Settings!$F$7&lt;&gt;"Y"),NA(),Capability!$Q$7))</f>
        <v/>
      </c>
      <c r="DP23">
        <f>IF(ISNA(DH23),NA(),IF(OR(Capability!$P$7="",Settings!$F$7&lt;&gt;"Y"),NA(),Capability!$P$7))</f>
        <v/>
      </c>
      <c r="DX23">
        <f>IF((EA$1+19)&gt;DY$1,NA(),(EA$1+19)-4)</f>
        <v/>
      </c>
      <c r="DY23">
        <f>IF((EA$1+19)&gt;DY$1,NA(),INDEX('Data Entry'!$K$5:$K$10004,(EA$1+19)-4))</f>
        <v/>
      </c>
      <c r="DZ23">
        <f>IF(ISNA(DX23),NA(),Capability!$K$8)</f>
        <v/>
      </c>
      <c r="EA23">
        <f>IF(ISNA(DX23),NA(),Capability!$J$8)</f>
        <v/>
      </c>
      <c r="EB23">
        <f>IF(ISNA(DX23),NA(),Capability!$L$8)</f>
        <v/>
      </c>
      <c r="EC23">
        <f>IF(OR(ISNA(DY23),ISNA(DY22)),NA(),ABS(DY23-DY22))</f>
        <v/>
      </c>
      <c r="ED23">
        <f>IF(ISNA(DX23),NA(),Capability!$N$8)</f>
        <v/>
      </c>
      <c r="EE23">
        <f>IF(ISNA(DX23),NA(),IF(OR(Capability!$Q$8="",Settings!$F$7&lt;&gt;"Y"),NA(),Capability!$Q$8))</f>
        <v/>
      </c>
      <c r="EF23">
        <f>IF(ISNA(DX23),NA(),IF(OR(Capability!$P$8="",Settings!$F$7&lt;&gt;"Y"),NA(),Capability!$P$8))</f>
        <v/>
      </c>
      <c r="EN23">
        <f>IF((EQ$1+19)&gt;EO$1,NA(),(EQ$1+19)-4)</f>
        <v/>
      </c>
      <c r="EO23">
        <f>IF((EQ$1+19)&gt;EO$1,NA(),INDEX('Data Entry'!$L$5:$L$10004,(EQ$1+19)-4))</f>
        <v/>
      </c>
      <c r="EP23">
        <f>IF(ISNA(EN23),NA(),Capability!$K$9)</f>
        <v/>
      </c>
      <c r="EQ23">
        <f>IF(ISNA(EN23),NA(),Capability!$J$9)</f>
        <v/>
      </c>
      <c r="ER23">
        <f>IF(ISNA(EN23),NA(),Capability!$L$9)</f>
        <v/>
      </c>
      <c r="ES23">
        <f>IF(OR(ISNA(EO23),ISNA(EO22)),NA(),ABS(EO23-EO22))</f>
        <v/>
      </c>
      <c r="ET23">
        <f>IF(ISNA(EN23),NA(),Capability!$N$9)</f>
        <v/>
      </c>
      <c r="EU23">
        <f>IF(ISNA(EN23),NA(),IF(OR(Capability!$Q$9="",Settings!$F$7&lt;&gt;"Y"),NA(),Capability!$Q$9))</f>
        <v/>
      </c>
      <c r="EV23">
        <f>IF(ISNA(EN23),NA(),IF(OR(Capability!$P$9="",Settings!$F$7&lt;&gt;"Y"),NA(),Capability!$P$9))</f>
        <v/>
      </c>
      <c r="FD23">
        <f>IF((FG$1+19)&gt;FE$1,NA(),(FG$1+19)-4)</f>
        <v/>
      </c>
      <c r="FE23">
        <f>IF((FG$1+19)&gt;FE$1,NA(),INDEX('Data Entry'!$M$5:$M$10004,(FG$1+19)-4))</f>
        <v/>
      </c>
      <c r="FF23">
        <f>IF(ISNA(FD23),NA(),Capability!$K$10)</f>
        <v/>
      </c>
      <c r="FG23">
        <f>IF(ISNA(FD23),NA(),Capability!$J$10)</f>
        <v/>
      </c>
      <c r="FH23">
        <f>IF(ISNA(FD23),NA(),Capability!$L$10)</f>
        <v/>
      </c>
      <c r="FI23">
        <f>IF(OR(ISNA(FE23),ISNA(FE22)),NA(),ABS(FE23-FE22))</f>
        <v/>
      </c>
      <c r="FJ23">
        <f>IF(ISNA(FD23),NA(),Capability!$N$10)</f>
        <v/>
      </c>
      <c r="FK23">
        <f>IF(ISNA(FD23),NA(),IF(OR(Capability!$Q$10="",Settings!$F$7&lt;&gt;"Y"),NA(),Capability!$Q$10))</f>
        <v/>
      </c>
      <c r="FL23">
        <f>IF(ISNA(FD23),NA(),IF(OR(Capability!$P$10="",Settings!$F$7&lt;&gt;"Y"),NA(),Capability!$P$10))</f>
        <v/>
      </c>
      <c r="FT23">
        <f>IF((FW$1+19)&gt;FU$1,NA(),(FW$1+19)-4)</f>
        <v/>
      </c>
      <c r="FU23">
        <f>IF((FW$1+19)&gt;FU$1,NA(),INDEX('Data Entry'!$N$5:$N$10004,(FW$1+19)-4))</f>
        <v/>
      </c>
      <c r="FV23">
        <f>IF(ISNA(FT23),NA(),Capability!$K$11)</f>
        <v/>
      </c>
      <c r="FW23">
        <f>IF(ISNA(FT23),NA(),Capability!$J$11)</f>
        <v/>
      </c>
      <c r="FX23">
        <f>IF(ISNA(FT23),NA(),Capability!$L$11)</f>
        <v/>
      </c>
      <c r="FY23">
        <f>IF(OR(ISNA(FU23),ISNA(FU22)),NA(),ABS(FU23-FU22))</f>
        <v/>
      </c>
      <c r="FZ23">
        <f>IF(ISNA(FT23),NA(),Capability!$N$11)</f>
        <v/>
      </c>
      <c r="GA23">
        <f>IF(ISNA(FT23),NA(),IF(OR(Capability!$Q$11="",Settings!$F$7&lt;&gt;"Y"),NA(),Capability!$Q$11))</f>
        <v/>
      </c>
      <c r="GB23">
        <f>IF(ISNA(FT23),NA(),IF(OR(Capability!$P$11="",Settings!$F$7&lt;&gt;"Y"),NA(),Capability!$P$11))</f>
        <v/>
      </c>
      <c r="GJ23">
        <f>IF((GM$1+19)&gt;GK$1,NA(),(GM$1+19)-4)</f>
        <v/>
      </c>
      <c r="GK23">
        <f>IF((GM$1+19)&gt;GK$1,NA(),INDEX('Data Entry'!$O$5:$O$10004,(GM$1+19)-4))</f>
        <v/>
      </c>
      <c r="GL23">
        <f>IF(ISNA(GJ23),NA(),Capability!$K$12)</f>
        <v/>
      </c>
      <c r="GM23">
        <f>IF(ISNA(GJ23),NA(),Capability!$J$12)</f>
        <v/>
      </c>
      <c r="GN23">
        <f>IF(ISNA(GJ23),NA(),Capability!$L$12)</f>
        <v/>
      </c>
      <c r="GO23">
        <f>IF(OR(ISNA(GK23),ISNA(GK22)),NA(),ABS(GK23-GK22))</f>
        <v/>
      </c>
      <c r="GP23">
        <f>IF(ISNA(GJ23),NA(),Capability!$N$12)</f>
        <v/>
      </c>
      <c r="GQ23">
        <f>IF(ISNA(GJ23),NA(),IF(OR(Capability!$Q$12="",Settings!$F$7&lt;&gt;"Y"),NA(),Capability!$Q$12))</f>
        <v/>
      </c>
      <c r="GR23">
        <f>IF(ISNA(GJ23),NA(),IF(OR(Capability!$P$12="",Settings!$F$7&lt;&gt;"Y"),NA(),Capability!$P$12))</f>
        <v/>
      </c>
      <c r="GZ23">
        <f>IF((HC$1+19)&gt;HA$1,NA(),(HC$1+19)-4)</f>
        <v/>
      </c>
      <c r="HA23">
        <f>IF((HC$1+19)&gt;HA$1,NA(),INDEX('Data Entry'!$P$5:$P$10004,(HC$1+19)-4))</f>
        <v/>
      </c>
      <c r="HB23">
        <f>IF(ISNA(GZ23),NA(),Capability!$K$13)</f>
        <v/>
      </c>
      <c r="HC23">
        <f>IF(ISNA(GZ23),NA(),Capability!$J$13)</f>
        <v/>
      </c>
      <c r="HD23">
        <f>IF(ISNA(GZ23),NA(),Capability!$L$13)</f>
        <v/>
      </c>
      <c r="HE23">
        <f>IF(OR(ISNA(HA23),ISNA(HA22)),NA(),ABS(HA23-HA22))</f>
        <v/>
      </c>
      <c r="HF23">
        <f>IF(ISNA(GZ23),NA(),Capability!$N$13)</f>
        <v/>
      </c>
      <c r="HG23">
        <f>IF(ISNA(GZ23),NA(),IF(OR(Capability!$Q$13="",Settings!$F$7&lt;&gt;"Y"),NA(),Capability!$Q$13))</f>
        <v/>
      </c>
      <c r="HH23">
        <f>IF(ISNA(GZ23),NA(),IF(OR(Capability!$P$13="",Settings!$F$7&lt;&gt;"Y"),NA(),Capability!$P$13))</f>
        <v/>
      </c>
      <c r="HP23">
        <f>IF((HS$1+19)&gt;HQ$1,NA(),(HS$1+19)-4)</f>
        <v/>
      </c>
      <c r="HQ23">
        <f>IF((HS$1+19)&gt;HQ$1,NA(),INDEX('Data Entry'!$Q$5:$Q$10004,(HS$1+19)-4))</f>
        <v/>
      </c>
      <c r="HR23">
        <f>IF(ISNA(HP23),NA(),Capability!$K$14)</f>
        <v/>
      </c>
      <c r="HS23">
        <f>IF(ISNA(HP23),NA(),Capability!$J$14)</f>
        <v/>
      </c>
      <c r="HT23">
        <f>IF(ISNA(HP23),NA(),Capability!$L$14)</f>
        <v/>
      </c>
      <c r="HU23">
        <f>IF(OR(ISNA(HQ23),ISNA(HQ22)),NA(),ABS(HQ23-HQ22))</f>
        <v/>
      </c>
      <c r="HV23">
        <f>IF(ISNA(HP23),NA(),Capability!$N$14)</f>
        <v/>
      </c>
      <c r="HW23">
        <f>IF(ISNA(HP23),NA(),IF(OR(Capability!$Q$14="",Settings!$F$7&lt;&gt;"Y"),NA(),Capability!$Q$14))</f>
        <v/>
      </c>
      <c r="HX23">
        <f>IF(ISNA(HP23),NA(),IF(OR(Capability!$P$14="",Settings!$F$7&lt;&gt;"Y"),NA(),Capability!$P$14))</f>
        <v/>
      </c>
    </row>
    <row r="24">
      <c r="A24" s="35" t="inlineStr">
        <is>
          <t>Nominal</t>
        </is>
      </c>
      <c r="B24" s="23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R24">
        <f>IF((CU$1+20)&gt;CS$1,NA(),(CU$1+20)-4)</f>
        <v/>
      </c>
      <c r="CS24">
        <f>IF((CU$1+20)&gt;CS$1,NA(),INDEX('Data Entry'!$I$5:$I$10004,(CU$1+20)-4))</f>
        <v/>
      </c>
      <c r="CT24">
        <f>IF(ISNA(CR24),NA(),Capability!$K$6)</f>
        <v/>
      </c>
      <c r="CU24">
        <f>IF(ISNA(CR24),NA(),Capability!$J$6)</f>
        <v/>
      </c>
      <c r="CV24">
        <f>IF(ISNA(CR24),NA(),Capability!$L$6)</f>
        <v/>
      </c>
      <c r="CW24">
        <f>IF(OR(ISNA(CS24),ISNA(CS23)),NA(),ABS(CS24-CS23))</f>
        <v/>
      </c>
      <c r="CX24">
        <f>IF(ISNA(CR24),NA(),Capability!$N$6)</f>
        <v/>
      </c>
      <c r="CY24">
        <f>IF(ISNA(CR24),NA(),IF(OR(Capability!$Q$6="",Settings!$F$7&lt;&gt;"Y"),NA(),Capability!$Q$6))</f>
        <v/>
      </c>
      <c r="CZ24">
        <f>IF(ISNA(CR24),NA(),IF(OR(Capability!$P$6="",Settings!$F$7&lt;&gt;"Y"),NA(),Capability!$P$6))</f>
        <v/>
      </c>
      <c r="DH24">
        <f>IF((DK$1+20)&gt;DI$1,NA(),(DK$1+20)-4)</f>
        <v/>
      </c>
      <c r="DI24">
        <f>IF((DK$1+20)&gt;DI$1,NA(),INDEX('Data Entry'!$J$5:$J$10004,(DK$1+20)-4))</f>
        <v/>
      </c>
      <c r="DJ24">
        <f>IF(ISNA(DH24),NA(),Capability!$K$7)</f>
        <v/>
      </c>
      <c r="DK24">
        <f>IF(ISNA(DH24),NA(),Capability!$J$7)</f>
        <v/>
      </c>
      <c r="DL24">
        <f>IF(ISNA(DH24),NA(),Capability!$L$7)</f>
        <v/>
      </c>
      <c r="DM24">
        <f>IF(OR(ISNA(DI24),ISNA(DI23)),NA(),ABS(DI24-DI23))</f>
        <v/>
      </c>
      <c r="DN24">
        <f>IF(ISNA(DH24),NA(),Capability!$N$7)</f>
        <v/>
      </c>
      <c r="DO24">
        <f>IF(ISNA(DH24),NA(),IF(OR(Capability!$Q$7="",Settings!$F$7&lt;&gt;"Y"),NA(),Capability!$Q$7))</f>
        <v/>
      </c>
      <c r="DP24">
        <f>IF(ISNA(DH24),NA(),IF(OR(Capability!$P$7="",Settings!$F$7&lt;&gt;"Y"),NA(),Capability!$P$7))</f>
        <v/>
      </c>
      <c r="DX24">
        <f>IF((EA$1+20)&gt;DY$1,NA(),(EA$1+20)-4)</f>
        <v/>
      </c>
      <c r="DY24">
        <f>IF((EA$1+20)&gt;DY$1,NA(),INDEX('Data Entry'!$K$5:$K$10004,(EA$1+20)-4))</f>
        <v/>
      </c>
      <c r="DZ24">
        <f>IF(ISNA(DX24),NA(),Capability!$K$8)</f>
        <v/>
      </c>
      <c r="EA24">
        <f>IF(ISNA(DX24),NA(),Capability!$J$8)</f>
        <v/>
      </c>
      <c r="EB24">
        <f>IF(ISNA(DX24),NA(),Capability!$L$8)</f>
        <v/>
      </c>
      <c r="EC24">
        <f>IF(OR(ISNA(DY24),ISNA(DY23)),NA(),ABS(DY24-DY23))</f>
        <v/>
      </c>
      <c r="ED24">
        <f>IF(ISNA(DX24),NA(),Capability!$N$8)</f>
        <v/>
      </c>
      <c r="EE24">
        <f>IF(ISNA(DX24),NA(),IF(OR(Capability!$Q$8="",Settings!$F$7&lt;&gt;"Y"),NA(),Capability!$Q$8))</f>
        <v/>
      </c>
      <c r="EF24">
        <f>IF(ISNA(DX24),NA(),IF(OR(Capability!$P$8="",Settings!$F$7&lt;&gt;"Y"),NA(),Capability!$P$8))</f>
        <v/>
      </c>
      <c r="EN24">
        <f>IF((EQ$1+20)&gt;EO$1,NA(),(EQ$1+20)-4)</f>
        <v/>
      </c>
      <c r="EO24">
        <f>IF((EQ$1+20)&gt;EO$1,NA(),INDEX('Data Entry'!$L$5:$L$10004,(EQ$1+20)-4))</f>
        <v/>
      </c>
      <c r="EP24">
        <f>IF(ISNA(EN24),NA(),Capability!$K$9)</f>
        <v/>
      </c>
      <c r="EQ24">
        <f>IF(ISNA(EN24),NA(),Capability!$J$9)</f>
        <v/>
      </c>
      <c r="ER24">
        <f>IF(ISNA(EN24),NA(),Capability!$L$9)</f>
        <v/>
      </c>
      <c r="ES24">
        <f>IF(OR(ISNA(EO24),ISNA(EO23)),NA(),ABS(EO24-EO23))</f>
        <v/>
      </c>
      <c r="ET24">
        <f>IF(ISNA(EN24),NA(),Capability!$N$9)</f>
        <v/>
      </c>
      <c r="EU24">
        <f>IF(ISNA(EN24),NA(),IF(OR(Capability!$Q$9="",Settings!$F$7&lt;&gt;"Y"),NA(),Capability!$Q$9))</f>
        <v/>
      </c>
      <c r="EV24">
        <f>IF(ISNA(EN24),NA(),IF(OR(Capability!$P$9="",Settings!$F$7&lt;&gt;"Y"),NA(),Capability!$P$9))</f>
        <v/>
      </c>
      <c r="FD24">
        <f>IF((FG$1+20)&gt;FE$1,NA(),(FG$1+20)-4)</f>
        <v/>
      </c>
      <c r="FE24">
        <f>IF((FG$1+20)&gt;FE$1,NA(),INDEX('Data Entry'!$M$5:$M$10004,(FG$1+20)-4))</f>
        <v/>
      </c>
      <c r="FF24">
        <f>IF(ISNA(FD24),NA(),Capability!$K$10)</f>
        <v/>
      </c>
      <c r="FG24">
        <f>IF(ISNA(FD24),NA(),Capability!$J$10)</f>
        <v/>
      </c>
      <c r="FH24">
        <f>IF(ISNA(FD24),NA(),Capability!$L$10)</f>
        <v/>
      </c>
      <c r="FI24">
        <f>IF(OR(ISNA(FE24),ISNA(FE23)),NA(),ABS(FE24-FE23))</f>
        <v/>
      </c>
      <c r="FJ24">
        <f>IF(ISNA(FD24),NA(),Capability!$N$10)</f>
        <v/>
      </c>
      <c r="FK24">
        <f>IF(ISNA(FD24),NA(),IF(OR(Capability!$Q$10="",Settings!$F$7&lt;&gt;"Y"),NA(),Capability!$Q$10))</f>
        <v/>
      </c>
      <c r="FL24">
        <f>IF(ISNA(FD24),NA(),IF(OR(Capability!$P$10="",Settings!$F$7&lt;&gt;"Y"),NA(),Capability!$P$10))</f>
        <v/>
      </c>
      <c r="FT24">
        <f>IF((FW$1+20)&gt;FU$1,NA(),(FW$1+20)-4)</f>
        <v/>
      </c>
      <c r="FU24">
        <f>IF((FW$1+20)&gt;FU$1,NA(),INDEX('Data Entry'!$N$5:$N$10004,(FW$1+20)-4))</f>
        <v/>
      </c>
      <c r="FV24">
        <f>IF(ISNA(FT24),NA(),Capability!$K$11)</f>
        <v/>
      </c>
      <c r="FW24">
        <f>IF(ISNA(FT24),NA(),Capability!$J$11)</f>
        <v/>
      </c>
      <c r="FX24">
        <f>IF(ISNA(FT24),NA(),Capability!$L$11)</f>
        <v/>
      </c>
      <c r="FY24">
        <f>IF(OR(ISNA(FU24),ISNA(FU23)),NA(),ABS(FU24-FU23))</f>
        <v/>
      </c>
      <c r="FZ24">
        <f>IF(ISNA(FT24),NA(),Capability!$N$11)</f>
        <v/>
      </c>
      <c r="GA24">
        <f>IF(ISNA(FT24),NA(),IF(OR(Capability!$Q$11="",Settings!$F$7&lt;&gt;"Y"),NA(),Capability!$Q$11))</f>
        <v/>
      </c>
      <c r="GB24">
        <f>IF(ISNA(FT24),NA(),IF(OR(Capability!$P$11="",Settings!$F$7&lt;&gt;"Y"),NA(),Capability!$P$11))</f>
        <v/>
      </c>
      <c r="GJ24">
        <f>IF((GM$1+20)&gt;GK$1,NA(),(GM$1+20)-4)</f>
        <v/>
      </c>
      <c r="GK24">
        <f>IF((GM$1+20)&gt;GK$1,NA(),INDEX('Data Entry'!$O$5:$O$10004,(GM$1+20)-4))</f>
        <v/>
      </c>
      <c r="GL24">
        <f>IF(ISNA(GJ24),NA(),Capability!$K$12)</f>
        <v/>
      </c>
      <c r="GM24">
        <f>IF(ISNA(GJ24),NA(),Capability!$J$12)</f>
        <v/>
      </c>
      <c r="GN24">
        <f>IF(ISNA(GJ24),NA(),Capability!$L$12)</f>
        <v/>
      </c>
      <c r="GO24">
        <f>IF(OR(ISNA(GK24),ISNA(GK23)),NA(),ABS(GK24-GK23))</f>
        <v/>
      </c>
      <c r="GP24">
        <f>IF(ISNA(GJ24),NA(),Capability!$N$12)</f>
        <v/>
      </c>
      <c r="GQ24">
        <f>IF(ISNA(GJ24),NA(),IF(OR(Capability!$Q$12="",Settings!$F$7&lt;&gt;"Y"),NA(),Capability!$Q$12))</f>
        <v/>
      </c>
      <c r="GR24">
        <f>IF(ISNA(GJ24),NA(),IF(OR(Capability!$P$12="",Settings!$F$7&lt;&gt;"Y"),NA(),Capability!$P$12))</f>
        <v/>
      </c>
      <c r="GZ24">
        <f>IF((HC$1+20)&gt;HA$1,NA(),(HC$1+20)-4)</f>
        <v/>
      </c>
      <c r="HA24">
        <f>IF((HC$1+20)&gt;HA$1,NA(),INDEX('Data Entry'!$P$5:$P$10004,(HC$1+20)-4))</f>
        <v/>
      </c>
      <c r="HB24">
        <f>IF(ISNA(GZ24),NA(),Capability!$K$13)</f>
        <v/>
      </c>
      <c r="HC24">
        <f>IF(ISNA(GZ24),NA(),Capability!$J$13)</f>
        <v/>
      </c>
      <c r="HD24">
        <f>IF(ISNA(GZ24),NA(),Capability!$L$13)</f>
        <v/>
      </c>
      <c r="HE24">
        <f>IF(OR(ISNA(HA24),ISNA(HA23)),NA(),ABS(HA24-HA23))</f>
        <v/>
      </c>
      <c r="HF24">
        <f>IF(ISNA(GZ24),NA(),Capability!$N$13)</f>
        <v/>
      </c>
      <c r="HG24">
        <f>IF(ISNA(GZ24),NA(),IF(OR(Capability!$Q$13="",Settings!$F$7&lt;&gt;"Y"),NA(),Capability!$Q$13))</f>
        <v/>
      </c>
      <c r="HH24">
        <f>IF(ISNA(GZ24),NA(),IF(OR(Capability!$P$13="",Settings!$F$7&lt;&gt;"Y"),NA(),Capability!$P$13))</f>
        <v/>
      </c>
      <c r="HP24">
        <f>IF((HS$1+20)&gt;HQ$1,NA(),(HS$1+20)-4)</f>
        <v/>
      </c>
      <c r="HQ24">
        <f>IF((HS$1+20)&gt;HQ$1,NA(),INDEX('Data Entry'!$Q$5:$Q$10004,(HS$1+20)-4))</f>
        <v/>
      </c>
      <c r="HR24">
        <f>IF(ISNA(HP24),NA(),Capability!$K$14)</f>
        <v/>
      </c>
      <c r="HS24">
        <f>IF(ISNA(HP24),NA(),Capability!$J$14)</f>
        <v/>
      </c>
      <c r="HT24">
        <f>IF(ISNA(HP24),NA(),Capability!$L$14)</f>
        <v/>
      </c>
      <c r="HU24">
        <f>IF(OR(ISNA(HQ24),ISNA(HQ23)),NA(),ABS(HQ24-HQ23))</f>
        <v/>
      </c>
      <c r="HV24">
        <f>IF(ISNA(HP24),NA(),Capability!$N$14)</f>
        <v/>
      </c>
      <c r="HW24">
        <f>IF(ISNA(HP24),NA(),IF(OR(Capability!$Q$14="",Settings!$F$7&lt;&gt;"Y"),NA(),Capability!$Q$14))</f>
        <v/>
      </c>
      <c r="HX24">
        <f>IF(ISNA(HP24),NA(),IF(OR(Capability!$P$14="",Settings!$F$7&lt;&gt;"Y"),NA(),Capability!$P$14))</f>
        <v/>
      </c>
    </row>
    <row r="25">
      <c r="A25" s="35" t="inlineStr">
        <is>
          <t>LSL</t>
        </is>
      </c>
      <c r="B25" s="23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R25">
        <f>IF((CU$1+21)&gt;CS$1,NA(),(CU$1+21)-4)</f>
        <v/>
      </c>
      <c r="CS25">
        <f>IF((CU$1+21)&gt;CS$1,NA(),INDEX('Data Entry'!$I$5:$I$10004,(CU$1+21)-4))</f>
        <v/>
      </c>
      <c r="CT25">
        <f>IF(ISNA(CR25),NA(),Capability!$K$6)</f>
        <v/>
      </c>
      <c r="CU25">
        <f>IF(ISNA(CR25),NA(),Capability!$J$6)</f>
        <v/>
      </c>
      <c r="CV25">
        <f>IF(ISNA(CR25),NA(),Capability!$L$6)</f>
        <v/>
      </c>
      <c r="CW25">
        <f>IF(OR(ISNA(CS25),ISNA(CS24)),NA(),ABS(CS25-CS24))</f>
        <v/>
      </c>
      <c r="CX25">
        <f>IF(ISNA(CR25),NA(),Capability!$N$6)</f>
        <v/>
      </c>
      <c r="CY25">
        <f>IF(ISNA(CR25),NA(),IF(OR(Capability!$Q$6="",Settings!$F$7&lt;&gt;"Y"),NA(),Capability!$Q$6))</f>
        <v/>
      </c>
      <c r="CZ25">
        <f>IF(ISNA(CR25),NA(),IF(OR(Capability!$P$6="",Settings!$F$7&lt;&gt;"Y"),NA(),Capability!$P$6))</f>
        <v/>
      </c>
      <c r="DH25">
        <f>IF((DK$1+21)&gt;DI$1,NA(),(DK$1+21)-4)</f>
        <v/>
      </c>
      <c r="DI25">
        <f>IF((DK$1+21)&gt;DI$1,NA(),INDEX('Data Entry'!$J$5:$J$10004,(DK$1+21)-4))</f>
        <v/>
      </c>
      <c r="DJ25">
        <f>IF(ISNA(DH25),NA(),Capability!$K$7)</f>
        <v/>
      </c>
      <c r="DK25">
        <f>IF(ISNA(DH25),NA(),Capability!$J$7)</f>
        <v/>
      </c>
      <c r="DL25">
        <f>IF(ISNA(DH25),NA(),Capability!$L$7)</f>
        <v/>
      </c>
      <c r="DM25">
        <f>IF(OR(ISNA(DI25),ISNA(DI24)),NA(),ABS(DI25-DI24))</f>
        <v/>
      </c>
      <c r="DN25">
        <f>IF(ISNA(DH25),NA(),Capability!$N$7)</f>
        <v/>
      </c>
      <c r="DO25">
        <f>IF(ISNA(DH25),NA(),IF(OR(Capability!$Q$7="",Settings!$F$7&lt;&gt;"Y"),NA(),Capability!$Q$7))</f>
        <v/>
      </c>
      <c r="DP25">
        <f>IF(ISNA(DH25),NA(),IF(OR(Capability!$P$7="",Settings!$F$7&lt;&gt;"Y"),NA(),Capability!$P$7))</f>
        <v/>
      </c>
      <c r="DX25">
        <f>IF((EA$1+21)&gt;DY$1,NA(),(EA$1+21)-4)</f>
        <v/>
      </c>
      <c r="DY25">
        <f>IF((EA$1+21)&gt;DY$1,NA(),INDEX('Data Entry'!$K$5:$K$10004,(EA$1+21)-4))</f>
        <v/>
      </c>
      <c r="DZ25">
        <f>IF(ISNA(DX25),NA(),Capability!$K$8)</f>
        <v/>
      </c>
      <c r="EA25">
        <f>IF(ISNA(DX25),NA(),Capability!$J$8)</f>
        <v/>
      </c>
      <c r="EB25">
        <f>IF(ISNA(DX25),NA(),Capability!$L$8)</f>
        <v/>
      </c>
      <c r="EC25">
        <f>IF(OR(ISNA(DY25),ISNA(DY24)),NA(),ABS(DY25-DY24))</f>
        <v/>
      </c>
      <c r="ED25">
        <f>IF(ISNA(DX25),NA(),Capability!$N$8)</f>
        <v/>
      </c>
      <c r="EE25">
        <f>IF(ISNA(DX25),NA(),IF(OR(Capability!$Q$8="",Settings!$F$7&lt;&gt;"Y"),NA(),Capability!$Q$8))</f>
        <v/>
      </c>
      <c r="EF25">
        <f>IF(ISNA(DX25),NA(),IF(OR(Capability!$P$8="",Settings!$F$7&lt;&gt;"Y"),NA(),Capability!$P$8))</f>
        <v/>
      </c>
      <c r="EN25">
        <f>IF((EQ$1+21)&gt;EO$1,NA(),(EQ$1+21)-4)</f>
        <v/>
      </c>
      <c r="EO25">
        <f>IF((EQ$1+21)&gt;EO$1,NA(),INDEX('Data Entry'!$L$5:$L$10004,(EQ$1+21)-4))</f>
        <v/>
      </c>
      <c r="EP25">
        <f>IF(ISNA(EN25),NA(),Capability!$K$9)</f>
        <v/>
      </c>
      <c r="EQ25">
        <f>IF(ISNA(EN25),NA(),Capability!$J$9)</f>
        <v/>
      </c>
      <c r="ER25">
        <f>IF(ISNA(EN25),NA(),Capability!$L$9)</f>
        <v/>
      </c>
      <c r="ES25">
        <f>IF(OR(ISNA(EO25),ISNA(EO24)),NA(),ABS(EO25-EO24))</f>
        <v/>
      </c>
      <c r="ET25">
        <f>IF(ISNA(EN25),NA(),Capability!$N$9)</f>
        <v/>
      </c>
      <c r="EU25">
        <f>IF(ISNA(EN25),NA(),IF(OR(Capability!$Q$9="",Settings!$F$7&lt;&gt;"Y"),NA(),Capability!$Q$9))</f>
        <v/>
      </c>
      <c r="EV25">
        <f>IF(ISNA(EN25),NA(),IF(OR(Capability!$P$9="",Settings!$F$7&lt;&gt;"Y"),NA(),Capability!$P$9))</f>
        <v/>
      </c>
      <c r="FD25">
        <f>IF((FG$1+21)&gt;FE$1,NA(),(FG$1+21)-4)</f>
        <v/>
      </c>
      <c r="FE25">
        <f>IF((FG$1+21)&gt;FE$1,NA(),INDEX('Data Entry'!$M$5:$M$10004,(FG$1+21)-4))</f>
        <v/>
      </c>
      <c r="FF25">
        <f>IF(ISNA(FD25),NA(),Capability!$K$10)</f>
        <v/>
      </c>
      <c r="FG25">
        <f>IF(ISNA(FD25),NA(),Capability!$J$10)</f>
        <v/>
      </c>
      <c r="FH25">
        <f>IF(ISNA(FD25),NA(),Capability!$L$10)</f>
        <v/>
      </c>
      <c r="FI25">
        <f>IF(OR(ISNA(FE25),ISNA(FE24)),NA(),ABS(FE25-FE24))</f>
        <v/>
      </c>
      <c r="FJ25">
        <f>IF(ISNA(FD25),NA(),Capability!$N$10)</f>
        <v/>
      </c>
      <c r="FK25">
        <f>IF(ISNA(FD25),NA(),IF(OR(Capability!$Q$10="",Settings!$F$7&lt;&gt;"Y"),NA(),Capability!$Q$10))</f>
        <v/>
      </c>
      <c r="FL25">
        <f>IF(ISNA(FD25),NA(),IF(OR(Capability!$P$10="",Settings!$F$7&lt;&gt;"Y"),NA(),Capability!$P$10))</f>
        <v/>
      </c>
      <c r="FT25">
        <f>IF((FW$1+21)&gt;FU$1,NA(),(FW$1+21)-4)</f>
        <v/>
      </c>
      <c r="FU25">
        <f>IF((FW$1+21)&gt;FU$1,NA(),INDEX('Data Entry'!$N$5:$N$10004,(FW$1+21)-4))</f>
        <v/>
      </c>
      <c r="FV25">
        <f>IF(ISNA(FT25),NA(),Capability!$K$11)</f>
        <v/>
      </c>
      <c r="FW25">
        <f>IF(ISNA(FT25),NA(),Capability!$J$11)</f>
        <v/>
      </c>
      <c r="FX25">
        <f>IF(ISNA(FT25),NA(),Capability!$L$11)</f>
        <v/>
      </c>
      <c r="FY25">
        <f>IF(OR(ISNA(FU25),ISNA(FU24)),NA(),ABS(FU25-FU24))</f>
        <v/>
      </c>
      <c r="FZ25">
        <f>IF(ISNA(FT25),NA(),Capability!$N$11)</f>
        <v/>
      </c>
      <c r="GA25">
        <f>IF(ISNA(FT25),NA(),IF(OR(Capability!$Q$11="",Settings!$F$7&lt;&gt;"Y"),NA(),Capability!$Q$11))</f>
        <v/>
      </c>
      <c r="GB25">
        <f>IF(ISNA(FT25),NA(),IF(OR(Capability!$P$11="",Settings!$F$7&lt;&gt;"Y"),NA(),Capability!$P$11))</f>
        <v/>
      </c>
      <c r="GJ25">
        <f>IF((GM$1+21)&gt;GK$1,NA(),(GM$1+21)-4)</f>
        <v/>
      </c>
      <c r="GK25">
        <f>IF((GM$1+21)&gt;GK$1,NA(),INDEX('Data Entry'!$O$5:$O$10004,(GM$1+21)-4))</f>
        <v/>
      </c>
      <c r="GL25">
        <f>IF(ISNA(GJ25),NA(),Capability!$K$12)</f>
        <v/>
      </c>
      <c r="GM25">
        <f>IF(ISNA(GJ25),NA(),Capability!$J$12)</f>
        <v/>
      </c>
      <c r="GN25">
        <f>IF(ISNA(GJ25),NA(),Capability!$L$12)</f>
        <v/>
      </c>
      <c r="GO25">
        <f>IF(OR(ISNA(GK25),ISNA(GK24)),NA(),ABS(GK25-GK24))</f>
        <v/>
      </c>
      <c r="GP25">
        <f>IF(ISNA(GJ25),NA(),Capability!$N$12)</f>
        <v/>
      </c>
      <c r="GQ25">
        <f>IF(ISNA(GJ25),NA(),IF(OR(Capability!$Q$12="",Settings!$F$7&lt;&gt;"Y"),NA(),Capability!$Q$12))</f>
        <v/>
      </c>
      <c r="GR25">
        <f>IF(ISNA(GJ25),NA(),IF(OR(Capability!$P$12="",Settings!$F$7&lt;&gt;"Y"),NA(),Capability!$P$12))</f>
        <v/>
      </c>
      <c r="GZ25">
        <f>IF((HC$1+21)&gt;HA$1,NA(),(HC$1+21)-4)</f>
        <v/>
      </c>
      <c r="HA25">
        <f>IF((HC$1+21)&gt;HA$1,NA(),INDEX('Data Entry'!$P$5:$P$10004,(HC$1+21)-4))</f>
        <v/>
      </c>
      <c r="HB25">
        <f>IF(ISNA(GZ25),NA(),Capability!$K$13)</f>
        <v/>
      </c>
      <c r="HC25">
        <f>IF(ISNA(GZ25),NA(),Capability!$J$13)</f>
        <v/>
      </c>
      <c r="HD25">
        <f>IF(ISNA(GZ25),NA(),Capability!$L$13)</f>
        <v/>
      </c>
      <c r="HE25">
        <f>IF(OR(ISNA(HA25),ISNA(HA24)),NA(),ABS(HA25-HA24))</f>
        <v/>
      </c>
      <c r="HF25">
        <f>IF(ISNA(GZ25),NA(),Capability!$N$13)</f>
        <v/>
      </c>
      <c r="HG25">
        <f>IF(ISNA(GZ25),NA(),IF(OR(Capability!$Q$13="",Settings!$F$7&lt;&gt;"Y"),NA(),Capability!$Q$13))</f>
        <v/>
      </c>
      <c r="HH25">
        <f>IF(ISNA(GZ25),NA(),IF(OR(Capability!$P$13="",Settings!$F$7&lt;&gt;"Y"),NA(),Capability!$P$13))</f>
        <v/>
      </c>
      <c r="HP25">
        <f>IF((HS$1+21)&gt;HQ$1,NA(),(HS$1+21)-4)</f>
        <v/>
      </c>
      <c r="HQ25">
        <f>IF((HS$1+21)&gt;HQ$1,NA(),INDEX('Data Entry'!$Q$5:$Q$10004,(HS$1+21)-4))</f>
        <v/>
      </c>
      <c r="HR25">
        <f>IF(ISNA(HP25),NA(),Capability!$K$14)</f>
        <v/>
      </c>
      <c r="HS25">
        <f>IF(ISNA(HP25),NA(),Capability!$J$14)</f>
        <v/>
      </c>
      <c r="HT25">
        <f>IF(ISNA(HP25),NA(),Capability!$L$14)</f>
        <v/>
      </c>
      <c r="HU25">
        <f>IF(OR(ISNA(HQ25),ISNA(HQ24)),NA(),ABS(HQ25-HQ24))</f>
        <v/>
      </c>
      <c r="HV25">
        <f>IF(ISNA(HP25),NA(),Capability!$N$14)</f>
        <v/>
      </c>
      <c r="HW25">
        <f>IF(ISNA(HP25),NA(),IF(OR(Capability!$Q$14="",Settings!$F$7&lt;&gt;"Y"),NA(),Capability!$Q$14))</f>
        <v/>
      </c>
      <c r="HX25">
        <f>IF(ISNA(HP25),NA(),IF(OR(Capability!$P$14="",Settings!$F$7&lt;&gt;"Y"),NA(),Capability!$P$14))</f>
        <v/>
      </c>
    </row>
    <row r="26">
      <c r="A26" s="37" t="inlineStr">
        <is>
          <t>CAPABILITY</t>
        </is>
      </c>
      <c r="B26" s="28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R26">
        <f>IF((CU$1+22)&gt;CS$1,NA(),(CU$1+22)-4)</f>
        <v/>
      </c>
      <c r="CS26">
        <f>IF((CU$1+22)&gt;CS$1,NA(),INDEX('Data Entry'!$I$5:$I$10004,(CU$1+22)-4))</f>
        <v/>
      </c>
      <c r="CT26">
        <f>IF(ISNA(CR26),NA(),Capability!$K$6)</f>
        <v/>
      </c>
      <c r="CU26">
        <f>IF(ISNA(CR26),NA(),Capability!$J$6)</f>
        <v/>
      </c>
      <c r="CV26">
        <f>IF(ISNA(CR26),NA(),Capability!$L$6)</f>
        <v/>
      </c>
      <c r="CW26">
        <f>IF(OR(ISNA(CS26),ISNA(CS25)),NA(),ABS(CS26-CS25))</f>
        <v/>
      </c>
      <c r="CX26">
        <f>IF(ISNA(CR26),NA(),Capability!$N$6)</f>
        <v/>
      </c>
      <c r="CY26">
        <f>IF(ISNA(CR26),NA(),IF(OR(Capability!$Q$6="",Settings!$F$7&lt;&gt;"Y"),NA(),Capability!$Q$6))</f>
        <v/>
      </c>
      <c r="CZ26">
        <f>IF(ISNA(CR26),NA(),IF(OR(Capability!$P$6="",Settings!$F$7&lt;&gt;"Y"),NA(),Capability!$P$6))</f>
        <v/>
      </c>
      <c r="DH26">
        <f>IF((DK$1+22)&gt;DI$1,NA(),(DK$1+22)-4)</f>
        <v/>
      </c>
      <c r="DI26">
        <f>IF((DK$1+22)&gt;DI$1,NA(),INDEX('Data Entry'!$J$5:$J$10004,(DK$1+22)-4))</f>
        <v/>
      </c>
      <c r="DJ26">
        <f>IF(ISNA(DH26),NA(),Capability!$K$7)</f>
        <v/>
      </c>
      <c r="DK26">
        <f>IF(ISNA(DH26),NA(),Capability!$J$7)</f>
        <v/>
      </c>
      <c r="DL26">
        <f>IF(ISNA(DH26),NA(),Capability!$L$7)</f>
        <v/>
      </c>
      <c r="DM26">
        <f>IF(OR(ISNA(DI26),ISNA(DI25)),NA(),ABS(DI26-DI25))</f>
        <v/>
      </c>
      <c r="DN26">
        <f>IF(ISNA(DH26),NA(),Capability!$N$7)</f>
        <v/>
      </c>
      <c r="DO26">
        <f>IF(ISNA(DH26),NA(),IF(OR(Capability!$Q$7="",Settings!$F$7&lt;&gt;"Y"),NA(),Capability!$Q$7))</f>
        <v/>
      </c>
      <c r="DP26">
        <f>IF(ISNA(DH26),NA(),IF(OR(Capability!$P$7="",Settings!$F$7&lt;&gt;"Y"),NA(),Capability!$P$7))</f>
        <v/>
      </c>
      <c r="DX26">
        <f>IF((EA$1+22)&gt;DY$1,NA(),(EA$1+22)-4)</f>
        <v/>
      </c>
      <c r="DY26">
        <f>IF((EA$1+22)&gt;DY$1,NA(),INDEX('Data Entry'!$K$5:$K$10004,(EA$1+22)-4))</f>
        <v/>
      </c>
      <c r="DZ26">
        <f>IF(ISNA(DX26),NA(),Capability!$K$8)</f>
        <v/>
      </c>
      <c r="EA26">
        <f>IF(ISNA(DX26),NA(),Capability!$J$8)</f>
        <v/>
      </c>
      <c r="EB26">
        <f>IF(ISNA(DX26),NA(),Capability!$L$8)</f>
        <v/>
      </c>
      <c r="EC26">
        <f>IF(OR(ISNA(DY26),ISNA(DY25)),NA(),ABS(DY26-DY25))</f>
        <v/>
      </c>
      <c r="ED26">
        <f>IF(ISNA(DX26),NA(),Capability!$N$8)</f>
        <v/>
      </c>
      <c r="EE26">
        <f>IF(ISNA(DX26),NA(),IF(OR(Capability!$Q$8="",Settings!$F$7&lt;&gt;"Y"),NA(),Capability!$Q$8))</f>
        <v/>
      </c>
      <c r="EF26">
        <f>IF(ISNA(DX26),NA(),IF(OR(Capability!$P$8="",Settings!$F$7&lt;&gt;"Y"),NA(),Capability!$P$8))</f>
        <v/>
      </c>
      <c r="EN26">
        <f>IF((EQ$1+22)&gt;EO$1,NA(),(EQ$1+22)-4)</f>
        <v/>
      </c>
      <c r="EO26">
        <f>IF((EQ$1+22)&gt;EO$1,NA(),INDEX('Data Entry'!$L$5:$L$10004,(EQ$1+22)-4))</f>
        <v/>
      </c>
      <c r="EP26">
        <f>IF(ISNA(EN26),NA(),Capability!$K$9)</f>
        <v/>
      </c>
      <c r="EQ26">
        <f>IF(ISNA(EN26),NA(),Capability!$J$9)</f>
        <v/>
      </c>
      <c r="ER26">
        <f>IF(ISNA(EN26),NA(),Capability!$L$9)</f>
        <v/>
      </c>
      <c r="ES26">
        <f>IF(OR(ISNA(EO26),ISNA(EO25)),NA(),ABS(EO26-EO25))</f>
        <v/>
      </c>
      <c r="ET26">
        <f>IF(ISNA(EN26),NA(),Capability!$N$9)</f>
        <v/>
      </c>
      <c r="EU26">
        <f>IF(ISNA(EN26),NA(),IF(OR(Capability!$Q$9="",Settings!$F$7&lt;&gt;"Y"),NA(),Capability!$Q$9))</f>
        <v/>
      </c>
      <c r="EV26">
        <f>IF(ISNA(EN26),NA(),IF(OR(Capability!$P$9="",Settings!$F$7&lt;&gt;"Y"),NA(),Capability!$P$9))</f>
        <v/>
      </c>
      <c r="FD26">
        <f>IF((FG$1+22)&gt;FE$1,NA(),(FG$1+22)-4)</f>
        <v/>
      </c>
      <c r="FE26">
        <f>IF((FG$1+22)&gt;FE$1,NA(),INDEX('Data Entry'!$M$5:$M$10004,(FG$1+22)-4))</f>
        <v/>
      </c>
      <c r="FF26">
        <f>IF(ISNA(FD26),NA(),Capability!$K$10)</f>
        <v/>
      </c>
      <c r="FG26">
        <f>IF(ISNA(FD26),NA(),Capability!$J$10)</f>
        <v/>
      </c>
      <c r="FH26">
        <f>IF(ISNA(FD26),NA(),Capability!$L$10)</f>
        <v/>
      </c>
      <c r="FI26">
        <f>IF(OR(ISNA(FE26),ISNA(FE25)),NA(),ABS(FE26-FE25))</f>
        <v/>
      </c>
      <c r="FJ26">
        <f>IF(ISNA(FD26),NA(),Capability!$N$10)</f>
        <v/>
      </c>
      <c r="FK26">
        <f>IF(ISNA(FD26),NA(),IF(OR(Capability!$Q$10="",Settings!$F$7&lt;&gt;"Y"),NA(),Capability!$Q$10))</f>
        <v/>
      </c>
      <c r="FL26">
        <f>IF(ISNA(FD26),NA(),IF(OR(Capability!$P$10="",Settings!$F$7&lt;&gt;"Y"),NA(),Capability!$P$10))</f>
        <v/>
      </c>
      <c r="FT26">
        <f>IF((FW$1+22)&gt;FU$1,NA(),(FW$1+22)-4)</f>
        <v/>
      </c>
      <c r="FU26">
        <f>IF((FW$1+22)&gt;FU$1,NA(),INDEX('Data Entry'!$N$5:$N$10004,(FW$1+22)-4))</f>
        <v/>
      </c>
      <c r="FV26">
        <f>IF(ISNA(FT26),NA(),Capability!$K$11)</f>
        <v/>
      </c>
      <c r="FW26">
        <f>IF(ISNA(FT26),NA(),Capability!$J$11)</f>
        <v/>
      </c>
      <c r="FX26">
        <f>IF(ISNA(FT26),NA(),Capability!$L$11)</f>
        <v/>
      </c>
      <c r="FY26">
        <f>IF(OR(ISNA(FU26),ISNA(FU25)),NA(),ABS(FU26-FU25))</f>
        <v/>
      </c>
      <c r="FZ26">
        <f>IF(ISNA(FT26),NA(),Capability!$N$11)</f>
        <v/>
      </c>
      <c r="GA26">
        <f>IF(ISNA(FT26),NA(),IF(OR(Capability!$Q$11="",Settings!$F$7&lt;&gt;"Y"),NA(),Capability!$Q$11))</f>
        <v/>
      </c>
      <c r="GB26">
        <f>IF(ISNA(FT26),NA(),IF(OR(Capability!$P$11="",Settings!$F$7&lt;&gt;"Y"),NA(),Capability!$P$11))</f>
        <v/>
      </c>
      <c r="GJ26">
        <f>IF((GM$1+22)&gt;GK$1,NA(),(GM$1+22)-4)</f>
        <v/>
      </c>
      <c r="GK26">
        <f>IF((GM$1+22)&gt;GK$1,NA(),INDEX('Data Entry'!$O$5:$O$10004,(GM$1+22)-4))</f>
        <v/>
      </c>
      <c r="GL26">
        <f>IF(ISNA(GJ26),NA(),Capability!$K$12)</f>
        <v/>
      </c>
      <c r="GM26">
        <f>IF(ISNA(GJ26),NA(),Capability!$J$12)</f>
        <v/>
      </c>
      <c r="GN26">
        <f>IF(ISNA(GJ26),NA(),Capability!$L$12)</f>
        <v/>
      </c>
      <c r="GO26">
        <f>IF(OR(ISNA(GK26),ISNA(GK25)),NA(),ABS(GK26-GK25))</f>
        <v/>
      </c>
      <c r="GP26">
        <f>IF(ISNA(GJ26),NA(),Capability!$N$12)</f>
        <v/>
      </c>
      <c r="GQ26">
        <f>IF(ISNA(GJ26),NA(),IF(OR(Capability!$Q$12="",Settings!$F$7&lt;&gt;"Y"),NA(),Capability!$Q$12))</f>
        <v/>
      </c>
      <c r="GR26">
        <f>IF(ISNA(GJ26),NA(),IF(OR(Capability!$P$12="",Settings!$F$7&lt;&gt;"Y"),NA(),Capability!$P$12))</f>
        <v/>
      </c>
      <c r="GZ26">
        <f>IF((HC$1+22)&gt;HA$1,NA(),(HC$1+22)-4)</f>
        <v/>
      </c>
      <c r="HA26">
        <f>IF((HC$1+22)&gt;HA$1,NA(),INDEX('Data Entry'!$P$5:$P$10004,(HC$1+22)-4))</f>
        <v/>
      </c>
      <c r="HB26">
        <f>IF(ISNA(GZ26),NA(),Capability!$K$13)</f>
        <v/>
      </c>
      <c r="HC26">
        <f>IF(ISNA(GZ26),NA(),Capability!$J$13)</f>
        <v/>
      </c>
      <c r="HD26">
        <f>IF(ISNA(GZ26),NA(),Capability!$L$13)</f>
        <v/>
      </c>
      <c r="HE26">
        <f>IF(OR(ISNA(HA26),ISNA(HA25)),NA(),ABS(HA26-HA25))</f>
        <v/>
      </c>
      <c r="HF26">
        <f>IF(ISNA(GZ26),NA(),Capability!$N$13)</f>
        <v/>
      </c>
      <c r="HG26">
        <f>IF(ISNA(GZ26),NA(),IF(OR(Capability!$Q$13="",Settings!$F$7&lt;&gt;"Y"),NA(),Capability!$Q$13))</f>
        <v/>
      </c>
      <c r="HH26">
        <f>IF(ISNA(GZ26),NA(),IF(OR(Capability!$P$13="",Settings!$F$7&lt;&gt;"Y"),NA(),Capability!$P$13))</f>
        <v/>
      </c>
      <c r="HP26">
        <f>IF((HS$1+22)&gt;HQ$1,NA(),(HS$1+22)-4)</f>
        <v/>
      </c>
      <c r="HQ26">
        <f>IF((HS$1+22)&gt;HQ$1,NA(),INDEX('Data Entry'!$Q$5:$Q$10004,(HS$1+22)-4))</f>
        <v/>
      </c>
      <c r="HR26">
        <f>IF(ISNA(HP26),NA(),Capability!$K$14)</f>
        <v/>
      </c>
      <c r="HS26">
        <f>IF(ISNA(HP26),NA(),Capability!$J$14)</f>
        <v/>
      </c>
      <c r="HT26">
        <f>IF(ISNA(HP26),NA(),Capability!$L$14)</f>
        <v/>
      </c>
      <c r="HU26">
        <f>IF(OR(ISNA(HQ26),ISNA(HQ25)),NA(),ABS(HQ26-HQ25))</f>
        <v/>
      </c>
      <c r="HV26">
        <f>IF(ISNA(HP26),NA(),Capability!$N$14)</f>
        <v/>
      </c>
      <c r="HW26">
        <f>IF(ISNA(HP26),NA(),IF(OR(Capability!$Q$14="",Settings!$F$7&lt;&gt;"Y"),NA(),Capability!$Q$14))</f>
        <v/>
      </c>
      <c r="HX26">
        <f>IF(ISNA(HP26),NA(),IF(OR(Capability!$P$14="",Settings!$F$7&lt;&gt;"Y"),NA(),Capability!$P$14))</f>
        <v/>
      </c>
    </row>
    <row r="27">
      <c r="A27" s="35" t="inlineStr">
        <is>
          <t>Cp</t>
        </is>
      </c>
      <c r="B27" s="38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R27">
        <f>IF((CU$1+23)&gt;CS$1,NA(),(CU$1+23)-4)</f>
        <v/>
      </c>
      <c r="CS27">
        <f>IF((CU$1+23)&gt;CS$1,NA(),INDEX('Data Entry'!$I$5:$I$10004,(CU$1+23)-4))</f>
        <v/>
      </c>
      <c r="CT27">
        <f>IF(ISNA(CR27),NA(),Capability!$K$6)</f>
        <v/>
      </c>
      <c r="CU27">
        <f>IF(ISNA(CR27),NA(),Capability!$J$6)</f>
        <v/>
      </c>
      <c r="CV27">
        <f>IF(ISNA(CR27),NA(),Capability!$L$6)</f>
        <v/>
      </c>
      <c r="CW27">
        <f>IF(OR(ISNA(CS27),ISNA(CS26)),NA(),ABS(CS27-CS26))</f>
        <v/>
      </c>
      <c r="CX27">
        <f>IF(ISNA(CR27),NA(),Capability!$N$6)</f>
        <v/>
      </c>
      <c r="CY27">
        <f>IF(ISNA(CR27),NA(),IF(OR(Capability!$Q$6="",Settings!$F$7&lt;&gt;"Y"),NA(),Capability!$Q$6))</f>
        <v/>
      </c>
      <c r="CZ27">
        <f>IF(ISNA(CR27),NA(),IF(OR(Capability!$P$6="",Settings!$F$7&lt;&gt;"Y"),NA(),Capability!$P$6))</f>
        <v/>
      </c>
      <c r="DH27">
        <f>IF((DK$1+23)&gt;DI$1,NA(),(DK$1+23)-4)</f>
        <v/>
      </c>
      <c r="DI27">
        <f>IF((DK$1+23)&gt;DI$1,NA(),INDEX('Data Entry'!$J$5:$J$10004,(DK$1+23)-4))</f>
        <v/>
      </c>
      <c r="DJ27">
        <f>IF(ISNA(DH27),NA(),Capability!$K$7)</f>
        <v/>
      </c>
      <c r="DK27">
        <f>IF(ISNA(DH27),NA(),Capability!$J$7)</f>
        <v/>
      </c>
      <c r="DL27">
        <f>IF(ISNA(DH27),NA(),Capability!$L$7)</f>
        <v/>
      </c>
      <c r="DM27">
        <f>IF(OR(ISNA(DI27),ISNA(DI26)),NA(),ABS(DI27-DI26))</f>
        <v/>
      </c>
      <c r="DN27">
        <f>IF(ISNA(DH27),NA(),Capability!$N$7)</f>
        <v/>
      </c>
      <c r="DO27">
        <f>IF(ISNA(DH27),NA(),IF(OR(Capability!$Q$7="",Settings!$F$7&lt;&gt;"Y"),NA(),Capability!$Q$7))</f>
        <v/>
      </c>
      <c r="DP27">
        <f>IF(ISNA(DH27),NA(),IF(OR(Capability!$P$7="",Settings!$F$7&lt;&gt;"Y"),NA(),Capability!$P$7))</f>
        <v/>
      </c>
      <c r="DX27">
        <f>IF((EA$1+23)&gt;DY$1,NA(),(EA$1+23)-4)</f>
        <v/>
      </c>
      <c r="DY27">
        <f>IF((EA$1+23)&gt;DY$1,NA(),INDEX('Data Entry'!$K$5:$K$10004,(EA$1+23)-4))</f>
        <v/>
      </c>
      <c r="DZ27">
        <f>IF(ISNA(DX27),NA(),Capability!$K$8)</f>
        <v/>
      </c>
      <c r="EA27">
        <f>IF(ISNA(DX27),NA(),Capability!$J$8)</f>
        <v/>
      </c>
      <c r="EB27">
        <f>IF(ISNA(DX27),NA(),Capability!$L$8)</f>
        <v/>
      </c>
      <c r="EC27">
        <f>IF(OR(ISNA(DY27),ISNA(DY26)),NA(),ABS(DY27-DY26))</f>
        <v/>
      </c>
      <c r="ED27">
        <f>IF(ISNA(DX27),NA(),Capability!$N$8)</f>
        <v/>
      </c>
      <c r="EE27">
        <f>IF(ISNA(DX27),NA(),IF(OR(Capability!$Q$8="",Settings!$F$7&lt;&gt;"Y"),NA(),Capability!$Q$8))</f>
        <v/>
      </c>
      <c r="EF27">
        <f>IF(ISNA(DX27),NA(),IF(OR(Capability!$P$8="",Settings!$F$7&lt;&gt;"Y"),NA(),Capability!$P$8))</f>
        <v/>
      </c>
      <c r="EN27">
        <f>IF((EQ$1+23)&gt;EO$1,NA(),(EQ$1+23)-4)</f>
        <v/>
      </c>
      <c r="EO27">
        <f>IF((EQ$1+23)&gt;EO$1,NA(),INDEX('Data Entry'!$L$5:$L$10004,(EQ$1+23)-4))</f>
        <v/>
      </c>
      <c r="EP27">
        <f>IF(ISNA(EN27),NA(),Capability!$K$9)</f>
        <v/>
      </c>
      <c r="EQ27">
        <f>IF(ISNA(EN27),NA(),Capability!$J$9)</f>
        <v/>
      </c>
      <c r="ER27">
        <f>IF(ISNA(EN27),NA(),Capability!$L$9)</f>
        <v/>
      </c>
      <c r="ES27">
        <f>IF(OR(ISNA(EO27),ISNA(EO26)),NA(),ABS(EO27-EO26))</f>
        <v/>
      </c>
      <c r="ET27">
        <f>IF(ISNA(EN27),NA(),Capability!$N$9)</f>
        <v/>
      </c>
      <c r="EU27">
        <f>IF(ISNA(EN27),NA(),IF(OR(Capability!$Q$9="",Settings!$F$7&lt;&gt;"Y"),NA(),Capability!$Q$9))</f>
        <v/>
      </c>
      <c r="EV27">
        <f>IF(ISNA(EN27),NA(),IF(OR(Capability!$P$9="",Settings!$F$7&lt;&gt;"Y"),NA(),Capability!$P$9))</f>
        <v/>
      </c>
      <c r="FD27">
        <f>IF((FG$1+23)&gt;FE$1,NA(),(FG$1+23)-4)</f>
        <v/>
      </c>
      <c r="FE27">
        <f>IF((FG$1+23)&gt;FE$1,NA(),INDEX('Data Entry'!$M$5:$M$10004,(FG$1+23)-4))</f>
        <v/>
      </c>
      <c r="FF27">
        <f>IF(ISNA(FD27),NA(),Capability!$K$10)</f>
        <v/>
      </c>
      <c r="FG27">
        <f>IF(ISNA(FD27),NA(),Capability!$J$10)</f>
        <v/>
      </c>
      <c r="FH27">
        <f>IF(ISNA(FD27),NA(),Capability!$L$10)</f>
        <v/>
      </c>
      <c r="FI27">
        <f>IF(OR(ISNA(FE27),ISNA(FE26)),NA(),ABS(FE27-FE26))</f>
        <v/>
      </c>
      <c r="FJ27">
        <f>IF(ISNA(FD27),NA(),Capability!$N$10)</f>
        <v/>
      </c>
      <c r="FK27">
        <f>IF(ISNA(FD27),NA(),IF(OR(Capability!$Q$10="",Settings!$F$7&lt;&gt;"Y"),NA(),Capability!$Q$10))</f>
        <v/>
      </c>
      <c r="FL27">
        <f>IF(ISNA(FD27),NA(),IF(OR(Capability!$P$10="",Settings!$F$7&lt;&gt;"Y"),NA(),Capability!$P$10))</f>
        <v/>
      </c>
      <c r="FT27">
        <f>IF((FW$1+23)&gt;FU$1,NA(),(FW$1+23)-4)</f>
        <v/>
      </c>
      <c r="FU27">
        <f>IF((FW$1+23)&gt;FU$1,NA(),INDEX('Data Entry'!$N$5:$N$10004,(FW$1+23)-4))</f>
        <v/>
      </c>
      <c r="FV27">
        <f>IF(ISNA(FT27),NA(),Capability!$K$11)</f>
        <v/>
      </c>
      <c r="FW27">
        <f>IF(ISNA(FT27),NA(),Capability!$J$11)</f>
        <v/>
      </c>
      <c r="FX27">
        <f>IF(ISNA(FT27),NA(),Capability!$L$11)</f>
        <v/>
      </c>
      <c r="FY27">
        <f>IF(OR(ISNA(FU27),ISNA(FU26)),NA(),ABS(FU27-FU26))</f>
        <v/>
      </c>
      <c r="FZ27">
        <f>IF(ISNA(FT27),NA(),Capability!$N$11)</f>
        <v/>
      </c>
      <c r="GA27">
        <f>IF(ISNA(FT27),NA(),IF(OR(Capability!$Q$11="",Settings!$F$7&lt;&gt;"Y"),NA(),Capability!$Q$11))</f>
        <v/>
      </c>
      <c r="GB27">
        <f>IF(ISNA(FT27),NA(),IF(OR(Capability!$P$11="",Settings!$F$7&lt;&gt;"Y"),NA(),Capability!$P$11))</f>
        <v/>
      </c>
      <c r="GJ27">
        <f>IF((GM$1+23)&gt;GK$1,NA(),(GM$1+23)-4)</f>
        <v/>
      </c>
      <c r="GK27">
        <f>IF((GM$1+23)&gt;GK$1,NA(),INDEX('Data Entry'!$O$5:$O$10004,(GM$1+23)-4))</f>
        <v/>
      </c>
      <c r="GL27">
        <f>IF(ISNA(GJ27),NA(),Capability!$K$12)</f>
        <v/>
      </c>
      <c r="GM27">
        <f>IF(ISNA(GJ27),NA(),Capability!$J$12)</f>
        <v/>
      </c>
      <c r="GN27">
        <f>IF(ISNA(GJ27),NA(),Capability!$L$12)</f>
        <v/>
      </c>
      <c r="GO27">
        <f>IF(OR(ISNA(GK27),ISNA(GK26)),NA(),ABS(GK27-GK26))</f>
        <v/>
      </c>
      <c r="GP27">
        <f>IF(ISNA(GJ27),NA(),Capability!$N$12)</f>
        <v/>
      </c>
      <c r="GQ27">
        <f>IF(ISNA(GJ27),NA(),IF(OR(Capability!$Q$12="",Settings!$F$7&lt;&gt;"Y"),NA(),Capability!$Q$12))</f>
        <v/>
      </c>
      <c r="GR27">
        <f>IF(ISNA(GJ27),NA(),IF(OR(Capability!$P$12="",Settings!$F$7&lt;&gt;"Y"),NA(),Capability!$P$12))</f>
        <v/>
      </c>
      <c r="GZ27">
        <f>IF((HC$1+23)&gt;HA$1,NA(),(HC$1+23)-4)</f>
        <v/>
      </c>
      <c r="HA27">
        <f>IF((HC$1+23)&gt;HA$1,NA(),INDEX('Data Entry'!$P$5:$P$10004,(HC$1+23)-4))</f>
        <v/>
      </c>
      <c r="HB27">
        <f>IF(ISNA(GZ27),NA(),Capability!$K$13)</f>
        <v/>
      </c>
      <c r="HC27">
        <f>IF(ISNA(GZ27),NA(),Capability!$J$13)</f>
        <v/>
      </c>
      <c r="HD27">
        <f>IF(ISNA(GZ27),NA(),Capability!$L$13)</f>
        <v/>
      </c>
      <c r="HE27">
        <f>IF(OR(ISNA(HA27),ISNA(HA26)),NA(),ABS(HA27-HA26))</f>
        <v/>
      </c>
      <c r="HF27">
        <f>IF(ISNA(GZ27),NA(),Capability!$N$13)</f>
        <v/>
      </c>
      <c r="HG27">
        <f>IF(ISNA(GZ27),NA(),IF(OR(Capability!$Q$13="",Settings!$F$7&lt;&gt;"Y"),NA(),Capability!$Q$13))</f>
        <v/>
      </c>
      <c r="HH27">
        <f>IF(ISNA(GZ27),NA(),IF(OR(Capability!$P$13="",Settings!$F$7&lt;&gt;"Y"),NA(),Capability!$P$13))</f>
        <v/>
      </c>
      <c r="HP27">
        <f>IF((HS$1+23)&gt;HQ$1,NA(),(HS$1+23)-4)</f>
        <v/>
      </c>
      <c r="HQ27">
        <f>IF((HS$1+23)&gt;HQ$1,NA(),INDEX('Data Entry'!$Q$5:$Q$10004,(HS$1+23)-4))</f>
        <v/>
      </c>
      <c r="HR27">
        <f>IF(ISNA(HP27),NA(),Capability!$K$14)</f>
        <v/>
      </c>
      <c r="HS27">
        <f>IF(ISNA(HP27),NA(),Capability!$J$14)</f>
        <v/>
      </c>
      <c r="HT27">
        <f>IF(ISNA(HP27),NA(),Capability!$L$14)</f>
        <v/>
      </c>
      <c r="HU27">
        <f>IF(OR(ISNA(HQ27),ISNA(HQ26)),NA(),ABS(HQ27-HQ26))</f>
        <v/>
      </c>
      <c r="HV27">
        <f>IF(ISNA(HP27),NA(),Capability!$N$14)</f>
        <v/>
      </c>
      <c r="HW27">
        <f>IF(ISNA(HP27),NA(),IF(OR(Capability!$Q$14="",Settings!$F$7&lt;&gt;"Y"),NA(),Capability!$Q$14))</f>
        <v/>
      </c>
      <c r="HX27">
        <f>IF(ISNA(HP27),NA(),IF(OR(Capability!$P$14="",Settings!$F$7&lt;&gt;"Y"),NA(),Capability!$P$14))</f>
        <v/>
      </c>
    </row>
    <row r="28">
      <c r="A28" s="35" t="inlineStr">
        <is>
          <t>Cpk</t>
        </is>
      </c>
      <c r="B28" s="38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R28">
        <f>IF((CU$1+24)&gt;CS$1,NA(),(CU$1+24)-4)</f>
        <v/>
      </c>
      <c r="CS28">
        <f>IF((CU$1+24)&gt;CS$1,NA(),INDEX('Data Entry'!$I$5:$I$10004,(CU$1+24)-4))</f>
        <v/>
      </c>
      <c r="CT28">
        <f>IF(ISNA(CR28),NA(),Capability!$K$6)</f>
        <v/>
      </c>
      <c r="CU28">
        <f>IF(ISNA(CR28),NA(),Capability!$J$6)</f>
        <v/>
      </c>
      <c r="CV28">
        <f>IF(ISNA(CR28),NA(),Capability!$L$6)</f>
        <v/>
      </c>
      <c r="CW28">
        <f>IF(OR(ISNA(CS28),ISNA(CS27)),NA(),ABS(CS28-CS27))</f>
        <v/>
      </c>
      <c r="CX28">
        <f>IF(ISNA(CR28),NA(),Capability!$N$6)</f>
        <v/>
      </c>
      <c r="CY28">
        <f>IF(ISNA(CR28),NA(),IF(OR(Capability!$Q$6="",Settings!$F$7&lt;&gt;"Y"),NA(),Capability!$Q$6))</f>
        <v/>
      </c>
      <c r="CZ28">
        <f>IF(ISNA(CR28),NA(),IF(OR(Capability!$P$6="",Settings!$F$7&lt;&gt;"Y"),NA(),Capability!$P$6))</f>
        <v/>
      </c>
      <c r="DH28">
        <f>IF((DK$1+24)&gt;DI$1,NA(),(DK$1+24)-4)</f>
        <v/>
      </c>
      <c r="DI28">
        <f>IF((DK$1+24)&gt;DI$1,NA(),INDEX('Data Entry'!$J$5:$J$10004,(DK$1+24)-4))</f>
        <v/>
      </c>
      <c r="DJ28">
        <f>IF(ISNA(DH28),NA(),Capability!$K$7)</f>
        <v/>
      </c>
      <c r="DK28">
        <f>IF(ISNA(DH28),NA(),Capability!$J$7)</f>
        <v/>
      </c>
      <c r="DL28">
        <f>IF(ISNA(DH28),NA(),Capability!$L$7)</f>
        <v/>
      </c>
      <c r="DM28">
        <f>IF(OR(ISNA(DI28),ISNA(DI27)),NA(),ABS(DI28-DI27))</f>
        <v/>
      </c>
      <c r="DN28">
        <f>IF(ISNA(DH28),NA(),Capability!$N$7)</f>
        <v/>
      </c>
      <c r="DO28">
        <f>IF(ISNA(DH28),NA(),IF(OR(Capability!$Q$7="",Settings!$F$7&lt;&gt;"Y"),NA(),Capability!$Q$7))</f>
        <v/>
      </c>
      <c r="DP28">
        <f>IF(ISNA(DH28),NA(),IF(OR(Capability!$P$7="",Settings!$F$7&lt;&gt;"Y"),NA(),Capability!$P$7))</f>
        <v/>
      </c>
      <c r="DX28">
        <f>IF((EA$1+24)&gt;DY$1,NA(),(EA$1+24)-4)</f>
        <v/>
      </c>
      <c r="DY28">
        <f>IF((EA$1+24)&gt;DY$1,NA(),INDEX('Data Entry'!$K$5:$K$10004,(EA$1+24)-4))</f>
        <v/>
      </c>
      <c r="DZ28">
        <f>IF(ISNA(DX28),NA(),Capability!$K$8)</f>
        <v/>
      </c>
      <c r="EA28">
        <f>IF(ISNA(DX28),NA(),Capability!$J$8)</f>
        <v/>
      </c>
      <c r="EB28">
        <f>IF(ISNA(DX28),NA(),Capability!$L$8)</f>
        <v/>
      </c>
      <c r="EC28">
        <f>IF(OR(ISNA(DY28),ISNA(DY27)),NA(),ABS(DY28-DY27))</f>
        <v/>
      </c>
      <c r="ED28">
        <f>IF(ISNA(DX28),NA(),Capability!$N$8)</f>
        <v/>
      </c>
      <c r="EE28">
        <f>IF(ISNA(DX28),NA(),IF(OR(Capability!$Q$8="",Settings!$F$7&lt;&gt;"Y"),NA(),Capability!$Q$8))</f>
        <v/>
      </c>
      <c r="EF28">
        <f>IF(ISNA(DX28),NA(),IF(OR(Capability!$P$8="",Settings!$F$7&lt;&gt;"Y"),NA(),Capability!$P$8))</f>
        <v/>
      </c>
      <c r="EN28">
        <f>IF((EQ$1+24)&gt;EO$1,NA(),(EQ$1+24)-4)</f>
        <v/>
      </c>
      <c r="EO28">
        <f>IF((EQ$1+24)&gt;EO$1,NA(),INDEX('Data Entry'!$L$5:$L$10004,(EQ$1+24)-4))</f>
        <v/>
      </c>
      <c r="EP28">
        <f>IF(ISNA(EN28),NA(),Capability!$K$9)</f>
        <v/>
      </c>
      <c r="EQ28">
        <f>IF(ISNA(EN28),NA(),Capability!$J$9)</f>
        <v/>
      </c>
      <c r="ER28">
        <f>IF(ISNA(EN28),NA(),Capability!$L$9)</f>
        <v/>
      </c>
      <c r="ES28">
        <f>IF(OR(ISNA(EO28),ISNA(EO27)),NA(),ABS(EO28-EO27))</f>
        <v/>
      </c>
      <c r="ET28">
        <f>IF(ISNA(EN28),NA(),Capability!$N$9)</f>
        <v/>
      </c>
      <c r="EU28">
        <f>IF(ISNA(EN28),NA(),IF(OR(Capability!$Q$9="",Settings!$F$7&lt;&gt;"Y"),NA(),Capability!$Q$9))</f>
        <v/>
      </c>
      <c r="EV28">
        <f>IF(ISNA(EN28),NA(),IF(OR(Capability!$P$9="",Settings!$F$7&lt;&gt;"Y"),NA(),Capability!$P$9))</f>
        <v/>
      </c>
      <c r="FD28">
        <f>IF((FG$1+24)&gt;FE$1,NA(),(FG$1+24)-4)</f>
        <v/>
      </c>
      <c r="FE28">
        <f>IF((FG$1+24)&gt;FE$1,NA(),INDEX('Data Entry'!$M$5:$M$10004,(FG$1+24)-4))</f>
        <v/>
      </c>
      <c r="FF28">
        <f>IF(ISNA(FD28),NA(),Capability!$K$10)</f>
        <v/>
      </c>
      <c r="FG28">
        <f>IF(ISNA(FD28),NA(),Capability!$J$10)</f>
        <v/>
      </c>
      <c r="FH28">
        <f>IF(ISNA(FD28),NA(),Capability!$L$10)</f>
        <v/>
      </c>
      <c r="FI28">
        <f>IF(OR(ISNA(FE28),ISNA(FE27)),NA(),ABS(FE28-FE27))</f>
        <v/>
      </c>
      <c r="FJ28">
        <f>IF(ISNA(FD28),NA(),Capability!$N$10)</f>
        <v/>
      </c>
      <c r="FK28">
        <f>IF(ISNA(FD28),NA(),IF(OR(Capability!$Q$10="",Settings!$F$7&lt;&gt;"Y"),NA(),Capability!$Q$10))</f>
        <v/>
      </c>
      <c r="FL28">
        <f>IF(ISNA(FD28),NA(),IF(OR(Capability!$P$10="",Settings!$F$7&lt;&gt;"Y"),NA(),Capability!$P$10))</f>
        <v/>
      </c>
      <c r="FT28">
        <f>IF((FW$1+24)&gt;FU$1,NA(),(FW$1+24)-4)</f>
        <v/>
      </c>
      <c r="FU28">
        <f>IF((FW$1+24)&gt;FU$1,NA(),INDEX('Data Entry'!$N$5:$N$10004,(FW$1+24)-4))</f>
        <v/>
      </c>
      <c r="FV28">
        <f>IF(ISNA(FT28),NA(),Capability!$K$11)</f>
        <v/>
      </c>
      <c r="FW28">
        <f>IF(ISNA(FT28),NA(),Capability!$J$11)</f>
        <v/>
      </c>
      <c r="FX28">
        <f>IF(ISNA(FT28),NA(),Capability!$L$11)</f>
        <v/>
      </c>
      <c r="FY28">
        <f>IF(OR(ISNA(FU28),ISNA(FU27)),NA(),ABS(FU28-FU27))</f>
        <v/>
      </c>
      <c r="FZ28">
        <f>IF(ISNA(FT28),NA(),Capability!$N$11)</f>
        <v/>
      </c>
      <c r="GA28">
        <f>IF(ISNA(FT28),NA(),IF(OR(Capability!$Q$11="",Settings!$F$7&lt;&gt;"Y"),NA(),Capability!$Q$11))</f>
        <v/>
      </c>
      <c r="GB28">
        <f>IF(ISNA(FT28),NA(),IF(OR(Capability!$P$11="",Settings!$F$7&lt;&gt;"Y"),NA(),Capability!$P$11))</f>
        <v/>
      </c>
      <c r="GJ28">
        <f>IF((GM$1+24)&gt;GK$1,NA(),(GM$1+24)-4)</f>
        <v/>
      </c>
      <c r="GK28">
        <f>IF((GM$1+24)&gt;GK$1,NA(),INDEX('Data Entry'!$O$5:$O$10004,(GM$1+24)-4))</f>
        <v/>
      </c>
      <c r="GL28">
        <f>IF(ISNA(GJ28),NA(),Capability!$K$12)</f>
        <v/>
      </c>
      <c r="GM28">
        <f>IF(ISNA(GJ28),NA(),Capability!$J$12)</f>
        <v/>
      </c>
      <c r="GN28">
        <f>IF(ISNA(GJ28),NA(),Capability!$L$12)</f>
        <v/>
      </c>
      <c r="GO28">
        <f>IF(OR(ISNA(GK28),ISNA(GK27)),NA(),ABS(GK28-GK27))</f>
        <v/>
      </c>
      <c r="GP28">
        <f>IF(ISNA(GJ28),NA(),Capability!$N$12)</f>
        <v/>
      </c>
      <c r="GQ28">
        <f>IF(ISNA(GJ28),NA(),IF(OR(Capability!$Q$12="",Settings!$F$7&lt;&gt;"Y"),NA(),Capability!$Q$12))</f>
        <v/>
      </c>
      <c r="GR28">
        <f>IF(ISNA(GJ28),NA(),IF(OR(Capability!$P$12="",Settings!$F$7&lt;&gt;"Y"),NA(),Capability!$P$12))</f>
        <v/>
      </c>
      <c r="GZ28">
        <f>IF((HC$1+24)&gt;HA$1,NA(),(HC$1+24)-4)</f>
        <v/>
      </c>
      <c r="HA28">
        <f>IF((HC$1+24)&gt;HA$1,NA(),INDEX('Data Entry'!$P$5:$P$10004,(HC$1+24)-4))</f>
        <v/>
      </c>
      <c r="HB28">
        <f>IF(ISNA(GZ28),NA(),Capability!$K$13)</f>
        <v/>
      </c>
      <c r="HC28">
        <f>IF(ISNA(GZ28),NA(),Capability!$J$13)</f>
        <v/>
      </c>
      <c r="HD28">
        <f>IF(ISNA(GZ28),NA(),Capability!$L$13)</f>
        <v/>
      </c>
      <c r="HE28">
        <f>IF(OR(ISNA(HA28),ISNA(HA27)),NA(),ABS(HA28-HA27))</f>
        <v/>
      </c>
      <c r="HF28">
        <f>IF(ISNA(GZ28),NA(),Capability!$N$13)</f>
        <v/>
      </c>
      <c r="HG28">
        <f>IF(ISNA(GZ28),NA(),IF(OR(Capability!$Q$13="",Settings!$F$7&lt;&gt;"Y"),NA(),Capability!$Q$13))</f>
        <v/>
      </c>
      <c r="HH28">
        <f>IF(ISNA(GZ28),NA(),IF(OR(Capability!$P$13="",Settings!$F$7&lt;&gt;"Y"),NA(),Capability!$P$13))</f>
        <v/>
      </c>
      <c r="HP28">
        <f>IF((HS$1+24)&gt;HQ$1,NA(),(HS$1+24)-4)</f>
        <v/>
      </c>
      <c r="HQ28">
        <f>IF((HS$1+24)&gt;HQ$1,NA(),INDEX('Data Entry'!$Q$5:$Q$10004,(HS$1+24)-4))</f>
        <v/>
      </c>
      <c r="HR28">
        <f>IF(ISNA(HP28),NA(),Capability!$K$14)</f>
        <v/>
      </c>
      <c r="HS28">
        <f>IF(ISNA(HP28),NA(),Capability!$J$14)</f>
        <v/>
      </c>
      <c r="HT28">
        <f>IF(ISNA(HP28),NA(),Capability!$L$14)</f>
        <v/>
      </c>
      <c r="HU28">
        <f>IF(OR(ISNA(HQ28),ISNA(HQ27)),NA(),ABS(HQ28-HQ27))</f>
        <v/>
      </c>
      <c r="HV28">
        <f>IF(ISNA(HP28),NA(),Capability!$N$14)</f>
        <v/>
      </c>
      <c r="HW28">
        <f>IF(ISNA(HP28),NA(),IF(OR(Capability!$Q$14="",Settings!$F$7&lt;&gt;"Y"),NA(),Capability!$Q$14))</f>
        <v/>
      </c>
      <c r="HX28">
        <f>IF(ISNA(HP28),NA(),IF(OR(Capability!$P$14="",Settings!$F$7&lt;&gt;"Y"),NA(),Capability!$P$14))</f>
        <v/>
      </c>
    </row>
    <row r="29">
      <c r="A29" s="35" t="inlineStr">
        <is>
          <t>Pp</t>
        </is>
      </c>
      <c r="B29" s="38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R29">
        <f>IF((CU$1+25)&gt;CS$1,NA(),(CU$1+25)-4)</f>
        <v/>
      </c>
      <c r="CS29">
        <f>IF((CU$1+25)&gt;CS$1,NA(),INDEX('Data Entry'!$I$5:$I$10004,(CU$1+25)-4))</f>
        <v/>
      </c>
      <c r="CT29">
        <f>IF(ISNA(CR29),NA(),Capability!$K$6)</f>
        <v/>
      </c>
      <c r="CU29">
        <f>IF(ISNA(CR29),NA(),Capability!$J$6)</f>
        <v/>
      </c>
      <c r="CV29">
        <f>IF(ISNA(CR29),NA(),Capability!$L$6)</f>
        <v/>
      </c>
      <c r="CW29">
        <f>IF(OR(ISNA(CS29),ISNA(CS28)),NA(),ABS(CS29-CS28))</f>
        <v/>
      </c>
      <c r="CX29">
        <f>IF(ISNA(CR29),NA(),Capability!$N$6)</f>
        <v/>
      </c>
      <c r="CY29">
        <f>IF(ISNA(CR29),NA(),IF(OR(Capability!$Q$6="",Settings!$F$7&lt;&gt;"Y"),NA(),Capability!$Q$6))</f>
        <v/>
      </c>
      <c r="CZ29">
        <f>IF(ISNA(CR29),NA(),IF(OR(Capability!$P$6="",Settings!$F$7&lt;&gt;"Y"),NA(),Capability!$P$6))</f>
        <v/>
      </c>
      <c r="DH29">
        <f>IF((DK$1+25)&gt;DI$1,NA(),(DK$1+25)-4)</f>
        <v/>
      </c>
      <c r="DI29">
        <f>IF((DK$1+25)&gt;DI$1,NA(),INDEX('Data Entry'!$J$5:$J$10004,(DK$1+25)-4))</f>
        <v/>
      </c>
      <c r="DJ29">
        <f>IF(ISNA(DH29),NA(),Capability!$K$7)</f>
        <v/>
      </c>
      <c r="DK29">
        <f>IF(ISNA(DH29),NA(),Capability!$J$7)</f>
        <v/>
      </c>
      <c r="DL29">
        <f>IF(ISNA(DH29),NA(),Capability!$L$7)</f>
        <v/>
      </c>
      <c r="DM29">
        <f>IF(OR(ISNA(DI29),ISNA(DI28)),NA(),ABS(DI29-DI28))</f>
        <v/>
      </c>
      <c r="DN29">
        <f>IF(ISNA(DH29),NA(),Capability!$N$7)</f>
        <v/>
      </c>
      <c r="DO29">
        <f>IF(ISNA(DH29),NA(),IF(OR(Capability!$Q$7="",Settings!$F$7&lt;&gt;"Y"),NA(),Capability!$Q$7))</f>
        <v/>
      </c>
      <c r="DP29">
        <f>IF(ISNA(DH29),NA(),IF(OR(Capability!$P$7="",Settings!$F$7&lt;&gt;"Y"),NA(),Capability!$P$7))</f>
        <v/>
      </c>
      <c r="DX29">
        <f>IF((EA$1+25)&gt;DY$1,NA(),(EA$1+25)-4)</f>
        <v/>
      </c>
      <c r="DY29">
        <f>IF((EA$1+25)&gt;DY$1,NA(),INDEX('Data Entry'!$K$5:$K$10004,(EA$1+25)-4))</f>
        <v/>
      </c>
      <c r="DZ29">
        <f>IF(ISNA(DX29),NA(),Capability!$K$8)</f>
        <v/>
      </c>
      <c r="EA29">
        <f>IF(ISNA(DX29),NA(),Capability!$J$8)</f>
        <v/>
      </c>
      <c r="EB29">
        <f>IF(ISNA(DX29),NA(),Capability!$L$8)</f>
        <v/>
      </c>
      <c r="EC29">
        <f>IF(OR(ISNA(DY29),ISNA(DY28)),NA(),ABS(DY29-DY28))</f>
        <v/>
      </c>
      <c r="ED29">
        <f>IF(ISNA(DX29),NA(),Capability!$N$8)</f>
        <v/>
      </c>
      <c r="EE29">
        <f>IF(ISNA(DX29),NA(),IF(OR(Capability!$Q$8="",Settings!$F$7&lt;&gt;"Y"),NA(),Capability!$Q$8))</f>
        <v/>
      </c>
      <c r="EF29">
        <f>IF(ISNA(DX29),NA(),IF(OR(Capability!$P$8="",Settings!$F$7&lt;&gt;"Y"),NA(),Capability!$P$8))</f>
        <v/>
      </c>
      <c r="EN29">
        <f>IF((EQ$1+25)&gt;EO$1,NA(),(EQ$1+25)-4)</f>
        <v/>
      </c>
      <c r="EO29">
        <f>IF((EQ$1+25)&gt;EO$1,NA(),INDEX('Data Entry'!$L$5:$L$10004,(EQ$1+25)-4))</f>
        <v/>
      </c>
      <c r="EP29">
        <f>IF(ISNA(EN29),NA(),Capability!$K$9)</f>
        <v/>
      </c>
      <c r="EQ29">
        <f>IF(ISNA(EN29),NA(),Capability!$J$9)</f>
        <v/>
      </c>
      <c r="ER29">
        <f>IF(ISNA(EN29),NA(),Capability!$L$9)</f>
        <v/>
      </c>
      <c r="ES29">
        <f>IF(OR(ISNA(EO29),ISNA(EO28)),NA(),ABS(EO29-EO28))</f>
        <v/>
      </c>
      <c r="ET29">
        <f>IF(ISNA(EN29),NA(),Capability!$N$9)</f>
        <v/>
      </c>
      <c r="EU29">
        <f>IF(ISNA(EN29),NA(),IF(OR(Capability!$Q$9="",Settings!$F$7&lt;&gt;"Y"),NA(),Capability!$Q$9))</f>
        <v/>
      </c>
      <c r="EV29">
        <f>IF(ISNA(EN29),NA(),IF(OR(Capability!$P$9="",Settings!$F$7&lt;&gt;"Y"),NA(),Capability!$P$9))</f>
        <v/>
      </c>
      <c r="FD29">
        <f>IF((FG$1+25)&gt;FE$1,NA(),(FG$1+25)-4)</f>
        <v/>
      </c>
      <c r="FE29">
        <f>IF((FG$1+25)&gt;FE$1,NA(),INDEX('Data Entry'!$M$5:$M$10004,(FG$1+25)-4))</f>
        <v/>
      </c>
      <c r="FF29">
        <f>IF(ISNA(FD29),NA(),Capability!$K$10)</f>
        <v/>
      </c>
      <c r="FG29">
        <f>IF(ISNA(FD29),NA(),Capability!$J$10)</f>
        <v/>
      </c>
      <c r="FH29">
        <f>IF(ISNA(FD29),NA(),Capability!$L$10)</f>
        <v/>
      </c>
      <c r="FI29">
        <f>IF(OR(ISNA(FE29),ISNA(FE28)),NA(),ABS(FE29-FE28))</f>
        <v/>
      </c>
      <c r="FJ29">
        <f>IF(ISNA(FD29),NA(),Capability!$N$10)</f>
        <v/>
      </c>
      <c r="FK29">
        <f>IF(ISNA(FD29),NA(),IF(OR(Capability!$Q$10="",Settings!$F$7&lt;&gt;"Y"),NA(),Capability!$Q$10))</f>
        <v/>
      </c>
      <c r="FL29">
        <f>IF(ISNA(FD29),NA(),IF(OR(Capability!$P$10="",Settings!$F$7&lt;&gt;"Y"),NA(),Capability!$P$10))</f>
        <v/>
      </c>
      <c r="FT29">
        <f>IF((FW$1+25)&gt;FU$1,NA(),(FW$1+25)-4)</f>
        <v/>
      </c>
      <c r="FU29">
        <f>IF((FW$1+25)&gt;FU$1,NA(),INDEX('Data Entry'!$N$5:$N$10004,(FW$1+25)-4))</f>
        <v/>
      </c>
      <c r="FV29">
        <f>IF(ISNA(FT29),NA(),Capability!$K$11)</f>
        <v/>
      </c>
      <c r="FW29">
        <f>IF(ISNA(FT29),NA(),Capability!$J$11)</f>
        <v/>
      </c>
      <c r="FX29">
        <f>IF(ISNA(FT29),NA(),Capability!$L$11)</f>
        <v/>
      </c>
      <c r="FY29">
        <f>IF(OR(ISNA(FU29),ISNA(FU28)),NA(),ABS(FU29-FU28))</f>
        <v/>
      </c>
      <c r="FZ29">
        <f>IF(ISNA(FT29),NA(),Capability!$N$11)</f>
        <v/>
      </c>
      <c r="GA29">
        <f>IF(ISNA(FT29),NA(),IF(OR(Capability!$Q$11="",Settings!$F$7&lt;&gt;"Y"),NA(),Capability!$Q$11))</f>
        <v/>
      </c>
      <c r="GB29">
        <f>IF(ISNA(FT29),NA(),IF(OR(Capability!$P$11="",Settings!$F$7&lt;&gt;"Y"),NA(),Capability!$P$11))</f>
        <v/>
      </c>
      <c r="GJ29">
        <f>IF((GM$1+25)&gt;GK$1,NA(),(GM$1+25)-4)</f>
        <v/>
      </c>
      <c r="GK29">
        <f>IF((GM$1+25)&gt;GK$1,NA(),INDEX('Data Entry'!$O$5:$O$10004,(GM$1+25)-4))</f>
        <v/>
      </c>
      <c r="GL29">
        <f>IF(ISNA(GJ29),NA(),Capability!$K$12)</f>
        <v/>
      </c>
      <c r="GM29">
        <f>IF(ISNA(GJ29),NA(),Capability!$J$12)</f>
        <v/>
      </c>
      <c r="GN29">
        <f>IF(ISNA(GJ29),NA(),Capability!$L$12)</f>
        <v/>
      </c>
      <c r="GO29">
        <f>IF(OR(ISNA(GK29),ISNA(GK28)),NA(),ABS(GK29-GK28))</f>
        <v/>
      </c>
      <c r="GP29">
        <f>IF(ISNA(GJ29),NA(),Capability!$N$12)</f>
        <v/>
      </c>
      <c r="GQ29">
        <f>IF(ISNA(GJ29),NA(),IF(OR(Capability!$Q$12="",Settings!$F$7&lt;&gt;"Y"),NA(),Capability!$Q$12))</f>
        <v/>
      </c>
      <c r="GR29">
        <f>IF(ISNA(GJ29),NA(),IF(OR(Capability!$P$12="",Settings!$F$7&lt;&gt;"Y"),NA(),Capability!$P$12))</f>
        <v/>
      </c>
      <c r="GZ29">
        <f>IF((HC$1+25)&gt;HA$1,NA(),(HC$1+25)-4)</f>
        <v/>
      </c>
      <c r="HA29">
        <f>IF((HC$1+25)&gt;HA$1,NA(),INDEX('Data Entry'!$P$5:$P$10004,(HC$1+25)-4))</f>
        <v/>
      </c>
      <c r="HB29">
        <f>IF(ISNA(GZ29),NA(),Capability!$K$13)</f>
        <v/>
      </c>
      <c r="HC29">
        <f>IF(ISNA(GZ29),NA(),Capability!$J$13)</f>
        <v/>
      </c>
      <c r="HD29">
        <f>IF(ISNA(GZ29),NA(),Capability!$L$13)</f>
        <v/>
      </c>
      <c r="HE29">
        <f>IF(OR(ISNA(HA29),ISNA(HA28)),NA(),ABS(HA29-HA28))</f>
        <v/>
      </c>
      <c r="HF29">
        <f>IF(ISNA(GZ29),NA(),Capability!$N$13)</f>
        <v/>
      </c>
      <c r="HG29">
        <f>IF(ISNA(GZ29),NA(),IF(OR(Capability!$Q$13="",Settings!$F$7&lt;&gt;"Y"),NA(),Capability!$Q$13))</f>
        <v/>
      </c>
      <c r="HH29">
        <f>IF(ISNA(GZ29),NA(),IF(OR(Capability!$P$13="",Settings!$F$7&lt;&gt;"Y"),NA(),Capability!$P$13))</f>
        <v/>
      </c>
      <c r="HP29">
        <f>IF((HS$1+25)&gt;HQ$1,NA(),(HS$1+25)-4)</f>
        <v/>
      </c>
      <c r="HQ29">
        <f>IF((HS$1+25)&gt;HQ$1,NA(),INDEX('Data Entry'!$Q$5:$Q$10004,(HS$1+25)-4))</f>
        <v/>
      </c>
      <c r="HR29">
        <f>IF(ISNA(HP29),NA(),Capability!$K$14)</f>
        <v/>
      </c>
      <c r="HS29">
        <f>IF(ISNA(HP29),NA(),Capability!$J$14)</f>
        <v/>
      </c>
      <c r="HT29">
        <f>IF(ISNA(HP29),NA(),Capability!$L$14)</f>
        <v/>
      </c>
      <c r="HU29">
        <f>IF(OR(ISNA(HQ29),ISNA(HQ28)),NA(),ABS(HQ29-HQ28))</f>
        <v/>
      </c>
      <c r="HV29">
        <f>IF(ISNA(HP29),NA(),Capability!$N$14)</f>
        <v/>
      </c>
      <c r="HW29">
        <f>IF(ISNA(HP29),NA(),IF(OR(Capability!$Q$14="",Settings!$F$7&lt;&gt;"Y"),NA(),Capability!$Q$14))</f>
        <v/>
      </c>
      <c r="HX29">
        <f>IF(ISNA(HP29),NA(),IF(OR(Capability!$P$14="",Settings!$F$7&lt;&gt;"Y"),NA(),Capability!$P$14))</f>
        <v/>
      </c>
    </row>
    <row r="30">
      <c r="A30" s="35" t="inlineStr">
        <is>
          <t>Ppk</t>
        </is>
      </c>
      <c r="B30" s="38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R30">
        <f>IF((CU$1+26)&gt;CS$1,NA(),(CU$1+26)-4)</f>
        <v/>
      </c>
      <c r="CS30">
        <f>IF((CU$1+26)&gt;CS$1,NA(),INDEX('Data Entry'!$I$5:$I$10004,(CU$1+26)-4))</f>
        <v/>
      </c>
      <c r="CT30">
        <f>IF(ISNA(CR30),NA(),Capability!$K$6)</f>
        <v/>
      </c>
      <c r="CU30">
        <f>IF(ISNA(CR30),NA(),Capability!$J$6)</f>
        <v/>
      </c>
      <c r="CV30">
        <f>IF(ISNA(CR30),NA(),Capability!$L$6)</f>
        <v/>
      </c>
      <c r="CW30">
        <f>IF(OR(ISNA(CS30),ISNA(CS29)),NA(),ABS(CS30-CS29))</f>
        <v/>
      </c>
      <c r="CX30">
        <f>IF(ISNA(CR30),NA(),Capability!$N$6)</f>
        <v/>
      </c>
      <c r="CY30">
        <f>IF(ISNA(CR30),NA(),IF(OR(Capability!$Q$6="",Settings!$F$7&lt;&gt;"Y"),NA(),Capability!$Q$6))</f>
        <v/>
      </c>
      <c r="CZ30">
        <f>IF(ISNA(CR30),NA(),IF(OR(Capability!$P$6="",Settings!$F$7&lt;&gt;"Y"),NA(),Capability!$P$6))</f>
        <v/>
      </c>
      <c r="DH30">
        <f>IF((DK$1+26)&gt;DI$1,NA(),(DK$1+26)-4)</f>
        <v/>
      </c>
      <c r="DI30">
        <f>IF((DK$1+26)&gt;DI$1,NA(),INDEX('Data Entry'!$J$5:$J$10004,(DK$1+26)-4))</f>
        <v/>
      </c>
      <c r="DJ30">
        <f>IF(ISNA(DH30),NA(),Capability!$K$7)</f>
        <v/>
      </c>
      <c r="DK30">
        <f>IF(ISNA(DH30),NA(),Capability!$J$7)</f>
        <v/>
      </c>
      <c r="DL30">
        <f>IF(ISNA(DH30),NA(),Capability!$L$7)</f>
        <v/>
      </c>
      <c r="DM30">
        <f>IF(OR(ISNA(DI30),ISNA(DI29)),NA(),ABS(DI30-DI29))</f>
        <v/>
      </c>
      <c r="DN30">
        <f>IF(ISNA(DH30),NA(),Capability!$N$7)</f>
        <v/>
      </c>
      <c r="DO30">
        <f>IF(ISNA(DH30),NA(),IF(OR(Capability!$Q$7="",Settings!$F$7&lt;&gt;"Y"),NA(),Capability!$Q$7))</f>
        <v/>
      </c>
      <c r="DP30">
        <f>IF(ISNA(DH30),NA(),IF(OR(Capability!$P$7="",Settings!$F$7&lt;&gt;"Y"),NA(),Capability!$P$7))</f>
        <v/>
      </c>
      <c r="DX30">
        <f>IF((EA$1+26)&gt;DY$1,NA(),(EA$1+26)-4)</f>
        <v/>
      </c>
      <c r="DY30">
        <f>IF((EA$1+26)&gt;DY$1,NA(),INDEX('Data Entry'!$K$5:$K$10004,(EA$1+26)-4))</f>
        <v/>
      </c>
      <c r="DZ30">
        <f>IF(ISNA(DX30),NA(),Capability!$K$8)</f>
        <v/>
      </c>
      <c r="EA30">
        <f>IF(ISNA(DX30),NA(),Capability!$J$8)</f>
        <v/>
      </c>
      <c r="EB30">
        <f>IF(ISNA(DX30),NA(),Capability!$L$8)</f>
        <v/>
      </c>
      <c r="EC30">
        <f>IF(OR(ISNA(DY30),ISNA(DY29)),NA(),ABS(DY30-DY29))</f>
        <v/>
      </c>
      <c r="ED30">
        <f>IF(ISNA(DX30),NA(),Capability!$N$8)</f>
        <v/>
      </c>
      <c r="EE30">
        <f>IF(ISNA(DX30),NA(),IF(OR(Capability!$Q$8="",Settings!$F$7&lt;&gt;"Y"),NA(),Capability!$Q$8))</f>
        <v/>
      </c>
      <c r="EF30">
        <f>IF(ISNA(DX30),NA(),IF(OR(Capability!$P$8="",Settings!$F$7&lt;&gt;"Y"),NA(),Capability!$P$8))</f>
        <v/>
      </c>
      <c r="EN30">
        <f>IF((EQ$1+26)&gt;EO$1,NA(),(EQ$1+26)-4)</f>
        <v/>
      </c>
      <c r="EO30">
        <f>IF((EQ$1+26)&gt;EO$1,NA(),INDEX('Data Entry'!$L$5:$L$10004,(EQ$1+26)-4))</f>
        <v/>
      </c>
      <c r="EP30">
        <f>IF(ISNA(EN30),NA(),Capability!$K$9)</f>
        <v/>
      </c>
      <c r="EQ30">
        <f>IF(ISNA(EN30),NA(),Capability!$J$9)</f>
        <v/>
      </c>
      <c r="ER30">
        <f>IF(ISNA(EN30),NA(),Capability!$L$9)</f>
        <v/>
      </c>
      <c r="ES30">
        <f>IF(OR(ISNA(EO30),ISNA(EO29)),NA(),ABS(EO30-EO29))</f>
        <v/>
      </c>
      <c r="ET30">
        <f>IF(ISNA(EN30),NA(),Capability!$N$9)</f>
        <v/>
      </c>
      <c r="EU30">
        <f>IF(ISNA(EN30),NA(),IF(OR(Capability!$Q$9="",Settings!$F$7&lt;&gt;"Y"),NA(),Capability!$Q$9))</f>
        <v/>
      </c>
      <c r="EV30">
        <f>IF(ISNA(EN30),NA(),IF(OR(Capability!$P$9="",Settings!$F$7&lt;&gt;"Y"),NA(),Capability!$P$9))</f>
        <v/>
      </c>
      <c r="FD30">
        <f>IF((FG$1+26)&gt;FE$1,NA(),(FG$1+26)-4)</f>
        <v/>
      </c>
      <c r="FE30">
        <f>IF((FG$1+26)&gt;FE$1,NA(),INDEX('Data Entry'!$M$5:$M$10004,(FG$1+26)-4))</f>
        <v/>
      </c>
      <c r="FF30">
        <f>IF(ISNA(FD30),NA(),Capability!$K$10)</f>
        <v/>
      </c>
      <c r="FG30">
        <f>IF(ISNA(FD30),NA(),Capability!$J$10)</f>
        <v/>
      </c>
      <c r="FH30">
        <f>IF(ISNA(FD30),NA(),Capability!$L$10)</f>
        <v/>
      </c>
      <c r="FI30">
        <f>IF(OR(ISNA(FE30),ISNA(FE29)),NA(),ABS(FE30-FE29))</f>
        <v/>
      </c>
      <c r="FJ30">
        <f>IF(ISNA(FD30),NA(),Capability!$N$10)</f>
        <v/>
      </c>
      <c r="FK30">
        <f>IF(ISNA(FD30),NA(),IF(OR(Capability!$Q$10="",Settings!$F$7&lt;&gt;"Y"),NA(),Capability!$Q$10))</f>
        <v/>
      </c>
      <c r="FL30">
        <f>IF(ISNA(FD30),NA(),IF(OR(Capability!$P$10="",Settings!$F$7&lt;&gt;"Y"),NA(),Capability!$P$10))</f>
        <v/>
      </c>
      <c r="FT30">
        <f>IF((FW$1+26)&gt;FU$1,NA(),(FW$1+26)-4)</f>
        <v/>
      </c>
      <c r="FU30">
        <f>IF((FW$1+26)&gt;FU$1,NA(),INDEX('Data Entry'!$N$5:$N$10004,(FW$1+26)-4))</f>
        <v/>
      </c>
      <c r="FV30">
        <f>IF(ISNA(FT30),NA(),Capability!$K$11)</f>
        <v/>
      </c>
      <c r="FW30">
        <f>IF(ISNA(FT30),NA(),Capability!$J$11)</f>
        <v/>
      </c>
      <c r="FX30">
        <f>IF(ISNA(FT30),NA(),Capability!$L$11)</f>
        <v/>
      </c>
      <c r="FY30">
        <f>IF(OR(ISNA(FU30),ISNA(FU29)),NA(),ABS(FU30-FU29))</f>
        <v/>
      </c>
      <c r="FZ30">
        <f>IF(ISNA(FT30),NA(),Capability!$N$11)</f>
        <v/>
      </c>
      <c r="GA30">
        <f>IF(ISNA(FT30),NA(),IF(OR(Capability!$Q$11="",Settings!$F$7&lt;&gt;"Y"),NA(),Capability!$Q$11))</f>
        <v/>
      </c>
      <c r="GB30">
        <f>IF(ISNA(FT30),NA(),IF(OR(Capability!$P$11="",Settings!$F$7&lt;&gt;"Y"),NA(),Capability!$P$11))</f>
        <v/>
      </c>
      <c r="GJ30">
        <f>IF((GM$1+26)&gt;GK$1,NA(),(GM$1+26)-4)</f>
        <v/>
      </c>
      <c r="GK30">
        <f>IF((GM$1+26)&gt;GK$1,NA(),INDEX('Data Entry'!$O$5:$O$10004,(GM$1+26)-4))</f>
        <v/>
      </c>
      <c r="GL30">
        <f>IF(ISNA(GJ30),NA(),Capability!$K$12)</f>
        <v/>
      </c>
      <c r="GM30">
        <f>IF(ISNA(GJ30),NA(),Capability!$J$12)</f>
        <v/>
      </c>
      <c r="GN30">
        <f>IF(ISNA(GJ30),NA(),Capability!$L$12)</f>
        <v/>
      </c>
      <c r="GO30">
        <f>IF(OR(ISNA(GK30),ISNA(GK29)),NA(),ABS(GK30-GK29))</f>
        <v/>
      </c>
      <c r="GP30">
        <f>IF(ISNA(GJ30),NA(),Capability!$N$12)</f>
        <v/>
      </c>
      <c r="GQ30">
        <f>IF(ISNA(GJ30),NA(),IF(OR(Capability!$Q$12="",Settings!$F$7&lt;&gt;"Y"),NA(),Capability!$Q$12))</f>
        <v/>
      </c>
      <c r="GR30">
        <f>IF(ISNA(GJ30),NA(),IF(OR(Capability!$P$12="",Settings!$F$7&lt;&gt;"Y"),NA(),Capability!$P$12))</f>
        <v/>
      </c>
      <c r="GZ30">
        <f>IF((HC$1+26)&gt;HA$1,NA(),(HC$1+26)-4)</f>
        <v/>
      </c>
      <c r="HA30">
        <f>IF((HC$1+26)&gt;HA$1,NA(),INDEX('Data Entry'!$P$5:$P$10004,(HC$1+26)-4))</f>
        <v/>
      </c>
      <c r="HB30">
        <f>IF(ISNA(GZ30),NA(),Capability!$K$13)</f>
        <v/>
      </c>
      <c r="HC30">
        <f>IF(ISNA(GZ30),NA(),Capability!$J$13)</f>
        <v/>
      </c>
      <c r="HD30">
        <f>IF(ISNA(GZ30),NA(),Capability!$L$13)</f>
        <v/>
      </c>
      <c r="HE30">
        <f>IF(OR(ISNA(HA30),ISNA(HA29)),NA(),ABS(HA30-HA29))</f>
        <v/>
      </c>
      <c r="HF30">
        <f>IF(ISNA(GZ30),NA(),Capability!$N$13)</f>
        <v/>
      </c>
      <c r="HG30">
        <f>IF(ISNA(GZ30),NA(),IF(OR(Capability!$Q$13="",Settings!$F$7&lt;&gt;"Y"),NA(),Capability!$Q$13))</f>
        <v/>
      </c>
      <c r="HH30">
        <f>IF(ISNA(GZ30),NA(),IF(OR(Capability!$P$13="",Settings!$F$7&lt;&gt;"Y"),NA(),Capability!$P$13))</f>
        <v/>
      </c>
      <c r="HP30">
        <f>IF((HS$1+26)&gt;HQ$1,NA(),(HS$1+26)-4)</f>
        <v/>
      </c>
      <c r="HQ30">
        <f>IF((HS$1+26)&gt;HQ$1,NA(),INDEX('Data Entry'!$Q$5:$Q$10004,(HS$1+26)-4))</f>
        <v/>
      </c>
      <c r="HR30">
        <f>IF(ISNA(HP30),NA(),Capability!$K$14)</f>
        <v/>
      </c>
      <c r="HS30">
        <f>IF(ISNA(HP30),NA(),Capability!$J$14)</f>
        <v/>
      </c>
      <c r="HT30">
        <f>IF(ISNA(HP30),NA(),Capability!$L$14)</f>
        <v/>
      </c>
      <c r="HU30">
        <f>IF(OR(ISNA(HQ30),ISNA(HQ29)),NA(),ABS(HQ30-HQ29))</f>
        <v/>
      </c>
      <c r="HV30">
        <f>IF(ISNA(HP30),NA(),Capability!$N$14)</f>
        <v/>
      </c>
      <c r="HW30">
        <f>IF(ISNA(HP30),NA(),IF(OR(Capability!$Q$14="",Settings!$F$7&lt;&gt;"Y"),NA(),Capability!$Q$14))</f>
        <v/>
      </c>
      <c r="HX30">
        <f>IF(ISNA(HP30),NA(),IF(OR(Capability!$P$14="",Settings!$F$7&lt;&gt;"Y"),NA(),Capability!$P$14))</f>
        <v/>
      </c>
    </row>
    <row r="31">
      <c r="A31" s="35" t="inlineStr">
        <is>
          <t>In control?</t>
        </is>
      </c>
      <c r="B31" s="36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R31">
        <f>IF((CU$1+27)&gt;CS$1,NA(),(CU$1+27)-4)</f>
        <v/>
      </c>
      <c r="CS31">
        <f>IF((CU$1+27)&gt;CS$1,NA(),INDEX('Data Entry'!$I$5:$I$10004,(CU$1+27)-4))</f>
        <v/>
      </c>
      <c r="CT31">
        <f>IF(ISNA(CR31),NA(),Capability!$K$6)</f>
        <v/>
      </c>
      <c r="CU31">
        <f>IF(ISNA(CR31),NA(),Capability!$J$6)</f>
        <v/>
      </c>
      <c r="CV31">
        <f>IF(ISNA(CR31),NA(),Capability!$L$6)</f>
        <v/>
      </c>
      <c r="CW31">
        <f>IF(OR(ISNA(CS31),ISNA(CS30)),NA(),ABS(CS31-CS30))</f>
        <v/>
      </c>
      <c r="CX31">
        <f>IF(ISNA(CR31),NA(),Capability!$N$6)</f>
        <v/>
      </c>
      <c r="CY31">
        <f>IF(ISNA(CR31),NA(),IF(OR(Capability!$Q$6="",Settings!$F$7&lt;&gt;"Y"),NA(),Capability!$Q$6))</f>
        <v/>
      </c>
      <c r="CZ31">
        <f>IF(ISNA(CR31),NA(),IF(OR(Capability!$P$6="",Settings!$F$7&lt;&gt;"Y"),NA(),Capability!$P$6))</f>
        <v/>
      </c>
      <c r="DH31">
        <f>IF((DK$1+27)&gt;DI$1,NA(),(DK$1+27)-4)</f>
        <v/>
      </c>
      <c r="DI31">
        <f>IF((DK$1+27)&gt;DI$1,NA(),INDEX('Data Entry'!$J$5:$J$10004,(DK$1+27)-4))</f>
        <v/>
      </c>
      <c r="DJ31">
        <f>IF(ISNA(DH31),NA(),Capability!$K$7)</f>
        <v/>
      </c>
      <c r="DK31">
        <f>IF(ISNA(DH31),NA(),Capability!$J$7)</f>
        <v/>
      </c>
      <c r="DL31">
        <f>IF(ISNA(DH31),NA(),Capability!$L$7)</f>
        <v/>
      </c>
      <c r="DM31">
        <f>IF(OR(ISNA(DI31),ISNA(DI30)),NA(),ABS(DI31-DI30))</f>
        <v/>
      </c>
      <c r="DN31">
        <f>IF(ISNA(DH31),NA(),Capability!$N$7)</f>
        <v/>
      </c>
      <c r="DO31">
        <f>IF(ISNA(DH31),NA(),IF(OR(Capability!$Q$7="",Settings!$F$7&lt;&gt;"Y"),NA(),Capability!$Q$7))</f>
        <v/>
      </c>
      <c r="DP31">
        <f>IF(ISNA(DH31),NA(),IF(OR(Capability!$P$7="",Settings!$F$7&lt;&gt;"Y"),NA(),Capability!$P$7))</f>
        <v/>
      </c>
      <c r="DX31">
        <f>IF((EA$1+27)&gt;DY$1,NA(),(EA$1+27)-4)</f>
        <v/>
      </c>
      <c r="DY31">
        <f>IF((EA$1+27)&gt;DY$1,NA(),INDEX('Data Entry'!$K$5:$K$10004,(EA$1+27)-4))</f>
        <v/>
      </c>
      <c r="DZ31">
        <f>IF(ISNA(DX31),NA(),Capability!$K$8)</f>
        <v/>
      </c>
      <c r="EA31">
        <f>IF(ISNA(DX31),NA(),Capability!$J$8)</f>
        <v/>
      </c>
      <c r="EB31">
        <f>IF(ISNA(DX31),NA(),Capability!$L$8)</f>
        <v/>
      </c>
      <c r="EC31">
        <f>IF(OR(ISNA(DY31),ISNA(DY30)),NA(),ABS(DY31-DY30))</f>
        <v/>
      </c>
      <c r="ED31">
        <f>IF(ISNA(DX31),NA(),Capability!$N$8)</f>
        <v/>
      </c>
      <c r="EE31">
        <f>IF(ISNA(DX31),NA(),IF(OR(Capability!$Q$8="",Settings!$F$7&lt;&gt;"Y"),NA(),Capability!$Q$8))</f>
        <v/>
      </c>
      <c r="EF31">
        <f>IF(ISNA(DX31),NA(),IF(OR(Capability!$P$8="",Settings!$F$7&lt;&gt;"Y"),NA(),Capability!$P$8))</f>
        <v/>
      </c>
      <c r="EN31">
        <f>IF((EQ$1+27)&gt;EO$1,NA(),(EQ$1+27)-4)</f>
        <v/>
      </c>
      <c r="EO31">
        <f>IF((EQ$1+27)&gt;EO$1,NA(),INDEX('Data Entry'!$L$5:$L$10004,(EQ$1+27)-4))</f>
        <v/>
      </c>
      <c r="EP31">
        <f>IF(ISNA(EN31),NA(),Capability!$K$9)</f>
        <v/>
      </c>
      <c r="EQ31">
        <f>IF(ISNA(EN31),NA(),Capability!$J$9)</f>
        <v/>
      </c>
      <c r="ER31">
        <f>IF(ISNA(EN31),NA(),Capability!$L$9)</f>
        <v/>
      </c>
      <c r="ES31">
        <f>IF(OR(ISNA(EO31),ISNA(EO30)),NA(),ABS(EO31-EO30))</f>
        <v/>
      </c>
      <c r="ET31">
        <f>IF(ISNA(EN31),NA(),Capability!$N$9)</f>
        <v/>
      </c>
      <c r="EU31">
        <f>IF(ISNA(EN31),NA(),IF(OR(Capability!$Q$9="",Settings!$F$7&lt;&gt;"Y"),NA(),Capability!$Q$9))</f>
        <v/>
      </c>
      <c r="EV31">
        <f>IF(ISNA(EN31),NA(),IF(OR(Capability!$P$9="",Settings!$F$7&lt;&gt;"Y"),NA(),Capability!$P$9))</f>
        <v/>
      </c>
      <c r="FD31">
        <f>IF((FG$1+27)&gt;FE$1,NA(),(FG$1+27)-4)</f>
        <v/>
      </c>
      <c r="FE31">
        <f>IF((FG$1+27)&gt;FE$1,NA(),INDEX('Data Entry'!$M$5:$M$10004,(FG$1+27)-4))</f>
        <v/>
      </c>
      <c r="FF31">
        <f>IF(ISNA(FD31),NA(),Capability!$K$10)</f>
        <v/>
      </c>
      <c r="FG31">
        <f>IF(ISNA(FD31),NA(),Capability!$J$10)</f>
        <v/>
      </c>
      <c r="FH31">
        <f>IF(ISNA(FD31),NA(),Capability!$L$10)</f>
        <v/>
      </c>
      <c r="FI31">
        <f>IF(OR(ISNA(FE31),ISNA(FE30)),NA(),ABS(FE31-FE30))</f>
        <v/>
      </c>
      <c r="FJ31">
        <f>IF(ISNA(FD31),NA(),Capability!$N$10)</f>
        <v/>
      </c>
      <c r="FK31">
        <f>IF(ISNA(FD31),NA(),IF(OR(Capability!$Q$10="",Settings!$F$7&lt;&gt;"Y"),NA(),Capability!$Q$10))</f>
        <v/>
      </c>
      <c r="FL31">
        <f>IF(ISNA(FD31),NA(),IF(OR(Capability!$P$10="",Settings!$F$7&lt;&gt;"Y"),NA(),Capability!$P$10))</f>
        <v/>
      </c>
      <c r="FT31">
        <f>IF((FW$1+27)&gt;FU$1,NA(),(FW$1+27)-4)</f>
        <v/>
      </c>
      <c r="FU31">
        <f>IF((FW$1+27)&gt;FU$1,NA(),INDEX('Data Entry'!$N$5:$N$10004,(FW$1+27)-4))</f>
        <v/>
      </c>
      <c r="FV31">
        <f>IF(ISNA(FT31),NA(),Capability!$K$11)</f>
        <v/>
      </c>
      <c r="FW31">
        <f>IF(ISNA(FT31),NA(),Capability!$J$11)</f>
        <v/>
      </c>
      <c r="FX31">
        <f>IF(ISNA(FT31),NA(),Capability!$L$11)</f>
        <v/>
      </c>
      <c r="FY31">
        <f>IF(OR(ISNA(FU31),ISNA(FU30)),NA(),ABS(FU31-FU30))</f>
        <v/>
      </c>
      <c r="FZ31">
        <f>IF(ISNA(FT31),NA(),Capability!$N$11)</f>
        <v/>
      </c>
      <c r="GA31">
        <f>IF(ISNA(FT31),NA(),IF(OR(Capability!$Q$11="",Settings!$F$7&lt;&gt;"Y"),NA(),Capability!$Q$11))</f>
        <v/>
      </c>
      <c r="GB31">
        <f>IF(ISNA(FT31),NA(),IF(OR(Capability!$P$11="",Settings!$F$7&lt;&gt;"Y"),NA(),Capability!$P$11))</f>
        <v/>
      </c>
      <c r="GJ31">
        <f>IF((GM$1+27)&gt;GK$1,NA(),(GM$1+27)-4)</f>
        <v/>
      </c>
      <c r="GK31">
        <f>IF((GM$1+27)&gt;GK$1,NA(),INDEX('Data Entry'!$O$5:$O$10004,(GM$1+27)-4))</f>
        <v/>
      </c>
      <c r="GL31">
        <f>IF(ISNA(GJ31),NA(),Capability!$K$12)</f>
        <v/>
      </c>
      <c r="GM31">
        <f>IF(ISNA(GJ31),NA(),Capability!$J$12)</f>
        <v/>
      </c>
      <c r="GN31">
        <f>IF(ISNA(GJ31),NA(),Capability!$L$12)</f>
        <v/>
      </c>
      <c r="GO31">
        <f>IF(OR(ISNA(GK31),ISNA(GK30)),NA(),ABS(GK31-GK30))</f>
        <v/>
      </c>
      <c r="GP31">
        <f>IF(ISNA(GJ31),NA(),Capability!$N$12)</f>
        <v/>
      </c>
      <c r="GQ31">
        <f>IF(ISNA(GJ31),NA(),IF(OR(Capability!$Q$12="",Settings!$F$7&lt;&gt;"Y"),NA(),Capability!$Q$12))</f>
        <v/>
      </c>
      <c r="GR31">
        <f>IF(ISNA(GJ31),NA(),IF(OR(Capability!$P$12="",Settings!$F$7&lt;&gt;"Y"),NA(),Capability!$P$12))</f>
        <v/>
      </c>
      <c r="GZ31">
        <f>IF((HC$1+27)&gt;HA$1,NA(),(HC$1+27)-4)</f>
        <v/>
      </c>
      <c r="HA31">
        <f>IF((HC$1+27)&gt;HA$1,NA(),INDEX('Data Entry'!$P$5:$P$10004,(HC$1+27)-4))</f>
        <v/>
      </c>
      <c r="HB31">
        <f>IF(ISNA(GZ31),NA(),Capability!$K$13)</f>
        <v/>
      </c>
      <c r="HC31">
        <f>IF(ISNA(GZ31),NA(),Capability!$J$13)</f>
        <v/>
      </c>
      <c r="HD31">
        <f>IF(ISNA(GZ31),NA(),Capability!$L$13)</f>
        <v/>
      </c>
      <c r="HE31">
        <f>IF(OR(ISNA(HA31),ISNA(HA30)),NA(),ABS(HA31-HA30))</f>
        <v/>
      </c>
      <c r="HF31">
        <f>IF(ISNA(GZ31),NA(),Capability!$N$13)</f>
        <v/>
      </c>
      <c r="HG31">
        <f>IF(ISNA(GZ31),NA(),IF(OR(Capability!$Q$13="",Settings!$F$7&lt;&gt;"Y"),NA(),Capability!$Q$13))</f>
        <v/>
      </c>
      <c r="HH31">
        <f>IF(ISNA(GZ31),NA(),IF(OR(Capability!$P$13="",Settings!$F$7&lt;&gt;"Y"),NA(),Capability!$P$13))</f>
        <v/>
      </c>
      <c r="HP31">
        <f>IF((HS$1+27)&gt;HQ$1,NA(),(HS$1+27)-4)</f>
        <v/>
      </c>
      <c r="HQ31">
        <f>IF((HS$1+27)&gt;HQ$1,NA(),INDEX('Data Entry'!$Q$5:$Q$10004,(HS$1+27)-4))</f>
        <v/>
      </c>
      <c r="HR31">
        <f>IF(ISNA(HP31),NA(),Capability!$K$14)</f>
        <v/>
      </c>
      <c r="HS31">
        <f>IF(ISNA(HP31),NA(),Capability!$J$14)</f>
        <v/>
      </c>
      <c r="HT31">
        <f>IF(ISNA(HP31),NA(),Capability!$L$14)</f>
        <v/>
      </c>
      <c r="HU31">
        <f>IF(OR(ISNA(HQ31),ISNA(HQ30)),NA(),ABS(HQ31-HQ30))</f>
        <v/>
      </c>
      <c r="HV31">
        <f>IF(ISNA(HP31),NA(),Capability!$N$14)</f>
        <v/>
      </c>
      <c r="HW31">
        <f>IF(ISNA(HP31),NA(),IF(OR(Capability!$Q$14="",Settings!$F$7&lt;&gt;"Y"),NA(),Capability!$Q$14))</f>
        <v/>
      </c>
      <c r="HX31">
        <f>IF(ISNA(HP31),NA(),IF(OR(Capability!$P$14="",Settings!$F$7&lt;&gt;"Y"),NA(),Capability!$P$14))</f>
        <v/>
      </c>
    </row>
    <row r="32">
      <c r="A32" s="35" t="inlineStr">
        <is>
          <t>In spec?</t>
        </is>
      </c>
      <c r="B32" s="36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R32">
        <f>IF((CU$1+28)&gt;CS$1,NA(),(CU$1+28)-4)</f>
        <v/>
      </c>
      <c r="CS32">
        <f>IF((CU$1+28)&gt;CS$1,NA(),INDEX('Data Entry'!$I$5:$I$10004,(CU$1+28)-4))</f>
        <v/>
      </c>
      <c r="CT32">
        <f>IF(ISNA(CR32),NA(),Capability!$K$6)</f>
        <v/>
      </c>
      <c r="CU32">
        <f>IF(ISNA(CR32),NA(),Capability!$J$6)</f>
        <v/>
      </c>
      <c r="CV32">
        <f>IF(ISNA(CR32),NA(),Capability!$L$6)</f>
        <v/>
      </c>
      <c r="CW32">
        <f>IF(OR(ISNA(CS32),ISNA(CS31)),NA(),ABS(CS32-CS31))</f>
        <v/>
      </c>
      <c r="CX32">
        <f>IF(ISNA(CR32),NA(),Capability!$N$6)</f>
        <v/>
      </c>
      <c r="CY32">
        <f>IF(ISNA(CR32),NA(),IF(OR(Capability!$Q$6="",Settings!$F$7&lt;&gt;"Y"),NA(),Capability!$Q$6))</f>
        <v/>
      </c>
      <c r="CZ32">
        <f>IF(ISNA(CR32),NA(),IF(OR(Capability!$P$6="",Settings!$F$7&lt;&gt;"Y"),NA(),Capability!$P$6))</f>
        <v/>
      </c>
      <c r="DH32">
        <f>IF((DK$1+28)&gt;DI$1,NA(),(DK$1+28)-4)</f>
        <v/>
      </c>
      <c r="DI32">
        <f>IF((DK$1+28)&gt;DI$1,NA(),INDEX('Data Entry'!$J$5:$J$10004,(DK$1+28)-4))</f>
        <v/>
      </c>
      <c r="DJ32">
        <f>IF(ISNA(DH32),NA(),Capability!$K$7)</f>
        <v/>
      </c>
      <c r="DK32">
        <f>IF(ISNA(DH32),NA(),Capability!$J$7)</f>
        <v/>
      </c>
      <c r="DL32">
        <f>IF(ISNA(DH32),NA(),Capability!$L$7)</f>
        <v/>
      </c>
      <c r="DM32">
        <f>IF(OR(ISNA(DI32),ISNA(DI31)),NA(),ABS(DI32-DI31))</f>
        <v/>
      </c>
      <c r="DN32">
        <f>IF(ISNA(DH32),NA(),Capability!$N$7)</f>
        <v/>
      </c>
      <c r="DO32">
        <f>IF(ISNA(DH32),NA(),IF(OR(Capability!$Q$7="",Settings!$F$7&lt;&gt;"Y"),NA(),Capability!$Q$7))</f>
        <v/>
      </c>
      <c r="DP32">
        <f>IF(ISNA(DH32),NA(),IF(OR(Capability!$P$7="",Settings!$F$7&lt;&gt;"Y"),NA(),Capability!$P$7))</f>
        <v/>
      </c>
      <c r="DX32">
        <f>IF((EA$1+28)&gt;DY$1,NA(),(EA$1+28)-4)</f>
        <v/>
      </c>
      <c r="DY32">
        <f>IF((EA$1+28)&gt;DY$1,NA(),INDEX('Data Entry'!$K$5:$K$10004,(EA$1+28)-4))</f>
        <v/>
      </c>
      <c r="DZ32">
        <f>IF(ISNA(DX32),NA(),Capability!$K$8)</f>
        <v/>
      </c>
      <c r="EA32">
        <f>IF(ISNA(DX32),NA(),Capability!$J$8)</f>
        <v/>
      </c>
      <c r="EB32">
        <f>IF(ISNA(DX32),NA(),Capability!$L$8)</f>
        <v/>
      </c>
      <c r="EC32">
        <f>IF(OR(ISNA(DY32),ISNA(DY31)),NA(),ABS(DY32-DY31))</f>
        <v/>
      </c>
      <c r="ED32">
        <f>IF(ISNA(DX32),NA(),Capability!$N$8)</f>
        <v/>
      </c>
      <c r="EE32">
        <f>IF(ISNA(DX32),NA(),IF(OR(Capability!$Q$8="",Settings!$F$7&lt;&gt;"Y"),NA(),Capability!$Q$8))</f>
        <v/>
      </c>
      <c r="EF32">
        <f>IF(ISNA(DX32),NA(),IF(OR(Capability!$P$8="",Settings!$F$7&lt;&gt;"Y"),NA(),Capability!$P$8))</f>
        <v/>
      </c>
      <c r="EN32">
        <f>IF((EQ$1+28)&gt;EO$1,NA(),(EQ$1+28)-4)</f>
        <v/>
      </c>
      <c r="EO32">
        <f>IF((EQ$1+28)&gt;EO$1,NA(),INDEX('Data Entry'!$L$5:$L$10004,(EQ$1+28)-4))</f>
        <v/>
      </c>
      <c r="EP32">
        <f>IF(ISNA(EN32),NA(),Capability!$K$9)</f>
        <v/>
      </c>
      <c r="EQ32">
        <f>IF(ISNA(EN32),NA(),Capability!$J$9)</f>
        <v/>
      </c>
      <c r="ER32">
        <f>IF(ISNA(EN32),NA(),Capability!$L$9)</f>
        <v/>
      </c>
      <c r="ES32">
        <f>IF(OR(ISNA(EO32),ISNA(EO31)),NA(),ABS(EO32-EO31))</f>
        <v/>
      </c>
      <c r="ET32">
        <f>IF(ISNA(EN32),NA(),Capability!$N$9)</f>
        <v/>
      </c>
      <c r="EU32">
        <f>IF(ISNA(EN32),NA(),IF(OR(Capability!$Q$9="",Settings!$F$7&lt;&gt;"Y"),NA(),Capability!$Q$9))</f>
        <v/>
      </c>
      <c r="EV32">
        <f>IF(ISNA(EN32),NA(),IF(OR(Capability!$P$9="",Settings!$F$7&lt;&gt;"Y"),NA(),Capability!$P$9))</f>
        <v/>
      </c>
      <c r="FD32">
        <f>IF((FG$1+28)&gt;FE$1,NA(),(FG$1+28)-4)</f>
        <v/>
      </c>
      <c r="FE32">
        <f>IF((FG$1+28)&gt;FE$1,NA(),INDEX('Data Entry'!$M$5:$M$10004,(FG$1+28)-4))</f>
        <v/>
      </c>
      <c r="FF32">
        <f>IF(ISNA(FD32),NA(),Capability!$K$10)</f>
        <v/>
      </c>
      <c r="FG32">
        <f>IF(ISNA(FD32),NA(),Capability!$J$10)</f>
        <v/>
      </c>
      <c r="FH32">
        <f>IF(ISNA(FD32),NA(),Capability!$L$10)</f>
        <v/>
      </c>
      <c r="FI32">
        <f>IF(OR(ISNA(FE32),ISNA(FE31)),NA(),ABS(FE32-FE31))</f>
        <v/>
      </c>
      <c r="FJ32">
        <f>IF(ISNA(FD32),NA(),Capability!$N$10)</f>
        <v/>
      </c>
      <c r="FK32">
        <f>IF(ISNA(FD32),NA(),IF(OR(Capability!$Q$10="",Settings!$F$7&lt;&gt;"Y"),NA(),Capability!$Q$10))</f>
        <v/>
      </c>
      <c r="FL32">
        <f>IF(ISNA(FD32),NA(),IF(OR(Capability!$P$10="",Settings!$F$7&lt;&gt;"Y"),NA(),Capability!$P$10))</f>
        <v/>
      </c>
      <c r="FT32">
        <f>IF((FW$1+28)&gt;FU$1,NA(),(FW$1+28)-4)</f>
        <v/>
      </c>
      <c r="FU32">
        <f>IF((FW$1+28)&gt;FU$1,NA(),INDEX('Data Entry'!$N$5:$N$10004,(FW$1+28)-4))</f>
        <v/>
      </c>
      <c r="FV32">
        <f>IF(ISNA(FT32),NA(),Capability!$K$11)</f>
        <v/>
      </c>
      <c r="FW32">
        <f>IF(ISNA(FT32),NA(),Capability!$J$11)</f>
        <v/>
      </c>
      <c r="FX32">
        <f>IF(ISNA(FT32),NA(),Capability!$L$11)</f>
        <v/>
      </c>
      <c r="FY32">
        <f>IF(OR(ISNA(FU32),ISNA(FU31)),NA(),ABS(FU32-FU31))</f>
        <v/>
      </c>
      <c r="FZ32">
        <f>IF(ISNA(FT32),NA(),Capability!$N$11)</f>
        <v/>
      </c>
      <c r="GA32">
        <f>IF(ISNA(FT32),NA(),IF(OR(Capability!$Q$11="",Settings!$F$7&lt;&gt;"Y"),NA(),Capability!$Q$11))</f>
        <v/>
      </c>
      <c r="GB32">
        <f>IF(ISNA(FT32),NA(),IF(OR(Capability!$P$11="",Settings!$F$7&lt;&gt;"Y"),NA(),Capability!$P$11))</f>
        <v/>
      </c>
      <c r="GJ32">
        <f>IF((GM$1+28)&gt;GK$1,NA(),(GM$1+28)-4)</f>
        <v/>
      </c>
      <c r="GK32">
        <f>IF((GM$1+28)&gt;GK$1,NA(),INDEX('Data Entry'!$O$5:$O$10004,(GM$1+28)-4))</f>
        <v/>
      </c>
      <c r="GL32">
        <f>IF(ISNA(GJ32),NA(),Capability!$K$12)</f>
        <v/>
      </c>
      <c r="GM32">
        <f>IF(ISNA(GJ32),NA(),Capability!$J$12)</f>
        <v/>
      </c>
      <c r="GN32">
        <f>IF(ISNA(GJ32),NA(),Capability!$L$12)</f>
        <v/>
      </c>
      <c r="GO32">
        <f>IF(OR(ISNA(GK32),ISNA(GK31)),NA(),ABS(GK32-GK31))</f>
        <v/>
      </c>
      <c r="GP32">
        <f>IF(ISNA(GJ32),NA(),Capability!$N$12)</f>
        <v/>
      </c>
      <c r="GQ32">
        <f>IF(ISNA(GJ32),NA(),IF(OR(Capability!$Q$12="",Settings!$F$7&lt;&gt;"Y"),NA(),Capability!$Q$12))</f>
        <v/>
      </c>
      <c r="GR32">
        <f>IF(ISNA(GJ32),NA(),IF(OR(Capability!$P$12="",Settings!$F$7&lt;&gt;"Y"),NA(),Capability!$P$12))</f>
        <v/>
      </c>
      <c r="GZ32">
        <f>IF((HC$1+28)&gt;HA$1,NA(),(HC$1+28)-4)</f>
        <v/>
      </c>
      <c r="HA32">
        <f>IF((HC$1+28)&gt;HA$1,NA(),INDEX('Data Entry'!$P$5:$P$10004,(HC$1+28)-4))</f>
        <v/>
      </c>
      <c r="HB32">
        <f>IF(ISNA(GZ32),NA(),Capability!$K$13)</f>
        <v/>
      </c>
      <c r="HC32">
        <f>IF(ISNA(GZ32),NA(),Capability!$J$13)</f>
        <v/>
      </c>
      <c r="HD32">
        <f>IF(ISNA(GZ32),NA(),Capability!$L$13)</f>
        <v/>
      </c>
      <c r="HE32">
        <f>IF(OR(ISNA(HA32),ISNA(HA31)),NA(),ABS(HA32-HA31))</f>
        <v/>
      </c>
      <c r="HF32">
        <f>IF(ISNA(GZ32),NA(),Capability!$N$13)</f>
        <v/>
      </c>
      <c r="HG32">
        <f>IF(ISNA(GZ32),NA(),IF(OR(Capability!$Q$13="",Settings!$F$7&lt;&gt;"Y"),NA(),Capability!$Q$13))</f>
        <v/>
      </c>
      <c r="HH32">
        <f>IF(ISNA(GZ32),NA(),IF(OR(Capability!$P$13="",Settings!$F$7&lt;&gt;"Y"),NA(),Capability!$P$13))</f>
        <v/>
      </c>
      <c r="HP32">
        <f>IF((HS$1+28)&gt;HQ$1,NA(),(HS$1+28)-4)</f>
        <v/>
      </c>
      <c r="HQ32">
        <f>IF((HS$1+28)&gt;HQ$1,NA(),INDEX('Data Entry'!$Q$5:$Q$10004,(HS$1+28)-4))</f>
        <v/>
      </c>
      <c r="HR32">
        <f>IF(ISNA(HP32),NA(),Capability!$K$14)</f>
        <v/>
      </c>
      <c r="HS32">
        <f>IF(ISNA(HP32),NA(),Capability!$J$14)</f>
        <v/>
      </c>
      <c r="HT32">
        <f>IF(ISNA(HP32),NA(),Capability!$L$14)</f>
        <v/>
      </c>
      <c r="HU32">
        <f>IF(OR(ISNA(HQ32),ISNA(HQ31)),NA(),ABS(HQ32-HQ31))</f>
        <v/>
      </c>
      <c r="HV32">
        <f>IF(ISNA(HP32),NA(),Capability!$N$14)</f>
        <v/>
      </c>
      <c r="HW32">
        <f>IF(ISNA(HP32),NA(),IF(OR(Capability!$Q$14="",Settings!$F$7&lt;&gt;"Y"),NA(),Capability!$Q$14))</f>
        <v/>
      </c>
      <c r="HX32">
        <f>IF(ISNA(HP32),NA(),IF(OR(Capability!$P$14="",Settings!$F$7&lt;&gt;"Y"),NA(),Capability!$P$14))</f>
        <v/>
      </c>
    </row>
    <row r="33">
      <c r="A33" s="35" t="inlineStr">
        <is>
          <t>Verdict</t>
        </is>
      </c>
      <c r="B33" s="36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R33">
        <f>IF((CU$1+29)&gt;CS$1,NA(),(CU$1+29)-4)</f>
        <v/>
      </c>
      <c r="CS33">
        <f>IF((CU$1+29)&gt;CS$1,NA(),INDEX('Data Entry'!$I$5:$I$10004,(CU$1+29)-4))</f>
        <v/>
      </c>
      <c r="CT33">
        <f>IF(ISNA(CR33),NA(),Capability!$K$6)</f>
        <v/>
      </c>
      <c r="CU33">
        <f>IF(ISNA(CR33),NA(),Capability!$J$6)</f>
        <v/>
      </c>
      <c r="CV33">
        <f>IF(ISNA(CR33),NA(),Capability!$L$6)</f>
        <v/>
      </c>
      <c r="CW33">
        <f>IF(OR(ISNA(CS33),ISNA(CS32)),NA(),ABS(CS33-CS32))</f>
        <v/>
      </c>
      <c r="CX33">
        <f>IF(ISNA(CR33),NA(),Capability!$N$6)</f>
        <v/>
      </c>
      <c r="CY33">
        <f>IF(ISNA(CR33),NA(),IF(OR(Capability!$Q$6="",Settings!$F$7&lt;&gt;"Y"),NA(),Capability!$Q$6))</f>
        <v/>
      </c>
      <c r="CZ33">
        <f>IF(ISNA(CR33),NA(),IF(OR(Capability!$P$6="",Settings!$F$7&lt;&gt;"Y"),NA(),Capability!$P$6))</f>
        <v/>
      </c>
      <c r="DH33">
        <f>IF((DK$1+29)&gt;DI$1,NA(),(DK$1+29)-4)</f>
        <v/>
      </c>
      <c r="DI33">
        <f>IF((DK$1+29)&gt;DI$1,NA(),INDEX('Data Entry'!$J$5:$J$10004,(DK$1+29)-4))</f>
        <v/>
      </c>
      <c r="DJ33">
        <f>IF(ISNA(DH33),NA(),Capability!$K$7)</f>
        <v/>
      </c>
      <c r="DK33">
        <f>IF(ISNA(DH33),NA(),Capability!$J$7)</f>
        <v/>
      </c>
      <c r="DL33">
        <f>IF(ISNA(DH33),NA(),Capability!$L$7)</f>
        <v/>
      </c>
      <c r="DM33">
        <f>IF(OR(ISNA(DI33),ISNA(DI32)),NA(),ABS(DI33-DI32))</f>
        <v/>
      </c>
      <c r="DN33">
        <f>IF(ISNA(DH33),NA(),Capability!$N$7)</f>
        <v/>
      </c>
      <c r="DO33">
        <f>IF(ISNA(DH33),NA(),IF(OR(Capability!$Q$7="",Settings!$F$7&lt;&gt;"Y"),NA(),Capability!$Q$7))</f>
        <v/>
      </c>
      <c r="DP33">
        <f>IF(ISNA(DH33),NA(),IF(OR(Capability!$P$7="",Settings!$F$7&lt;&gt;"Y"),NA(),Capability!$P$7))</f>
        <v/>
      </c>
      <c r="DX33">
        <f>IF((EA$1+29)&gt;DY$1,NA(),(EA$1+29)-4)</f>
        <v/>
      </c>
      <c r="DY33">
        <f>IF((EA$1+29)&gt;DY$1,NA(),INDEX('Data Entry'!$K$5:$K$10004,(EA$1+29)-4))</f>
        <v/>
      </c>
      <c r="DZ33">
        <f>IF(ISNA(DX33),NA(),Capability!$K$8)</f>
        <v/>
      </c>
      <c r="EA33">
        <f>IF(ISNA(DX33),NA(),Capability!$J$8)</f>
        <v/>
      </c>
      <c r="EB33">
        <f>IF(ISNA(DX33),NA(),Capability!$L$8)</f>
        <v/>
      </c>
      <c r="EC33">
        <f>IF(OR(ISNA(DY33),ISNA(DY32)),NA(),ABS(DY33-DY32))</f>
        <v/>
      </c>
      <c r="ED33">
        <f>IF(ISNA(DX33),NA(),Capability!$N$8)</f>
        <v/>
      </c>
      <c r="EE33">
        <f>IF(ISNA(DX33),NA(),IF(OR(Capability!$Q$8="",Settings!$F$7&lt;&gt;"Y"),NA(),Capability!$Q$8))</f>
        <v/>
      </c>
      <c r="EF33">
        <f>IF(ISNA(DX33),NA(),IF(OR(Capability!$P$8="",Settings!$F$7&lt;&gt;"Y"),NA(),Capability!$P$8))</f>
        <v/>
      </c>
      <c r="EN33">
        <f>IF((EQ$1+29)&gt;EO$1,NA(),(EQ$1+29)-4)</f>
        <v/>
      </c>
      <c r="EO33">
        <f>IF((EQ$1+29)&gt;EO$1,NA(),INDEX('Data Entry'!$L$5:$L$10004,(EQ$1+29)-4))</f>
        <v/>
      </c>
      <c r="EP33">
        <f>IF(ISNA(EN33),NA(),Capability!$K$9)</f>
        <v/>
      </c>
      <c r="EQ33">
        <f>IF(ISNA(EN33),NA(),Capability!$J$9)</f>
        <v/>
      </c>
      <c r="ER33">
        <f>IF(ISNA(EN33),NA(),Capability!$L$9)</f>
        <v/>
      </c>
      <c r="ES33">
        <f>IF(OR(ISNA(EO33),ISNA(EO32)),NA(),ABS(EO33-EO32))</f>
        <v/>
      </c>
      <c r="ET33">
        <f>IF(ISNA(EN33),NA(),Capability!$N$9)</f>
        <v/>
      </c>
      <c r="EU33">
        <f>IF(ISNA(EN33),NA(),IF(OR(Capability!$Q$9="",Settings!$F$7&lt;&gt;"Y"),NA(),Capability!$Q$9))</f>
        <v/>
      </c>
      <c r="EV33">
        <f>IF(ISNA(EN33),NA(),IF(OR(Capability!$P$9="",Settings!$F$7&lt;&gt;"Y"),NA(),Capability!$P$9))</f>
        <v/>
      </c>
      <c r="FD33">
        <f>IF((FG$1+29)&gt;FE$1,NA(),(FG$1+29)-4)</f>
        <v/>
      </c>
      <c r="FE33">
        <f>IF((FG$1+29)&gt;FE$1,NA(),INDEX('Data Entry'!$M$5:$M$10004,(FG$1+29)-4))</f>
        <v/>
      </c>
      <c r="FF33">
        <f>IF(ISNA(FD33),NA(),Capability!$K$10)</f>
        <v/>
      </c>
      <c r="FG33">
        <f>IF(ISNA(FD33),NA(),Capability!$J$10)</f>
        <v/>
      </c>
      <c r="FH33">
        <f>IF(ISNA(FD33),NA(),Capability!$L$10)</f>
        <v/>
      </c>
      <c r="FI33">
        <f>IF(OR(ISNA(FE33),ISNA(FE32)),NA(),ABS(FE33-FE32))</f>
        <v/>
      </c>
      <c r="FJ33">
        <f>IF(ISNA(FD33),NA(),Capability!$N$10)</f>
        <v/>
      </c>
      <c r="FK33">
        <f>IF(ISNA(FD33),NA(),IF(OR(Capability!$Q$10="",Settings!$F$7&lt;&gt;"Y"),NA(),Capability!$Q$10))</f>
        <v/>
      </c>
      <c r="FL33">
        <f>IF(ISNA(FD33),NA(),IF(OR(Capability!$P$10="",Settings!$F$7&lt;&gt;"Y"),NA(),Capability!$P$10))</f>
        <v/>
      </c>
      <c r="FT33">
        <f>IF((FW$1+29)&gt;FU$1,NA(),(FW$1+29)-4)</f>
        <v/>
      </c>
      <c r="FU33">
        <f>IF((FW$1+29)&gt;FU$1,NA(),INDEX('Data Entry'!$N$5:$N$10004,(FW$1+29)-4))</f>
        <v/>
      </c>
      <c r="FV33">
        <f>IF(ISNA(FT33),NA(),Capability!$K$11)</f>
        <v/>
      </c>
      <c r="FW33">
        <f>IF(ISNA(FT33),NA(),Capability!$J$11)</f>
        <v/>
      </c>
      <c r="FX33">
        <f>IF(ISNA(FT33),NA(),Capability!$L$11)</f>
        <v/>
      </c>
      <c r="FY33">
        <f>IF(OR(ISNA(FU33),ISNA(FU32)),NA(),ABS(FU33-FU32))</f>
        <v/>
      </c>
      <c r="FZ33">
        <f>IF(ISNA(FT33),NA(),Capability!$N$11)</f>
        <v/>
      </c>
      <c r="GA33">
        <f>IF(ISNA(FT33),NA(),IF(OR(Capability!$Q$11="",Settings!$F$7&lt;&gt;"Y"),NA(),Capability!$Q$11))</f>
        <v/>
      </c>
      <c r="GB33">
        <f>IF(ISNA(FT33),NA(),IF(OR(Capability!$P$11="",Settings!$F$7&lt;&gt;"Y"),NA(),Capability!$P$11))</f>
        <v/>
      </c>
      <c r="GJ33">
        <f>IF((GM$1+29)&gt;GK$1,NA(),(GM$1+29)-4)</f>
        <v/>
      </c>
      <c r="GK33">
        <f>IF((GM$1+29)&gt;GK$1,NA(),INDEX('Data Entry'!$O$5:$O$10004,(GM$1+29)-4))</f>
        <v/>
      </c>
      <c r="GL33">
        <f>IF(ISNA(GJ33),NA(),Capability!$K$12)</f>
        <v/>
      </c>
      <c r="GM33">
        <f>IF(ISNA(GJ33),NA(),Capability!$J$12)</f>
        <v/>
      </c>
      <c r="GN33">
        <f>IF(ISNA(GJ33),NA(),Capability!$L$12)</f>
        <v/>
      </c>
      <c r="GO33">
        <f>IF(OR(ISNA(GK33),ISNA(GK32)),NA(),ABS(GK33-GK32))</f>
        <v/>
      </c>
      <c r="GP33">
        <f>IF(ISNA(GJ33),NA(),Capability!$N$12)</f>
        <v/>
      </c>
      <c r="GQ33">
        <f>IF(ISNA(GJ33),NA(),IF(OR(Capability!$Q$12="",Settings!$F$7&lt;&gt;"Y"),NA(),Capability!$Q$12))</f>
        <v/>
      </c>
      <c r="GR33">
        <f>IF(ISNA(GJ33),NA(),IF(OR(Capability!$P$12="",Settings!$F$7&lt;&gt;"Y"),NA(),Capability!$P$12))</f>
        <v/>
      </c>
      <c r="GZ33">
        <f>IF((HC$1+29)&gt;HA$1,NA(),(HC$1+29)-4)</f>
        <v/>
      </c>
      <c r="HA33">
        <f>IF((HC$1+29)&gt;HA$1,NA(),INDEX('Data Entry'!$P$5:$P$10004,(HC$1+29)-4))</f>
        <v/>
      </c>
      <c r="HB33">
        <f>IF(ISNA(GZ33),NA(),Capability!$K$13)</f>
        <v/>
      </c>
      <c r="HC33">
        <f>IF(ISNA(GZ33),NA(),Capability!$J$13)</f>
        <v/>
      </c>
      <c r="HD33">
        <f>IF(ISNA(GZ33),NA(),Capability!$L$13)</f>
        <v/>
      </c>
      <c r="HE33">
        <f>IF(OR(ISNA(HA33),ISNA(HA32)),NA(),ABS(HA33-HA32))</f>
        <v/>
      </c>
      <c r="HF33">
        <f>IF(ISNA(GZ33),NA(),Capability!$N$13)</f>
        <v/>
      </c>
      <c r="HG33">
        <f>IF(ISNA(GZ33),NA(),IF(OR(Capability!$Q$13="",Settings!$F$7&lt;&gt;"Y"),NA(),Capability!$Q$13))</f>
        <v/>
      </c>
      <c r="HH33">
        <f>IF(ISNA(GZ33),NA(),IF(OR(Capability!$P$13="",Settings!$F$7&lt;&gt;"Y"),NA(),Capability!$P$13))</f>
        <v/>
      </c>
      <c r="HP33">
        <f>IF((HS$1+29)&gt;HQ$1,NA(),(HS$1+29)-4)</f>
        <v/>
      </c>
      <c r="HQ33">
        <f>IF((HS$1+29)&gt;HQ$1,NA(),INDEX('Data Entry'!$Q$5:$Q$10004,(HS$1+29)-4))</f>
        <v/>
      </c>
      <c r="HR33">
        <f>IF(ISNA(HP33),NA(),Capability!$K$14)</f>
        <v/>
      </c>
      <c r="HS33">
        <f>IF(ISNA(HP33),NA(),Capability!$J$14)</f>
        <v/>
      </c>
      <c r="HT33">
        <f>IF(ISNA(HP33),NA(),Capability!$L$14)</f>
        <v/>
      </c>
      <c r="HU33">
        <f>IF(OR(ISNA(HQ33),ISNA(HQ32)),NA(),ABS(HQ33-HQ32))</f>
        <v/>
      </c>
      <c r="HV33">
        <f>IF(ISNA(HP33),NA(),Capability!$N$14)</f>
        <v/>
      </c>
      <c r="HW33">
        <f>IF(ISNA(HP33),NA(),IF(OR(Capability!$Q$14="",Settings!$F$7&lt;&gt;"Y"),NA(),Capability!$Q$14))</f>
        <v/>
      </c>
      <c r="HX33">
        <f>IF(ISNA(HP33),NA(),IF(OR(Capability!$P$14="",Settings!$F$7&lt;&gt;"Y"),NA(),Capability!$P$14))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R34">
        <f>IF((CU$1+30)&gt;CS$1,NA(),(CU$1+30)-4)</f>
        <v/>
      </c>
      <c r="CS34">
        <f>IF((CU$1+30)&gt;CS$1,NA(),INDEX('Data Entry'!$I$5:$I$10004,(CU$1+30)-4))</f>
        <v/>
      </c>
      <c r="CT34">
        <f>IF(ISNA(CR34),NA(),Capability!$K$6)</f>
        <v/>
      </c>
      <c r="CU34">
        <f>IF(ISNA(CR34),NA(),Capability!$J$6)</f>
        <v/>
      </c>
      <c r="CV34">
        <f>IF(ISNA(CR34),NA(),Capability!$L$6)</f>
        <v/>
      </c>
      <c r="CW34">
        <f>IF(OR(ISNA(CS34),ISNA(CS33)),NA(),ABS(CS34-CS33))</f>
        <v/>
      </c>
      <c r="CX34">
        <f>IF(ISNA(CR34),NA(),Capability!$N$6)</f>
        <v/>
      </c>
      <c r="CY34">
        <f>IF(ISNA(CR34),NA(),IF(OR(Capability!$Q$6="",Settings!$F$7&lt;&gt;"Y"),NA(),Capability!$Q$6))</f>
        <v/>
      </c>
      <c r="CZ34">
        <f>IF(ISNA(CR34),NA(),IF(OR(Capability!$P$6="",Settings!$F$7&lt;&gt;"Y"),NA(),Capability!$P$6))</f>
        <v/>
      </c>
      <c r="DH34">
        <f>IF((DK$1+30)&gt;DI$1,NA(),(DK$1+30)-4)</f>
        <v/>
      </c>
      <c r="DI34">
        <f>IF((DK$1+30)&gt;DI$1,NA(),INDEX('Data Entry'!$J$5:$J$10004,(DK$1+30)-4))</f>
        <v/>
      </c>
      <c r="DJ34">
        <f>IF(ISNA(DH34),NA(),Capability!$K$7)</f>
        <v/>
      </c>
      <c r="DK34">
        <f>IF(ISNA(DH34),NA(),Capability!$J$7)</f>
        <v/>
      </c>
      <c r="DL34">
        <f>IF(ISNA(DH34),NA(),Capability!$L$7)</f>
        <v/>
      </c>
      <c r="DM34">
        <f>IF(OR(ISNA(DI34),ISNA(DI33)),NA(),ABS(DI34-DI33))</f>
        <v/>
      </c>
      <c r="DN34">
        <f>IF(ISNA(DH34),NA(),Capability!$N$7)</f>
        <v/>
      </c>
      <c r="DO34">
        <f>IF(ISNA(DH34),NA(),IF(OR(Capability!$Q$7="",Settings!$F$7&lt;&gt;"Y"),NA(),Capability!$Q$7))</f>
        <v/>
      </c>
      <c r="DP34">
        <f>IF(ISNA(DH34),NA(),IF(OR(Capability!$P$7="",Settings!$F$7&lt;&gt;"Y"),NA(),Capability!$P$7))</f>
        <v/>
      </c>
      <c r="DX34">
        <f>IF((EA$1+30)&gt;DY$1,NA(),(EA$1+30)-4)</f>
        <v/>
      </c>
      <c r="DY34">
        <f>IF((EA$1+30)&gt;DY$1,NA(),INDEX('Data Entry'!$K$5:$K$10004,(EA$1+30)-4))</f>
        <v/>
      </c>
      <c r="DZ34">
        <f>IF(ISNA(DX34),NA(),Capability!$K$8)</f>
        <v/>
      </c>
      <c r="EA34">
        <f>IF(ISNA(DX34),NA(),Capability!$J$8)</f>
        <v/>
      </c>
      <c r="EB34">
        <f>IF(ISNA(DX34),NA(),Capability!$L$8)</f>
        <v/>
      </c>
      <c r="EC34">
        <f>IF(OR(ISNA(DY34),ISNA(DY33)),NA(),ABS(DY34-DY33))</f>
        <v/>
      </c>
      <c r="ED34">
        <f>IF(ISNA(DX34),NA(),Capability!$N$8)</f>
        <v/>
      </c>
      <c r="EE34">
        <f>IF(ISNA(DX34),NA(),IF(OR(Capability!$Q$8="",Settings!$F$7&lt;&gt;"Y"),NA(),Capability!$Q$8))</f>
        <v/>
      </c>
      <c r="EF34">
        <f>IF(ISNA(DX34),NA(),IF(OR(Capability!$P$8="",Settings!$F$7&lt;&gt;"Y"),NA(),Capability!$P$8))</f>
        <v/>
      </c>
      <c r="EN34">
        <f>IF((EQ$1+30)&gt;EO$1,NA(),(EQ$1+30)-4)</f>
        <v/>
      </c>
      <c r="EO34">
        <f>IF((EQ$1+30)&gt;EO$1,NA(),INDEX('Data Entry'!$L$5:$L$10004,(EQ$1+30)-4))</f>
        <v/>
      </c>
      <c r="EP34">
        <f>IF(ISNA(EN34),NA(),Capability!$K$9)</f>
        <v/>
      </c>
      <c r="EQ34">
        <f>IF(ISNA(EN34),NA(),Capability!$J$9)</f>
        <v/>
      </c>
      <c r="ER34">
        <f>IF(ISNA(EN34),NA(),Capability!$L$9)</f>
        <v/>
      </c>
      <c r="ES34">
        <f>IF(OR(ISNA(EO34),ISNA(EO33)),NA(),ABS(EO34-EO33))</f>
        <v/>
      </c>
      <c r="ET34">
        <f>IF(ISNA(EN34),NA(),Capability!$N$9)</f>
        <v/>
      </c>
      <c r="EU34">
        <f>IF(ISNA(EN34),NA(),IF(OR(Capability!$Q$9="",Settings!$F$7&lt;&gt;"Y"),NA(),Capability!$Q$9))</f>
        <v/>
      </c>
      <c r="EV34">
        <f>IF(ISNA(EN34),NA(),IF(OR(Capability!$P$9="",Settings!$F$7&lt;&gt;"Y"),NA(),Capability!$P$9))</f>
        <v/>
      </c>
      <c r="FD34">
        <f>IF((FG$1+30)&gt;FE$1,NA(),(FG$1+30)-4)</f>
        <v/>
      </c>
      <c r="FE34">
        <f>IF((FG$1+30)&gt;FE$1,NA(),INDEX('Data Entry'!$M$5:$M$10004,(FG$1+30)-4))</f>
        <v/>
      </c>
      <c r="FF34">
        <f>IF(ISNA(FD34),NA(),Capability!$K$10)</f>
        <v/>
      </c>
      <c r="FG34">
        <f>IF(ISNA(FD34),NA(),Capability!$J$10)</f>
        <v/>
      </c>
      <c r="FH34">
        <f>IF(ISNA(FD34),NA(),Capability!$L$10)</f>
        <v/>
      </c>
      <c r="FI34">
        <f>IF(OR(ISNA(FE34),ISNA(FE33)),NA(),ABS(FE34-FE33))</f>
        <v/>
      </c>
      <c r="FJ34">
        <f>IF(ISNA(FD34),NA(),Capability!$N$10)</f>
        <v/>
      </c>
      <c r="FK34">
        <f>IF(ISNA(FD34),NA(),IF(OR(Capability!$Q$10="",Settings!$F$7&lt;&gt;"Y"),NA(),Capability!$Q$10))</f>
        <v/>
      </c>
      <c r="FL34">
        <f>IF(ISNA(FD34),NA(),IF(OR(Capability!$P$10="",Settings!$F$7&lt;&gt;"Y"),NA(),Capability!$P$10))</f>
        <v/>
      </c>
      <c r="FT34">
        <f>IF((FW$1+30)&gt;FU$1,NA(),(FW$1+30)-4)</f>
        <v/>
      </c>
      <c r="FU34">
        <f>IF((FW$1+30)&gt;FU$1,NA(),INDEX('Data Entry'!$N$5:$N$10004,(FW$1+30)-4))</f>
        <v/>
      </c>
      <c r="FV34">
        <f>IF(ISNA(FT34),NA(),Capability!$K$11)</f>
        <v/>
      </c>
      <c r="FW34">
        <f>IF(ISNA(FT34),NA(),Capability!$J$11)</f>
        <v/>
      </c>
      <c r="FX34">
        <f>IF(ISNA(FT34),NA(),Capability!$L$11)</f>
        <v/>
      </c>
      <c r="FY34">
        <f>IF(OR(ISNA(FU34),ISNA(FU33)),NA(),ABS(FU34-FU33))</f>
        <v/>
      </c>
      <c r="FZ34">
        <f>IF(ISNA(FT34),NA(),Capability!$N$11)</f>
        <v/>
      </c>
      <c r="GA34">
        <f>IF(ISNA(FT34),NA(),IF(OR(Capability!$Q$11="",Settings!$F$7&lt;&gt;"Y"),NA(),Capability!$Q$11))</f>
        <v/>
      </c>
      <c r="GB34">
        <f>IF(ISNA(FT34),NA(),IF(OR(Capability!$P$11="",Settings!$F$7&lt;&gt;"Y"),NA(),Capability!$P$11))</f>
        <v/>
      </c>
      <c r="GJ34">
        <f>IF((GM$1+30)&gt;GK$1,NA(),(GM$1+30)-4)</f>
        <v/>
      </c>
      <c r="GK34">
        <f>IF((GM$1+30)&gt;GK$1,NA(),INDEX('Data Entry'!$O$5:$O$10004,(GM$1+30)-4))</f>
        <v/>
      </c>
      <c r="GL34">
        <f>IF(ISNA(GJ34),NA(),Capability!$K$12)</f>
        <v/>
      </c>
      <c r="GM34">
        <f>IF(ISNA(GJ34),NA(),Capability!$J$12)</f>
        <v/>
      </c>
      <c r="GN34">
        <f>IF(ISNA(GJ34),NA(),Capability!$L$12)</f>
        <v/>
      </c>
      <c r="GO34">
        <f>IF(OR(ISNA(GK34),ISNA(GK33)),NA(),ABS(GK34-GK33))</f>
        <v/>
      </c>
      <c r="GP34">
        <f>IF(ISNA(GJ34),NA(),Capability!$N$12)</f>
        <v/>
      </c>
      <c r="GQ34">
        <f>IF(ISNA(GJ34),NA(),IF(OR(Capability!$Q$12="",Settings!$F$7&lt;&gt;"Y"),NA(),Capability!$Q$12))</f>
        <v/>
      </c>
      <c r="GR34">
        <f>IF(ISNA(GJ34),NA(),IF(OR(Capability!$P$12="",Settings!$F$7&lt;&gt;"Y"),NA(),Capability!$P$12))</f>
        <v/>
      </c>
      <c r="GZ34">
        <f>IF((HC$1+30)&gt;HA$1,NA(),(HC$1+30)-4)</f>
        <v/>
      </c>
      <c r="HA34">
        <f>IF((HC$1+30)&gt;HA$1,NA(),INDEX('Data Entry'!$P$5:$P$10004,(HC$1+30)-4))</f>
        <v/>
      </c>
      <c r="HB34">
        <f>IF(ISNA(GZ34),NA(),Capability!$K$13)</f>
        <v/>
      </c>
      <c r="HC34">
        <f>IF(ISNA(GZ34),NA(),Capability!$J$13)</f>
        <v/>
      </c>
      <c r="HD34">
        <f>IF(ISNA(GZ34),NA(),Capability!$L$13)</f>
        <v/>
      </c>
      <c r="HE34">
        <f>IF(OR(ISNA(HA34),ISNA(HA33)),NA(),ABS(HA34-HA33))</f>
        <v/>
      </c>
      <c r="HF34">
        <f>IF(ISNA(GZ34),NA(),Capability!$N$13)</f>
        <v/>
      </c>
      <c r="HG34">
        <f>IF(ISNA(GZ34),NA(),IF(OR(Capability!$Q$13="",Settings!$F$7&lt;&gt;"Y"),NA(),Capability!$Q$13))</f>
        <v/>
      </c>
      <c r="HH34">
        <f>IF(ISNA(GZ34),NA(),IF(OR(Capability!$P$13="",Settings!$F$7&lt;&gt;"Y"),NA(),Capability!$P$13))</f>
        <v/>
      </c>
      <c r="HP34">
        <f>IF((HS$1+30)&gt;HQ$1,NA(),(HS$1+30)-4)</f>
        <v/>
      </c>
      <c r="HQ34">
        <f>IF((HS$1+30)&gt;HQ$1,NA(),INDEX('Data Entry'!$Q$5:$Q$10004,(HS$1+30)-4))</f>
        <v/>
      </c>
      <c r="HR34">
        <f>IF(ISNA(HP34),NA(),Capability!$K$14)</f>
        <v/>
      </c>
      <c r="HS34">
        <f>IF(ISNA(HP34),NA(),Capability!$J$14)</f>
        <v/>
      </c>
      <c r="HT34">
        <f>IF(ISNA(HP34),NA(),Capability!$L$14)</f>
        <v/>
      </c>
      <c r="HU34">
        <f>IF(OR(ISNA(HQ34),ISNA(HQ33)),NA(),ABS(HQ34-HQ33))</f>
        <v/>
      </c>
      <c r="HV34">
        <f>IF(ISNA(HP34),NA(),Capability!$N$14)</f>
        <v/>
      </c>
      <c r="HW34">
        <f>IF(ISNA(HP34),NA(),IF(OR(Capability!$Q$14="",Settings!$F$7&lt;&gt;"Y"),NA(),Capability!$Q$14))</f>
        <v/>
      </c>
      <c r="HX34">
        <f>IF(ISNA(HP34),NA(),IF(OR(Capability!$P$14="",Settings!$F$7&lt;&gt;"Y"),NA(),Capability!$P$14))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R35">
        <f>IF((CU$1+31)&gt;CS$1,NA(),(CU$1+31)-4)</f>
        <v/>
      </c>
      <c r="CS35">
        <f>IF((CU$1+31)&gt;CS$1,NA(),INDEX('Data Entry'!$I$5:$I$10004,(CU$1+31)-4))</f>
        <v/>
      </c>
      <c r="CT35">
        <f>IF(ISNA(CR35),NA(),Capability!$K$6)</f>
        <v/>
      </c>
      <c r="CU35">
        <f>IF(ISNA(CR35),NA(),Capability!$J$6)</f>
        <v/>
      </c>
      <c r="CV35">
        <f>IF(ISNA(CR35),NA(),Capability!$L$6)</f>
        <v/>
      </c>
      <c r="CW35">
        <f>IF(OR(ISNA(CS35),ISNA(CS34)),NA(),ABS(CS35-CS34))</f>
        <v/>
      </c>
      <c r="CX35">
        <f>IF(ISNA(CR35),NA(),Capability!$N$6)</f>
        <v/>
      </c>
      <c r="CY35">
        <f>IF(ISNA(CR35),NA(),IF(OR(Capability!$Q$6="",Settings!$F$7&lt;&gt;"Y"),NA(),Capability!$Q$6))</f>
        <v/>
      </c>
      <c r="CZ35">
        <f>IF(ISNA(CR35),NA(),IF(OR(Capability!$P$6="",Settings!$F$7&lt;&gt;"Y"),NA(),Capability!$P$6))</f>
        <v/>
      </c>
      <c r="DH35">
        <f>IF((DK$1+31)&gt;DI$1,NA(),(DK$1+31)-4)</f>
        <v/>
      </c>
      <c r="DI35">
        <f>IF((DK$1+31)&gt;DI$1,NA(),INDEX('Data Entry'!$J$5:$J$10004,(DK$1+31)-4))</f>
        <v/>
      </c>
      <c r="DJ35">
        <f>IF(ISNA(DH35),NA(),Capability!$K$7)</f>
        <v/>
      </c>
      <c r="DK35">
        <f>IF(ISNA(DH35),NA(),Capability!$J$7)</f>
        <v/>
      </c>
      <c r="DL35">
        <f>IF(ISNA(DH35),NA(),Capability!$L$7)</f>
        <v/>
      </c>
      <c r="DM35">
        <f>IF(OR(ISNA(DI35),ISNA(DI34)),NA(),ABS(DI35-DI34))</f>
        <v/>
      </c>
      <c r="DN35">
        <f>IF(ISNA(DH35),NA(),Capability!$N$7)</f>
        <v/>
      </c>
      <c r="DO35">
        <f>IF(ISNA(DH35),NA(),IF(OR(Capability!$Q$7="",Settings!$F$7&lt;&gt;"Y"),NA(),Capability!$Q$7))</f>
        <v/>
      </c>
      <c r="DP35">
        <f>IF(ISNA(DH35),NA(),IF(OR(Capability!$P$7="",Settings!$F$7&lt;&gt;"Y"),NA(),Capability!$P$7))</f>
        <v/>
      </c>
      <c r="DX35">
        <f>IF((EA$1+31)&gt;DY$1,NA(),(EA$1+31)-4)</f>
        <v/>
      </c>
      <c r="DY35">
        <f>IF((EA$1+31)&gt;DY$1,NA(),INDEX('Data Entry'!$K$5:$K$10004,(EA$1+31)-4))</f>
        <v/>
      </c>
      <c r="DZ35">
        <f>IF(ISNA(DX35),NA(),Capability!$K$8)</f>
        <v/>
      </c>
      <c r="EA35">
        <f>IF(ISNA(DX35),NA(),Capability!$J$8)</f>
        <v/>
      </c>
      <c r="EB35">
        <f>IF(ISNA(DX35),NA(),Capability!$L$8)</f>
        <v/>
      </c>
      <c r="EC35">
        <f>IF(OR(ISNA(DY35),ISNA(DY34)),NA(),ABS(DY35-DY34))</f>
        <v/>
      </c>
      <c r="ED35">
        <f>IF(ISNA(DX35),NA(),Capability!$N$8)</f>
        <v/>
      </c>
      <c r="EE35">
        <f>IF(ISNA(DX35),NA(),IF(OR(Capability!$Q$8="",Settings!$F$7&lt;&gt;"Y"),NA(),Capability!$Q$8))</f>
        <v/>
      </c>
      <c r="EF35">
        <f>IF(ISNA(DX35),NA(),IF(OR(Capability!$P$8="",Settings!$F$7&lt;&gt;"Y"),NA(),Capability!$P$8))</f>
        <v/>
      </c>
      <c r="EN35">
        <f>IF((EQ$1+31)&gt;EO$1,NA(),(EQ$1+31)-4)</f>
        <v/>
      </c>
      <c r="EO35">
        <f>IF((EQ$1+31)&gt;EO$1,NA(),INDEX('Data Entry'!$L$5:$L$10004,(EQ$1+31)-4))</f>
        <v/>
      </c>
      <c r="EP35">
        <f>IF(ISNA(EN35),NA(),Capability!$K$9)</f>
        <v/>
      </c>
      <c r="EQ35">
        <f>IF(ISNA(EN35),NA(),Capability!$J$9)</f>
        <v/>
      </c>
      <c r="ER35">
        <f>IF(ISNA(EN35),NA(),Capability!$L$9)</f>
        <v/>
      </c>
      <c r="ES35">
        <f>IF(OR(ISNA(EO35),ISNA(EO34)),NA(),ABS(EO35-EO34))</f>
        <v/>
      </c>
      <c r="ET35">
        <f>IF(ISNA(EN35),NA(),Capability!$N$9)</f>
        <v/>
      </c>
      <c r="EU35">
        <f>IF(ISNA(EN35),NA(),IF(OR(Capability!$Q$9="",Settings!$F$7&lt;&gt;"Y"),NA(),Capability!$Q$9))</f>
        <v/>
      </c>
      <c r="EV35">
        <f>IF(ISNA(EN35),NA(),IF(OR(Capability!$P$9="",Settings!$F$7&lt;&gt;"Y"),NA(),Capability!$P$9))</f>
        <v/>
      </c>
      <c r="FD35">
        <f>IF((FG$1+31)&gt;FE$1,NA(),(FG$1+31)-4)</f>
        <v/>
      </c>
      <c r="FE35">
        <f>IF((FG$1+31)&gt;FE$1,NA(),INDEX('Data Entry'!$M$5:$M$10004,(FG$1+31)-4))</f>
        <v/>
      </c>
      <c r="FF35">
        <f>IF(ISNA(FD35),NA(),Capability!$K$10)</f>
        <v/>
      </c>
      <c r="FG35">
        <f>IF(ISNA(FD35),NA(),Capability!$J$10)</f>
        <v/>
      </c>
      <c r="FH35">
        <f>IF(ISNA(FD35),NA(),Capability!$L$10)</f>
        <v/>
      </c>
      <c r="FI35">
        <f>IF(OR(ISNA(FE35),ISNA(FE34)),NA(),ABS(FE35-FE34))</f>
        <v/>
      </c>
      <c r="FJ35">
        <f>IF(ISNA(FD35),NA(),Capability!$N$10)</f>
        <v/>
      </c>
      <c r="FK35">
        <f>IF(ISNA(FD35),NA(),IF(OR(Capability!$Q$10="",Settings!$F$7&lt;&gt;"Y"),NA(),Capability!$Q$10))</f>
        <v/>
      </c>
      <c r="FL35">
        <f>IF(ISNA(FD35),NA(),IF(OR(Capability!$P$10="",Settings!$F$7&lt;&gt;"Y"),NA(),Capability!$P$10))</f>
        <v/>
      </c>
      <c r="FT35">
        <f>IF((FW$1+31)&gt;FU$1,NA(),(FW$1+31)-4)</f>
        <v/>
      </c>
      <c r="FU35">
        <f>IF((FW$1+31)&gt;FU$1,NA(),INDEX('Data Entry'!$N$5:$N$10004,(FW$1+31)-4))</f>
        <v/>
      </c>
      <c r="FV35">
        <f>IF(ISNA(FT35),NA(),Capability!$K$11)</f>
        <v/>
      </c>
      <c r="FW35">
        <f>IF(ISNA(FT35),NA(),Capability!$J$11)</f>
        <v/>
      </c>
      <c r="FX35">
        <f>IF(ISNA(FT35),NA(),Capability!$L$11)</f>
        <v/>
      </c>
      <c r="FY35">
        <f>IF(OR(ISNA(FU35),ISNA(FU34)),NA(),ABS(FU35-FU34))</f>
        <v/>
      </c>
      <c r="FZ35">
        <f>IF(ISNA(FT35),NA(),Capability!$N$11)</f>
        <v/>
      </c>
      <c r="GA35">
        <f>IF(ISNA(FT35),NA(),IF(OR(Capability!$Q$11="",Settings!$F$7&lt;&gt;"Y"),NA(),Capability!$Q$11))</f>
        <v/>
      </c>
      <c r="GB35">
        <f>IF(ISNA(FT35),NA(),IF(OR(Capability!$P$11="",Settings!$F$7&lt;&gt;"Y"),NA(),Capability!$P$11))</f>
        <v/>
      </c>
      <c r="GJ35">
        <f>IF((GM$1+31)&gt;GK$1,NA(),(GM$1+31)-4)</f>
        <v/>
      </c>
      <c r="GK35">
        <f>IF((GM$1+31)&gt;GK$1,NA(),INDEX('Data Entry'!$O$5:$O$10004,(GM$1+31)-4))</f>
        <v/>
      </c>
      <c r="GL35">
        <f>IF(ISNA(GJ35),NA(),Capability!$K$12)</f>
        <v/>
      </c>
      <c r="GM35">
        <f>IF(ISNA(GJ35),NA(),Capability!$J$12)</f>
        <v/>
      </c>
      <c r="GN35">
        <f>IF(ISNA(GJ35),NA(),Capability!$L$12)</f>
        <v/>
      </c>
      <c r="GO35">
        <f>IF(OR(ISNA(GK35),ISNA(GK34)),NA(),ABS(GK35-GK34))</f>
        <v/>
      </c>
      <c r="GP35">
        <f>IF(ISNA(GJ35),NA(),Capability!$N$12)</f>
        <v/>
      </c>
      <c r="GQ35">
        <f>IF(ISNA(GJ35),NA(),IF(OR(Capability!$Q$12="",Settings!$F$7&lt;&gt;"Y"),NA(),Capability!$Q$12))</f>
        <v/>
      </c>
      <c r="GR35">
        <f>IF(ISNA(GJ35),NA(),IF(OR(Capability!$P$12="",Settings!$F$7&lt;&gt;"Y"),NA(),Capability!$P$12))</f>
        <v/>
      </c>
      <c r="GZ35">
        <f>IF((HC$1+31)&gt;HA$1,NA(),(HC$1+31)-4)</f>
        <v/>
      </c>
      <c r="HA35">
        <f>IF((HC$1+31)&gt;HA$1,NA(),INDEX('Data Entry'!$P$5:$P$10004,(HC$1+31)-4))</f>
        <v/>
      </c>
      <c r="HB35">
        <f>IF(ISNA(GZ35),NA(),Capability!$K$13)</f>
        <v/>
      </c>
      <c r="HC35">
        <f>IF(ISNA(GZ35),NA(),Capability!$J$13)</f>
        <v/>
      </c>
      <c r="HD35">
        <f>IF(ISNA(GZ35),NA(),Capability!$L$13)</f>
        <v/>
      </c>
      <c r="HE35">
        <f>IF(OR(ISNA(HA35),ISNA(HA34)),NA(),ABS(HA35-HA34))</f>
        <v/>
      </c>
      <c r="HF35">
        <f>IF(ISNA(GZ35),NA(),Capability!$N$13)</f>
        <v/>
      </c>
      <c r="HG35">
        <f>IF(ISNA(GZ35),NA(),IF(OR(Capability!$Q$13="",Settings!$F$7&lt;&gt;"Y"),NA(),Capability!$Q$13))</f>
        <v/>
      </c>
      <c r="HH35">
        <f>IF(ISNA(GZ35),NA(),IF(OR(Capability!$P$13="",Settings!$F$7&lt;&gt;"Y"),NA(),Capability!$P$13))</f>
        <v/>
      </c>
      <c r="HP35">
        <f>IF((HS$1+31)&gt;HQ$1,NA(),(HS$1+31)-4)</f>
        <v/>
      </c>
      <c r="HQ35">
        <f>IF((HS$1+31)&gt;HQ$1,NA(),INDEX('Data Entry'!$Q$5:$Q$10004,(HS$1+31)-4))</f>
        <v/>
      </c>
      <c r="HR35">
        <f>IF(ISNA(HP35),NA(),Capability!$K$14)</f>
        <v/>
      </c>
      <c r="HS35">
        <f>IF(ISNA(HP35),NA(),Capability!$J$14)</f>
        <v/>
      </c>
      <c r="HT35">
        <f>IF(ISNA(HP35),NA(),Capability!$L$14)</f>
        <v/>
      </c>
      <c r="HU35">
        <f>IF(OR(ISNA(HQ35),ISNA(HQ34)),NA(),ABS(HQ35-HQ34))</f>
        <v/>
      </c>
      <c r="HV35">
        <f>IF(ISNA(HP35),NA(),Capability!$N$14)</f>
        <v/>
      </c>
      <c r="HW35">
        <f>IF(ISNA(HP35),NA(),IF(OR(Capability!$Q$14="",Settings!$F$7&lt;&gt;"Y"),NA(),Capability!$Q$14))</f>
        <v/>
      </c>
      <c r="HX35">
        <f>IF(ISNA(HP35),NA(),IF(OR(Capability!$P$14="",Settings!$F$7&lt;&gt;"Y"),NA(),Capability!$P$14))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R36">
        <f>IF((CU$1+32)&gt;CS$1,NA(),(CU$1+32)-4)</f>
        <v/>
      </c>
      <c r="CS36">
        <f>IF((CU$1+32)&gt;CS$1,NA(),INDEX('Data Entry'!$I$5:$I$10004,(CU$1+32)-4))</f>
        <v/>
      </c>
      <c r="CT36">
        <f>IF(ISNA(CR36),NA(),Capability!$K$6)</f>
        <v/>
      </c>
      <c r="CU36">
        <f>IF(ISNA(CR36),NA(),Capability!$J$6)</f>
        <v/>
      </c>
      <c r="CV36">
        <f>IF(ISNA(CR36),NA(),Capability!$L$6)</f>
        <v/>
      </c>
      <c r="CW36">
        <f>IF(OR(ISNA(CS36),ISNA(CS35)),NA(),ABS(CS36-CS35))</f>
        <v/>
      </c>
      <c r="CX36">
        <f>IF(ISNA(CR36),NA(),Capability!$N$6)</f>
        <v/>
      </c>
      <c r="CY36">
        <f>IF(ISNA(CR36),NA(),IF(OR(Capability!$Q$6="",Settings!$F$7&lt;&gt;"Y"),NA(),Capability!$Q$6))</f>
        <v/>
      </c>
      <c r="CZ36">
        <f>IF(ISNA(CR36),NA(),IF(OR(Capability!$P$6="",Settings!$F$7&lt;&gt;"Y"),NA(),Capability!$P$6))</f>
        <v/>
      </c>
      <c r="DH36">
        <f>IF((DK$1+32)&gt;DI$1,NA(),(DK$1+32)-4)</f>
        <v/>
      </c>
      <c r="DI36">
        <f>IF((DK$1+32)&gt;DI$1,NA(),INDEX('Data Entry'!$J$5:$J$10004,(DK$1+32)-4))</f>
        <v/>
      </c>
      <c r="DJ36">
        <f>IF(ISNA(DH36),NA(),Capability!$K$7)</f>
        <v/>
      </c>
      <c r="DK36">
        <f>IF(ISNA(DH36),NA(),Capability!$J$7)</f>
        <v/>
      </c>
      <c r="DL36">
        <f>IF(ISNA(DH36),NA(),Capability!$L$7)</f>
        <v/>
      </c>
      <c r="DM36">
        <f>IF(OR(ISNA(DI36),ISNA(DI35)),NA(),ABS(DI36-DI35))</f>
        <v/>
      </c>
      <c r="DN36">
        <f>IF(ISNA(DH36),NA(),Capability!$N$7)</f>
        <v/>
      </c>
      <c r="DO36">
        <f>IF(ISNA(DH36),NA(),IF(OR(Capability!$Q$7="",Settings!$F$7&lt;&gt;"Y"),NA(),Capability!$Q$7))</f>
        <v/>
      </c>
      <c r="DP36">
        <f>IF(ISNA(DH36),NA(),IF(OR(Capability!$P$7="",Settings!$F$7&lt;&gt;"Y"),NA(),Capability!$P$7))</f>
        <v/>
      </c>
      <c r="DX36">
        <f>IF((EA$1+32)&gt;DY$1,NA(),(EA$1+32)-4)</f>
        <v/>
      </c>
      <c r="DY36">
        <f>IF((EA$1+32)&gt;DY$1,NA(),INDEX('Data Entry'!$K$5:$K$10004,(EA$1+32)-4))</f>
        <v/>
      </c>
      <c r="DZ36">
        <f>IF(ISNA(DX36),NA(),Capability!$K$8)</f>
        <v/>
      </c>
      <c r="EA36">
        <f>IF(ISNA(DX36),NA(),Capability!$J$8)</f>
        <v/>
      </c>
      <c r="EB36">
        <f>IF(ISNA(DX36),NA(),Capability!$L$8)</f>
        <v/>
      </c>
      <c r="EC36">
        <f>IF(OR(ISNA(DY36),ISNA(DY35)),NA(),ABS(DY36-DY35))</f>
        <v/>
      </c>
      <c r="ED36">
        <f>IF(ISNA(DX36),NA(),Capability!$N$8)</f>
        <v/>
      </c>
      <c r="EE36">
        <f>IF(ISNA(DX36),NA(),IF(OR(Capability!$Q$8="",Settings!$F$7&lt;&gt;"Y"),NA(),Capability!$Q$8))</f>
        <v/>
      </c>
      <c r="EF36">
        <f>IF(ISNA(DX36),NA(),IF(OR(Capability!$P$8="",Settings!$F$7&lt;&gt;"Y"),NA(),Capability!$P$8))</f>
        <v/>
      </c>
      <c r="EN36">
        <f>IF((EQ$1+32)&gt;EO$1,NA(),(EQ$1+32)-4)</f>
        <v/>
      </c>
      <c r="EO36">
        <f>IF((EQ$1+32)&gt;EO$1,NA(),INDEX('Data Entry'!$L$5:$L$10004,(EQ$1+32)-4))</f>
        <v/>
      </c>
      <c r="EP36">
        <f>IF(ISNA(EN36),NA(),Capability!$K$9)</f>
        <v/>
      </c>
      <c r="EQ36">
        <f>IF(ISNA(EN36),NA(),Capability!$J$9)</f>
        <v/>
      </c>
      <c r="ER36">
        <f>IF(ISNA(EN36),NA(),Capability!$L$9)</f>
        <v/>
      </c>
      <c r="ES36">
        <f>IF(OR(ISNA(EO36),ISNA(EO35)),NA(),ABS(EO36-EO35))</f>
        <v/>
      </c>
      <c r="ET36">
        <f>IF(ISNA(EN36),NA(),Capability!$N$9)</f>
        <v/>
      </c>
      <c r="EU36">
        <f>IF(ISNA(EN36),NA(),IF(OR(Capability!$Q$9="",Settings!$F$7&lt;&gt;"Y"),NA(),Capability!$Q$9))</f>
        <v/>
      </c>
      <c r="EV36">
        <f>IF(ISNA(EN36),NA(),IF(OR(Capability!$P$9="",Settings!$F$7&lt;&gt;"Y"),NA(),Capability!$P$9))</f>
        <v/>
      </c>
      <c r="FD36">
        <f>IF((FG$1+32)&gt;FE$1,NA(),(FG$1+32)-4)</f>
        <v/>
      </c>
      <c r="FE36">
        <f>IF((FG$1+32)&gt;FE$1,NA(),INDEX('Data Entry'!$M$5:$M$10004,(FG$1+32)-4))</f>
        <v/>
      </c>
      <c r="FF36">
        <f>IF(ISNA(FD36),NA(),Capability!$K$10)</f>
        <v/>
      </c>
      <c r="FG36">
        <f>IF(ISNA(FD36),NA(),Capability!$J$10)</f>
        <v/>
      </c>
      <c r="FH36">
        <f>IF(ISNA(FD36),NA(),Capability!$L$10)</f>
        <v/>
      </c>
      <c r="FI36">
        <f>IF(OR(ISNA(FE36),ISNA(FE35)),NA(),ABS(FE36-FE35))</f>
        <v/>
      </c>
      <c r="FJ36">
        <f>IF(ISNA(FD36),NA(),Capability!$N$10)</f>
        <v/>
      </c>
      <c r="FK36">
        <f>IF(ISNA(FD36),NA(),IF(OR(Capability!$Q$10="",Settings!$F$7&lt;&gt;"Y"),NA(),Capability!$Q$10))</f>
        <v/>
      </c>
      <c r="FL36">
        <f>IF(ISNA(FD36),NA(),IF(OR(Capability!$P$10="",Settings!$F$7&lt;&gt;"Y"),NA(),Capability!$P$10))</f>
        <v/>
      </c>
      <c r="FT36">
        <f>IF((FW$1+32)&gt;FU$1,NA(),(FW$1+32)-4)</f>
        <v/>
      </c>
      <c r="FU36">
        <f>IF((FW$1+32)&gt;FU$1,NA(),INDEX('Data Entry'!$N$5:$N$10004,(FW$1+32)-4))</f>
        <v/>
      </c>
      <c r="FV36">
        <f>IF(ISNA(FT36),NA(),Capability!$K$11)</f>
        <v/>
      </c>
      <c r="FW36">
        <f>IF(ISNA(FT36),NA(),Capability!$J$11)</f>
        <v/>
      </c>
      <c r="FX36">
        <f>IF(ISNA(FT36),NA(),Capability!$L$11)</f>
        <v/>
      </c>
      <c r="FY36">
        <f>IF(OR(ISNA(FU36),ISNA(FU35)),NA(),ABS(FU36-FU35))</f>
        <v/>
      </c>
      <c r="FZ36">
        <f>IF(ISNA(FT36),NA(),Capability!$N$11)</f>
        <v/>
      </c>
      <c r="GA36">
        <f>IF(ISNA(FT36),NA(),IF(OR(Capability!$Q$11="",Settings!$F$7&lt;&gt;"Y"),NA(),Capability!$Q$11))</f>
        <v/>
      </c>
      <c r="GB36">
        <f>IF(ISNA(FT36),NA(),IF(OR(Capability!$P$11="",Settings!$F$7&lt;&gt;"Y"),NA(),Capability!$P$11))</f>
        <v/>
      </c>
      <c r="GJ36">
        <f>IF((GM$1+32)&gt;GK$1,NA(),(GM$1+32)-4)</f>
        <v/>
      </c>
      <c r="GK36">
        <f>IF((GM$1+32)&gt;GK$1,NA(),INDEX('Data Entry'!$O$5:$O$10004,(GM$1+32)-4))</f>
        <v/>
      </c>
      <c r="GL36">
        <f>IF(ISNA(GJ36),NA(),Capability!$K$12)</f>
        <v/>
      </c>
      <c r="GM36">
        <f>IF(ISNA(GJ36),NA(),Capability!$J$12)</f>
        <v/>
      </c>
      <c r="GN36">
        <f>IF(ISNA(GJ36),NA(),Capability!$L$12)</f>
        <v/>
      </c>
      <c r="GO36">
        <f>IF(OR(ISNA(GK36),ISNA(GK35)),NA(),ABS(GK36-GK35))</f>
        <v/>
      </c>
      <c r="GP36">
        <f>IF(ISNA(GJ36),NA(),Capability!$N$12)</f>
        <v/>
      </c>
      <c r="GQ36">
        <f>IF(ISNA(GJ36),NA(),IF(OR(Capability!$Q$12="",Settings!$F$7&lt;&gt;"Y"),NA(),Capability!$Q$12))</f>
        <v/>
      </c>
      <c r="GR36">
        <f>IF(ISNA(GJ36),NA(),IF(OR(Capability!$P$12="",Settings!$F$7&lt;&gt;"Y"),NA(),Capability!$P$12))</f>
        <v/>
      </c>
      <c r="GZ36">
        <f>IF((HC$1+32)&gt;HA$1,NA(),(HC$1+32)-4)</f>
        <v/>
      </c>
      <c r="HA36">
        <f>IF((HC$1+32)&gt;HA$1,NA(),INDEX('Data Entry'!$P$5:$P$10004,(HC$1+32)-4))</f>
        <v/>
      </c>
      <c r="HB36">
        <f>IF(ISNA(GZ36),NA(),Capability!$K$13)</f>
        <v/>
      </c>
      <c r="HC36">
        <f>IF(ISNA(GZ36),NA(),Capability!$J$13)</f>
        <v/>
      </c>
      <c r="HD36">
        <f>IF(ISNA(GZ36),NA(),Capability!$L$13)</f>
        <v/>
      </c>
      <c r="HE36">
        <f>IF(OR(ISNA(HA36),ISNA(HA35)),NA(),ABS(HA36-HA35))</f>
        <v/>
      </c>
      <c r="HF36">
        <f>IF(ISNA(GZ36),NA(),Capability!$N$13)</f>
        <v/>
      </c>
      <c r="HG36">
        <f>IF(ISNA(GZ36),NA(),IF(OR(Capability!$Q$13="",Settings!$F$7&lt;&gt;"Y"),NA(),Capability!$Q$13))</f>
        <v/>
      </c>
      <c r="HH36">
        <f>IF(ISNA(GZ36),NA(),IF(OR(Capability!$P$13="",Settings!$F$7&lt;&gt;"Y"),NA(),Capability!$P$13))</f>
        <v/>
      </c>
      <c r="HP36">
        <f>IF((HS$1+32)&gt;HQ$1,NA(),(HS$1+32)-4)</f>
        <v/>
      </c>
      <c r="HQ36">
        <f>IF((HS$1+32)&gt;HQ$1,NA(),INDEX('Data Entry'!$Q$5:$Q$10004,(HS$1+32)-4))</f>
        <v/>
      </c>
      <c r="HR36">
        <f>IF(ISNA(HP36),NA(),Capability!$K$14)</f>
        <v/>
      </c>
      <c r="HS36">
        <f>IF(ISNA(HP36),NA(),Capability!$J$14)</f>
        <v/>
      </c>
      <c r="HT36">
        <f>IF(ISNA(HP36),NA(),Capability!$L$14)</f>
        <v/>
      </c>
      <c r="HU36">
        <f>IF(OR(ISNA(HQ36),ISNA(HQ35)),NA(),ABS(HQ36-HQ35))</f>
        <v/>
      </c>
      <c r="HV36">
        <f>IF(ISNA(HP36),NA(),Capability!$N$14)</f>
        <v/>
      </c>
      <c r="HW36">
        <f>IF(ISNA(HP36),NA(),IF(OR(Capability!$Q$14="",Settings!$F$7&lt;&gt;"Y"),NA(),Capability!$Q$14))</f>
        <v/>
      </c>
      <c r="HX36">
        <f>IF(ISNA(HP36),NA(),IF(OR(Capability!$P$14="",Settings!$F$7&lt;&gt;"Y"),NA(),Capability!$P$14))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R37">
        <f>IF((CU$1+33)&gt;CS$1,NA(),(CU$1+33)-4)</f>
        <v/>
      </c>
      <c r="CS37">
        <f>IF((CU$1+33)&gt;CS$1,NA(),INDEX('Data Entry'!$I$5:$I$10004,(CU$1+33)-4))</f>
        <v/>
      </c>
      <c r="CT37">
        <f>IF(ISNA(CR37),NA(),Capability!$K$6)</f>
        <v/>
      </c>
      <c r="CU37">
        <f>IF(ISNA(CR37),NA(),Capability!$J$6)</f>
        <v/>
      </c>
      <c r="CV37">
        <f>IF(ISNA(CR37),NA(),Capability!$L$6)</f>
        <v/>
      </c>
      <c r="CW37">
        <f>IF(OR(ISNA(CS37),ISNA(CS36)),NA(),ABS(CS37-CS36))</f>
        <v/>
      </c>
      <c r="CX37">
        <f>IF(ISNA(CR37),NA(),Capability!$N$6)</f>
        <v/>
      </c>
      <c r="CY37">
        <f>IF(ISNA(CR37),NA(),IF(OR(Capability!$Q$6="",Settings!$F$7&lt;&gt;"Y"),NA(),Capability!$Q$6))</f>
        <v/>
      </c>
      <c r="CZ37">
        <f>IF(ISNA(CR37),NA(),IF(OR(Capability!$P$6="",Settings!$F$7&lt;&gt;"Y"),NA(),Capability!$P$6))</f>
        <v/>
      </c>
      <c r="DH37">
        <f>IF((DK$1+33)&gt;DI$1,NA(),(DK$1+33)-4)</f>
        <v/>
      </c>
      <c r="DI37">
        <f>IF((DK$1+33)&gt;DI$1,NA(),INDEX('Data Entry'!$J$5:$J$10004,(DK$1+33)-4))</f>
        <v/>
      </c>
      <c r="DJ37">
        <f>IF(ISNA(DH37),NA(),Capability!$K$7)</f>
        <v/>
      </c>
      <c r="DK37">
        <f>IF(ISNA(DH37),NA(),Capability!$J$7)</f>
        <v/>
      </c>
      <c r="DL37">
        <f>IF(ISNA(DH37),NA(),Capability!$L$7)</f>
        <v/>
      </c>
      <c r="DM37">
        <f>IF(OR(ISNA(DI37),ISNA(DI36)),NA(),ABS(DI37-DI36))</f>
        <v/>
      </c>
      <c r="DN37">
        <f>IF(ISNA(DH37),NA(),Capability!$N$7)</f>
        <v/>
      </c>
      <c r="DO37">
        <f>IF(ISNA(DH37),NA(),IF(OR(Capability!$Q$7="",Settings!$F$7&lt;&gt;"Y"),NA(),Capability!$Q$7))</f>
        <v/>
      </c>
      <c r="DP37">
        <f>IF(ISNA(DH37),NA(),IF(OR(Capability!$P$7="",Settings!$F$7&lt;&gt;"Y"),NA(),Capability!$P$7))</f>
        <v/>
      </c>
      <c r="DX37">
        <f>IF((EA$1+33)&gt;DY$1,NA(),(EA$1+33)-4)</f>
        <v/>
      </c>
      <c r="DY37">
        <f>IF((EA$1+33)&gt;DY$1,NA(),INDEX('Data Entry'!$K$5:$K$10004,(EA$1+33)-4))</f>
        <v/>
      </c>
      <c r="DZ37">
        <f>IF(ISNA(DX37),NA(),Capability!$K$8)</f>
        <v/>
      </c>
      <c r="EA37">
        <f>IF(ISNA(DX37),NA(),Capability!$J$8)</f>
        <v/>
      </c>
      <c r="EB37">
        <f>IF(ISNA(DX37),NA(),Capability!$L$8)</f>
        <v/>
      </c>
      <c r="EC37">
        <f>IF(OR(ISNA(DY37),ISNA(DY36)),NA(),ABS(DY37-DY36))</f>
        <v/>
      </c>
      <c r="ED37">
        <f>IF(ISNA(DX37),NA(),Capability!$N$8)</f>
        <v/>
      </c>
      <c r="EE37">
        <f>IF(ISNA(DX37),NA(),IF(OR(Capability!$Q$8="",Settings!$F$7&lt;&gt;"Y"),NA(),Capability!$Q$8))</f>
        <v/>
      </c>
      <c r="EF37">
        <f>IF(ISNA(DX37),NA(),IF(OR(Capability!$P$8="",Settings!$F$7&lt;&gt;"Y"),NA(),Capability!$P$8))</f>
        <v/>
      </c>
      <c r="EN37">
        <f>IF((EQ$1+33)&gt;EO$1,NA(),(EQ$1+33)-4)</f>
        <v/>
      </c>
      <c r="EO37">
        <f>IF((EQ$1+33)&gt;EO$1,NA(),INDEX('Data Entry'!$L$5:$L$10004,(EQ$1+33)-4))</f>
        <v/>
      </c>
      <c r="EP37">
        <f>IF(ISNA(EN37),NA(),Capability!$K$9)</f>
        <v/>
      </c>
      <c r="EQ37">
        <f>IF(ISNA(EN37),NA(),Capability!$J$9)</f>
        <v/>
      </c>
      <c r="ER37">
        <f>IF(ISNA(EN37),NA(),Capability!$L$9)</f>
        <v/>
      </c>
      <c r="ES37">
        <f>IF(OR(ISNA(EO37),ISNA(EO36)),NA(),ABS(EO37-EO36))</f>
        <v/>
      </c>
      <c r="ET37">
        <f>IF(ISNA(EN37),NA(),Capability!$N$9)</f>
        <v/>
      </c>
      <c r="EU37">
        <f>IF(ISNA(EN37),NA(),IF(OR(Capability!$Q$9="",Settings!$F$7&lt;&gt;"Y"),NA(),Capability!$Q$9))</f>
        <v/>
      </c>
      <c r="EV37">
        <f>IF(ISNA(EN37),NA(),IF(OR(Capability!$P$9="",Settings!$F$7&lt;&gt;"Y"),NA(),Capability!$P$9))</f>
        <v/>
      </c>
      <c r="FD37">
        <f>IF((FG$1+33)&gt;FE$1,NA(),(FG$1+33)-4)</f>
        <v/>
      </c>
      <c r="FE37">
        <f>IF((FG$1+33)&gt;FE$1,NA(),INDEX('Data Entry'!$M$5:$M$10004,(FG$1+33)-4))</f>
        <v/>
      </c>
      <c r="FF37">
        <f>IF(ISNA(FD37),NA(),Capability!$K$10)</f>
        <v/>
      </c>
      <c r="FG37">
        <f>IF(ISNA(FD37),NA(),Capability!$J$10)</f>
        <v/>
      </c>
      <c r="FH37">
        <f>IF(ISNA(FD37),NA(),Capability!$L$10)</f>
        <v/>
      </c>
      <c r="FI37">
        <f>IF(OR(ISNA(FE37),ISNA(FE36)),NA(),ABS(FE37-FE36))</f>
        <v/>
      </c>
      <c r="FJ37">
        <f>IF(ISNA(FD37),NA(),Capability!$N$10)</f>
        <v/>
      </c>
      <c r="FK37">
        <f>IF(ISNA(FD37),NA(),IF(OR(Capability!$Q$10="",Settings!$F$7&lt;&gt;"Y"),NA(),Capability!$Q$10))</f>
        <v/>
      </c>
      <c r="FL37">
        <f>IF(ISNA(FD37),NA(),IF(OR(Capability!$P$10="",Settings!$F$7&lt;&gt;"Y"),NA(),Capability!$P$10))</f>
        <v/>
      </c>
      <c r="FT37">
        <f>IF((FW$1+33)&gt;FU$1,NA(),(FW$1+33)-4)</f>
        <v/>
      </c>
      <c r="FU37">
        <f>IF((FW$1+33)&gt;FU$1,NA(),INDEX('Data Entry'!$N$5:$N$10004,(FW$1+33)-4))</f>
        <v/>
      </c>
      <c r="FV37">
        <f>IF(ISNA(FT37),NA(),Capability!$K$11)</f>
        <v/>
      </c>
      <c r="FW37">
        <f>IF(ISNA(FT37),NA(),Capability!$J$11)</f>
        <v/>
      </c>
      <c r="FX37">
        <f>IF(ISNA(FT37),NA(),Capability!$L$11)</f>
        <v/>
      </c>
      <c r="FY37">
        <f>IF(OR(ISNA(FU37),ISNA(FU36)),NA(),ABS(FU37-FU36))</f>
        <v/>
      </c>
      <c r="FZ37">
        <f>IF(ISNA(FT37),NA(),Capability!$N$11)</f>
        <v/>
      </c>
      <c r="GA37">
        <f>IF(ISNA(FT37),NA(),IF(OR(Capability!$Q$11="",Settings!$F$7&lt;&gt;"Y"),NA(),Capability!$Q$11))</f>
        <v/>
      </c>
      <c r="GB37">
        <f>IF(ISNA(FT37),NA(),IF(OR(Capability!$P$11="",Settings!$F$7&lt;&gt;"Y"),NA(),Capability!$P$11))</f>
        <v/>
      </c>
      <c r="GJ37">
        <f>IF((GM$1+33)&gt;GK$1,NA(),(GM$1+33)-4)</f>
        <v/>
      </c>
      <c r="GK37">
        <f>IF((GM$1+33)&gt;GK$1,NA(),INDEX('Data Entry'!$O$5:$O$10004,(GM$1+33)-4))</f>
        <v/>
      </c>
      <c r="GL37">
        <f>IF(ISNA(GJ37),NA(),Capability!$K$12)</f>
        <v/>
      </c>
      <c r="GM37">
        <f>IF(ISNA(GJ37),NA(),Capability!$J$12)</f>
        <v/>
      </c>
      <c r="GN37">
        <f>IF(ISNA(GJ37),NA(),Capability!$L$12)</f>
        <v/>
      </c>
      <c r="GO37">
        <f>IF(OR(ISNA(GK37),ISNA(GK36)),NA(),ABS(GK37-GK36))</f>
        <v/>
      </c>
      <c r="GP37">
        <f>IF(ISNA(GJ37),NA(),Capability!$N$12)</f>
        <v/>
      </c>
      <c r="GQ37">
        <f>IF(ISNA(GJ37),NA(),IF(OR(Capability!$Q$12="",Settings!$F$7&lt;&gt;"Y"),NA(),Capability!$Q$12))</f>
        <v/>
      </c>
      <c r="GR37">
        <f>IF(ISNA(GJ37),NA(),IF(OR(Capability!$P$12="",Settings!$F$7&lt;&gt;"Y"),NA(),Capability!$P$12))</f>
        <v/>
      </c>
      <c r="GZ37">
        <f>IF((HC$1+33)&gt;HA$1,NA(),(HC$1+33)-4)</f>
        <v/>
      </c>
      <c r="HA37">
        <f>IF((HC$1+33)&gt;HA$1,NA(),INDEX('Data Entry'!$P$5:$P$10004,(HC$1+33)-4))</f>
        <v/>
      </c>
      <c r="HB37">
        <f>IF(ISNA(GZ37),NA(),Capability!$K$13)</f>
        <v/>
      </c>
      <c r="HC37">
        <f>IF(ISNA(GZ37),NA(),Capability!$J$13)</f>
        <v/>
      </c>
      <c r="HD37">
        <f>IF(ISNA(GZ37),NA(),Capability!$L$13)</f>
        <v/>
      </c>
      <c r="HE37">
        <f>IF(OR(ISNA(HA37),ISNA(HA36)),NA(),ABS(HA37-HA36))</f>
        <v/>
      </c>
      <c r="HF37">
        <f>IF(ISNA(GZ37),NA(),Capability!$N$13)</f>
        <v/>
      </c>
      <c r="HG37">
        <f>IF(ISNA(GZ37),NA(),IF(OR(Capability!$Q$13="",Settings!$F$7&lt;&gt;"Y"),NA(),Capability!$Q$13))</f>
        <v/>
      </c>
      <c r="HH37">
        <f>IF(ISNA(GZ37),NA(),IF(OR(Capability!$P$13="",Settings!$F$7&lt;&gt;"Y"),NA(),Capability!$P$13))</f>
        <v/>
      </c>
      <c r="HP37">
        <f>IF((HS$1+33)&gt;HQ$1,NA(),(HS$1+33)-4)</f>
        <v/>
      </c>
      <c r="HQ37">
        <f>IF((HS$1+33)&gt;HQ$1,NA(),INDEX('Data Entry'!$Q$5:$Q$10004,(HS$1+33)-4))</f>
        <v/>
      </c>
      <c r="HR37">
        <f>IF(ISNA(HP37),NA(),Capability!$K$14)</f>
        <v/>
      </c>
      <c r="HS37">
        <f>IF(ISNA(HP37),NA(),Capability!$J$14)</f>
        <v/>
      </c>
      <c r="HT37">
        <f>IF(ISNA(HP37),NA(),Capability!$L$14)</f>
        <v/>
      </c>
      <c r="HU37">
        <f>IF(OR(ISNA(HQ37),ISNA(HQ36)),NA(),ABS(HQ37-HQ36))</f>
        <v/>
      </c>
      <c r="HV37">
        <f>IF(ISNA(HP37),NA(),Capability!$N$14)</f>
        <v/>
      </c>
      <c r="HW37">
        <f>IF(ISNA(HP37),NA(),IF(OR(Capability!$Q$14="",Settings!$F$7&lt;&gt;"Y"),NA(),Capability!$Q$14))</f>
        <v/>
      </c>
      <c r="HX37">
        <f>IF(ISNA(HP37),NA(),IF(OR(Capability!$P$14="",Settings!$F$7&lt;&gt;"Y"),NA(),Capability!$P$14))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R38">
        <f>IF((CU$1+34)&gt;CS$1,NA(),(CU$1+34)-4)</f>
        <v/>
      </c>
      <c r="CS38">
        <f>IF((CU$1+34)&gt;CS$1,NA(),INDEX('Data Entry'!$I$5:$I$10004,(CU$1+34)-4))</f>
        <v/>
      </c>
      <c r="CT38">
        <f>IF(ISNA(CR38),NA(),Capability!$K$6)</f>
        <v/>
      </c>
      <c r="CU38">
        <f>IF(ISNA(CR38),NA(),Capability!$J$6)</f>
        <v/>
      </c>
      <c r="CV38">
        <f>IF(ISNA(CR38),NA(),Capability!$L$6)</f>
        <v/>
      </c>
      <c r="CW38">
        <f>IF(OR(ISNA(CS38),ISNA(CS37)),NA(),ABS(CS38-CS37))</f>
        <v/>
      </c>
      <c r="CX38">
        <f>IF(ISNA(CR38),NA(),Capability!$N$6)</f>
        <v/>
      </c>
      <c r="CY38">
        <f>IF(ISNA(CR38),NA(),IF(OR(Capability!$Q$6="",Settings!$F$7&lt;&gt;"Y"),NA(),Capability!$Q$6))</f>
        <v/>
      </c>
      <c r="CZ38">
        <f>IF(ISNA(CR38),NA(),IF(OR(Capability!$P$6="",Settings!$F$7&lt;&gt;"Y"),NA(),Capability!$P$6))</f>
        <v/>
      </c>
      <c r="DH38">
        <f>IF((DK$1+34)&gt;DI$1,NA(),(DK$1+34)-4)</f>
        <v/>
      </c>
      <c r="DI38">
        <f>IF((DK$1+34)&gt;DI$1,NA(),INDEX('Data Entry'!$J$5:$J$10004,(DK$1+34)-4))</f>
        <v/>
      </c>
      <c r="DJ38">
        <f>IF(ISNA(DH38),NA(),Capability!$K$7)</f>
        <v/>
      </c>
      <c r="DK38">
        <f>IF(ISNA(DH38),NA(),Capability!$J$7)</f>
        <v/>
      </c>
      <c r="DL38">
        <f>IF(ISNA(DH38),NA(),Capability!$L$7)</f>
        <v/>
      </c>
      <c r="DM38">
        <f>IF(OR(ISNA(DI38),ISNA(DI37)),NA(),ABS(DI38-DI37))</f>
        <v/>
      </c>
      <c r="DN38">
        <f>IF(ISNA(DH38),NA(),Capability!$N$7)</f>
        <v/>
      </c>
      <c r="DO38">
        <f>IF(ISNA(DH38),NA(),IF(OR(Capability!$Q$7="",Settings!$F$7&lt;&gt;"Y"),NA(),Capability!$Q$7))</f>
        <v/>
      </c>
      <c r="DP38">
        <f>IF(ISNA(DH38),NA(),IF(OR(Capability!$P$7="",Settings!$F$7&lt;&gt;"Y"),NA(),Capability!$P$7))</f>
        <v/>
      </c>
      <c r="DX38">
        <f>IF((EA$1+34)&gt;DY$1,NA(),(EA$1+34)-4)</f>
        <v/>
      </c>
      <c r="DY38">
        <f>IF((EA$1+34)&gt;DY$1,NA(),INDEX('Data Entry'!$K$5:$K$10004,(EA$1+34)-4))</f>
        <v/>
      </c>
      <c r="DZ38">
        <f>IF(ISNA(DX38),NA(),Capability!$K$8)</f>
        <v/>
      </c>
      <c r="EA38">
        <f>IF(ISNA(DX38),NA(),Capability!$J$8)</f>
        <v/>
      </c>
      <c r="EB38">
        <f>IF(ISNA(DX38),NA(),Capability!$L$8)</f>
        <v/>
      </c>
      <c r="EC38">
        <f>IF(OR(ISNA(DY38),ISNA(DY37)),NA(),ABS(DY38-DY37))</f>
        <v/>
      </c>
      <c r="ED38">
        <f>IF(ISNA(DX38),NA(),Capability!$N$8)</f>
        <v/>
      </c>
      <c r="EE38">
        <f>IF(ISNA(DX38),NA(),IF(OR(Capability!$Q$8="",Settings!$F$7&lt;&gt;"Y"),NA(),Capability!$Q$8))</f>
        <v/>
      </c>
      <c r="EF38">
        <f>IF(ISNA(DX38),NA(),IF(OR(Capability!$P$8="",Settings!$F$7&lt;&gt;"Y"),NA(),Capability!$P$8))</f>
        <v/>
      </c>
      <c r="EN38">
        <f>IF((EQ$1+34)&gt;EO$1,NA(),(EQ$1+34)-4)</f>
        <v/>
      </c>
      <c r="EO38">
        <f>IF((EQ$1+34)&gt;EO$1,NA(),INDEX('Data Entry'!$L$5:$L$10004,(EQ$1+34)-4))</f>
        <v/>
      </c>
      <c r="EP38">
        <f>IF(ISNA(EN38),NA(),Capability!$K$9)</f>
        <v/>
      </c>
      <c r="EQ38">
        <f>IF(ISNA(EN38),NA(),Capability!$J$9)</f>
        <v/>
      </c>
      <c r="ER38">
        <f>IF(ISNA(EN38),NA(),Capability!$L$9)</f>
        <v/>
      </c>
      <c r="ES38">
        <f>IF(OR(ISNA(EO38),ISNA(EO37)),NA(),ABS(EO38-EO37))</f>
        <v/>
      </c>
      <c r="ET38">
        <f>IF(ISNA(EN38),NA(),Capability!$N$9)</f>
        <v/>
      </c>
      <c r="EU38">
        <f>IF(ISNA(EN38),NA(),IF(OR(Capability!$Q$9="",Settings!$F$7&lt;&gt;"Y"),NA(),Capability!$Q$9))</f>
        <v/>
      </c>
      <c r="EV38">
        <f>IF(ISNA(EN38),NA(),IF(OR(Capability!$P$9="",Settings!$F$7&lt;&gt;"Y"),NA(),Capability!$P$9))</f>
        <v/>
      </c>
      <c r="FD38">
        <f>IF((FG$1+34)&gt;FE$1,NA(),(FG$1+34)-4)</f>
        <v/>
      </c>
      <c r="FE38">
        <f>IF((FG$1+34)&gt;FE$1,NA(),INDEX('Data Entry'!$M$5:$M$10004,(FG$1+34)-4))</f>
        <v/>
      </c>
      <c r="FF38">
        <f>IF(ISNA(FD38),NA(),Capability!$K$10)</f>
        <v/>
      </c>
      <c r="FG38">
        <f>IF(ISNA(FD38),NA(),Capability!$J$10)</f>
        <v/>
      </c>
      <c r="FH38">
        <f>IF(ISNA(FD38),NA(),Capability!$L$10)</f>
        <v/>
      </c>
      <c r="FI38">
        <f>IF(OR(ISNA(FE38),ISNA(FE37)),NA(),ABS(FE38-FE37))</f>
        <v/>
      </c>
      <c r="FJ38">
        <f>IF(ISNA(FD38),NA(),Capability!$N$10)</f>
        <v/>
      </c>
      <c r="FK38">
        <f>IF(ISNA(FD38),NA(),IF(OR(Capability!$Q$10="",Settings!$F$7&lt;&gt;"Y"),NA(),Capability!$Q$10))</f>
        <v/>
      </c>
      <c r="FL38">
        <f>IF(ISNA(FD38),NA(),IF(OR(Capability!$P$10="",Settings!$F$7&lt;&gt;"Y"),NA(),Capability!$P$10))</f>
        <v/>
      </c>
      <c r="FT38">
        <f>IF((FW$1+34)&gt;FU$1,NA(),(FW$1+34)-4)</f>
        <v/>
      </c>
      <c r="FU38">
        <f>IF((FW$1+34)&gt;FU$1,NA(),INDEX('Data Entry'!$N$5:$N$10004,(FW$1+34)-4))</f>
        <v/>
      </c>
      <c r="FV38">
        <f>IF(ISNA(FT38),NA(),Capability!$K$11)</f>
        <v/>
      </c>
      <c r="FW38">
        <f>IF(ISNA(FT38),NA(),Capability!$J$11)</f>
        <v/>
      </c>
      <c r="FX38">
        <f>IF(ISNA(FT38),NA(),Capability!$L$11)</f>
        <v/>
      </c>
      <c r="FY38">
        <f>IF(OR(ISNA(FU38),ISNA(FU37)),NA(),ABS(FU38-FU37))</f>
        <v/>
      </c>
      <c r="FZ38">
        <f>IF(ISNA(FT38),NA(),Capability!$N$11)</f>
        <v/>
      </c>
      <c r="GA38">
        <f>IF(ISNA(FT38),NA(),IF(OR(Capability!$Q$11="",Settings!$F$7&lt;&gt;"Y"),NA(),Capability!$Q$11))</f>
        <v/>
      </c>
      <c r="GB38">
        <f>IF(ISNA(FT38),NA(),IF(OR(Capability!$P$11="",Settings!$F$7&lt;&gt;"Y"),NA(),Capability!$P$11))</f>
        <v/>
      </c>
      <c r="GJ38">
        <f>IF((GM$1+34)&gt;GK$1,NA(),(GM$1+34)-4)</f>
        <v/>
      </c>
      <c r="GK38">
        <f>IF((GM$1+34)&gt;GK$1,NA(),INDEX('Data Entry'!$O$5:$O$10004,(GM$1+34)-4))</f>
        <v/>
      </c>
      <c r="GL38">
        <f>IF(ISNA(GJ38),NA(),Capability!$K$12)</f>
        <v/>
      </c>
      <c r="GM38">
        <f>IF(ISNA(GJ38),NA(),Capability!$J$12)</f>
        <v/>
      </c>
      <c r="GN38">
        <f>IF(ISNA(GJ38),NA(),Capability!$L$12)</f>
        <v/>
      </c>
      <c r="GO38">
        <f>IF(OR(ISNA(GK38),ISNA(GK37)),NA(),ABS(GK38-GK37))</f>
        <v/>
      </c>
      <c r="GP38">
        <f>IF(ISNA(GJ38),NA(),Capability!$N$12)</f>
        <v/>
      </c>
      <c r="GQ38">
        <f>IF(ISNA(GJ38),NA(),IF(OR(Capability!$Q$12="",Settings!$F$7&lt;&gt;"Y"),NA(),Capability!$Q$12))</f>
        <v/>
      </c>
      <c r="GR38">
        <f>IF(ISNA(GJ38),NA(),IF(OR(Capability!$P$12="",Settings!$F$7&lt;&gt;"Y"),NA(),Capability!$P$12))</f>
        <v/>
      </c>
      <c r="GZ38">
        <f>IF((HC$1+34)&gt;HA$1,NA(),(HC$1+34)-4)</f>
        <v/>
      </c>
      <c r="HA38">
        <f>IF((HC$1+34)&gt;HA$1,NA(),INDEX('Data Entry'!$P$5:$P$10004,(HC$1+34)-4))</f>
        <v/>
      </c>
      <c r="HB38">
        <f>IF(ISNA(GZ38),NA(),Capability!$K$13)</f>
        <v/>
      </c>
      <c r="HC38">
        <f>IF(ISNA(GZ38),NA(),Capability!$J$13)</f>
        <v/>
      </c>
      <c r="HD38">
        <f>IF(ISNA(GZ38),NA(),Capability!$L$13)</f>
        <v/>
      </c>
      <c r="HE38">
        <f>IF(OR(ISNA(HA38),ISNA(HA37)),NA(),ABS(HA38-HA37))</f>
        <v/>
      </c>
      <c r="HF38">
        <f>IF(ISNA(GZ38),NA(),Capability!$N$13)</f>
        <v/>
      </c>
      <c r="HG38">
        <f>IF(ISNA(GZ38),NA(),IF(OR(Capability!$Q$13="",Settings!$F$7&lt;&gt;"Y"),NA(),Capability!$Q$13))</f>
        <v/>
      </c>
      <c r="HH38">
        <f>IF(ISNA(GZ38),NA(),IF(OR(Capability!$P$13="",Settings!$F$7&lt;&gt;"Y"),NA(),Capability!$P$13))</f>
        <v/>
      </c>
      <c r="HP38">
        <f>IF((HS$1+34)&gt;HQ$1,NA(),(HS$1+34)-4)</f>
        <v/>
      </c>
      <c r="HQ38">
        <f>IF((HS$1+34)&gt;HQ$1,NA(),INDEX('Data Entry'!$Q$5:$Q$10004,(HS$1+34)-4))</f>
        <v/>
      </c>
      <c r="HR38">
        <f>IF(ISNA(HP38),NA(),Capability!$K$14)</f>
        <v/>
      </c>
      <c r="HS38">
        <f>IF(ISNA(HP38),NA(),Capability!$J$14)</f>
        <v/>
      </c>
      <c r="HT38">
        <f>IF(ISNA(HP38),NA(),Capability!$L$14)</f>
        <v/>
      </c>
      <c r="HU38">
        <f>IF(OR(ISNA(HQ38),ISNA(HQ37)),NA(),ABS(HQ38-HQ37))</f>
        <v/>
      </c>
      <c r="HV38">
        <f>IF(ISNA(HP38),NA(),Capability!$N$14)</f>
        <v/>
      </c>
      <c r="HW38">
        <f>IF(ISNA(HP38),NA(),IF(OR(Capability!$Q$14="",Settings!$F$7&lt;&gt;"Y"),NA(),Capability!$Q$14))</f>
        <v/>
      </c>
      <c r="HX38">
        <f>IF(ISNA(HP38),NA(),IF(OR(Capability!$P$14="",Settings!$F$7&lt;&gt;"Y"),NA(),Capability!$P$14))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R39">
        <f>IF((CU$1+35)&gt;CS$1,NA(),(CU$1+35)-4)</f>
        <v/>
      </c>
      <c r="CS39">
        <f>IF((CU$1+35)&gt;CS$1,NA(),INDEX('Data Entry'!$I$5:$I$10004,(CU$1+35)-4))</f>
        <v/>
      </c>
      <c r="CT39">
        <f>IF(ISNA(CR39),NA(),Capability!$K$6)</f>
        <v/>
      </c>
      <c r="CU39">
        <f>IF(ISNA(CR39),NA(),Capability!$J$6)</f>
        <v/>
      </c>
      <c r="CV39">
        <f>IF(ISNA(CR39),NA(),Capability!$L$6)</f>
        <v/>
      </c>
      <c r="CW39">
        <f>IF(OR(ISNA(CS39),ISNA(CS38)),NA(),ABS(CS39-CS38))</f>
        <v/>
      </c>
      <c r="CX39">
        <f>IF(ISNA(CR39),NA(),Capability!$N$6)</f>
        <v/>
      </c>
      <c r="CY39">
        <f>IF(ISNA(CR39),NA(),IF(OR(Capability!$Q$6="",Settings!$F$7&lt;&gt;"Y"),NA(),Capability!$Q$6))</f>
        <v/>
      </c>
      <c r="CZ39">
        <f>IF(ISNA(CR39),NA(),IF(OR(Capability!$P$6="",Settings!$F$7&lt;&gt;"Y"),NA(),Capability!$P$6))</f>
        <v/>
      </c>
      <c r="DH39">
        <f>IF((DK$1+35)&gt;DI$1,NA(),(DK$1+35)-4)</f>
        <v/>
      </c>
      <c r="DI39">
        <f>IF((DK$1+35)&gt;DI$1,NA(),INDEX('Data Entry'!$J$5:$J$10004,(DK$1+35)-4))</f>
        <v/>
      </c>
      <c r="DJ39">
        <f>IF(ISNA(DH39),NA(),Capability!$K$7)</f>
        <v/>
      </c>
      <c r="DK39">
        <f>IF(ISNA(DH39),NA(),Capability!$J$7)</f>
        <v/>
      </c>
      <c r="DL39">
        <f>IF(ISNA(DH39),NA(),Capability!$L$7)</f>
        <v/>
      </c>
      <c r="DM39">
        <f>IF(OR(ISNA(DI39),ISNA(DI38)),NA(),ABS(DI39-DI38))</f>
        <v/>
      </c>
      <c r="DN39">
        <f>IF(ISNA(DH39),NA(),Capability!$N$7)</f>
        <v/>
      </c>
      <c r="DO39">
        <f>IF(ISNA(DH39),NA(),IF(OR(Capability!$Q$7="",Settings!$F$7&lt;&gt;"Y"),NA(),Capability!$Q$7))</f>
        <v/>
      </c>
      <c r="DP39">
        <f>IF(ISNA(DH39),NA(),IF(OR(Capability!$P$7="",Settings!$F$7&lt;&gt;"Y"),NA(),Capability!$P$7))</f>
        <v/>
      </c>
      <c r="DX39">
        <f>IF((EA$1+35)&gt;DY$1,NA(),(EA$1+35)-4)</f>
        <v/>
      </c>
      <c r="DY39">
        <f>IF((EA$1+35)&gt;DY$1,NA(),INDEX('Data Entry'!$K$5:$K$10004,(EA$1+35)-4))</f>
        <v/>
      </c>
      <c r="DZ39">
        <f>IF(ISNA(DX39),NA(),Capability!$K$8)</f>
        <v/>
      </c>
      <c r="EA39">
        <f>IF(ISNA(DX39),NA(),Capability!$J$8)</f>
        <v/>
      </c>
      <c r="EB39">
        <f>IF(ISNA(DX39),NA(),Capability!$L$8)</f>
        <v/>
      </c>
      <c r="EC39">
        <f>IF(OR(ISNA(DY39),ISNA(DY38)),NA(),ABS(DY39-DY38))</f>
        <v/>
      </c>
      <c r="ED39">
        <f>IF(ISNA(DX39),NA(),Capability!$N$8)</f>
        <v/>
      </c>
      <c r="EE39">
        <f>IF(ISNA(DX39),NA(),IF(OR(Capability!$Q$8="",Settings!$F$7&lt;&gt;"Y"),NA(),Capability!$Q$8))</f>
        <v/>
      </c>
      <c r="EF39">
        <f>IF(ISNA(DX39),NA(),IF(OR(Capability!$P$8="",Settings!$F$7&lt;&gt;"Y"),NA(),Capability!$P$8))</f>
        <v/>
      </c>
      <c r="EN39">
        <f>IF((EQ$1+35)&gt;EO$1,NA(),(EQ$1+35)-4)</f>
        <v/>
      </c>
      <c r="EO39">
        <f>IF((EQ$1+35)&gt;EO$1,NA(),INDEX('Data Entry'!$L$5:$L$10004,(EQ$1+35)-4))</f>
        <v/>
      </c>
      <c r="EP39">
        <f>IF(ISNA(EN39),NA(),Capability!$K$9)</f>
        <v/>
      </c>
      <c r="EQ39">
        <f>IF(ISNA(EN39),NA(),Capability!$J$9)</f>
        <v/>
      </c>
      <c r="ER39">
        <f>IF(ISNA(EN39),NA(),Capability!$L$9)</f>
        <v/>
      </c>
      <c r="ES39">
        <f>IF(OR(ISNA(EO39),ISNA(EO38)),NA(),ABS(EO39-EO38))</f>
        <v/>
      </c>
      <c r="ET39">
        <f>IF(ISNA(EN39),NA(),Capability!$N$9)</f>
        <v/>
      </c>
      <c r="EU39">
        <f>IF(ISNA(EN39),NA(),IF(OR(Capability!$Q$9="",Settings!$F$7&lt;&gt;"Y"),NA(),Capability!$Q$9))</f>
        <v/>
      </c>
      <c r="EV39">
        <f>IF(ISNA(EN39),NA(),IF(OR(Capability!$P$9="",Settings!$F$7&lt;&gt;"Y"),NA(),Capability!$P$9))</f>
        <v/>
      </c>
      <c r="FD39">
        <f>IF((FG$1+35)&gt;FE$1,NA(),(FG$1+35)-4)</f>
        <v/>
      </c>
      <c r="FE39">
        <f>IF((FG$1+35)&gt;FE$1,NA(),INDEX('Data Entry'!$M$5:$M$10004,(FG$1+35)-4))</f>
        <v/>
      </c>
      <c r="FF39">
        <f>IF(ISNA(FD39),NA(),Capability!$K$10)</f>
        <v/>
      </c>
      <c r="FG39">
        <f>IF(ISNA(FD39),NA(),Capability!$J$10)</f>
        <v/>
      </c>
      <c r="FH39">
        <f>IF(ISNA(FD39),NA(),Capability!$L$10)</f>
        <v/>
      </c>
      <c r="FI39">
        <f>IF(OR(ISNA(FE39),ISNA(FE38)),NA(),ABS(FE39-FE38))</f>
        <v/>
      </c>
      <c r="FJ39">
        <f>IF(ISNA(FD39),NA(),Capability!$N$10)</f>
        <v/>
      </c>
      <c r="FK39">
        <f>IF(ISNA(FD39),NA(),IF(OR(Capability!$Q$10="",Settings!$F$7&lt;&gt;"Y"),NA(),Capability!$Q$10))</f>
        <v/>
      </c>
      <c r="FL39">
        <f>IF(ISNA(FD39),NA(),IF(OR(Capability!$P$10="",Settings!$F$7&lt;&gt;"Y"),NA(),Capability!$P$10))</f>
        <v/>
      </c>
      <c r="FT39">
        <f>IF((FW$1+35)&gt;FU$1,NA(),(FW$1+35)-4)</f>
        <v/>
      </c>
      <c r="FU39">
        <f>IF((FW$1+35)&gt;FU$1,NA(),INDEX('Data Entry'!$N$5:$N$10004,(FW$1+35)-4))</f>
        <v/>
      </c>
      <c r="FV39">
        <f>IF(ISNA(FT39),NA(),Capability!$K$11)</f>
        <v/>
      </c>
      <c r="FW39">
        <f>IF(ISNA(FT39),NA(),Capability!$J$11)</f>
        <v/>
      </c>
      <c r="FX39">
        <f>IF(ISNA(FT39),NA(),Capability!$L$11)</f>
        <v/>
      </c>
      <c r="FY39">
        <f>IF(OR(ISNA(FU39),ISNA(FU38)),NA(),ABS(FU39-FU38))</f>
        <v/>
      </c>
      <c r="FZ39">
        <f>IF(ISNA(FT39),NA(),Capability!$N$11)</f>
        <v/>
      </c>
      <c r="GA39">
        <f>IF(ISNA(FT39),NA(),IF(OR(Capability!$Q$11="",Settings!$F$7&lt;&gt;"Y"),NA(),Capability!$Q$11))</f>
        <v/>
      </c>
      <c r="GB39">
        <f>IF(ISNA(FT39),NA(),IF(OR(Capability!$P$11="",Settings!$F$7&lt;&gt;"Y"),NA(),Capability!$P$11))</f>
        <v/>
      </c>
      <c r="GJ39">
        <f>IF((GM$1+35)&gt;GK$1,NA(),(GM$1+35)-4)</f>
        <v/>
      </c>
      <c r="GK39">
        <f>IF((GM$1+35)&gt;GK$1,NA(),INDEX('Data Entry'!$O$5:$O$10004,(GM$1+35)-4))</f>
        <v/>
      </c>
      <c r="GL39">
        <f>IF(ISNA(GJ39),NA(),Capability!$K$12)</f>
        <v/>
      </c>
      <c r="GM39">
        <f>IF(ISNA(GJ39),NA(),Capability!$J$12)</f>
        <v/>
      </c>
      <c r="GN39">
        <f>IF(ISNA(GJ39),NA(),Capability!$L$12)</f>
        <v/>
      </c>
      <c r="GO39">
        <f>IF(OR(ISNA(GK39),ISNA(GK38)),NA(),ABS(GK39-GK38))</f>
        <v/>
      </c>
      <c r="GP39">
        <f>IF(ISNA(GJ39),NA(),Capability!$N$12)</f>
        <v/>
      </c>
      <c r="GQ39">
        <f>IF(ISNA(GJ39),NA(),IF(OR(Capability!$Q$12="",Settings!$F$7&lt;&gt;"Y"),NA(),Capability!$Q$12))</f>
        <v/>
      </c>
      <c r="GR39">
        <f>IF(ISNA(GJ39),NA(),IF(OR(Capability!$P$12="",Settings!$F$7&lt;&gt;"Y"),NA(),Capability!$P$12))</f>
        <v/>
      </c>
      <c r="GZ39">
        <f>IF((HC$1+35)&gt;HA$1,NA(),(HC$1+35)-4)</f>
        <v/>
      </c>
      <c r="HA39">
        <f>IF((HC$1+35)&gt;HA$1,NA(),INDEX('Data Entry'!$P$5:$P$10004,(HC$1+35)-4))</f>
        <v/>
      </c>
      <c r="HB39">
        <f>IF(ISNA(GZ39),NA(),Capability!$K$13)</f>
        <v/>
      </c>
      <c r="HC39">
        <f>IF(ISNA(GZ39),NA(),Capability!$J$13)</f>
        <v/>
      </c>
      <c r="HD39">
        <f>IF(ISNA(GZ39),NA(),Capability!$L$13)</f>
        <v/>
      </c>
      <c r="HE39">
        <f>IF(OR(ISNA(HA39),ISNA(HA38)),NA(),ABS(HA39-HA38))</f>
        <v/>
      </c>
      <c r="HF39">
        <f>IF(ISNA(GZ39),NA(),Capability!$N$13)</f>
        <v/>
      </c>
      <c r="HG39">
        <f>IF(ISNA(GZ39),NA(),IF(OR(Capability!$Q$13="",Settings!$F$7&lt;&gt;"Y"),NA(),Capability!$Q$13))</f>
        <v/>
      </c>
      <c r="HH39">
        <f>IF(ISNA(GZ39),NA(),IF(OR(Capability!$P$13="",Settings!$F$7&lt;&gt;"Y"),NA(),Capability!$P$13))</f>
        <v/>
      </c>
      <c r="HP39">
        <f>IF((HS$1+35)&gt;HQ$1,NA(),(HS$1+35)-4)</f>
        <v/>
      </c>
      <c r="HQ39">
        <f>IF((HS$1+35)&gt;HQ$1,NA(),INDEX('Data Entry'!$Q$5:$Q$10004,(HS$1+35)-4))</f>
        <v/>
      </c>
      <c r="HR39">
        <f>IF(ISNA(HP39),NA(),Capability!$K$14)</f>
        <v/>
      </c>
      <c r="HS39">
        <f>IF(ISNA(HP39),NA(),Capability!$J$14)</f>
        <v/>
      </c>
      <c r="HT39">
        <f>IF(ISNA(HP39),NA(),Capability!$L$14)</f>
        <v/>
      </c>
      <c r="HU39">
        <f>IF(OR(ISNA(HQ39),ISNA(HQ38)),NA(),ABS(HQ39-HQ38))</f>
        <v/>
      </c>
      <c r="HV39">
        <f>IF(ISNA(HP39),NA(),Capability!$N$14)</f>
        <v/>
      </c>
      <c r="HW39">
        <f>IF(ISNA(HP39),NA(),IF(OR(Capability!$Q$14="",Settings!$F$7&lt;&gt;"Y"),NA(),Capability!$Q$14))</f>
        <v/>
      </c>
      <c r="HX39">
        <f>IF(ISNA(HP39),NA(),IF(OR(Capability!$P$14="",Settings!$F$7&lt;&gt;"Y"),NA(),Capability!$P$14))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R40">
        <f>IF((CU$1+36)&gt;CS$1,NA(),(CU$1+36)-4)</f>
        <v/>
      </c>
      <c r="CS40">
        <f>IF((CU$1+36)&gt;CS$1,NA(),INDEX('Data Entry'!$I$5:$I$10004,(CU$1+36)-4))</f>
        <v/>
      </c>
      <c r="CT40">
        <f>IF(ISNA(CR40),NA(),Capability!$K$6)</f>
        <v/>
      </c>
      <c r="CU40">
        <f>IF(ISNA(CR40),NA(),Capability!$J$6)</f>
        <v/>
      </c>
      <c r="CV40">
        <f>IF(ISNA(CR40),NA(),Capability!$L$6)</f>
        <v/>
      </c>
      <c r="CW40">
        <f>IF(OR(ISNA(CS40),ISNA(CS39)),NA(),ABS(CS40-CS39))</f>
        <v/>
      </c>
      <c r="CX40">
        <f>IF(ISNA(CR40),NA(),Capability!$N$6)</f>
        <v/>
      </c>
      <c r="CY40">
        <f>IF(ISNA(CR40),NA(),IF(OR(Capability!$Q$6="",Settings!$F$7&lt;&gt;"Y"),NA(),Capability!$Q$6))</f>
        <v/>
      </c>
      <c r="CZ40">
        <f>IF(ISNA(CR40),NA(),IF(OR(Capability!$P$6="",Settings!$F$7&lt;&gt;"Y"),NA(),Capability!$P$6))</f>
        <v/>
      </c>
      <c r="DH40">
        <f>IF((DK$1+36)&gt;DI$1,NA(),(DK$1+36)-4)</f>
        <v/>
      </c>
      <c r="DI40">
        <f>IF((DK$1+36)&gt;DI$1,NA(),INDEX('Data Entry'!$J$5:$J$10004,(DK$1+36)-4))</f>
        <v/>
      </c>
      <c r="DJ40">
        <f>IF(ISNA(DH40),NA(),Capability!$K$7)</f>
        <v/>
      </c>
      <c r="DK40">
        <f>IF(ISNA(DH40),NA(),Capability!$J$7)</f>
        <v/>
      </c>
      <c r="DL40">
        <f>IF(ISNA(DH40),NA(),Capability!$L$7)</f>
        <v/>
      </c>
      <c r="DM40">
        <f>IF(OR(ISNA(DI40),ISNA(DI39)),NA(),ABS(DI40-DI39))</f>
        <v/>
      </c>
      <c r="DN40">
        <f>IF(ISNA(DH40),NA(),Capability!$N$7)</f>
        <v/>
      </c>
      <c r="DO40">
        <f>IF(ISNA(DH40),NA(),IF(OR(Capability!$Q$7="",Settings!$F$7&lt;&gt;"Y"),NA(),Capability!$Q$7))</f>
        <v/>
      </c>
      <c r="DP40">
        <f>IF(ISNA(DH40),NA(),IF(OR(Capability!$P$7="",Settings!$F$7&lt;&gt;"Y"),NA(),Capability!$P$7))</f>
        <v/>
      </c>
      <c r="DX40">
        <f>IF((EA$1+36)&gt;DY$1,NA(),(EA$1+36)-4)</f>
        <v/>
      </c>
      <c r="DY40">
        <f>IF((EA$1+36)&gt;DY$1,NA(),INDEX('Data Entry'!$K$5:$K$10004,(EA$1+36)-4))</f>
        <v/>
      </c>
      <c r="DZ40">
        <f>IF(ISNA(DX40),NA(),Capability!$K$8)</f>
        <v/>
      </c>
      <c r="EA40">
        <f>IF(ISNA(DX40),NA(),Capability!$J$8)</f>
        <v/>
      </c>
      <c r="EB40">
        <f>IF(ISNA(DX40),NA(),Capability!$L$8)</f>
        <v/>
      </c>
      <c r="EC40">
        <f>IF(OR(ISNA(DY40),ISNA(DY39)),NA(),ABS(DY40-DY39))</f>
        <v/>
      </c>
      <c r="ED40">
        <f>IF(ISNA(DX40),NA(),Capability!$N$8)</f>
        <v/>
      </c>
      <c r="EE40">
        <f>IF(ISNA(DX40),NA(),IF(OR(Capability!$Q$8="",Settings!$F$7&lt;&gt;"Y"),NA(),Capability!$Q$8))</f>
        <v/>
      </c>
      <c r="EF40">
        <f>IF(ISNA(DX40),NA(),IF(OR(Capability!$P$8="",Settings!$F$7&lt;&gt;"Y"),NA(),Capability!$P$8))</f>
        <v/>
      </c>
      <c r="EN40">
        <f>IF((EQ$1+36)&gt;EO$1,NA(),(EQ$1+36)-4)</f>
        <v/>
      </c>
      <c r="EO40">
        <f>IF((EQ$1+36)&gt;EO$1,NA(),INDEX('Data Entry'!$L$5:$L$10004,(EQ$1+36)-4))</f>
        <v/>
      </c>
      <c r="EP40">
        <f>IF(ISNA(EN40),NA(),Capability!$K$9)</f>
        <v/>
      </c>
      <c r="EQ40">
        <f>IF(ISNA(EN40),NA(),Capability!$J$9)</f>
        <v/>
      </c>
      <c r="ER40">
        <f>IF(ISNA(EN40),NA(),Capability!$L$9)</f>
        <v/>
      </c>
      <c r="ES40">
        <f>IF(OR(ISNA(EO40),ISNA(EO39)),NA(),ABS(EO40-EO39))</f>
        <v/>
      </c>
      <c r="ET40">
        <f>IF(ISNA(EN40),NA(),Capability!$N$9)</f>
        <v/>
      </c>
      <c r="EU40">
        <f>IF(ISNA(EN40),NA(),IF(OR(Capability!$Q$9="",Settings!$F$7&lt;&gt;"Y"),NA(),Capability!$Q$9))</f>
        <v/>
      </c>
      <c r="EV40">
        <f>IF(ISNA(EN40),NA(),IF(OR(Capability!$P$9="",Settings!$F$7&lt;&gt;"Y"),NA(),Capability!$P$9))</f>
        <v/>
      </c>
      <c r="FD40">
        <f>IF((FG$1+36)&gt;FE$1,NA(),(FG$1+36)-4)</f>
        <v/>
      </c>
      <c r="FE40">
        <f>IF((FG$1+36)&gt;FE$1,NA(),INDEX('Data Entry'!$M$5:$M$10004,(FG$1+36)-4))</f>
        <v/>
      </c>
      <c r="FF40">
        <f>IF(ISNA(FD40),NA(),Capability!$K$10)</f>
        <v/>
      </c>
      <c r="FG40">
        <f>IF(ISNA(FD40),NA(),Capability!$J$10)</f>
        <v/>
      </c>
      <c r="FH40">
        <f>IF(ISNA(FD40),NA(),Capability!$L$10)</f>
        <v/>
      </c>
      <c r="FI40">
        <f>IF(OR(ISNA(FE40),ISNA(FE39)),NA(),ABS(FE40-FE39))</f>
        <v/>
      </c>
      <c r="FJ40">
        <f>IF(ISNA(FD40),NA(),Capability!$N$10)</f>
        <v/>
      </c>
      <c r="FK40">
        <f>IF(ISNA(FD40),NA(),IF(OR(Capability!$Q$10="",Settings!$F$7&lt;&gt;"Y"),NA(),Capability!$Q$10))</f>
        <v/>
      </c>
      <c r="FL40">
        <f>IF(ISNA(FD40),NA(),IF(OR(Capability!$P$10="",Settings!$F$7&lt;&gt;"Y"),NA(),Capability!$P$10))</f>
        <v/>
      </c>
      <c r="FT40">
        <f>IF((FW$1+36)&gt;FU$1,NA(),(FW$1+36)-4)</f>
        <v/>
      </c>
      <c r="FU40">
        <f>IF((FW$1+36)&gt;FU$1,NA(),INDEX('Data Entry'!$N$5:$N$10004,(FW$1+36)-4))</f>
        <v/>
      </c>
      <c r="FV40">
        <f>IF(ISNA(FT40),NA(),Capability!$K$11)</f>
        <v/>
      </c>
      <c r="FW40">
        <f>IF(ISNA(FT40),NA(),Capability!$J$11)</f>
        <v/>
      </c>
      <c r="FX40">
        <f>IF(ISNA(FT40),NA(),Capability!$L$11)</f>
        <v/>
      </c>
      <c r="FY40">
        <f>IF(OR(ISNA(FU40),ISNA(FU39)),NA(),ABS(FU40-FU39))</f>
        <v/>
      </c>
      <c r="FZ40">
        <f>IF(ISNA(FT40),NA(),Capability!$N$11)</f>
        <v/>
      </c>
      <c r="GA40">
        <f>IF(ISNA(FT40),NA(),IF(OR(Capability!$Q$11="",Settings!$F$7&lt;&gt;"Y"),NA(),Capability!$Q$11))</f>
        <v/>
      </c>
      <c r="GB40">
        <f>IF(ISNA(FT40),NA(),IF(OR(Capability!$P$11="",Settings!$F$7&lt;&gt;"Y"),NA(),Capability!$P$11))</f>
        <v/>
      </c>
      <c r="GJ40">
        <f>IF((GM$1+36)&gt;GK$1,NA(),(GM$1+36)-4)</f>
        <v/>
      </c>
      <c r="GK40">
        <f>IF((GM$1+36)&gt;GK$1,NA(),INDEX('Data Entry'!$O$5:$O$10004,(GM$1+36)-4))</f>
        <v/>
      </c>
      <c r="GL40">
        <f>IF(ISNA(GJ40),NA(),Capability!$K$12)</f>
        <v/>
      </c>
      <c r="GM40">
        <f>IF(ISNA(GJ40),NA(),Capability!$J$12)</f>
        <v/>
      </c>
      <c r="GN40">
        <f>IF(ISNA(GJ40),NA(),Capability!$L$12)</f>
        <v/>
      </c>
      <c r="GO40">
        <f>IF(OR(ISNA(GK40),ISNA(GK39)),NA(),ABS(GK40-GK39))</f>
        <v/>
      </c>
      <c r="GP40">
        <f>IF(ISNA(GJ40),NA(),Capability!$N$12)</f>
        <v/>
      </c>
      <c r="GQ40">
        <f>IF(ISNA(GJ40),NA(),IF(OR(Capability!$Q$12="",Settings!$F$7&lt;&gt;"Y"),NA(),Capability!$Q$12))</f>
        <v/>
      </c>
      <c r="GR40">
        <f>IF(ISNA(GJ40),NA(),IF(OR(Capability!$P$12="",Settings!$F$7&lt;&gt;"Y"),NA(),Capability!$P$12))</f>
        <v/>
      </c>
      <c r="GZ40">
        <f>IF((HC$1+36)&gt;HA$1,NA(),(HC$1+36)-4)</f>
        <v/>
      </c>
      <c r="HA40">
        <f>IF((HC$1+36)&gt;HA$1,NA(),INDEX('Data Entry'!$P$5:$P$10004,(HC$1+36)-4))</f>
        <v/>
      </c>
      <c r="HB40">
        <f>IF(ISNA(GZ40),NA(),Capability!$K$13)</f>
        <v/>
      </c>
      <c r="HC40">
        <f>IF(ISNA(GZ40),NA(),Capability!$J$13)</f>
        <v/>
      </c>
      <c r="HD40">
        <f>IF(ISNA(GZ40),NA(),Capability!$L$13)</f>
        <v/>
      </c>
      <c r="HE40">
        <f>IF(OR(ISNA(HA40),ISNA(HA39)),NA(),ABS(HA40-HA39))</f>
        <v/>
      </c>
      <c r="HF40">
        <f>IF(ISNA(GZ40),NA(),Capability!$N$13)</f>
        <v/>
      </c>
      <c r="HG40">
        <f>IF(ISNA(GZ40),NA(),IF(OR(Capability!$Q$13="",Settings!$F$7&lt;&gt;"Y"),NA(),Capability!$Q$13))</f>
        <v/>
      </c>
      <c r="HH40">
        <f>IF(ISNA(GZ40),NA(),IF(OR(Capability!$P$13="",Settings!$F$7&lt;&gt;"Y"),NA(),Capability!$P$13))</f>
        <v/>
      </c>
      <c r="HP40">
        <f>IF((HS$1+36)&gt;HQ$1,NA(),(HS$1+36)-4)</f>
        <v/>
      </c>
      <c r="HQ40">
        <f>IF((HS$1+36)&gt;HQ$1,NA(),INDEX('Data Entry'!$Q$5:$Q$10004,(HS$1+36)-4))</f>
        <v/>
      </c>
      <c r="HR40">
        <f>IF(ISNA(HP40),NA(),Capability!$K$14)</f>
        <v/>
      </c>
      <c r="HS40">
        <f>IF(ISNA(HP40),NA(),Capability!$J$14)</f>
        <v/>
      </c>
      <c r="HT40">
        <f>IF(ISNA(HP40),NA(),Capability!$L$14)</f>
        <v/>
      </c>
      <c r="HU40">
        <f>IF(OR(ISNA(HQ40),ISNA(HQ39)),NA(),ABS(HQ40-HQ39))</f>
        <v/>
      </c>
      <c r="HV40">
        <f>IF(ISNA(HP40),NA(),Capability!$N$14)</f>
        <v/>
      </c>
      <c r="HW40">
        <f>IF(ISNA(HP40),NA(),IF(OR(Capability!$Q$14="",Settings!$F$7&lt;&gt;"Y"),NA(),Capability!$Q$14))</f>
        <v/>
      </c>
      <c r="HX40">
        <f>IF(ISNA(HP40),NA(),IF(OR(Capability!$P$14="",Settings!$F$7&lt;&gt;"Y"),NA(),Capability!$P$14))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R41">
        <f>IF((CU$1+37)&gt;CS$1,NA(),(CU$1+37)-4)</f>
        <v/>
      </c>
      <c r="CS41">
        <f>IF((CU$1+37)&gt;CS$1,NA(),INDEX('Data Entry'!$I$5:$I$10004,(CU$1+37)-4))</f>
        <v/>
      </c>
      <c r="CT41">
        <f>IF(ISNA(CR41),NA(),Capability!$K$6)</f>
        <v/>
      </c>
      <c r="CU41">
        <f>IF(ISNA(CR41),NA(),Capability!$J$6)</f>
        <v/>
      </c>
      <c r="CV41">
        <f>IF(ISNA(CR41),NA(),Capability!$L$6)</f>
        <v/>
      </c>
      <c r="CW41">
        <f>IF(OR(ISNA(CS41),ISNA(CS40)),NA(),ABS(CS41-CS40))</f>
        <v/>
      </c>
      <c r="CX41">
        <f>IF(ISNA(CR41),NA(),Capability!$N$6)</f>
        <v/>
      </c>
      <c r="CY41">
        <f>IF(ISNA(CR41),NA(),IF(OR(Capability!$Q$6="",Settings!$F$7&lt;&gt;"Y"),NA(),Capability!$Q$6))</f>
        <v/>
      </c>
      <c r="CZ41">
        <f>IF(ISNA(CR41),NA(),IF(OR(Capability!$P$6="",Settings!$F$7&lt;&gt;"Y"),NA(),Capability!$P$6))</f>
        <v/>
      </c>
      <c r="DH41">
        <f>IF((DK$1+37)&gt;DI$1,NA(),(DK$1+37)-4)</f>
        <v/>
      </c>
      <c r="DI41">
        <f>IF((DK$1+37)&gt;DI$1,NA(),INDEX('Data Entry'!$J$5:$J$10004,(DK$1+37)-4))</f>
        <v/>
      </c>
      <c r="DJ41">
        <f>IF(ISNA(DH41),NA(),Capability!$K$7)</f>
        <v/>
      </c>
      <c r="DK41">
        <f>IF(ISNA(DH41),NA(),Capability!$J$7)</f>
        <v/>
      </c>
      <c r="DL41">
        <f>IF(ISNA(DH41),NA(),Capability!$L$7)</f>
        <v/>
      </c>
      <c r="DM41">
        <f>IF(OR(ISNA(DI41),ISNA(DI40)),NA(),ABS(DI41-DI40))</f>
        <v/>
      </c>
      <c r="DN41">
        <f>IF(ISNA(DH41),NA(),Capability!$N$7)</f>
        <v/>
      </c>
      <c r="DO41">
        <f>IF(ISNA(DH41),NA(),IF(OR(Capability!$Q$7="",Settings!$F$7&lt;&gt;"Y"),NA(),Capability!$Q$7))</f>
        <v/>
      </c>
      <c r="DP41">
        <f>IF(ISNA(DH41),NA(),IF(OR(Capability!$P$7="",Settings!$F$7&lt;&gt;"Y"),NA(),Capability!$P$7))</f>
        <v/>
      </c>
      <c r="DX41">
        <f>IF((EA$1+37)&gt;DY$1,NA(),(EA$1+37)-4)</f>
        <v/>
      </c>
      <c r="DY41">
        <f>IF((EA$1+37)&gt;DY$1,NA(),INDEX('Data Entry'!$K$5:$K$10004,(EA$1+37)-4))</f>
        <v/>
      </c>
      <c r="DZ41">
        <f>IF(ISNA(DX41),NA(),Capability!$K$8)</f>
        <v/>
      </c>
      <c r="EA41">
        <f>IF(ISNA(DX41),NA(),Capability!$J$8)</f>
        <v/>
      </c>
      <c r="EB41">
        <f>IF(ISNA(DX41),NA(),Capability!$L$8)</f>
        <v/>
      </c>
      <c r="EC41">
        <f>IF(OR(ISNA(DY41),ISNA(DY40)),NA(),ABS(DY41-DY40))</f>
        <v/>
      </c>
      <c r="ED41">
        <f>IF(ISNA(DX41),NA(),Capability!$N$8)</f>
        <v/>
      </c>
      <c r="EE41">
        <f>IF(ISNA(DX41),NA(),IF(OR(Capability!$Q$8="",Settings!$F$7&lt;&gt;"Y"),NA(),Capability!$Q$8))</f>
        <v/>
      </c>
      <c r="EF41">
        <f>IF(ISNA(DX41),NA(),IF(OR(Capability!$P$8="",Settings!$F$7&lt;&gt;"Y"),NA(),Capability!$P$8))</f>
        <v/>
      </c>
      <c r="EN41">
        <f>IF((EQ$1+37)&gt;EO$1,NA(),(EQ$1+37)-4)</f>
        <v/>
      </c>
      <c r="EO41">
        <f>IF((EQ$1+37)&gt;EO$1,NA(),INDEX('Data Entry'!$L$5:$L$10004,(EQ$1+37)-4))</f>
        <v/>
      </c>
      <c r="EP41">
        <f>IF(ISNA(EN41),NA(),Capability!$K$9)</f>
        <v/>
      </c>
      <c r="EQ41">
        <f>IF(ISNA(EN41),NA(),Capability!$J$9)</f>
        <v/>
      </c>
      <c r="ER41">
        <f>IF(ISNA(EN41),NA(),Capability!$L$9)</f>
        <v/>
      </c>
      <c r="ES41">
        <f>IF(OR(ISNA(EO41),ISNA(EO40)),NA(),ABS(EO41-EO40))</f>
        <v/>
      </c>
      <c r="ET41">
        <f>IF(ISNA(EN41),NA(),Capability!$N$9)</f>
        <v/>
      </c>
      <c r="EU41">
        <f>IF(ISNA(EN41),NA(),IF(OR(Capability!$Q$9="",Settings!$F$7&lt;&gt;"Y"),NA(),Capability!$Q$9))</f>
        <v/>
      </c>
      <c r="EV41">
        <f>IF(ISNA(EN41),NA(),IF(OR(Capability!$P$9="",Settings!$F$7&lt;&gt;"Y"),NA(),Capability!$P$9))</f>
        <v/>
      </c>
      <c r="FD41">
        <f>IF((FG$1+37)&gt;FE$1,NA(),(FG$1+37)-4)</f>
        <v/>
      </c>
      <c r="FE41">
        <f>IF((FG$1+37)&gt;FE$1,NA(),INDEX('Data Entry'!$M$5:$M$10004,(FG$1+37)-4))</f>
        <v/>
      </c>
      <c r="FF41">
        <f>IF(ISNA(FD41),NA(),Capability!$K$10)</f>
        <v/>
      </c>
      <c r="FG41">
        <f>IF(ISNA(FD41),NA(),Capability!$J$10)</f>
        <v/>
      </c>
      <c r="FH41">
        <f>IF(ISNA(FD41),NA(),Capability!$L$10)</f>
        <v/>
      </c>
      <c r="FI41">
        <f>IF(OR(ISNA(FE41),ISNA(FE40)),NA(),ABS(FE41-FE40))</f>
        <v/>
      </c>
      <c r="FJ41">
        <f>IF(ISNA(FD41),NA(),Capability!$N$10)</f>
        <v/>
      </c>
      <c r="FK41">
        <f>IF(ISNA(FD41),NA(),IF(OR(Capability!$Q$10="",Settings!$F$7&lt;&gt;"Y"),NA(),Capability!$Q$10))</f>
        <v/>
      </c>
      <c r="FL41">
        <f>IF(ISNA(FD41),NA(),IF(OR(Capability!$P$10="",Settings!$F$7&lt;&gt;"Y"),NA(),Capability!$P$10))</f>
        <v/>
      </c>
      <c r="FT41">
        <f>IF((FW$1+37)&gt;FU$1,NA(),(FW$1+37)-4)</f>
        <v/>
      </c>
      <c r="FU41">
        <f>IF((FW$1+37)&gt;FU$1,NA(),INDEX('Data Entry'!$N$5:$N$10004,(FW$1+37)-4))</f>
        <v/>
      </c>
      <c r="FV41">
        <f>IF(ISNA(FT41),NA(),Capability!$K$11)</f>
        <v/>
      </c>
      <c r="FW41">
        <f>IF(ISNA(FT41),NA(),Capability!$J$11)</f>
        <v/>
      </c>
      <c r="FX41">
        <f>IF(ISNA(FT41),NA(),Capability!$L$11)</f>
        <v/>
      </c>
      <c r="FY41">
        <f>IF(OR(ISNA(FU41),ISNA(FU40)),NA(),ABS(FU41-FU40))</f>
        <v/>
      </c>
      <c r="FZ41">
        <f>IF(ISNA(FT41),NA(),Capability!$N$11)</f>
        <v/>
      </c>
      <c r="GA41">
        <f>IF(ISNA(FT41),NA(),IF(OR(Capability!$Q$11="",Settings!$F$7&lt;&gt;"Y"),NA(),Capability!$Q$11))</f>
        <v/>
      </c>
      <c r="GB41">
        <f>IF(ISNA(FT41),NA(),IF(OR(Capability!$P$11="",Settings!$F$7&lt;&gt;"Y"),NA(),Capability!$P$11))</f>
        <v/>
      </c>
      <c r="GJ41">
        <f>IF((GM$1+37)&gt;GK$1,NA(),(GM$1+37)-4)</f>
        <v/>
      </c>
      <c r="GK41">
        <f>IF((GM$1+37)&gt;GK$1,NA(),INDEX('Data Entry'!$O$5:$O$10004,(GM$1+37)-4))</f>
        <v/>
      </c>
      <c r="GL41">
        <f>IF(ISNA(GJ41),NA(),Capability!$K$12)</f>
        <v/>
      </c>
      <c r="GM41">
        <f>IF(ISNA(GJ41),NA(),Capability!$J$12)</f>
        <v/>
      </c>
      <c r="GN41">
        <f>IF(ISNA(GJ41),NA(),Capability!$L$12)</f>
        <v/>
      </c>
      <c r="GO41">
        <f>IF(OR(ISNA(GK41),ISNA(GK40)),NA(),ABS(GK41-GK40))</f>
        <v/>
      </c>
      <c r="GP41">
        <f>IF(ISNA(GJ41),NA(),Capability!$N$12)</f>
        <v/>
      </c>
      <c r="GQ41">
        <f>IF(ISNA(GJ41),NA(),IF(OR(Capability!$Q$12="",Settings!$F$7&lt;&gt;"Y"),NA(),Capability!$Q$12))</f>
        <v/>
      </c>
      <c r="GR41">
        <f>IF(ISNA(GJ41),NA(),IF(OR(Capability!$P$12="",Settings!$F$7&lt;&gt;"Y"),NA(),Capability!$P$12))</f>
        <v/>
      </c>
      <c r="GZ41">
        <f>IF((HC$1+37)&gt;HA$1,NA(),(HC$1+37)-4)</f>
        <v/>
      </c>
      <c r="HA41">
        <f>IF((HC$1+37)&gt;HA$1,NA(),INDEX('Data Entry'!$P$5:$P$10004,(HC$1+37)-4))</f>
        <v/>
      </c>
      <c r="HB41">
        <f>IF(ISNA(GZ41),NA(),Capability!$K$13)</f>
        <v/>
      </c>
      <c r="HC41">
        <f>IF(ISNA(GZ41),NA(),Capability!$J$13)</f>
        <v/>
      </c>
      <c r="HD41">
        <f>IF(ISNA(GZ41),NA(),Capability!$L$13)</f>
        <v/>
      </c>
      <c r="HE41">
        <f>IF(OR(ISNA(HA41),ISNA(HA40)),NA(),ABS(HA41-HA40))</f>
        <v/>
      </c>
      <c r="HF41">
        <f>IF(ISNA(GZ41),NA(),Capability!$N$13)</f>
        <v/>
      </c>
      <c r="HG41">
        <f>IF(ISNA(GZ41),NA(),IF(OR(Capability!$Q$13="",Settings!$F$7&lt;&gt;"Y"),NA(),Capability!$Q$13))</f>
        <v/>
      </c>
      <c r="HH41">
        <f>IF(ISNA(GZ41),NA(),IF(OR(Capability!$P$13="",Settings!$F$7&lt;&gt;"Y"),NA(),Capability!$P$13))</f>
        <v/>
      </c>
      <c r="HP41">
        <f>IF((HS$1+37)&gt;HQ$1,NA(),(HS$1+37)-4)</f>
        <v/>
      </c>
      <c r="HQ41">
        <f>IF((HS$1+37)&gt;HQ$1,NA(),INDEX('Data Entry'!$Q$5:$Q$10004,(HS$1+37)-4))</f>
        <v/>
      </c>
      <c r="HR41">
        <f>IF(ISNA(HP41),NA(),Capability!$K$14)</f>
        <v/>
      </c>
      <c r="HS41">
        <f>IF(ISNA(HP41),NA(),Capability!$J$14)</f>
        <v/>
      </c>
      <c r="HT41">
        <f>IF(ISNA(HP41),NA(),Capability!$L$14)</f>
        <v/>
      </c>
      <c r="HU41">
        <f>IF(OR(ISNA(HQ41),ISNA(HQ40)),NA(),ABS(HQ41-HQ40))</f>
        <v/>
      </c>
      <c r="HV41">
        <f>IF(ISNA(HP41),NA(),Capability!$N$14)</f>
        <v/>
      </c>
      <c r="HW41">
        <f>IF(ISNA(HP41),NA(),IF(OR(Capability!$Q$14="",Settings!$F$7&lt;&gt;"Y"),NA(),Capability!$Q$14))</f>
        <v/>
      </c>
      <c r="HX41">
        <f>IF(ISNA(HP41),NA(),IF(OR(Capability!$P$14="",Settings!$F$7&lt;&gt;"Y"),NA(),Capability!$P$14))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R42">
        <f>IF((CU$1+38)&gt;CS$1,NA(),(CU$1+38)-4)</f>
        <v/>
      </c>
      <c r="CS42">
        <f>IF((CU$1+38)&gt;CS$1,NA(),INDEX('Data Entry'!$I$5:$I$10004,(CU$1+38)-4))</f>
        <v/>
      </c>
      <c r="CT42">
        <f>IF(ISNA(CR42),NA(),Capability!$K$6)</f>
        <v/>
      </c>
      <c r="CU42">
        <f>IF(ISNA(CR42),NA(),Capability!$J$6)</f>
        <v/>
      </c>
      <c r="CV42">
        <f>IF(ISNA(CR42),NA(),Capability!$L$6)</f>
        <v/>
      </c>
      <c r="CW42">
        <f>IF(OR(ISNA(CS42),ISNA(CS41)),NA(),ABS(CS42-CS41))</f>
        <v/>
      </c>
      <c r="CX42">
        <f>IF(ISNA(CR42),NA(),Capability!$N$6)</f>
        <v/>
      </c>
      <c r="CY42">
        <f>IF(ISNA(CR42),NA(),IF(OR(Capability!$Q$6="",Settings!$F$7&lt;&gt;"Y"),NA(),Capability!$Q$6))</f>
        <v/>
      </c>
      <c r="CZ42">
        <f>IF(ISNA(CR42),NA(),IF(OR(Capability!$P$6="",Settings!$F$7&lt;&gt;"Y"),NA(),Capability!$P$6))</f>
        <v/>
      </c>
      <c r="DH42">
        <f>IF((DK$1+38)&gt;DI$1,NA(),(DK$1+38)-4)</f>
        <v/>
      </c>
      <c r="DI42">
        <f>IF((DK$1+38)&gt;DI$1,NA(),INDEX('Data Entry'!$J$5:$J$10004,(DK$1+38)-4))</f>
        <v/>
      </c>
      <c r="DJ42">
        <f>IF(ISNA(DH42),NA(),Capability!$K$7)</f>
        <v/>
      </c>
      <c r="DK42">
        <f>IF(ISNA(DH42),NA(),Capability!$J$7)</f>
        <v/>
      </c>
      <c r="DL42">
        <f>IF(ISNA(DH42),NA(),Capability!$L$7)</f>
        <v/>
      </c>
      <c r="DM42">
        <f>IF(OR(ISNA(DI42),ISNA(DI41)),NA(),ABS(DI42-DI41))</f>
        <v/>
      </c>
      <c r="DN42">
        <f>IF(ISNA(DH42),NA(),Capability!$N$7)</f>
        <v/>
      </c>
      <c r="DO42">
        <f>IF(ISNA(DH42),NA(),IF(OR(Capability!$Q$7="",Settings!$F$7&lt;&gt;"Y"),NA(),Capability!$Q$7))</f>
        <v/>
      </c>
      <c r="DP42">
        <f>IF(ISNA(DH42),NA(),IF(OR(Capability!$P$7="",Settings!$F$7&lt;&gt;"Y"),NA(),Capability!$P$7))</f>
        <v/>
      </c>
      <c r="DX42">
        <f>IF((EA$1+38)&gt;DY$1,NA(),(EA$1+38)-4)</f>
        <v/>
      </c>
      <c r="DY42">
        <f>IF((EA$1+38)&gt;DY$1,NA(),INDEX('Data Entry'!$K$5:$K$10004,(EA$1+38)-4))</f>
        <v/>
      </c>
      <c r="DZ42">
        <f>IF(ISNA(DX42),NA(),Capability!$K$8)</f>
        <v/>
      </c>
      <c r="EA42">
        <f>IF(ISNA(DX42),NA(),Capability!$J$8)</f>
        <v/>
      </c>
      <c r="EB42">
        <f>IF(ISNA(DX42),NA(),Capability!$L$8)</f>
        <v/>
      </c>
      <c r="EC42">
        <f>IF(OR(ISNA(DY42),ISNA(DY41)),NA(),ABS(DY42-DY41))</f>
        <v/>
      </c>
      <c r="ED42">
        <f>IF(ISNA(DX42),NA(),Capability!$N$8)</f>
        <v/>
      </c>
      <c r="EE42">
        <f>IF(ISNA(DX42),NA(),IF(OR(Capability!$Q$8="",Settings!$F$7&lt;&gt;"Y"),NA(),Capability!$Q$8))</f>
        <v/>
      </c>
      <c r="EF42">
        <f>IF(ISNA(DX42),NA(),IF(OR(Capability!$P$8="",Settings!$F$7&lt;&gt;"Y"),NA(),Capability!$P$8))</f>
        <v/>
      </c>
      <c r="EN42">
        <f>IF((EQ$1+38)&gt;EO$1,NA(),(EQ$1+38)-4)</f>
        <v/>
      </c>
      <c r="EO42">
        <f>IF((EQ$1+38)&gt;EO$1,NA(),INDEX('Data Entry'!$L$5:$L$10004,(EQ$1+38)-4))</f>
        <v/>
      </c>
      <c r="EP42">
        <f>IF(ISNA(EN42),NA(),Capability!$K$9)</f>
        <v/>
      </c>
      <c r="EQ42">
        <f>IF(ISNA(EN42),NA(),Capability!$J$9)</f>
        <v/>
      </c>
      <c r="ER42">
        <f>IF(ISNA(EN42),NA(),Capability!$L$9)</f>
        <v/>
      </c>
      <c r="ES42">
        <f>IF(OR(ISNA(EO42),ISNA(EO41)),NA(),ABS(EO42-EO41))</f>
        <v/>
      </c>
      <c r="ET42">
        <f>IF(ISNA(EN42),NA(),Capability!$N$9)</f>
        <v/>
      </c>
      <c r="EU42">
        <f>IF(ISNA(EN42),NA(),IF(OR(Capability!$Q$9="",Settings!$F$7&lt;&gt;"Y"),NA(),Capability!$Q$9))</f>
        <v/>
      </c>
      <c r="EV42">
        <f>IF(ISNA(EN42),NA(),IF(OR(Capability!$P$9="",Settings!$F$7&lt;&gt;"Y"),NA(),Capability!$P$9))</f>
        <v/>
      </c>
      <c r="FD42">
        <f>IF((FG$1+38)&gt;FE$1,NA(),(FG$1+38)-4)</f>
        <v/>
      </c>
      <c r="FE42">
        <f>IF((FG$1+38)&gt;FE$1,NA(),INDEX('Data Entry'!$M$5:$M$10004,(FG$1+38)-4))</f>
        <v/>
      </c>
      <c r="FF42">
        <f>IF(ISNA(FD42),NA(),Capability!$K$10)</f>
        <v/>
      </c>
      <c r="FG42">
        <f>IF(ISNA(FD42),NA(),Capability!$J$10)</f>
        <v/>
      </c>
      <c r="FH42">
        <f>IF(ISNA(FD42),NA(),Capability!$L$10)</f>
        <v/>
      </c>
      <c r="FI42">
        <f>IF(OR(ISNA(FE42),ISNA(FE41)),NA(),ABS(FE42-FE41))</f>
        <v/>
      </c>
      <c r="FJ42">
        <f>IF(ISNA(FD42),NA(),Capability!$N$10)</f>
        <v/>
      </c>
      <c r="FK42">
        <f>IF(ISNA(FD42),NA(),IF(OR(Capability!$Q$10="",Settings!$F$7&lt;&gt;"Y"),NA(),Capability!$Q$10))</f>
        <v/>
      </c>
      <c r="FL42">
        <f>IF(ISNA(FD42),NA(),IF(OR(Capability!$P$10="",Settings!$F$7&lt;&gt;"Y"),NA(),Capability!$P$10))</f>
        <v/>
      </c>
      <c r="FT42">
        <f>IF((FW$1+38)&gt;FU$1,NA(),(FW$1+38)-4)</f>
        <v/>
      </c>
      <c r="FU42">
        <f>IF((FW$1+38)&gt;FU$1,NA(),INDEX('Data Entry'!$N$5:$N$10004,(FW$1+38)-4))</f>
        <v/>
      </c>
      <c r="FV42">
        <f>IF(ISNA(FT42),NA(),Capability!$K$11)</f>
        <v/>
      </c>
      <c r="FW42">
        <f>IF(ISNA(FT42),NA(),Capability!$J$11)</f>
        <v/>
      </c>
      <c r="FX42">
        <f>IF(ISNA(FT42),NA(),Capability!$L$11)</f>
        <v/>
      </c>
      <c r="FY42">
        <f>IF(OR(ISNA(FU42),ISNA(FU41)),NA(),ABS(FU42-FU41))</f>
        <v/>
      </c>
      <c r="FZ42">
        <f>IF(ISNA(FT42),NA(),Capability!$N$11)</f>
        <v/>
      </c>
      <c r="GA42">
        <f>IF(ISNA(FT42),NA(),IF(OR(Capability!$Q$11="",Settings!$F$7&lt;&gt;"Y"),NA(),Capability!$Q$11))</f>
        <v/>
      </c>
      <c r="GB42">
        <f>IF(ISNA(FT42),NA(),IF(OR(Capability!$P$11="",Settings!$F$7&lt;&gt;"Y"),NA(),Capability!$P$11))</f>
        <v/>
      </c>
      <c r="GJ42">
        <f>IF((GM$1+38)&gt;GK$1,NA(),(GM$1+38)-4)</f>
        <v/>
      </c>
      <c r="GK42">
        <f>IF((GM$1+38)&gt;GK$1,NA(),INDEX('Data Entry'!$O$5:$O$10004,(GM$1+38)-4))</f>
        <v/>
      </c>
      <c r="GL42">
        <f>IF(ISNA(GJ42),NA(),Capability!$K$12)</f>
        <v/>
      </c>
      <c r="GM42">
        <f>IF(ISNA(GJ42),NA(),Capability!$J$12)</f>
        <v/>
      </c>
      <c r="GN42">
        <f>IF(ISNA(GJ42),NA(),Capability!$L$12)</f>
        <v/>
      </c>
      <c r="GO42">
        <f>IF(OR(ISNA(GK42),ISNA(GK41)),NA(),ABS(GK42-GK41))</f>
        <v/>
      </c>
      <c r="GP42">
        <f>IF(ISNA(GJ42),NA(),Capability!$N$12)</f>
        <v/>
      </c>
      <c r="GQ42">
        <f>IF(ISNA(GJ42),NA(),IF(OR(Capability!$Q$12="",Settings!$F$7&lt;&gt;"Y"),NA(),Capability!$Q$12))</f>
        <v/>
      </c>
      <c r="GR42">
        <f>IF(ISNA(GJ42),NA(),IF(OR(Capability!$P$12="",Settings!$F$7&lt;&gt;"Y"),NA(),Capability!$P$12))</f>
        <v/>
      </c>
      <c r="GZ42">
        <f>IF((HC$1+38)&gt;HA$1,NA(),(HC$1+38)-4)</f>
        <v/>
      </c>
      <c r="HA42">
        <f>IF((HC$1+38)&gt;HA$1,NA(),INDEX('Data Entry'!$P$5:$P$10004,(HC$1+38)-4))</f>
        <v/>
      </c>
      <c r="HB42">
        <f>IF(ISNA(GZ42),NA(),Capability!$K$13)</f>
        <v/>
      </c>
      <c r="HC42">
        <f>IF(ISNA(GZ42),NA(),Capability!$J$13)</f>
        <v/>
      </c>
      <c r="HD42">
        <f>IF(ISNA(GZ42),NA(),Capability!$L$13)</f>
        <v/>
      </c>
      <c r="HE42">
        <f>IF(OR(ISNA(HA42),ISNA(HA41)),NA(),ABS(HA42-HA41))</f>
        <v/>
      </c>
      <c r="HF42">
        <f>IF(ISNA(GZ42),NA(),Capability!$N$13)</f>
        <v/>
      </c>
      <c r="HG42">
        <f>IF(ISNA(GZ42),NA(),IF(OR(Capability!$Q$13="",Settings!$F$7&lt;&gt;"Y"),NA(),Capability!$Q$13))</f>
        <v/>
      </c>
      <c r="HH42">
        <f>IF(ISNA(GZ42),NA(),IF(OR(Capability!$P$13="",Settings!$F$7&lt;&gt;"Y"),NA(),Capability!$P$13))</f>
        <v/>
      </c>
      <c r="HP42">
        <f>IF((HS$1+38)&gt;HQ$1,NA(),(HS$1+38)-4)</f>
        <v/>
      </c>
      <c r="HQ42">
        <f>IF((HS$1+38)&gt;HQ$1,NA(),INDEX('Data Entry'!$Q$5:$Q$10004,(HS$1+38)-4))</f>
        <v/>
      </c>
      <c r="HR42">
        <f>IF(ISNA(HP42),NA(),Capability!$K$14)</f>
        <v/>
      </c>
      <c r="HS42">
        <f>IF(ISNA(HP42),NA(),Capability!$J$14)</f>
        <v/>
      </c>
      <c r="HT42">
        <f>IF(ISNA(HP42),NA(),Capability!$L$14)</f>
        <v/>
      </c>
      <c r="HU42">
        <f>IF(OR(ISNA(HQ42),ISNA(HQ41)),NA(),ABS(HQ42-HQ41))</f>
        <v/>
      </c>
      <c r="HV42">
        <f>IF(ISNA(HP42),NA(),Capability!$N$14)</f>
        <v/>
      </c>
      <c r="HW42">
        <f>IF(ISNA(HP42),NA(),IF(OR(Capability!$Q$14="",Settings!$F$7&lt;&gt;"Y"),NA(),Capability!$Q$14))</f>
        <v/>
      </c>
      <c r="HX42">
        <f>IF(ISNA(HP42),NA(),IF(OR(Capability!$P$14="",Settings!$F$7&lt;&gt;"Y"),NA(),Capability!$P$14))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R43">
        <f>IF((CU$1+39)&gt;CS$1,NA(),(CU$1+39)-4)</f>
        <v/>
      </c>
      <c r="CS43">
        <f>IF((CU$1+39)&gt;CS$1,NA(),INDEX('Data Entry'!$I$5:$I$10004,(CU$1+39)-4))</f>
        <v/>
      </c>
      <c r="CT43">
        <f>IF(ISNA(CR43),NA(),Capability!$K$6)</f>
        <v/>
      </c>
      <c r="CU43">
        <f>IF(ISNA(CR43),NA(),Capability!$J$6)</f>
        <v/>
      </c>
      <c r="CV43">
        <f>IF(ISNA(CR43),NA(),Capability!$L$6)</f>
        <v/>
      </c>
      <c r="CW43">
        <f>IF(OR(ISNA(CS43),ISNA(CS42)),NA(),ABS(CS43-CS42))</f>
        <v/>
      </c>
      <c r="CX43">
        <f>IF(ISNA(CR43),NA(),Capability!$N$6)</f>
        <v/>
      </c>
      <c r="CY43">
        <f>IF(ISNA(CR43),NA(),IF(OR(Capability!$Q$6="",Settings!$F$7&lt;&gt;"Y"),NA(),Capability!$Q$6))</f>
        <v/>
      </c>
      <c r="CZ43">
        <f>IF(ISNA(CR43),NA(),IF(OR(Capability!$P$6="",Settings!$F$7&lt;&gt;"Y"),NA(),Capability!$P$6))</f>
        <v/>
      </c>
      <c r="DH43">
        <f>IF((DK$1+39)&gt;DI$1,NA(),(DK$1+39)-4)</f>
        <v/>
      </c>
      <c r="DI43">
        <f>IF((DK$1+39)&gt;DI$1,NA(),INDEX('Data Entry'!$J$5:$J$10004,(DK$1+39)-4))</f>
        <v/>
      </c>
      <c r="DJ43">
        <f>IF(ISNA(DH43),NA(),Capability!$K$7)</f>
        <v/>
      </c>
      <c r="DK43">
        <f>IF(ISNA(DH43),NA(),Capability!$J$7)</f>
        <v/>
      </c>
      <c r="DL43">
        <f>IF(ISNA(DH43),NA(),Capability!$L$7)</f>
        <v/>
      </c>
      <c r="DM43">
        <f>IF(OR(ISNA(DI43),ISNA(DI42)),NA(),ABS(DI43-DI42))</f>
        <v/>
      </c>
      <c r="DN43">
        <f>IF(ISNA(DH43),NA(),Capability!$N$7)</f>
        <v/>
      </c>
      <c r="DO43">
        <f>IF(ISNA(DH43),NA(),IF(OR(Capability!$Q$7="",Settings!$F$7&lt;&gt;"Y"),NA(),Capability!$Q$7))</f>
        <v/>
      </c>
      <c r="DP43">
        <f>IF(ISNA(DH43),NA(),IF(OR(Capability!$P$7="",Settings!$F$7&lt;&gt;"Y"),NA(),Capability!$P$7))</f>
        <v/>
      </c>
      <c r="DX43">
        <f>IF((EA$1+39)&gt;DY$1,NA(),(EA$1+39)-4)</f>
        <v/>
      </c>
      <c r="DY43">
        <f>IF((EA$1+39)&gt;DY$1,NA(),INDEX('Data Entry'!$K$5:$K$10004,(EA$1+39)-4))</f>
        <v/>
      </c>
      <c r="DZ43">
        <f>IF(ISNA(DX43),NA(),Capability!$K$8)</f>
        <v/>
      </c>
      <c r="EA43">
        <f>IF(ISNA(DX43),NA(),Capability!$J$8)</f>
        <v/>
      </c>
      <c r="EB43">
        <f>IF(ISNA(DX43),NA(),Capability!$L$8)</f>
        <v/>
      </c>
      <c r="EC43">
        <f>IF(OR(ISNA(DY43),ISNA(DY42)),NA(),ABS(DY43-DY42))</f>
        <v/>
      </c>
      <c r="ED43">
        <f>IF(ISNA(DX43),NA(),Capability!$N$8)</f>
        <v/>
      </c>
      <c r="EE43">
        <f>IF(ISNA(DX43),NA(),IF(OR(Capability!$Q$8="",Settings!$F$7&lt;&gt;"Y"),NA(),Capability!$Q$8))</f>
        <v/>
      </c>
      <c r="EF43">
        <f>IF(ISNA(DX43),NA(),IF(OR(Capability!$P$8="",Settings!$F$7&lt;&gt;"Y"),NA(),Capability!$P$8))</f>
        <v/>
      </c>
      <c r="EN43">
        <f>IF((EQ$1+39)&gt;EO$1,NA(),(EQ$1+39)-4)</f>
        <v/>
      </c>
      <c r="EO43">
        <f>IF((EQ$1+39)&gt;EO$1,NA(),INDEX('Data Entry'!$L$5:$L$10004,(EQ$1+39)-4))</f>
        <v/>
      </c>
      <c r="EP43">
        <f>IF(ISNA(EN43),NA(),Capability!$K$9)</f>
        <v/>
      </c>
      <c r="EQ43">
        <f>IF(ISNA(EN43),NA(),Capability!$J$9)</f>
        <v/>
      </c>
      <c r="ER43">
        <f>IF(ISNA(EN43),NA(),Capability!$L$9)</f>
        <v/>
      </c>
      <c r="ES43">
        <f>IF(OR(ISNA(EO43),ISNA(EO42)),NA(),ABS(EO43-EO42))</f>
        <v/>
      </c>
      <c r="ET43">
        <f>IF(ISNA(EN43),NA(),Capability!$N$9)</f>
        <v/>
      </c>
      <c r="EU43">
        <f>IF(ISNA(EN43),NA(),IF(OR(Capability!$Q$9="",Settings!$F$7&lt;&gt;"Y"),NA(),Capability!$Q$9))</f>
        <v/>
      </c>
      <c r="EV43">
        <f>IF(ISNA(EN43),NA(),IF(OR(Capability!$P$9="",Settings!$F$7&lt;&gt;"Y"),NA(),Capability!$P$9))</f>
        <v/>
      </c>
      <c r="FD43">
        <f>IF((FG$1+39)&gt;FE$1,NA(),(FG$1+39)-4)</f>
        <v/>
      </c>
      <c r="FE43">
        <f>IF((FG$1+39)&gt;FE$1,NA(),INDEX('Data Entry'!$M$5:$M$10004,(FG$1+39)-4))</f>
        <v/>
      </c>
      <c r="FF43">
        <f>IF(ISNA(FD43),NA(),Capability!$K$10)</f>
        <v/>
      </c>
      <c r="FG43">
        <f>IF(ISNA(FD43),NA(),Capability!$J$10)</f>
        <v/>
      </c>
      <c r="FH43">
        <f>IF(ISNA(FD43),NA(),Capability!$L$10)</f>
        <v/>
      </c>
      <c r="FI43">
        <f>IF(OR(ISNA(FE43),ISNA(FE42)),NA(),ABS(FE43-FE42))</f>
        <v/>
      </c>
      <c r="FJ43">
        <f>IF(ISNA(FD43),NA(),Capability!$N$10)</f>
        <v/>
      </c>
      <c r="FK43">
        <f>IF(ISNA(FD43),NA(),IF(OR(Capability!$Q$10="",Settings!$F$7&lt;&gt;"Y"),NA(),Capability!$Q$10))</f>
        <v/>
      </c>
      <c r="FL43">
        <f>IF(ISNA(FD43),NA(),IF(OR(Capability!$P$10="",Settings!$F$7&lt;&gt;"Y"),NA(),Capability!$P$10))</f>
        <v/>
      </c>
      <c r="FT43">
        <f>IF((FW$1+39)&gt;FU$1,NA(),(FW$1+39)-4)</f>
        <v/>
      </c>
      <c r="FU43">
        <f>IF((FW$1+39)&gt;FU$1,NA(),INDEX('Data Entry'!$N$5:$N$10004,(FW$1+39)-4))</f>
        <v/>
      </c>
      <c r="FV43">
        <f>IF(ISNA(FT43),NA(),Capability!$K$11)</f>
        <v/>
      </c>
      <c r="FW43">
        <f>IF(ISNA(FT43),NA(),Capability!$J$11)</f>
        <v/>
      </c>
      <c r="FX43">
        <f>IF(ISNA(FT43),NA(),Capability!$L$11)</f>
        <v/>
      </c>
      <c r="FY43">
        <f>IF(OR(ISNA(FU43),ISNA(FU42)),NA(),ABS(FU43-FU42))</f>
        <v/>
      </c>
      <c r="FZ43">
        <f>IF(ISNA(FT43),NA(),Capability!$N$11)</f>
        <v/>
      </c>
      <c r="GA43">
        <f>IF(ISNA(FT43),NA(),IF(OR(Capability!$Q$11="",Settings!$F$7&lt;&gt;"Y"),NA(),Capability!$Q$11))</f>
        <v/>
      </c>
      <c r="GB43">
        <f>IF(ISNA(FT43),NA(),IF(OR(Capability!$P$11="",Settings!$F$7&lt;&gt;"Y"),NA(),Capability!$P$11))</f>
        <v/>
      </c>
      <c r="GJ43">
        <f>IF((GM$1+39)&gt;GK$1,NA(),(GM$1+39)-4)</f>
        <v/>
      </c>
      <c r="GK43">
        <f>IF((GM$1+39)&gt;GK$1,NA(),INDEX('Data Entry'!$O$5:$O$10004,(GM$1+39)-4))</f>
        <v/>
      </c>
      <c r="GL43">
        <f>IF(ISNA(GJ43),NA(),Capability!$K$12)</f>
        <v/>
      </c>
      <c r="GM43">
        <f>IF(ISNA(GJ43),NA(),Capability!$J$12)</f>
        <v/>
      </c>
      <c r="GN43">
        <f>IF(ISNA(GJ43),NA(),Capability!$L$12)</f>
        <v/>
      </c>
      <c r="GO43">
        <f>IF(OR(ISNA(GK43),ISNA(GK42)),NA(),ABS(GK43-GK42))</f>
        <v/>
      </c>
      <c r="GP43">
        <f>IF(ISNA(GJ43),NA(),Capability!$N$12)</f>
        <v/>
      </c>
      <c r="GQ43">
        <f>IF(ISNA(GJ43),NA(),IF(OR(Capability!$Q$12="",Settings!$F$7&lt;&gt;"Y"),NA(),Capability!$Q$12))</f>
        <v/>
      </c>
      <c r="GR43">
        <f>IF(ISNA(GJ43),NA(),IF(OR(Capability!$P$12="",Settings!$F$7&lt;&gt;"Y"),NA(),Capability!$P$12))</f>
        <v/>
      </c>
      <c r="GZ43">
        <f>IF((HC$1+39)&gt;HA$1,NA(),(HC$1+39)-4)</f>
        <v/>
      </c>
      <c r="HA43">
        <f>IF((HC$1+39)&gt;HA$1,NA(),INDEX('Data Entry'!$P$5:$P$10004,(HC$1+39)-4))</f>
        <v/>
      </c>
      <c r="HB43">
        <f>IF(ISNA(GZ43),NA(),Capability!$K$13)</f>
        <v/>
      </c>
      <c r="HC43">
        <f>IF(ISNA(GZ43),NA(),Capability!$J$13)</f>
        <v/>
      </c>
      <c r="HD43">
        <f>IF(ISNA(GZ43),NA(),Capability!$L$13)</f>
        <v/>
      </c>
      <c r="HE43">
        <f>IF(OR(ISNA(HA43),ISNA(HA42)),NA(),ABS(HA43-HA42))</f>
        <v/>
      </c>
      <c r="HF43">
        <f>IF(ISNA(GZ43),NA(),Capability!$N$13)</f>
        <v/>
      </c>
      <c r="HG43">
        <f>IF(ISNA(GZ43),NA(),IF(OR(Capability!$Q$13="",Settings!$F$7&lt;&gt;"Y"),NA(),Capability!$Q$13))</f>
        <v/>
      </c>
      <c r="HH43">
        <f>IF(ISNA(GZ43),NA(),IF(OR(Capability!$P$13="",Settings!$F$7&lt;&gt;"Y"),NA(),Capability!$P$13))</f>
        <v/>
      </c>
      <c r="HP43">
        <f>IF((HS$1+39)&gt;HQ$1,NA(),(HS$1+39)-4)</f>
        <v/>
      </c>
      <c r="HQ43">
        <f>IF((HS$1+39)&gt;HQ$1,NA(),INDEX('Data Entry'!$Q$5:$Q$10004,(HS$1+39)-4))</f>
        <v/>
      </c>
      <c r="HR43">
        <f>IF(ISNA(HP43),NA(),Capability!$K$14)</f>
        <v/>
      </c>
      <c r="HS43">
        <f>IF(ISNA(HP43),NA(),Capability!$J$14)</f>
        <v/>
      </c>
      <c r="HT43">
        <f>IF(ISNA(HP43),NA(),Capability!$L$14)</f>
        <v/>
      </c>
      <c r="HU43">
        <f>IF(OR(ISNA(HQ43),ISNA(HQ42)),NA(),ABS(HQ43-HQ42))</f>
        <v/>
      </c>
      <c r="HV43">
        <f>IF(ISNA(HP43),NA(),Capability!$N$14)</f>
        <v/>
      </c>
      <c r="HW43">
        <f>IF(ISNA(HP43),NA(),IF(OR(Capability!$Q$14="",Settings!$F$7&lt;&gt;"Y"),NA(),Capability!$Q$14))</f>
        <v/>
      </c>
      <c r="HX43">
        <f>IF(ISNA(HP43),NA(),IF(OR(Capability!$P$14="",Settings!$F$7&lt;&gt;"Y"),NA(),Capability!$P$14))</f>
        <v/>
      </c>
    </row>
    <row r="44">
      <c r="A44" s="34">
        <f>"FEATURE 2: "&amp;IF(Settings!B18="","(unnamed)",Settings!B18)</f>
        <v/>
      </c>
      <c r="B44" s="9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R44">
        <f>IF((CU$1+40)&gt;CS$1,NA(),(CU$1+40)-4)</f>
        <v/>
      </c>
      <c r="CS44">
        <f>IF((CU$1+40)&gt;CS$1,NA(),INDEX('Data Entry'!$I$5:$I$10004,(CU$1+40)-4))</f>
        <v/>
      </c>
      <c r="CT44">
        <f>IF(ISNA(CR44),NA(),Capability!$K$6)</f>
        <v/>
      </c>
      <c r="CU44">
        <f>IF(ISNA(CR44),NA(),Capability!$J$6)</f>
        <v/>
      </c>
      <c r="CV44">
        <f>IF(ISNA(CR44),NA(),Capability!$L$6)</f>
        <v/>
      </c>
      <c r="CW44">
        <f>IF(OR(ISNA(CS44),ISNA(CS43)),NA(),ABS(CS44-CS43))</f>
        <v/>
      </c>
      <c r="CX44">
        <f>IF(ISNA(CR44),NA(),Capability!$N$6)</f>
        <v/>
      </c>
      <c r="CY44">
        <f>IF(ISNA(CR44),NA(),IF(OR(Capability!$Q$6="",Settings!$F$7&lt;&gt;"Y"),NA(),Capability!$Q$6))</f>
        <v/>
      </c>
      <c r="CZ44">
        <f>IF(ISNA(CR44),NA(),IF(OR(Capability!$P$6="",Settings!$F$7&lt;&gt;"Y"),NA(),Capability!$P$6))</f>
        <v/>
      </c>
      <c r="DH44">
        <f>IF((DK$1+40)&gt;DI$1,NA(),(DK$1+40)-4)</f>
        <v/>
      </c>
      <c r="DI44">
        <f>IF((DK$1+40)&gt;DI$1,NA(),INDEX('Data Entry'!$J$5:$J$10004,(DK$1+40)-4))</f>
        <v/>
      </c>
      <c r="DJ44">
        <f>IF(ISNA(DH44),NA(),Capability!$K$7)</f>
        <v/>
      </c>
      <c r="DK44">
        <f>IF(ISNA(DH44),NA(),Capability!$J$7)</f>
        <v/>
      </c>
      <c r="DL44">
        <f>IF(ISNA(DH44),NA(),Capability!$L$7)</f>
        <v/>
      </c>
      <c r="DM44">
        <f>IF(OR(ISNA(DI44),ISNA(DI43)),NA(),ABS(DI44-DI43))</f>
        <v/>
      </c>
      <c r="DN44">
        <f>IF(ISNA(DH44),NA(),Capability!$N$7)</f>
        <v/>
      </c>
      <c r="DO44">
        <f>IF(ISNA(DH44),NA(),IF(OR(Capability!$Q$7="",Settings!$F$7&lt;&gt;"Y"),NA(),Capability!$Q$7))</f>
        <v/>
      </c>
      <c r="DP44">
        <f>IF(ISNA(DH44),NA(),IF(OR(Capability!$P$7="",Settings!$F$7&lt;&gt;"Y"),NA(),Capability!$P$7))</f>
        <v/>
      </c>
      <c r="DX44">
        <f>IF((EA$1+40)&gt;DY$1,NA(),(EA$1+40)-4)</f>
        <v/>
      </c>
      <c r="DY44">
        <f>IF((EA$1+40)&gt;DY$1,NA(),INDEX('Data Entry'!$K$5:$K$10004,(EA$1+40)-4))</f>
        <v/>
      </c>
      <c r="DZ44">
        <f>IF(ISNA(DX44),NA(),Capability!$K$8)</f>
        <v/>
      </c>
      <c r="EA44">
        <f>IF(ISNA(DX44),NA(),Capability!$J$8)</f>
        <v/>
      </c>
      <c r="EB44">
        <f>IF(ISNA(DX44),NA(),Capability!$L$8)</f>
        <v/>
      </c>
      <c r="EC44">
        <f>IF(OR(ISNA(DY44),ISNA(DY43)),NA(),ABS(DY44-DY43))</f>
        <v/>
      </c>
      <c r="ED44">
        <f>IF(ISNA(DX44),NA(),Capability!$N$8)</f>
        <v/>
      </c>
      <c r="EE44">
        <f>IF(ISNA(DX44),NA(),IF(OR(Capability!$Q$8="",Settings!$F$7&lt;&gt;"Y"),NA(),Capability!$Q$8))</f>
        <v/>
      </c>
      <c r="EF44">
        <f>IF(ISNA(DX44),NA(),IF(OR(Capability!$P$8="",Settings!$F$7&lt;&gt;"Y"),NA(),Capability!$P$8))</f>
        <v/>
      </c>
      <c r="EN44">
        <f>IF((EQ$1+40)&gt;EO$1,NA(),(EQ$1+40)-4)</f>
        <v/>
      </c>
      <c r="EO44">
        <f>IF((EQ$1+40)&gt;EO$1,NA(),INDEX('Data Entry'!$L$5:$L$10004,(EQ$1+40)-4))</f>
        <v/>
      </c>
      <c r="EP44">
        <f>IF(ISNA(EN44),NA(),Capability!$K$9)</f>
        <v/>
      </c>
      <c r="EQ44">
        <f>IF(ISNA(EN44),NA(),Capability!$J$9)</f>
        <v/>
      </c>
      <c r="ER44">
        <f>IF(ISNA(EN44),NA(),Capability!$L$9)</f>
        <v/>
      </c>
      <c r="ES44">
        <f>IF(OR(ISNA(EO44),ISNA(EO43)),NA(),ABS(EO44-EO43))</f>
        <v/>
      </c>
      <c r="ET44">
        <f>IF(ISNA(EN44),NA(),Capability!$N$9)</f>
        <v/>
      </c>
      <c r="EU44">
        <f>IF(ISNA(EN44),NA(),IF(OR(Capability!$Q$9="",Settings!$F$7&lt;&gt;"Y"),NA(),Capability!$Q$9))</f>
        <v/>
      </c>
      <c r="EV44">
        <f>IF(ISNA(EN44),NA(),IF(OR(Capability!$P$9="",Settings!$F$7&lt;&gt;"Y"),NA(),Capability!$P$9))</f>
        <v/>
      </c>
      <c r="FD44">
        <f>IF((FG$1+40)&gt;FE$1,NA(),(FG$1+40)-4)</f>
        <v/>
      </c>
      <c r="FE44">
        <f>IF((FG$1+40)&gt;FE$1,NA(),INDEX('Data Entry'!$M$5:$M$10004,(FG$1+40)-4))</f>
        <v/>
      </c>
      <c r="FF44">
        <f>IF(ISNA(FD44),NA(),Capability!$K$10)</f>
        <v/>
      </c>
      <c r="FG44">
        <f>IF(ISNA(FD44),NA(),Capability!$J$10)</f>
        <v/>
      </c>
      <c r="FH44">
        <f>IF(ISNA(FD44),NA(),Capability!$L$10)</f>
        <v/>
      </c>
      <c r="FI44">
        <f>IF(OR(ISNA(FE44),ISNA(FE43)),NA(),ABS(FE44-FE43))</f>
        <v/>
      </c>
      <c r="FJ44">
        <f>IF(ISNA(FD44),NA(),Capability!$N$10)</f>
        <v/>
      </c>
      <c r="FK44">
        <f>IF(ISNA(FD44),NA(),IF(OR(Capability!$Q$10="",Settings!$F$7&lt;&gt;"Y"),NA(),Capability!$Q$10))</f>
        <v/>
      </c>
      <c r="FL44">
        <f>IF(ISNA(FD44),NA(),IF(OR(Capability!$P$10="",Settings!$F$7&lt;&gt;"Y"),NA(),Capability!$P$10))</f>
        <v/>
      </c>
      <c r="FT44">
        <f>IF((FW$1+40)&gt;FU$1,NA(),(FW$1+40)-4)</f>
        <v/>
      </c>
      <c r="FU44">
        <f>IF((FW$1+40)&gt;FU$1,NA(),INDEX('Data Entry'!$N$5:$N$10004,(FW$1+40)-4))</f>
        <v/>
      </c>
      <c r="FV44">
        <f>IF(ISNA(FT44),NA(),Capability!$K$11)</f>
        <v/>
      </c>
      <c r="FW44">
        <f>IF(ISNA(FT44),NA(),Capability!$J$11)</f>
        <v/>
      </c>
      <c r="FX44">
        <f>IF(ISNA(FT44),NA(),Capability!$L$11)</f>
        <v/>
      </c>
      <c r="FY44">
        <f>IF(OR(ISNA(FU44),ISNA(FU43)),NA(),ABS(FU44-FU43))</f>
        <v/>
      </c>
      <c r="FZ44">
        <f>IF(ISNA(FT44),NA(),Capability!$N$11)</f>
        <v/>
      </c>
      <c r="GA44">
        <f>IF(ISNA(FT44),NA(),IF(OR(Capability!$Q$11="",Settings!$F$7&lt;&gt;"Y"),NA(),Capability!$Q$11))</f>
        <v/>
      </c>
      <c r="GB44">
        <f>IF(ISNA(FT44),NA(),IF(OR(Capability!$P$11="",Settings!$F$7&lt;&gt;"Y"),NA(),Capability!$P$11))</f>
        <v/>
      </c>
      <c r="GJ44">
        <f>IF((GM$1+40)&gt;GK$1,NA(),(GM$1+40)-4)</f>
        <v/>
      </c>
      <c r="GK44">
        <f>IF((GM$1+40)&gt;GK$1,NA(),INDEX('Data Entry'!$O$5:$O$10004,(GM$1+40)-4))</f>
        <v/>
      </c>
      <c r="GL44">
        <f>IF(ISNA(GJ44),NA(),Capability!$K$12)</f>
        <v/>
      </c>
      <c r="GM44">
        <f>IF(ISNA(GJ44),NA(),Capability!$J$12)</f>
        <v/>
      </c>
      <c r="GN44">
        <f>IF(ISNA(GJ44),NA(),Capability!$L$12)</f>
        <v/>
      </c>
      <c r="GO44">
        <f>IF(OR(ISNA(GK44),ISNA(GK43)),NA(),ABS(GK44-GK43))</f>
        <v/>
      </c>
      <c r="GP44">
        <f>IF(ISNA(GJ44),NA(),Capability!$N$12)</f>
        <v/>
      </c>
      <c r="GQ44">
        <f>IF(ISNA(GJ44),NA(),IF(OR(Capability!$Q$12="",Settings!$F$7&lt;&gt;"Y"),NA(),Capability!$Q$12))</f>
        <v/>
      </c>
      <c r="GR44">
        <f>IF(ISNA(GJ44),NA(),IF(OR(Capability!$P$12="",Settings!$F$7&lt;&gt;"Y"),NA(),Capability!$P$12))</f>
        <v/>
      </c>
      <c r="GZ44">
        <f>IF((HC$1+40)&gt;HA$1,NA(),(HC$1+40)-4)</f>
        <v/>
      </c>
      <c r="HA44">
        <f>IF((HC$1+40)&gt;HA$1,NA(),INDEX('Data Entry'!$P$5:$P$10004,(HC$1+40)-4))</f>
        <v/>
      </c>
      <c r="HB44">
        <f>IF(ISNA(GZ44),NA(),Capability!$K$13)</f>
        <v/>
      </c>
      <c r="HC44">
        <f>IF(ISNA(GZ44),NA(),Capability!$J$13)</f>
        <v/>
      </c>
      <c r="HD44">
        <f>IF(ISNA(GZ44),NA(),Capability!$L$13)</f>
        <v/>
      </c>
      <c r="HE44">
        <f>IF(OR(ISNA(HA44),ISNA(HA43)),NA(),ABS(HA44-HA43))</f>
        <v/>
      </c>
      <c r="HF44">
        <f>IF(ISNA(GZ44),NA(),Capability!$N$13)</f>
        <v/>
      </c>
      <c r="HG44">
        <f>IF(ISNA(GZ44),NA(),IF(OR(Capability!$Q$13="",Settings!$F$7&lt;&gt;"Y"),NA(),Capability!$Q$13))</f>
        <v/>
      </c>
      <c r="HH44">
        <f>IF(ISNA(GZ44),NA(),IF(OR(Capability!$P$13="",Settings!$F$7&lt;&gt;"Y"),NA(),Capability!$P$13))</f>
        <v/>
      </c>
      <c r="HP44">
        <f>IF((HS$1+40)&gt;HQ$1,NA(),(HS$1+40)-4)</f>
        <v/>
      </c>
      <c r="HQ44">
        <f>IF((HS$1+40)&gt;HQ$1,NA(),INDEX('Data Entry'!$Q$5:$Q$10004,(HS$1+40)-4))</f>
        <v/>
      </c>
      <c r="HR44">
        <f>IF(ISNA(HP44),NA(),Capability!$K$14)</f>
        <v/>
      </c>
      <c r="HS44">
        <f>IF(ISNA(HP44),NA(),Capability!$J$14)</f>
        <v/>
      </c>
      <c r="HT44">
        <f>IF(ISNA(HP44),NA(),Capability!$L$14)</f>
        <v/>
      </c>
      <c r="HU44">
        <f>IF(OR(ISNA(HQ44),ISNA(HQ43)),NA(),ABS(HQ44-HQ43))</f>
        <v/>
      </c>
      <c r="HV44">
        <f>IF(ISNA(HP44),NA(),Capability!$N$14)</f>
        <v/>
      </c>
      <c r="HW44">
        <f>IF(ISNA(HP44),NA(),IF(OR(Capability!$Q$14="",Settings!$F$7&lt;&gt;"Y"),NA(),Capability!$Q$14))</f>
        <v/>
      </c>
      <c r="HX44">
        <f>IF(ISNA(HP44),NA(),IF(OR(Capability!$P$14="",Settings!$F$7&lt;&gt;"Y"),NA(),Capability!$P$14))</f>
        <v/>
      </c>
    </row>
    <row r="45">
      <c r="A45" s="35" t="inlineStr">
        <is>
          <t>Feature</t>
        </is>
      </c>
      <c r="B45" s="36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R45">
        <f>IF((CU$1+41)&gt;CS$1,NA(),(CU$1+41)-4)</f>
        <v/>
      </c>
      <c r="CS45">
        <f>IF((CU$1+41)&gt;CS$1,NA(),INDEX('Data Entry'!$I$5:$I$10004,(CU$1+41)-4))</f>
        <v/>
      </c>
      <c r="CT45">
        <f>IF(ISNA(CR45),NA(),Capability!$K$6)</f>
        <v/>
      </c>
      <c r="CU45">
        <f>IF(ISNA(CR45),NA(),Capability!$J$6)</f>
        <v/>
      </c>
      <c r="CV45">
        <f>IF(ISNA(CR45),NA(),Capability!$L$6)</f>
        <v/>
      </c>
      <c r="CW45">
        <f>IF(OR(ISNA(CS45),ISNA(CS44)),NA(),ABS(CS45-CS44))</f>
        <v/>
      </c>
      <c r="CX45">
        <f>IF(ISNA(CR45),NA(),Capability!$N$6)</f>
        <v/>
      </c>
      <c r="CY45">
        <f>IF(ISNA(CR45),NA(),IF(OR(Capability!$Q$6="",Settings!$F$7&lt;&gt;"Y"),NA(),Capability!$Q$6))</f>
        <v/>
      </c>
      <c r="CZ45">
        <f>IF(ISNA(CR45),NA(),IF(OR(Capability!$P$6="",Settings!$F$7&lt;&gt;"Y"),NA(),Capability!$P$6))</f>
        <v/>
      </c>
      <c r="DH45">
        <f>IF((DK$1+41)&gt;DI$1,NA(),(DK$1+41)-4)</f>
        <v/>
      </c>
      <c r="DI45">
        <f>IF((DK$1+41)&gt;DI$1,NA(),INDEX('Data Entry'!$J$5:$J$10004,(DK$1+41)-4))</f>
        <v/>
      </c>
      <c r="DJ45">
        <f>IF(ISNA(DH45),NA(),Capability!$K$7)</f>
        <v/>
      </c>
      <c r="DK45">
        <f>IF(ISNA(DH45),NA(),Capability!$J$7)</f>
        <v/>
      </c>
      <c r="DL45">
        <f>IF(ISNA(DH45),NA(),Capability!$L$7)</f>
        <v/>
      </c>
      <c r="DM45">
        <f>IF(OR(ISNA(DI45),ISNA(DI44)),NA(),ABS(DI45-DI44))</f>
        <v/>
      </c>
      <c r="DN45">
        <f>IF(ISNA(DH45),NA(),Capability!$N$7)</f>
        <v/>
      </c>
      <c r="DO45">
        <f>IF(ISNA(DH45),NA(),IF(OR(Capability!$Q$7="",Settings!$F$7&lt;&gt;"Y"),NA(),Capability!$Q$7))</f>
        <v/>
      </c>
      <c r="DP45">
        <f>IF(ISNA(DH45),NA(),IF(OR(Capability!$P$7="",Settings!$F$7&lt;&gt;"Y"),NA(),Capability!$P$7))</f>
        <v/>
      </c>
      <c r="DX45">
        <f>IF((EA$1+41)&gt;DY$1,NA(),(EA$1+41)-4)</f>
        <v/>
      </c>
      <c r="DY45">
        <f>IF((EA$1+41)&gt;DY$1,NA(),INDEX('Data Entry'!$K$5:$K$10004,(EA$1+41)-4))</f>
        <v/>
      </c>
      <c r="DZ45">
        <f>IF(ISNA(DX45),NA(),Capability!$K$8)</f>
        <v/>
      </c>
      <c r="EA45">
        <f>IF(ISNA(DX45),NA(),Capability!$J$8)</f>
        <v/>
      </c>
      <c r="EB45">
        <f>IF(ISNA(DX45),NA(),Capability!$L$8)</f>
        <v/>
      </c>
      <c r="EC45">
        <f>IF(OR(ISNA(DY45),ISNA(DY44)),NA(),ABS(DY45-DY44))</f>
        <v/>
      </c>
      <c r="ED45">
        <f>IF(ISNA(DX45),NA(),Capability!$N$8)</f>
        <v/>
      </c>
      <c r="EE45">
        <f>IF(ISNA(DX45),NA(),IF(OR(Capability!$Q$8="",Settings!$F$7&lt;&gt;"Y"),NA(),Capability!$Q$8))</f>
        <v/>
      </c>
      <c r="EF45">
        <f>IF(ISNA(DX45),NA(),IF(OR(Capability!$P$8="",Settings!$F$7&lt;&gt;"Y"),NA(),Capability!$P$8))</f>
        <v/>
      </c>
      <c r="EN45">
        <f>IF((EQ$1+41)&gt;EO$1,NA(),(EQ$1+41)-4)</f>
        <v/>
      </c>
      <c r="EO45">
        <f>IF((EQ$1+41)&gt;EO$1,NA(),INDEX('Data Entry'!$L$5:$L$10004,(EQ$1+41)-4))</f>
        <v/>
      </c>
      <c r="EP45">
        <f>IF(ISNA(EN45),NA(),Capability!$K$9)</f>
        <v/>
      </c>
      <c r="EQ45">
        <f>IF(ISNA(EN45),NA(),Capability!$J$9)</f>
        <v/>
      </c>
      <c r="ER45">
        <f>IF(ISNA(EN45),NA(),Capability!$L$9)</f>
        <v/>
      </c>
      <c r="ES45">
        <f>IF(OR(ISNA(EO45),ISNA(EO44)),NA(),ABS(EO45-EO44))</f>
        <v/>
      </c>
      <c r="ET45">
        <f>IF(ISNA(EN45),NA(),Capability!$N$9)</f>
        <v/>
      </c>
      <c r="EU45">
        <f>IF(ISNA(EN45),NA(),IF(OR(Capability!$Q$9="",Settings!$F$7&lt;&gt;"Y"),NA(),Capability!$Q$9))</f>
        <v/>
      </c>
      <c r="EV45">
        <f>IF(ISNA(EN45),NA(),IF(OR(Capability!$P$9="",Settings!$F$7&lt;&gt;"Y"),NA(),Capability!$P$9))</f>
        <v/>
      </c>
      <c r="FD45">
        <f>IF((FG$1+41)&gt;FE$1,NA(),(FG$1+41)-4)</f>
        <v/>
      </c>
      <c r="FE45">
        <f>IF((FG$1+41)&gt;FE$1,NA(),INDEX('Data Entry'!$M$5:$M$10004,(FG$1+41)-4))</f>
        <v/>
      </c>
      <c r="FF45">
        <f>IF(ISNA(FD45),NA(),Capability!$K$10)</f>
        <v/>
      </c>
      <c r="FG45">
        <f>IF(ISNA(FD45),NA(),Capability!$J$10)</f>
        <v/>
      </c>
      <c r="FH45">
        <f>IF(ISNA(FD45),NA(),Capability!$L$10)</f>
        <v/>
      </c>
      <c r="FI45">
        <f>IF(OR(ISNA(FE45),ISNA(FE44)),NA(),ABS(FE45-FE44))</f>
        <v/>
      </c>
      <c r="FJ45">
        <f>IF(ISNA(FD45),NA(),Capability!$N$10)</f>
        <v/>
      </c>
      <c r="FK45">
        <f>IF(ISNA(FD45),NA(),IF(OR(Capability!$Q$10="",Settings!$F$7&lt;&gt;"Y"),NA(),Capability!$Q$10))</f>
        <v/>
      </c>
      <c r="FL45">
        <f>IF(ISNA(FD45),NA(),IF(OR(Capability!$P$10="",Settings!$F$7&lt;&gt;"Y"),NA(),Capability!$P$10))</f>
        <v/>
      </c>
      <c r="FT45">
        <f>IF((FW$1+41)&gt;FU$1,NA(),(FW$1+41)-4)</f>
        <v/>
      </c>
      <c r="FU45">
        <f>IF((FW$1+41)&gt;FU$1,NA(),INDEX('Data Entry'!$N$5:$N$10004,(FW$1+41)-4))</f>
        <v/>
      </c>
      <c r="FV45">
        <f>IF(ISNA(FT45),NA(),Capability!$K$11)</f>
        <v/>
      </c>
      <c r="FW45">
        <f>IF(ISNA(FT45),NA(),Capability!$J$11)</f>
        <v/>
      </c>
      <c r="FX45">
        <f>IF(ISNA(FT45),NA(),Capability!$L$11)</f>
        <v/>
      </c>
      <c r="FY45">
        <f>IF(OR(ISNA(FU45),ISNA(FU44)),NA(),ABS(FU45-FU44))</f>
        <v/>
      </c>
      <c r="FZ45">
        <f>IF(ISNA(FT45),NA(),Capability!$N$11)</f>
        <v/>
      </c>
      <c r="GA45">
        <f>IF(ISNA(FT45),NA(),IF(OR(Capability!$Q$11="",Settings!$F$7&lt;&gt;"Y"),NA(),Capability!$Q$11))</f>
        <v/>
      </c>
      <c r="GB45">
        <f>IF(ISNA(FT45),NA(),IF(OR(Capability!$P$11="",Settings!$F$7&lt;&gt;"Y"),NA(),Capability!$P$11))</f>
        <v/>
      </c>
      <c r="GJ45">
        <f>IF((GM$1+41)&gt;GK$1,NA(),(GM$1+41)-4)</f>
        <v/>
      </c>
      <c r="GK45">
        <f>IF((GM$1+41)&gt;GK$1,NA(),INDEX('Data Entry'!$O$5:$O$10004,(GM$1+41)-4))</f>
        <v/>
      </c>
      <c r="GL45">
        <f>IF(ISNA(GJ45),NA(),Capability!$K$12)</f>
        <v/>
      </c>
      <c r="GM45">
        <f>IF(ISNA(GJ45),NA(),Capability!$J$12)</f>
        <v/>
      </c>
      <c r="GN45">
        <f>IF(ISNA(GJ45),NA(),Capability!$L$12)</f>
        <v/>
      </c>
      <c r="GO45">
        <f>IF(OR(ISNA(GK45),ISNA(GK44)),NA(),ABS(GK45-GK44))</f>
        <v/>
      </c>
      <c r="GP45">
        <f>IF(ISNA(GJ45),NA(),Capability!$N$12)</f>
        <v/>
      </c>
      <c r="GQ45">
        <f>IF(ISNA(GJ45),NA(),IF(OR(Capability!$Q$12="",Settings!$F$7&lt;&gt;"Y"),NA(),Capability!$Q$12))</f>
        <v/>
      </c>
      <c r="GR45">
        <f>IF(ISNA(GJ45),NA(),IF(OR(Capability!$P$12="",Settings!$F$7&lt;&gt;"Y"),NA(),Capability!$P$12))</f>
        <v/>
      </c>
      <c r="GZ45">
        <f>IF((HC$1+41)&gt;HA$1,NA(),(HC$1+41)-4)</f>
        <v/>
      </c>
      <c r="HA45">
        <f>IF((HC$1+41)&gt;HA$1,NA(),INDEX('Data Entry'!$P$5:$P$10004,(HC$1+41)-4))</f>
        <v/>
      </c>
      <c r="HB45">
        <f>IF(ISNA(GZ45),NA(),Capability!$K$13)</f>
        <v/>
      </c>
      <c r="HC45">
        <f>IF(ISNA(GZ45),NA(),Capability!$J$13)</f>
        <v/>
      </c>
      <c r="HD45">
        <f>IF(ISNA(GZ45),NA(),Capability!$L$13)</f>
        <v/>
      </c>
      <c r="HE45">
        <f>IF(OR(ISNA(HA45),ISNA(HA44)),NA(),ABS(HA45-HA44))</f>
        <v/>
      </c>
      <c r="HF45">
        <f>IF(ISNA(GZ45),NA(),Capability!$N$13)</f>
        <v/>
      </c>
      <c r="HG45">
        <f>IF(ISNA(GZ45),NA(),IF(OR(Capability!$Q$13="",Settings!$F$7&lt;&gt;"Y"),NA(),Capability!$Q$13))</f>
        <v/>
      </c>
      <c r="HH45">
        <f>IF(ISNA(GZ45),NA(),IF(OR(Capability!$P$13="",Settings!$F$7&lt;&gt;"Y"),NA(),Capability!$P$13))</f>
        <v/>
      </c>
      <c r="HP45">
        <f>IF((HS$1+41)&gt;HQ$1,NA(),(HS$1+41)-4)</f>
        <v/>
      </c>
      <c r="HQ45">
        <f>IF((HS$1+41)&gt;HQ$1,NA(),INDEX('Data Entry'!$Q$5:$Q$10004,(HS$1+41)-4))</f>
        <v/>
      </c>
      <c r="HR45">
        <f>IF(ISNA(HP45),NA(),Capability!$K$14)</f>
        <v/>
      </c>
      <c r="HS45">
        <f>IF(ISNA(HP45),NA(),Capability!$J$14)</f>
        <v/>
      </c>
      <c r="HT45">
        <f>IF(ISNA(HP45),NA(),Capability!$L$14)</f>
        <v/>
      </c>
      <c r="HU45">
        <f>IF(OR(ISNA(HQ45),ISNA(HQ44)),NA(),ABS(HQ45-HQ44))</f>
        <v/>
      </c>
      <c r="HV45">
        <f>IF(ISNA(HP45),NA(),Capability!$N$14)</f>
        <v/>
      </c>
      <c r="HW45">
        <f>IF(ISNA(HP45),NA(),IF(OR(Capability!$Q$14="",Settings!$F$7&lt;&gt;"Y"),NA(),Capability!$Q$14))</f>
        <v/>
      </c>
      <c r="HX45">
        <f>IF(ISNA(HP45),NA(),IF(OR(Capability!$P$14="",Settings!$F$7&lt;&gt;"Y"),NA(),Capability!$P$14))</f>
        <v/>
      </c>
    </row>
    <row r="46">
      <c r="A46" s="35" t="inlineStr">
        <is>
          <t>Unit</t>
        </is>
      </c>
      <c r="B46" s="36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R46">
        <f>IF((CU$1+42)&gt;CS$1,NA(),(CU$1+42)-4)</f>
        <v/>
      </c>
      <c r="CS46">
        <f>IF((CU$1+42)&gt;CS$1,NA(),INDEX('Data Entry'!$I$5:$I$10004,(CU$1+42)-4))</f>
        <v/>
      </c>
      <c r="CT46">
        <f>IF(ISNA(CR46),NA(),Capability!$K$6)</f>
        <v/>
      </c>
      <c r="CU46">
        <f>IF(ISNA(CR46),NA(),Capability!$J$6)</f>
        <v/>
      </c>
      <c r="CV46">
        <f>IF(ISNA(CR46),NA(),Capability!$L$6)</f>
        <v/>
      </c>
      <c r="CW46">
        <f>IF(OR(ISNA(CS46),ISNA(CS45)),NA(),ABS(CS46-CS45))</f>
        <v/>
      </c>
      <c r="CX46">
        <f>IF(ISNA(CR46),NA(),Capability!$N$6)</f>
        <v/>
      </c>
      <c r="CY46">
        <f>IF(ISNA(CR46),NA(),IF(OR(Capability!$Q$6="",Settings!$F$7&lt;&gt;"Y"),NA(),Capability!$Q$6))</f>
        <v/>
      </c>
      <c r="CZ46">
        <f>IF(ISNA(CR46),NA(),IF(OR(Capability!$P$6="",Settings!$F$7&lt;&gt;"Y"),NA(),Capability!$P$6))</f>
        <v/>
      </c>
      <c r="DH46">
        <f>IF((DK$1+42)&gt;DI$1,NA(),(DK$1+42)-4)</f>
        <v/>
      </c>
      <c r="DI46">
        <f>IF((DK$1+42)&gt;DI$1,NA(),INDEX('Data Entry'!$J$5:$J$10004,(DK$1+42)-4))</f>
        <v/>
      </c>
      <c r="DJ46">
        <f>IF(ISNA(DH46),NA(),Capability!$K$7)</f>
        <v/>
      </c>
      <c r="DK46">
        <f>IF(ISNA(DH46),NA(),Capability!$J$7)</f>
        <v/>
      </c>
      <c r="DL46">
        <f>IF(ISNA(DH46),NA(),Capability!$L$7)</f>
        <v/>
      </c>
      <c r="DM46">
        <f>IF(OR(ISNA(DI46),ISNA(DI45)),NA(),ABS(DI46-DI45))</f>
        <v/>
      </c>
      <c r="DN46">
        <f>IF(ISNA(DH46),NA(),Capability!$N$7)</f>
        <v/>
      </c>
      <c r="DO46">
        <f>IF(ISNA(DH46),NA(),IF(OR(Capability!$Q$7="",Settings!$F$7&lt;&gt;"Y"),NA(),Capability!$Q$7))</f>
        <v/>
      </c>
      <c r="DP46">
        <f>IF(ISNA(DH46),NA(),IF(OR(Capability!$P$7="",Settings!$F$7&lt;&gt;"Y"),NA(),Capability!$P$7))</f>
        <v/>
      </c>
      <c r="DX46">
        <f>IF((EA$1+42)&gt;DY$1,NA(),(EA$1+42)-4)</f>
        <v/>
      </c>
      <c r="DY46">
        <f>IF((EA$1+42)&gt;DY$1,NA(),INDEX('Data Entry'!$K$5:$K$10004,(EA$1+42)-4))</f>
        <v/>
      </c>
      <c r="DZ46">
        <f>IF(ISNA(DX46),NA(),Capability!$K$8)</f>
        <v/>
      </c>
      <c r="EA46">
        <f>IF(ISNA(DX46),NA(),Capability!$J$8)</f>
        <v/>
      </c>
      <c r="EB46">
        <f>IF(ISNA(DX46),NA(),Capability!$L$8)</f>
        <v/>
      </c>
      <c r="EC46">
        <f>IF(OR(ISNA(DY46),ISNA(DY45)),NA(),ABS(DY46-DY45))</f>
        <v/>
      </c>
      <c r="ED46">
        <f>IF(ISNA(DX46),NA(),Capability!$N$8)</f>
        <v/>
      </c>
      <c r="EE46">
        <f>IF(ISNA(DX46),NA(),IF(OR(Capability!$Q$8="",Settings!$F$7&lt;&gt;"Y"),NA(),Capability!$Q$8))</f>
        <v/>
      </c>
      <c r="EF46">
        <f>IF(ISNA(DX46),NA(),IF(OR(Capability!$P$8="",Settings!$F$7&lt;&gt;"Y"),NA(),Capability!$P$8))</f>
        <v/>
      </c>
      <c r="EN46">
        <f>IF((EQ$1+42)&gt;EO$1,NA(),(EQ$1+42)-4)</f>
        <v/>
      </c>
      <c r="EO46">
        <f>IF((EQ$1+42)&gt;EO$1,NA(),INDEX('Data Entry'!$L$5:$L$10004,(EQ$1+42)-4))</f>
        <v/>
      </c>
      <c r="EP46">
        <f>IF(ISNA(EN46),NA(),Capability!$K$9)</f>
        <v/>
      </c>
      <c r="EQ46">
        <f>IF(ISNA(EN46),NA(),Capability!$J$9)</f>
        <v/>
      </c>
      <c r="ER46">
        <f>IF(ISNA(EN46),NA(),Capability!$L$9)</f>
        <v/>
      </c>
      <c r="ES46">
        <f>IF(OR(ISNA(EO46),ISNA(EO45)),NA(),ABS(EO46-EO45))</f>
        <v/>
      </c>
      <c r="ET46">
        <f>IF(ISNA(EN46),NA(),Capability!$N$9)</f>
        <v/>
      </c>
      <c r="EU46">
        <f>IF(ISNA(EN46),NA(),IF(OR(Capability!$Q$9="",Settings!$F$7&lt;&gt;"Y"),NA(),Capability!$Q$9))</f>
        <v/>
      </c>
      <c r="EV46">
        <f>IF(ISNA(EN46),NA(),IF(OR(Capability!$P$9="",Settings!$F$7&lt;&gt;"Y"),NA(),Capability!$P$9))</f>
        <v/>
      </c>
      <c r="FD46">
        <f>IF((FG$1+42)&gt;FE$1,NA(),(FG$1+42)-4)</f>
        <v/>
      </c>
      <c r="FE46">
        <f>IF((FG$1+42)&gt;FE$1,NA(),INDEX('Data Entry'!$M$5:$M$10004,(FG$1+42)-4))</f>
        <v/>
      </c>
      <c r="FF46">
        <f>IF(ISNA(FD46),NA(),Capability!$K$10)</f>
        <v/>
      </c>
      <c r="FG46">
        <f>IF(ISNA(FD46),NA(),Capability!$J$10)</f>
        <v/>
      </c>
      <c r="FH46">
        <f>IF(ISNA(FD46),NA(),Capability!$L$10)</f>
        <v/>
      </c>
      <c r="FI46">
        <f>IF(OR(ISNA(FE46),ISNA(FE45)),NA(),ABS(FE46-FE45))</f>
        <v/>
      </c>
      <c r="FJ46">
        <f>IF(ISNA(FD46),NA(),Capability!$N$10)</f>
        <v/>
      </c>
      <c r="FK46">
        <f>IF(ISNA(FD46),NA(),IF(OR(Capability!$Q$10="",Settings!$F$7&lt;&gt;"Y"),NA(),Capability!$Q$10))</f>
        <v/>
      </c>
      <c r="FL46">
        <f>IF(ISNA(FD46),NA(),IF(OR(Capability!$P$10="",Settings!$F$7&lt;&gt;"Y"),NA(),Capability!$P$10))</f>
        <v/>
      </c>
      <c r="FT46">
        <f>IF((FW$1+42)&gt;FU$1,NA(),(FW$1+42)-4)</f>
        <v/>
      </c>
      <c r="FU46">
        <f>IF((FW$1+42)&gt;FU$1,NA(),INDEX('Data Entry'!$N$5:$N$10004,(FW$1+42)-4))</f>
        <v/>
      </c>
      <c r="FV46">
        <f>IF(ISNA(FT46),NA(),Capability!$K$11)</f>
        <v/>
      </c>
      <c r="FW46">
        <f>IF(ISNA(FT46),NA(),Capability!$J$11)</f>
        <v/>
      </c>
      <c r="FX46">
        <f>IF(ISNA(FT46),NA(),Capability!$L$11)</f>
        <v/>
      </c>
      <c r="FY46">
        <f>IF(OR(ISNA(FU46),ISNA(FU45)),NA(),ABS(FU46-FU45))</f>
        <v/>
      </c>
      <c r="FZ46">
        <f>IF(ISNA(FT46),NA(),Capability!$N$11)</f>
        <v/>
      </c>
      <c r="GA46">
        <f>IF(ISNA(FT46),NA(),IF(OR(Capability!$Q$11="",Settings!$F$7&lt;&gt;"Y"),NA(),Capability!$Q$11))</f>
        <v/>
      </c>
      <c r="GB46">
        <f>IF(ISNA(FT46),NA(),IF(OR(Capability!$P$11="",Settings!$F$7&lt;&gt;"Y"),NA(),Capability!$P$11))</f>
        <v/>
      </c>
      <c r="GJ46">
        <f>IF((GM$1+42)&gt;GK$1,NA(),(GM$1+42)-4)</f>
        <v/>
      </c>
      <c r="GK46">
        <f>IF((GM$1+42)&gt;GK$1,NA(),INDEX('Data Entry'!$O$5:$O$10004,(GM$1+42)-4))</f>
        <v/>
      </c>
      <c r="GL46">
        <f>IF(ISNA(GJ46),NA(),Capability!$K$12)</f>
        <v/>
      </c>
      <c r="GM46">
        <f>IF(ISNA(GJ46),NA(),Capability!$J$12)</f>
        <v/>
      </c>
      <c r="GN46">
        <f>IF(ISNA(GJ46),NA(),Capability!$L$12)</f>
        <v/>
      </c>
      <c r="GO46">
        <f>IF(OR(ISNA(GK46),ISNA(GK45)),NA(),ABS(GK46-GK45))</f>
        <v/>
      </c>
      <c r="GP46">
        <f>IF(ISNA(GJ46),NA(),Capability!$N$12)</f>
        <v/>
      </c>
      <c r="GQ46">
        <f>IF(ISNA(GJ46),NA(),IF(OR(Capability!$Q$12="",Settings!$F$7&lt;&gt;"Y"),NA(),Capability!$Q$12))</f>
        <v/>
      </c>
      <c r="GR46">
        <f>IF(ISNA(GJ46),NA(),IF(OR(Capability!$P$12="",Settings!$F$7&lt;&gt;"Y"),NA(),Capability!$P$12))</f>
        <v/>
      </c>
      <c r="GZ46">
        <f>IF((HC$1+42)&gt;HA$1,NA(),(HC$1+42)-4)</f>
        <v/>
      </c>
      <c r="HA46">
        <f>IF((HC$1+42)&gt;HA$1,NA(),INDEX('Data Entry'!$P$5:$P$10004,(HC$1+42)-4))</f>
        <v/>
      </c>
      <c r="HB46">
        <f>IF(ISNA(GZ46),NA(),Capability!$K$13)</f>
        <v/>
      </c>
      <c r="HC46">
        <f>IF(ISNA(GZ46),NA(),Capability!$J$13)</f>
        <v/>
      </c>
      <c r="HD46">
        <f>IF(ISNA(GZ46),NA(),Capability!$L$13)</f>
        <v/>
      </c>
      <c r="HE46">
        <f>IF(OR(ISNA(HA46),ISNA(HA45)),NA(),ABS(HA46-HA45))</f>
        <v/>
      </c>
      <c r="HF46">
        <f>IF(ISNA(GZ46),NA(),Capability!$N$13)</f>
        <v/>
      </c>
      <c r="HG46">
        <f>IF(ISNA(GZ46),NA(),IF(OR(Capability!$Q$13="",Settings!$F$7&lt;&gt;"Y"),NA(),Capability!$Q$13))</f>
        <v/>
      </c>
      <c r="HH46">
        <f>IF(ISNA(GZ46),NA(),IF(OR(Capability!$P$13="",Settings!$F$7&lt;&gt;"Y"),NA(),Capability!$P$13))</f>
        <v/>
      </c>
      <c r="HP46">
        <f>IF((HS$1+42)&gt;HQ$1,NA(),(HS$1+42)-4)</f>
        <v/>
      </c>
      <c r="HQ46">
        <f>IF((HS$1+42)&gt;HQ$1,NA(),INDEX('Data Entry'!$Q$5:$Q$10004,(HS$1+42)-4))</f>
        <v/>
      </c>
      <c r="HR46">
        <f>IF(ISNA(HP46),NA(),Capability!$K$14)</f>
        <v/>
      </c>
      <c r="HS46">
        <f>IF(ISNA(HP46),NA(),Capability!$J$14)</f>
        <v/>
      </c>
      <c r="HT46">
        <f>IF(ISNA(HP46),NA(),Capability!$L$14)</f>
        <v/>
      </c>
      <c r="HU46">
        <f>IF(OR(ISNA(HQ46),ISNA(HQ45)),NA(),ABS(HQ46-HQ45))</f>
        <v/>
      </c>
      <c r="HV46">
        <f>IF(ISNA(HP46),NA(),Capability!$N$14)</f>
        <v/>
      </c>
      <c r="HW46">
        <f>IF(ISNA(HP46),NA(),IF(OR(Capability!$Q$14="",Settings!$F$7&lt;&gt;"Y"),NA(),Capability!$Q$14))</f>
        <v/>
      </c>
      <c r="HX46">
        <f>IF(ISNA(HP46),NA(),IF(OR(Capability!$P$14="",Settings!$F$7&lt;&gt;"Y"),NA(),Capability!$P$14))</f>
        <v/>
      </c>
    </row>
    <row r="47">
      <c r="A47" s="35" t="inlineStr">
        <is>
          <t>Samples (n)</t>
        </is>
      </c>
      <c r="B47" s="22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R47">
        <f>IF((CU$1+43)&gt;CS$1,NA(),(CU$1+43)-4)</f>
        <v/>
      </c>
      <c r="CS47">
        <f>IF((CU$1+43)&gt;CS$1,NA(),INDEX('Data Entry'!$I$5:$I$10004,(CU$1+43)-4))</f>
        <v/>
      </c>
      <c r="CT47">
        <f>IF(ISNA(CR47),NA(),Capability!$K$6)</f>
        <v/>
      </c>
      <c r="CU47">
        <f>IF(ISNA(CR47),NA(),Capability!$J$6)</f>
        <v/>
      </c>
      <c r="CV47">
        <f>IF(ISNA(CR47),NA(),Capability!$L$6)</f>
        <v/>
      </c>
      <c r="CW47">
        <f>IF(OR(ISNA(CS47),ISNA(CS46)),NA(),ABS(CS47-CS46))</f>
        <v/>
      </c>
      <c r="CX47">
        <f>IF(ISNA(CR47),NA(),Capability!$N$6)</f>
        <v/>
      </c>
      <c r="CY47">
        <f>IF(ISNA(CR47),NA(),IF(OR(Capability!$Q$6="",Settings!$F$7&lt;&gt;"Y"),NA(),Capability!$Q$6))</f>
        <v/>
      </c>
      <c r="CZ47">
        <f>IF(ISNA(CR47),NA(),IF(OR(Capability!$P$6="",Settings!$F$7&lt;&gt;"Y"),NA(),Capability!$P$6))</f>
        <v/>
      </c>
      <c r="DH47">
        <f>IF((DK$1+43)&gt;DI$1,NA(),(DK$1+43)-4)</f>
        <v/>
      </c>
      <c r="DI47">
        <f>IF((DK$1+43)&gt;DI$1,NA(),INDEX('Data Entry'!$J$5:$J$10004,(DK$1+43)-4))</f>
        <v/>
      </c>
      <c r="DJ47">
        <f>IF(ISNA(DH47),NA(),Capability!$K$7)</f>
        <v/>
      </c>
      <c r="DK47">
        <f>IF(ISNA(DH47),NA(),Capability!$J$7)</f>
        <v/>
      </c>
      <c r="DL47">
        <f>IF(ISNA(DH47),NA(),Capability!$L$7)</f>
        <v/>
      </c>
      <c r="DM47">
        <f>IF(OR(ISNA(DI47),ISNA(DI46)),NA(),ABS(DI47-DI46))</f>
        <v/>
      </c>
      <c r="DN47">
        <f>IF(ISNA(DH47),NA(),Capability!$N$7)</f>
        <v/>
      </c>
      <c r="DO47">
        <f>IF(ISNA(DH47),NA(),IF(OR(Capability!$Q$7="",Settings!$F$7&lt;&gt;"Y"),NA(),Capability!$Q$7))</f>
        <v/>
      </c>
      <c r="DP47">
        <f>IF(ISNA(DH47),NA(),IF(OR(Capability!$P$7="",Settings!$F$7&lt;&gt;"Y"),NA(),Capability!$P$7))</f>
        <v/>
      </c>
      <c r="DX47">
        <f>IF((EA$1+43)&gt;DY$1,NA(),(EA$1+43)-4)</f>
        <v/>
      </c>
      <c r="DY47">
        <f>IF((EA$1+43)&gt;DY$1,NA(),INDEX('Data Entry'!$K$5:$K$10004,(EA$1+43)-4))</f>
        <v/>
      </c>
      <c r="DZ47">
        <f>IF(ISNA(DX47),NA(),Capability!$K$8)</f>
        <v/>
      </c>
      <c r="EA47">
        <f>IF(ISNA(DX47),NA(),Capability!$J$8)</f>
        <v/>
      </c>
      <c r="EB47">
        <f>IF(ISNA(DX47),NA(),Capability!$L$8)</f>
        <v/>
      </c>
      <c r="EC47">
        <f>IF(OR(ISNA(DY47),ISNA(DY46)),NA(),ABS(DY47-DY46))</f>
        <v/>
      </c>
      <c r="ED47">
        <f>IF(ISNA(DX47),NA(),Capability!$N$8)</f>
        <v/>
      </c>
      <c r="EE47">
        <f>IF(ISNA(DX47),NA(),IF(OR(Capability!$Q$8="",Settings!$F$7&lt;&gt;"Y"),NA(),Capability!$Q$8))</f>
        <v/>
      </c>
      <c r="EF47">
        <f>IF(ISNA(DX47),NA(),IF(OR(Capability!$P$8="",Settings!$F$7&lt;&gt;"Y"),NA(),Capability!$P$8))</f>
        <v/>
      </c>
      <c r="EN47">
        <f>IF((EQ$1+43)&gt;EO$1,NA(),(EQ$1+43)-4)</f>
        <v/>
      </c>
      <c r="EO47">
        <f>IF((EQ$1+43)&gt;EO$1,NA(),INDEX('Data Entry'!$L$5:$L$10004,(EQ$1+43)-4))</f>
        <v/>
      </c>
      <c r="EP47">
        <f>IF(ISNA(EN47),NA(),Capability!$K$9)</f>
        <v/>
      </c>
      <c r="EQ47">
        <f>IF(ISNA(EN47),NA(),Capability!$J$9)</f>
        <v/>
      </c>
      <c r="ER47">
        <f>IF(ISNA(EN47),NA(),Capability!$L$9)</f>
        <v/>
      </c>
      <c r="ES47">
        <f>IF(OR(ISNA(EO47),ISNA(EO46)),NA(),ABS(EO47-EO46))</f>
        <v/>
      </c>
      <c r="ET47">
        <f>IF(ISNA(EN47),NA(),Capability!$N$9)</f>
        <v/>
      </c>
      <c r="EU47">
        <f>IF(ISNA(EN47),NA(),IF(OR(Capability!$Q$9="",Settings!$F$7&lt;&gt;"Y"),NA(),Capability!$Q$9))</f>
        <v/>
      </c>
      <c r="EV47">
        <f>IF(ISNA(EN47),NA(),IF(OR(Capability!$P$9="",Settings!$F$7&lt;&gt;"Y"),NA(),Capability!$P$9))</f>
        <v/>
      </c>
      <c r="FD47">
        <f>IF((FG$1+43)&gt;FE$1,NA(),(FG$1+43)-4)</f>
        <v/>
      </c>
      <c r="FE47">
        <f>IF((FG$1+43)&gt;FE$1,NA(),INDEX('Data Entry'!$M$5:$M$10004,(FG$1+43)-4))</f>
        <v/>
      </c>
      <c r="FF47">
        <f>IF(ISNA(FD47),NA(),Capability!$K$10)</f>
        <v/>
      </c>
      <c r="FG47">
        <f>IF(ISNA(FD47),NA(),Capability!$J$10)</f>
        <v/>
      </c>
      <c r="FH47">
        <f>IF(ISNA(FD47),NA(),Capability!$L$10)</f>
        <v/>
      </c>
      <c r="FI47">
        <f>IF(OR(ISNA(FE47),ISNA(FE46)),NA(),ABS(FE47-FE46))</f>
        <v/>
      </c>
      <c r="FJ47">
        <f>IF(ISNA(FD47),NA(),Capability!$N$10)</f>
        <v/>
      </c>
      <c r="FK47">
        <f>IF(ISNA(FD47),NA(),IF(OR(Capability!$Q$10="",Settings!$F$7&lt;&gt;"Y"),NA(),Capability!$Q$10))</f>
        <v/>
      </c>
      <c r="FL47">
        <f>IF(ISNA(FD47),NA(),IF(OR(Capability!$P$10="",Settings!$F$7&lt;&gt;"Y"),NA(),Capability!$P$10))</f>
        <v/>
      </c>
      <c r="FT47">
        <f>IF((FW$1+43)&gt;FU$1,NA(),(FW$1+43)-4)</f>
        <v/>
      </c>
      <c r="FU47">
        <f>IF((FW$1+43)&gt;FU$1,NA(),INDEX('Data Entry'!$N$5:$N$10004,(FW$1+43)-4))</f>
        <v/>
      </c>
      <c r="FV47">
        <f>IF(ISNA(FT47),NA(),Capability!$K$11)</f>
        <v/>
      </c>
      <c r="FW47">
        <f>IF(ISNA(FT47),NA(),Capability!$J$11)</f>
        <v/>
      </c>
      <c r="FX47">
        <f>IF(ISNA(FT47),NA(),Capability!$L$11)</f>
        <v/>
      </c>
      <c r="FY47">
        <f>IF(OR(ISNA(FU47),ISNA(FU46)),NA(),ABS(FU47-FU46))</f>
        <v/>
      </c>
      <c r="FZ47">
        <f>IF(ISNA(FT47),NA(),Capability!$N$11)</f>
        <v/>
      </c>
      <c r="GA47">
        <f>IF(ISNA(FT47),NA(),IF(OR(Capability!$Q$11="",Settings!$F$7&lt;&gt;"Y"),NA(),Capability!$Q$11))</f>
        <v/>
      </c>
      <c r="GB47">
        <f>IF(ISNA(FT47),NA(),IF(OR(Capability!$P$11="",Settings!$F$7&lt;&gt;"Y"),NA(),Capability!$P$11))</f>
        <v/>
      </c>
      <c r="GJ47">
        <f>IF((GM$1+43)&gt;GK$1,NA(),(GM$1+43)-4)</f>
        <v/>
      </c>
      <c r="GK47">
        <f>IF((GM$1+43)&gt;GK$1,NA(),INDEX('Data Entry'!$O$5:$O$10004,(GM$1+43)-4))</f>
        <v/>
      </c>
      <c r="GL47">
        <f>IF(ISNA(GJ47),NA(),Capability!$K$12)</f>
        <v/>
      </c>
      <c r="GM47">
        <f>IF(ISNA(GJ47),NA(),Capability!$J$12)</f>
        <v/>
      </c>
      <c r="GN47">
        <f>IF(ISNA(GJ47),NA(),Capability!$L$12)</f>
        <v/>
      </c>
      <c r="GO47">
        <f>IF(OR(ISNA(GK47),ISNA(GK46)),NA(),ABS(GK47-GK46))</f>
        <v/>
      </c>
      <c r="GP47">
        <f>IF(ISNA(GJ47),NA(),Capability!$N$12)</f>
        <v/>
      </c>
      <c r="GQ47">
        <f>IF(ISNA(GJ47),NA(),IF(OR(Capability!$Q$12="",Settings!$F$7&lt;&gt;"Y"),NA(),Capability!$Q$12))</f>
        <v/>
      </c>
      <c r="GR47">
        <f>IF(ISNA(GJ47),NA(),IF(OR(Capability!$P$12="",Settings!$F$7&lt;&gt;"Y"),NA(),Capability!$P$12))</f>
        <v/>
      </c>
      <c r="GZ47">
        <f>IF((HC$1+43)&gt;HA$1,NA(),(HC$1+43)-4)</f>
        <v/>
      </c>
      <c r="HA47">
        <f>IF((HC$1+43)&gt;HA$1,NA(),INDEX('Data Entry'!$P$5:$P$10004,(HC$1+43)-4))</f>
        <v/>
      </c>
      <c r="HB47">
        <f>IF(ISNA(GZ47),NA(),Capability!$K$13)</f>
        <v/>
      </c>
      <c r="HC47">
        <f>IF(ISNA(GZ47),NA(),Capability!$J$13)</f>
        <v/>
      </c>
      <c r="HD47">
        <f>IF(ISNA(GZ47),NA(),Capability!$L$13)</f>
        <v/>
      </c>
      <c r="HE47">
        <f>IF(OR(ISNA(HA47),ISNA(HA46)),NA(),ABS(HA47-HA46))</f>
        <v/>
      </c>
      <c r="HF47">
        <f>IF(ISNA(GZ47),NA(),Capability!$N$13)</f>
        <v/>
      </c>
      <c r="HG47">
        <f>IF(ISNA(GZ47),NA(),IF(OR(Capability!$Q$13="",Settings!$F$7&lt;&gt;"Y"),NA(),Capability!$Q$13))</f>
        <v/>
      </c>
      <c r="HH47">
        <f>IF(ISNA(GZ47),NA(),IF(OR(Capability!$P$13="",Settings!$F$7&lt;&gt;"Y"),NA(),Capability!$P$13))</f>
        <v/>
      </c>
      <c r="HP47">
        <f>IF((HS$1+43)&gt;HQ$1,NA(),(HS$1+43)-4)</f>
        <v/>
      </c>
      <c r="HQ47">
        <f>IF((HS$1+43)&gt;HQ$1,NA(),INDEX('Data Entry'!$Q$5:$Q$10004,(HS$1+43)-4))</f>
        <v/>
      </c>
      <c r="HR47">
        <f>IF(ISNA(HP47),NA(),Capability!$K$14)</f>
        <v/>
      </c>
      <c r="HS47">
        <f>IF(ISNA(HP47),NA(),Capability!$J$14)</f>
        <v/>
      </c>
      <c r="HT47">
        <f>IF(ISNA(HP47),NA(),Capability!$L$14)</f>
        <v/>
      </c>
      <c r="HU47">
        <f>IF(OR(ISNA(HQ47),ISNA(HQ46)),NA(),ABS(HQ47-HQ46))</f>
        <v/>
      </c>
      <c r="HV47">
        <f>IF(ISNA(HP47),NA(),Capability!$N$14)</f>
        <v/>
      </c>
      <c r="HW47">
        <f>IF(ISNA(HP47),NA(),IF(OR(Capability!$Q$14="",Settings!$F$7&lt;&gt;"Y"),NA(),Capability!$Q$14))</f>
        <v/>
      </c>
      <c r="HX47">
        <f>IF(ISNA(HP47),NA(),IF(OR(Capability!$P$14="",Settings!$F$7&lt;&gt;"Y"),NA(),Capability!$P$14))</f>
        <v/>
      </c>
    </row>
    <row r="48">
      <c r="A48" s="37" t="inlineStr">
        <is>
          <t>DATA RANGE</t>
        </is>
      </c>
      <c r="B48" s="28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R48">
        <f>IF((CU$1+44)&gt;CS$1,NA(),(CU$1+44)-4)</f>
        <v/>
      </c>
      <c r="CS48">
        <f>IF((CU$1+44)&gt;CS$1,NA(),INDEX('Data Entry'!$I$5:$I$10004,(CU$1+44)-4))</f>
        <v/>
      </c>
      <c r="CT48">
        <f>IF(ISNA(CR48),NA(),Capability!$K$6)</f>
        <v/>
      </c>
      <c r="CU48">
        <f>IF(ISNA(CR48),NA(),Capability!$J$6)</f>
        <v/>
      </c>
      <c r="CV48">
        <f>IF(ISNA(CR48),NA(),Capability!$L$6)</f>
        <v/>
      </c>
      <c r="CW48">
        <f>IF(OR(ISNA(CS48),ISNA(CS47)),NA(),ABS(CS48-CS47))</f>
        <v/>
      </c>
      <c r="CX48">
        <f>IF(ISNA(CR48),NA(),Capability!$N$6)</f>
        <v/>
      </c>
      <c r="CY48">
        <f>IF(ISNA(CR48),NA(),IF(OR(Capability!$Q$6="",Settings!$F$7&lt;&gt;"Y"),NA(),Capability!$Q$6))</f>
        <v/>
      </c>
      <c r="CZ48">
        <f>IF(ISNA(CR48),NA(),IF(OR(Capability!$P$6="",Settings!$F$7&lt;&gt;"Y"),NA(),Capability!$P$6))</f>
        <v/>
      </c>
      <c r="DH48">
        <f>IF((DK$1+44)&gt;DI$1,NA(),(DK$1+44)-4)</f>
        <v/>
      </c>
      <c r="DI48">
        <f>IF((DK$1+44)&gt;DI$1,NA(),INDEX('Data Entry'!$J$5:$J$10004,(DK$1+44)-4))</f>
        <v/>
      </c>
      <c r="DJ48">
        <f>IF(ISNA(DH48),NA(),Capability!$K$7)</f>
        <v/>
      </c>
      <c r="DK48">
        <f>IF(ISNA(DH48),NA(),Capability!$J$7)</f>
        <v/>
      </c>
      <c r="DL48">
        <f>IF(ISNA(DH48),NA(),Capability!$L$7)</f>
        <v/>
      </c>
      <c r="DM48">
        <f>IF(OR(ISNA(DI48),ISNA(DI47)),NA(),ABS(DI48-DI47))</f>
        <v/>
      </c>
      <c r="DN48">
        <f>IF(ISNA(DH48),NA(),Capability!$N$7)</f>
        <v/>
      </c>
      <c r="DO48">
        <f>IF(ISNA(DH48),NA(),IF(OR(Capability!$Q$7="",Settings!$F$7&lt;&gt;"Y"),NA(),Capability!$Q$7))</f>
        <v/>
      </c>
      <c r="DP48">
        <f>IF(ISNA(DH48),NA(),IF(OR(Capability!$P$7="",Settings!$F$7&lt;&gt;"Y"),NA(),Capability!$P$7))</f>
        <v/>
      </c>
      <c r="DX48">
        <f>IF((EA$1+44)&gt;DY$1,NA(),(EA$1+44)-4)</f>
        <v/>
      </c>
      <c r="DY48">
        <f>IF((EA$1+44)&gt;DY$1,NA(),INDEX('Data Entry'!$K$5:$K$10004,(EA$1+44)-4))</f>
        <v/>
      </c>
      <c r="DZ48">
        <f>IF(ISNA(DX48),NA(),Capability!$K$8)</f>
        <v/>
      </c>
      <c r="EA48">
        <f>IF(ISNA(DX48),NA(),Capability!$J$8)</f>
        <v/>
      </c>
      <c r="EB48">
        <f>IF(ISNA(DX48),NA(),Capability!$L$8)</f>
        <v/>
      </c>
      <c r="EC48">
        <f>IF(OR(ISNA(DY48),ISNA(DY47)),NA(),ABS(DY48-DY47))</f>
        <v/>
      </c>
      <c r="ED48">
        <f>IF(ISNA(DX48),NA(),Capability!$N$8)</f>
        <v/>
      </c>
      <c r="EE48">
        <f>IF(ISNA(DX48),NA(),IF(OR(Capability!$Q$8="",Settings!$F$7&lt;&gt;"Y"),NA(),Capability!$Q$8))</f>
        <v/>
      </c>
      <c r="EF48">
        <f>IF(ISNA(DX48),NA(),IF(OR(Capability!$P$8="",Settings!$F$7&lt;&gt;"Y"),NA(),Capability!$P$8))</f>
        <v/>
      </c>
      <c r="EN48">
        <f>IF((EQ$1+44)&gt;EO$1,NA(),(EQ$1+44)-4)</f>
        <v/>
      </c>
      <c r="EO48">
        <f>IF((EQ$1+44)&gt;EO$1,NA(),INDEX('Data Entry'!$L$5:$L$10004,(EQ$1+44)-4))</f>
        <v/>
      </c>
      <c r="EP48">
        <f>IF(ISNA(EN48),NA(),Capability!$K$9)</f>
        <v/>
      </c>
      <c r="EQ48">
        <f>IF(ISNA(EN48),NA(),Capability!$J$9)</f>
        <v/>
      </c>
      <c r="ER48">
        <f>IF(ISNA(EN48),NA(),Capability!$L$9)</f>
        <v/>
      </c>
      <c r="ES48">
        <f>IF(OR(ISNA(EO48),ISNA(EO47)),NA(),ABS(EO48-EO47))</f>
        <v/>
      </c>
      <c r="ET48">
        <f>IF(ISNA(EN48),NA(),Capability!$N$9)</f>
        <v/>
      </c>
      <c r="EU48">
        <f>IF(ISNA(EN48),NA(),IF(OR(Capability!$Q$9="",Settings!$F$7&lt;&gt;"Y"),NA(),Capability!$Q$9))</f>
        <v/>
      </c>
      <c r="EV48">
        <f>IF(ISNA(EN48),NA(),IF(OR(Capability!$P$9="",Settings!$F$7&lt;&gt;"Y"),NA(),Capability!$P$9))</f>
        <v/>
      </c>
      <c r="FD48">
        <f>IF((FG$1+44)&gt;FE$1,NA(),(FG$1+44)-4)</f>
        <v/>
      </c>
      <c r="FE48">
        <f>IF((FG$1+44)&gt;FE$1,NA(),INDEX('Data Entry'!$M$5:$M$10004,(FG$1+44)-4))</f>
        <v/>
      </c>
      <c r="FF48">
        <f>IF(ISNA(FD48),NA(),Capability!$K$10)</f>
        <v/>
      </c>
      <c r="FG48">
        <f>IF(ISNA(FD48),NA(),Capability!$J$10)</f>
        <v/>
      </c>
      <c r="FH48">
        <f>IF(ISNA(FD48),NA(),Capability!$L$10)</f>
        <v/>
      </c>
      <c r="FI48">
        <f>IF(OR(ISNA(FE48),ISNA(FE47)),NA(),ABS(FE48-FE47))</f>
        <v/>
      </c>
      <c r="FJ48">
        <f>IF(ISNA(FD48),NA(),Capability!$N$10)</f>
        <v/>
      </c>
      <c r="FK48">
        <f>IF(ISNA(FD48),NA(),IF(OR(Capability!$Q$10="",Settings!$F$7&lt;&gt;"Y"),NA(),Capability!$Q$10))</f>
        <v/>
      </c>
      <c r="FL48">
        <f>IF(ISNA(FD48),NA(),IF(OR(Capability!$P$10="",Settings!$F$7&lt;&gt;"Y"),NA(),Capability!$P$10))</f>
        <v/>
      </c>
      <c r="FT48">
        <f>IF((FW$1+44)&gt;FU$1,NA(),(FW$1+44)-4)</f>
        <v/>
      </c>
      <c r="FU48">
        <f>IF((FW$1+44)&gt;FU$1,NA(),INDEX('Data Entry'!$N$5:$N$10004,(FW$1+44)-4))</f>
        <v/>
      </c>
      <c r="FV48">
        <f>IF(ISNA(FT48),NA(),Capability!$K$11)</f>
        <v/>
      </c>
      <c r="FW48">
        <f>IF(ISNA(FT48),NA(),Capability!$J$11)</f>
        <v/>
      </c>
      <c r="FX48">
        <f>IF(ISNA(FT48),NA(),Capability!$L$11)</f>
        <v/>
      </c>
      <c r="FY48">
        <f>IF(OR(ISNA(FU48),ISNA(FU47)),NA(),ABS(FU48-FU47))</f>
        <v/>
      </c>
      <c r="FZ48">
        <f>IF(ISNA(FT48),NA(),Capability!$N$11)</f>
        <v/>
      </c>
      <c r="GA48">
        <f>IF(ISNA(FT48),NA(),IF(OR(Capability!$Q$11="",Settings!$F$7&lt;&gt;"Y"),NA(),Capability!$Q$11))</f>
        <v/>
      </c>
      <c r="GB48">
        <f>IF(ISNA(FT48),NA(),IF(OR(Capability!$P$11="",Settings!$F$7&lt;&gt;"Y"),NA(),Capability!$P$11))</f>
        <v/>
      </c>
      <c r="GJ48">
        <f>IF((GM$1+44)&gt;GK$1,NA(),(GM$1+44)-4)</f>
        <v/>
      </c>
      <c r="GK48">
        <f>IF((GM$1+44)&gt;GK$1,NA(),INDEX('Data Entry'!$O$5:$O$10004,(GM$1+44)-4))</f>
        <v/>
      </c>
      <c r="GL48">
        <f>IF(ISNA(GJ48),NA(),Capability!$K$12)</f>
        <v/>
      </c>
      <c r="GM48">
        <f>IF(ISNA(GJ48),NA(),Capability!$J$12)</f>
        <v/>
      </c>
      <c r="GN48">
        <f>IF(ISNA(GJ48),NA(),Capability!$L$12)</f>
        <v/>
      </c>
      <c r="GO48">
        <f>IF(OR(ISNA(GK48),ISNA(GK47)),NA(),ABS(GK48-GK47))</f>
        <v/>
      </c>
      <c r="GP48">
        <f>IF(ISNA(GJ48),NA(),Capability!$N$12)</f>
        <v/>
      </c>
      <c r="GQ48">
        <f>IF(ISNA(GJ48),NA(),IF(OR(Capability!$Q$12="",Settings!$F$7&lt;&gt;"Y"),NA(),Capability!$Q$12))</f>
        <v/>
      </c>
      <c r="GR48">
        <f>IF(ISNA(GJ48),NA(),IF(OR(Capability!$P$12="",Settings!$F$7&lt;&gt;"Y"),NA(),Capability!$P$12))</f>
        <v/>
      </c>
      <c r="GZ48">
        <f>IF((HC$1+44)&gt;HA$1,NA(),(HC$1+44)-4)</f>
        <v/>
      </c>
      <c r="HA48">
        <f>IF((HC$1+44)&gt;HA$1,NA(),INDEX('Data Entry'!$P$5:$P$10004,(HC$1+44)-4))</f>
        <v/>
      </c>
      <c r="HB48">
        <f>IF(ISNA(GZ48),NA(),Capability!$K$13)</f>
        <v/>
      </c>
      <c r="HC48">
        <f>IF(ISNA(GZ48),NA(),Capability!$J$13)</f>
        <v/>
      </c>
      <c r="HD48">
        <f>IF(ISNA(GZ48),NA(),Capability!$L$13)</f>
        <v/>
      </c>
      <c r="HE48">
        <f>IF(OR(ISNA(HA48),ISNA(HA47)),NA(),ABS(HA48-HA47))</f>
        <v/>
      </c>
      <c r="HF48">
        <f>IF(ISNA(GZ48),NA(),Capability!$N$13)</f>
        <v/>
      </c>
      <c r="HG48">
        <f>IF(ISNA(GZ48),NA(),IF(OR(Capability!$Q$13="",Settings!$F$7&lt;&gt;"Y"),NA(),Capability!$Q$13))</f>
        <v/>
      </c>
      <c r="HH48">
        <f>IF(ISNA(GZ48),NA(),IF(OR(Capability!$P$13="",Settings!$F$7&lt;&gt;"Y"),NA(),Capability!$P$13))</f>
        <v/>
      </c>
      <c r="HP48">
        <f>IF((HS$1+44)&gt;HQ$1,NA(),(HS$1+44)-4)</f>
        <v/>
      </c>
      <c r="HQ48">
        <f>IF((HS$1+44)&gt;HQ$1,NA(),INDEX('Data Entry'!$Q$5:$Q$10004,(HS$1+44)-4))</f>
        <v/>
      </c>
      <c r="HR48">
        <f>IF(ISNA(HP48),NA(),Capability!$K$14)</f>
        <v/>
      </c>
      <c r="HS48">
        <f>IF(ISNA(HP48),NA(),Capability!$J$14)</f>
        <v/>
      </c>
      <c r="HT48">
        <f>IF(ISNA(HP48),NA(),Capability!$L$14)</f>
        <v/>
      </c>
      <c r="HU48">
        <f>IF(OR(ISNA(HQ48),ISNA(HQ47)),NA(),ABS(HQ48-HQ47))</f>
        <v/>
      </c>
      <c r="HV48">
        <f>IF(ISNA(HP48),NA(),Capability!$N$14)</f>
        <v/>
      </c>
      <c r="HW48">
        <f>IF(ISNA(HP48),NA(),IF(OR(Capability!$Q$14="",Settings!$F$7&lt;&gt;"Y"),NA(),Capability!$Q$14))</f>
        <v/>
      </c>
      <c r="HX48">
        <f>IF(ISNA(HP48),NA(),IF(OR(Capability!$P$14="",Settings!$F$7&lt;&gt;"Y"),NA(),Capability!$P$14))</f>
        <v/>
      </c>
    </row>
    <row r="49">
      <c r="A49" s="35" t="inlineStr">
        <is>
          <t>Min</t>
        </is>
      </c>
      <c r="B49" s="23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R49">
        <f>IF((CU$1+45)&gt;CS$1,NA(),(CU$1+45)-4)</f>
        <v/>
      </c>
      <c r="CS49">
        <f>IF((CU$1+45)&gt;CS$1,NA(),INDEX('Data Entry'!$I$5:$I$10004,(CU$1+45)-4))</f>
        <v/>
      </c>
      <c r="CT49">
        <f>IF(ISNA(CR49),NA(),Capability!$K$6)</f>
        <v/>
      </c>
      <c r="CU49">
        <f>IF(ISNA(CR49),NA(),Capability!$J$6)</f>
        <v/>
      </c>
      <c r="CV49">
        <f>IF(ISNA(CR49),NA(),Capability!$L$6)</f>
        <v/>
      </c>
      <c r="CW49">
        <f>IF(OR(ISNA(CS49),ISNA(CS48)),NA(),ABS(CS49-CS48))</f>
        <v/>
      </c>
      <c r="CX49">
        <f>IF(ISNA(CR49),NA(),Capability!$N$6)</f>
        <v/>
      </c>
      <c r="CY49">
        <f>IF(ISNA(CR49),NA(),IF(OR(Capability!$Q$6="",Settings!$F$7&lt;&gt;"Y"),NA(),Capability!$Q$6))</f>
        <v/>
      </c>
      <c r="CZ49">
        <f>IF(ISNA(CR49),NA(),IF(OR(Capability!$P$6="",Settings!$F$7&lt;&gt;"Y"),NA(),Capability!$P$6))</f>
        <v/>
      </c>
      <c r="DH49">
        <f>IF((DK$1+45)&gt;DI$1,NA(),(DK$1+45)-4)</f>
        <v/>
      </c>
      <c r="DI49">
        <f>IF((DK$1+45)&gt;DI$1,NA(),INDEX('Data Entry'!$J$5:$J$10004,(DK$1+45)-4))</f>
        <v/>
      </c>
      <c r="DJ49">
        <f>IF(ISNA(DH49),NA(),Capability!$K$7)</f>
        <v/>
      </c>
      <c r="DK49">
        <f>IF(ISNA(DH49),NA(),Capability!$J$7)</f>
        <v/>
      </c>
      <c r="DL49">
        <f>IF(ISNA(DH49),NA(),Capability!$L$7)</f>
        <v/>
      </c>
      <c r="DM49">
        <f>IF(OR(ISNA(DI49),ISNA(DI48)),NA(),ABS(DI49-DI48))</f>
        <v/>
      </c>
      <c r="DN49">
        <f>IF(ISNA(DH49),NA(),Capability!$N$7)</f>
        <v/>
      </c>
      <c r="DO49">
        <f>IF(ISNA(DH49),NA(),IF(OR(Capability!$Q$7="",Settings!$F$7&lt;&gt;"Y"),NA(),Capability!$Q$7))</f>
        <v/>
      </c>
      <c r="DP49">
        <f>IF(ISNA(DH49),NA(),IF(OR(Capability!$P$7="",Settings!$F$7&lt;&gt;"Y"),NA(),Capability!$P$7))</f>
        <v/>
      </c>
      <c r="DX49">
        <f>IF((EA$1+45)&gt;DY$1,NA(),(EA$1+45)-4)</f>
        <v/>
      </c>
      <c r="DY49">
        <f>IF((EA$1+45)&gt;DY$1,NA(),INDEX('Data Entry'!$K$5:$K$10004,(EA$1+45)-4))</f>
        <v/>
      </c>
      <c r="DZ49">
        <f>IF(ISNA(DX49),NA(),Capability!$K$8)</f>
        <v/>
      </c>
      <c r="EA49">
        <f>IF(ISNA(DX49),NA(),Capability!$J$8)</f>
        <v/>
      </c>
      <c r="EB49">
        <f>IF(ISNA(DX49),NA(),Capability!$L$8)</f>
        <v/>
      </c>
      <c r="EC49">
        <f>IF(OR(ISNA(DY49),ISNA(DY48)),NA(),ABS(DY49-DY48))</f>
        <v/>
      </c>
      <c r="ED49">
        <f>IF(ISNA(DX49),NA(),Capability!$N$8)</f>
        <v/>
      </c>
      <c r="EE49">
        <f>IF(ISNA(DX49),NA(),IF(OR(Capability!$Q$8="",Settings!$F$7&lt;&gt;"Y"),NA(),Capability!$Q$8))</f>
        <v/>
      </c>
      <c r="EF49">
        <f>IF(ISNA(DX49),NA(),IF(OR(Capability!$P$8="",Settings!$F$7&lt;&gt;"Y"),NA(),Capability!$P$8))</f>
        <v/>
      </c>
      <c r="EN49">
        <f>IF((EQ$1+45)&gt;EO$1,NA(),(EQ$1+45)-4)</f>
        <v/>
      </c>
      <c r="EO49">
        <f>IF((EQ$1+45)&gt;EO$1,NA(),INDEX('Data Entry'!$L$5:$L$10004,(EQ$1+45)-4))</f>
        <v/>
      </c>
      <c r="EP49">
        <f>IF(ISNA(EN49),NA(),Capability!$K$9)</f>
        <v/>
      </c>
      <c r="EQ49">
        <f>IF(ISNA(EN49),NA(),Capability!$J$9)</f>
        <v/>
      </c>
      <c r="ER49">
        <f>IF(ISNA(EN49),NA(),Capability!$L$9)</f>
        <v/>
      </c>
      <c r="ES49">
        <f>IF(OR(ISNA(EO49),ISNA(EO48)),NA(),ABS(EO49-EO48))</f>
        <v/>
      </c>
      <c r="ET49">
        <f>IF(ISNA(EN49),NA(),Capability!$N$9)</f>
        <v/>
      </c>
      <c r="EU49">
        <f>IF(ISNA(EN49),NA(),IF(OR(Capability!$Q$9="",Settings!$F$7&lt;&gt;"Y"),NA(),Capability!$Q$9))</f>
        <v/>
      </c>
      <c r="EV49">
        <f>IF(ISNA(EN49),NA(),IF(OR(Capability!$P$9="",Settings!$F$7&lt;&gt;"Y"),NA(),Capability!$P$9))</f>
        <v/>
      </c>
      <c r="FD49">
        <f>IF((FG$1+45)&gt;FE$1,NA(),(FG$1+45)-4)</f>
        <v/>
      </c>
      <c r="FE49">
        <f>IF((FG$1+45)&gt;FE$1,NA(),INDEX('Data Entry'!$M$5:$M$10004,(FG$1+45)-4))</f>
        <v/>
      </c>
      <c r="FF49">
        <f>IF(ISNA(FD49),NA(),Capability!$K$10)</f>
        <v/>
      </c>
      <c r="FG49">
        <f>IF(ISNA(FD49),NA(),Capability!$J$10)</f>
        <v/>
      </c>
      <c r="FH49">
        <f>IF(ISNA(FD49),NA(),Capability!$L$10)</f>
        <v/>
      </c>
      <c r="FI49">
        <f>IF(OR(ISNA(FE49),ISNA(FE48)),NA(),ABS(FE49-FE48))</f>
        <v/>
      </c>
      <c r="FJ49">
        <f>IF(ISNA(FD49),NA(),Capability!$N$10)</f>
        <v/>
      </c>
      <c r="FK49">
        <f>IF(ISNA(FD49),NA(),IF(OR(Capability!$Q$10="",Settings!$F$7&lt;&gt;"Y"),NA(),Capability!$Q$10))</f>
        <v/>
      </c>
      <c r="FL49">
        <f>IF(ISNA(FD49),NA(),IF(OR(Capability!$P$10="",Settings!$F$7&lt;&gt;"Y"),NA(),Capability!$P$10))</f>
        <v/>
      </c>
      <c r="FT49">
        <f>IF((FW$1+45)&gt;FU$1,NA(),(FW$1+45)-4)</f>
        <v/>
      </c>
      <c r="FU49">
        <f>IF((FW$1+45)&gt;FU$1,NA(),INDEX('Data Entry'!$N$5:$N$10004,(FW$1+45)-4))</f>
        <v/>
      </c>
      <c r="FV49">
        <f>IF(ISNA(FT49),NA(),Capability!$K$11)</f>
        <v/>
      </c>
      <c r="FW49">
        <f>IF(ISNA(FT49),NA(),Capability!$J$11)</f>
        <v/>
      </c>
      <c r="FX49">
        <f>IF(ISNA(FT49),NA(),Capability!$L$11)</f>
        <v/>
      </c>
      <c r="FY49">
        <f>IF(OR(ISNA(FU49),ISNA(FU48)),NA(),ABS(FU49-FU48))</f>
        <v/>
      </c>
      <c r="FZ49">
        <f>IF(ISNA(FT49),NA(),Capability!$N$11)</f>
        <v/>
      </c>
      <c r="GA49">
        <f>IF(ISNA(FT49),NA(),IF(OR(Capability!$Q$11="",Settings!$F$7&lt;&gt;"Y"),NA(),Capability!$Q$11))</f>
        <v/>
      </c>
      <c r="GB49">
        <f>IF(ISNA(FT49),NA(),IF(OR(Capability!$P$11="",Settings!$F$7&lt;&gt;"Y"),NA(),Capability!$P$11))</f>
        <v/>
      </c>
      <c r="GJ49">
        <f>IF((GM$1+45)&gt;GK$1,NA(),(GM$1+45)-4)</f>
        <v/>
      </c>
      <c r="GK49">
        <f>IF((GM$1+45)&gt;GK$1,NA(),INDEX('Data Entry'!$O$5:$O$10004,(GM$1+45)-4))</f>
        <v/>
      </c>
      <c r="GL49">
        <f>IF(ISNA(GJ49),NA(),Capability!$K$12)</f>
        <v/>
      </c>
      <c r="GM49">
        <f>IF(ISNA(GJ49),NA(),Capability!$J$12)</f>
        <v/>
      </c>
      <c r="GN49">
        <f>IF(ISNA(GJ49),NA(),Capability!$L$12)</f>
        <v/>
      </c>
      <c r="GO49">
        <f>IF(OR(ISNA(GK49),ISNA(GK48)),NA(),ABS(GK49-GK48))</f>
        <v/>
      </c>
      <c r="GP49">
        <f>IF(ISNA(GJ49),NA(),Capability!$N$12)</f>
        <v/>
      </c>
      <c r="GQ49">
        <f>IF(ISNA(GJ49),NA(),IF(OR(Capability!$Q$12="",Settings!$F$7&lt;&gt;"Y"),NA(),Capability!$Q$12))</f>
        <v/>
      </c>
      <c r="GR49">
        <f>IF(ISNA(GJ49),NA(),IF(OR(Capability!$P$12="",Settings!$F$7&lt;&gt;"Y"),NA(),Capability!$P$12))</f>
        <v/>
      </c>
      <c r="GZ49">
        <f>IF((HC$1+45)&gt;HA$1,NA(),(HC$1+45)-4)</f>
        <v/>
      </c>
      <c r="HA49">
        <f>IF((HC$1+45)&gt;HA$1,NA(),INDEX('Data Entry'!$P$5:$P$10004,(HC$1+45)-4))</f>
        <v/>
      </c>
      <c r="HB49">
        <f>IF(ISNA(GZ49),NA(),Capability!$K$13)</f>
        <v/>
      </c>
      <c r="HC49">
        <f>IF(ISNA(GZ49),NA(),Capability!$J$13)</f>
        <v/>
      </c>
      <c r="HD49">
        <f>IF(ISNA(GZ49),NA(),Capability!$L$13)</f>
        <v/>
      </c>
      <c r="HE49">
        <f>IF(OR(ISNA(HA49),ISNA(HA48)),NA(),ABS(HA49-HA48))</f>
        <v/>
      </c>
      <c r="HF49">
        <f>IF(ISNA(GZ49),NA(),Capability!$N$13)</f>
        <v/>
      </c>
      <c r="HG49">
        <f>IF(ISNA(GZ49),NA(),IF(OR(Capability!$Q$13="",Settings!$F$7&lt;&gt;"Y"),NA(),Capability!$Q$13))</f>
        <v/>
      </c>
      <c r="HH49">
        <f>IF(ISNA(GZ49),NA(),IF(OR(Capability!$P$13="",Settings!$F$7&lt;&gt;"Y"),NA(),Capability!$P$13))</f>
        <v/>
      </c>
      <c r="HP49">
        <f>IF((HS$1+45)&gt;HQ$1,NA(),(HS$1+45)-4)</f>
        <v/>
      </c>
      <c r="HQ49">
        <f>IF((HS$1+45)&gt;HQ$1,NA(),INDEX('Data Entry'!$Q$5:$Q$10004,(HS$1+45)-4))</f>
        <v/>
      </c>
      <c r="HR49">
        <f>IF(ISNA(HP49),NA(),Capability!$K$14)</f>
        <v/>
      </c>
      <c r="HS49">
        <f>IF(ISNA(HP49),NA(),Capability!$J$14)</f>
        <v/>
      </c>
      <c r="HT49">
        <f>IF(ISNA(HP49),NA(),Capability!$L$14)</f>
        <v/>
      </c>
      <c r="HU49">
        <f>IF(OR(ISNA(HQ49),ISNA(HQ48)),NA(),ABS(HQ49-HQ48))</f>
        <v/>
      </c>
      <c r="HV49">
        <f>IF(ISNA(HP49),NA(),Capability!$N$14)</f>
        <v/>
      </c>
      <c r="HW49">
        <f>IF(ISNA(HP49),NA(),IF(OR(Capability!$Q$14="",Settings!$F$7&lt;&gt;"Y"),NA(),Capability!$Q$14))</f>
        <v/>
      </c>
      <c r="HX49">
        <f>IF(ISNA(HP49),NA(),IF(OR(Capability!$P$14="",Settings!$F$7&lt;&gt;"Y"),NA(),Capability!$P$14))</f>
        <v/>
      </c>
    </row>
    <row r="50">
      <c r="A50" s="35" t="inlineStr">
        <is>
          <t>Max</t>
        </is>
      </c>
      <c r="B50" s="23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R50">
        <f>IF((CU$1+46)&gt;CS$1,NA(),(CU$1+46)-4)</f>
        <v/>
      </c>
      <c r="CS50">
        <f>IF((CU$1+46)&gt;CS$1,NA(),INDEX('Data Entry'!$I$5:$I$10004,(CU$1+46)-4))</f>
        <v/>
      </c>
      <c r="CT50">
        <f>IF(ISNA(CR50),NA(),Capability!$K$6)</f>
        <v/>
      </c>
      <c r="CU50">
        <f>IF(ISNA(CR50),NA(),Capability!$J$6)</f>
        <v/>
      </c>
      <c r="CV50">
        <f>IF(ISNA(CR50),NA(),Capability!$L$6)</f>
        <v/>
      </c>
      <c r="CW50">
        <f>IF(OR(ISNA(CS50),ISNA(CS49)),NA(),ABS(CS50-CS49))</f>
        <v/>
      </c>
      <c r="CX50">
        <f>IF(ISNA(CR50),NA(),Capability!$N$6)</f>
        <v/>
      </c>
      <c r="CY50">
        <f>IF(ISNA(CR50),NA(),IF(OR(Capability!$Q$6="",Settings!$F$7&lt;&gt;"Y"),NA(),Capability!$Q$6))</f>
        <v/>
      </c>
      <c r="CZ50">
        <f>IF(ISNA(CR50),NA(),IF(OR(Capability!$P$6="",Settings!$F$7&lt;&gt;"Y"),NA(),Capability!$P$6))</f>
        <v/>
      </c>
      <c r="DH50">
        <f>IF((DK$1+46)&gt;DI$1,NA(),(DK$1+46)-4)</f>
        <v/>
      </c>
      <c r="DI50">
        <f>IF((DK$1+46)&gt;DI$1,NA(),INDEX('Data Entry'!$J$5:$J$10004,(DK$1+46)-4))</f>
        <v/>
      </c>
      <c r="DJ50">
        <f>IF(ISNA(DH50),NA(),Capability!$K$7)</f>
        <v/>
      </c>
      <c r="DK50">
        <f>IF(ISNA(DH50),NA(),Capability!$J$7)</f>
        <v/>
      </c>
      <c r="DL50">
        <f>IF(ISNA(DH50),NA(),Capability!$L$7)</f>
        <v/>
      </c>
      <c r="DM50">
        <f>IF(OR(ISNA(DI50),ISNA(DI49)),NA(),ABS(DI50-DI49))</f>
        <v/>
      </c>
      <c r="DN50">
        <f>IF(ISNA(DH50),NA(),Capability!$N$7)</f>
        <v/>
      </c>
      <c r="DO50">
        <f>IF(ISNA(DH50),NA(),IF(OR(Capability!$Q$7="",Settings!$F$7&lt;&gt;"Y"),NA(),Capability!$Q$7))</f>
        <v/>
      </c>
      <c r="DP50">
        <f>IF(ISNA(DH50),NA(),IF(OR(Capability!$P$7="",Settings!$F$7&lt;&gt;"Y"),NA(),Capability!$P$7))</f>
        <v/>
      </c>
      <c r="DX50">
        <f>IF((EA$1+46)&gt;DY$1,NA(),(EA$1+46)-4)</f>
        <v/>
      </c>
      <c r="DY50">
        <f>IF((EA$1+46)&gt;DY$1,NA(),INDEX('Data Entry'!$K$5:$K$10004,(EA$1+46)-4))</f>
        <v/>
      </c>
      <c r="DZ50">
        <f>IF(ISNA(DX50),NA(),Capability!$K$8)</f>
        <v/>
      </c>
      <c r="EA50">
        <f>IF(ISNA(DX50),NA(),Capability!$J$8)</f>
        <v/>
      </c>
      <c r="EB50">
        <f>IF(ISNA(DX50),NA(),Capability!$L$8)</f>
        <v/>
      </c>
      <c r="EC50">
        <f>IF(OR(ISNA(DY50),ISNA(DY49)),NA(),ABS(DY50-DY49))</f>
        <v/>
      </c>
      <c r="ED50">
        <f>IF(ISNA(DX50),NA(),Capability!$N$8)</f>
        <v/>
      </c>
      <c r="EE50">
        <f>IF(ISNA(DX50),NA(),IF(OR(Capability!$Q$8="",Settings!$F$7&lt;&gt;"Y"),NA(),Capability!$Q$8))</f>
        <v/>
      </c>
      <c r="EF50">
        <f>IF(ISNA(DX50),NA(),IF(OR(Capability!$P$8="",Settings!$F$7&lt;&gt;"Y"),NA(),Capability!$P$8))</f>
        <v/>
      </c>
      <c r="EN50">
        <f>IF((EQ$1+46)&gt;EO$1,NA(),(EQ$1+46)-4)</f>
        <v/>
      </c>
      <c r="EO50">
        <f>IF((EQ$1+46)&gt;EO$1,NA(),INDEX('Data Entry'!$L$5:$L$10004,(EQ$1+46)-4))</f>
        <v/>
      </c>
      <c r="EP50">
        <f>IF(ISNA(EN50),NA(),Capability!$K$9)</f>
        <v/>
      </c>
      <c r="EQ50">
        <f>IF(ISNA(EN50),NA(),Capability!$J$9)</f>
        <v/>
      </c>
      <c r="ER50">
        <f>IF(ISNA(EN50),NA(),Capability!$L$9)</f>
        <v/>
      </c>
      <c r="ES50">
        <f>IF(OR(ISNA(EO50),ISNA(EO49)),NA(),ABS(EO50-EO49))</f>
        <v/>
      </c>
      <c r="ET50">
        <f>IF(ISNA(EN50),NA(),Capability!$N$9)</f>
        <v/>
      </c>
      <c r="EU50">
        <f>IF(ISNA(EN50),NA(),IF(OR(Capability!$Q$9="",Settings!$F$7&lt;&gt;"Y"),NA(),Capability!$Q$9))</f>
        <v/>
      </c>
      <c r="EV50">
        <f>IF(ISNA(EN50),NA(),IF(OR(Capability!$P$9="",Settings!$F$7&lt;&gt;"Y"),NA(),Capability!$P$9))</f>
        <v/>
      </c>
      <c r="FD50">
        <f>IF((FG$1+46)&gt;FE$1,NA(),(FG$1+46)-4)</f>
        <v/>
      </c>
      <c r="FE50">
        <f>IF((FG$1+46)&gt;FE$1,NA(),INDEX('Data Entry'!$M$5:$M$10004,(FG$1+46)-4))</f>
        <v/>
      </c>
      <c r="FF50">
        <f>IF(ISNA(FD50),NA(),Capability!$K$10)</f>
        <v/>
      </c>
      <c r="FG50">
        <f>IF(ISNA(FD50),NA(),Capability!$J$10)</f>
        <v/>
      </c>
      <c r="FH50">
        <f>IF(ISNA(FD50),NA(),Capability!$L$10)</f>
        <v/>
      </c>
      <c r="FI50">
        <f>IF(OR(ISNA(FE50),ISNA(FE49)),NA(),ABS(FE50-FE49))</f>
        <v/>
      </c>
      <c r="FJ50">
        <f>IF(ISNA(FD50),NA(),Capability!$N$10)</f>
        <v/>
      </c>
      <c r="FK50">
        <f>IF(ISNA(FD50),NA(),IF(OR(Capability!$Q$10="",Settings!$F$7&lt;&gt;"Y"),NA(),Capability!$Q$10))</f>
        <v/>
      </c>
      <c r="FL50">
        <f>IF(ISNA(FD50),NA(),IF(OR(Capability!$P$10="",Settings!$F$7&lt;&gt;"Y"),NA(),Capability!$P$10))</f>
        <v/>
      </c>
      <c r="FT50">
        <f>IF((FW$1+46)&gt;FU$1,NA(),(FW$1+46)-4)</f>
        <v/>
      </c>
      <c r="FU50">
        <f>IF((FW$1+46)&gt;FU$1,NA(),INDEX('Data Entry'!$N$5:$N$10004,(FW$1+46)-4))</f>
        <v/>
      </c>
      <c r="FV50">
        <f>IF(ISNA(FT50),NA(),Capability!$K$11)</f>
        <v/>
      </c>
      <c r="FW50">
        <f>IF(ISNA(FT50),NA(),Capability!$J$11)</f>
        <v/>
      </c>
      <c r="FX50">
        <f>IF(ISNA(FT50),NA(),Capability!$L$11)</f>
        <v/>
      </c>
      <c r="FY50">
        <f>IF(OR(ISNA(FU50),ISNA(FU49)),NA(),ABS(FU50-FU49))</f>
        <v/>
      </c>
      <c r="FZ50">
        <f>IF(ISNA(FT50),NA(),Capability!$N$11)</f>
        <v/>
      </c>
      <c r="GA50">
        <f>IF(ISNA(FT50),NA(),IF(OR(Capability!$Q$11="",Settings!$F$7&lt;&gt;"Y"),NA(),Capability!$Q$11))</f>
        <v/>
      </c>
      <c r="GB50">
        <f>IF(ISNA(FT50),NA(),IF(OR(Capability!$P$11="",Settings!$F$7&lt;&gt;"Y"),NA(),Capability!$P$11))</f>
        <v/>
      </c>
      <c r="GJ50">
        <f>IF((GM$1+46)&gt;GK$1,NA(),(GM$1+46)-4)</f>
        <v/>
      </c>
      <c r="GK50">
        <f>IF((GM$1+46)&gt;GK$1,NA(),INDEX('Data Entry'!$O$5:$O$10004,(GM$1+46)-4))</f>
        <v/>
      </c>
      <c r="GL50">
        <f>IF(ISNA(GJ50),NA(),Capability!$K$12)</f>
        <v/>
      </c>
      <c r="GM50">
        <f>IF(ISNA(GJ50),NA(),Capability!$J$12)</f>
        <v/>
      </c>
      <c r="GN50">
        <f>IF(ISNA(GJ50),NA(),Capability!$L$12)</f>
        <v/>
      </c>
      <c r="GO50">
        <f>IF(OR(ISNA(GK50),ISNA(GK49)),NA(),ABS(GK50-GK49))</f>
        <v/>
      </c>
      <c r="GP50">
        <f>IF(ISNA(GJ50),NA(),Capability!$N$12)</f>
        <v/>
      </c>
      <c r="GQ50">
        <f>IF(ISNA(GJ50),NA(),IF(OR(Capability!$Q$12="",Settings!$F$7&lt;&gt;"Y"),NA(),Capability!$Q$12))</f>
        <v/>
      </c>
      <c r="GR50">
        <f>IF(ISNA(GJ50),NA(),IF(OR(Capability!$P$12="",Settings!$F$7&lt;&gt;"Y"),NA(),Capability!$P$12))</f>
        <v/>
      </c>
      <c r="GZ50">
        <f>IF((HC$1+46)&gt;HA$1,NA(),(HC$1+46)-4)</f>
        <v/>
      </c>
      <c r="HA50">
        <f>IF((HC$1+46)&gt;HA$1,NA(),INDEX('Data Entry'!$P$5:$P$10004,(HC$1+46)-4))</f>
        <v/>
      </c>
      <c r="HB50">
        <f>IF(ISNA(GZ50),NA(),Capability!$K$13)</f>
        <v/>
      </c>
      <c r="HC50">
        <f>IF(ISNA(GZ50),NA(),Capability!$J$13)</f>
        <v/>
      </c>
      <c r="HD50">
        <f>IF(ISNA(GZ50),NA(),Capability!$L$13)</f>
        <v/>
      </c>
      <c r="HE50">
        <f>IF(OR(ISNA(HA50),ISNA(HA49)),NA(),ABS(HA50-HA49))</f>
        <v/>
      </c>
      <c r="HF50">
        <f>IF(ISNA(GZ50),NA(),Capability!$N$13)</f>
        <v/>
      </c>
      <c r="HG50">
        <f>IF(ISNA(GZ50),NA(),IF(OR(Capability!$Q$13="",Settings!$F$7&lt;&gt;"Y"),NA(),Capability!$Q$13))</f>
        <v/>
      </c>
      <c r="HH50">
        <f>IF(ISNA(GZ50),NA(),IF(OR(Capability!$P$13="",Settings!$F$7&lt;&gt;"Y"),NA(),Capability!$P$13))</f>
        <v/>
      </c>
      <c r="HP50">
        <f>IF((HS$1+46)&gt;HQ$1,NA(),(HS$1+46)-4)</f>
        <v/>
      </c>
      <c r="HQ50">
        <f>IF((HS$1+46)&gt;HQ$1,NA(),INDEX('Data Entry'!$Q$5:$Q$10004,(HS$1+46)-4))</f>
        <v/>
      </c>
      <c r="HR50">
        <f>IF(ISNA(HP50),NA(),Capability!$K$14)</f>
        <v/>
      </c>
      <c r="HS50">
        <f>IF(ISNA(HP50),NA(),Capability!$J$14)</f>
        <v/>
      </c>
      <c r="HT50">
        <f>IF(ISNA(HP50),NA(),Capability!$L$14)</f>
        <v/>
      </c>
      <c r="HU50">
        <f>IF(OR(ISNA(HQ50),ISNA(HQ49)),NA(),ABS(HQ50-HQ49))</f>
        <v/>
      </c>
      <c r="HV50">
        <f>IF(ISNA(HP50),NA(),Capability!$N$14)</f>
        <v/>
      </c>
      <c r="HW50">
        <f>IF(ISNA(HP50),NA(),IF(OR(Capability!$Q$14="",Settings!$F$7&lt;&gt;"Y"),NA(),Capability!$Q$14))</f>
        <v/>
      </c>
      <c r="HX50">
        <f>IF(ISNA(HP50),NA(),IF(OR(Capability!$P$14="",Settings!$F$7&lt;&gt;"Y"),NA(),Capability!$P$14))</f>
        <v/>
      </c>
    </row>
    <row r="51">
      <c r="A51" s="35" t="inlineStr">
        <is>
          <t>Range</t>
        </is>
      </c>
      <c r="B51" s="23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R51">
        <f>IF((CU$1+47)&gt;CS$1,NA(),(CU$1+47)-4)</f>
        <v/>
      </c>
      <c r="CS51">
        <f>IF((CU$1+47)&gt;CS$1,NA(),INDEX('Data Entry'!$I$5:$I$10004,(CU$1+47)-4))</f>
        <v/>
      </c>
      <c r="CT51">
        <f>IF(ISNA(CR51),NA(),Capability!$K$6)</f>
        <v/>
      </c>
      <c r="CU51">
        <f>IF(ISNA(CR51),NA(),Capability!$J$6)</f>
        <v/>
      </c>
      <c r="CV51">
        <f>IF(ISNA(CR51),NA(),Capability!$L$6)</f>
        <v/>
      </c>
      <c r="CW51">
        <f>IF(OR(ISNA(CS51),ISNA(CS50)),NA(),ABS(CS51-CS50))</f>
        <v/>
      </c>
      <c r="CX51">
        <f>IF(ISNA(CR51),NA(),Capability!$N$6)</f>
        <v/>
      </c>
      <c r="CY51">
        <f>IF(ISNA(CR51),NA(),IF(OR(Capability!$Q$6="",Settings!$F$7&lt;&gt;"Y"),NA(),Capability!$Q$6))</f>
        <v/>
      </c>
      <c r="CZ51">
        <f>IF(ISNA(CR51),NA(),IF(OR(Capability!$P$6="",Settings!$F$7&lt;&gt;"Y"),NA(),Capability!$P$6))</f>
        <v/>
      </c>
      <c r="DH51">
        <f>IF((DK$1+47)&gt;DI$1,NA(),(DK$1+47)-4)</f>
        <v/>
      </c>
      <c r="DI51">
        <f>IF((DK$1+47)&gt;DI$1,NA(),INDEX('Data Entry'!$J$5:$J$10004,(DK$1+47)-4))</f>
        <v/>
      </c>
      <c r="DJ51">
        <f>IF(ISNA(DH51),NA(),Capability!$K$7)</f>
        <v/>
      </c>
      <c r="DK51">
        <f>IF(ISNA(DH51),NA(),Capability!$J$7)</f>
        <v/>
      </c>
      <c r="DL51">
        <f>IF(ISNA(DH51),NA(),Capability!$L$7)</f>
        <v/>
      </c>
      <c r="DM51">
        <f>IF(OR(ISNA(DI51),ISNA(DI50)),NA(),ABS(DI51-DI50))</f>
        <v/>
      </c>
      <c r="DN51">
        <f>IF(ISNA(DH51),NA(),Capability!$N$7)</f>
        <v/>
      </c>
      <c r="DO51">
        <f>IF(ISNA(DH51),NA(),IF(OR(Capability!$Q$7="",Settings!$F$7&lt;&gt;"Y"),NA(),Capability!$Q$7))</f>
        <v/>
      </c>
      <c r="DP51">
        <f>IF(ISNA(DH51),NA(),IF(OR(Capability!$P$7="",Settings!$F$7&lt;&gt;"Y"),NA(),Capability!$P$7))</f>
        <v/>
      </c>
      <c r="DX51">
        <f>IF((EA$1+47)&gt;DY$1,NA(),(EA$1+47)-4)</f>
        <v/>
      </c>
      <c r="DY51">
        <f>IF((EA$1+47)&gt;DY$1,NA(),INDEX('Data Entry'!$K$5:$K$10004,(EA$1+47)-4))</f>
        <v/>
      </c>
      <c r="DZ51">
        <f>IF(ISNA(DX51),NA(),Capability!$K$8)</f>
        <v/>
      </c>
      <c r="EA51">
        <f>IF(ISNA(DX51),NA(),Capability!$J$8)</f>
        <v/>
      </c>
      <c r="EB51">
        <f>IF(ISNA(DX51),NA(),Capability!$L$8)</f>
        <v/>
      </c>
      <c r="EC51">
        <f>IF(OR(ISNA(DY51),ISNA(DY50)),NA(),ABS(DY51-DY50))</f>
        <v/>
      </c>
      <c r="ED51">
        <f>IF(ISNA(DX51),NA(),Capability!$N$8)</f>
        <v/>
      </c>
      <c r="EE51">
        <f>IF(ISNA(DX51),NA(),IF(OR(Capability!$Q$8="",Settings!$F$7&lt;&gt;"Y"),NA(),Capability!$Q$8))</f>
        <v/>
      </c>
      <c r="EF51">
        <f>IF(ISNA(DX51),NA(),IF(OR(Capability!$P$8="",Settings!$F$7&lt;&gt;"Y"),NA(),Capability!$P$8))</f>
        <v/>
      </c>
      <c r="EN51">
        <f>IF((EQ$1+47)&gt;EO$1,NA(),(EQ$1+47)-4)</f>
        <v/>
      </c>
      <c r="EO51">
        <f>IF((EQ$1+47)&gt;EO$1,NA(),INDEX('Data Entry'!$L$5:$L$10004,(EQ$1+47)-4))</f>
        <v/>
      </c>
      <c r="EP51">
        <f>IF(ISNA(EN51),NA(),Capability!$K$9)</f>
        <v/>
      </c>
      <c r="EQ51">
        <f>IF(ISNA(EN51),NA(),Capability!$J$9)</f>
        <v/>
      </c>
      <c r="ER51">
        <f>IF(ISNA(EN51),NA(),Capability!$L$9)</f>
        <v/>
      </c>
      <c r="ES51">
        <f>IF(OR(ISNA(EO51),ISNA(EO50)),NA(),ABS(EO51-EO50))</f>
        <v/>
      </c>
      <c r="ET51">
        <f>IF(ISNA(EN51),NA(),Capability!$N$9)</f>
        <v/>
      </c>
      <c r="EU51">
        <f>IF(ISNA(EN51),NA(),IF(OR(Capability!$Q$9="",Settings!$F$7&lt;&gt;"Y"),NA(),Capability!$Q$9))</f>
        <v/>
      </c>
      <c r="EV51">
        <f>IF(ISNA(EN51),NA(),IF(OR(Capability!$P$9="",Settings!$F$7&lt;&gt;"Y"),NA(),Capability!$P$9))</f>
        <v/>
      </c>
      <c r="FD51">
        <f>IF((FG$1+47)&gt;FE$1,NA(),(FG$1+47)-4)</f>
        <v/>
      </c>
      <c r="FE51">
        <f>IF((FG$1+47)&gt;FE$1,NA(),INDEX('Data Entry'!$M$5:$M$10004,(FG$1+47)-4))</f>
        <v/>
      </c>
      <c r="FF51">
        <f>IF(ISNA(FD51),NA(),Capability!$K$10)</f>
        <v/>
      </c>
      <c r="FG51">
        <f>IF(ISNA(FD51),NA(),Capability!$J$10)</f>
        <v/>
      </c>
      <c r="FH51">
        <f>IF(ISNA(FD51),NA(),Capability!$L$10)</f>
        <v/>
      </c>
      <c r="FI51">
        <f>IF(OR(ISNA(FE51),ISNA(FE50)),NA(),ABS(FE51-FE50))</f>
        <v/>
      </c>
      <c r="FJ51">
        <f>IF(ISNA(FD51),NA(),Capability!$N$10)</f>
        <v/>
      </c>
      <c r="FK51">
        <f>IF(ISNA(FD51),NA(),IF(OR(Capability!$Q$10="",Settings!$F$7&lt;&gt;"Y"),NA(),Capability!$Q$10))</f>
        <v/>
      </c>
      <c r="FL51">
        <f>IF(ISNA(FD51),NA(),IF(OR(Capability!$P$10="",Settings!$F$7&lt;&gt;"Y"),NA(),Capability!$P$10))</f>
        <v/>
      </c>
      <c r="FT51">
        <f>IF((FW$1+47)&gt;FU$1,NA(),(FW$1+47)-4)</f>
        <v/>
      </c>
      <c r="FU51">
        <f>IF((FW$1+47)&gt;FU$1,NA(),INDEX('Data Entry'!$N$5:$N$10004,(FW$1+47)-4))</f>
        <v/>
      </c>
      <c r="FV51">
        <f>IF(ISNA(FT51),NA(),Capability!$K$11)</f>
        <v/>
      </c>
      <c r="FW51">
        <f>IF(ISNA(FT51),NA(),Capability!$J$11)</f>
        <v/>
      </c>
      <c r="FX51">
        <f>IF(ISNA(FT51),NA(),Capability!$L$11)</f>
        <v/>
      </c>
      <c r="FY51">
        <f>IF(OR(ISNA(FU51),ISNA(FU50)),NA(),ABS(FU51-FU50))</f>
        <v/>
      </c>
      <c r="FZ51">
        <f>IF(ISNA(FT51),NA(),Capability!$N$11)</f>
        <v/>
      </c>
      <c r="GA51">
        <f>IF(ISNA(FT51),NA(),IF(OR(Capability!$Q$11="",Settings!$F$7&lt;&gt;"Y"),NA(),Capability!$Q$11))</f>
        <v/>
      </c>
      <c r="GB51">
        <f>IF(ISNA(FT51),NA(),IF(OR(Capability!$P$11="",Settings!$F$7&lt;&gt;"Y"),NA(),Capability!$P$11))</f>
        <v/>
      </c>
      <c r="GJ51">
        <f>IF((GM$1+47)&gt;GK$1,NA(),(GM$1+47)-4)</f>
        <v/>
      </c>
      <c r="GK51">
        <f>IF((GM$1+47)&gt;GK$1,NA(),INDEX('Data Entry'!$O$5:$O$10004,(GM$1+47)-4))</f>
        <v/>
      </c>
      <c r="GL51">
        <f>IF(ISNA(GJ51),NA(),Capability!$K$12)</f>
        <v/>
      </c>
      <c r="GM51">
        <f>IF(ISNA(GJ51),NA(),Capability!$J$12)</f>
        <v/>
      </c>
      <c r="GN51">
        <f>IF(ISNA(GJ51),NA(),Capability!$L$12)</f>
        <v/>
      </c>
      <c r="GO51">
        <f>IF(OR(ISNA(GK51),ISNA(GK50)),NA(),ABS(GK51-GK50))</f>
        <v/>
      </c>
      <c r="GP51">
        <f>IF(ISNA(GJ51),NA(),Capability!$N$12)</f>
        <v/>
      </c>
      <c r="GQ51">
        <f>IF(ISNA(GJ51),NA(),IF(OR(Capability!$Q$12="",Settings!$F$7&lt;&gt;"Y"),NA(),Capability!$Q$12))</f>
        <v/>
      </c>
      <c r="GR51">
        <f>IF(ISNA(GJ51),NA(),IF(OR(Capability!$P$12="",Settings!$F$7&lt;&gt;"Y"),NA(),Capability!$P$12))</f>
        <v/>
      </c>
      <c r="GZ51">
        <f>IF((HC$1+47)&gt;HA$1,NA(),(HC$1+47)-4)</f>
        <v/>
      </c>
      <c r="HA51">
        <f>IF((HC$1+47)&gt;HA$1,NA(),INDEX('Data Entry'!$P$5:$P$10004,(HC$1+47)-4))</f>
        <v/>
      </c>
      <c r="HB51">
        <f>IF(ISNA(GZ51),NA(),Capability!$K$13)</f>
        <v/>
      </c>
      <c r="HC51">
        <f>IF(ISNA(GZ51),NA(),Capability!$J$13)</f>
        <v/>
      </c>
      <c r="HD51">
        <f>IF(ISNA(GZ51),NA(),Capability!$L$13)</f>
        <v/>
      </c>
      <c r="HE51">
        <f>IF(OR(ISNA(HA51),ISNA(HA50)),NA(),ABS(HA51-HA50))</f>
        <v/>
      </c>
      <c r="HF51">
        <f>IF(ISNA(GZ51),NA(),Capability!$N$13)</f>
        <v/>
      </c>
      <c r="HG51">
        <f>IF(ISNA(GZ51),NA(),IF(OR(Capability!$Q$13="",Settings!$F$7&lt;&gt;"Y"),NA(),Capability!$Q$13))</f>
        <v/>
      </c>
      <c r="HH51">
        <f>IF(ISNA(GZ51),NA(),IF(OR(Capability!$P$13="",Settings!$F$7&lt;&gt;"Y"),NA(),Capability!$P$13))</f>
        <v/>
      </c>
      <c r="HP51">
        <f>IF((HS$1+47)&gt;HQ$1,NA(),(HS$1+47)-4)</f>
        <v/>
      </c>
      <c r="HQ51">
        <f>IF((HS$1+47)&gt;HQ$1,NA(),INDEX('Data Entry'!$Q$5:$Q$10004,(HS$1+47)-4))</f>
        <v/>
      </c>
      <c r="HR51">
        <f>IF(ISNA(HP51),NA(),Capability!$K$14)</f>
        <v/>
      </c>
      <c r="HS51">
        <f>IF(ISNA(HP51),NA(),Capability!$J$14)</f>
        <v/>
      </c>
      <c r="HT51">
        <f>IF(ISNA(HP51),NA(),Capability!$L$14)</f>
        <v/>
      </c>
      <c r="HU51">
        <f>IF(OR(ISNA(HQ51),ISNA(HQ50)),NA(),ABS(HQ51-HQ50))</f>
        <v/>
      </c>
      <c r="HV51">
        <f>IF(ISNA(HP51),NA(),Capability!$N$14)</f>
        <v/>
      </c>
      <c r="HW51">
        <f>IF(ISNA(HP51),NA(),IF(OR(Capability!$Q$14="",Settings!$F$7&lt;&gt;"Y"),NA(),Capability!$Q$14))</f>
        <v/>
      </c>
      <c r="HX51">
        <f>IF(ISNA(HP51),NA(),IF(OR(Capability!$P$14="",Settings!$F$7&lt;&gt;"Y"),NA(),Capability!$P$14))</f>
        <v/>
      </c>
    </row>
    <row r="52">
      <c r="A52" s="35" t="inlineStr">
        <is>
          <t>Mean</t>
        </is>
      </c>
      <c r="B52" s="23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R52">
        <f>IF((CU$1+48)&gt;CS$1,NA(),(CU$1+48)-4)</f>
        <v/>
      </c>
      <c r="CS52">
        <f>IF((CU$1+48)&gt;CS$1,NA(),INDEX('Data Entry'!$I$5:$I$10004,(CU$1+48)-4))</f>
        <v/>
      </c>
      <c r="CT52">
        <f>IF(ISNA(CR52),NA(),Capability!$K$6)</f>
        <v/>
      </c>
      <c r="CU52">
        <f>IF(ISNA(CR52),NA(),Capability!$J$6)</f>
        <v/>
      </c>
      <c r="CV52">
        <f>IF(ISNA(CR52),NA(),Capability!$L$6)</f>
        <v/>
      </c>
      <c r="CW52">
        <f>IF(OR(ISNA(CS52),ISNA(CS51)),NA(),ABS(CS52-CS51))</f>
        <v/>
      </c>
      <c r="CX52">
        <f>IF(ISNA(CR52),NA(),Capability!$N$6)</f>
        <v/>
      </c>
      <c r="CY52">
        <f>IF(ISNA(CR52),NA(),IF(OR(Capability!$Q$6="",Settings!$F$7&lt;&gt;"Y"),NA(),Capability!$Q$6))</f>
        <v/>
      </c>
      <c r="CZ52">
        <f>IF(ISNA(CR52),NA(),IF(OR(Capability!$P$6="",Settings!$F$7&lt;&gt;"Y"),NA(),Capability!$P$6))</f>
        <v/>
      </c>
      <c r="DH52">
        <f>IF((DK$1+48)&gt;DI$1,NA(),(DK$1+48)-4)</f>
        <v/>
      </c>
      <c r="DI52">
        <f>IF((DK$1+48)&gt;DI$1,NA(),INDEX('Data Entry'!$J$5:$J$10004,(DK$1+48)-4))</f>
        <v/>
      </c>
      <c r="DJ52">
        <f>IF(ISNA(DH52),NA(),Capability!$K$7)</f>
        <v/>
      </c>
      <c r="DK52">
        <f>IF(ISNA(DH52),NA(),Capability!$J$7)</f>
        <v/>
      </c>
      <c r="DL52">
        <f>IF(ISNA(DH52),NA(),Capability!$L$7)</f>
        <v/>
      </c>
      <c r="DM52">
        <f>IF(OR(ISNA(DI52),ISNA(DI51)),NA(),ABS(DI52-DI51))</f>
        <v/>
      </c>
      <c r="DN52">
        <f>IF(ISNA(DH52),NA(),Capability!$N$7)</f>
        <v/>
      </c>
      <c r="DO52">
        <f>IF(ISNA(DH52),NA(),IF(OR(Capability!$Q$7="",Settings!$F$7&lt;&gt;"Y"),NA(),Capability!$Q$7))</f>
        <v/>
      </c>
      <c r="DP52">
        <f>IF(ISNA(DH52),NA(),IF(OR(Capability!$P$7="",Settings!$F$7&lt;&gt;"Y"),NA(),Capability!$P$7))</f>
        <v/>
      </c>
      <c r="DX52">
        <f>IF((EA$1+48)&gt;DY$1,NA(),(EA$1+48)-4)</f>
        <v/>
      </c>
      <c r="DY52">
        <f>IF((EA$1+48)&gt;DY$1,NA(),INDEX('Data Entry'!$K$5:$K$10004,(EA$1+48)-4))</f>
        <v/>
      </c>
      <c r="DZ52">
        <f>IF(ISNA(DX52),NA(),Capability!$K$8)</f>
        <v/>
      </c>
      <c r="EA52">
        <f>IF(ISNA(DX52),NA(),Capability!$J$8)</f>
        <v/>
      </c>
      <c r="EB52">
        <f>IF(ISNA(DX52),NA(),Capability!$L$8)</f>
        <v/>
      </c>
      <c r="EC52">
        <f>IF(OR(ISNA(DY52),ISNA(DY51)),NA(),ABS(DY52-DY51))</f>
        <v/>
      </c>
      <c r="ED52">
        <f>IF(ISNA(DX52),NA(),Capability!$N$8)</f>
        <v/>
      </c>
      <c r="EE52">
        <f>IF(ISNA(DX52),NA(),IF(OR(Capability!$Q$8="",Settings!$F$7&lt;&gt;"Y"),NA(),Capability!$Q$8))</f>
        <v/>
      </c>
      <c r="EF52">
        <f>IF(ISNA(DX52),NA(),IF(OR(Capability!$P$8="",Settings!$F$7&lt;&gt;"Y"),NA(),Capability!$P$8))</f>
        <v/>
      </c>
      <c r="EN52">
        <f>IF((EQ$1+48)&gt;EO$1,NA(),(EQ$1+48)-4)</f>
        <v/>
      </c>
      <c r="EO52">
        <f>IF((EQ$1+48)&gt;EO$1,NA(),INDEX('Data Entry'!$L$5:$L$10004,(EQ$1+48)-4))</f>
        <v/>
      </c>
      <c r="EP52">
        <f>IF(ISNA(EN52),NA(),Capability!$K$9)</f>
        <v/>
      </c>
      <c r="EQ52">
        <f>IF(ISNA(EN52),NA(),Capability!$J$9)</f>
        <v/>
      </c>
      <c r="ER52">
        <f>IF(ISNA(EN52),NA(),Capability!$L$9)</f>
        <v/>
      </c>
      <c r="ES52">
        <f>IF(OR(ISNA(EO52),ISNA(EO51)),NA(),ABS(EO52-EO51))</f>
        <v/>
      </c>
      <c r="ET52">
        <f>IF(ISNA(EN52),NA(),Capability!$N$9)</f>
        <v/>
      </c>
      <c r="EU52">
        <f>IF(ISNA(EN52),NA(),IF(OR(Capability!$Q$9="",Settings!$F$7&lt;&gt;"Y"),NA(),Capability!$Q$9))</f>
        <v/>
      </c>
      <c r="EV52">
        <f>IF(ISNA(EN52),NA(),IF(OR(Capability!$P$9="",Settings!$F$7&lt;&gt;"Y"),NA(),Capability!$P$9))</f>
        <v/>
      </c>
      <c r="FD52">
        <f>IF((FG$1+48)&gt;FE$1,NA(),(FG$1+48)-4)</f>
        <v/>
      </c>
      <c r="FE52">
        <f>IF((FG$1+48)&gt;FE$1,NA(),INDEX('Data Entry'!$M$5:$M$10004,(FG$1+48)-4))</f>
        <v/>
      </c>
      <c r="FF52">
        <f>IF(ISNA(FD52),NA(),Capability!$K$10)</f>
        <v/>
      </c>
      <c r="FG52">
        <f>IF(ISNA(FD52),NA(),Capability!$J$10)</f>
        <v/>
      </c>
      <c r="FH52">
        <f>IF(ISNA(FD52),NA(),Capability!$L$10)</f>
        <v/>
      </c>
      <c r="FI52">
        <f>IF(OR(ISNA(FE52),ISNA(FE51)),NA(),ABS(FE52-FE51))</f>
        <v/>
      </c>
      <c r="FJ52">
        <f>IF(ISNA(FD52),NA(),Capability!$N$10)</f>
        <v/>
      </c>
      <c r="FK52">
        <f>IF(ISNA(FD52),NA(),IF(OR(Capability!$Q$10="",Settings!$F$7&lt;&gt;"Y"),NA(),Capability!$Q$10))</f>
        <v/>
      </c>
      <c r="FL52">
        <f>IF(ISNA(FD52),NA(),IF(OR(Capability!$P$10="",Settings!$F$7&lt;&gt;"Y"),NA(),Capability!$P$10))</f>
        <v/>
      </c>
      <c r="FT52">
        <f>IF((FW$1+48)&gt;FU$1,NA(),(FW$1+48)-4)</f>
        <v/>
      </c>
      <c r="FU52">
        <f>IF((FW$1+48)&gt;FU$1,NA(),INDEX('Data Entry'!$N$5:$N$10004,(FW$1+48)-4))</f>
        <v/>
      </c>
      <c r="FV52">
        <f>IF(ISNA(FT52),NA(),Capability!$K$11)</f>
        <v/>
      </c>
      <c r="FW52">
        <f>IF(ISNA(FT52),NA(),Capability!$J$11)</f>
        <v/>
      </c>
      <c r="FX52">
        <f>IF(ISNA(FT52),NA(),Capability!$L$11)</f>
        <v/>
      </c>
      <c r="FY52">
        <f>IF(OR(ISNA(FU52),ISNA(FU51)),NA(),ABS(FU52-FU51))</f>
        <v/>
      </c>
      <c r="FZ52">
        <f>IF(ISNA(FT52),NA(),Capability!$N$11)</f>
        <v/>
      </c>
      <c r="GA52">
        <f>IF(ISNA(FT52),NA(),IF(OR(Capability!$Q$11="",Settings!$F$7&lt;&gt;"Y"),NA(),Capability!$Q$11))</f>
        <v/>
      </c>
      <c r="GB52">
        <f>IF(ISNA(FT52),NA(),IF(OR(Capability!$P$11="",Settings!$F$7&lt;&gt;"Y"),NA(),Capability!$P$11))</f>
        <v/>
      </c>
      <c r="GJ52">
        <f>IF((GM$1+48)&gt;GK$1,NA(),(GM$1+48)-4)</f>
        <v/>
      </c>
      <c r="GK52">
        <f>IF((GM$1+48)&gt;GK$1,NA(),INDEX('Data Entry'!$O$5:$O$10004,(GM$1+48)-4))</f>
        <v/>
      </c>
      <c r="GL52">
        <f>IF(ISNA(GJ52),NA(),Capability!$K$12)</f>
        <v/>
      </c>
      <c r="GM52">
        <f>IF(ISNA(GJ52),NA(),Capability!$J$12)</f>
        <v/>
      </c>
      <c r="GN52">
        <f>IF(ISNA(GJ52),NA(),Capability!$L$12)</f>
        <v/>
      </c>
      <c r="GO52">
        <f>IF(OR(ISNA(GK52),ISNA(GK51)),NA(),ABS(GK52-GK51))</f>
        <v/>
      </c>
      <c r="GP52">
        <f>IF(ISNA(GJ52),NA(),Capability!$N$12)</f>
        <v/>
      </c>
      <c r="GQ52">
        <f>IF(ISNA(GJ52),NA(),IF(OR(Capability!$Q$12="",Settings!$F$7&lt;&gt;"Y"),NA(),Capability!$Q$12))</f>
        <v/>
      </c>
      <c r="GR52">
        <f>IF(ISNA(GJ52),NA(),IF(OR(Capability!$P$12="",Settings!$F$7&lt;&gt;"Y"),NA(),Capability!$P$12))</f>
        <v/>
      </c>
      <c r="GZ52">
        <f>IF((HC$1+48)&gt;HA$1,NA(),(HC$1+48)-4)</f>
        <v/>
      </c>
      <c r="HA52">
        <f>IF((HC$1+48)&gt;HA$1,NA(),INDEX('Data Entry'!$P$5:$P$10004,(HC$1+48)-4))</f>
        <v/>
      </c>
      <c r="HB52">
        <f>IF(ISNA(GZ52),NA(),Capability!$K$13)</f>
        <v/>
      </c>
      <c r="HC52">
        <f>IF(ISNA(GZ52),NA(),Capability!$J$13)</f>
        <v/>
      </c>
      <c r="HD52">
        <f>IF(ISNA(GZ52),NA(),Capability!$L$13)</f>
        <v/>
      </c>
      <c r="HE52">
        <f>IF(OR(ISNA(HA52),ISNA(HA51)),NA(),ABS(HA52-HA51))</f>
        <v/>
      </c>
      <c r="HF52">
        <f>IF(ISNA(GZ52),NA(),Capability!$N$13)</f>
        <v/>
      </c>
      <c r="HG52">
        <f>IF(ISNA(GZ52),NA(),IF(OR(Capability!$Q$13="",Settings!$F$7&lt;&gt;"Y"),NA(),Capability!$Q$13))</f>
        <v/>
      </c>
      <c r="HH52">
        <f>IF(ISNA(GZ52),NA(),IF(OR(Capability!$P$13="",Settings!$F$7&lt;&gt;"Y"),NA(),Capability!$P$13))</f>
        <v/>
      </c>
      <c r="HP52">
        <f>IF((HS$1+48)&gt;HQ$1,NA(),(HS$1+48)-4)</f>
        <v/>
      </c>
      <c r="HQ52">
        <f>IF((HS$1+48)&gt;HQ$1,NA(),INDEX('Data Entry'!$Q$5:$Q$10004,(HS$1+48)-4))</f>
        <v/>
      </c>
      <c r="HR52">
        <f>IF(ISNA(HP52),NA(),Capability!$K$14)</f>
        <v/>
      </c>
      <c r="HS52">
        <f>IF(ISNA(HP52),NA(),Capability!$J$14)</f>
        <v/>
      </c>
      <c r="HT52">
        <f>IF(ISNA(HP52),NA(),Capability!$L$14)</f>
        <v/>
      </c>
      <c r="HU52">
        <f>IF(OR(ISNA(HQ52),ISNA(HQ51)),NA(),ABS(HQ52-HQ51))</f>
        <v/>
      </c>
      <c r="HV52">
        <f>IF(ISNA(HP52),NA(),Capability!$N$14)</f>
        <v/>
      </c>
      <c r="HW52">
        <f>IF(ISNA(HP52),NA(),IF(OR(Capability!$Q$14="",Settings!$F$7&lt;&gt;"Y"),NA(),Capability!$Q$14))</f>
        <v/>
      </c>
      <c r="HX52">
        <f>IF(ISNA(HP52),NA(),IF(OR(Capability!$P$14="",Settings!$F$7&lt;&gt;"Y"),NA(),Capability!$P$14))</f>
        <v/>
      </c>
    </row>
    <row r="53">
      <c r="A53" s="35" t="inlineStr">
        <is>
          <t>Median</t>
        </is>
      </c>
      <c r="B53" s="23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R53">
        <f>IF((CU$1+49)&gt;CS$1,NA(),(CU$1+49)-4)</f>
        <v/>
      </c>
      <c r="CS53">
        <f>IF((CU$1+49)&gt;CS$1,NA(),INDEX('Data Entry'!$I$5:$I$10004,(CU$1+49)-4))</f>
        <v/>
      </c>
      <c r="CT53">
        <f>IF(ISNA(CR53),NA(),Capability!$K$6)</f>
        <v/>
      </c>
      <c r="CU53">
        <f>IF(ISNA(CR53),NA(),Capability!$J$6)</f>
        <v/>
      </c>
      <c r="CV53">
        <f>IF(ISNA(CR53),NA(),Capability!$L$6)</f>
        <v/>
      </c>
      <c r="CW53">
        <f>IF(OR(ISNA(CS53),ISNA(CS52)),NA(),ABS(CS53-CS52))</f>
        <v/>
      </c>
      <c r="CX53">
        <f>IF(ISNA(CR53),NA(),Capability!$N$6)</f>
        <v/>
      </c>
      <c r="CY53">
        <f>IF(ISNA(CR53),NA(),IF(OR(Capability!$Q$6="",Settings!$F$7&lt;&gt;"Y"),NA(),Capability!$Q$6))</f>
        <v/>
      </c>
      <c r="CZ53">
        <f>IF(ISNA(CR53),NA(),IF(OR(Capability!$P$6="",Settings!$F$7&lt;&gt;"Y"),NA(),Capability!$P$6))</f>
        <v/>
      </c>
      <c r="DH53">
        <f>IF((DK$1+49)&gt;DI$1,NA(),(DK$1+49)-4)</f>
        <v/>
      </c>
      <c r="DI53">
        <f>IF((DK$1+49)&gt;DI$1,NA(),INDEX('Data Entry'!$J$5:$J$10004,(DK$1+49)-4))</f>
        <v/>
      </c>
      <c r="DJ53">
        <f>IF(ISNA(DH53),NA(),Capability!$K$7)</f>
        <v/>
      </c>
      <c r="DK53">
        <f>IF(ISNA(DH53),NA(),Capability!$J$7)</f>
        <v/>
      </c>
      <c r="DL53">
        <f>IF(ISNA(DH53),NA(),Capability!$L$7)</f>
        <v/>
      </c>
      <c r="DM53">
        <f>IF(OR(ISNA(DI53),ISNA(DI52)),NA(),ABS(DI53-DI52))</f>
        <v/>
      </c>
      <c r="DN53">
        <f>IF(ISNA(DH53),NA(),Capability!$N$7)</f>
        <v/>
      </c>
      <c r="DO53">
        <f>IF(ISNA(DH53),NA(),IF(OR(Capability!$Q$7="",Settings!$F$7&lt;&gt;"Y"),NA(),Capability!$Q$7))</f>
        <v/>
      </c>
      <c r="DP53">
        <f>IF(ISNA(DH53),NA(),IF(OR(Capability!$P$7="",Settings!$F$7&lt;&gt;"Y"),NA(),Capability!$P$7))</f>
        <v/>
      </c>
      <c r="DX53">
        <f>IF((EA$1+49)&gt;DY$1,NA(),(EA$1+49)-4)</f>
        <v/>
      </c>
      <c r="DY53">
        <f>IF((EA$1+49)&gt;DY$1,NA(),INDEX('Data Entry'!$K$5:$K$10004,(EA$1+49)-4))</f>
        <v/>
      </c>
      <c r="DZ53">
        <f>IF(ISNA(DX53),NA(),Capability!$K$8)</f>
        <v/>
      </c>
      <c r="EA53">
        <f>IF(ISNA(DX53),NA(),Capability!$J$8)</f>
        <v/>
      </c>
      <c r="EB53">
        <f>IF(ISNA(DX53),NA(),Capability!$L$8)</f>
        <v/>
      </c>
      <c r="EC53">
        <f>IF(OR(ISNA(DY53),ISNA(DY52)),NA(),ABS(DY53-DY52))</f>
        <v/>
      </c>
      <c r="ED53">
        <f>IF(ISNA(DX53),NA(),Capability!$N$8)</f>
        <v/>
      </c>
      <c r="EE53">
        <f>IF(ISNA(DX53),NA(),IF(OR(Capability!$Q$8="",Settings!$F$7&lt;&gt;"Y"),NA(),Capability!$Q$8))</f>
        <v/>
      </c>
      <c r="EF53">
        <f>IF(ISNA(DX53),NA(),IF(OR(Capability!$P$8="",Settings!$F$7&lt;&gt;"Y"),NA(),Capability!$P$8))</f>
        <v/>
      </c>
      <c r="EN53">
        <f>IF((EQ$1+49)&gt;EO$1,NA(),(EQ$1+49)-4)</f>
        <v/>
      </c>
      <c r="EO53">
        <f>IF((EQ$1+49)&gt;EO$1,NA(),INDEX('Data Entry'!$L$5:$L$10004,(EQ$1+49)-4))</f>
        <v/>
      </c>
      <c r="EP53">
        <f>IF(ISNA(EN53),NA(),Capability!$K$9)</f>
        <v/>
      </c>
      <c r="EQ53">
        <f>IF(ISNA(EN53),NA(),Capability!$J$9)</f>
        <v/>
      </c>
      <c r="ER53">
        <f>IF(ISNA(EN53),NA(),Capability!$L$9)</f>
        <v/>
      </c>
      <c r="ES53">
        <f>IF(OR(ISNA(EO53),ISNA(EO52)),NA(),ABS(EO53-EO52))</f>
        <v/>
      </c>
      <c r="ET53">
        <f>IF(ISNA(EN53),NA(),Capability!$N$9)</f>
        <v/>
      </c>
      <c r="EU53">
        <f>IF(ISNA(EN53),NA(),IF(OR(Capability!$Q$9="",Settings!$F$7&lt;&gt;"Y"),NA(),Capability!$Q$9))</f>
        <v/>
      </c>
      <c r="EV53">
        <f>IF(ISNA(EN53),NA(),IF(OR(Capability!$P$9="",Settings!$F$7&lt;&gt;"Y"),NA(),Capability!$P$9))</f>
        <v/>
      </c>
      <c r="FD53">
        <f>IF((FG$1+49)&gt;FE$1,NA(),(FG$1+49)-4)</f>
        <v/>
      </c>
      <c r="FE53">
        <f>IF((FG$1+49)&gt;FE$1,NA(),INDEX('Data Entry'!$M$5:$M$10004,(FG$1+49)-4))</f>
        <v/>
      </c>
      <c r="FF53">
        <f>IF(ISNA(FD53),NA(),Capability!$K$10)</f>
        <v/>
      </c>
      <c r="FG53">
        <f>IF(ISNA(FD53),NA(),Capability!$J$10)</f>
        <v/>
      </c>
      <c r="FH53">
        <f>IF(ISNA(FD53),NA(),Capability!$L$10)</f>
        <v/>
      </c>
      <c r="FI53">
        <f>IF(OR(ISNA(FE53),ISNA(FE52)),NA(),ABS(FE53-FE52))</f>
        <v/>
      </c>
      <c r="FJ53">
        <f>IF(ISNA(FD53),NA(),Capability!$N$10)</f>
        <v/>
      </c>
      <c r="FK53">
        <f>IF(ISNA(FD53),NA(),IF(OR(Capability!$Q$10="",Settings!$F$7&lt;&gt;"Y"),NA(),Capability!$Q$10))</f>
        <v/>
      </c>
      <c r="FL53">
        <f>IF(ISNA(FD53),NA(),IF(OR(Capability!$P$10="",Settings!$F$7&lt;&gt;"Y"),NA(),Capability!$P$10))</f>
        <v/>
      </c>
      <c r="FT53">
        <f>IF((FW$1+49)&gt;FU$1,NA(),(FW$1+49)-4)</f>
        <v/>
      </c>
      <c r="FU53">
        <f>IF((FW$1+49)&gt;FU$1,NA(),INDEX('Data Entry'!$N$5:$N$10004,(FW$1+49)-4))</f>
        <v/>
      </c>
      <c r="FV53">
        <f>IF(ISNA(FT53),NA(),Capability!$K$11)</f>
        <v/>
      </c>
      <c r="FW53">
        <f>IF(ISNA(FT53),NA(),Capability!$J$11)</f>
        <v/>
      </c>
      <c r="FX53">
        <f>IF(ISNA(FT53),NA(),Capability!$L$11)</f>
        <v/>
      </c>
      <c r="FY53">
        <f>IF(OR(ISNA(FU53),ISNA(FU52)),NA(),ABS(FU53-FU52))</f>
        <v/>
      </c>
      <c r="FZ53">
        <f>IF(ISNA(FT53),NA(),Capability!$N$11)</f>
        <v/>
      </c>
      <c r="GA53">
        <f>IF(ISNA(FT53),NA(),IF(OR(Capability!$Q$11="",Settings!$F$7&lt;&gt;"Y"),NA(),Capability!$Q$11))</f>
        <v/>
      </c>
      <c r="GB53">
        <f>IF(ISNA(FT53),NA(),IF(OR(Capability!$P$11="",Settings!$F$7&lt;&gt;"Y"),NA(),Capability!$P$11))</f>
        <v/>
      </c>
      <c r="GJ53">
        <f>IF((GM$1+49)&gt;GK$1,NA(),(GM$1+49)-4)</f>
        <v/>
      </c>
      <c r="GK53">
        <f>IF((GM$1+49)&gt;GK$1,NA(),INDEX('Data Entry'!$O$5:$O$10004,(GM$1+49)-4))</f>
        <v/>
      </c>
      <c r="GL53">
        <f>IF(ISNA(GJ53),NA(),Capability!$K$12)</f>
        <v/>
      </c>
      <c r="GM53">
        <f>IF(ISNA(GJ53),NA(),Capability!$J$12)</f>
        <v/>
      </c>
      <c r="GN53">
        <f>IF(ISNA(GJ53),NA(),Capability!$L$12)</f>
        <v/>
      </c>
      <c r="GO53">
        <f>IF(OR(ISNA(GK53),ISNA(GK52)),NA(),ABS(GK53-GK52))</f>
        <v/>
      </c>
      <c r="GP53">
        <f>IF(ISNA(GJ53),NA(),Capability!$N$12)</f>
        <v/>
      </c>
      <c r="GQ53">
        <f>IF(ISNA(GJ53),NA(),IF(OR(Capability!$Q$12="",Settings!$F$7&lt;&gt;"Y"),NA(),Capability!$Q$12))</f>
        <v/>
      </c>
      <c r="GR53">
        <f>IF(ISNA(GJ53),NA(),IF(OR(Capability!$P$12="",Settings!$F$7&lt;&gt;"Y"),NA(),Capability!$P$12))</f>
        <v/>
      </c>
      <c r="GZ53">
        <f>IF((HC$1+49)&gt;HA$1,NA(),(HC$1+49)-4)</f>
        <v/>
      </c>
      <c r="HA53">
        <f>IF((HC$1+49)&gt;HA$1,NA(),INDEX('Data Entry'!$P$5:$P$10004,(HC$1+49)-4))</f>
        <v/>
      </c>
      <c r="HB53">
        <f>IF(ISNA(GZ53),NA(),Capability!$K$13)</f>
        <v/>
      </c>
      <c r="HC53">
        <f>IF(ISNA(GZ53),NA(),Capability!$J$13)</f>
        <v/>
      </c>
      <c r="HD53">
        <f>IF(ISNA(GZ53),NA(),Capability!$L$13)</f>
        <v/>
      </c>
      <c r="HE53">
        <f>IF(OR(ISNA(HA53),ISNA(HA52)),NA(),ABS(HA53-HA52))</f>
        <v/>
      </c>
      <c r="HF53">
        <f>IF(ISNA(GZ53),NA(),Capability!$N$13)</f>
        <v/>
      </c>
      <c r="HG53">
        <f>IF(ISNA(GZ53),NA(),IF(OR(Capability!$Q$13="",Settings!$F$7&lt;&gt;"Y"),NA(),Capability!$Q$13))</f>
        <v/>
      </c>
      <c r="HH53">
        <f>IF(ISNA(GZ53),NA(),IF(OR(Capability!$P$13="",Settings!$F$7&lt;&gt;"Y"),NA(),Capability!$P$13))</f>
        <v/>
      </c>
      <c r="HP53">
        <f>IF((HS$1+49)&gt;HQ$1,NA(),(HS$1+49)-4)</f>
        <v/>
      </c>
      <c r="HQ53">
        <f>IF((HS$1+49)&gt;HQ$1,NA(),INDEX('Data Entry'!$Q$5:$Q$10004,(HS$1+49)-4))</f>
        <v/>
      </c>
      <c r="HR53">
        <f>IF(ISNA(HP53),NA(),Capability!$K$14)</f>
        <v/>
      </c>
      <c r="HS53">
        <f>IF(ISNA(HP53),NA(),Capability!$J$14)</f>
        <v/>
      </c>
      <c r="HT53">
        <f>IF(ISNA(HP53),NA(),Capability!$L$14)</f>
        <v/>
      </c>
      <c r="HU53">
        <f>IF(OR(ISNA(HQ53),ISNA(HQ52)),NA(),ABS(HQ53-HQ52))</f>
        <v/>
      </c>
      <c r="HV53">
        <f>IF(ISNA(HP53),NA(),Capability!$N$14)</f>
        <v/>
      </c>
      <c r="HW53">
        <f>IF(ISNA(HP53),NA(),IF(OR(Capability!$Q$14="",Settings!$F$7&lt;&gt;"Y"),NA(),Capability!$Q$14))</f>
        <v/>
      </c>
      <c r="HX53">
        <f>IF(ISNA(HP53),NA(),IF(OR(Capability!$P$14="",Settings!$F$7&lt;&gt;"Y"),NA(),Capability!$P$14))</f>
        <v/>
      </c>
    </row>
    <row r="54">
      <c r="A54" s="35" t="inlineStr">
        <is>
          <t>Std Dev (overall)</t>
        </is>
      </c>
      <c r="B54" s="23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R54">
        <f>IF((CU$1+50)&gt;CS$1,NA(),(CU$1+50)-4)</f>
        <v/>
      </c>
      <c r="CS54">
        <f>IF((CU$1+50)&gt;CS$1,NA(),INDEX('Data Entry'!$I$5:$I$10004,(CU$1+50)-4))</f>
        <v/>
      </c>
      <c r="CT54">
        <f>IF(ISNA(CR54),NA(),Capability!$K$6)</f>
        <v/>
      </c>
      <c r="CU54">
        <f>IF(ISNA(CR54),NA(),Capability!$J$6)</f>
        <v/>
      </c>
      <c r="CV54">
        <f>IF(ISNA(CR54),NA(),Capability!$L$6)</f>
        <v/>
      </c>
      <c r="CW54">
        <f>IF(OR(ISNA(CS54),ISNA(CS53)),NA(),ABS(CS54-CS53))</f>
        <v/>
      </c>
      <c r="CX54">
        <f>IF(ISNA(CR54),NA(),Capability!$N$6)</f>
        <v/>
      </c>
      <c r="CY54">
        <f>IF(ISNA(CR54),NA(),IF(OR(Capability!$Q$6="",Settings!$F$7&lt;&gt;"Y"),NA(),Capability!$Q$6))</f>
        <v/>
      </c>
      <c r="CZ54">
        <f>IF(ISNA(CR54),NA(),IF(OR(Capability!$P$6="",Settings!$F$7&lt;&gt;"Y"),NA(),Capability!$P$6))</f>
        <v/>
      </c>
      <c r="DH54">
        <f>IF((DK$1+50)&gt;DI$1,NA(),(DK$1+50)-4)</f>
        <v/>
      </c>
      <c r="DI54">
        <f>IF((DK$1+50)&gt;DI$1,NA(),INDEX('Data Entry'!$J$5:$J$10004,(DK$1+50)-4))</f>
        <v/>
      </c>
      <c r="DJ54">
        <f>IF(ISNA(DH54),NA(),Capability!$K$7)</f>
        <v/>
      </c>
      <c r="DK54">
        <f>IF(ISNA(DH54),NA(),Capability!$J$7)</f>
        <v/>
      </c>
      <c r="DL54">
        <f>IF(ISNA(DH54),NA(),Capability!$L$7)</f>
        <v/>
      </c>
      <c r="DM54">
        <f>IF(OR(ISNA(DI54),ISNA(DI53)),NA(),ABS(DI54-DI53))</f>
        <v/>
      </c>
      <c r="DN54">
        <f>IF(ISNA(DH54),NA(),Capability!$N$7)</f>
        <v/>
      </c>
      <c r="DO54">
        <f>IF(ISNA(DH54),NA(),IF(OR(Capability!$Q$7="",Settings!$F$7&lt;&gt;"Y"),NA(),Capability!$Q$7))</f>
        <v/>
      </c>
      <c r="DP54">
        <f>IF(ISNA(DH54),NA(),IF(OR(Capability!$P$7="",Settings!$F$7&lt;&gt;"Y"),NA(),Capability!$P$7))</f>
        <v/>
      </c>
      <c r="DX54">
        <f>IF((EA$1+50)&gt;DY$1,NA(),(EA$1+50)-4)</f>
        <v/>
      </c>
      <c r="DY54">
        <f>IF((EA$1+50)&gt;DY$1,NA(),INDEX('Data Entry'!$K$5:$K$10004,(EA$1+50)-4))</f>
        <v/>
      </c>
      <c r="DZ54">
        <f>IF(ISNA(DX54),NA(),Capability!$K$8)</f>
        <v/>
      </c>
      <c r="EA54">
        <f>IF(ISNA(DX54),NA(),Capability!$J$8)</f>
        <v/>
      </c>
      <c r="EB54">
        <f>IF(ISNA(DX54),NA(),Capability!$L$8)</f>
        <v/>
      </c>
      <c r="EC54">
        <f>IF(OR(ISNA(DY54),ISNA(DY53)),NA(),ABS(DY54-DY53))</f>
        <v/>
      </c>
      <c r="ED54">
        <f>IF(ISNA(DX54),NA(),Capability!$N$8)</f>
        <v/>
      </c>
      <c r="EE54">
        <f>IF(ISNA(DX54),NA(),IF(OR(Capability!$Q$8="",Settings!$F$7&lt;&gt;"Y"),NA(),Capability!$Q$8))</f>
        <v/>
      </c>
      <c r="EF54">
        <f>IF(ISNA(DX54),NA(),IF(OR(Capability!$P$8="",Settings!$F$7&lt;&gt;"Y"),NA(),Capability!$P$8))</f>
        <v/>
      </c>
      <c r="EN54">
        <f>IF((EQ$1+50)&gt;EO$1,NA(),(EQ$1+50)-4)</f>
        <v/>
      </c>
      <c r="EO54">
        <f>IF((EQ$1+50)&gt;EO$1,NA(),INDEX('Data Entry'!$L$5:$L$10004,(EQ$1+50)-4))</f>
        <v/>
      </c>
      <c r="EP54">
        <f>IF(ISNA(EN54),NA(),Capability!$K$9)</f>
        <v/>
      </c>
      <c r="EQ54">
        <f>IF(ISNA(EN54),NA(),Capability!$J$9)</f>
        <v/>
      </c>
      <c r="ER54">
        <f>IF(ISNA(EN54),NA(),Capability!$L$9)</f>
        <v/>
      </c>
      <c r="ES54">
        <f>IF(OR(ISNA(EO54),ISNA(EO53)),NA(),ABS(EO54-EO53))</f>
        <v/>
      </c>
      <c r="ET54">
        <f>IF(ISNA(EN54),NA(),Capability!$N$9)</f>
        <v/>
      </c>
      <c r="EU54">
        <f>IF(ISNA(EN54),NA(),IF(OR(Capability!$Q$9="",Settings!$F$7&lt;&gt;"Y"),NA(),Capability!$Q$9))</f>
        <v/>
      </c>
      <c r="EV54">
        <f>IF(ISNA(EN54),NA(),IF(OR(Capability!$P$9="",Settings!$F$7&lt;&gt;"Y"),NA(),Capability!$P$9))</f>
        <v/>
      </c>
      <c r="FD54">
        <f>IF((FG$1+50)&gt;FE$1,NA(),(FG$1+50)-4)</f>
        <v/>
      </c>
      <c r="FE54">
        <f>IF((FG$1+50)&gt;FE$1,NA(),INDEX('Data Entry'!$M$5:$M$10004,(FG$1+50)-4))</f>
        <v/>
      </c>
      <c r="FF54">
        <f>IF(ISNA(FD54),NA(),Capability!$K$10)</f>
        <v/>
      </c>
      <c r="FG54">
        <f>IF(ISNA(FD54),NA(),Capability!$J$10)</f>
        <v/>
      </c>
      <c r="FH54">
        <f>IF(ISNA(FD54),NA(),Capability!$L$10)</f>
        <v/>
      </c>
      <c r="FI54">
        <f>IF(OR(ISNA(FE54),ISNA(FE53)),NA(),ABS(FE54-FE53))</f>
        <v/>
      </c>
      <c r="FJ54">
        <f>IF(ISNA(FD54),NA(),Capability!$N$10)</f>
        <v/>
      </c>
      <c r="FK54">
        <f>IF(ISNA(FD54),NA(),IF(OR(Capability!$Q$10="",Settings!$F$7&lt;&gt;"Y"),NA(),Capability!$Q$10))</f>
        <v/>
      </c>
      <c r="FL54">
        <f>IF(ISNA(FD54),NA(),IF(OR(Capability!$P$10="",Settings!$F$7&lt;&gt;"Y"),NA(),Capability!$P$10))</f>
        <v/>
      </c>
      <c r="FT54">
        <f>IF((FW$1+50)&gt;FU$1,NA(),(FW$1+50)-4)</f>
        <v/>
      </c>
      <c r="FU54">
        <f>IF((FW$1+50)&gt;FU$1,NA(),INDEX('Data Entry'!$N$5:$N$10004,(FW$1+50)-4))</f>
        <v/>
      </c>
      <c r="FV54">
        <f>IF(ISNA(FT54),NA(),Capability!$K$11)</f>
        <v/>
      </c>
      <c r="FW54">
        <f>IF(ISNA(FT54),NA(),Capability!$J$11)</f>
        <v/>
      </c>
      <c r="FX54">
        <f>IF(ISNA(FT54),NA(),Capability!$L$11)</f>
        <v/>
      </c>
      <c r="FY54">
        <f>IF(OR(ISNA(FU54),ISNA(FU53)),NA(),ABS(FU54-FU53))</f>
        <v/>
      </c>
      <c r="FZ54">
        <f>IF(ISNA(FT54),NA(),Capability!$N$11)</f>
        <v/>
      </c>
      <c r="GA54">
        <f>IF(ISNA(FT54),NA(),IF(OR(Capability!$Q$11="",Settings!$F$7&lt;&gt;"Y"),NA(),Capability!$Q$11))</f>
        <v/>
      </c>
      <c r="GB54">
        <f>IF(ISNA(FT54),NA(),IF(OR(Capability!$P$11="",Settings!$F$7&lt;&gt;"Y"),NA(),Capability!$P$11))</f>
        <v/>
      </c>
      <c r="GJ54">
        <f>IF((GM$1+50)&gt;GK$1,NA(),(GM$1+50)-4)</f>
        <v/>
      </c>
      <c r="GK54">
        <f>IF((GM$1+50)&gt;GK$1,NA(),INDEX('Data Entry'!$O$5:$O$10004,(GM$1+50)-4))</f>
        <v/>
      </c>
      <c r="GL54">
        <f>IF(ISNA(GJ54),NA(),Capability!$K$12)</f>
        <v/>
      </c>
      <c r="GM54">
        <f>IF(ISNA(GJ54),NA(),Capability!$J$12)</f>
        <v/>
      </c>
      <c r="GN54">
        <f>IF(ISNA(GJ54),NA(),Capability!$L$12)</f>
        <v/>
      </c>
      <c r="GO54">
        <f>IF(OR(ISNA(GK54),ISNA(GK53)),NA(),ABS(GK54-GK53))</f>
        <v/>
      </c>
      <c r="GP54">
        <f>IF(ISNA(GJ54),NA(),Capability!$N$12)</f>
        <v/>
      </c>
      <c r="GQ54">
        <f>IF(ISNA(GJ54),NA(),IF(OR(Capability!$Q$12="",Settings!$F$7&lt;&gt;"Y"),NA(),Capability!$Q$12))</f>
        <v/>
      </c>
      <c r="GR54">
        <f>IF(ISNA(GJ54),NA(),IF(OR(Capability!$P$12="",Settings!$F$7&lt;&gt;"Y"),NA(),Capability!$P$12))</f>
        <v/>
      </c>
      <c r="GZ54">
        <f>IF((HC$1+50)&gt;HA$1,NA(),(HC$1+50)-4)</f>
        <v/>
      </c>
      <c r="HA54">
        <f>IF((HC$1+50)&gt;HA$1,NA(),INDEX('Data Entry'!$P$5:$P$10004,(HC$1+50)-4))</f>
        <v/>
      </c>
      <c r="HB54">
        <f>IF(ISNA(GZ54),NA(),Capability!$K$13)</f>
        <v/>
      </c>
      <c r="HC54">
        <f>IF(ISNA(GZ54),NA(),Capability!$J$13)</f>
        <v/>
      </c>
      <c r="HD54">
        <f>IF(ISNA(GZ54),NA(),Capability!$L$13)</f>
        <v/>
      </c>
      <c r="HE54">
        <f>IF(OR(ISNA(HA54),ISNA(HA53)),NA(),ABS(HA54-HA53))</f>
        <v/>
      </c>
      <c r="HF54">
        <f>IF(ISNA(GZ54),NA(),Capability!$N$13)</f>
        <v/>
      </c>
      <c r="HG54">
        <f>IF(ISNA(GZ54),NA(),IF(OR(Capability!$Q$13="",Settings!$F$7&lt;&gt;"Y"),NA(),Capability!$Q$13))</f>
        <v/>
      </c>
      <c r="HH54">
        <f>IF(ISNA(GZ54),NA(),IF(OR(Capability!$P$13="",Settings!$F$7&lt;&gt;"Y"),NA(),Capability!$P$13))</f>
        <v/>
      </c>
      <c r="HP54">
        <f>IF((HS$1+50)&gt;HQ$1,NA(),(HS$1+50)-4)</f>
        <v/>
      </c>
      <c r="HQ54">
        <f>IF((HS$1+50)&gt;HQ$1,NA(),INDEX('Data Entry'!$Q$5:$Q$10004,(HS$1+50)-4))</f>
        <v/>
      </c>
      <c r="HR54">
        <f>IF(ISNA(HP54),NA(),Capability!$K$14)</f>
        <v/>
      </c>
      <c r="HS54">
        <f>IF(ISNA(HP54),NA(),Capability!$J$14)</f>
        <v/>
      </c>
      <c r="HT54">
        <f>IF(ISNA(HP54),NA(),Capability!$L$14)</f>
        <v/>
      </c>
      <c r="HU54">
        <f>IF(OR(ISNA(HQ54),ISNA(HQ53)),NA(),ABS(HQ54-HQ53))</f>
        <v/>
      </c>
      <c r="HV54">
        <f>IF(ISNA(HP54),NA(),Capability!$N$14)</f>
        <v/>
      </c>
      <c r="HW54">
        <f>IF(ISNA(HP54),NA(),IF(OR(Capability!$Q$14="",Settings!$F$7&lt;&gt;"Y"),NA(),Capability!$Q$14))</f>
        <v/>
      </c>
      <c r="HX54">
        <f>IF(ISNA(HP54),NA(),IF(OR(Capability!$P$14="",Settings!$F$7&lt;&gt;"Y"),NA(),Capability!$P$14))</f>
        <v/>
      </c>
    </row>
    <row r="55">
      <c r="A55" s="35" t="inlineStr">
        <is>
          <t>Sigma (within)</t>
        </is>
      </c>
      <c r="B55" s="23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R55">
        <f>IF((CU$1+51)&gt;CS$1,NA(),(CU$1+51)-4)</f>
        <v/>
      </c>
      <c r="CS55">
        <f>IF((CU$1+51)&gt;CS$1,NA(),INDEX('Data Entry'!$I$5:$I$10004,(CU$1+51)-4))</f>
        <v/>
      </c>
      <c r="CT55">
        <f>IF(ISNA(CR55),NA(),Capability!$K$6)</f>
        <v/>
      </c>
      <c r="CU55">
        <f>IF(ISNA(CR55),NA(),Capability!$J$6)</f>
        <v/>
      </c>
      <c r="CV55">
        <f>IF(ISNA(CR55),NA(),Capability!$L$6)</f>
        <v/>
      </c>
      <c r="CW55">
        <f>IF(OR(ISNA(CS55),ISNA(CS54)),NA(),ABS(CS55-CS54))</f>
        <v/>
      </c>
      <c r="CX55">
        <f>IF(ISNA(CR55),NA(),Capability!$N$6)</f>
        <v/>
      </c>
      <c r="CY55">
        <f>IF(ISNA(CR55),NA(),IF(OR(Capability!$Q$6="",Settings!$F$7&lt;&gt;"Y"),NA(),Capability!$Q$6))</f>
        <v/>
      </c>
      <c r="CZ55">
        <f>IF(ISNA(CR55),NA(),IF(OR(Capability!$P$6="",Settings!$F$7&lt;&gt;"Y"),NA(),Capability!$P$6))</f>
        <v/>
      </c>
      <c r="DH55">
        <f>IF((DK$1+51)&gt;DI$1,NA(),(DK$1+51)-4)</f>
        <v/>
      </c>
      <c r="DI55">
        <f>IF((DK$1+51)&gt;DI$1,NA(),INDEX('Data Entry'!$J$5:$J$10004,(DK$1+51)-4))</f>
        <v/>
      </c>
      <c r="DJ55">
        <f>IF(ISNA(DH55),NA(),Capability!$K$7)</f>
        <v/>
      </c>
      <c r="DK55">
        <f>IF(ISNA(DH55),NA(),Capability!$J$7)</f>
        <v/>
      </c>
      <c r="DL55">
        <f>IF(ISNA(DH55),NA(),Capability!$L$7)</f>
        <v/>
      </c>
      <c r="DM55">
        <f>IF(OR(ISNA(DI55),ISNA(DI54)),NA(),ABS(DI55-DI54))</f>
        <v/>
      </c>
      <c r="DN55">
        <f>IF(ISNA(DH55),NA(),Capability!$N$7)</f>
        <v/>
      </c>
      <c r="DO55">
        <f>IF(ISNA(DH55),NA(),IF(OR(Capability!$Q$7="",Settings!$F$7&lt;&gt;"Y"),NA(),Capability!$Q$7))</f>
        <v/>
      </c>
      <c r="DP55">
        <f>IF(ISNA(DH55),NA(),IF(OR(Capability!$P$7="",Settings!$F$7&lt;&gt;"Y"),NA(),Capability!$P$7))</f>
        <v/>
      </c>
      <c r="DX55">
        <f>IF((EA$1+51)&gt;DY$1,NA(),(EA$1+51)-4)</f>
        <v/>
      </c>
      <c r="DY55">
        <f>IF((EA$1+51)&gt;DY$1,NA(),INDEX('Data Entry'!$K$5:$K$10004,(EA$1+51)-4))</f>
        <v/>
      </c>
      <c r="DZ55">
        <f>IF(ISNA(DX55),NA(),Capability!$K$8)</f>
        <v/>
      </c>
      <c r="EA55">
        <f>IF(ISNA(DX55),NA(),Capability!$J$8)</f>
        <v/>
      </c>
      <c r="EB55">
        <f>IF(ISNA(DX55),NA(),Capability!$L$8)</f>
        <v/>
      </c>
      <c r="EC55">
        <f>IF(OR(ISNA(DY55),ISNA(DY54)),NA(),ABS(DY55-DY54))</f>
        <v/>
      </c>
      <c r="ED55">
        <f>IF(ISNA(DX55),NA(),Capability!$N$8)</f>
        <v/>
      </c>
      <c r="EE55">
        <f>IF(ISNA(DX55),NA(),IF(OR(Capability!$Q$8="",Settings!$F$7&lt;&gt;"Y"),NA(),Capability!$Q$8))</f>
        <v/>
      </c>
      <c r="EF55">
        <f>IF(ISNA(DX55),NA(),IF(OR(Capability!$P$8="",Settings!$F$7&lt;&gt;"Y"),NA(),Capability!$P$8))</f>
        <v/>
      </c>
      <c r="EN55">
        <f>IF((EQ$1+51)&gt;EO$1,NA(),(EQ$1+51)-4)</f>
        <v/>
      </c>
      <c r="EO55">
        <f>IF((EQ$1+51)&gt;EO$1,NA(),INDEX('Data Entry'!$L$5:$L$10004,(EQ$1+51)-4))</f>
        <v/>
      </c>
      <c r="EP55">
        <f>IF(ISNA(EN55),NA(),Capability!$K$9)</f>
        <v/>
      </c>
      <c r="EQ55">
        <f>IF(ISNA(EN55),NA(),Capability!$J$9)</f>
        <v/>
      </c>
      <c r="ER55">
        <f>IF(ISNA(EN55),NA(),Capability!$L$9)</f>
        <v/>
      </c>
      <c r="ES55">
        <f>IF(OR(ISNA(EO55),ISNA(EO54)),NA(),ABS(EO55-EO54))</f>
        <v/>
      </c>
      <c r="ET55">
        <f>IF(ISNA(EN55),NA(),Capability!$N$9)</f>
        <v/>
      </c>
      <c r="EU55">
        <f>IF(ISNA(EN55),NA(),IF(OR(Capability!$Q$9="",Settings!$F$7&lt;&gt;"Y"),NA(),Capability!$Q$9))</f>
        <v/>
      </c>
      <c r="EV55">
        <f>IF(ISNA(EN55),NA(),IF(OR(Capability!$P$9="",Settings!$F$7&lt;&gt;"Y"),NA(),Capability!$P$9))</f>
        <v/>
      </c>
      <c r="FD55">
        <f>IF((FG$1+51)&gt;FE$1,NA(),(FG$1+51)-4)</f>
        <v/>
      </c>
      <c r="FE55">
        <f>IF((FG$1+51)&gt;FE$1,NA(),INDEX('Data Entry'!$M$5:$M$10004,(FG$1+51)-4))</f>
        <v/>
      </c>
      <c r="FF55">
        <f>IF(ISNA(FD55),NA(),Capability!$K$10)</f>
        <v/>
      </c>
      <c r="FG55">
        <f>IF(ISNA(FD55),NA(),Capability!$J$10)</f>
        <v/>
      </c>
      <c r="FH55">
        <f>IF(ISNA(FD55),NA(),Capability!$L$10)</f>
        <v/>
      </c>
      <c r="FI55">
        <f>IF(OR(ISNA(FE55),ISNA(FE54)),NA(),ABS(FE55-FE54))</f>
        <v/>
      </c>
      <c r="FJ55">
        <f>IF(ISNA(FD55),NA(),Capability!$N$10)</f>
        <v/>
      </c>
      <c r="FK55">
        <f>IF(ISNA(FD55),NA(),IF(OR(Capability!$Q$10="",Settings!$F$7&lt;&gt;"Y"),NA(),Capability!$Q$10))</f>
        <v/>
      </c>
      <c r="FL55">
        <f>IF(ISNA(FD55),NA(),IF(OR(Capability!$P$10="",Settings!$F$7&lt;&gt;"Y"),NA(),Capability!$P$10))</f>
        <v/>
      </c>
      <c r="FT55">
        <f>IF((FW$1+51)&gt;FU$1,NA(),(FW$1+51)-4)</f>
        <v/>
      </c>
      <c r="FU55">
        <f>IF((FW$1+51)&gt;FU$1,NA(),INDEX('Data Entry'!$N$5:$N$10004,(FW$1+51)-4))</f>
        <v/>
      </c>
      <c r="FV55">
        <f>IF(ISNA(FT55),NA(),Capability!$K$11)</f>
        <v/>
      </c>
      <c r="FW55">
        <f>IF(ISNA(FT55),NA(),Capability!$J$11)</f>
        <v/>
      </c>
      <c r="FX55">
        <f>IF(ISNA(FT55),NA(),Capability!$L$11)</f>
        <v/>
      </c>
      <c r="FY55">
        <f>IF(OR(ISNA(FU55),ISNA(FU54)),NA(),ABS(FU55-FU54))</f>
        <v/>
      </c>
      <c r="FZ55">
        <f>IF(ISNA(FT55),NA(),Capability!$N$11)</f>
        <v/>
      </c>
      <c r="GA55">
        <f>IF(ISNA(FT55),NA(),IF(OR(Capability!$Q$11="",Settings!$F$7&lt;&gt;"Y"),NA(),Capability!$Q$11))</f>
        <v/>
      </c>
      <c r="GB55">
        <f>IF(ISNA(FT55),NA(),IF(OR(Capability!$P$11="",Settings!$F$7&lt;&gt;"Y"),NA(),Capability!$P$11))</f>
        <v/>
      </c>
      <c r="GJ55">
        <f>IF((GM$1+51)&gt;GK$1,NA(),(GM$1+51)-4)</f>
        <v/>
      </c>
      <c r="GK55">
        <f>IF((GM$1+51)&gt;GK$1,NA(),INDEX('Data Entry'!$O$5:$O$10004,(GM$1+51)-4))</f>
        <v/>
      </c>
      <c r="GL55">
        <f>IF(ISNA(GJ55),NA(),Capability!$K$12)</f>
        <v/>
      </c>
      <c r="GM55">
        <f>IF(ISNA(GJ55),NA(),Capability!$J$12)</f>
        <v/>
      </c>
      <c r="GN55">
        <f>IF(ISNA(GJ55),NA(),Capability!$L$12)</f>
        <v/>
      </c>
      <c r="GO55">
        <f>IF(OR(ISNA(GK55),ISNA(GK54)),NA(),ABS(GK55-GK54))</f>
        <v/>
      </c>
      <c r="GP55">
        <f>IF(ISNA(GJ55),NA(),Capability!$N$12)</f>
        <v/>
      </c>
      <c r="GQ55">
        <f>IF(ISNA(GJ55),NA(),IF(OR(Capability!$Q$12="",Settings!$F$7&lt;&gt;"Y"),NA(),Capability!$Q$12))</f>
        <v/>
      </c>
      <c r="GR55">
        <f>IF(ISNA(GJ55),NA(),IF(OR(Capability!$P$12="",Settings!$F$7&lt;&gt;"Y"),NA(),Capability!$P$12))</f>
        <v/>
      </c>
      <c r="GZ55">
        <f>IF((HC$1+51)&gt;HA$1,NA(),(HC$1+51)-4)</f>
        <v/>
      </c>
      <c r="HA55">
        <f>IF((HC$1+51)&gt;HA$1,NA(),INDEX('Data Entry'!$P$5:$P$10004,(HC$1+51)-4))</f>
        <v/>
      </c>
      <c r="HB55">
        <f>IF(ISNA(GZ55),NA(),Capability!$K$13)</f>
        <v/>
      </c>
      <c r="HC55">
        <f>IF(ISNA(GZ55),NA(),Capability!$J$13)</f>
        <v/>
      </c>
      <c r="HD55">
        <f>IF(ISNA(GZ55),NA(),Capability!$L$13)</f>
        <v/>
      </c>
      <c r="HE55">
        <f>IF(OR(ISNA(HA55),ISNA(HA54)),NA(),ABS(HA55-HA54))</f>
        <v/>
      </c>
      <c r="HF55">
        <f>IF(ISNA(GZ55),NA(),Capability!$N$13)</f>
        <v/>
      </c>
      <c r="HG55">
        <f>IF(ISNA(GZ55),NA(),IF(OR(Capability!$Q$13="",Settings!$F$7&lt;&gt;"Y"),NA(),Capability!$Q$13))</f>
        <v/>
      </c>
      <c r="HH55">
        <f>IF(ISNA(GZ55),NA(),IF(OR(Capability!$P$13="",Settings!$F$7&lt;&gt;"Y"),NA(),Capability!$P$13))</f>
        <v/>
      </c>
      <c r="HP55">
        <f>IF((HS$1+51)&gt;HQ$1,NA(),(HS$1+51)-4)</f>
        <v/>
      </c>
      <c r="HQ55">
        <f>IF((HS$1+51)&gt;HQ$1,NA(),INDEX('Data Entry'!$Q$5:$Q$10004,(HS$1+51)-4))</f>
        <v/>
      </c>
      <c r="HR55">
        <f>IF(ISNA(HP55),NA(),Capability!$K$14)</f>
        <v/>
      </c>
      <c r="HS55">
        <f>IF(ISNA(HP55),NA(),Capability!$J$14)</f>
        <v/>
      </c>
      <c r="HT55">
        <f>IF(ISNA(HP55),NA(),Capability!$L$14)</f>
        <v/>
      </c>
      <c r="HU55">
        <f>IF(OR(ISNA(HQ55),ISNA(HQ54)),NA(),ABS(HQ55-HQ54))</f>
        <v/>
      </c>
      <c r="HV55">
        <f>IF(ISNA(HP55),NA(),Capability!$N$14)</f>
        <v/>
      </c>
      <c r="HW55">
        <f>IF(ISNA(HP55),NA(),IF(OR(Capability!$Q$14="",Settings!$F$7&lt;&gt;"Y"),NA(),Capability!$Q$14))</f>
        <v/>
      </c>
      <c r="HX55">
        <f>IF(ISNA(HP55),NA(),IF(OR(Capability!$P$14="",Settings!$F$7&lt;&gt;"Y"),NA(),Capability!$P$14))</f>
        <v/>
      </c>
    </row>
    <row r="56">
      <c r="A56" s="37" t="inlineStr">
        <is>
          <t>CONTROL</t>
        </is>
      </c>
      <c r="B56" s="28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R56">
        <f>IF((CU$1+52)&gt;CS$1,NA(),(CU$1+52)-4)</f>
        <v/>
      </c>
      <c r="CS56">
        <f>IF((CU$1+52)&gt;CS$1,NA(),INDEX('Data Entry'!$I$5:$I$10004,(CU$1+52)-4))</f>
        <v/>
      </c>
      <c r="CT56">
        <f>IF(ISNA(CR56),NA(),Capability!$K$6)</f>
        <v/>
      </c>
      <c r="CU56">
        <f>IF(ISNA(CR56),NA(),Capability!$J$6)</f>
        <v/>
      </c>
      <c r="CV56">
        <f>IF(ISNA(CR56),NA(),Capability!$L$6)</f>
        <v/>
      </c>
      <c r="CW56">
        <f>IF(OR(ISNA(CS56),ISNA(CS55)),NA(),ABS(CS56-CS55))</f>
        <v/>
      </c>
      <c r="CX56">
        <f>IF(ISNA(CR56),NA(),Capability!$N$6)</f>
        <v/>
      </c>
      <c r="CY56">
        <f>IF(ISNA(CR56),NA(),IF(OR(Capability!$Q$6="",Settings!$F$7&lt;&gt;"Y"),NA(),Capability!$Q$6))</f>
        <v/>
      </c>
      <c r="CZ56">
        <f>IF(ISNA(CR56),NA(),IF(OR(Capability!$P$6="",Settings!$F$7&lt;&gt;"Y"),NA(),Capability!$P$6))</f>
        <v/>
      </c>
      <c r="DH56">
        <f>IF((DK$1+52)&gt;DI$1,NA(),(DK$1+52)-4)</f>
        <v/>
      </c>
      <c r="DI56">
        <f>IF((DK$1+52)&gt;DI$1,NA(),INDEX('Data Entry'!$J$5:$J$10004,(DK$1+52)-4))</f>
        <v/>
      </c>
      <c r="DJ56">
        <f>IF(ISNA(DH56),NA(),Capability!$K$7)</f>
        <v/>
      </c>
      <c r="DK56">
        <f>IF(ISNA(DH56),NA(),Capability!$J$7)</f>
        <v/>
      </c>
      <c r="DL56">
        <f>IF(ISNA(DH56),NA(),Capability!$L$7)</f>
        <v/>
      </c>
      <c r="DM56">
        <f>IF(OR(ISNA(DI56),ISNA(DI55)),NA(),ABS(DI56-DI55))</f>
        <v/>
      </c>
      <c r="DN56">
        <f>IF(ISNA(DH56),NA(),Capability!$N$7)</f>
        <v/>
      </c>
      <c r="DO56">
        <f>IF(ISNA(DH56),NA(),IF(OR(Capability!$Q$7="",Settings!$F$7&lt;&gt;"Y"),NA(),Capability!$Q$7))</f>
        <v/>
      </c>
      <c r="DP56">
        <f>IF(ISNA(DH56),NA(),IF(OR(Capability!$P$7="",Settings!$F$7&lt;&gt;"Y"),NA(),Capability!$P$7))</f>
        <v/>
      </c>
      <c r="DX56">
        <f>IF((EA$1+52)&gt;DY$1,NA(),(EA$1+52)-4)</f>
        <v/>
      </c>
      <c r="DY56">
        <f>IF((EA$1+52)&gt;DY$1,NA(),INDEX('Data Entry'!$K$5:$K$10004,(EA$1+52)-4))</f>
        <v/>
      </c>
      <c r="DZ56">
        <f>IF(ISNA(DX56),NA(),Capability!$K$8)</f>
        <v/>
      </c>
      <c r="EA56">
        <f>IF(ISNA(DX56),NA(),Capability!$J$8)</f>
        <v/>
      </c>
      <c r="EB56">
        <f>IF(ISNA(DX56),NA(),Capability!$L$8)</f>
        <v/>
      </c>
      <c r="EC56">
        <f>IF(OR(ISNA(DY56),ISNA(DY55)),NA(),ABS(DY56-DY55))</f>
        <v/>
      </c>
      <c r="ED56">
        <f>IF(ISNA(DX56),NA(),Capability!$N$8)</f>
        <v/>
      </c>
      <c r="EE56">
        <f>IF(ISNA(DX56),NA(),IF(OR(Capability!$Q$8="",Settings!$F$7&lt;&gt;"Y"),NA(),Capability!$Q$8))</f>
        <v/>
      </c>
      <c r="EF56">
        <f>IF(ISNA(DX56),NA(),IF(OR(Capability!$P$8="",Settings!$F$7&lt;&gt;"Y"),NA(),Capability!$P$8))</f>
        <v/>
      </c>
      <c r="EN56">
        <f>IF((EQ$1+52)&gt;EO$1,NA(),(EQ$1+52)-4)</f>
        <v/>
      </c>
      <c r="EO56">
        <f>IF((EQ$1+52)&gt;EO$1,NA(),INDEX('Data Entry'!$L$5:$L$10004,(EQ$1+52)-4))</f>
        <v/>
      </c>
      <c r="EP56">
        <f>IF(ISNA(EN56),NA(),Capability!$K$9)</f>
        <v/>
      </c>
      <c r="EQ56">
        <f>IF(ISNA(EN56),NA(),Capability!$J$9)</f>
        <v/>
      </c>
      <c r="ER56">
        <f>IF(ISNA(EN56),NA(),Capability!$L$9)</f>
        <v/>
      </c>
      <c r="ES56">
        <f>IF(OR(ISNA(EO56),ISNA(EO55)),NA(),ABS(EO56-EO55))</f>
        <v/>
      </c>
      <c r="ET56">
        <f>IF(ISNA(EN56),NA(),Capability!$N$9)</f>
        <v/>
      </c>
      <c r="EU56">
        <f>IF(ISNA(EN56),NA(),IF(OR(Capability!$Q$9="",Settings!$F$7&lt;&gt;"Y"),NA(),Capability!$Q$9))</f>
        <v/>
      </c>
      <c r="EV56">
        <f>IF(ISNA(EN56),NA(),IF(OR(Capability!$P$9="",Settings!$F$7&lt;&gt;"Y"),NA(),Capability!$P$9))</f>
        <v/>
      </c>
      <c r="FD56">
        <f>IF((FG$1+52)&gt;FE$1,NA(),(FG$1+52)-4)</f>
        <v/>
      </c>
      <c r="FE56">
        <f>IF((FG$1+52)&gt;FE$1,NA(),INDEX('Data Entry'!$M$5:$M$10004,(FG$1+52)-4))</f>
        <v/>
      </c>
      <c r="FF56">
        <f>IF(ISNA(FD56),NA(),Capability!$K$10)</f>
        <v/>
      </c>
      <c r="FG56">
        <f>IF(ISNA(FD56),NA(),Capability!$J$10)</f>
        <v/>
      </c>
      <c r="FH56">
        <f>IF(ISNA(FD56),NA(),Capability!$L$10)</f>
        <v/>
      </c>
      <c r="FI56">
        <f>IF(OR(ISNA(FE56),ISNA(FE55)),NA(),ABS(FE56-FE55))</f>
        <v/>
      </c>
      <c r="FJ56">
        <f>IF(ISNA(FD56),NA(),Capability!$N$10)</f>
        <v/>
      </c>
      <c r="FK56">
        <f>IF(ISNA(FD56),NA(),IF(OR(Capability!$Q$10="",Settings!$F$7&lt;&gt;"Y"),NA(),Capability!$Q$10))</f>
        <v/>
      </c>
      <c r="FL56">
        <f>IF(ISNA(FD56),NA(),IF(OR(Capability!$P$10="",Settings!$F$7&lt;&gt;"Y"),NA(),Capability!$P$10))</f>
        <v/>
      </c>
      <c r="FT56">
        <f>IF((FW$1+52)&gt;FU$1,NA(),(FW$1+52)-4)</f>
        <v/>
      </c>
      <c r="FU56">
        <f>IF((FW$1+52)&gt;FU$1,NA(),INDEX('Data Entry'!$N$5:$N$10004,(FW$1+52)-4))</f>
        <v/>
      </c>
      <c r="FV56">
        <f>IF(ISNA(FT56),NA(),Capability!$K$11)</f>
        <v/>
      </c>
      <c r="FW56">
        <f>IF(ISNA(FT56),NA(),Capability!$J$11)</f>
        <v/>
      </c>
      <c r="FX56">
        <f>IF(ISNA(FT56),NA(),Capability!$L$11)</f>
        <v/>
      </c>
      <c r="FY56">
        <f>IF(OR(ISNA(FU56),ISNA(FU55)),NA(),ABS(FU56-FU55))</f>
        <v/>
      </c>
      <c r="FZ56">
        <f>IF(ISNA(FT56),NA(),Capability!$N$11)</f>
        <v/>
      </c>
      <c r="GA56">
        <f>IF(ISNA(FT56),NA(),IF(OR(Capability!$Q$11="",Settings!$F$7&lt;&gt;"Y"),NA(),Capability!$Q$11))</f>
        <v/>
      </c>
      <c r="GB56">
        <f>IF(ISNA(FT56),NA(),IF(OR(Capability!$P$11="",Settings!$F$7&lt;&gt;"Y"),NA(),Capability!$P$11))</f>
        <v/>
      </c>
      <c r="GJ56">
        <f>IF((GM$1+52)&gt;GK$1,NA(),(GM$1+52)-4)</f>
        <v/>
      </c>
      <c r="GK56">
        <f>IF((GM$1+52)&gt;GK$1,NA(),INDEX('Data Entry'!$O$5:$O$10004,(GM$1+52)-4))</f>
        <v/>
      </c>
      <c r="GL56">
        <f>IF(ISNA(GJ56),NA(),Capability!$K$12)</f>
        <v/>
      </c>
      <c r="GM56">
        <f>IF(ISNA(GJ56),NA(),Capability!$J$12)</f>
        <v/>
      </c>
      <c r="GN56">
        <f>IF(ISNA(GJ56),NA(),Capability!$L$12)</f>
        <v/>
      </c>
      <c r="GO56">
        <f>IF(OR(ISNA(GK56),ISNA(GK55)),NA(),ABS(GK56-GK55))</f>
        <v/>
      </c>
      <c r="GP56">
        <f>IF(ISNA(GJ56),NA(),Capability!$N$12)</f>
        <v/>
      </c>
      <c r="GQ56">
        <f>IF(ISNA(GJ56),NA(),IF(OR(Capability!$Q$12="",Settings!$F$7&lt;&gt;"Y"),NA(),Capability!$Q$12))</f>
        <v/>
      </c>
      <c r="GR56">
        <f>IF(ISNA(GJ56),NA(),IF(OR(Capability!$P$12="",Settings!$F$7&lt;&gt;"Y"),NA(),Capability!$P$12))</f>
        <v/>
      </c>
      <c r="GZ56">
        <f>IF((HC$1+52)&gt;HA$1,NA(),(HC$1+52)-4)</f>
        <v/>
      </c>
      <c r="HA56">
        <f>IF((HC$1+52)&gt;HA$1,NA(),INDEX('Data Entry'!$P$5:$P$10004,(HC$1+52)-4))</f>
        <v/>
      </c>
      <c r="HB56">
        <f>IF(ISNA(GZ56),NA(),Capability!$K$13)</f>
        <v/>
      </c>
      <c r="HC56">
        <f>IF(ISNA(GZ56),NA(),Capability!$J$13)</f>
        <v/>
      </c>
      <c r="HD56">
        <f>IF(ISNA(GZ56),NA(),Capability!$L$13)</f>
        <v/>
      </c>
      <c r="HE56">
        <f>IF(OR(ISNA(HA56),ISNA(HA55)),NA(),ABS(HA56-HA55))</f>
        <v/>
      </c>
      <c r="HF56">
        <f>IF(ISNA(GZ56),NA(),Capability!$N$13)</f>
        <v/>
      </c>
      <c r="HG56">
        <f>IF(ISNA(GZ56),NA(),IF(OR(Capability!$Q$13="",Settings!$F$7&lt;&gt;"Y"),NA(),Capability!$Q$13))</f>
        <v/>
      </c>
      <c r="HH56">
        <f>IF(ISNA(GZ56),NA(),IF(OR(Capability!$P$13="",Settings!$F$7&lt;&gt;"Y"),NA(),Capability!$P$13))</f>
        <v/>
      </c>
      <c r="HP56">
        <f>IF((HS$1+52)&gt;HQ$1,NA(),(HS$1+52)-4)</f>
        <v/>
      </c>
      <c r="HQ56">
        <f>IF((HS$1+52)&gt;HQ$1,NA(),INDEX('Data Entry'!$Q$5:$Q$10004,(HS$1+52)-4))</f>
        <v/>
      </c>
      <c r="HR56">
        <f>IF(ISNA(HP56),NA(),Capability!$K$14)</f>
        <v/>
      </c>
      <c r="HS56">
        <f>IF(ISNA(HP56),NA(),Capability!$J$14)</f>
        <v/>
      </c>
      <c r="HT56">
        <f>IF(ISNA(HP56),NA(),Capability!$L$14)</f>
        <v/>
      </c>
      <c r="HU56">
        <f>IF(OR(ISNA(HQ56),ISNA(HQ55)),NA(),ABS(HQ56-HQ55))</f>
        <v/>
      </c>
      <c r="HV56">
        <f>IF(ISNA(HP56),NA(),Capability!$N$14)</f>
        <v/>
      </c>
      <c r="HW56">
        <f>IF(ISNA(HP56),NA(),IF(OR(Capability!$Q$14="",Settings!$F$7&lt;&gt;"Y"),NA(),Capability!$Q$14))</f>
        <v/>
      </c>
      <c r="HX56">
        <f>IF(ISNA(HP56),NA(),IF(OR(Capability!$P$14="",Settings!$F$7&lt;&gt;"Y"),NA(),Capability!$P$14))</f>
        <v/>
      </c>
    </row>
    <row r="57">
      <c r="A57" s="35" t="inlineStr">
        <is>
          <t>UCL</t>
        </is>
      </c>
      <c r="B57" s="23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R57">
        <f>IF((CU$1+53)&gt;CS$1,NA(),(CU$1+53)-4)</f>
        <v/>
      </c>
      <c r="CS57">
        <f>IF((CU$1+53)&gt;CS$1,NA(),INDEX('Data Entry'!$I$5:$I$10004,(CU$1+53)-4))</f>
        <v/>
      </c>
      <c r="CT57">
        <f>IF(ISNA(CR57),NA(),Capability!$K$6)</f>
        <v/>
      </c>
      <c r="CU57">
        <f>IF(ISNA(CR57),NA(),Capability!$J$6)</f>
        <v/>
      </c>
      <c r="CV57">
        <f>IF(ISNA(CR57),NA(),Capability!$L$6)</f>
        <v/>
      </c>
      <c r="CW57">
        <f>IF(OR(ISNA(CS57),ISNA(CS56)),NA(),ABS(CS57-CS56))</f>
        <v/>
      </c>
      <c r="CX57">
        <f>IF(ISNA(CR57),NA(),Capability!$N$6)</f>
        <v/>
      </c>
      <c r="CY57">
        <f>IF(ISNA(CR57),NA(),IF(OR(Capability!$Q$6="",Settings!$F$7&lt;&gt;"Y"),NA(),Capability!$Q$6))</f>
        <v/>
      </c>
      <c r="CZ57">
        <f>IF(ISNA(CR57),NA(),IF(OR(Capability!$P$6="",Settings!$F$7&lt;&gt;"Y"),NA(),Capability!$P$6))</f>
        <v/>
      </c>
      <c r="DH57">
        <f>IF((DK$1+53)&gt;DI$1,NA(),(DK$1+53)-4)</f>
        <v/>
      </c>
      <c r="DI57">
        <f>IF((DK$1+53)&gt;DI$1,NA(),INDEX('Data Entry'!$J$5:$J$10004,(DK$1+53)-4))</f>
        <v/>
      </c>
      <c r="DJ57">
        <f>IF(ISNA(DH57),NA(),Capability!$K$7)</f>
        <v/>
      </c>
      <c r="DK57">
        <f>IF(ISNA(DH57),NA(),Capability!$J$7)</f>
        <v/>
      </c>
      <c r="DL57">
        <f>IF(ISNA(DH57),NA(),Capability!$L$7)</f>
        <v/>
      </c>
      <c r="DM57">
        <f>IF(OR(ISNA(DI57),ISNA(DI56)),NA(),ABS(DI57-DI56))</f>
        <v/>
      </c>
      <c r="DN57">
        <f>IF(ISNA(DH57),NA(),Capability!$N$7)</f>
        <v/>
      </c>
      <c r="DO57">
        <f>IF(ISNA(DH57),NA(),IF(OR(Capability!$Q$7="",Settings!$F$7&lt;&gt;"Y"),NA(),Capability!$Q$7))</f>
        <v/>
      </c>
      <c r="DP57">
        <f>IF(ISNA(DH57),NA(),IF(OR(Capability!$P$7="",Settings!$F$7&lt;&gt;"Y"),NA(),Capability!$P$7))</f>
        <v/>
      </c>
      <c r="DX57">
        <f>IF((EA$1+53)&gt;DY$1,NA(),(EA$1+53)-4)</f>
        <v/>
      </c>
      <c r="DY57">
        <f>IF((EA$1+53)&gt;DY$1,NA(),INDEX('Data Entry'!$K$5:$K$10004,(EA$1+53)-4))</f>
        <v/>
      </c>
      <c r="DZ57">
        <f>IF(ISNA(DX57),NA(),Capability!$K$8)</f>
        <v/>
      </c>
      <c r="EA57">
        <f>IF(ISNA(DX57),NA(),Capability!$J$8)</f>
        <v/>
      </c>
      <c r="EB57">
        <f>IF(ISNA(DX57),NA(),Capability!$L$8)</f>
        <v/>
      </c>
      <c r="EC57">
        <f>IF(OR(ISNA(DY57),ISNA(DY56)),NA(),ABS(DY57-DY56))</f>
        <v/>
      </c>
      <c r="ED57">
        <f>IF(ISNA(DX57),NA(),Capability!$N$8)</f>
        <v/>
      </c>
      <c r="EE57">
        <f>IF(ISNA(DX57),NA(),IF(OR(Capability!$Q$8="",Settings!$F$7&lt;&gt;"Y"),NA(),Capability!$Q$8))</f>
        <v/>
      </c>
      <c r="EF57">
        <f>IF(ISNA(DX57),NA(),IF(OR(Capability!$P$8="",Settings!$F$7&lt;&gt;"Y"),NA(),Capability!$P$8))</f>
        <v/>
      </c>
      <c r="EN57">
        <f>IF((EQ$1+53)&gt;EO$1,NA(),(EQ$1+53)-4)</f>
        <v/>
      </c>
      <c r="EO57">
        <f>IF((EQ$1+53)&gt;EO$1,NA(),INDEX('Data Entry'!$L$5:$L$10004,(EQ$1+53)-4))</f>
        <v/>
      </c>
      <c r="EP57">
        <f>IF(ISNA(EN57),NA(),Capability!$K$9)</f>
        <v/>
      </c>
      <c r="EQ57">
        <f>IF(ISNA(EN57),NA(),Capability!$J$9)</f>
        <v/>
      </c>
      <c r="ER57">
        <f>IF(ISNA(EN57),NA(),Capability!$L$9)</f>
        <v/>
      </c>
      <c r="ES57">
        <f>IF(OR(ISNA(EO57),ISNA(EO56)),NA(),ABS(EO57-EO56))</f>
        <v/>
      </c>
      <c r="ET57">
        <f>IF(ISNA(EN57),NA(),Capability!$N$9)</f>
        <v/>
      </c>
      <c r="EU57">
        <f>IF(ISNA(EN57),NA(),IF(OR(Capability!$Q$9="",Settings!$F$7&lt;&gt;"Y"),NA(),Capability!$Q$9))</f>
        <v/>
      </c>
      <c r="EV57">
        <f>IF(ISNA(EN57),NA(),IF(OR(Capability!$P$9="",Settings!$F$7&lt;&gt;"Y"),NA(),Capability!$P$9))</f>
        <v/>
      </c>
      <c r="FD57">
        <f>IF((FG$1+53)&gt;FE$1,NA(),(FG$1+53)-4)</f>
        <v/>
      </c>
      <c r="FE57">
        <f>IF((FG$1+53)&gt;FE$1,NA(),INDEX('Data Entry'!$M$5:$M$10004,(FG$1+53)-4))</f>
        <v/>
      </c>
      <c r="FF57">
        <f>IF(ISNA(FD57),NA(),Capability!$K$10)</f>
        <v/>
      </c>
      <c r="FG57">
        <f>IF(ISNA(FD57),NA(),Capability!$J$10)</f>
        <v/>
      </c>
      <c r="FH57">
        <f>IF(ISNA(FD57),NA(),Capability!$L$10)</f>
        <v/>
      </c>
      <c r="FI57">
        <f>IF(OR(ISNA(FE57),ISNA(FE56)),NA(),ABS(FE57-FE56))</f>
        <v/>
      </c>
      <c r="FJ57">
        <f>IF(ISNA(FD57),NA(),Capability!$N$10)</f>
        <v/>
      </c>
      <c r="FK57">
        <f>IF(ISNA(FD57),NA(),IF(OR(Capability!$Q$10="",Settings!$F$7&lt;&gt;"Y"),NA(),Capability!$Q$10))</f>
        <v/>
      </c>
      <c r="FL57">
        <f>IF(ISNA(FD57),NA(),IF(OR(Capability!$P$10="",Settings!$F$7&lt;&gt;"Y"),NA(),Capability!$P$10))</f>
        <v/>
      </c>
      <c r="FT57">
        <f>IF((FW$1+53)&gt;FU$1,NA(),(FW$1+53)-4)</f>
        <v/>
      </c>
      <c r="FU57">
        <f>IF((FW$1+53)&gt;FU$1,NA(),INDEX('Data Entry'!$N$5:$N$10004,(FW$1+53)-4))</f>
        <v/>
      </c>
      <c r="FV57">
        <f>IF(ISNA(FT57),NA(),Capability!$K$11)</f>
        <v/>
      </c>
      <c r="FW57">
        <f>IF(ISNA(FT57),NA(),Capability!$J$11)</f>
        <v/>
      </c>
      <c r="FX57">
        <f>IF(ISNA(FT57),NA(),Capability!$L$11)</f>
        <v/>
      </c>
      <c r="FY57">
        <f>IF(OR(ISNA(FU57),ISNA(FU56)),NA(),ABS(FU57-FU56))</f>
        <v/>
      </c>
      <c r="FZ57">
        <f>IF(ISNA(FT57),NA(),Capability!$N$11)</f>
        <v/>
      </c>
      <c r="GA57">
        <f>IF(ISNA(FT57),NA(),IF(OR(Capability!$Q$11="",Settings!$F$7&lt;&gt;"Y"),NA(),Capability!$Q$11))</f>
        <v/>
      </c>
      <c r="GB57">
        <f>IF(ISNA(FT57),NA(),IF(OR(Capability!$P$11="",Settings!$F$7&lt;&gt;"Y"),NA(),Capability!$P$11))</f>
        <v/>
      </c>
      <c r="GJ57">
        <f>IF((GM$1+53)&gt;GK$1,NA(),(GM$1+53)-4)</f>
        <v/>
      </c>
      <c r="GK57">
        <f>IF((GM$1+53)&gt;GK$1,NA(),INDEX('Data Entry'!$O$5:$O$10004,(GM$1+53)-4))</f>
        <v/>
      </c>
      <c r="GL57">
        <f>IF(ISNA(GJ57),NA(),Capability!$K$12)</f>
        <v/>
      </c>
      <c r="GM57">
        <f>IF(ISNA(GJ57),NA(),Capability!$J$12)</f>
        <v/>
      </c>
      <c r="GN57">
        <f>IF(ISNA(GJ57),NA(),Capability!$L$12)</f>
        <v/>
      </c>
      <c r="GO57">
        <f>IF(OR(ISNA(GK57),ISNA(GK56)),NA(),ABS(GK57-GK56))</f>
        <v/>
      </c>
      <c r="GP57">
        <f>IF(ISNA(GJ57),NA(),Capability!$N$12)</f>
        <v/>
      </c>
      <c r="GQ57">
        <f>IF(ISNA(GJ57),NA(),IF(OR(Capability!$Q$12="",Settings!$F$7&lt;&gt;"Y"),NA(),Capability!$Q$12))</f>
        <v/>
      </c>
      <c r="GR57">
        <f>IF(ISNA(GJ57),NA(),IF(OR(Capability!$P$12="",Settings!$F$7&lt;&gt;"Y"),NA(),Capability!$P$12))</f>
        <v/>
      </c>
      <c r="GZ57">
        <f>IF((HC$1+53)&gt;HA$1,NA(),(HC$1+53)-4)</f>
        <v/>
      </c>
      <c r="HA57">
        <f>IF((HC$1+53)&gt;HA$1,NA(),INDEX('Data Entry'!$P$5:$P$10004,(HC$1+53)-4))</f>
        <v/>
      </c>
      <c r="HB57">
        <f>IF(ISNA(GZ57),NA(),Capability!$K$13)</f>
        <v/>
      </c>
      <c r="HC57">
        <f>IF(ISNA(GZ57),NA(),Capability!$J$13)</f>
        <v/>
      </c>
      <c r="HD57">
        <f>IF(ISNA(GZ57),NA(),Capability!$L$13)</f>
        <v/>
      </c>
      <c r="HE57">
        <f>IF(OR(ISNA(HA57),ISNA(HA56)),NA(),ABS(HA57-HA56))</f>
        <v/>
      </c>
      <c r="HF57">
        <f>IF(ISNA(GZ57),NA(),Capability!$N$13)</f>
        <v/>
      </c>
      <c r="HG57">
        <f>IF(ISNA(GZ57),NA(),IF(OR(Capability!$Q$13="",Settings!$F$7&lt;&gt;"Y"),NA(),Capability!$Q$13))</f>
        <v/>
      </c>
      <c r="HH57">
        <f>IF(ISNA(GZ57),NA(),IF(OR(Capability!$P$13="",Settings!$F$7&lt;&gt;"Y"),NA(),Capability!$P$13))</f>
        <v/>
      </c>
      <c r="HP57">
        <f>IF((HS$1+53)&gt;HQ$1,NA(),(HS$1+53)-4)</f>
        <v/>
      </c>
      <c r="HQ57">
        <f>IF((HS$1+53)&gt;HQ$1,NA(),INDEX('Data Entry'!$Q$5:$Q$10004,(HS$1+53)-4))</f>
        <v/>
      </c>
      <c r="HR57">
        <f>IF(ISNA(HP57),NA(),Capability!$K$14)</f>
        <v/>
      </c>
      <c r="HS57">
        <f>IF(ISNA(HP57),NA(),Capability!$J$14)</f>
        <v/>
      </c>
      <c r="HT57">
        <f>IF(ISNA(HP57),NA(),Capability!$L$14)</f>
        <v/>
      </c>
      <c r="HU57">
        <f>IF(OR(ISNA(HQ57),ISNA(HQ56)),NA(),ABS(HQ57-HQ56))</f>
        <v/>
      </c>
      <c r="HV57">
        <f>IF(ISNA(HP57),NA(),Capability!$N$14)</f>
        <v/>
      </c>
      <c r="HW57">
        <f>IF(ISNA(HP57),NA(),IF(OR(Capability!$Q$14="",Settings!$F$7&lt;&gt;"Y"),NA(),Capability!$Q$14))</f>
        <v/>
      </c>
      <c r="HX57">
        <f>IF(ISNA(HP57),NA(),IF(OR(Capability!$P$14="",Settings!$F$7&lt;&gt;"Y"),NA(),Capability!$P$14))</f>
        <v/>
      </c>
    </row>
    <row r="58">
      <c r="A58" s="35" t="inlineStr">
        <is>
          <t>CL</t>
        </is>
      </c>
      <c r="B58" s="23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R58">
        <f>IF((CU$1+54)&gt;CS$1,NA(),(CU$1+54)-4)</f>
        <v/>
      </c>
      <c r="CS58">
        <f>IF((CU$1+54)&gt;CS$1,NA(),INDEX('Data Entry'!$I$5:$I$10004,(CU$1+54)-4))</f>
        <v/>
      </c>
      <c r="CT58">
        <f>IF(ISNA(CR58),NA(),Capability!$K$6)</f>
        <v/>
      </c>
      <c r="CU58">
        <f>IF(ISNA(CR58),NA(),Capability!$J$6)</f>
        <v/>
      </c>
      <c r="CV58">
        <f>IF(ISNA(CR58),NA(),Capability!$L$6)</f>
        <v/>
      </c>
      <c r="CW58">
        <f>IF(OR(ISNA(CS58),ISNA(CS57)),NA(),ABS(CS58-CS57))</f>
        <v/>
      </c>
      <c r="CX58">
        <f>IF(ISNA(CR58),NA(),Capability!$N$6)</f>
        <v/>
      </c>
      <c r="CY58">
        <f>IF(ISNA(CR58),NA(),IF(OR(Capability!$Q$6="",Settings!$F$7&lt;&gt;"Y"),NA(),Capability!$Q$6))</f>
        <v/>
      </c>
      <c r="CZ58">
        <f>IF(ISNA(CR58),NA(),IF(OR(Capability!$P$6="",Settings!$F$7&lt;&gt;"Y"),NA(),Capability!$P$6))</f>
        <v/>
      </c>
      <c r="DH58">
        <f>IF((DK$1+54)&gt;DI$1,NA(),(DK$1+54)-4)</f>
        <v/>
      </c>
      <c r="DI58">
        <f>IF((DK$1+54)&gt;DI$1,NA(),INDEX('Data Entry'!$J$5:$J$10004,(DK$1+54)-4))</f>
        <v/>
      </c>
      <c r="DJ58">
        <f>IF(ISNA(DH58),NA(),Capability!$K$7)</f>
        <v/>
      </c>
      <c r="DK58">
        <f>IF(ISNA(DH58),NA(),Capability!$J$7)</f>
        <v/>
      </c>
      <c r="DL58">
        <f>IF(ISNA(DH58),NA(),Capability!$L$7)</f>
        <v/>
      </c>
      <c r="DM58">
        <f>IF(OR(ISNA(DI58),ISNA(DI57)),NA(),ABS(DI58-DI57))</f>
        <v/>
      </c>
      <c r="DN58">
        <f>IF(ISNA(DH58),NA(),Capability!$N$7)</f>
        <v/>
      </c>
      <c r="DO58">
        <f>IF(ISNA(DH58),NA(),IF(OR(Capability!$Q$7="",Settings!$F$7&lt;&gt;"Y"),NA(),Capability!$Q$7))</f>
        <v/>
      </c>
      <c r="DP58">
        <f>IF(ISNA(DH58),NA(),IF(OR(Capability!$P$7="",Settings!$F$7&lt;&gt;"Y"),NA(),Capability!$P$7))</f>
        <v/>
      </c>
      <c r="DX58">
        <f>IF((EA$1+54)&gt;DY$1,NA(),(EA$1+54)-4)</f>
        <v/>
      </c>
      <c r="DY58">
        <f>IF((EA$1+54)&gt;DY$1,NA(),INDEX('Data Entry'!$K$5:$K$10004,(EA$1+54)-4))</f>
        <v/>
      </c>
      <c r="DZ58">
        <f>IF(ISNA(DX58),NA(),Capability!$K$8)</f>
        <v/>
      </c>
      <c r="EA58">
        <f>IF(ISNA(DX58),NA(),Capability!$J$8)</f>
        <v/>
      </c>
      <c r="EB58">
        <f>IF(ISNA(DX58),NA(),Capability!$L$8)</f>
        <v/>
      </c>
      <c r="EC58">
        <f>IF(OR(ISNA(DY58),ISNA(DY57)),NA(),ABS(DY58-DY57))</f>
        <v/>
      </c>
      <c r="ED58">
        <f>IF(ISNA(DX58),NA(),Capability!$N$8)</f>
        <v/>
      </c>
      <c r="EE58">
        <f>IF(ISNA(DX58),NA(),IF(OR(Capability!$Q$8="",Settings!$F$7&lt;&gt;"Y"),NA(),Capability!$Q$8))</f>
        <v/>
      </c>
      <c r="EF58">
        <f>IF(ISNA(DX58),NA(),IF(OR(Capability!$P$8="",Settings!$F$7&lt;&gt;"Y"),NA(),Capability!$P$8))</f>
        <v/>
      </c>
      <c r="EN58">
        <f>IF((EQ$1+54)&gt;EO$1,NA(),(EQ$1+54)-4)</f>
        <v/>
      </c>
      <c r="EO58">
        <f>IF((EQ$1+54)&gt;EO$1,NA(),INDEX('Data Entry'!$L$5:$L$10004,(EQ$1+54)-4))</f>
        <v/>
      </c>
      <c r="EP58">
        <f>IF(ISNA(EN58),NA(),Capability!$K$9)</f>
        <v/>
      </c>
      <c r="EQ58">
        <f>IF(ISNA(EN58),NA(),Capability!$J$9)</f>
        <v/>
      </c>
      <c r="ER58">
        <f>IF(ISNA(EN58),NA(),Capability!$L$9)</f>
        <v/>
      </c>
      <c r="ES58">
        <f>IF(OR(ISNA(EO58),ISNA(EO57)),NA(),ABS(EO58-EO57))</f>
        <v/>
      </c>
      <c r="ET58">
        <f>IF(ISNA(EN58),NA(),Capability!$N$9)</f>
        <v/>
      </c>
      <c r="EU58">
        <f>IF(ISNA(EN58),NA(),IF(OR(Capability!$Q$9="",Settings!$F$7&lt;&gt;"Y"),NA(),Capability!$Q$9))</f>
        <v/>
      </c>
      <c r="EV58">
        <f>IF(ISNA(EN58),NA(),IF(OR(Capability!$P$9="",Settings!$F$7&lt;&gt;"Y"),NA(),Capability!$P$9))</f>
        <v/>
      </c>
      <c r="FD58">
        <f>IF((FG$1+54)&gt;FE$1,NA(),(FG$1+54)-4)</f>
        <v/>
      </c>
      <c r="FE58">
        <f>IF((FG$1+54)&gt;FE$1,NA(),INDEX('Data Entry'!$M$5:$M$10004,(FG$1+54)-4))</f>
        <v/>
      </c>
      <c r="FF58">
        <f>IF(ISNA(FD58),NA(),Capability!$K$10)</f>
        <v/>
      </c>
      <c r="FG58">
        <f>IF(ISNA(FD58),NA(),Capability!$J$10)</f>
        <v/>
      </c>
      <c r="FH58">
        <f>IF(ISNA(FD58),NA(),Capability!$L$10)</f>
        <v/>
      </c>
      <c r="FI58">
        <f>IF(OR(ISNA(FE58),ISNA(FE57)),NA(),ABS(FE58-FE57))</f>
        <v/>
      </c>
      <c r="FJ58">
        <f>IF(ISNA(FD58),NA(),Capability!$N$10)</f>
        <v/>
      </c>
      <c r="FK58">
        <f>IF(ISNA(FD58),NA(),IF(OR(Capability!$Q$10="",Settings!$F$7&lt;&gt;"Y"),NA(),Capability!$Q$10))</f>
        <v/>
      </c>
      <c r="FL58">
        <f>IF(ISNA(FD58),NA(),IF(OR(Capability!$P$10="",Settings!$F$7&lt;&gt;"Y"),NA(),Capability!$P$10))</f>
        <v/>
      </c>
      <c r="FT58">
        <f>IF((FW$1+54)&gt;FU$1,NA(),(FW$1+54)-4)</f>
        <v/>
      </c>
      <c r="FU58">
        <f>IF((FW$1+54)&gt;FU$1,NA(),INDEX('Data Entry'!$N$5:$N$10004,(FW$1+54)-4))</f>
        <v/>
      </c>
      <c r="FV58">
        <f>IF(ISNA(FT58),NA(),Capability!$K$11)</f>
        <v/>
      </c>
      <c r="FW58">
        <f>IF(ISNA(FT58),NA(),Capability!$J$11)</f>
        <v/>
      </c>
      <c r="FX58">
        <f>IF(ISNA(FT58),NA(),Capability!$L$11)</f>
        <v/>
      </c>
      <c r="FY58">
        <f>IF(OR(ISNA(FU58),ISNA(FU57)),NA(),ABS(FU58-FU57))</f>
        <v/>
      </c>
      <c r="FZ58">
        <f>IF(ISNA(FT58),NA(),Capability!$N$11)</f>
        <v/>
      </c>
      <c r="GA58">
        <f>IF(ISNA(FT58),NA(),IF(OR(Capability!$Q$11="",Settings!$F$7&lt;&gt;"Y"),NA(),Capability!$Q$11))</f>
        <v/>
      </c>
      <c r="GB58">
        <f>IF(ISNA(FT58),NA(),IF(OR(Capability!$P$11="",Settings!$F$7&lt;&gt;"Y"),NA(),Capability!$P$11))</f>
        <v/>
      </c>
      <c r="GJ58">
        <f>IF((GM$1+54)&gt;GK$1,NA(),(GM$1+54)-4)</f>
        <v/>
      </c>
      <c r="GK58">
        <f>IF((GM$1+54)&gt;GK$1,NA(),INDEX('Data Entry'!$O$5:$O$10004,(GM$1+54)-4))</f>
        <v/>
      </c>
      <c r="GL58">
        <f>IF(ISNA(GJ58),NA(),Capability!$K$12)</f>
        <v/>
      </c>
      <c r="GM58">
        <f>IF(ISNA(GJ58),NA(),Capability!$J$12)</f>
        <v/>
      </c>
      <c r="GN58">
        <f>IF(ISNA(GJ58),NA(),Capability!$L$12)</f>
        <v/>
      </c>
      <c r="GO58">
        <f>IF(OR(ISNA(GK58),ISNA(GK57)),NA(),ABS(GK58-GK57))</f>
        <v/>
      </c>
      <c r="GP58">
        <f>IF(ISNA(GJ58),NA(),Capability!$N$12)</f>
        <v/>
      </c>
      <c r="GQ58">
        <f>IF(ISNA(GJ58),NA(),IF(OR(Capability!$Q$12="",Settings!$F$7&lt;&gt;"Y"),NA(),Capability!$Q$12))</f>
        <v/>
      </c>
      <c r="GR58">
        <f>IF(ISNA(GJ58),NA(),IF(OR(Capability!$P$12="",Settings!$F$7&lt;&gt;"Y"),NA(),Capability!$P$12))</f>
        <v/>
      </c>
      <c r="GZ58">
        <f>IF((HC$1+54)&gt;HA$1,NA(),(HC$1+54)-4)</f>
        <v/>
      </c>
      <c r="HA58">
        <f>IF((HC$1+54)&gt;HA$1,NA(),INDEX('Data Entry'!$P$5:$P$10004,(HC$1+54)-4))</f>
        <v/>
      </c>
      <c r="HB58">
        <f>IF(ISNA(GZ58),NA(),Capability!$K$13)</f>
        <v/>
      </c>
      <c r="HC58">
        <f>IF(ISNA(GZ58),NA(),Capability!$J$13)</f>
        <v/>
      </c>
      <c r="HD58">
        <f>IF(ISNA(GZ58),NA(),Capability!$L$13)</f>
        <v/>
      </c>
      <c r="HE58">
        <f>IF(OR(ISNA(HA58),ISNA(HA57)),NA(),ABS(HA58-HA57))</f>
        <v/>
      </c>
      <c r="HF58">
        <f>IF(ISNA(GZ58),NA(),Capability!$N$13)</f>
        <v/>
      </c>
      <c r="HG58">
        <f>IF(ISNA(GZ58),NA(),IF(OR(Capability!$Q$13="",Settings!$F$7&lt;&gt;"Y"),NA(),Capability!$Q$13))</f>
        <v/>
      </c>
      <c r="HH58">
        <f>IF(ISNA(GZ58),NA(),IF(OR(Capability!$P$13="",Settings!$F$7&lt;&gt;"Y"),NA(),Capability!$P$13))</f>
        <v/>
      </c>
      <c r="HP58">
        <f>IF((HS$1+54)&gt;HQ$1,NA(),(HS$1+54)-4)</f>
        <v/>
      </c>
      <c r="HQ58">
        <f>IF((HS$1+54)&gt;HQ$1,NA(),INDEX('Data Entry'!$Q$5:$Q$10004,(HS$1+54)-4))</f>
        <v/>
      </c>
      <c r="HR58">
        <f>IF(ISNA(HP58),NA(),Capability!$K$14)</f>
        <v/>
      </c>
      <c r="HS58">
        <f>IF(ISNA(HP58),NA(),Capability!$J$14)</f>
        <v/>
      </c>
      <c r="HT58">
        <f>IF(ISNA(HP58),NA(),Capability!$L$14)</f>
        <v/>
      </c>
      <c r="HU58">
        <f>IF(OR(ISNA(HQ58),ISNA(HQ57)),NA(),ABS(HQ58-HQ57))</f>
        <v/>
      </c>
      <c r="HV58">
        <f>IF(ISNA(HP58),NA(),Capability!$N$14)</f>
        <v/>
      </c>
      <c r="HW58">
        <f>IF(ISNA(HP58),NA(),IF(OR(Capability!$Q$14="",Settings!$F$7&lt;&gt;"Y"),NA(),Capability!$Q$14))</f>
        <v/>
      </c>
      <c r="HX58">
        <f>IF(ISNA(HP58),NA(),IF(OR(Capability!$P$14="",Settings!$F$7&lt;&gt;"Y"),NA(),Capability!$P$14))</f>
        <v/>
      </c>
    </row>
    <row r="59">
      <c r="A59" s="35" t="inlineStr">
        <is>
          <t>LCL</t>
        </is>
      </c>
      <c r="B59" s="23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R59">
        <f>IF((CU$1+55)&gt;CS$1,NA(),(CU$1+55)-4)</f>
        <v/>
      </c>
      <c r="CS59">
        <f>IF((CU$1+55)&gt;CS$1,NA(),INDEX('Data Entry'!$I$5:$I$10004,(CU$1+55)-4))</f>
        <v/>
      </c>
      <c r="CT59">
        <f>IF(ISNA(CR59),NA(),Capability!$K$6)</f>
        <v/>
      </c>
      <c r="CU59">
        <f>IF(ISNA(CR59),NA(),Capability!$J$6)</f>
        <v/>
      </c>
      <c r="CV59">
        <f>IF(ISNA(CR59),NA(),Capability!$L$6)</f>
        <v/>
      </c>
      <c r="CW59">
        <f>IF(OR(ISNA(CS59),ISNA(CS58)),NA(),ABS(CS59-CS58))</f>
        <v/>
      </c>
      <c r="CX59">
        <f>IF(ISNA(CR59),NA(),Capability!$N$6)</f>
        <v/>
      </c>
      <c r="CY59">
        <f>IF(ISNA(CR59),NA(),IF(OR(Capability!$Q$6="",Settings!$F$7&lt;&gt;"Y"),NA(),Capability!$Q$6))</f>
        <v/>
      </c>
      <c r="CZ59">
        <f>IF(ISNA(CR59),NA(),IF(OR(Capability!$P$6="",Settings!$F$7&lt;&gt;"Y"),NA(),Capability!$P$6))</f>
        <v/>
      </c>
      <c r="DH59">
        <f>IF((DK$1+55)&gt;DI$1,NA(),(DK$1+55)-4)</f>
        <v/>
      </c>
      <c r="DI59">
        <f>IF((DK$1+55)&gt;DI$1,NA(),INDEX('Data Entry'!$J$5:$J$10004,(DK$1+55)-4))</f>
        <v/>
      </c>
      <c r="DJ59">
        <f>IF(ISNA(DH59),NA(),Capability!$K$7)</f>
        <v/>
      </c>
      <c r="DK59">
        <f>IF(ISNA(DH59),NA(),Capability!$J$7)</f>
        <v/>
      </c>
      <c r="DL59">
        <f>IF(ISNA(DH59),NA(),Capability!$L$7)</f>
        <v/>
      </c>
      <c r="DM59">
        <f>IF(OR(ISNA(DI59),ISNA(DI58)),NA(),ABS(DI59-DI58))</f>
        <v/>
      </c>
      <c r="DN59">
        <f>IF(ISNA(DH59),NA(),Capability!$N$7)</f>
        <v/>
      </c>
      <c r="DO59">
        <f>IF(ISNA(DH59),NA(),IF(OR(Capability!$Q$7="",Settings!$F$7&lt;&gt;"Y"),NA(),Capability!$Q$7))</f>
        <v/>
      </c>
      <c r="DP59">
        <f>IF(ISNA(DH59),NA(),IF(OR(Capability!$P$7="",Settings!$F$7&lt;&gt;"Y"),NA(),Capability!$P$7))</f>
        <v/>
      </c>
      <c r="DX59">
        <f>IF((EA$1+55)&gt;DY$1,NA(),(EA$1+55)-4)</f>
        <v/>
      </c>
      <c r="DY59">
        <f>IF((EA$1+55)&gt;DY$1,NA(),INDEX('Data Entry'!$K$5:$K$10004,(EA$1+55)-4))</f>
        <v/>
      </c>
      <c r="DZ59">
        <f>IF(ISNA(DX59),NA(),Capability!$K$8)</f>
        <v/>
      </c>
      <c r="EA59">
        <f>IF(ISNA(DX59),NA(),Capability!$J$8)</f>
        <v/>
      </c>
      <c r="EB59">
        <f>IF(ISNA(DX59),NA(),Capability!$L$8)</f>
        <v/>
      </c>
      <c r="EC59">
        <f>IF(OR(ISNA(DY59),ISNA(DY58)),NA(),ABS(DY59-DY58))</f>
        <v/>
      </c>
      <c r="ED59">
        <f>IF(ISNA(DX59),NA(),Capability!$N$8)</f>
        <v/>
      </c>
      <c r="EE59">
        <f>IF(ISNA(DX59),NA(),IF(OR(Capability!$Q$8="",Settings!$F$7&lt;&gt;"Y"),NA(),Capability!$Q$8))</f>
        <v/>
      </c>
      <c r="EF59">
        <f>IF(ISNA(DX59),NA(),IF(OR(Capability!$P$8="",Settings!$F$7&lt;&gt;"Y"),NA(),Capability!$P$8))</f>
        <v/>
      </c>
      <c r="EN59">
        <f>IF((EQ$1+55)&gt;EO$1,NA(),(EQ$1+55)-4)</f>
        <v/>
      </c>
      <c r="EO59">
        <f>IF((EQ$1+55)&gt;EO$1,NA(),INDEX('Data Entry'!$L$5:$L$10004,(EQ$1+55)-4))</f>
        <v/>
      </c>
      <c r="EP59">
        <f>IF(ISNA(EN59),NA(),Capability!$K$9)</f>
        <v/>
      </c>
      <c r="EQ59">
        <f>IF(ISNA(EN59),NA(),Capability!$J$9)</f>
        <v/>
      </c>
      <c r="ER59">
        <f>IF(ISNA(EN59),NA(),Capability!$L$9)</f>
        <v/>
      </c>
      <c r="ES59">
        <f>IF(OR(ISNA(EO59),ISNA(EO58)),NA(),ABS(EO59-EO58))</f>
        <v/>
      </c>
      <c r="ET59">
        <f>IF(ISNA(EN59),NA(),Capability!$N$9)</f>
        <v/>
      </c>
      <c r="EU59">
        <f>IF(ISNA(EN59),NA(),IF(OR(Capability!$Q$9="",Settings!$F$7&lt;&gt;"Y"),NA(),Capability!$Q$9))</f>
        <v/>
      </c>
      <c r="EV59">
        <f>IF(ISNA(EN59),NA(),IF(OR(Capability!$P$9="",Settings!$F$7&lt;&gt;"Y"),NA(),Capability!$P$9))</f>
        <v/>
      </c>
      <c r="FD59">
        <f>IF((FG$1+55)&gt;FE$1,NA(),(FG$1+55)-4)</f>
        <v/>
      </c>
      <c r="FE59">
        <f>IF((FG$1+55)&gt;FE$1,NA(),INDEX('Data Entry'!$M$5:$M$10004,(FG$1+55)-4))</f>
        <v/>
      </c>
      <c r="FF59">
        <f>IF(ISNA(FD59),NA(),Capability!$K$10)</f>
        <v/>
      </c>
      <c r="FG59">
        <f>IF(ISNA(FD59),NA(),Capability!$J$10)</f>
        <v/>
      </c>
      <c r="FH59">
        <f>IF(ISNA(FD59),NA(),Capability!$L$10)</f>
        <v/>
      </c>
      <c r="FI59">
        <f>IF(OR(ISNA(FE59),ISNA(FE58)),NA(),ABS(FE59-FE58))</f>
        <v/>
      </c>
      <c r="FJ59">
        <f>IF(ISNA(FD59),NA(),Capability!$N$10)</f>
        <v/>
      </c>
      <c r="FK59">
        <f>IF(ISNA(FD59),NA(),IF(OR(Capability!$Q$10="",Settings!$F$7&lt;&gt;"Y"),NA(),Capability!$Q$10))</f>
        <v/>
      </c>
      <c r="FL59">
        <f>IF(ISNA(FD59),NA(),IF(OR(Capability!$P$10="",Settings!$F$7&lt;&gt;"Y"),NA(),Capability!$P$10))</f>
        <v/>
      </c>
      <c r="FT59">
        <f>IF((FW$1+55)&gt;FU$1,NA(),(FW$1+55)-4)</f>
        <v/>
      </c>
      <c r="FU59">
        <f>IF((FW$1+55)&gt;FU$1,NA(),INDEX('Data Entry'!$N$5:$N$10004,(FW$1+55)-4))</f>
        <v/>
      </c>
      <c r="FV59">
        <f>IF(ISNA(FT59),NA(),Capability!$K$11)</f>
        <v/>
      </c>
      <c r="FW59">
        <f>IF(ISNA(FT59),NA(),Capability!$J$11)</f>
        <v/>
      </c>
      <c r="FX59">
        <f>IF(ISNA(FT59),NA(),Capability!$L$11)</f>
        <v/>
      </c>
      <c r="FY59">
        <f>IF(OR(ISNA(FU59),ISNA(FU58)),NA(),ABS(FU59-FU58))</f>
        <v/>
      </c>
      <c r="FZ59">
        <f>IF(ISNA(FT59),NA(),Capability!$N$11)</f>
        <v/>
      </c>
      <c r="GA59">
        <f>IF(ISNA(FT59),NA(),IF(OR(Capability!$Q$11="",Settings!$F$7&lt;&gt;"Y"),NA(),Capability!$Q$11))</f>
        <v/>
      </c>
      <c r="GB59">
        <f>IF(ISNA(FT59),NA(),IF(OR(Capability!$P$11="",Settings!$F$7&lt;&gt;"Y"),NA(),Capability!$P$11))</f>
        <v/>
      </c>
      <c r="GJ59">
        <f>IF((GM$1+55)&gt;GK$1,NA(),(GM$1+55)-4)</f>
        <v/>
      </c>
      <c r="GK59">
        <f>IF((GM$1+55)&gt;GK$1,NA(),INDEX('Data Entry'!$O$5:$O$10004,(GM$1+55)-4))</f>
        <v/>
      </c>
      <c r="GL59">
        <f>IF(ISNA(GJ59),NA(),Capability!$K$12)</f>
        <v/>
      </c>
      <c r="GM59">
        <f>IF(ISNA(GJ59),NA(),Capability!$J$12)</f>
        <v/>
      </c>
      <c r="GN59">
        <f>IF(ISNA(GJ59),NA(),Capability!$L$12)</f>
        <v/>
      </c>
      <c r="GO59">
        <f>IF(OR(ISNA(GK59),ISNA(GK58)),NA(),ABS(GK59-GK58))</f>
        <v/>
      </c>
      <c r="GP59">
        <f>IF(ISNA(GJ59),NA(),Capability!$N$12)</f>
        <v/>
      </c>
      <c r="GQ59">
        <f>IF(ISNA(GJ59),NA(),IF(OR(Capability!$Q$12="",Settings!$F$7&lt;&gt;"Y"),NA(),Capability!$Q$12))</f>
        <v/>
      </c>
      <c r="GR59">
        <f>IF(ISNA(GJ59),NA(),IF(OR(Capability!$P$12="",Settings!$F$7&lt;&gt;"Y"),NA(),Capability!$P$12))</f>
        <v/>
      </c>
      <c r="GZ59">
        <f>IF((HC$1+55)&gt;HA$1,NA(),(HC$1+55)-4)</f>
        <v/>
      </c>
      <c r="HA59">
        <f>IF((HC$1+55)&gt;HA$1,NA(),INDEX('Data Entry'!$P$5:$P$10004,(HC$1+55)-4))</f>
        <v/>
      </c>
      <c r="HB59">
        <f>IF(ISNA(GZ59),NA(),Capability!$K$13)</f>
        <v/>
      </c>
      <c r="HC59">
        <f>IF(ISNA(GZ59),NA(),Capability!$J$13)</f>
        <v/>
      </c>
      <c r="HD59">
        <f>IF(ISNA(GZ59),NA(),Capability!$L$13)</f>
        <v/>
      </c>
      <c r="HE59">
        <f>IF(OR(ISNA(HA59),ISNA(HA58)),NA(),ABS(HA59-HA58))</f>
        <v/>
      </c>
      <c r="HF59">
        <f>IF(ISNA(GZ59),NA(),Capability!$N$13)</f>
        <v/>
      </c>
      <c r="HG59">
        <f>IF(ISNA(GZ59),NA(),IF(OR(Capability!$Q$13="",Settings!$F$7&lt;&gt;"Y"),NA(),Capability!$Q$13))</f>
        <v/>
      </c>
      <c r="HH59">
        <f>IF(ISNA(GZ59),NA(),IF(OR(Capability!$P$13="",Settings!$F$7&lt;&gt;"Y"),NA(),Capability!$P$13))</f>
        <v/>
      </c>
      <c r="HP59">
        <f>IF((HS$1+55)&gt;HQ$1,NA(),(HS$1+55)-4)</f>
        <v/>
      </c>
      <c r="HQ59">
        <f>IF((HS$1+55)&gt;HQ$1,NA(),INDEX('Data Entry'!$Q$5:$Q$10004,(HS$1+55)-4))</f>
        <v/>
      </c>
      <c r="HR59">
        <f>IF(ISNA(HP59),NA(),Capability!$K$14)</f>
        <v/>
      </c>
      <c r="HS59">
        <f>IF(ISNA(HP59),NA(),Capability!$J$14)</f>
        <v/>
      </c>
      <c r="HT59">
        <f>IF(ISNA(HP59),NA(),Capability!$L$14)</f>
        <v/>
      </c>
      <c r="HU59">
        <f>IF(OR(ISNA(HQ59),ISNA(HQ58)),NA(),ABS(HQ59-HQ58))</f>
        <v/>
      </c>
      <c r="HV59">
        <f>IF(ISNA(HP59),NA(),Capability!$N$14)</f>
        <v/>
      </c>
      <c r="HW59">
        <f>IF(ISNA(HP59),NA(),IF(OR(Capability!$Q$14="",Settings!$F$7&lt;&gt;"Y"),NA(),Capability!$Q$14))</f>
        <v/>
      </c>
      <c r="HX59">
        <f>IF(ISNA(HP59),NA(),IF(OR(Capability!$P$14="",Settings!$F$7&lt;&gt;"Y"),NA(),Capability!$P$14))</f>
        <v/>
      </c>
    </row>
    <row r="60">
      <c r="A60" s="35" t="inlineStr">
        <is>
          <t>mR-bar</t>
        </is>
      </c>
      <c r="B60" s="23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R60">
        <f>IF((CU$1+56)&gt;CS$1,NA(),(CU$1+56)-4)</f>
        <v/>
      </c>
      <c r="CS60">
        <f>IF((CU$1+56)&gt;CS$1,NA(),INDEX('Data Entry'!$I$5:$I$10004,(CU$1+56)-4))</f>
        <v/>
      </c>
      <c r="CT60">
        <f>IF(ISNA(CR60),NA(),Capability!$K$6)</f>
        <v/>
      </c>
      <c r="CU60">
        <f>IF(ISNA(CR60),NA(),Capability!$J$6)</f>
        <v/>
      </c>
      <c r="CV60">
        <f>IF(ISNA(CR60),NA(),Capability!$L$6)</f>
        <v/>
      </c>
      <c r="CW60">
        <f>IF(OR(ISNA(CS60),ISNA(CS59)),NA(),ABS(CS60-CS59))</f>
        <v/>
      </c>
      <c r="CX60">
        <f>IF(ISNA(CR60),NA(),Capability!$N$6)</f>
        <v/>
      </c>
      <c r="CY60">
        <f>IF(ISNA(CR60),NA(),IF(OR(Capability!$Q$6="",Settings!$F$7&lt;&gt;"Y"),NA(),Capability!$Q$6))</f>
        <v/>
      </c>
      <c r="CZ60">
        <f>IF(ISNA(CR60),NA(),IF(OR(Capability!$P$6="",Settings!$F$7&lt;&gt;"Y"),NA(),Capability!$P$6))</f>
        <v/>
      </c>
      <c r="DH60">
        <f>IF((DK$1+56)&gt;DI$1,NA(),(DK$1+56)-4)</f>
        <v/>
      </c>
      <c r="DI60">
        <f>IF((DK$1+56)&gt;DI$1,NA(),INDEX('Data Entry'!$J$5:$J$10004,(DK$1+56)-4))</f>
        <v/>
      </c>
      <c r="DJ60">
        <f>IF(ISNA(DH60),NA(),Capability!$K$7)</f>
        <v/>
      </c>
      <c r="DK60">
        <f>IF(ISNA(DH60),NA(),Capability!$J$7)</f>
        <v/>
      </c>
      <c r="DL60">
        <f>IF(ISNA(DH60),NA(),Capability!$L$7)</f>
        <v/>
      </c>
      <c r="DM60">
        <f>IF(OR(ISNA(DI60),ISNA(DI59)),NA(),ABS(DI60-DI59))</f>
        <v/>
      </c>
      <c r="DN60">
        <f>IF(ISNA(DH60),NA(),Capability!$N$7)</f>
        <v/>
      </c>
      <c r="DO60">
        <f>IF(ISNA(DH60),NA(),IF(OR(Capability!$Q$7="",Settings!$F$7&lt;&gt;"Y"),NA(),Capability!$Q$7))</f>
        <v/>
      </c>
      <c r="DP60">
        <f>IF(ISNA(DH60),NA(),IF(OR(Capability!$P$7="",Settings!$F$7&lt;&gt;"Y"),NA(),Capability!$P$7))</f>
        <v/>
      </c>
      <c r="DX60">
        <f>IF((EA$1+56)&gt;DY$1,NA(),(EA$1+56)-4)</f>
        <v/>
      </c>
      <c r="DY60">
        <f>IF((EA$1+56)&gt;DY$1,NA(),INDEX('Data Entry'!$K$5:$K$10004,(EA$1+56)-4))</f>
        <v/>
      </c>
      <c r="DZ60">
        <f>IF(ISNA(DX60),NA(),Capability!$K$8)</f>
        <v/>
      </c>
      <c r="EA60">
        <f>IF(ISNA(DX60),NA(),Capability!$J$8)</f>
        <v/>
      </c>
      <c r="EB60">
        <f>IF(ISNA(DX60),NA(),Capability!$L$8)</f>
        <v/>
      </c>
      <c r="EC60">
        <f>IF(OR(ISNA(DY60),ISNA(DY59)),NA(),ABS(DY60-DY59))</f>
        <v/>
      </c>
      <c r="ED60">
        <f>IF(ISNA(DX60),NA(),Capability!$N$8)</f>
        <v/>
      </c>
      <c r="EE60">
        <f>IF(ISNA(DX60),NA(),IF(OR(Capability!$Q$8="",Settings!$F$7&lt;&gt;"Y"),NA(),Capability!$Q$8))</f>
        <v/>
      </c>
      <c r="EF60">
        <f>IF(ISNA(DX60),NA(),IF(OR(Capability!$P$8="",Settings!$F$7&lt;&gt;"Y"),NA(),Capability!$P$8))</f>
        <v/>
      </c>
      <c r="EN60">
        <f>IF((EQ$1+56)&gt;EO$1,NA(),(EQ$1+56)-4)</f>
        <v/>
      </c>
      <c r="EO60">
        <f>IF((EQ$1+56)&gt;EO$1,NA(),INDEX('Data Entry'!$L$5:$L$10004,(EQ$1+56)-4))</f>
        <v/>
      </c>
      <c r="EP60">
        <f>IF(ISNA(EN60),NA(),Capability!$K$9)</f>
        <v/>
      </c>
      <c r="EQ60">
        <f>IF(ISNA(EN60),NA(),Capability!$J$9)</f>
        <v/>
      </c>
      <c r="ER60">
        <f>IF(ISNA(EN60),NA(),Capability!$L$9)</f>
        <v/>
      </c>
      <c r="ES60">
        <f>IF(OR(ISNA(EO60),ISNA(EO59)),NA(),ABS(EO60-EO59))</f>
        <v/>
      </c>
      <c r="ET60">
        <f>IF(ISNA(EN60),NA(),Capability!$N$9)</f>
        <v/>
      </c>
      <c r="EU60">
        <f>IF(ISNA(EN60),NA(),IF(OR(Capability!$Q$9="",Settings!$F$7&lt;&gt;"Y"),NA(),Capability!$Q$9))</f>
        <v/>
      </c>
      <c r="EV60">
        <f>IF(ISNA(EN60),NA(),IF(OR(Capability!$P$9="",Settings!$F$7&lt;&gt;"Y"),NA(),Capability!$P$9))</f>
        <v/>
      </c>
      <c r="FD60">
        <f>IF((FG$1+56)&gt;FE$1,NA(),(FG$1+56)-4)</f>
        <v/>
      </c>
      <c r="FE60">
        <f>IF((FG$1+56)&gt;FE$1,NA(),INDEX('Data Entry'!$M$5:$M$10004,(FG$1+56)-4))</f>
        <v/>
      </c>
      <c r="FF60">
        <f>IF(ISNA(FD60),NA(),Capability!$K$10)</f>
        <v/>
      </c>
      <c r="FG60">
        <f>IF(ISNA(FD60),NA(),Capability!$J$10)</f>
        <v/>
      </c>
      <c r="FH60">
        <f>IF(ISNA(FD60),NA(),Capability!$L$10)</f>
        <v/>
      </c>
      <c r="FI60">
        <f>IF(OR(ISNA(FE60),ISNA(FE59)),NA(),ABS(FE60-FE59))</f>
        <v/>
      </c>
      <c r="FJ60">
        <f>IF(ISNA(FD60),NA(),Capability!$N$10)</f>
        <v/>
      </c>
      <c r="FK60">
        <f>IF(ISNA(FD60),NA(),IF(OR(Capability!$Q$10="",Settings!$F$7&lt;&gt;"Y"),NA(),Capability!$Q$10))</f>
        <v/>
      </c>
      <c r="FL60">
        <f>IF(ISNA(FD60),NA(),IF(OR(Capability!$P$10="",Settings!$F$7&lt;&gt;"Y"),NA(),Capability!$P$10))</f>
        <v/>
      </c>
      <c r="FT60">
        <f>IF((FW$1+56)&gt;FU$1,NA(),(FW$1+56)-4)</f>
        <v/>
      </c>
      <c r="FU60">
        <f>IF((FW$1+56)&gt;FU$1,NA(),INDEX('Data Entry'!$N$5:$N$10004,(FW$1+56)-4))</f>
        <v/>
      </c>
      <c r="FV60">
        <f>IF(ISNA(FT60),NA(),Capability!$K$11)</f>
        <v/>
      </c>
      <c r="FW60">
        <f>IF(ISNA(FT60),NA(),Capability!$J$11)</f>
        <v/>
      </c>
      <c r="FX60">
        <f>IF(ISNA(FT60),NA(),Capability!$L$11)</f>
        <v/>
      </c>
      <c r="FY60">
        <f>IF(OR(ISNA(FU60),ISNA(FU59)),NA(),ABS(FU60-FU59))</f>
        <v/>
      </c>
      <c r="FZ60">
        <f>IF(ISNA(FT60),NA(),Capability!$N$11)</f>
        <v/>
      </c>
      <c r="GA60">
        <f>IF(ISNA(FT60),NA(),IF(OR(Capability!$Q$11="",Settings!$F$7&lt;&gt;"Y"),NA(),Capability!$Q$11))</f>
        <v/>
      </c>
      <c r="GB60">
        <f>IF(ISNA(FT60),NA(),IF(OR(Capability!$P$11="",Settings!$F$7&lt;&gt;"Y"),NA(),Capability!$P$11))</f>
        <v/>
      </c>
      <c r="GJ60">
        <f>IF((GM$1+56)&gt;GK$1,NA(),(GM$1+56)-4)</f>
        <v/>
      </c>
      <c r="GK60">
        <f>IF((GM$1+56)&gt;GK$1,NA(),INDEX('Data Entry'!$O$5:$O$10004,(GM$1+56)-4))</f>
        <v/>
      </c>
      <c r="GL60">
        <f>IF(ISNA(GJ60),NA(),Capability!$K$12)</f>
        <v/>
      </c>
      <c r="GM60">
        <f>IF(ISNA(GJ60),NA(),Capability!$J$12)</f>
        <v/>
      </c>
      <c r="GN60">
        <f>IF(ISNA(GJ60),NA(),Capability!$L$12)</f>
        <v/>
      </c>
      <c r="GO60">
        <f>IF(OR(ISNA(GK60),ISNA(GK59)),NA(),ABS(GK60-GK59))</f>
        <v/>
      </c>
      <c r="GP60">
        <f>IF(ISNA(GJ60),NA(),Capability!$N$12)</f>
        <v/>
      </c>
      <c r="GQ60">
        <f>IF(ISNA(GJ60),NA(),IF(OR(Capability!$Q$12="",Settings!$F$7&lt;&gt;"Y"),NA(),Capability!$Q$12))</f>
        <v/>
      </c>
      <c r="GR60">
        <f>IF(ISNA(GJ60),NA(),IF(OR(Capability!$P$12="",Settings!$F$7&lt;&gt;"Y"),NA(),Capability!$P$12))</f>
        <v/>
      </c>
      <c r="GZ60">
        <f>IF((HC$1+56)&gt;HA$1,NA(),(HC$1+56)-4)</f>
        <v/>
      </c>
      <c r="HA60">
        <f>IF((HC$1+56)&gt;HA$1,NA(),INDEX('Data Entry'!$P$5:$P$10004,(HC$1+56)-4))</f>
        <v/>
      </c>
      <c r="HB60">
        <f>IF(ISNA(GZ60),NA(),Capability!$K$13)</f>
        <v/>
      </c>
      <c r="HC60">
        <f>IF(ISNA(GZ60),NA(),Capability!$J$13)</f>
        <v/>
      </c>
      <c r="HD60">
        <f>IF(ISNA(GZ60),NA(),Capability!$L$13)</f>
        <v/>
      </c>
      <c r="HE60">
        <f>IF(OR(ISNA(HA60),ISNA(HA59)),NA(),ABS(HA60-HA59))</f>
        <v/>
      </c>
      <c r="HF60">
        <f>IF(ISNA(GZ60),NA(),Capability!$N$13)</f>
        <v/>
      </c>
      <c r="HG60">
        <f>IF(ISNA(GZ60),NA(),IF(OR(Capability!$Q$13="",Settings!$F$7&lt;&gt;"Y"),NA(),Capability!$Q$13))</f>
        <v/>
      </c>
      <c r="HH60">
        <f>IF(ISNA(GZ60),NA(),IF(OR(Capability!$P$13="",Settings!$F$7&lt;&gt;"Y"),NA(),Capability!$P$13))</f>
        <v/>
      </c>
      <c r="HP60">
        <f>IF((HS$1+56)&gt;HQ$1,NA(),(HS$1+56)-4)</f>
        <v/>
      </c>
      <c r="HQ60">
        <f>IF((HS$1+56)&gt;HQ$1,NA(),INDEX('Data Entry'!$Q$5:$Q$10004,(HS$1+56)-4))</f>
        <v/>
      </c>
      <c r="HR60">
        <f>IF(ISNA(HP60),NA(),Capability!$K$14)</f>
        <v/>
      </c>
      <c r="HS60">
        <f>IF(ISNA(HP60),NA(),Capability!$J$14)</f>
        <v/>
      </c>
      <c r="HT60">
        <f>IF(ISNA(HP60),NA(),Capability!$L$14)</f>
        <v/>
      </c>
      <c r="HU60">
        <f>IF(OR(ISNA(HQ60),ISNA(HQ59)),NA(),ABS(HQ60-HQ59))</f>
        <v/>
      </c>
      <c r="HV60">
        <f>IF(ISNA(HP60),NA(),Capability!$N$14)</f>
        <v/>
      </c>
      <c r="HW60">
        <f>IF(ISNA(HP60),NA(),IF(OR(Capability!$Q$14="",Settings!$F$7&lt;&gt;"Y"),NA(),Capability!$Q$14))</f>
        <v/>
      </c>
      <c r="HX60">
        <f>IF(ISNA(HP60),NA(),IF(OR(Capability!$P$14="",Settings!$F$7&lt;&gt;"Y"),NA(),Capability!$P$14))</f>
        <v/>
      </c>
    </row>
    <row r="61">
      <c r="A61" s="35" t="inlineStr">
        <is>
          <t>mR UCL</t>
        </is>
      </c>
      <c r="B61" s="23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R61">
        <f>IF((CU$1+57)&gt;CS$1,NA(),(CU$1+57)-4)</f>
        <v/>
      </c>
      <c r="CS61">
        <f>IF((CU$1+57)&gt;CS$1,NA(),INDEX('Data Entry'!$I$5:$I$10004,(CU$1+57)-4))</f>
        <v/>
      </c>
      <c r="CT61">
        <f>IF(ISNA(CR61),NA(),Capability!$K$6)</f>
        <v/>
      </c>
      <c r="CU61">
        <f>IF(ISNA(CR61),NA(),Capability!$J$6)</f>
        <v/>
      </c>
      <c r="CV61">
        <f>IF(ISNA(CR61),NA(),Capability!$L$6)</f>
        <v/>
      </c>
      <c r="CW61">
        <f>IF(OR(ISNA(CS61),ISNA(CS60)),NA(),ABS(CS61-CS60))</f>
        <v/>
      </c>
      <c r="CX61">
        <f>IF(ISNA(CR61),NA(),Capability!$N$6)</f>
        <v/>
      </c>
      <c r="CY61">
        <f>IF(ISNA(CR61),NA(),IF(OR(Capability!$Q$6="",Settings!$F$7&lt;&gt;"Y"),NA(),Capability!$Q$6))</f>
        <v/>
      </c>
      <c r="CZ61">
        <f>IF(ISNA(CR61),NA(),IF(OR(Capability!$P$6="",Settings!$F$7&lt;&gt;"Y"),NA(),Capability!$P$6))</f>
        <v/>
      </c>
      <c r="DH61">
        <f>IF((DK$1+57)&gt;DI$1,NA(),(DK$1+57)-4)</f>
        <v/>
      </c>
      <c r="DI61">
        <f>IF((DK$1+57)&gt;DI$1,NA(),INDEX('Data Entry'!$J$5:$J$10004,(DK$1+57)-4))</f>
        <v/>
      </c>
      <c r="DJ61">
        <f>IF(ISNA(DH61),NA(),Capability!$K$7)</f>
        <v/>
      </c>
      <c r="DK61">
        <f>IF(ISNA(DH61),NA(),Capability!$J$7)</f>
        <v/>
      </c>
      <c r="DL61">
        <f>IF(ISNA(DH61),NA(),Capability!$L$7)</f>
        <v/>
      </c>
      <c r="DM61">
        <f>IF(OR(ISNA(DI61),ISNA(DI60)),NA(),ABS(DI61-DI60))</f>
        <v/>
      </c>
      <c r="DN61">
        <f>IF(ISNA(DH61),NA(),Capability!$N$7)</f>
        <v/>
      </c>
      <c r="DO61">
        <f>IF(ISNA(DH61),NA(),IF(OR(Capability!$Q$7="",Settings!$F$7&lt;&gt;"Y"),NA(),Capability!$Q$7))</f>
        <v/>
      </c>
      <c r="DP61">
        <f>IF(ISNA(DH61),NA(),IF(OR(Capability!$P$7="",Settings!$F$7&lt;&gt;"Y"),NA(),Capability!$P$7))</f>
        <v/>
      </c>
      <c r="DX61">
        <f>IF((EA$1+57)&gt;DY$1,NA(),(EA$1+57)-4)</f>
        <v/>
      </c>
      <c r="DY61">
        <f>IF((EA$1+57)&gt;DY$1,NA(),INDEX('Data Entry'!$K$5:$K$10004,(EA$1+57)-4))</f>
        <v/>
      </c>
      <c r="DZ61">
        <f>IF(ISNA(DX61),NA(),Capability!$K$8)</f>
        <v/>
      </c>
      <c r="EA61">
        <f>IF(ISNA(DX61),NA(),Capability!$J$8)</f>
        <v/>
      </c>
      <c r="EB61">
        <f>IF(ISNA(DX61),NA(),Capability!$L$8)</f>
        <v/>
      </c>
      <c r="EC61">
        <f>IF(OR(ISNA(DY61),ISNA(DY60)),NA(),ABS(DY61-DY60))</f>
        <v/>
      </c>
      <c r="ED61">
        <f>IF(ISNA(DX61),NA(),Capability!$N$8)</f>
        <v/>
      </c>
      <c r="EE61">
        <f>IF(ISNA(DX61),NA(),IF(OR(Capability!$Q$8="",Settings!$F$7&lt;&gt;"Y"),NA(),Capability!$Q$8))</f>
        <v/>
      </c>
      <c r="EF61">
        <f>IF(ISNA(DX61),NA(),IF(OR(Capability!$P$8="",Settings!$F$7&lt;&gt;"Y"),NA(),Capability!$P$8))</f>
        <v/>
      </c>
      <c r="EN61">
        <f>IF((EQ$1+57)&gt;EO$1,NA(),(EQ$1+57)-4)</f>
        <v/>
      </c>
      <c r="EO61">
        <f>IF((EQ$1+57)&gt;EO$1,NA(),INDEX('Data Entry'!$L$5:$L$10004,(EQ$1+57)-4))</f>
        <v/>
      </c>
      <c r="EP61">
        <f>IF(ISNA(EN61),NA(),Capability!$K$9)</f>
        <v/>
      </c>
      <c r="EQ61">
        <f>IF(ISNA(EN61),NA(),Capability!$J$9)</f>
        <v/>
      </c>
      <c r="ER61">
        <f>IF(ISNA(EN61),NA(),Capability!$L$9)</f>
        <v/>
      </c>
      <c r="ES61">
        <f>IF(OR(ISNA(EO61),ISNA(EO60)),NA(),ABS(EO61-EO60))</f>
        <v/>
      </c>
      <c r="ET61">
        <f>IF(ISNA(EN61),NA(),Capability!$N$9)</f>
        <v/>
      </c>
      <c r="EU61">
        <f>IF(ISNA(EN61),NA(),IF(OR(Capability!$Q$9="",Settings!$F$7&lt;&gt;"Y"),NA(),Capability!$Q$9))</f>
        <v/>
      </c>
      <c r="EV61">
        <f>IF(ISNA(EN61),NA(),IF(OR(Capability!$P$9="",Settings!$F$7&lt;&gt;"Y"),NA(),Capability!$P$9))</f>
        <v/>
      </c>
      <c r="FD61">
        <f>IF((FG$1+57)&gt;FE$1,NA(),(FG$1+57)-4)</f>
        <v/>
      </c>
      <c r="FE61">
        <f>IF((FG$1+57)&gt;FE$1,NA(),INDEX('Data Entry'!$M$5:$M$10004,(FG$1+57)-4))</f>
        <v/>
      </c>
      <c r="FF61">
        <f>IF(ISNA(FD61),NA(),Capability!$K$10)</f>
        <v/>
      </c>
      <c r="FG61">
        <f>IF(ISNA(FD61),NA(),Capability!$J$10)</f>
        <v/>
      </c>
      <c r="FH61">
        <f>IF(ISNA(FD61),NA(),Capability!$L$10)</f>
        <v/>
      </c>
      <c r="FI61">
        <f>IF(OR(ISNA(FE61),ISNA(FE60)),NA(),ABS(FE61-FE60))</f>
        <v/>
      </c>
      <c r="FJ61">
        <f>IF(ISNA(FD61),NA(),Capability!$N$10)</f>
        <v/>
      </c>
      <c r="FK61">
        <f>IF(ISNA(FD61),NA(),IF(OR(Capability!$Q$10="",Settings!$F$7&lt;&gt;"Y"),NA(),Capability!$Q$10))</f>
        <v/>
      </c>
      <c r="FL61">
        <f>IF(ISNA(FD61),NA(),IF(OR(Capability!$P$10="",Settings!$F$7&lt;&gt;"Y"),NA(),Capability!$P$10))</f>
        <v/>
      </c>
      <c r="FT61">
        <f>IF((FW$1+57)&gt;FU$1,NA(),(FW$1+57)-4)</f>
        <v/>
      </c>
      <c r="FU61">
        <f>IF((FW$1+57)&gt;FU$1,NA(),INDEX('Data Entry'!$N$5:$N$10004,(FW$1+57)-4))</f>
        <v/>
      </c>
      <c r="FV61">
        <f>IF(ISNA(FT61),NA(),Capability!$K$11)</f>
        <v/>
      </c>
      <c r="FW61">
        <f>IF(ISNA(FT61),NA(),Capability!$J$11)</f>
        <v/>
      </c>
      <c r="FX61">
        <f>IF(ISNA(FT61),NA(),Capability!$L$11)</f>
        <v/>
      </c>
      <c r="FY61">
        <f>IF(OR(ISNA(FU61),ISNA(FU60)),NA(),ABS(FU61-FU60))</f>
        <v/>
      </c>
      <c r="FZ61">
        <f>IF(ISNA(FT61),NA(),Capability!$N$11)</f>
        <v/>
      </c>
      <c r="GA61">
        <f>IF(ISNA(FT61),NA(),IF(OR(Capability!$Q$11="",Settings!$F$7&lt;&gt;"Y"),NA(),Capability!$Q$11))</f>
        <v/>
      </c>
      <c r="GB61">
        <f>IF(ISNA(FT61),NA(),IF(OR(Capability!$P$11="",Settings!$F$7&lt;&gt;"Y"),NA(),Capability!$P$11))</f>
        <v/>
      </c>
      <c r="GJ61">
        <f>IF((GM$1+57)&gt;GK$1,NA(),(GM$1+57)-4)</f>
        <v/>
      </c>
      <c r="GK61">
        <f>IF((GM$1+57)&gt;GK$1,NA(),INDEX('Data Entry'!$O$5:$O$10004,(GM$1+57)-4))</f>
        <v/>
      </c>
      <c r="GL61">
        <f>IF(ISNA(GJ61),NA(),Capability!$K$12)</f>
        <v/>
      </c>
      <c r="GM61">
        <f>IF(ISNA(GJ61),NA(),Capability!$J$12)</f>
        <v/>
      </c>
      <c r="GN61">
        <f>IF(ISNA(GJ61),NA(),Capability!$L$12)</f>
        <v/>
      </c>
      <c r="GO61">
        <f>IF(OR(ISNA(GK61),ISNA(GK60)),NA(),ABS(GK61-GK60))</f>
        <v/>
      </c>
      <c r="GP61">
        <f>IF(ISNA(GJ61),NA(),Capability!$N$12)</f>
        <v/>
      </c>
      <c r="GQ61">
        <f>IF(ISNA(GJ61),NA(),IF(OR(Capability!$Q$12="",Settings!$F$7&lt;&gt;"Y"),NA(),Capability!$Q$12))</f>
        <v/>
      </c>
      <c r="GR61">
        <f>IF(ISNA(GJ61),NA(),IF(OR(Capability!$P$12="",Settings!$F$7&lt;&gt;"Y"),NA(),Capability!$P$12))</f>
        <v/>
      </c>
      <c r="GZ61">
        <f>IF((HC$1+57)&gt;HA$1,NA(),(HC$1+57)-4)</f>
        <v/>
      </c>
      <c r="HA61">
        <f>IF((HC$1+57)&gt;HA$1,NA(),INDEX('Data Entry'!$P$5:$P$10004,(HC$1+57)-4))</f>
        <v/>
      </c>
      <c r="HB61">
        <f>IF(ISNA(GZ61),NA(),Capability!$K$13)</f>
        <v/>
      </c>
      <c r="HC61">
        <f>IF(ISNA(GZ61),NA(),Capability!$J$13)</f>
        <v/>
      </c>
      <c r="HD61">
        <f>IF(ISNA(GZ61),NA(),Capability!$L$13)</f>
        <v/>
      </c>
      <c r="HE61">
        <f>IF(OR(ISNA(HA61),ISNA(HA60)),NA(),ABS(HA61-HA60))</f>
        <v/>
      </c>
      <c r="HF61">
        <f>IF(ISNA(GZ61),NA(),Capability!$N$13)</f>
        <v/>
      </c>
      <c r="HG61">
        <f>IF(ISNA(GZ61),NA(),IF(OR(Capability!$Q$13="",Settings!$F$7&lt;&gt;"Y"),NA(),Capability!$Q$13))</f>
        <v/>
      </c>
      <c r="HH61">
        <f>IF(ISNA(GZ61),NA(),IF(OR(Capability!$P$13="",Settings!$F$7&lt;&gt;"Y"),NA(),Capability!$P$13))</f>
        <v/>
      </c>
      <c r="HP61">
        <f>IF((HS$1+57)&gt;HQ$1,NA(),(HS$1+57)-4)</f>
        <v/>
      </c>
      <c r="HQ61">
        <f>IF((HS$1+57)&gt;HQ$1,NA(),INDEX('Data Entry'!$Q$5:$Q$10004,(HS$1+57)-4))</f>
        <v/>
      </c>
      <c r="HR61">
        <f>IF(ISNA(HP61),NA(),Capability!$K$14)</f>
        <v/>
      </c>
      <c r="HS61">
        <f>IF(ISNA(HP61),NA(),Capability!$J$14)</f>
        <v/>
      </c>
      <c r="HT61">
        <f>IF(ISNA(HP61),NA(),Capability!$L$14)</f>
        <v/>
      </c>
      <c r="HU61">
        <f>IF(OR(ISNA(HQ61),ISNA(HQ60)),NA(),ABS(HQ61-HQ60))</f>
        <v/>
      </c>
      <c r="HV61">
        <f>IF(ISNA(HP61),NA(),Capability!$N$14)</f>
        <v/>
      </c>
      <c r="HW61">
        <f>IF(ISNA(HP61),NA(),IF(OR(Capability!$Q$14="",Settings!$F$7&lt;&gt;"Y"),NA(),Capability!$Q$14))</f>
        <v/>
      </c>
      <c r="HX61">
        <f>IF(ISNA(HP61),NA(),IF(OR(Capability!$P$14="",Settings!$F$7&lt;&gt;"Y"),NA(),Capability!$P$14))</f>
        <v/>
      </c>
    </row>
    <row r="62">
      <c r="A62" s="37" t="inlineStr">
        <is>
          <t>SPECIFICATION</t>
        </is>
      </c>
      <c r="B62" s="28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R62">
        <f>IF((CU$1+58)&gt;CS$1,NA(),(CU$1+58)-4)</f>
        <v/>
      </c>
      <c r="CS62">
        <f>IF((CU$1+58)&gt;CS$1,NA(),INDEX('Data Entry'!$I$5:$I$10004,(CU$1+58)-4))</f>
        <v/>
      </c>
      <c r="CT62">
        <f>IF(ISNA(CR62),NA(),Capability!$K$6)</f>
        <v/>
      </c>
      <c r="CU62">
        <f>IF(ISNA(CR62),NA(),Capability!$J$6)</f>
        <v/>
      </c>
      <c r="CV62">
        <f>IF(ISNA(CR62),NA(),Capability!$L$6)</f>
        <v/>
      </c>
      <c r="CW62">
        <f>IF(OR(ISNA(CS62),ISNA(CS61)),NA(),ABS(CS62-CS61))</f>
        <v/>
      </c>
      <c r="CX62">
        <f>IF(ISNA(CR62),NA(),Capability!$N$6)</f>
        <v/>
      </c>
      <c r="CY62">
        <f>IF(ISNA(CR62),NA(),IF(OR(Capability!$Q$6="",Settings!$F$7&lt;&gt;"Y"),NA(),Capability!$Q$6))</f>
        <v/>
      </c>
      <c r="CZ62">
        <f>IF(ISNA(CR62),NA(),IF(OR(Capability!$P$6="",Settings!$F$7&lt;&gt;"Y"),NA(),Capability!$P$6))</f>
        <v/>
      </c>
      <c r="DH62">
        <f>IF((DK$1+58)&gt;DI$1,NA(),(DK$1+58)-4)</f>
        <v/>
      </c>
      <c r="DI62">
        <f>IF((DK$1+58)&gt;DI$1,NA(),INDEX('Data Entry'!$J$5:$J$10004,(DK$1+58)-4))</f>
        <v/>
      </c>
      <c r="DJ62">
        <f>IF(ISNA(DH62),NA(),Capability!$K$7)</f>
        <v/>
      </c>
      <c r="DK62">
        <f>IF(ISNA(DH62),NA(),Capability!$J$7)</f>
        <v/>
      </c>
      <c r="DL62">
        <f>IF(ISNA(DH62),NA(),Capability!$L$7)</f>
        <v/>
      </c>
      <c r="DM62">
        <f>IF(OR(ISNA(DI62),ISNA(DI61)),NA(),ABS(DI62-DI61))</f>
        <v/>
      </c>
      <c r="DN62">
        <f>IF(ISNA(DH62),NA(),Capability!$N$7)</f>
        <v/>
      </c>
      <c r="DO62">
        <f>IF(ISNA(DH62),NA(),IF(OR(Capability!$Q$7="",Settings!$F$7&lt;&gt;"Y"),NA(),Capability!$Q$7))</f>
        <v/>
      </c>
      <c r="DP62">
        <f>IF(ISNA(DH62),NA(),IF(OR(Capability!$P$7="",Settings!$F$7&lt;&gt;"Y"),NA(),Capability!$P$7))</f>
        <v/>
      </c>
      <c r="DX62">
        <f>IF((EA$1+58)&gt;DY$1,NA(),(EA$1+58)-4)</f>
        <v/>
      </c>
      <c r="DY62">
        <f>IF((EA$1+58)&gt;DY$1,NA(),INDEX('Data Entry'!$K$5:$K$10004,(EA$1+58)-4))</f>
        <v/>
      </c>
      <c r="DZ62">
        <f>IF(ISNA(DX62),NA(),Capability!$K$8)</f>
        <v/>
      </c>
      <c r="EA62">
        <f>IF(ISNA(DX62),NA(),Capability!$J$8)</f>
        <v/>
      </c>
      <c r="EB62">
        <f>IF(ISNA(DX62),NA(),Capability!$L$8)</f>
        <v/>
      </c>
      <c r="EC62">
        <f>IF(OR(ISNA(DY62),ISNA(DY61)),NA(),ABS(DY62-DY61))</f>
        <v/>
      </c>
      <c r="ED62">
        <f>IF(ISNA(DX62),NA(),Capability!$N$8)</f>
        <v/>
      </c>
      <c r="EE62">
        <f>IF(ISNA(DX62),NA(),IF(OR(Capability!$Q$8="",Settings!$F$7&lt;&gt;"Y"),NA(),Capability!$Q$8))</f>
        <v/>
      </c>
      <c r="EF62">
        <f>IF(ISNA(DX62),NA(),IF(OR(Capability!$P$8="",Settings!$F$7&lt;&gt;"Y"),NA(),Capability!$P$8))</f>
        <v/>
      </c>
      <c r="EN62">
        <f>IF((EQ$1+58)&gt;EO$1,NA(),(EQ$1+58)-4)</f>
        <v/>
      </c>
      <c r="EO62">
        <f>IF((EQ$1+58)&gt;EO$1,NA(),INDEX('Data Entry'!$L$5:$L$10004,(EQ$1+58)-4))</f>
        <v/>
      </c>
      <c r="EP62">
        <f>IF(ISNA(EN62),NA(),Capability!$K$9)</f>
        <v/>
      </c>
      <c r="EQ62">
        <f>IF(ISNA(EN62),NA(),Capability!$J$9)</f>
        <v/>
      </c>
      <c r="ER62">
        <f>IF(ISNA(EN62),NA(),Capability!$L$9)</f>
        <v/>
      </c>
      <c r="ES62">
        <f>IF(OR(ISNA(EO62),ISNA(EO61)),NA(),ABS(EO62-EO61))</f>
        <v/>
      </c>
      <c r="ET62">
        <f>IF(ISNA(EN62),NA(),Capability!$N$9)</f>
        <v/>
      </c>
      <c r="EU62">
        <f>IF(ISNA(EN62),NA(),IF(OR(Capability!$Q$9="",Settings!$F$7&lt;&gt;"Y"),NA(),Capability!$Q$9))</f>
        <v/>
      </c>
      <c r="EV62">
        <f>IF(ISNA(EN62),NA(),IF(OR(Capability!$P$9="",Settings!$F$7&lt;&gt;"Y"),NA(),Capability!$P$9))</f>
        <v/>
      </c>
      <c r="FD62">
        <f>IF((FG$1+58)&gt;FE$1,NA(),(FG$1+58)-4)</f>
        <v/>
      </c>
      <c r="FE62">
        <f>IF((FG$1+58)&gt;FE$1,NA(),INDEX('Data Entry'!$M$5:$M$10004,(FG$1+58)-4))</f>
        <v/>
      </c>
      <c r="FF62">
        <f>IF(ISNA(FD62),NA(),Capability!$K$10)</f>
        <v/>
      </c>
      <c r="FG62">
        <f>IF(ISNA(FD62),NA(),Capability!$J$10)</f>
        <v/>
      </c>
      <c r="FH62">
        <f>IF(ISNA(FD62),NA(),Capability!$L$10)</f>
        <v/>
      </c>
      <c r="FI62">
        <f>IF(OR(ISNA(FE62),ISNA(FE61)),NA(),ABS(FE62-FE61))</f>
        <v/>
      </c>
      <c r="FJ62">
        <f>IF(ISNA(FD62),NA(),Capability!$N$10)</f>
        <v/>
      </c>
      <c r="FK62">
        <f>IF(ISNA(FD62),NA(),IF(OR(Capability!$Q$10="",Settings!$F$7&lt;&gt;"Y"),NA(),Capability!$Q$10))</f>
        <v/>
      </c>
      <c r="FL62">
        <f>IF(ISNA(FD62),NA(),IF(OR(Capability!$P$10="",Settings!$F$7&lt;&gt;"Y"),NA(),Capability!$P$10))</f>
        <v/>
      </c>
      <c r="FT62">
        <f>IF((FW$1+58)&gt;FU$1,NA(),(FW$1+58)-4)</f>
        <v/>
      </c>
      <c r="FU62">
        <f>IF((FW$1+58)&gt;FU$1,NA(),INDEX('Data Entry'!$N$5:$N$10004,(FW$1+58)-4))</f>
        <v/>
      </c>
      <c r="FV62">
        <f>IF(ISNA(FT62),NA(),Capability!$K$11)</f>
        <v/>
      </c>
      <c r="FW62">
        <f>IF(ISNA(FT62),NA(),Capability!$J$11)</f>
        <v/>
      </c>
      <c r="FX62">
        <f>IF(ISNA(FT62),NA(),Capability!$L$11)</f>
        <v/>
      </c>
      <c r="FY62">
        <f>IF(OR(ISNA(FU62),ISNA(FU61)),NA(),ABS(FU62-FU61))</f>
        <v/>
      </c>
      <c r="FZ62">
        <f>IF(ISNA(FT62),NA(),Capability!$N$11)</f>
        <v/>
      </c>
      <c r="GA62">
        <f>IF(ISNA(FT62),NA(),IF(OR(Capability!$Q$11="",Settings!$F$7&lt;&gt;"Y"),NA(),Capability!$Q$11))</f>
        <v/>
      </c>
      <c r="GB62">
        <f>IF(ISNA(FT62),NA(),IF(OR(Capability!$P$11="",Settings!$F$7&lt;&gt;"Y"),NA(),Capability!$P$11))</f>
        <v/>
      </c>
      <c r="GJ62">
        <f>IF((GM$1+58)&gt;GK$1,NA(),(GM$1+58)-4)</f>
        <v/>
      </c>
      <c r="GK62">
        <f>IF((GM$1+58)&gt;GK$1,NA(),INDEX('Data Entry'!$O$5:$O$10004,(GM$1+58)-4))</f>
        <v/>
      </c>
      <c r="GL62">
        <f>IF(ISNA(GJ62),NA(),Capability!$K$12)</f>
        <v/>
      </c>
      <c r="GM62">
        <f>IF(ISNA(GJ62),NA(),Capability!$J$12)</f>
        <v/>
      </c>
      <c r="GN62">
        <f>IF(ISNA(GJ62),NA(),Capability!$L$12)</f>
        <v/>
      </c>
      <c r="GO62">
        <f>IF(OR(ISNA(GK62),ISNA(GK61)),NA(),ABS(GK62-GK61))</f>
        <v/>
      </c>
      <c r="GP62">
        <f>IF(ISNA(GJ62),NA(),Capability!$N$12)</f>
        <v/>
      </c>
      <c r="GQ62">
        <f>IF(ISNA(GJ62),NA(),IF(OR(Capability!$Q$12="",Settings!$F$7&lt;&gt;"Y"),NA(),Capability!$Q$12))</f>
        <v/>
      </c>
      <c r="GR62">
        <f>IF(ISNA(GJ62),NA(),IF(OR(Capability!$P$12="",Settings!$F$7&lt;&gt;"Y"),NA(),Capability!$P$12))</f>
        <v/>
      </c>
      <c r="GZ62">
        <f>IF((HC$1+58)&gt;HA$1,NA(),(HC$1+58)-4)</f>
        <v/>
      </c>
      <c r="HA62">
        <f>IF((HC$1+58)&gt;HA$1,NA(),INDEX('Data Entry'!$P$5:$P$10004,(HC$1+58)-4))</f>
        <v/>
      </c>
      <c r="HB62">
        <f>IF(ISNA(GZ62),NA(),Capability!$K$13)</f>
        <v/>
      </c>
      <c r="HC62">
        <f>IF(ISNA(GZ62),NA(),Capability!$J$13)</f>
        <v/>
      </c>
      <c r="HD62">
        <f>IF(ISNA(GZ62),NA(),Capability!$L$13)</f>
        <v/>
      </c>
      <c r="HE62">
        <f>IF(OR(ISNA(HA62),ISNA(HA61)),NA(),ABS(HA62-HA61))</f>
        <v/>
      </c>
      <c r="HF62">
        <f>IF(ISNA(GZ62),NA(),Capability!$N$13)</f>
        <v/>
      </c>
      <c r="HG62">
        <f>IF(ISNA(GZ62),NA(),IF(OR(Capability!$Q$13="",Settings!$F$7&lt;&gt;"Y"),NA(),Capability!$Q$13))</f>
        <v/>
      </c>
      <c r="HH62">
        <f>IF(ISNA(GZ62),NA(),IF(OR(Capability!$P$13="",Settings!$F$7&lt;&gt;"Y"),NA(),Capability!$P$13))</f>
        <v/>
      </c>
      <c r="HP62">
        <f>IF((HS$1+58)&gt;HQ$1,NA(),(HS$1+58)-4)</f>
        <v/>
      </c>
      <c r="HQ62">
        <f>IF((HS$1+58)&gt;HQ$1,NA(),INDEX('Data Entry'!$Q$5:$Q$10004,(HS$1+58)-4))</f>
        <v/>
      </c>
      <c r="HR62">
        <f>IF(ISNA(HP62),NA(),Capability!$K$14)</f>
        <v/>
      </c>
      <c r="HS62">
        <f>IF(ISNA(HP62),NA(),Capability!$J$14)</f>
        <v/>
      </c>
      <c r="HT62">
        <f>IF(ISNA(HP62),NA(),Capability!$L$14)</f>
        <v/>
      </c>
      <c r="HU62">
        <f>IF(OR(ISNA(HQ62),ISNA(HQ61)),NA(),ABS(HQ62-HQ61))</f>
        <v/>
      </c>
      <c r="HV62">
        <f>IF(ISNA(HP62),NA(),Capability!$N$14)</f>
        <v/>
      </c>
      <c r="HW62">
        <f>IF(ISNA(HP62),NA(),IF(OR(Capability!$Q$14="",Settings!$F$7&lt;&gt;"Y"),NA(),Capability!$Q$14))</f>
        <v/>
      </c>
      <c r="HX62">
        <f>IF(ISNA(HP62),NA(),IF(OR(Capability!$P$14="",Settings!$F$7&lt;&gt;"Y"),NA(),Capability!$P$14))</f>
        <v/>
      </c>
    </row>
    <row r="63">
      <c r="A63" s="35" t="inlineStr">
        <is>
          <t>USL</t>
        </is>
      </c>
      <c r="B63" s="23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R63">
        <f>IF((CU$1+59)&gt;CS$1,NA(),(CU$1+59)-4)</f>
        <v/>
      </c>
      <c r="CS63">
        <f>IF((CU$1+59)&gt;CS$1,NA(),INDEX('Data Entry'!$I$5:$I$10004,(CU$1+59)-4))</f>
        <v/>
      </c>
      <c r="CT63">
        <f>IF(ISNA(CR63),NA(),Capability!$K$6)</f>
        <v/>
      </c>
      <c r="CU63">
        <f>IF(ISNA(CR63),NA(),Capability!$J$6)</f>
        <v/>
      </c>
      <c r="CV63">
        <f>IF(ISNA(CR63),NA(),Capability!$L$6)</f>
        <v/>
      </c>
      <c r="CW63">
        <f>IF(OR(ISNA(CS63),ISNA(CS62)),NA(),ABS(CS63-CS62))</f>
        <v/>
      </c>
      <c r="CX63">
        <f>IF(ISNA(CR63),NA(),Capability!$N$6)</f>
        <v/>
      </c>
      <c r="CY63">
        <f>IF(ISNA(CR63),NA(),IF(OR(Capability!$Q$6="",Settings!$F$7&lt;&gt;"Y"),NA(),Capability!$Q$6))</f>
        <v/>
      </c>
      <c r="CZ63">
        <f>IF(ISNA(CR63),NA(),IF(OR(Capability!$P$6="",Settings!$F$7&lt;&gt;"Y"),NA(),Capability!$P$6))</f>
        <v/>
      </c>
      <c r="DH63">
        <f>IF((DK$1+59)&gt;DI$1,NA(),(DK$1+59)-4)</f>
        <v/>
      </c>
      <c r="DI63">
        <f>IF((DK$1+59)&gt;DI$1,NA(),INDEX('Data Entry'!$J$5:$J$10004,(DK$1+59)-4))</f>
        <v/>
      </c>
      <c r="DJ63">
        <f>IF(ISNA(DH63),NA(),Capability!$K$7)</f>
        <v/>
      </c>
      <c r="DK63">
        <f>IF(ISNA(DH63),NA(),Capability!$J$7)</f>
        <v/>
      </c>
      <c r="DL63">
        <f>IF(ISNA(DH63),NA(),Capability!$L$7)</f>
        <v/>
      </c>
      <c r="DM63">
        <f>IF(OR(ISNA(DI63),ISNA(DI62)),NA(),ABS(DI63-DI62))</f>
        <v/>
      </c>
      <c r="DN63">
        <f>IF(ISNA(DH63),NA(),Capability!$N$7)</f>
        <v/>
      </c>
      <c r="DO63">
        <f>IF(ISNA(DH63),NA(),IF(OR(Capability!$Q$7="",Settings!$F$7&lt;&gt;"Y"),NA(),Capability!$Q$7))</f>
        <v/>
      </c>
      <c r="DP63">
        <f>IF(ISNA(DH63),NA(),IF(OR(Capability!$P$7="",Settings!$F$7&lt;&gt;"Y"),NA(),Capability!$P$7))</f>
        <v/>
      </c>
      <c r="DX63">
        <f>IF((EA$1+59)&gt;DY$1,NA(),(EA$1+59)-4)</f>
        <v/>
      </c>
      <c r="DY63">
        <f>IF((EA$1+59)&gt;DY$1,NA(),INDEX('Data Entry'!$K$5:$K$10004,(EA$1+59)-4))</f>
        <v/>
      </c>
      <c r="DZ63">
        <f>IF(ISNA(DX63),NA(),Capability!$K$8)</f>
        <v/>
      </c>
      <c r="EA63">
        <f>IF(ISNA(DX63),NA(),Capability!$J$8)</f>
        <v/>
      </c>
      <c r="EB63">
        <f>IF(ISNA(DX63),NA(),Capability!$L$8)</f>
        <v/>
      </c>
      <c r="EC63">
        <f>IF(OR(ISNA(DY63),ISNA(DY62)),NA(),ABS(DY63-DY62))</f>
        <v/>
      </c>
      <c r="ED63">
        <f>IF(ISNA(DX63),NA(),Capability!$N$8)</f>
        <v/>
      </c>
      <c r="EE63">
        <f>IF(ISNA(DX63),NA(),IF(OR(Capability!$Q$8="",Settings!$F$7&lt;&gt;"Y"),NA(),Capability!$Q$8))</f>
        <v/>
      </c>
      <c r="EF63">
        <f>IF(ISNA(DX63),NA(),IF(OR(Capability!$P$8="",Settings!$F$7&lt;&gt;"Y"),NA(),Capability!$P$8))</f>
        <v/>
      </c>
      <c r="EN63">
        <f>IF((EQ$1+59)&gt;EO$1,NA(),(EQ$1+59)-4)</f>
        <v/>
      </c>
      <c r="EO63">
        <f>IF((EQ$1+59)&gt;EO$1,NA(),INDEX('Data Entry'!$L$5:$L$10004,(EQ$1+59)-4))</f>
        <v/>
      </c>
      <c r="EP63">
        <f>IF(ISNA(EN63),NA(),Capability!$K$9)</f>
        <v/>
      </c>
      <c r="EQ63">
        <f>IF(ISNA(EN63),NA(),Capability!$J$9)</f>
        <v/>
      </c>
      <c r="ER63">
        <f>IF(ISNA(EN63),NA(),Capability!$L$9)</f>
        <v/>
      </c>
      <c r="ES63">
        <f>IF(OR(ISNA(EO63),ISNA(EO62)),NA(),ABS(EO63-EO62))</f>
        <v/>
      </c>
      <c r="ET63">
        <f>IF(ISNA(EN63),NA(),Capability!$N$9)</f>
        <v/>
      </c>
      <c r="EU63">
        <f>IF(ISNA(EN63),NA(),IF(OR(Capability!$Q$9="",Settings!$F$7&lt;&gt;"Y"),NA(),Capability!$Q$9))</f>
        <v/>
      </c>
      <c r="EV63">
        <f>IF(ISNA(EN63),NA(),IF(OR(Capability!$P$9="",Settings!$F$7&lt;&gt;"Y"),NA(),Capability!$P$9))</f>
        <v/>
      </c>
      <c r="FD63">
        <f>IF((FG$1+59)&gt;FE$1,NA(),(FG$1+59)-4)</f>
        <v/>
      </c>
      <c r="FE63">
        <f>IF((FG$1+59)&gt;FE$1,NA(),INDEX('Data Entry'!$M$5:$M$10004,(FG$1+59)-4))</f>
        <v/>
      </c>
      <c r="FF63">
        <f>IF(ISNA(FD63),NA(),Capability!$K$10)</f>
        <v/>
      </c>
      <c r="FG63">
        <f>IF(ISNA(FD63),NA(),Capability!$J$10)</f>
        <v/>
      </c>
      <c r="FH63">
        <f>IF(ISNA(FD63),NA(),Capability!$L$10)</f>
        <v/>
      </c>
      <c r="FI63">
        <f>IF(OR(ISNA(FE63),ISNA(FE62)),NA(),ABS(FE63-FE62))</f>
        <v/>
      </c>
      <c r="FJ63">
        <f>IF(ISNA(FD63),NA(),Capability!$N$10)</f>
        <v/>
      </c>
      <c r="FK63">
        <f>IF(ISNA(FD63),NA(),IF(OR(Capability!$Q$10="",Settings!$F$7&lt;&gt;"Y"),NA(),Capability!$Q$10))</f>
        <v/>
      </c>
      <c r="FL63">
        <f>IF(ISNA(FD63),NA(),IF(OR(Capability!$P$10="",Settings!$F$7&lt;&gt;"Y"),NA(),Capability!$P$10))</f>
        <v/>
      </c>
      <c r="FT63">
        <f>IF((FW$1+59)&gt;FU$1,NA(),(FW$1+59)-4)</f>
        <v/>
      </c>
      <c r="FU63">
        <f>IF((FW$1+59)&gt;FU$1,NA(),INDEX('Data Entry'!$N$5:$N$10004,(FW$1+59)-4))</f>
        <v/>
      </c>
      <c r="FV63">
        <f>IF(ISNA(FT63),NA(),Capability!$K$11)</f>
        <v/>
      </c>
      <c r="FW63">
        <f>IF(ISNA(FT63),NA(),Capability!$J$11)</f>
        <v/>
      </c>
      <c r="FX63">
        <f>IF(ISNA(FT63),NA(),Capability!$L$11)</f>
        <v/>
      </c>
      <c r="FY63">
        <f>IF(OR(ISNA(FU63),ISNA(FU62)),NA(),ABS(FU63-FU62))</f>
        <v/>
      </c>
      <c r="FZ63">
        <f>IF(ISNA(FT63),NA(),Capability!$N$11)</f>
        <v/>
      </c>
      <c r="GA63">
        <f>IF(ISNA(FT63),NA(),IF(OR(Capability!$Q$11="",Settings!$F$7&lt;&gt;"Y"),NA(),Capability!$Q$11))</f>
        <v/>
      </c>
      <c r="GB63">
        <f>IF(ISNA(FT63),NA(),IF(OR(Capability!$P$11="",Settings!$F$7&lt;&gt;"Y"),NA(),Capability!$P$11))</f>
        <v/>
      </c>
      <c r="GJ63">
        <f>IF((GM$1+59)&gt;GK$1,NA(),(GM$1+59)-4)</f>
        <v/>
      </c>
      <c r="GK63">
        <f>IF((GM$1+59)&gt;GK$1,NA(),INDEX('Data Entry'!$O$5:$O$10004,(GM$1+59)-4))</f>
        <v/>
      </c>
      <c r="GL63">
        <f>IF(ISNA(GJ63),NA(),Capability!$K$12)</f>
        <v/>
      </c>
      <c r="GM63">
        <f>IF(ISNA(GJ63),NA(),Capability!$J$12)</f>
        <v/>
      </c>
      <c r="GN63">
        <f>IF(ISNA(GJ63),NA(),Capability!$L$12)</f>
        <v/>
      </c>
      <c r="GO63">
        <f>IF(OR(ISNA(GK63),ISNA(GK62)),NA(),ABS(GK63-GK62))</f>
        <v/>
      </c>
      <c r="GP63">
        <f>IF(ISNA(GJ63),NA(),Capability!$N$12)</f>
        <v/>
      </c>
      <c r="GQ63">
        <f>IF(ISNA(GJ63),NA(),IF(OR(Capability!$Q$12="",Settings!$F$7&lt;&gt;"Y"),NA(),Capability!$Q$12))</f>
        <v/>
      </c>
      <c r="GR63">
        <f>IF(ISNA(GJ63),NA(),IF(OR(Capability!$P$12="",Settings!$F$7&lt;&gt;"Y"),NA(),Capability!$P$12))</f>
        <v/>
      </c>
      <c r="GZ63">
        <f>IF((HC$1+59)&gt;HA$1,NA(),(HC$1+59)-4)</f>
        <v/>
      </c>
      <c r="HA63">
        <f>IF((HC$1+59)&gt;HA$1,NA(),INDEX('Data Entry'!$P$5:$P$10004,(HC$1+59)-4))</f>
        <v/>
      </c>
      <c r="HB63">
        <f>IF(ISNA(GZ63),NA(),Capability!$K$13)</f>
        <v/>
      </c>
      <c r="HC63">
        <f>IF(ISNA(GZ63),NA(),Capability!$J$13)</f>
        <v/>
      </c>
      <c r="HD63">
        <f>IF(ISNA(GZ63),NA(),Capability!$L$13)</f>
        <v/>
      </c>
      <c r="HE63">
        <f>IF(OR(ISNA(HA63),ISNA(HA62)),NA(),ABS(HA63-HA62))</f>
        <v/>
      </c>
      <c r="HF63">
        <f>IF(ISNA(GZ63),NA(),Capability!$N$13)</f>
        <v/>
      </c>
      <c r="HG63">
        <f>IF(ISNA(GZ63),NA(),IF(OR(Capability!$Q$13="",Settings!$F$7&lt;&gt;"Y"),NA(),Capability!$Q$13))</f>
        <v/>
      </c>
      <c r="HH63">
        <f>IF(ISNA(GZ63),NA(),IF(OR(Capability!$P$13="",Settings!$F$7&lt;&gt;"Y"),NA(),Capability!$P$13))</f>
        <v/>
      </c>
      <c r="HP63">
        <f>IF((HS$1+59)&gt;HQ$1,NA(),(HS$1+59)-4)</f>
        <v/>
      </c>
      <c r="HQ63">
        <f>IF((HS$1+59)&gt;HQ$1,NA(),INDEX('Data Entry'!$Q$5:$Q$10004,(HS$1+59)-4))</f>
        <v/>
      </c>
      <c r="HR63">
        <f>IF(ISNA(HP63),NA(),Capability!$K$14)</f>
        <v/>
      </c>
      <c r="HS63">
        <f>IF(ISNA(HP63),NA(),Capability!$J$14)</f>
        <v/>
      </c>
      <c r="HT63">
        <f>IF(ISNA(HP63),NA(),Capability!$L$14)</f>
        <v/>
      </c>
      <c r="HU63">
        <f>IF(OR(ISNA(HQ63),ISNA(HQ62)),NA(),ABS(HQ63-HQ62))</f>
        <v/>
      </c>
      <c r="HV63">
        <f>IF(ISNA(HP63),NA(),Capability!$N$14)</f>
        <v/>
      </c>
      <c r="HW63">
        <f>IF(ISNA(HP63),NA(),IF(OR(Capability!$Q$14="",Settings!$F$7&lt;&gt;"Y"),NA(),Capability!$Q$14))</f>
        <v/>
      </c>
      <c r="HX63">
        <f>IF(ISNA(HP63),NA(),IF(OR(Capability!$P$14="",Settings!$F$7&lt;&gt;"Y"),NA(),Capability!$P$14))</f>
        <v/>
      </c>
    </row>
    <row r="64">
      <c r="A64" s="35" t="inlineStr">
        <is>
          <t>Nominal</t>
        </is>
      </c>
      <c r="B64" s="23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R64">
        <f>IF((CU$1+60)&gt;CS$1,NA(),(CU$1+60)-4)</f>
        <v/>
      </c>
      <c r="CS64">
        <f>IF((CU$1+60)&gt;CS$1,NA(),INDEX('Data Entry'!$I$5:$I$10004,(CU$1+60)-4))</f>
        <v/>
      </c>
      <c r="CT64">
        <f>IF(ISNA(CR64),NA(),Capability!$K$6)</f>
        <v/>
      </c>
      <c r="CU64">
        <f>IF(ISNA(CR64),NA(),Capability!$J$6)</f>
        <v/>
      </c>
      <c r="CV64">
        <f>IF(ISNA(CR64),NA(),Capability!$L$6)</f>
        <v/>
      </c>
      <c r="CW64">
        <f>IF(OR(ISNA(CS64),ISNA(CS63)),NA(),ABS(CS64-CS63))</f>
        <v/>
      </c>
      <c r="CX64">
        <f>IF(ISNA(CR64),NA(),Capability!$N$6)</f>
        <v/>
      </c>
      <c r="CY64">
        <f>IF(ISNA(CR64),NA(),IF(OR(Capability!$Q$6="",Settings!$F$7&lt;&gt;"Y"),NA(),Capability!$Q$6))</f>
        <v/>
      </c>
      <c r="CZ64">
        <f>IF(ISNA(CR64),NA(),IF(OR(Capability!$P$6="",Settings!$F$7&lt;&gt;"Y"),NA(),Capability!$P$6))</f>
        <v/>
      </c>
      <c r="DH64">
        <f>IF((DK$1+60)&gt;DI$1,NA(),(DK$1+60)-4)</f>
        <v/>
      </c>
      <c r="DI64">
        <f>IF((DK$1+60)&gt;DI$1,NA(),INDEX('Data Entry'!$J$5:$J$10004,(DK$1+60)-4))</f>
        <v/>
      </c>
      <c r="DJ64">
        <f>IF(ISNA(DH64),NA(),Capability!$K$7)</f>
        <v/>
      </c>
      <c r="DK64">
        <f>IF(ISNA(DH64),NA(),Capability!$J$7)</f>
        <v/>
      </c>
      <c r="DL64">
        <f>IF(ISNA(DH64),NA(),Capability!$L$7)</f>
        <v/>
      </c>
      <c r="DM64">
        <f>IF(OR(ISNA(DI64),ISNA(DI63)),NA(),ABS(DI64-DI63))</f>
        <v/>
      </c>
      <c r="DN64">
        <f>IF(ISNA(DH64),NA(),Capability!$N$7)</f>
        <v/>
      </c>
      <c r="DO64">
        <f>IF(ISNA(DH64),NA(),IF(OR(Capability!$Q$7="",Settings!$F$7&lt;&gt;"Y"),NA(),Capability!$Q$7))</f>
        <v/>
      </c>
      <c r="DP64">
        <f>IF(ISNA(DH64),NA(),IF(OR(Capability!$P$7="",Settings!$F$7&lt;&gt;"Y"),NA(),Capability!$P$7))</f>
        <v/>
      </c>
      <c r="DX64">
        <f>IF((EA$1+60)&gt;DY$1,NA(),(EA$1+60)-4)</f>
        <v/>
      </c>
      <c r="DY64">
        <f>IF((EA$1+60)&gt;DY$1,NA(),INDEX('Data Entry'!$K$5:$K$10004,(EA$1+60)-4))</f>
        <v/>
      </c>
      <c r="DZ64">
        <f>IF(ISNA(DX64),NA(),Capability!$K$8)</f>
        <v/>
      </c>
      <c r="EA64">
        <f>IF(ISNA(DX64),NA(),Capability!$J$8)</f>
        <v/>
      </c>
      <c r="EB64">
        <f>IF(ISNA(DX64),NA(),Capability!$L$8)</f>
        <v/>
      </c>
      <c r="EC64">
        <f>IF(OR(ISNA(DY64),ISNA(DY63)),NA(),ABS(DY64-DY63))</f>
        <v/>
      </c>
      <c r="ED64">
        <f>IF(ISNA(DX64),NA(),Capability!$N$8)</f>
        <v/>
      </c>
      <c r="EE64">
        <f>IF(ISNA(DX64),NA(),IF(OR(Capability!$Q$8="",Settings!$F$7&lt;&gt;"Y"),NA(),Capability!$Q$8))</f>
        <v/>
      </c>
      <c r="EF64">
        <f>IF(ISNA(DX64),NA(),IF(OR(Capability!$P$8="",Settings!$F$7&lt;&gt;"Y"),NA(),Capability!$P$8))</f>
        <v/>
      </c>
      <c r="EN64">
        <f>IF((EQ$1+60)&gt;EO$1,NA(),(EQ$1+60)-4)</f>
        <v/>
      </c>
      <c r="EO64">
        <f>IF((EQ$1+60)&gt;EO$1,NA(),INDEX('Data Entry'!$L$5:$L$10004,(EQ$1+60)-4))</f>
        <v/>
      </c>
      <c r="EP64">
        <f>IF(ISNA(EN64),NA(),Capability!$K$9)</f>
        <v/>
      </c>
      <c r="EQ64">
        <f>IF(ISNA(EN64),NA(),Capability!$J$9)</f>
        <v/>
      </c>
      <c r="ER64">
        <f>IF(ISNA(EN64),NA(),Capability!$L$9)</f>
        <v/>
      </c>
      <c r="ES64">
        <f>IF(OR(ISNA(EO64),ISNA(EO63)),NA(),ABS(EO64-EO63))</f>
        <v/>
      </c>
      <c r="ET64">
        <f>IF(ISNA(EN64),NA(),Capability!$N$9)</f>
        <v/>
      </c>
      <c r="EU64">
        <f>IF(ISNA(EN64),NA(),IF(OR(Capability!$Q$9="",Settings!$F$7&lt;&gt;"Y"),NA(),Capability!$Q$9))</f>
        <v/>
      </c>
      <c r="EV64">
        <f>IF(ISNA(EN64),NA(),IF(OR(Capability!$P$9="",Settings!$F$7&lt;&gt;"Y"),NA(),Capability!$P$9))</f>
        <v/>
      </c>
      <c r="FD64">
        <f>IF((FG$1+60)&gt;FE$1,NA(),(FG$1+60)-4)</f>
        <v/>
      </c>
      <c r="FE64">
        <f>IF((FG$1+60)&gt;FE$1,NA(),INDEX('Data Entry'!$M$5:$M$10004,(FG$1+60)-4))</f>
        <v/>
      </c>
      <c r="FF64">
        <f>IF(ISNA(FD64),NA(),Capability!$K$10)</f>
        <v/>
      </c>
      <c r="FG64">
        <f>IF(ISNA(FD64),NA(),Capability!$J$10)</f>
        <v/>
      </c>
      <c r="FH64">
        <f>IF(ISNA(FD64),NA(),Capability!$L$10)</f>
        <v/>
      </c>
      <c r="FI64">
        <f>IF(OR(ISNA(FE64),ISNA(FE63)),NA(),ABS(FE64-FE63))</f>
        <v/>
      </c>
      <c r="FJ64">
        <f>IF(ISNA(FD64),NA(),Capability!$N$10)</f>
        <v/>
      </c>
      <c r="FK64">
        <f>IF(ISNA(FD64),NA(),IF(OR(Capability!$Q$10="",Settings!$F$7&lt;&gt;"Y"),NA(),Capability!$Q$10))</f>
        <v/>
      </c>
      <c r="FL64">
        <f>IF(ISNA(FD64),NA(),IF(OR(Capability!$P$10="",Settings!$F$7&lt;&gt;"Y"),NA(),Capability!$P$10))</f>
        <v/>
      </c>
      <c r="FT64">
        <f>IF((FW$1+60)&gt;FU$1,NA(),(FW$1+60)-4)</f>
        <v/>
      </c>
      <c r="FU64">
        <f>IF((FW$1+60)&gt;FU$1,NA(),INDEX('Data Entry'!$N$5:$N$10004,(FW$1+60)-4))</f>
        <v/>
      </c>
      <c r="FV64">
        <f>IF(ISNA(FT64),NA(),Capability!$K$11)</f>
        <v/>
      </c>
      <c r="FW64">
        <f>IF(ISNA(FT64),NA(),Capability!$J$11)</f>
        <v/>
      </c>
      <c r="FX64">
        <f>IF(ISNA(FT64),NA(),Capability!$L$11)</f>
        <v/>
      </c>
      <c r="FY64">
        <f>IF(OR(ISNA(FU64),ISNA(FU63)),NA(),ABS(FU64-FU63))</f>
        <v/>
      </c>
      <c r="FZ64">
        <f>IF(ISNA(FT64),NA(),Capability!$N$11)</f>
        <v/>
      </c>
      <c r="GA64">
        <f>IF(ISNA(FT64),NA(),IF(OR(Capability!$Q$11="",Settings!$F$7&lt;&gt;"Y"),NA(),Capability!$Q$11))</f>
        <v/>
      </c>
      <c r="GB64">
        <f>IF(ISNA(FT64),NA(),IF(OR(Capability!$P$11="",Settings!$F$7&lt;&gt;"Y"),NA(),Capability!$P$11))</f>
        <v/>
      </c>
      <c r="GJ64">
        <f>IF((GM$1+60)&gt;GK$1,NA(),(GM$1+60)-4)</f>
        <v/>
      </c>
      <c r="GK64">
        <f>IF((GM$1+60)&gt;GK$1,NA(),INDEX('Data Entry'!$O$5:$O$10004,(GM$1+60)-4))</f>
        <v/>
      </c>
      <c r="GL64">
        <f>IF(ISNA(GJ64),NA(),Capability!$K$12)</f>
        <v/>
      </c>
      <c r="GM64">
        <f>IF(ISNA(GJ64),NA(),Capability!$J$12)</f>
        <v/>
      </c>
      <c r="GN64">
        <f>IF(ISNA(GJ64),NA(),Capability!$L$12)</f>
        <v/>
      </c>
      <c r="GO64">
        <f>IF(OR(ISNA(GK64),ISNA(GK63)),NA(),ABS(GK64-GK63))</f>
        <v/>
      </c>
      <c r="GP64">
        <f>IF(ISNA(GJ64),NA(),Capability!$N$12)</f>
        <v/>
      </c>
      <c r="GQ64">
        <f>IF(ISNA(GJ64),NA(),IF(OR(Capability!$Q$12="",Settings!$F$7&lt;&gt;"Y"),NA(),Capability!$Q$12))</f>
        <v/>
      </c>
      <c r="GR64">
        <f>IF(ISNA(GJ64),NA(),IF(OR(Capability!$P$12="",Settings!$F$7&lt;&gt;"Y"),NA(),Capability!$P$12))</f>
        <v/>
      </c>
      <c r="GZ64">
        <f>IF((HC$1+60)&gt;HA$1,NA(),(HC$1+60)-4)</f>
        <v/>
      </c>
      <c r="HA64">
        <f>IF((HC$1+60)&gt;HA$1,NA(),INDEX('Data Entry'!$P$5:$P$10004,(HC$1+60)-4))</f>
        <v/>
      </c>
      <c r="HB64">
        <f>IF(ISNA(GZ64),NA(),Capability!$K$13)</f>
        <v/>
      </c>
      <c r="HC64">
        <f>IF(ISNA(GZ64),NA(),Capability!$J$13)</f>
        <v/>
      </c>
      <c r="HD64">
        <f>IF(ISNA(GZ64),NA(),Capability!$L$13)</f>
        <v/>
      </c>
      <c r="HE64">
        <f>IF(OR(ISNA(HA64),ISNA(HA63)),NA(),ABS(HA64-HA63))</f>
        <v/>
      </c>
      <c r="HF64">
        <f>IF(ISNA(GZ64),NA(),Capability!$N$13)</f>
        <v/>
      </c>
      <c r="HG64">
        <f>IF(ISNA(GZ64),NA(),IF(OR(Capability!$Q$13="",Settings!$F$7&lt;&gt;"Y"),NA(),Capability!$Q$13))</f>
        <v/>
      </c>
      <c r="HH64">
        <f>IF(ISNA(GZ64),NA(),IF(OR(Capability!$P$13="",Settings!$F$7&lt;&gt;"Y"),NA(),Capability!$P$13))</f>
        <v/>
      </c>
      <c r="HP64">
        <f>IF((HS$1+60)&gt;HQ$1,NA(),(HS$1+60)-4)</f>
        <v/>
      </c>
      <c r="HQ64">
        <f>IF((HS$1+60)&gt;HQ$1,NA(),INDEX('Data Entry'!$Q$5:$Q$10004,(HS$1+60)-4))</f>
        <v/>
      </c>
      <c r="HR64">
        <f>IF(ISNA(HP64),NA(),Capability!$K$14)</f>
        <v/>
      </c>
      <c r="HS64">
        <f>IF(ISNA(HP64),NA(),Capability!$J$14)</f>
        <v/>
      </c>
      <c r="HT64">
        <f>IF(ISNA(HP64),NA(),Capability!$L$14)</f>
        <v/>
      </c>
      <c r="HU64">
        <f>IF(OR(ISNA(HQ64),ISNA(HQ63)),NA(),ABS(HQ64-HQ63))</f>
        <v/>
      </c>
      <c r="HV64">
        <f>IF(ISNA(HP64),NA(),Capability!$N$14)</f>
        <v/>
      </c>
      <c r="HW64">
        <f>IF(ISNA(HP64),NA(),IF(OR(Capability!$Q$14="",Settings!$F$7&lt;&gt;"Y"),NA(),Capability!$Q$14))</f>
        <v/>
      </c>
      <c r="HX64">
        <f>IF(ISNA(HP64),NA(),IF(OR(Capability!$P$14="",Settings!$F$7&lt;&gt;"Y"),NA(),Capability!$P$14))</f>
        <v/>
      </c>
    </row>
    <row r="65">
      <c r="A65" s="35" t="inlineStr">
        <is>
          <t>LSL</t>
        </is>
      </c>
      <c r="B65" s="23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R65">
        <f>IF((CU$1+61)&gt;CS$1,NA(),(CU$1+61)-4)</f>
        <v/>
      </c>
      <c r="CS65">
        <f>IF((CU$1+61)&gt;CS$1,NA(),INDEX('Data Entry'!$I$5:$I$10004,(CU$1+61)-4))</f>
        <v/>
      </c>
      <c r="CT65">
        <f>IF(ISNA(CR65),NA(),Capability!$K$6)</f>
        <v/>
      </c>
      <c r="CU65">
        <f>IF(ISNA(CR65),NA(),Capability!$J$6)</f>
        <v/>
      </c>
      <c r="CV65">
        <f>IF(ISNA(CR65),NA(),Capability!$L$6)</f>
        <v/>
      </c>
      <c r="CW65">
        <f>IF(OR(ISNA(CS65),ISNA(CS64)),NA(),ABS(CS65-CS64))</f>
        <v/>
      </c>
      <c r="CX65">
        <f>IF(ISNA(CR65),NA(),Capability!$N$6)</f>
        <v/>
      </c>
      <c r="CY65">
        <f>IF(ISNA(CR65),NA(),IF(OR(Capability!$Q$6="",Settings!$F$7&lt;&gt;"Y"),NA(),Capability!$Q$6))</f>
        <v/>
      </c>
      <c r="CZ65">
        <f>IF(ISNA(CR65),NA(),IF(OR(Capability!$P$6="",Settings!$F$7&lt;&gt;"Y"),NA(),Capability!$P$6))</f>
        <v/>
      </c>
      <c r="DH65">
        <f>IF((DK$1+61)&gt;DI$1,NA(),(DK$1+61)-4)</f>
        <v/>
      </c>
      <c r="DI65">
        <f>IF((DK$1+61)&gt;DI$1,NA(),INDEX('Data Entry'!$J$5:$J$10004,(DK$1+61)-4))</f>
        <v/>
      </c>
      <c r="DJ65">
        <f>IF(ISNA(DH65),NA(),Capability!$K$7)</f>
        <v/>
      </c>
      <c r="DK65">
        <f>IF(ISNA(DH65),NA(),Capability!$J$7)</f>
        <v/>
      </c>
      <c r="DL65">
        <f>IF(ISNA(DH65),NA(),Capability!$L$7)</f>
        <v/>
      </c>
      <c r="DM65">
        <f>IF(OR(ISNA(DI65),ISNA(DI64)),NA(),ABS(DI65-DI64))</f>
        <v/>
      </c>
      <c r="DN65">
        <f>IF(ISNA(DH65),NA(),Capability!$N$7)</f>
        <v/>
      </c>
      <c r="DO65">
        <f>IF(ISNA(DH65),NA(),IF(OR(Capability!$Q$7="",Settings!$F$7&lt;&gt;"Y"),NA(),Capability!$Q$7))</f>
        <v/>
      </c>
      <c r="DP65">
        <f>IF(ISNA(DH65),NA(),IF(OR(Capability!$P$7="",Settings!$F$7&lt;&gt;"Y"),NA(),Capability!$P$7))</f>
        <v/>
      </c>
      <c r="DX65">
        <f>IF((EA$1+61)&gt;DY$1,NA(),(EA$1+61)-4)</f>
        <v/>
      </c>
      <c r="DY65">
        <f>IF((EA$1+61)&gt;DY$1,NA(),INDEX('Data Entry'!$K$5:$K$10004,(EA$1+61)-4))</f>
        <v/>
      </c>
      <c r="DZ65">
        <f>IF(ISNA(DX65),NA(),Capability!$K$8)</f>
        <v/>
      </c>
      <c r="EA65">
        <f>IF(ISNA(DX65),NA(),Capability!$J$8)</f>
        <v/>
      </c>
      <c r="EB65">
        <f>IF(ISNA(DX65),NA(),Capability!$L$8)</f>
        <v/>
      </c>
      <c r="EC65">
        <f>IF(OR(ISNA(DY65),ISNA(DY64)),NA(),ABS(DY65-DY64))</f>
        <v/>
      </c>
      <c r="ED65">
        <f>IF(ISNA(DX65),NA(),Capability!$N$8)</f>
        <v/>
      </c>
      <c r="EE65">
        <f>IF(ISNA(DX65),NA(),IF(OR(Capability!$Q$8="",Settings!$F$7&lt;&gt;"Y"),NA(),Capability!$Q$8))</f>
        <v/>
      </c>
      <c r="EF65">
        <f>IF(ISNA(DX65),NA(),IF(OR(Capability!$P$8="",Settings!$F$7&lt;&gt;"Y"),NA(),Capability!$P$8))</f>
        <v/>
      </c>
      <c r="EN65">
        <f>IF((EQ$1+61)&gt;EO$1,NA(),(EQ$1+61)-4)</f>
        <v/>
      </c>
      <c r="EO65">
        <f>IF((EQ$1+61)&gt;EO$1,NA(),INDEX('Data Entry'!$L$5:$L$10004,(EQ$1+61)-4))</f>
        <v/>
      </c>
      <c r="EP65">
        <f>IF(ISNA(EN65),NA(),Capability!$K$9)</f>
        <v/>
      </c>
      <c r="EQ65">
        <f>IF(ISNA(EN65),NA(),Capability!$J$9)</f>
        <v/>
      </c>
      <c r="ER65">
        <f>IF(ISNA(EN65),NA(),Capability!$L$9)</f>
        <v/>
      </c>
      <c r="ES65">
        <f>IF(OR(ISNA(EO65),ISNA(EO64)),NA(),ABS(EO65-EO64))</f>
        <v/>
      </c>
      <c r="ET65">
        <f>IF(ISNA(EN65),NA(),Capability!$N$9)</f>
        <v/>
      </c>
      <c r="EU65">
        <f>IF(ISNA(EN65),NA(),IF(OR(Capability!$Q$9="",Settings!$F$7&lt;&gt;"Y"),NA(),Capability!$Q$9))</f>
        <v/>
      </c>
      <c r="EV65">
        <f>IF(ISNA(EN65),NA(),IF(OR(Capability!$P$9="",Settings!$F$7&lt;&gt;"Y"),NA(),Capability!$P$9))</f>
        <v/>
      </c>
      <c r="FD65">
        <f>IF((FG$1+61)&gt;FE$1,NA(),(FG$1+61)-4)</f>
        <v/>
      </c>
      <c r="FE65">
        <f>IF((FG$1+61)&gt;FE$1,NA(),INDEX('Data Entry'!$M$5:$M$10004,(FG$1+61)-4))</f>
        <v/>
      </c>
      <c r="FF65">
        <f>IF(ISNA(FD65),NA(),Capability!$K$10)</f>
        <v/>
      </c>
      <c r="FG65">
        <f>IF(ISNA(FD65),NA(),Capability!$J$10)</f>
        <v/>
      </c>
      <c r="FH65">
        <f>IF(ISNA(FD65),NA(),Capability!$L$10)</f>
        <v/>
      </c>
      <c r="FI65">
        <f>IF(OR(ISNA(FE65),ISNA(FE64)),NA(),ABS(FE65-FE64))</f>
        <v/>
      </c>
      <c r="FJ65">
        <f>IF(ISNA(FD65),NA(),Capability!$N$10)</f>
        <v/>
      </c>
      <c r="FK65">
        <f>IF(ISNA(FD65),NA(),IF(OR(Capability!$Q$10="",Settings!$F$7&lt;&gt;"Y"),NA(),Capability!$Q$10))</f>
        <v/>
      </c>
      <c r="FL65">
        <f>IF(ISNA(FD65),NA(),IF(OR(Capability!$P$10="",Settings!$F$7&lt;&gt;"Y"),NA(),Capability!$P$10))</f>
        <v/>
      </c>
      <c r="FT65">
        <f>IF((FW$1+61)&gt;FU$1,NA(),(FW$1+61)-4)</f>
        <v/>
      </c>
      <c r="FU65">
        <f>IF((FW$1+61)&gt;FU$1,NA(),INDEX('Data Entry'!$N$5:$N$10004,(FW$1+61)-4))</f>
        <v/>
      </c>
      <c r="FV65">
        <f>IF(ISNA(FT65),NA(),Capability!$K$11)</f>
        <v/>
      </c>
      <c r="FW65">
        <f>IF(ISNA(FT65),NA(),Capability!$J$11)</f>
        <v/>
      </c>
      <c r="FX65">
        <f>IF(ISNA(FT65),NA(),Capability!$L$11)</f>
        <v/>
      </c>
      <c r="FY65">
        <f>IF(OR(ISNA(FU65),ISNA(FU64)),NA(),ABS(FU65-FU64))</f>
        <v/>
      </c>
      <c r="FZ65">
        <f>IF(ISNA(FT65),NA(),Capability!$N$11)</f>
        <v/>
      </c>
      <c r="GA65">
        <f>IF(ISNA(FT65),NA(),IF(OR(Capability!$Q$11="",Settings!$F$7&lt;&gt;"Y"),NA(),Capability!$Q$11))</f>
        <v/>
      </c>
      <c r="GB65">
        <f>IF(ISNA(FT65),NA(),IF(OR(Capability!$P$11="",Settings!$F$7&lt;&gt;"Y"),NA(),Capability!$P$11))</f>
        <v/>
      </c>
      <c r="GJ65">
        <f>IF((GM$1+61)&gt;GK$1,NA(),(GM$1+61)-4)</f>
        <v/>
      </c>
      <c r="GK65">
        <f>IF((GM$1+61)&gt;GK$1,NA(),INDEX('Data Entry'!$O$5:$O$10004,(GM$1+61)-4))</f>
        <v/>
      </c>
      <c r="GL65">
        <f>IF(ISNA(GJ65),NA(),Capability!$K$12)</f>
        <v/>
      </c>
      <c r="GM65">
        <f>IF(ISNA(GJ65),NA(),Capability!$J$12)</f>
        <v/>
      </c>
      <c r="GN65">
        <f>IF(ISNA(GJ65),NA(),Capability!$L$12)</f>
        <v/>
      </c>
      <c r="GO65">
        <f>IF(OR(ISNA(GK65),ISNA(GK64)),NA(),ABS(GK65-GK64))</f>
        <v/>
      </c>
      <c r="GP65">
        <f>IF(ISNA(GJ65),NA(),Capability!$N$12)</f>
        <v/>
      </c>
      <c r="GQ65">
        <f>IF(ISNA(GJ65),NA(),IF(OR(Capability!$Q$12="",Settings!$F$7&lt;&gt;"Y"),NA(),Capability!$Q$12))</f>
        <v/>
      </c>
      <c r="GR65">
        <f>IF(ISNA(GJ65),NA(),IF(OR(Capability!$P$12="",Settings!$F$7&lt;&gt;"Y"),NA(),Capability!$P$12))</f>
        <v/>
      </c>
      <c r="GZ65">
        <f>IF((HC$1+61)&gt;HA$1,NA(),(HC$1+61)-4)</f>
        <v/>
      </c>
      <c r="HA65">
        <f>IF((HC$1+61)&gt;HA$1,NA(),INDEX('Data Entry'!$P$5:$P$10004,(HC$1+61)-4))</f>
        <v/>
      </c>
      <c r="HB65">
        <f>IF(ISNA(GZ65),NA(),Capability!$K$13)</f>
        <v/>
      </c>
      <c r="HC65">
        <f>IF(ISNA(GZ65),NA(),Capability!$J$13)</f>
        <v/>
      </c>
      <c r="HD65">
        <f>IF(ISNA(GZ65),NA(),Capability!$L$13)</f>
        <v/>
      </c>
      <c r="HE65">
        <f>IF(OR(ISNA(HA65),ISNA(HA64)),NA(),ABS(HA65-HA64))</f>
        <v/>
      </c>
      <c r="HF65">
        <f>IF(ISNA(GZ65),NA(),Capability!$N$13)</f>
        <v/>
      </c>
      <c r="HG65">
        <f>IF(ISNA(GZ65),NA(),IF(OR(Capability!$Q$13="",Settings!$F$7&lt;&gt;"Y"),NA(),Capability!$Q$13))</f>
        <v/>
      </c>
      <c r="HH65">
        <f>IF(ISNA(GZ65),NA(),IF(OR(Capability!$P$13="",Settings!$F$7&lt;&gt;"Y"),NA(),Capability!$P$13))</f>
        <v/>
      </c>
      <c r="HP65">
        <f>IF((HS$1+61)&gt;HQ$1,NA(),(HS$1+61)-4)</f>
        <v/>
      </c>
      <c r="HQ65">
        <f>IF((HS$1+61)&gt;HQ$1,NA(),INDEX('Data Entry'!$Q$5:$Q$10004,(HS$1+61)-4))</f>
        <v/>
      </c>
      <c r="HR65">
        <f>IF(ISNA(HP65),NA(),Capability!$K$14)</f>
        <v/>
      </c>
      <c r="HS65">
        <f>IF(ISNA(HP65),NA(),Capability!$J$14)</f>
        <v/>
      </c>
      <c r="HT65">
        <f>IF(ISNA(HP65),NA(),Capability!$L$14)</f>
        <v/>
      </c>
      <c r="HU65">
        <f>IF(OR(ISNA(HQ65),ISNA(HQ64)),NA(),ABS(HQ65-HQ64))</f>
        <v/>
      </c>
      <c r="HV65">
        <f>IF(ISNA(HP65),NA(),Capability!$N$14)</f>
        <v/>
      </c>
      <c r="HW65">
        <f>IF(ISNA(HP65),NA(),IF(OR(Capability!$Q$14="",Settings!$F$7&lt;&gt;"Y"),NA(),Capability!$Q$14))</f>
        <v/>
      </c>
      <c r="HX65">
        <f>IF(ISNA(HP65),NA(),IF(OR(Capability!$P$14="",Settings!$F$7&lt;&gt;"Y"),NA(),Capability!$P$14))</f>
        <v/>
      </c>
    </row>
    <row r="66">
      <c r="A66" s="37" t="inlineStr">
        <is>
          <t>CAPABILITY</t>
        </is>
      </c>
      <c r="B66" s="28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R66">
        <f>IF((CU$1+62)&gt;CS$1,NA(),(CU$1+62)-4)</f>
        <v/>
      </c>
      <c r="CS66">
        <f>IF((CU$1+62)&gt;CS$1,NA(),INDEX('Data Entry'!$I$5:$I$10004,(CU$1+62)-4))</f>
        <v/>
      </c>
      <c r="CT66">
        <f>IF(ISNA(CR66),NA(),Capability!$K$6)</f>
        <v/>
      </c>
      <c r="CU66">
        <f>IF(ISNA(CR66),NA(),Capability!$J$6)</f>
        <v/>
      </c>
      <c r="CV66">
        <f>IF(ISNA(CR66),NA(),Capability!$L$6)</f>
        <v/>
      </c>
      <c r="CW66">
        <f>IF(OR(ISNA(CS66),ISNA(CS65)),NA(),ABS(CS66-CS65))</f>
        <v/>
      </c>
      <c r="CX66">
        <f>IF(ISNA(CR66),NA(),Capability!$N$6)</f>
        <v/>
      </c>
      <c r="CY66">
        <f>IF(ISNA(CR66),NA(),IF(OR(Capability!$Q$6="",Settings!$F$7&lt;&gt;"Y"),NA(),Capability!$Q$6))</f>
        <v/>
      </c>
      <c r="CZ66">
        <f>IF(ISNA(CR66),NA(),IF(OR(Capability!$P$6="",Settings!$F$7&lt;&gt;"Y"),NA(),Capability!$P$6))</f>
        <v/>
      </c>
      <c r="DH66">
        <f>IF((DK$1+62)&gt;DI$1,NA(),(DK$1+62)-4)</f>
        <v/>
      </c>
      <c r="DI66">
        <f>IF((DK$1+62)&gt;DI$1,NA(),INDEX('Data Entry'!$J$5:$J$10004,(DK$1+62)-4))</f>
        <v/>
      </c>
      <c r="DJ66">
        <f>IF(ISNA(DH66),NA(),Capability!$K$7)</f>
        <v/>
      </c>
      <c r="DK66">
        <f>IF(ISNA(DH66),NA(),Capability!$J$7)</f>
        <v/>
      </c>
      <c r="DL66">
        <f>IF(ISNA(DH66),NA(),Capability!$L$7)</f>
        <v/>
      </c>
      <c r="DM66">
        <f>IF(OR(ISNA(DI66),ISNA(DI65)),NA(),ABS(DI66-DI65))</f>
        <v/>
      </c>
      <c r="DN66">
        <f>IF(ISNA(DH66),NA(),Capability!$N$7)</f>
        <v/>
      </c>
      <c r="DO66">
        <f>IF(ISNA(DH66),NA(),IF(OR(Capability!$Q$7="",Settings!$F$7&lt;&gt;"Y"),NA(),Capability!$Q$7))</f>
        <v/>
      </c>
      <c r="DP66">
        <f>IF(ISNA(DH66),NA(),IF(OR(Capability!$P$7="",Settings!$F$7&lt;&gt;"Y"),NA(),Capability!$P$7))</f>
        <v/>
      </c>
      <c r="DX66">
        <f>IF((EA$1+62)&gt;DY$1,NA(),(EA$1+62)-4)</f>
        <v/>
      </c>
      <c r="DY66">
        <f>IF((EA$1+62)&gt;DY$1,NA(),INDEX('Data Entry'!$K$5:$K$10004,(EA$1+62)-4))</f>
        <v/>
      </c>
      <c r="DZ66">
        <f>IF(ISNA(DX66),NA(),Capability!$K$8)</f>
        <v/>
      </c>
      <c r="EA66">
        <f>IF(ISNA(DX66),NA(),Capability!$J$8)</f>
        <v/>
      </c>
      <c r="EB66">
        <f>IF(ISNA(DX66),NA(),Capability!$L$8)</f>
        <v/>
      </c>
      <c r="EC66">
        <f>IF(OR(ISNA(DY66),ISNA(DY65)),NA(),ABS(DY66-DY65))</f>
        <v/>
      </c>
      <c r="ED66">
        <f>IF(ISNA(DX66),NA(),Capability!$N$8)</f>
        <v/>
      </c>
      <c r="EE66">
        <f>IF(ISNA(DX66),NA(),IF(OR(Capability!$Q$8="",Settings!$F$7&lt;&gt;"Y"),NA(),Capability!$Q$8))</f>
        <v/>
      </c>
      <c r="EF66">
        <f>IF(ISNA(DX66),NA(),IF(OR(Capability!$P$8="",Settings!$F$7&lt;&gt;"Y"),NA(),Capability!$P$8))</f>
        <v/>
      </c>
      <c r="EN66">
        <f>IF((EQ$1+62)&gt;EO$1,NA(),(EQ$1+62)-4)</f>
        <v/>
      </c>
      <c r="EO66">
        <f>IF((EQ$1+62)&gt;EO$1,NA(),INDEX('Data Entry'!$L$5:$L$10004,(EQ$1+62)-4))</f>
        <v/>
      </c>
      <c r="EP66">
        <f>IF(ISNA(EN66),NA(),Capability!$K$9)</f>
        <v/>
      </c>
      <c r="EQ66">
        <f>IF(ISNA(EN66),NA(),Capability!$J$9)</f>
        <v/>
      </c>
      <c r="ER66">
        <f>IF(ISNA(EN66),NA(),Capability!$L$9)</f>
        <v/>
      </c>
      <c r="ES66">
        <f>IF(OR(ISNA(EO66),ISNA(EO65)),NA(),ABS(EO66-EO65))</f>
        <v/>
      </c>
      <c r="ET66">
        <f>IF(ISNA(EN66),NA(),Capability!$N$9)</f>
        <v/>
      </c>
      <c r="EU66">
        <f>IF(ISNA(EN66),NA(),IF(OR(Capability!$Q$9="",Settings!$F$7&lt;&gt;"Y"),NA(),Capability!$Q$9))</f>
        <v/>
      </c>
      <c r="EV66">
        <f>IF(ISNA(EN66),NA(),IF(OR(Capability!$P$9="",Settings!$F$7&lt;&gt;"Y"),NA(),Capability!$P$9))</f>
        <v/>
      </c>
      <c r="FD66">
        <f>IF((FG$1+62)&gt;FE$1,NA(),(FG$1+62)-4)</f>
        <v/>
      </c>
      <c r="FE66">
        <f>IF((FG$1+62)&gt;FE$1,NA(),INDEX('Data Entry'!$M$5:$M$10004,(FG$1+62)-4))</f>
        <v/>
      </c>
      <c r="FF66">
        <f>IF(ISNA(FD66),NA(),Capability!$K$10)</f>
        <v/>
      </c>
      <c r="FG66">
        <f>IF(ISNA(FD66),NA(),Capability!$J$10)</f>
        <v/>
      </c>
      <c r="FH66">
        <f>IF(ISNA(FD66),NA(),Capability!$L$10)</f>
        <v/>
      </c>
      <c r="FI66">
        <f>IF(OR(ISNA(FE66),ISNA(FE65)),NA(),ABS(FE66-FE65))</f>
        <v/>
      </c>
      <c r="FJ66">
        <f>IF(ISNA(FD66),NA(),Capability!$N$10)</f>
        <v/>
      </c>
      <c r="FK66">
        <f>IF(ISNA(FD66),NA(),IF(OR(Capability!$Q$10="",Settings!$F$7&lt;&gt;"Y"),NA(),Capability!$Q$10))</f>
        <v/>
      </c>
      <c r="FL66">
        <f>IF(ISNA(FD66),NA(),IF(OR(Capability!$P$10="",Settings!$F$7&lt;&gt;"Y"),NA(),Capability!$P$10))</f>
        <v/>
      </c>
      <c r="FT66">
        <f>IF((FW$1+62)&gt;FU$1,NA(),(FW$1+62)-4)</f>
        <v/>
      </c>
      <c r="FU66">
        <f>IF((FW$1+62)&gt;FU$1,NA(),INDEX('Data Entry'!$N$5:$N$10004,(FW$1+62)-4))</f>
        <v/>
      </c>
      <c r="FV66">
        <f>IF(ISNA(FT66),NA(),Capability!$K$11)</f>
        <v/>
      </c>
      <c r="FW66">
        <f>IF(ISNA(FT66),NA(),Capability!$J$11)</f>
        <v/>
      </c>
      <c r="FX66">
        <f>IF(ISNA(FT66),NA(),Capability!$L$11)</f>
        <v/>
      </c>
      <c r="FY66">
        <f>IF(OR(ISNA(FU66),ISNA(FU65)),NA(),ABS(FU66-FU65))</f>
        <v/>
      </c>
      <c r="FZ66">
        <f>IF(ISNA(FT66),NA(),Capability!$N$11)</f>
        <v/>
      </c>
      <c r="GA66">
        <f>IF(ISNA(FT66),NA(),IF(OR(Capability!$Q$11="",Settings!$F$7&lt;&gt;"Y"),NA(),Capability!$Q$11))</f>
        <v/>
      </c>
      <c r="GB66">
        <f>IF(ISNA(FT66),NA(),IF(OR(Capability!$P$11="",Settings!$F$7&lt;&gt;"Y"),NA(),Capability!$P$11))</f>
        <v/>
      </c>
      <c r="GJ66">
        <f>IF((GM$1+62)&gt;GK$1,NA(),(GM$1+62)-4)</f>
        <v/>
      </c>
      <c r="GK66">
        <f>IF((GM$1+62)&gt;GK$1,NA(),INDEX('Data Entry'!$O$5:$O$10004,(GM$1+62)-4))</f>
        <v/>
      </c>
      <c r="GL66">
        <f>IF(ISNA(GJ66),NA(),Capability!$K$12)</f>
        <v/>
      </c>
      <c r="GM66">
        <f>IF(ISNA(GJ66),NA(),Capability!$J$12)</f>
        <v/>
      </c>
      <c r="GN66">
        <f>IF(ISNA(GJ66),NA(),Capability!$L$12)</f>
        <v/>
      </c>
      <c r="GO66">
        <f>IF(OR(ISNA(GK66),ISNA(GK65)),NA(),ABS(GK66-GK65))</f>
        <v/>
      </c>
      <c r="GP66">
        <f>IF(ISNA(GJ66),NA(),Capability!$N$12)</f>
        <v/>
      </c>
      <c r="GQ66">
        <f>IF(ISNA(GJ66),NA(),IF(OR(Capability!$Q$12="",Settings!$F$7&lt;&gt;"Y"),NA(),Capability!$Q$12))</f>
        <v/>
      </c>
      <c r="GR66">
        <f>IF(ISNA(GJ66),NA(),IF(OR(Capability!$P$12="",Settings!$F$7&lt;&gt;"Y"),NA(),Capability!$P$12))</f>
        <v/>
      </c>
      <c r="GZ66">
        <f>IF((HC$1+62)&gt;HA$1,NA(),(HC$1+62)-4)</f>
        <v/>
      </c>
      <c r="HA66">
        <f>IF((HC$1+62)&gt;HA$1,NA(),INDEX('Data Entry'!$P$5:$P$10004,(HC$1+62)-4))</f>
        <v/>
      </c>
      <c r="HB66">
        <f>IF(ISNA(GZ66),NA(),Capability!$K$13)</f>
        <v/>
      </c>
      <c r="HC66">
        <f>IF(ISNA(GZ66),NA(),Capability!$J$13)</f>
        <v/>
      </c>
      <c r="HD66">
        <f>IF(ISNA(GZ66),NA(),Capability!$L$13)</f>
        <v/>
      </c>
      <c r="HE66">
        <f>IF(OR(ISNA(HA66),ISNA(HA65)),NA(),ABS(HA66-HA65))</f>
        <v/>
      </c>
      <c r="HF66">
        <f>IF(ISNA(GZ66),NA(),Capability!$N$13)</f>
        <v/>
      </c>
      <c r="HG66">
        <f>IF(ISNA(GZ66),NA(),IF(OR(Capability!$Q$13="",Settings!$F$7&lt;&gt;"Y"),NA(),Capability!$Q$13))</f>
        <v/>
      </c>
      <c r="HH66">
        <f>IF(ISNA(GZ66),NA(),IF(OR(Capability!$P$13="",Settings!$F$7&lt;&gt;"Y"),NA(),Capability!$P$13))</f>
        <v/>
      </c>
      <c r="HP66">
        <f>IF((HS$1+62)&gt;HQ$1,NA(),(HS$1+62)-4)</f>
        <v/>
      </c>
      <c r="HQ66">
        <f>IF((HS$1+62)&gt;HQ$1,NA(),INDEX('Data Entry'!$Q$5:$Q$10004,(HS$1+62)-4))</f>
        <v/>
      </c>
      <c r="HR66">
        <f>IF(ISNA(HP66),NA(),Capability!$K$14)</f>
        <v/>
      </c>
      <c r="HS66">
        <f>IF(ISNA(HP66),NA(),Capability!$J$14)</f>
        <v/>
      </c>
      <c r="HT66">
        <f>IF(ISNA(HP66),NA(),Capability!$L$14)</f>
        <v/>
      </c>
      <c r="HU66">
        <f>IF(OR(ISNA(HQ66),ISNA(HQ65)),NA(),ABS(HQ66-HQ65))</f>
        <v/>
      </c>
      <c r="HV66">
        <f>IF(ISNA(HP66),NA(),Capability!$N$14)</f>
        <v/>
      </c>
      <c r="HW66">
        <f>IF(ISNA(HP66),NA(),IF(OR(Capability!$Q$14="",Settings!$F$7&lt;&gt;"Y"),NA(),Capability!$Q$14))</f>
        <v/>
      </c>
      <c r="HX66">
        <f>IF(ISNA(HP66),NA(),IF(OR(Capability!$P$14="",Settings!$F$7&lt;&gt;"Y"),NA(),Capability!$P$14))</f>
        <v/>
      </c>
    </row>
    <row r="67">
      <c r="A67" s="35" t="inlineStr">
        <is>
          <t>Cp</t>
        </is>
      </c>
      <c r="B67" s="38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R67">
        <f>IF((CU$1+63)&gt;CS$1,NA(),(CU$1+63)-4)</f>
        <v/>
      </c>
      <c r="CS67">
        <f>IF((CU$1+63)&gt;CS$1,NA(),INDEX('Data Entry'!$I$5:$I$10004,(CU$1+63)-4))</f>
        <v/>
      </c>
      <c r="CT67">
        <f>IF(ISNA(CR67),NA(),Capability!$K$6)</f>
        <v/>
      </c>
      <c r="CU67">
        <f>IF(ISNA(CR67),NA(),Capability!$J$6)</f>
        <v/>
      </c>
      <c r="CV67">
        <f>IF(ISNA(CR67),NA(),Capability!$L$6)</f>
        <v/>
      </c>
      <c r="CW67">
        <f>IF(OR(ISNA(CS67),ISNA(CS66)),NA(),ABS(CS67-CS66))</f>
        <v/>
      </c>
      <c r="CX67">
        <f>IF(ISNA(CR67),NA(),Capability!$N$6)</f>
        <v/>
      </c>
      <c r="CY67">
        <f>IF(ISNA(CR67),NA(),IF(OR(Capability!$Q$6="",Settings!$F$7&lt;&gt;"Y"),NA(),Capability!$Q$6))</f>
        <v/>
      </c>
      <c r="CZ67">
        <f>IF(ISNA(CR67),NA(),IF(OR(Capability!$P$6="",Settings!$F$7&lt;&gt;"Y"),NA(),Capability!$P$6))</f>
        <v/>
      </c>
      <c r="DH67">
        <f>IF((DK$1+63)&gt;DI$1,NA(),(DK$1+63)-4)</f>
        <v/>
      </c>
      <c r="DI67">
        <f>IF((DK$1+63)&gt;DI$1,NA(),INDEX('Data Entry'!$J$5:$J$10004,(DK$1+63)-4))</f>
        <v/>
      </c>
      <c r="DJ67">
        <f>IF(ISNA(DH67),NA(),Capability!$K$7)</f>
        <v/>
      </c>
      <c r="DK67">
        <f>IF(ISNA(DH67),NA(),Capability!$J$7)</f>
        <v/>
      </c>
      <c r="DL67">
        <f>IF(ISNA(DH67),NA(),Capability!$L$7)</f>
        <v/>
      </c>
      <c r="DM67">
        <f>IF(OR(ISNA(DI67),ISNA(DI66)),NA(),ABS(DI67-DI66))</f>
        <v/>
      </c>
      <c r="DN67">
        <f>IF(ISNA(DH67),NA(),Capability!$N$7)</f>
        <v/>
      </c>
      <c r="DO67">
        <f>IF(ISNA(DH67),NA(),IF(OR(Capability!$Q$7="",Settings!$F$7&lt;&gt;"Y"),NA(),Capability!$Q$7))</f>
        <v/>
      </c>
      <c r="DP67">
        <f>IF(ISNA(DH67),NA(),IF(OR(Capability!$P$7="",Settings!$F$7&lt;&gt;"Y"),NA(),Capability!$P$7))</f>
        <v/>
      </c>
      <c r="DX67">
        <f>IF((EA$1+63)&gt;DY$1,NA(),(EA$1+63)-4)</f>
        <v/>
      </c>
      <c r="DY67">
        <f>IF((EA$1+63)&gt;DY$1,NA(),INDEX('Data Entry'!$K$5:$K$10004,(EA$1+63)-4))</f>
        <v/>
      </c>
      <c r="DZ67">
        <f>IF(ISNA(DX67),NA(),Capability!$K$8)</f>
        <v/>
      </c>
      <c r="EA67">
        <f>IF(ISNA(DX67),NA(),Capability!$J$8)</f>
        <v/>
      </c>
      <c r="EB67">
        <f>IF(ISNA(DX67),NA(),Capability!$L$8)</f>
        <v/>
      </c>
      <c r="EC67">
        <f>IF(OR(ISNA(DY67),ISNA(DY66)),NA(),ABS(DY67-DY66))</f>
        <v/>
      </c>
      <c r="ED67">
        <f>IF(ISNA(DX67),NA(),Capability!$N$8)</f>
        <v/>
      </c>
      <c r="EE67">
        <f>IF(ISNA(DX67),NA(),IF(OR(Capability!$Q$8="",Settings!$F$7&lt;&gt;"Y"),NA(),Capability!$Q$8))</f>
        <v/>
      </c>
      <c r="EF67">
        <f>IF(ISNA(DX67),NA(),IF(OR(Capability!$P$8="",Settings!$F$7&lt;&gt;"Y"),NA(),Capability!$P$8))</f>
        <v/>
      </c>
      <c r="EN67">
        <f>IF((EQ$1+63)&gt;EO$1,NA(),(EQ$1+63)-4)</f>
        <v/>
      </c>
      <c r="EO67">
        <f>IF((EQ$1+63)&gt;EO$1,NA(),INDEX('Data Entry'!$L$5:$L$10004,(EQ$1+63)-4))</f>
        <v/>
      </c>
      <c r="EP67">
        <f>IF(ISNA(EN67),NA(),Capability!$K$9)</f>
        <v/>
      </c>
      <c r="EQ67">
        <f>IF(ISNA(EN67),NA(),Capability!$J$9)</f>
        <v/>
      </c>
      <c r="ER67">
        <f>IF(ISNA(EN67),NA(),Capability!$L$9)</f>
        <v/>
      </c>
      <c r="ES67">
        <f>IF(OR(ISNA(EO67),ISNA(EO66)),NA(),ABS(EO67-EO66))</f>
        <v/>
      </c>
      <c r="ET67">
        <f>IF(ISNA(EN67),NA(),Capability!$N$9)</f>
        <v/>
      </c>
      <c r="EU67">
        <f>IF(ISNA(EN67),NA(),IF(OR(Capability!$Q$9="",Settings!$F$7&lt;&gt;"Y"),NA(),Capability!$Q$9))</f>
        <v/>
      </c>
      <c r="EV67">
        <f>IF(ISNA(EN67),NA(),IF(OR(Capability!$P$9="",Settings!$F$7&lt;&gt;"Y"),NA(),Capability!$P$9))</f>
        <v/>
      </c>
      <c r="FD67">
        <f>IF((FG$1+63)&gt;FE$1,NA(),(FG$1+63)-4)</f>
        <v/>
      </c>
      <c r="FE67">
        <f>IF((FG$1+63)&gt;FE$1,NA(),INDEX('Data Entry'!$M$5:$M$10004,(FG$1+63)-4))</f>
        <v/>
      </c>
      <c r="FF67">
        <f>IF(ISNA(FD67),NA(),Capability!$K$10)</f>
        <v/>
      </c>
      <c r="FG67">
        <f>IF(ISNA(FD67),NA(),Capability!$J$10)</f>
        <v/>
      </c>
      <c r="FH67">
        <f>IF(ISNA(FD67),NA(),Capability!$L$10)</f>
        <v/>
      </c>
      <c r="FI67">
        <f>IF(OR(ISNA(FE67),ISNA(FE66)),NA(),ABS(FE67-FE66))</f>
        <v/>
      </c>
      <c r="FJ67">
        <f>IF(ISNA(FD67),NA(),Capability!$N$10)</f>
        <v/>
      </c>
      <c r="FK67">
        <f>IF(ISNA(FD67),NA(),IF(OR(Capability!$Q$10="",Settings!$F$7&lt;&gt;"Y"),NA(),Capability!$Q$10))</f>
        <v/>
      </c>
      <c r="FL67">
        <f>IF(ISNA(FD67),NA(),IF(OR(Capability!$P$10="",Settings!$F$7&lt;&gt;"Y"),NA(),Capability!$P$10))</f>
        <v/>
      </c>
      <c r="FT67">
        <f>IF((FW$1+63)&gt;FU$1,NA(),(FW$1+63)-4)</f>
        <v/>
      </c>
      <c r="FU67">
        <f>IF((FW$1+63)&gt;FU$1,NA(),INDEX('Data Entry'!$N$5:$N$10004,(FW$1+63)-4))</f>
        <v/>
      </c>
      <c r="FV67">
        <f>IF(ISNA(FT67),NA(),Capability!$K$11)</f>
        <v/>
      </c>
      <c r="FW67">
        <f>IF(ISNA(FT67),NA(),Capability!$J$11)</f>
        <v/>
      </c>
      <c r="FX67">
        <f>IF(ISNA(FT67),NA(),Capability!$L$11)</f>
        <v/>
      </c>
      <c r="FY67">
        <f>IF(OR(ISNA(FU67),ISNA(FU66)),NA(),ABS(FU67-FU66))</f>
        <v/>
      </c>
      <c r="FZ67">
        <f>IF(ISNA(FT67),NA(),Capability!$N$11)</f>
        <v/>
      </c>
      <c r="GA67">
        <f>IF(ISNA(FT67),NA(),IF(OR(Capability!$Q$11="",Settings!$F$7&lt;&gt;"Y"),NA(),Capability!$Q$11))</f>
        <v/>
      </c>
      <c r="GB67">
        <f>IF(ISNA(FT67),NA(),IF(OR(Capability!$P$11="",Settings!$F$7&lt;&gt;"Y"),NA(),Capability!$P$11))</f>
        <v/>
      </c>
      <c r="GJ67">
        <f>IF((GM$1+63)&gt;GK$1,NA(),(GM$1+63)-4)</f>
        <v/>
      </c>
      <c r="GK67">
        <f>IF((GM$1+63)&gt;GK$1,NA(),INDEX('Data Entry'!$O$5:$O$10004,(GM$1+63)-4))</f>
        <v/>
      </c>
      <c r="GL67">
        <f>IF(ISNA(GJ67),NA(),Capability!$K$12)</f>
        <v/>
      </c>
      <c r="GM67">
        <f>IF(ISNA(GJ67),NA(),Capability!$J$12)</f>
        <v/>
      </c>
      <c r="GN67">
        <f>IF(ISNA(GJ67),NA(),Capability!$L$12)</f>
        <v/>
      </c>
      <c r="GO67">
        <f>IF(OR(ISNA(GK67),ISNA(GK66)),NA(),ABS(GK67-GK66))</f>
        <v/>
      </c>
      <c r="GP67">
        <f>IF(ISNA(GJ67),NA(),Capability!$N$12)</f>
        <v/>
      </c>
      <c r="GQ67">
        <f>IF(ISNA(GJ67),NA(),IF(OR(Capability!$Q$12="",Settings!$F$7&lt;&gt;"Y"),NA(),Capability!$Q$12))</f>
        <v/>
      </c>
      <c r="GR67">
        <f>IF(ISNA(GJ67),NA(),IF(OR(Capability!$P$12="",Settings!$F$7&lt;&gt;"Y"),NA(),Capability!$P$12))</f>
        <v/>
      </c>
      <c r="GZ67">
        <f>IF((HC$1+63)&gt;HA$1,NA(),(HC$1+63)-4)</f>
        <v/>
      </c>
      <c r="HA67">
        <f>IF((HC$1+63)&gt;HA$1,NA(),INDEX('Data Entry'!$P$5:$P$10004,(HC$1+63)-4))</f>
        <v/>
      </c>
      <c r="HB67">
        <f>IF(ISNA(GZ67),NA(),Capability!$K$13)</f>
        <v/>
      </c>
      <c r="HC67">
        <f>IF(ISNA(GZ67),NA(),Capability!$J$13)</f>
        <v/>
      </c>
      <c r="HD67">
        <f>IF(ISNA(GZ67),NA(),Capability!$L$13)</f>
        <v/>
      </c>
      <c r="HE67">
        <f>IF(OR(ISNA(HA67),ISNA(HA66)),NA(),ABS(HA67-HA66))</f>
        <v/>
      </c>
      <c r="HF67">
        <f>IF(ISNA(GZ67),NA(),Capability!$N$13)</f>
        <v/>
      </c>
      <c r="HG67">
        <f>IF(ISNA(GZ67),NA(),IF(OR(Capability!$Q$13="",Settings!$F$7&lt;&gt;"Y"),NA(),Capability!$Q$13))</f>
        <v/>
      </c>
      <c r="HH67">
        <f>IF(ISNA(GZ67),NA(),IF(OR(Capability!$P$13="",Settings!$F$7&lt;&gt;"Y"),NA(),Capability!$P$13))</f>
        <v/>
      </c>
      <c r="HP67">
        <f>IF((HS$1+63)&gt;HQ$1,NA(),(HS$1+63)-4)</f>
        <v/>
      </c>
      <c r="HQ67">
        <f>IF((HS$1+63)&gt;HQ$1,NA(),INDEX('Data Entry'!$Q$5:$Q$10004,(HS$1+63)-4))</f>
        <v/>
      </c>
      <c r="HR67">
        <f>IF(ISNA(HP67),NA(),Capability!$K$14)</f>
        <v/>
      </c>
      <c r="HS67">
        <f>IF(ISNA(HP67),NA(),Capability!$J$14)</f>
        <v/>
      </c>
      <c r="HT67">
        <f>IF(ISNA(HP67),NA(),Capability!$L$14)</f>
        <v/>
      </c>
      <c r="HU67">
        <f>IF(OR(ISNA(HQ67),ISNA(HQ66)),NA(),ABS(HQ67-HQ66))</f>
        <v/>
      </c>
      <c r="HV67">
        <f>IF(ISNA(HP67),NA(),Capability!$N$14)</f>
        <v/>
      </c>
      <c r="HW67">
        <f>IF(ISNA(HP67),NA(),IF(OR(Capability!$Q$14="",Settings!$F$7&lt;&gt;"Y"),NA(),Capability!$Q$14))</f>
        <v/>
      </c>
      <c r="HX67">
        <f>IF(ISNA(HP67),NA(),IF(OR(Capability!$P$14="",Settings!$F$7&lt;&gt;"Y"),NA(),Capability!$P$14))</f>
        <v/>
      </c>
    </row>
    <row r="68">
      <c r="A68" s="35" t="inlineStr">
        <is>
          <t>Cpk</t>
        </is>
      </c>
      <c r="B68" s="38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R68">
        <f>IF((CU$1+64)&gt;CS$1,NA(),(CU$1+64)-4)</f>
        <v/>
      </c>
      <c r="CS68">
        <f>IF((CU$1+64)&gt;CS$1,NA(),INDEX('Data Entry'!$I$5:$I$10004,(CU$1+64)-4))</f>
        <v/>
      </c>
      <c r="CT68">
        <f>IF(ISNA(CR68),NA(),Capability!$K$6)</f>
        <v/>
      </c>
      <c r="CU68">
        <f>IF(ISNA(CR68),NA(),Capability!$J$6)</f>
        <v/>
      </c>
      <c r="CV68">
        <f>IF(ISNA(CR68),NA(),Capability!$L$6)</f>
        <v/>
      </c>
      <c r="CW68">
        <f>IF(OR(ISNA(CS68),ISNA(CS67)),NA(),ABS(CS68-CS67))</f>
        <v/>
      </c>
      <c r="CX68">
        <f>IF(ISNA(CR68),NA(),Capability!$N$6)</f>
        <v/>
      </c>
      <c r="CY68">
        <f>IF(ISNA(CR68),NA(),IF(OR(Capability!$Q$6="",Settings!$F$7&lt;&gt;"Y"),NA(),Capability!$Q$6))</f>
        <v/>
      </c>
      <c r="CZ68">
        <f>IF(ISNA(CR68),NA(),IF(OR(Capability!$P$6="",Settings!$F$7&lt;&gt;"Y"),NA(),Capability!$P$6))</f>
        <v/>
      </c>
      <c r="DH68">
        <f>IF((DK$1+64)&gt;DI$1,NA(),(DK$1+64)-4)</f>
        <v/>
      </c>
      <c r="DI68">
        <f>IF((DK$1+64)&gt;DI$1,NA(),INDEX('Data Entry'!$J$5:$J$10004,(DK$1+64)-4))</f>
        <v/>
      </c>
      <c r="DJ68">
        <f>IF(ISNA(DH68),NA(),Capability!$K$7)</f>
        <v/>
      </c>
      <c r="DK68">
        <f>IF(ISNA(DH68),NA(),Capability!$J$7)</f>
        <v/>
      </c>
      <c r="DL68">
        <f>IF(ISNA(DH68),NA(),Capability!$L$7)</f>
        <v/>
      </c>
      <c r="DM68">
        <f>IF(OR(ISNA(DI68),ISNA(DI67)),NA(),ABS(DI68-DI67))</f>
        <v/>
      </c>
      <c r="DN68">
        <f>IF(ISNA(DH68),NA(),Capability!$N$7)</f>
        <v/>
      </c>
      <c r="DO68">
        <f>IF(ISNA(DH68),NA(),IF(OR(Capability!$Q$7="",Settings!$F$7&lt;&gt;"Y"),NA(),Capability!$Q$7))</f>
        <v/>
      </c>
      <c r="DP68">
        <f>IF(ISNA(DH68),NA(),IF(OR(Capability!$P$7="",Settings!$F$7&lt;&gt;"Y"),NA(),Capability!$P$7))</f>
        <v/>
      </c>
      <c r="DX68">
        <f>IF((EA$1+64)&gt;DY$1,NA(),(EA$1+64)-4)</f>
        <v/>
      </c>
      <c r="DY68">
        <f>IF((EA$1+64)&gt;DY$1,NA(),INDEX('Data Entry'!$K$5:$K$10004,(EA$1+64)-4))</f>
        <v/>
      </c>
      <c r="DZ68">
        <f>IF(ISNA(DX68),NA(),Capability!$K$8)</f>
        <v/>
      </c>
      <c r="EA68">
        <f>IF(ISNA(DX68),NA(),Capability!$J$8)</f>
        <v/>
      </c>
      <c r="EB68">
        <f>IF(ISNA(DX68),NA(),Capability!$L$8)</f>
        <v/>
      </c>
      <c r="EC68">
        <f>IF(OR(ISNA(DY68),ISNA(DY67)),NA(),ABS(DY68-DY67))</f>
        <v/>
      </c>
      <c r="ED68">
        <f>IF(ISNA(DX68),NA(),Capability!$N$8)</f>
        <v/>
      </c>
      <c r="EE68">
        <f>IF(ISNA(DX68),NA(),IF(OR(Capability!$Q$8="",Settings!$F$7&lt;&gt;"Y"),NA(),Capability!$Q$8))</f>
        <v/>
      </c>
      <c r="EF68">
        <f>IF(ISNA(DX68),NA(),IF(OR(Capability!$P$8="",Settings!$F$7&lt;&gt;"Y"),NA(),Capability!$P$8))</f>
        <v/>
      </c>
      <c r="EN68">
        <f>IF((EQ$1+64)&gt;EO$1,NA(),(EQ$1+64)-4)</f>
        <v/>
      </c>
      <c r="EO68">
        <f>IF((EQ$1+64)&gt;EO$1,NA(),INDEX('Data Entry'!$L$5:$L$10004,(EQ$1+64)-4))</f>
        <v/>
      </c>
      <c r="EP68">
        <f>IF(ISNA(EN68),NA(),Capability!$K$9)</f>
        <v/>
      </c>
      <c r="EQ68">
        <f>IF(ISNA(EN68),NA(),Capability!$J$9)</f>
        <v/>
      </c>
      <c r="ER68">
        <f>IF(ISNA(EN68),NA(),Capability!$L$9)</f>
        <v/>
      </c>
      <c r="ES68">
        <f>IF(OR(ISNA(EO68),ISNA(EO67)),NA(),ABS(EO68-EO67))</f>
        <v/>
      </c>
      <c r="ET68">
        <f>IF(ISNA(EN68),NA(),Capability!$N$9)</f>
        <v/>
      </c>
      <c r="EU68">
        <f>IF(ISNA(EN68),NA(),IF(OR(Capability!$Q$9="",Settings!$F$7&lt;&gt;"Y"),NA(),Capability!$Q$9))</f>
        <v/>
      </c>
      <c r="EV68">
        <f>IF(ISNA(EN68),NA(),IF(OR(Capability!$P$9="",Settings!$F$7&lt;&gt;"Y"),NA(),Capability!$P$9))</f>
        <v/>
      </c>
      <c r="FD68">
        <f>IF((FG$1+64)&gt;FE$1,NA(),(FG$1+64)-4)</f>
        <v/>
      </c>
      <c r="FE68">
        <f>IF((FG$1+64)&gt;FE$1,NA(),INDEX('Data Entry'!$M$5:$M$10004,(FG$1+64)-4))</f>
        <v/>
      </c>
      <c r="FF68">
        <f>IF(ISNA(FD68),NA(),Capability!$K$10)</f>
        <v/>
      </c>
      <c r="FG68">
        <f>IF(ISNA(FD68),NA(),Capability!$J$10)</f>
        <v/>
      </c>
      <c r="FH68">
        <f>IF(ISNA(FD68),NA(),Capability!$L$10)</f>
        <v/>
      </c>
      <c r="FI68">
        <f>IF(OR(ISNA(FE68),ISNA(FE67)),NA(),ABS(FE68-FE67))</f>
        <v/>
      </c>
      <c r="FJ68">
        <f>IF(ISNA(FD68),NA(),Capability!$N$10)</f>
        <v/>
      </c>
      <c r="FK68">
        <f>IF(ISNA(FD68),NA(),IF(OR(Capability!$Q$10="",Settings!$F$7&lt;&gt;"Y"),NA(),Capability!$Q$10))</f>
        <v/>
      </c>
      <c r="FL68">
        <f>IF(ISNA(FD68),NA(),IF(OR(Capability!$P$10="",Settings!$F$7&lt;&gt;"Y"),NA(),Capability!$P$10))</f>
        <v/>
      </c>
      <c r="FT68">
        <f>IF((FW$1+64)&gt;FU$1,NA(),(FW$1+64)-4)</f>
        <v/>
      </c>
      <c r="FU68">
        <f>IF((FW$1+64)&gt;FU$1,NA(),INDEX('Data Entry'!$N$5:$N$10004,(FW$1+64)-4))</f>
        <v/>
      </c>
      <c r="FV68">
        <f>IF(ISNA(FT68),NA(),Capability!$K$11)</f>
        <v/>
      </c>
      <c r="FW68">
        <f>IF(ISNA(FT68),NA(),Capability!$J$11)</f>
        <v/>
      </c>
      <c r="FX68">
        <f>IF(ISNA(FT68),NA(),Capability!$L$11)</f>
        <v/>
      </c>
      <c r="FY68">
        <f>IF(OR(ISNA(FU68),ISNA(FU67)),NA(),ABS(FU68-FU67))</f>
        <v/>
      </c>
      <c r="FZ68">
        <f>IF(ISNA(FT68),NA(),Capability!$N$11)</f>
        <v/>
      </c>
      <c r="GA68">
        <f>IF(ISNA(FT68),NA(),IF(OR(Capability!$Q$11="",Settings!$F$7&lt;&gt;"Y"),NA(),Capability!$Q$11))</f>
        <v/>
      </c>
      <c r="GB68">
        <f>IF(ISNA(FT68),NA(),IF(OR(Capability!$P$11="",Settings!$F$7&lt;&gt;"Y"),NA(),Capability!$P$11))</f>
        <v/>
      </c>
      <c r="GJ68">
        <f>IF((GM$1+64)&gt;GK$1,NA(),(GM$1+64)-4)</f>
        <v/>
      </c>
      <c r="GK68">
        <f>IF((GM$1+64)&gt;GK$1,NA(),INDEX('Data Entry'!$O$5:$O$10004,(GM$1+64)-4))</f>
        <v/>
      </c>
      <c r="GL68">
        <f>IF(ISNA(GJ68),NA(),Capability!$K$12)</f>
        <v/>
      </c>
      <c r="GM68">
        <f>IF(ISNA(GJ68),NA(),Capability!$J$12)</f>
        <v/>
      </c>
      <c r="GN68">
        <f>IF(ISNA(GJ68),NA(),Capability!$L$12)</f>
        <v/>
      </c>
      <c r="GO68">
        <f>IF(OR(ISNA(GK68),ISNA(GK67)),NA(),ABS(GK68-GK67))</f>
        <v/>
      </c>
      <c r="GP68">
        <f>IF(ISNA(GJ68),NA(),Capability!$N$12)</f>
        <v/>
      </c>
      <c r="GQ68">
        <f>IF(ISNA(GJ68),NA(),IF(OR(Capability!$Q$12="",Settings!$F$7&lt;&gt;"Y"),NA(),Capability!$Q$12))</f>
        <v/>
      </c>
      <c r="GR68">
        <f>IF(ISNA(GJ68),NA(),IF(OR(Capability!$P$12="",Settings!$F$7&lt;&gt;"Y"),NA(),Capability!$P$12))</f>
        <v/>
      </c>
      <c r="GZ68">
        <f>IF((HC$1+64)&gt;HA$1,NA(),(HC$1+64)-4)</f>
        <v/>
      </c>
      <c r="HA68">
        <f>IF((HC$1+64)&gt;HA$1,NA(),INDEX('Data Entry'!$P$5:$P$10004,(HC$1+64)-4))</f>
        <v/>
      </c>
      <c r="HB68">
        <f>IF(ISNA(GZ68),NA(),Capability!$K$13)</f>
        <v/>
      </c>
      <c r="HC68">
        <f>IF(ISNA(GZ68),NA(),Capability!$J$13)</f>
        <v/>
      </c>
      <c r="HD68">
        <f>IF(ISNA(GZ68),NA(),Capability!$L$13)</f>
        <v/>
      </c>
      <c r="HE68">
        <f>IF(OR(ISNA(HA68),ISNA(HA67)),NA(),ABS(HA68-HA67))</f>
        <v/>
      </c>
      <c r="HF68">
        <f>IF(ISNA(GZ68),NA(),Capability!$N$13)</f>
        <v/>
      </c>
      <c r="HG68">
        <f>IF(ISNA(GZ68),NA(),IF(OR(Capability!$Q$13="",Settings!$F$7&lt;&gt;"Y"),NA(),Capability!$Q$13))</f>
        <v/>
      </c>
      <c r="HH68">
        <f>IF(ISNA(GZ68),NA(),IF(OR(Capability!$P$13="",Settings!$F$7&lt;&gt;"Y"),NA(),Capability!$P$13))</f>
        <v/>
      </c>
      <c r="HP68">
        <f>IF((HS$1+64)&gt;HQ$1,NA(),(HS$1+64)-4)</f>
        <v/>
      </c>
      <c r="HQ68">
        <f>IF((HS$1+64)&gt;HQ$1,NA(),INDEX('Data Entry'!$Q$5:$Q$10004,(HS$1+64)-4))</f>
        <v/>
      </c>
      <c r="HR68">
        <f>IF(ISNA(HP68),NA(),Capability!$K$14)</f>
        <v/>
      </c>
      <c r="HS68">
        <f>IF(ISNA(HP68),NA(),Capability!$J$14)</f>
        <v/>
      </c>
      <c r="HT68">
        <f>IF(ISNA(HP68),NA(),Capability!$L$14)</f>
        <v/>
      </c>
      <c r="HU68">
        <f>IF(OR(ISNA(HQ68),ISNA(HQ67)),NA(),ABS(HQ68-HQ67))</f>
        <v/>
      </c>
      <c r="HV68">
        <f>IF(ISNA(HP68),NA(),Capability!$N$14)</f>
        <v/>
      </c>
      <c r="HW68">
        <f>IF(ISNA(HP68),NA(),IF(OR(Capability!$Q$14="",Settings!$F$7&lt;&gt;"Y"),NA(),Capability!$Q$14))</f>
        <v/>
      </c>
      <c r="HX68">
        <f>IF(ISNA(HP68),NA(),IF(OR(Capability!$P$14="",Settings!$F$7&lt;&gt;"Y"),NA(),Capability!$P$14))</f>
        <v/>
      </c>
    </row>
    <row r="69">
      <c r="A69" s="35" t="inlineStr">
        <is>
          <t>Pp</t>
        </is>
      </c>
      <c r="B69" s="38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R69">
        <f>IF((CU$1+65)&gt;CS$1,NA(),(CU$1+65)-4)</f>
        <v/>
      </c>
      <c r="CS69">
        <f>IF((CU$1+65)&gt;CS$1,NA(),INDEX('Data Entry'!$I$5:$I$10004,(CU$1+65)-4))</f>
        <v/>
      </c>
      <c r="CT69">
        <f>IF(ISNA(CR69),NA(),Capability!$K$6)</f>
        <v/>
      </c>
      <c r="CU69">
        <f>IF(ISNA(CR69),NA(),Capability!$J$6)</f>
        <v/>
      </c>
      <c r="CV69">
        <f>IF(ISNA(CR69),NA(),Capability!$L$6)</f>
        <v/>
      </c>
      <c r="CW69">
        <f>IF(OR(ISNA(CS69),ISNA(CS68)),NA(),ABS(CS69-CS68))</f>
        <v/>
      </c>
      <c r="CX69">
        <f>IF(ISNA(CR69),NA(),Capability!$N$6)</f>
        <v/>
      </c>
      <c r="CY69">
        <f>IF(ISNA(CR69),NA(),IF(OR(Capability!$Q$6="",Settings!$F$7&lt;&gt;"Y"),NA(),Capability!$Q$6))</f>
        <v/>
      </c>
      <c r="CZ69">
        <f>IF(ISNA(CR69),NA(),IF(OR(Capability!$P$6="",Settings!$F$7&lt;&gt;"Y"),NA(),Capability!$P$6))</f>
        <v/>
      </c>
      <c r="DH69">
        <f>IF((DK$1+65)&gt;DI$1,NA(),(DK$1+65)-4)</f>
        <v/>
      </c>
      <c r="DI69">
        <f>IF((DK$1+65)&gt;DI$1,NA(),INDEX('Data Entry'!$J$5:$J$10004,(DK$1+65)-4))</f>
        <v/>
      </c>
      <c r="DJ69">
        <f>IF(ISNA(DH69),NA(),Capability!$K$7)</f>
        <v/>
      </c>
      <c r="DK69">
        <f>IF(ISNA(DH69),NA(),Capability!$J$7)</f>
        <v/>
      </c>
      <c r="DL69">
        <f>IF(ISNA(DH69),NA(),Capability!$L$7)</f>
        <v/>
      </c>
      <c r="DM69">
        <f>IF(OR(ISNA(DI69),ISNA(DI68)),NA(),ABS(DI69-DI68))</f>
        <v/>
      </c>
      <c r="DN69">
        <f>IF(ISNA(DH69),NA(),Capability!$N$7)</f>
        <v/>
      </c>
      <c r="DO69">
        <f>IF(ISNA(DH69),NA(),IF(OR(Capability!$Q$7="",Settings!$F$7&lt;&gt;"Y"),NA(),Capability!$Q$7))</f>
        <v/>
      </c>
      <c r="DP69">
        <f>IF(ISNA(DH69),NA(),IF(OR(Capability!$P$7="",Settings!$F$7&lt;&gt;"Y"),NA(),Capability!$P$7))</f>
        <v/>
      </c>
      <c r="DX69">
        <f>IF((EA$1+65)&gt;DY$1,NA(),(EA$1+65)-4)</f>
        <v/>
      </c>
      <c r="DY69">
        <f>IF((EA$1+65)&gt;DY$1,NA(),INDEX('Data Entry'!$K$5:$K$10004,(EA$1+65)-4))</f>
        <v/>
      </c>
      <c r="DZ69">
        <f>IF(ISNA(DX69),NA(),Capability!$K$8)</f>
        <v/>
      </c>
      <c r="EA69">
        <f>IF(ISNA(DX69),NA(),Capability!$J$8)</f>
        <v/>
      </c>
      <c r="EB69">
        <f>IF(ISNA(DX69),NA(),Capability!$L$8)</f>
        <v/>
      </c>
      <c r="EC69">
        <f>IF(OR(ISNA(DY69),ISNA(DY68)),NA(),ABS(DY69-DY68))</f>
        <v/>
      </c>
      <c r="ED69">
        <f>IF(ISNA(DX69),NA(),Capability!$N$8)</f>
        <v/>
      </c>
      <c r="EE69">
        <f>IF(ISNA(DX69),NA(),IF(OR(Capability!$Q$8="",Settings!$F$7&lt;&gt;"Y"),NA(),Capability!$Q$8))</f>
        <v/>
      </c>
      <c r="EF69">
        <f>IF(ISNA(DX69),NA(),IF(OR(Capability!$P$8="",Settings!$F$7&lt;&gt;"Y"),NA(),Capability!$P$8))</f>
        <v/>
      </c>
      <c r="EN69">
        <f>IF((EQ$1+65)&gt;EO$1,NA(),(EQ$1+65)-4)</f>
        <v/>
      </c>
      <c r="EO69">
        <f>IF((EQ$1+65)&gt;EO$1,NA(),INDEX('Data Entry'!$L$5:$L$10004,(EQ$1+65)-4))</f>
        <v/>
      </c>
      <c r="EP69">
        <f>IF(ISNA(EN69),NA(),Capability!$K$9)</f>
        <v/>
      </c>
      <c r="EQ69">
        <f>IF(ISNA(EN69),NA(),Capability!$J$9)</f>
        <v/>
      </c>
      <c r="ER69">
        <f>IF(ISNA(EN69),NA(),Capability!$L$9)</f>
        <v/>
      </c>
      <c r="ES69">
        <f>IF(OR(ISNA(EO69),ISNA(EO68)),NA(),ABS(EO69-EO68))</f>
        <v/>
      </c>
      <c r="ET69">
        <f>IF(ISNA(EN69),NA(),Capability!$N$9)</f>
        <v/>
      </c>
      <c r="EU69">
        <f>IF(ISNA(EN69),NA(),IF(OR(Capability!$Q$9="",Settings!$F$7&lt;&gt;"Y"),NA(),Capability!$Q$9))</f>
        <v/>
      </c>
      <c r="EV69">
        <f>IF(ISNA(EN69),NA(),IF(OR(Capability!$P$9="",Settings!$F$7&lt;&gt;"Y"),NA(),Capability!$P$9))</f>
        <v/>
      </c>
      <c r="FD69">
        <f>IF((FG$1+65)&gt;FE$1,NA(),(FG$1+65)-4)</f>
        <v/>
      </c>
      <c r="FE69">
        <f>IF((FG$1+65)&gt;FE$1,NA(),INDEX('Data Entry'!$M$5:$M$10004,(FG$1+65)-4))</f>
        <v/>
      </c>
      <c r="FF69">
        <f>IF(ISNA(FD69),NA(),Capability!$K$10)</f>
        <v/>
      </c>
      <c r="FG69">
        <f>IF(ISNA(FD69),NA(),Capability!$J$10)</f>
        <v/>
      </c>
      <c r="FH69">
        <f>IF(ISNA(FD69),NA(),Capability!$L$10)</f>
        <v/>
      </c>
      <c r="FI69">
        <f>IF(OR(ISNA(FE69),ISNA(FE68)),NA(),ABS(FE69-FE68))</f>
        <v/>
      </c>
      <c r="FJ69">
        <f>IF(ISNA(FD69),NA(),Capability!$N$10)</f>
        <v/>
      </c>
      <c r="FK69">
        <f>IF(ISNA(FD69),NA(),IF(OR(Capability!$Q$10="",Settings!$F$7&lt;&gt;"Y"),NA(),Capability!$Q$10))</f>
        <v/>
      </c>
      <c r="FL69">
        <f>IF(ISNA(FD69),NA(),IF(OR(Capability!$P$10="",Settings!$F$7&lt;&gt;"Y"),NA(),Capability!$P$10))</f>
        <v/>
      </c>
      <c r="FT69">
        <f>IF((FW$1+65)&gt;FU$1,NA(),(FW$1+65)-4)</f>
        <v/>
      </c>
      <c r="FU69">
        <f>IF((FW$1+65)&gt;FU$1,NA(),INDEX('Data Entry'!$N$5:$N$10004,(FW$1+65)-4))</f>
        <v/>
      </c>
      <c r="FV69">
        <f>IF(ISNA(FT69),NA(),Capability!$K$11)</f>
        <v/>
      </c>
      <c r="FW69">
        <f>IF(ISNA(FT69),NA(),Capability!$J$11)</f>
        <v/>
      </c>
      <c r="FX69">
        <f>IF(ISNA(FT69),NA(),Capability!$L$11)</f>
        <v/>
      </c>
      <c r="FY69">
        <f>IF(OR(ISNA(FU69),ISNA(FU68)),NA(),ABS(FU69-FU68))</f>
        <v/>
      </c>
      <c r="FZ69">
        <f>IF(ISNA(FT69),NA(),Capability!$N$11)</f>
        <v/>
      </c>
      <c r="GA69">
        <f>IF(ISNA(FT69),NA(),IF(OR(Capability!$Q$11="",Settings!$F$7&lt;&gt;"Y"),NA(),Capability!$Q$11))</f>
        <v/>
      </c>
      <c r="GB69">
        <f>IF(ISNA(FT69),NA(),IF(OR(Capability!$P$11="",Settings!$F$7&lt;&gt;"Y"),NA(),Capability!$P$11))</f>
        <v/>
      </c>
      <c r="GJ69">
        <f>IF((GM$1+65)&gt;GK$1,NA(),(GM$1+65)-4)</f>
        <v/>
      </c>
      <c r="GK69">
        <f>IF((GM$1+65)&gt;GK$1,NA(),INDEX('Data Entry'!$O$5:$O$10004,(GM$1+65)-4))</f>
        <v/>
      </c>
      <c r="GL69">
        <f>IF(ISNA(GJ69),NA(),Capability!$K$12)</f>
        <v/>
      </c>
      <c r="GM69">
        <f>IF(ISNA(GJ69),NA(),Capability!$J$12)</f>
        <v/>
      </c>
      <c r="GN69">
        <f>IF(ISNA(GJ69),NA(),Capability!$L$12)</f>
        <v/>
      </c>
      <c r="GO69">
        <f>IF(OR(ISNA(GK69),ISNA(GK68)),NA(),ABS(GK69-GK68))</f>
        <v/>
      </c>
      <c r="GP69">
        <f>IF(ISNA(GJ69),NA(),Capability!$N$12)</f>
        <v/>
      </c>
      <c r="GQ69">
        <f>IF(ISNA(GJ69),NA(),IF(OR(Capability!$Q$12="",Settings!$F$7&lt;&gt;"Y"),NA(),Capability!$Q$12))</f>
        <v/>
      </c>
      <c r="GR69">
        <f>IF(ISNA(GJ69),NA(),IF(OR(Capability!$P$12="",Settings!$F$7&lt;&gt;"Y"),NA(),Capability!$P$12))</f>
        <v/>
      </c>
      <c r="GZ69">
        <f>IF((HC$1+65)&gt;HA$1,NA(),(HC$1+65)-4)</f>
        <v/>
      </c>
      <c r="HA69">
        <f>IF((HC$1+65)&gt;HA$1,NA(),INDEX('Data Entry'!$P$5:$P$10004,(HC$1+65)-4))</f>
        <v/>
      </c>
      <c r="HB69">
        <f>IF(ISNA(GZ69),NA(),Capability!$K$13)</f>
        <v/>
      </c>
      <c r="HC69">
        <f>IF(ISNA(GZ69),NA(),Capability!$J$13)</f>
        <v/>
      </c>
      <c r="HD69">
        <f>IF(ISNA(GZ69),NA(),Capability!$L$13)</f>
        <v/>
      </c>
      <c r="HE69">
        <f>IF(OR(ISNA(HA69),ISNA(HA68)),NA(),ABS(HA69-HA68))</f>
        <v/>
      </c>
      <c r="HF69">
        <f>IF(ISNA(GZ69),NA(),Capability!$N$13)</f>
        <v/>
      </c>
      <c r="HG69">
        <f>IF(ISNA(GZ69),NA(),IF(OR(Capability!$Q$13="",Settings!$F$7&lt;&gt;"Y"),NA(),Capability!$Q$13))</f>
        <v/>
      </c>
      <c r="HH69">
        <f>IF(ISNA(GZ69),NA(),IF(OR(Capability!$P$13="",Settings!$F$7&lt;&gt;"Y"),NA(),Capability!$P$13))</f>
        <v/>
      </c>
      <c r="HP69">
        <f>IF((HS$1+65)&gt;HQ$1,NA(),(HS$1+65)-4)</f>
        <v/>
      </c>
      <c r="HQ69">
        <f>IF((HS$1+65)&gt;HQ$1,NA(),INDEX('Data Entry'!$Q$5:$Q$10004,(HS$1+65)-4))</f>
        <v/>
      </c>
      <c r="HR69">
        <f>IF(ISNA(HP69),NA(),Capability!$K$14)</f>
        <v/>
      </c>
      <c r="HS69">
        <f>IF(ISNA(HP69),NA(),Capability!$J$14)</f>
        <v/>
      </c>
      <c r="HT69">
        <f>IF(ISNA(HP69),NA(),Capability!$L$14)</f>
        <v/>
      </c>
      <c r="HU69">
        <f>IF(OR(ISNA(HQ69),ISNA(HQ68)),NA(),ABS(HQ69-HQ68))</f>
        <v/>
      </c>
      <c r="HV69">
        <f>IF(ISNA(HP69),NA(),Capability!$N$14)</f>
        <v/>
      </c>
      <c r="HW69">
        <f>IF(ISNA(HP69),NA(),IF(OR(Capability!$Q$14="",Settings!$F$7&lt;&gt;"Y"),NA(),Capability!$Q$14))</f>
        <v/>
      </c>
      <c r="HX69">
        <f>IF(ISNA(HP69),NA(),IF(OR(Capability!$P$14="",Settings!$F$7&lt;&gt;"Y"),NA(),Capability!$P$14))</f>
        <v/>
      </c>
    </row>
    <row r="70">
      <c r="A70" s="35" t="inlineStr">
        <is>
          <t>Ppk</t>
        </is>
      </c>
      <c r="B70" s="38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R70">
        <f>IF((CU$1+66)&gt;CS$1,NA(),(CU$1+66)-4)</f>
        <v/>
      </c>
      <c r="CS70">
        <f>IF((CU$1+66)&gt;CS$1,NA(),INDEX('Data Entry'!$I$5:$I$10004,(CU$1+66)-4))</f>
        <v/>
      </c>
      <c r="CT70">
        <f>IF(ISNA(CR70),NA(),Capability!$K$6)</f>
        <v/>
      </c>
      <c r="CU70">
        <f>IF(ISNA(CR70),NA(),Capability!$J$6)</f>
        <v/>
      </c>
      <c r="CV70">
        <f>IF(ISNA(CR70),NA(),Capability!$L$6)</f>
        <v/>
      </c>
      <c r="CW70">
        <f>IF(OR(ISNA(CS70),ISNA(CS69)),NA(),ABS(CS70-CS69))</f>
        <v/>
      </c>
      <c r="CX70">
        <f>IF(ISNA(CR70),NA(),Capability!$N$6)</f>
        <v/>
      </c>
      <c r="CY70">
        <f>IF(ISNA(CR70),NA(),IF(OR(Capability!$Q$6="",Settings!$F$7&lt;&gt;"Y"),NA(),Capability!$Q$6))</f>
        <v/>
      </c>
      <c r="CZ70">
        <f>IF(ISNA(CR70),NA(),IF(OR(Capability!$P$6="",Settings!$F$7&lt;&gt;"Y"),NA(),Capability!$P$6))</f>
        <v/>
      </c>
      <c r="DH70">
        <f>IF((DK$1+66)&gt;DI$1,NA(),(DK$1+66)-4)</f>
        <v/>
      </c>
      <c r="DI70">
        <f>IF((DK$1+66)&gt;DI$1,NA(),INDEX('Data Entry'!$J$5:$J$10004,(DK$1+66)-4))</f>
        <v/>
      </c>
      <c r="DJ70">
        <f>IF(ISNA(DH70),NA(),Capability!$K$7)</f>
        <v/>
      </c>
      <c r="DK70">
        <f>IF(ISNA(DH70),NA(),Capability!$J$7)</f>
        <v/>
      </c>
      <c r="DL70">
        <f>IF(ISNA(DH70),NA(),Capability!$L$7)</f>
        <v/>
      </c>
      <c r="DM70">
        <f>IF(OR(ISNA(DI70),ISNA(DI69)),NA(),ABS(DI70-DI69))</f>
        <v/>
      </c>
      <c r="DN70">
        <f>IF(ISNA(DH70),NA(),Capability!$N$7)</f>
        <v/>
      </c>
      <c r="DO70">
        <f>IF(ISNA(DH70),NA(),IF(OR(Capability!$Q$7="",Settings!$F$7&lt;&gt;"Y"),NA(),Capability!$Q$7))</f>
        <v/>
      </c>
      <c r="DP70">
        <f>IF(ISNA(DH70),NA(),IF(OR(Capability!$P$7="",Settings!$F$7&lt;&gt;"Y"),NA(),Capability!$P$7))</f>
        <v/>
      </c>
      <c r="DX70">
        <f>IF((EA$1+66)&gt;DY$1,NA(),(EA$1+66)-4)</f>
        <v/>
      </c>
      <c r="DY70">
        <f>IF((EA$1+66)&gt;DY$1,NA(),INDEX('Data Entry'!$K$5:$K$10004,(EA$1+66)-4))</f>
        <v/>
      </c>
      <c r="DZ70">
        <f>IF(ISNA(DX70),NA(),Capability!$K$8)</f>
        <v/>
      </c>
      <c r="EA70">
        <f>IF(ISNA(DX70),NA(),Capability!$J$8)</f>
        <v/>
      </c>
      <c r="EB70">
        <f>IF(ISNA(DX70),NA(),Capability!$L$8)</f>
        <v/>
      </c>
      <c r="EC70">
        <f>IF(OR(ISNA(DY70),ISNA(DY69)),NA(),ABS(DY70-DY69))</f>
        <v/>
      </c>
      <c r="ED70">
        <f>IF(ISNA(DX70),NA(),Capability!$N$8)</f>
        <v/>
      </c>
      <c r="EE70">
        <f>IF(ISNA(DX70),NA(),IF(OR(Capability!$Q$8="",Settings!$F$7&lt;&gt;"Y"),NA(),Capability!$Q$8))</f>
        <v/>
      </c>
      <c r="EF70">
        <f>IF(ISNA(DX70),NA(),IF(OR(Capability!$P$8="",Settings!$F$7&lt;&gt;"Y"),NA(),Capability!$P$8))</f>
        <v/>
      </c>
      <c r="EN70">
        <f>IF((EQ$1+66)&gt;EO$1,NA(),(EQ$1+66)-4)</f>
        <v/>
      </c>
      <c r="EO70">
        <f>IF((EQ$1+66)&gt;EO$1,NA(),INDEX('Data Entry'!$L$5:$L$10004,(EQ$1+66)-4))</f>
        <v/>
      </c>
      <c r="EP70">
        <f>IF(ISNA(EN70),NA(),Capability!$K$9)</f>
        <v/>
      </c>
      <c r="EQ70">
        <f>IF(ISNA(EN70),NA(),Capability!$J$9)</f>
        <v/>
      </c>
      <c r="ER70">
        <f>IF(ISNA(EN70),NA(),Capability!$L$9)</f>
        <v/>
      </c>
      <c r="ES70">
        <f>IF(OR(ISNA(EO70),ISNA(EO69)),NA(),ABS(EO70-EO69))</f>
        <v/>
      </c>
      <c r="ET70">
        <f>IF(ISNA(EN70),NA(),Capability!$N$9)</f>
        <v/>
      </c>
      <c r="EU70">
        <f>IF(ISNA(EN70),NA(),IF(OR(Capability!$Q$9="",Settings!$F$7&lt;&gt;"Y"),NA(),Capability!$Q$9))</f>
        <v/>
      </c>
      <c r="EV70">
        <f>IF(ISNA(EN70),NA(),IF(OR(Capability!$P$9="",Settings!$F$7&lt;&gt;"Y"),NA(),Capability!$P$9))</f>
        <v/>
      </c>
      <c r="FD70">
        <f>IF((FG$1+66)&gt;FE$1,NA(),(FG$1+66)-4)</f>
        <v/>
      </c>
      <c r="FE70">
        <f>IF((FG$1+66)&gt;FE$1,NA(),INDEX('Data Entry'!$M$5:$M$10004,(FG$1+66)-4))</f>
        <v/>
      </c>
      <c r="FF70">
        <f>IF(ISNA(FD70),NA(),Capability!$K$10)</f>
        <v/>
      </c>
      <c r="FG70">
        <f>IF(ISNA(FD70),NA(),Capability!$J$10)</f>
        <v/>
      </c>
      <c r="FH70">
        <f>IF(ISNA(FD70),NA(),Capability!$L$10)</f>
        <v/>
      </c>
      <c r="FI70">
        <f>IF(OR(ISNA(FE70),ISNA(FE69)),NA(),ABS(FE70-FE69))</f>
        <v/>
      </c>
      <c r="FJ70">
        <f>IF(ISNA(FD70),NA(),Capability!$N$10)</f>
        <v/>
      </c>
      <c r="FK70">
        <f>IF(ISNA(FD70),NA(),IF(OR(Capability!$Q$10="",Settings!$F$7&lt;&gt;"Y"),NA(),Capability!$Q$10))</f>
        <v/>
      </c>
      <c r="FL70">
        <f>IF(ISNA(FD70),NA(),IF(OR(Capability!$P$10="",Settings!$F$7&lt;&gt;"Y"),NA(),Capability!$P$10))</f>
        <v/>
      </c>
      <c r="FT70">
        <f>IF((FW$1+66)&gt;FU$1,NA(),(FW$1+66)-4)</f>
        <v/>
      </c>
      <c r="FU70">
        <f>IF((FW$1+66)&gt;FU$1,NA(),INDEX('Data Entry'!$N$5:$N$10004,(FW$1+66)-4))</f>
        <v/>
      </c>
      <c r="FV70">
        <f>IF(ISNA(FT70),NA(),Capability!$K$11)</f>
        <v/>
      </c>
      <c r="FW70">
        <f>IF(ISNA(FT70),NA(),Capability!$J$11)</f>
        <v/>
      </c>
      <c r="FX70">
        <f>IF(ISNA(FT70),NA(),Capability!$L$11)</f>
        <v/>
      </c>
      <c r="FY70">
        <f>IF(OR(ISNA(FU70),ISNA(FU69)),NA(),ABS(FU70-FU69))</f>
        <v/>
      </c>
      <c r="FZ70">
        <f>IF(ISNA(FT70),NA(),Capability!$N$11)</f>
        <v/>
      </c>
      <c r="GA70">
        <f>IF(ISNA(FT70),NA(),IF(OR(Capability!$Q$11="",Settings!$F$7&lt;&gt;"Y"),NA(),Capability!$Q$11))</f>
        <v/>
      </c>
      <c r="GB70">
        <f>IF(ISNA(FT70),NA(),IF(OR(Capability!$P$11="",Settings!$F$7&lt;&gt;"Y"),NA(),Capability!$P$11))</f>
        <v/>
      </c>
      <c r="GJ70">
        <f>IF((GM$1+66)&gt;GK$1,NA(),(GM$1+66)-4)</f>
        <v/>
      </c>
      <c r="GK70">
        <f>IF((GM$1+66)&gt;GK$1,NA(),INDEX('Data Entry'!$O$5:$O$10004,(GM$1+66)-4))</f>
        <v/>
      </c>
      <c r="GL70">
        <f>IF(ISNA(GJ70),NA(),Capability!$K$12)</f>
        <v/>
      </c>
      <c r="GM70">
        <f>IF(ISNA(GJ70),NA(),Capability!$J$12)</f>
        <v/>
      </c>
      <c r="GN70">
        <f>IF(ISNA(GJ70),NA(),Capability!$L$12)</f>
        <v/>
      </c>
      <c r="GO70">
        <f>IF(OR(ISNA(GK70),ISNA(GK69)),NA(),ABS(GK70-GK69))</f>
        <v/>
      </c>
      <c r="GP70">
        <f>IF(ISNA(GJ70),NA(),Capability!$N$12)</f>
        <v/>
      </c>
      <c r="GQ70">
        <f>IF(ISNA(GJ70),NA(),IF(OR(Capability!$Q$12="",Settings!$F$7&lt;&gt;"Y"),NA(),Capability!$Q$12))</f>
        <v/>
      </c>
      <c r="GR70">
        <f>IF(ISNA(GJ70),NA(),IF(OR(Capability!$P$12="",Settings!$F$7&lt;&gt;"Y"),NA(),Capability!$P$12))</f>
        <v/>
      </c>
      <c r="GZ70">
        <f>IF((HC$1+66)&gt;HA$1,NA(),(HC$1+66)-4)</f>
        <v/>
      </c>
      <c r="HA70">
        <f>IF((HC$1+66)&gt;HA$1,NA(),INDEX('Data Entry'!$P$5:$P$10004,(HC$1+66)-4))</f>
        <v/>
      </c>
      <c r="HB70">
        <f>IF(ISNA(GZ70),NA(),Capability!$K$13)</f>
        <v/>
      </c>
      <c r="HC70">
        <f>IF(ISNA(GZ70),NA(),Capability!$J$13)</f>
        <v/>
      </c>
      <c r="HD70">
        <f>IF(ISNA(GZ70),NA(),Capability!$L$13)</f>
        <v/>
      </c>
      <c r="HE70">
        <f>IF(OR(ISNA(HA70),ISNA(HA69)),NA(),ABS(HA70-HA69))</f>
        <v/>
      </c>
      <c r="HF70">
        <f>IF(ISNA(GZ70),NA(),Capability!$N$13)</f>
        <v/>
      </c>
      <c r="HG70">
        <f>IF(ISNA(GZ70),NA(),IF(OR(Capability!$Q$13="",Settings!$F$7&lt;&gt;"Y"),NA(),Capability!$Q$13))</f>
        <v/>
      </c>
      <c r="HH70">
        <f>IF(ISNA(GZ70),NA(),IF(OR(Capability!$P$13="",Settings!$F$7&lt;&gt;"Y"),NA(),Capability!$P$13))</f>
        <v/>
      </c>
      <c r="HP70">
        <f>IF((HS$1+66)&gt;HQ$1,NA(),(HS$1+66)-4)</f>
        <v/>
      </c>
      <c r="HQ70">
        <f>IF((HS$1+66)&gt;HQ$1,NA(),INDEX('Data Entry'!$Q$5:$Q$10004,(HS$1+66)-4))</f>
        <v/>
      </c>
      <c r="HR70">
        <f>IF(ISNA(HP70),NA(),Capability!$K$14)</f>
        <v/>
      </c>
      <c r="HS70">
        <f>IF(ISNA(HP70),NA(),Capability!$J$14)</f>
        <v/>
      </c>
      <c r="HT70">
        <f>IF(ISNA(HP70),NA(),Capability!$L$14)</f>
        <v/>
      </c>
      <c r="HU70">
        <f>IF(OR(ISNA(HQ70),ISNA(HQ69)),NA(),ABS(HQ70-HQ69))</f>
        <v/>
      </c>
      <c r="HV70">
        <f>IF(ISNA(HP70),NA(),Capability!$N$14)</f>
        <v/>
      </c>
      <c r="HW70">
        <f>IF(ISNA(HP70),NA(),IF(OR(Capability!$Q$14="",Settings!$F$7&lt;&gt;"Y"),NA(),Capability!$Q$14))</f>
        <v/>
      </c>
      <c r="HX70">
        <f>IF(ISNA(HP70),NA(),IF(OR(Capability!$P$14="",Settings!$F$7&lt;&gt;"Y"),NA(),Capability!$P$14))</f>
        <v/>
      </c>
    </row>
    <row r="71">
      <c r="A71" s="35" t="inlineStr">
        <is>
          <t>In control?</t>
        </is>
      </c>
      <c r="B71" s="36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R71">
        <f>IF((CU$1+67)&gt;CS$1,NA(),(CU$1+67)-4)</f>
        <v/>
      </c>
      <c r="CS71">
        <f>IF((CU$1+67)&gt;CS$1,NA(),INDEX('Data Entry'!$I$5:$I$10004,(CU$1+67)-4))</f>
        <v/>
      </c>
      <c r="CT71">
        <f>IF(ISNA(CR71),NA(),Capability!$K$6)</f>
        <v/>
      </c>
      <c r="CU71">
        <f>IF(ISNA(CR71),NA(),Capability!$J$6)</f>
        <v/>
      </c>
      <c r="CV71">
        <f>IF(ISNA(CR71),NA(),Capability!$L$6)</f>
        <v/>
      </c>
      <c r="CW71">
        <f>IF(OR(ISNA(CS71),ISNA(CS70)),NA(),ABS(CS71-CS70))</f>
        <v/>
      </c>
      <c r="CX71">
        <f>IF(ISNA(CR71),NA(),Capability!$N$6)</f>
        <v/>
      </c>
      <c r="CY71">
        <f>IF(ISNA(CR71),NA(),IF(OR(Capability!$Q$6="",Settings!$F$7&lt;&gt;"Y"),NA(),Capability!$Q$6))</f>
        <v/>
      </c>
      <c r="CZ71">
        <f>IF(ISNA(CR71),NA(),IF(OR(Capability!$P$6="",Settings!$F$7&lt;&gt;"Y"),NA(),Capability!$P$6))</f>
        <v/>
      </c>
      <c r="DH71">
        <f>IF((DK$1+67)&gt;DI$1,NA(),(DK$1+67)-4)</f>
        <v/>
      </c>
      <c r="DI71">
        <f>IF((DK$1+67)&gt;DI$1,NA(),INDEX('Data Entry'!$J$5:$J$10004,(DK$1+67)-4))</f>
        <v/>
      </c>
      <c r="DJ71">
        <f>IF(ISNA(DH71),NA(),Capability!$K$7)</f>
        <v/>
      </c>
      <c r="DK71">
        <f>IF(ISNA(DH71),NA(),Capability!$J$7)</f>
        <v/>
      </c>
      <c r="DL71">
        <f>IF(ISNA(DH71),NA(),Capability!$L$7)</f>
        <v/>
      </c>
      <c r="DM71">
        <f>IF(OR(ISNA(DI71),ISNA(DI70)),NA(),ABS(DI71-DI70))</f>
        <v/>
      </c>
      <c r="DN71">
        <f>IF(ISNA(DH71),NA(),Capability!$N$7)</f>
        <v/>
      </c>
      <c r="DO71">
        <f>IF(ISNA(DH71),NA(),IF(OR(Capability!$Q$7="",Settings!$F$7&lt;&gt;"Y"),NA(),Capability!$Q$7))</f>
        <v/>
      </c>
      <c r="DP71">
        <f>IF(ISNA(DH71),NA(),IF(OR(Capability!$P$7="",Settings!$F$7&lt;&gt;"Y"),NA(),Capability!$P$7))</f>
        <v/>
      </c>
      <c r="DX71">
        <f>IF((EA$1+67)&gt;DY$1,NA(),(EA$1+67)-4)</f>
        <v/>
      </c>
      <c r="DY71">
        <f>IF((EA$1+67)&gt;DY$1,NA(),INDEX('Data Entry'!$K$5:$K$10004,(EA$1+67)-4))</f>
        <v/>
      </c>
      <c r="DZ71">
        <f>IF(ISNA(DX71),NA(),Capability!$K$8)</f>
        <v/>
      </c>
      <c r="EA71">
        <f>IF(ISNA(DX71),NA(),Capability!$J$8)</f>
        <v/>
      </c>
      <c r="EB71">
        <f>IF(ISNA(DX71),NA(),Capability!$L$8)</f>
        <v/>
      </c>
      <c r="EC71">
        <f>IF(OR(ISNA(DY71),ISNA(DY70)),NA(),ABS(DY71-DY70))</f>
        <v/>
      </c>
      <c r="ED71">
        <f>IF(ISNA(DX71),NA(),Capability!$N$8)</f>
        <v/>
      </c>
      <c r="EE71">
        <f>IF(ISNA(DX71),NA(),IF(OR(Capability!$Q$8="",Settings!$F$7&lt;&gt;"Y"),NA(),Capability!$Q$8))</f>
        <v/>
      </c>
      <c r="EF71">
        <f>IF(ISNA(DX71),NA(),IF(OR(Capability!$P$8="",Settings!$F$7&lt;&gt;"Y"),NA(),Capability!$P$8))</f>
        <v/>
      </c>
      <c r="EN71">
        <f>IF((EQ$1+67)&gt;EO$1,NA(),(EQ$1+67)-4)</f>
        <v/>
      </c>
      <c r="EO71">
        <f>IF((EQ$1+67)&gt;EO$1,NA(),INDEX('Data Entry'!$L$5:$L$10004,(EQ$1+67)-4))</f>
        <v/>
      </c>
      <c r="EP71">
        <f>IF(ISNA(EN71),NA(),Capability!$K$9)</f>
        <v/>
      </c>
      <c r="EQ71">
        <f>IF(ISNA(EN71),NA(),Capability!$J$9)</f>
        <v/>
      </c>
      <c r="ER71">
        <f>IF(ISNA(EN71),NA(),Capability!$L$9)</f>
        <v/>
      </c>
      <c r="ES71">
        <f>IF(OR(ISNA(EO71),ISNA(EO70)),NA(),ABS(EO71-EO70))</f>
        <v/>
      </c>
      <c r="ET71">
        <f>IF(ISNA(EN71),NA(),Capability!$N$9)</f>
        <v/>
      </c>
      <c r="EU71">
        <f>IF(ISNA(EN71),NA(),IF(OR(Capability!$Q$9="",Settings!$F$7&lt;&gt;"Y"),NA(),Capability!$Q$9))</f>
        <v/>
      </c>
      <c r="EV71">
        <f>IF(ISNA(EN71),NA(),IF(OR(Capability!$P$9="",Settings!$F$7&lt;&gt;"Y"),NA(),Capability!$P$9))</f>
        <v/>
      </c>
      <c r="FD71">
        <f>IF((FG$1+67)&gt;FE$1,NA(),(FG$1+67)-4)</f>
        <v/>
      </c>
      <c r="FE71">
        <f>IF((FG$1+67)&gt;FE$1,NA(),INDEX('Data Entry'!$M$5:$M$10004,(FG$1+67)-4))</f>
        <v/>
      </c>
      <c r="FF71">
        <f>IF(ISNA(FD71),NA(),Capability!$K$10)</f>
        <v/>
      </c>
      <c r="FG71">
        <f>IF(ISNA(FD71),NA(),Capability!$J$10)</f>
        <v/>
      </c>
      <c r="FH71">
        <f>IF(ISNA(FD71),NA(),Capability!$L$10)</f>
        <v/>
      </c>
      <c r="FI71">
        <f>IF(OR(ISNA(FE71),ISNA(FE70)),NA(),ABS(FE71-FE70))</f>
        <v/>
      </c>
      <c r="FJ71">
        <f>IF(ISNA(FD71),NA(),Capability!$N$10)</f>
        <v/>
      </c>
      <c r="FK71">
        <f>IF(ISNA(FD71),NA(),IF(OR(Capability!$Q$10="",Settings!$F$7&lt;&gt;"Y"),NA(),Capability!$Q$10))</f>
        <v/>
      </c>
      <c r="FL71">
        <f>IF(ISNA(FD71),NA(),IF(OR(Capability!$P$10="",Settings!$F$7&lt;&gt;"Y"),NA(),Capability!$P$10))</f>
        <v/>
      </c>
      <c r="FT71">
        <f>IF((FW$1+67)&gt;FU$1,NA(),(FW$1+67)-4)</f>
        <v/>
      </c>
      <c r="FU71">
        <f>IF((FW$1+67)&gt;FU$1,NA(),INDEX('Data Entry'!$N$5:$N$10004,(FW$1+67)-4))</f>
        <v/>
      </c>
      <c r="FV71">
        <f>IF(ISNA(FT71),NA(),Capability!$K$11)</f>
        <v/>
      </c>
      <c r="FW71">
        <f>IF(ISNA(FT71),NA(),Capability!$J$11)</f>
        <v/>
      </c>
      <c r="FX71">
        <f>IF(ISNA(FT71),NA(),Capability!$L$11)</f>
        <v/>
      </c>
      <c r="FY71">
        <f>IF(OR(ISNA(FU71),ISNA(FU70)),NA(),ABS(FU71-FU70))</f>
        <v/>
      </c>
      <c r="FZ71">
        <f>IF(ISNA(FT71),NA(),Capability!$N$11)</f>
        <v/>
      </c>
      <c r="GA71">
        <f>IF(ISNA(FT71),NA(),IF(OR(Capability!$Q$11="",Settings!$F$7&lt;&gt;"Y"),NA(),Capability!$Q$11))</f>
        <v/>
      </c>
      <c r="GB71">
        <f>IF(ISNA(FT71),NA(),IF(OR(Capability!$P$11="",Settings!$F$7&lt;&gt;"Y"),NA(),Capability!$P$11))</f>
        <v/>
      </c>
      <c r="GJ71">
        <f>IF((GM$1+67)&gt;GK$1,NA(),(GM$1+67)-4)</f>
        <v/>
      </c>
      <c r="GK71">
        <f>IF((GM$1+67)&gt;GK$1,NA(),INDEX('Data Entry'!$O$5:$O$10004,(GM$1+67)-4))</f>
        <v/>
      </c>
      <c r="GL71">
        <f>IF(ISNA(GJ71),NA(),Capability!$K$12)</f>
        <v/>
      </c>
      <c r="GM71">
        <f>IF(ISNA(GJ71),NA(),Capability!$J$12)</f>
        <v/>
      </c>
      <c r="GN71">
        <f>IF(ISNA(GJ71),NA(),Capability!$L$12)</f>
        <v/>
      </c>
      <c r="GO71">
        <f>IF(OR(ISNA(GK71),ISNA(GK70)),NA(),ABS(GK71-GK70))</f>
        <v/>
      </c>
      <c r="GP71">
        <f>IF(ISNA(GJ71),NA(),Capability!$N$12)</f>
        <v/>
      </c>
      <c r="GQ71">
        <f>IF(ISNA(GJ71),NA(),IF(OR(Capability!$Q$12="",Settings!$F$7&lt;&gt;"Y"),NA(),Capability!$Q$12))</f>
        <v/>
      </c>
      <c r="GR71">
        <f>IF(ISNA(GJ71),NA(),IF(OR(Capability!$P$12="",Settings!$F$7&lt;&gt;"Y"),NA(),Capability!$P$12))</f>
        <v/>
      </c>
      <c r="GZ71">
        <f>IF((HC$1+67)&gt;HA$1,NA(),(HC$1+67)-4)</f>
        <v/>
      </c>
      <c r="HA71">
        <f>IF((HC$1+67)&gt;HA$1,NA(),INDEX('Data Entry'!$P$5:$P$10004,(HC$1+67)-4))</f>
        <v/>
      </c>
      <c r="HB71">
        <f>IF(ISNA(GZ71),NA(),Capability!$K$13)</f>
        <v/>
      </c>
      <c r="HC71">
        <f>IF(ISNA(GZ71),NA(),Capability!$J$13)</f>
        <v/>
      </c>
      <c r="HD71">
        <f>IF(ISNA(GZ71),NA(),Capability!$L$13)</f>
        <v/>
      </c>
      <c r="HE71">
        <f>IF(OR(ISNA(HA71),ISNA(HA70)),NA(),ABS(HA71-HA70))</f>
        <v/>
      </c>
      <c r="HF71">
        <f>IF(ISNA(GZ71),NA(),Capability!$N$13)</f>
        <v/>
      </c>
      <c r="HG71">
        <f>IF(ISNA(GZ71),NA(),IF(OR(Capability!$Q$13="",Settings!$F$7&lt;&gt;"Y"),NA(),Capability!$Q$13))</f>
        <v/>
      </c>
      <c r="HH71">
        <f>IF(ISNA(GZ71),NA(),IF(OR(Capability!$P$13="",Settings!$F$7&lt;&gt;"Y"),NA(),Capability!$P$13))</f>
        <v/>
      </c>
      <c r="HP71">
        <f>IF((HS$1+67)&gt;HQ$1,NA(),(HS$1+67)-4)</f>
        <v/>
      </c>
      <c r="HQ71">
        <f>IF((HS$1+67)&gt;HQ$1,NA(),INDEX('Data Entry'!$Q$5:$Q$10004,(HS$1+67)-4))</f>
        <v/>
      </c>
      <c r="HR71">
        <f>IF(ISNA(HP71),NA(),Capability!$K$14)</f>
        <v/>
      </c>
      <c r="HS71">
        <f>IF(ISNA(HP71),NA(),Capability!$J$14)</f>
        <v/>
      </c>
      <c r="HT71">
        <f>IF(ISNA(HP71),NA(),Capability!$L$14)</f>
        <v/>
      </c>
      <c r="HU71">
        <f>IF(OR(ISNA(HQ71),ISNA(HQ70)),NA(),ABS(HQ71-HQ70))</f>
        <v/>
      </c>
      <c r="HV71">
        <f>IF(ISNA(HP71),NA(),Capability!$N$14)</f>
        <v/>
      </c>
      <c r="HW71">
        <f>IF(ISNA(HP71),NA(),IF(OR(Capability!$Q$14="",Settings!$F$7&lt;&gt;"Y"),NA(),Capability!$Q$14))</f>
        <v/>
      </c>
      <c r="HX71">
        <f>IF(ISNA(HP71),NA(),IF(OR(Capability!$P$14="",Settings!$F$7&lt;&gt;"Y"),NA(),Capability!$P$14))</f>
        <v/>
      </c>
    </row>
    <row r="72">
      <c r="A72" s="35" t="inlineStr">
        <is>
          <t>In spec?</t>
        </is>
      </c>
      <c r="B72" s="36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R72">
        <f>IF((CU$1+68)&gt;CS$1,NA(),(CU$1+68)-4)</f>
        <v/>
      </c>
      <c r="CS72">
        <f>IF((CU$1+68)&gt;CS$1,NA(),INDEX('Data Entry'!$I$5:$I$10004,(CU$1+68)-4))</f>
        <v/>
      </c>
      <c r="CT72">
        <f>IF(ISNA(CR72),NA(),Capability!$K$6)</f>
        <v/>
      </c>
      <c r="CU72">
        <f>IF(ISNA(CR72),NA(),Capability!$J$6)</f>
        <v/>
      </c>
      <c r="CV72">
        <f>IF(ISNA(CR72),NA(),Capability!$L$6)</f>
        <v/>
      </c>
      <c r="CW72">
        <f>IF(OR(ISNA(CS72),ISNA(CS71)),NA(),ABS(CS72-CS71))</f>
        <v/>
      </c>
      <c r="CX72">
        <f>IF(ISNA(CR72),NA(),Capability!$N$6)</f>
        <v/>
      </c>
      <c r="CY72">
        <f>IF(ISNA(CR72),NA(),IF(OR(Capability!$Q$6="",Settings!$F$7&lt;&gt;"Y"),NA(),Capability!$Q$6))</f>
        <v/>
      </c>
      <c r="CZ72">
        <f>IF(ISNA(CR72),NA(),IF(OR(Capability!$P$6="",Settings!$F$7&lt;&gt;"Y"),NA(),Capability!$P$6))</f>
        <v/>
      </c>
      <c r="DH72">
        <f>IF((DK$1+68)&gt;DI$1,NA(),(DK$1+68)-4)</f>
        <v/>
      </c>
      <c r="DI72">
        <f>IF((DK$1+68)&gt;DI$1,NA(),INDEX('Data Entry'!$J$5:$J$10004,(DK$1+68)-4))</f>
        <v/>
      </c>
      <c r="DJ72">
        <f>IF(ISNA(DH72),NA(),Capability!$K$7)</f>
        <v/>
      </c>
      <c r="DK72">
        <f>IF(ISNA(DH72),NA(),Capability!$J$7)</f>
        <v/>
      </c>
      <c r="DL72">
        <f>IF(ISNA(DH72),NA(),Capability!$L$7)</f>
        <v/>
      </c>
      <c r="DM72">
        <f>IF(OR(ISNA(DI72),ISNA(DI71)),NA(),ABS(DI72-DI71))</f>
        <v/>
      </c>
      <c r="DN72">
        <f>IF(ISNA(DH72),NA(),Capability!$N$7)</f>
        <v/>
      </c>
      <c r="DO72">
        <f>IF(ISNA(DH72),NA(),IF(OR(Capability!$Q$7="",Settings!$F$7&lt;&gt;"Y"),NA(),Capability!$Q$7))</f>
        <v/>
      </c>
      <c r="DP72">
        <f>IF(ISNA(DH72),NA(),IF(OR(Capability!$P$7="",Settings!$F$7&lt;&gt;"Y"),NA(),Capability!$P$7))</f>
        <v/>
      </c>
      <c r="DX72">
        <f>IF((EA$1+68)&gt;DY$1,NA(),(EA$1+68)-4)</f>
        <v/>
      </c>
      <c r="DY72">
        <f>IF((EA$1+68)&gt;DY$1,NA(),INDEX('Data Entry'!$K$5:$K$10004,(EA$1+68)-4))</f>
        <v/>
      </c>
      <c r="DZ72">
        <f>IF(ISNA(DX72),NA(),Capability!$K$8)</f>
        <v/>
      </c>
      <c r="EA72">
        <f>IF(ISNA(DX72),NA(),Capability!$J$8)</f>
        <v/>
      </c>
      <c r="EB72">
        <f>IF(ISNA(DX72),NA(),Capability!$L$8)</f>
        <v/>
      </c>
      <c r="EC72">
        <f>IF(OR(ISNA(DY72),ISNA(DY71)),NA(),ABS(DY72-DY71))</f>
        <v/>
      </c>
      <c r="ED72">
        <f>IF(ISNA(DX72),NA(),Capability!$N$8)</f>
        <v/>
      </c>
      <c r="EE72">
        <f>IF(ISNA(DX72),NA(),IF(OR(Capability!$Q$8="",Settings!$F$7&lt;&gt;"Y"),NA(),Capability!$Q$8))</f>
        <v/>
      </c>
      <c r="EF72">
        <f>IF(ISNA(DX72),NA(),IF(OR(Capability!$P$8="",Settings!$F$7&lt;&gt;"Y"),NA(),Capability!$P$8))</f>
        <v/>
      </c>
      <c r="EN72">
        <f>IF((EQ$1+68)&gt;EO$1,NA(),(EQ$1+68)-4)</f>
        <v/>
      </c>
      <c r="EO72">
        <f>IF((EQ$1+68)&gt;EO$1,NA(),INDEX('Data Entry'!$L$5:$L$10004,(EQ$1+68)-4))</f>
        <v/>
      </c>
      <c r="EP72">
        <f>IF(ISNA(EN72),NA(),Capability!$K$9)</f>
        <v/>
      </c>
      <c r="EQ72">
        <f>IF(ISNA(EN72),NA(),Capability!$J$9)</f>
        <v/>
      </c>
      <c r="ER72">
        <f>IF(ISNA(EN72),NA(),Capability!$L$9)</f>
        <v/>
      </c>
      <c r="ES72">
        <f>IF(OR(ISNA(EO72),ISNA(EO71)),NA(),ABS(EO72-EO71))</f>
        <v/>
      </c>
      <c r="ET72">
        <f>IF(ISNA(EN72),NA(),Capability!$N$9)</f>
        <v/>
      </c>
      <c r="EU72">
        <f>IF(ISNA(EN72),NA(),IF(OR(Capability!$Q$9="",Settings!$F$7&lt;&gt;"Y"),NA(),Capability!$Q$9))</f>
        <v/>
      </c>
      <c r="EV72">
        <f>IF(ISNA(EN72),NA(),IF(OR(Capability!$P$9="",Settings!$F$7&lt;&gt;"Y"),NA(),Capability!$P$9))</f>
        <v/>
      </c>
      <c r="FD72">
        <f>IF((FG$1+68)&gt;FE$1,NA(),(FG$1+68)-4)</f>
        <v/>
      </c>
      <c r="FE72">
        <f>IF((FG$1+68)&gt;FE$1,NA(),INDEX('Data Entry'!$M$5:$M$10004,(FG$1+68)-4))</f>
        <v/>
      </c>
      <c r="FF72">
        <f>IF(ISNA(FD72),NA(),Capability!$K$10)</f>
        <v/>
      </c>
      <c r="FG72">
        <f>IF(ISNA(FD72),NA(),Capability!$J$10)</f>
        <v/>
      </c>
      <c r="FH72">
        <f>IF(ISNA(FD72),NA(),Capability!$L$10)</f>
        <v/>
      </c>
      <c r="FI72">
        <f>IF(OR(ISNA(FE72),ISNA(FE71)),NA(),ABS(FE72-FE71))</f>
        <v/>
      </c>
      <c r="FJ72">
        <f>IF(ISNA(FD72),NA(),Capability!$N$10)</f>
        <v/>
      </c>
      <c r="FK72">
        <f>IF(ISNA(FD72),NA(),IF(OR(Capability!$Q$10="",Settings!$F$7&lt;&gt;"Y"),NA(),Capability!$Q$10))</f>
        <v/>
      </c>
      <c r="FL72">
        <f>IF(ISNA(FD72),NA(),IF(OR(Capability!$P$10="",Settings!$F$7&lt;&gt;"Y"),NA(),Capability!$P$10))</f>
        <v/>
      </c>
      <c r="FT72">
        <f>IF((FW$1+68)&gt;FU$1,NA(),(FW$1+68)-4)</f>
        <v/>
      </c>
      <c r="FU72">
        <f>IF((FW$1+68)&gt;FU$1,NA(),INDEX('Data Entry'!$N$5:$N$10004,(FW$1+68)-4))</f>
        <v/>
      </c>
      <c r="FV72">
        <f>IF(ISNA(FT72),NA(),Capability!$K$11)</f>
        <v/>
      </c>
      <c r="FW72">
        <f>IF(ISNA(FT72),NA(),Capability!$J$11)</f>
        <v/>
      </c>
      <c r="FX72">
        <f>IF(ISNA(FT72),NA(),Capability!$L$11)</f>
        <v/>
      </c>
      <c r="FY72">
        <f>IF(OR(ISNA(FU72),ISNA(FU71)),NA(),ABS(FU72-FU71))</f>
        <v/>
      </c>
      <c r="FZ72">
        <f>IF(ISNA(FT72),NA(),Capability!$N$11)</f>
        <v/>
      </c>
      <c r="GA72">
        <f>IF(ISNA(FT72),NA(),IF(OR(Capability!$Q$11="",Settings!$F$7&lt;&gt;"Y"),NA(),Capability!$Q$11))</f>
        <v/>
      </c>
      <c r="GB72">
        <f>IF(ISNA(FT72),NA(),IF(OR(Capability!$P$11="",Settings!$F$7&lt;&gt;"Y"),NA(),Capability!$P$11))</f>
        <v/>
      </c>
      <c r="GJ72">
        <f>IF((GM$1+68)&gt;GK$1,NA(),(GM$1+68)-4)</f>
        <v/>
      </c>
      <c r="GK72">
        <f>IF((GM$1+68)&gt;GK$1,NA(),INDEX('Data Entry'!$O$5:$O$10004,(GM$1+68)-4))</f>
        <v/>
      </c>
      <c r="GL72">
        <f>IF(ISNA(GJ72),NA(),Capability!$K$12)</f>
        <v/>
      </c>
      <c r="GM72">
        <f>IF(ISNA(GJ72),NA(),Capability!$J$12)</f>
        <v/>
      </c>
      <c r="GN72">
        <f>IF(ISNA(GJ72),NA(),Capability!$L$12)</f>
        <v/>
      </c>
      <c r="GO72">
        <f>IF(OR(ISNA(GK72),ISNA(GK71)),NA(),ABS(GK72-GK71))</f>
        <v/>
      </c>
      <c r="GP72">
        <f>IF(ISNA(GJ72),NA(),Capability!$N$12)</f>
        <v/>
      </c>
      <c r="GQ72">
        <f>IF(ISNA(GJ72),NA(),IF(OR(Capability!$Q$12="",Settings!$F$7&lt;&gt;"Y"),NA(),Capability!$Q$12))</f>
        <v/>
      </c>
      <c r="GR72">
        <f>IF(ISNA(GJ72),NA(),IF(OR(Capability!$P$12="",Settings!$F$7&lt;&gt;"Y"),NA(),Capability!$P$12))</f>
        <v/>
      </c>
      <c r="GZ72">
        <f>IF((HC$1+68)&gt;HA$1,NA(),(HC$1+68)-4)</f>
        <v/>
      </c>
      <c r="HA72">
        <f>IF((HC$1+68)&gt;HA$1,NA(),INDEX('Data Entry'!$P$5:$P$10004,(HC$1+68)-4))</f>
        <v/>
      </c>
      <c r="HB72">
        <f>IF(ISNA(GZ72),NA(),Capability!$K$13)</f>
        <v/>
      </c>
      <c r="HC72">
        <f>IF(ISNA(GZ72),NA(),Capability!$J$13)</f>
        <v/>
      </c>
      <c r="HD72">
        <f>IF(ISNA(GZ72),NA(),Capability!$L$13)</f>
        <v/>
      </c>
      <c r="HE72">
        <f>IF(OR(ISNA(HA72),ISNA(HA71)),NA(),ABS(HA72-HA71))</f>
        <v/>
      </c>
      <c r="HF72">
        <f>IF(ISNA(GZ72),NA(),Capability!$N$13)</f>
        <v/>
      </c>
      <c r="HG72">
        <f>IF(ISNA(GZ72),NA(),IF(OR(Capability!$Q$13="",Settings!$F$7&lt;&gt;"Y"),NA(),Capability!$Q$13))</f>
        <v/>
      </c>
      <c r="HH72">
        <f>IF(ISNA(GZ72),NA(),IF(OR(Capability!$P$13="",Settings!$F$7&lt;&gt;"Y"),NA(),Capability!$P$13))</f>
        <v/>
      </c>
      <c r="HP72">
        <f>IF((HS$1+68)&gt;HQ$1,NA(),(HS$1+68)-4)</f>
        <v/>
      </c>
      <c r="HQ72">
        <f>IF((HS$1+68)&gt;HQ$1,NA(),INDEX('Data Entry'!$Q$5:$Q$10004,(HS$1+68)-4))</f>
        <v/>
      </c>
      <c r="HR72">
        <f>IF(ISNA(HP72),NA(),Capability!$K$14)</f>
        <v/>
      </c>
      <c r="HS72">
        <f>IF(ISNA(HP72),NA(),Capability!$J$14)</f>
        <v/>
      </c>
      <c r="HT72">
        <f>IF(ISNA(HP72),NA(),Capability!$L$14)</f>
        <v/>
      </c>
      <c r="HU72">
        <f>IF(OR(ISNA(HQ72),ISNA(HQ71)),NA(),ABS(HQ72-HQ71))</f>
        <v/>
      </c>
      <c r="HV72">
        <f>IF(ISNA(HP72),NA(),Capability!$N$14)</f>
        <v/>
      </c>
      <c r="HW72">
        <f>IF(ISNA(HP72),NA(),IF(OR(Capability!$Q$14="",Settings!$F$7&lt;&gt;"Y"),NA(),Capability!$Q$14))</f>
        <v/>
      </c>
      <c r="HX72">
        <f>IF(ISNA(HP72),NA(),IF(OR(Capability!$P$14="",Settings!$F$7&lt;&gt;"Y"),NA(),Capability!$P$14))</f>
        <v/>
      </c>
    </row>
    <row r="73">
      <c r="A73" s="35" t="inlineStr">
        <is>
          <t>Verdict</t>
        </is>
      </c>
      <c r="B73" s="36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R73">
        <f>IF((CU$1+69)&gt;CS$1,NA(),(CU$1+69)-4)</f>
        <v/>
      </c>
      <c r="CS73">
        <f>IF((CU$1+69)&gt;CS$1,NA(),INDEX('Data Entry'!$I$5:$I$10004,(CU$1+69)-4))</f>
        <v/>
      </c>
      <c r="CT73">
        <f>IF(ISNA(CR73),NA(),Capability!$K$6)</f>
        <v/>
      </c>
      <c r="CU73">
        <f>IF(ISNA(CR73),NA(),Capability!$J$6)</f>
        <v/>
      </c>
      <c r="CV73">
        <f>IF(ISNA(CR73),NA(),Capability!$L$6)</f>
        <v/>
      </c>
      <c r="CW73">
        <f>IF(OR(ISNA(CS73),ISNA(CS72)),NA(),ABS(CS73-CS72))</f>
        <v/>
      </c>
      <c r="CX73">
        <f>IF(ISNA(CR73),NA(),Capability!$N$6)</f>
        <v/>
      </c>
      <c r="CY73">
        <f>IF(ISNA(CR73),NA(),IF(OR(Capability!$Q$6="",Settings!$F$7&lt;&gt;"Y"),NA(),Capability!$Q$6))</f>
        <v/>
      </c>
      <c r="CZ73">
        <f>IF(ISNA(CR73),NA(),IF(OR(Capability!$P$6="",Settings!$F$7&lt;&gt;"Y"),NA(),Capability!$P$6))</f>
        <v/>
      </c>
      <c r="DH73">
        <f>IF((DK$1+69)&gt;DI$1,NA(),(DK$1+69)-4)</f>
        <v/>
      </c>
      <c r="DI73">
        <f>IF((DK$1+69)&gt;DI$1,NA(),INDEX('Data Entry'!$J$5:$J$10004,(DK$1+69)-4))</f>
        <v/>
      </c>
      <c r="DJ73">
        <f>IF(ISNA(DH73),NA(),Capability!$K$7)</f>
        <v/>
      </c>
      <c r="DK73">
        <f>IF(ISNA(DH73),NA(),Capability!$J$7)</f>
        <v/>
      </c>
      <c r="DL73">
        <f>IF(ISNA(DH73),NA(),Capability!$L$7)</f>
        <v/>
      </c>
      <c r="DM73">
        <f>IF(OR(ISNA(DI73),ISNA(DI72)),NA(),ABS(DI73-DI72))</f>
        <v/>
      </c>
      <c r="DN73">
        <f>IF(ISNA(DH73),NA(),Capability!$N$7)</f>
        <v/>
      </c>
      <c r="DO73">
        <f>IF(ISNA(DH73),NA(),IF(OR(Capability!$Q$7="",Settings!$F$7&lt;&gt;"Y"),NA(),Capability!$Q$7))</f>
        <v/>
      </c>
      <c r="DP73">
        <f>IF(ISNA(DH73),NA(),IF(OR(Capability!$P$7="",Settings!$F$7&lt;&gt;"Y"),NA(),Capability!$P$7))</f>
        <v/>
      </c>
      <c r="DX73">
        <f>IF((EA$1+69)&gt;DY$1,NA(),(EA$1+69)-4)</f>
        <v/>
      </c>
      <c r="DY73">
        <f>IF((EA$1+69)&gt;DY$1,NA(),INDEX('Data Entry'!$K$5:$K$10004,(EA$1+69)-4))</f>
        <v/>
      </c>
      <c r="DZ73">
        <f>IF(ISNA(DX73),NA(),Capability!$K$8)</f>
        <v/>
      </c>
      <c r="EA73">
        <f>IF(ISNA(DX73),NA(),Capability!$J$8)</f>
        <v/>
      </c>
      <c r="EB73">
        <f>IF(ISNA(DX73),NA(),Capability!$L$8)</f>
        <v/>
      </c>
      <c r="EC73">
        <f>IF(OR(ISNA(DY73),ISNA(DY72)),NA(),ABS(DY73-DY72))</f>
        <v/>
      </c>
      <c r="ED73">
        <f>IF(ISNA(DX73),NA(),Capability!$N$8)</f>
        <v/>
      </c>
      <c r="EE73">
        <f>IF(ISNA(DX73),NA(),IF(OR(Capability!$Q$8="",Settings!$F$7&lt;&gt;"Y"),NA(),Capability!$Q$8))</f>
        <v/>
      </c>
      <c r="EF73">
        <f>IF(ISNA(DX73),NA(),IF(OR(Capability!$P$8="",Settings!$F$7&lt;&gt;"Y"),NA(),Capability!$P$8))</f>
        <v/>
      </c>
      <c r="EN73">
        <f>IF((EQ$1+69)&gt;EO$1,NA(),(EQ$1+69)-4)</f>
        <v/>
      </c>
      <c r="EO73">
        <f>IF((EQ$1+69)&gt;EO$1,NA(),INDEX('Data Entry'!$L$5:$L$10004,(EQ$1+69)-4))</f>
        <v/>
      </c>
      <c r="EP73">
        <f>IF(ISNA(EN73),NA(),Capability!$K$9)</f>
        <v/>
      </c>
      <c r="EQ73">
        <f>IF(ISNA(EN73),NA(),Capability!$J$9)</f>
        <v/>
      </c>
      <c r="ER73">
        <f>IF(ISNA(EN73),NA(),Capability!$L$9)</f>
        <v/>
      </c>
      <c r="ES73">
        <f>IF(OR(ISNA(EO73),ISNA(EO72)),NA(),ABS(EO73-EO72))</f>
        <v/>
      </c>
      <c r="ET73">
        <f>IF(ISNA(EN73),NA(),Capability!$N$9)</f>
        <v/>
      </c>
      <c r="EU73">
        <f>IF(ISNA(EN73),NA(),IF(OR(Capability!$Q$9="",Settings!$F$7&lt;&gt;"Y"),NA(),Capability!$Q$9))</f>
        <v/>
      </c>
      <c r="EV73">
        <f>IF(ISNA(EN73),NA(),IF(OR(Capability!$P$9="",Settings!$F$7&lt;&gt;"Y"),NA(),Capability!$P$9))</f>
        <v/>
      </c>
      <c r="FD73">
        <f>IF((FG$1+69)&gt;FE$1,NA(),(FG$1+69)-4)</f>
        <v/>
      </c>
      <c r="FE73">
        <f>IF((FG$1+69)&gt;FE$1,NA(),INDEX('Data Entry'!$M$5:$M$10004,(FG$1+69)-4))</f>
        <v/>
      </c>
      <c r="FF73">
        <f>IF(ISNA(FD73),NA(),Capability!$K$10)</f>
        <v/>
      </c>
      <c r="FG73">
        <f>IF(ISNA(FD73),NA(),Capability!$J$10)</f>
        <v/>
      </c>
      <c r="FH73">
        <f>IF(ISNA(FD73),NA(),Capability!$L$10)</f>
        <v/>
      </c>
      <c r="FI73">
        <f>IF(OR(ISNA(FE73),ISNA(FE72)),NA(),ABS(FE73-FE72))</f>
        <v/>
      </c>
      <c r="FJ73">
        <f>IF(ISNA(FD73),NA(),Capability!$N$10)</f>
        <v/>
      </c>
      <c r="FK73">
        <f>IF(ISNA(FD73),NA(),IF(OR(Capability!$Q$10="",Settings!$F$7&lt;&gt;"Y"),NA(),Capability!$Q$10))</f>
        <v/>
      </c>
      <c r="FL73">
        <f>IF(ISNA(FD73),NA(),IF(OR(Capability!$P$10="",Settings!$F$7&lt;&gt;"Y"),NA(),Capability!$P$10))</f>
        <v/>
      </c>
      <c r="FT73">
        <f>IF((FW$1+69)&gt;FU$1,NA(),(FW$1+69)-4)</f>
        <v/>
      </c>
      <c r="FU73">
        <f>IF((FW$1+69)&gt;FU$1,NA(),INDEX('Data Entry'!$N$5:$N$10004,(FW$1+69)-4))</f>
        <v/>
      </c>
      <c r="FV73">
        <f>IF(ISNA(FT73),NA(),Capability!$K$11)</f>
        <v/>
      </c>
      <c r="FW73">
        <f>IF(ISNA(FT73),NA(),Capability!$J$11)</f>
        <v/>
      </c>
      <c r="FX73">
        <f>IF(ISNA(FT73),NA(),Capability!$L$11)</f>
        <v/>
      </c>
      <c r="FY73">
        <f>IF(OR(ISNA(FU73),ISNA(FU72)),NA(),ABS(FU73-FU72))</f>
        <v/>
      </c>
      <c r="FZ73">
        <f>IF(ISNA(FT73),NA(),Capability!$N$11)</f>
        <v/>
      </c>
      <c r="GA73">
        <f>IF(ISNA(FT73),NA(),IF(OR(Capability!$Q$11="",Settings!$F$7&lt;&gt;"Y"),NA(),Capability!$Q$11))</f>
        <v/>
      </c>
      <c r="GB73">
        <f>IF(ISNA(FT73),NA(),IF(OR(Capability!$P$11="",Settings!$F$7&lt;&gt;"Y"),NA(),Capability!$P$11))</f>
        <v/>
      </c>
      <c r="GJ73">
        <f>IF((GM$1+69)&gt;GK$1,NA(),(GM$1+69)-4)</f>
        <v/>
      </c>
      <c r="GK73">
        <f>IF((GM$1+69)&gt;GK$1,NA(),INDEX('Data Entry'!$O$5:$O$10004,(GM$1+69)-4))</f>
        <v/>
      </c>
      <c r="GL73">
        <f>IF(ISNA(GJ73),NA(),Capability!$K$12)</f>
        <v/>
      </c>
      <c r="GM73">
        <f>IF(ISNA(GJ73),NA(),Capability!$J$12)</f>
        <v/>
      </c>
      <c r="GN73">
        <f>IF(ISNA(GJ73),NA(),Capability!$L$12)</f>
        <v/>
      </c>
      <c r="GO73">
        <f>IF(OR(ISNA(GK73),ISNA(GK72)),NA(),ABS(GK73-GK72))</f>
        <v/>
      </c>
      <c r="GP73">
        <f>IF(ISNA(GJ73),NA(),Capability!$N$12)</f>
        <v/>
      </c>
      <c r="GQ73">
        <f>IF(ISNA(GJ73),NA(),IF(OR(Capability!$Q$12="",Settings!$F$7&lt;&gt;"Y"),NA(),Capability!$Q$12))</f>
        <v/>
      </c>
      <c r="GR73">
        <f>IF(ISNA(GJ73),NA(),IF(OR(Capability!$P$12="",Settings!$F$7&lt;&gt;"Y"),NA(),Capability!$P$12))</f>
        <v/>
      </c>
      <c r="GZ73">
        <f>IF((HC$1+69)&gt;HA$1,NA(),(HC$1+69)-4)</f>
        <v/>
      </c>
      <c r="HA73">
        <f>IF((HC$1+69)&gt;HA$1,NA(),INDEX('Data Entry'!$P$5:$P$10004,(HC$1+69)-4))</f>
        <v/>
      </c>
      <c r="HB73">
        <f>IF(ISNA(GZ73),NA(),Capability!$K$13)</f>
        <v/>
      </c>
      <c r="HC73">
        <f>IF(ISNA(GZ73),NA(),Capability!$J$13)</f>
        <v/>
      </c>
      <c r="HD73">
        <f>IF(ISNA(GZ73),NA(),Capability!$L$13)</f>
        <v/>
      </c>
      <c r="HE73">
        <f>IF(OR(ISNA(HA73),ISNA(HA72)),NA(),ABS(HA73-HA72))</f>
        <v/>
      </c>
      <c r="HF73">
        <f>IF(ISNA(GZ73),NA(),Capability!$N$13)</f>
        <v/>
      </c>
      <c r="HG73">
        <f>IF(ISNA(GZ73),NA(),IF(OR(Capability!$Q$13="",Settings!$F$7&lt;&gt;"Y"),NA(),Capability!$Q$13))</f>
        <v/>
      </c>
      <c r="HH73">
        <f>IF(ISNA(GZ73),NA(),IF(OR(Capability!$P$13="",Settings!$F$7&lt;&gt;"Y"),NA(),Capability!$P$13))</f>
        <v/>
      </c>
      <c r="HP73">
        <f>IF((HS$1+69)&gt;HQ$1,NA(),(HS$1+69)-4)</f>
        <v/>
      </c>
      <c r="HQ73">
        <f>IF((HS$1+69)&gt;HQ$1,NA(),INDEX('Data Entry'!$Q$5:$Q$10004,(HS$1+69)-4))</f>
        <v/>
      </c>
      <c r="HR73">
        <f>IF(ISNA(HP73),NA(),Capability!$K$14)</f>
        <v/>
      </c>
      <c r="HS73">
        <f>IF(ISNA(HP73),NA(),Capability!$J$14)</f>
        <v/>
      </c>
      <c r="HT73">
        <f>IF(ISNA(HP73),NA(),Capability!$L$14)</f>
        <v/>
      </c>
      <c r="HU73">
        <f>IF(OR(ISNA(HQ73),ISNA(HQ72)),NA(),ABS(HQ73-HQ72))</f>
        <v/>
      </c>
      <c r="HV73">
        <f>IF(ISNA(HP73),NA(),Capability!$N$14)</f>
        <v/>
      </c>
      <c r="HW73">
        <f>IF(ISNA(HP73),NA(),IF(OR(Capability!$Q$14="",Settings!$F$7&lt;&gt;"Y"),NA(),Capability!$Q$14))</f>
        <v/>
      </c>
      <c r="HX73">
        <f>IF(ISNA(HP73),NA(),IF(OR(Capability!$P$14="",Settings!$F$7&lt;&gt;"Y"),NA(),Capability!$P$14))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R74">
        <f>IF((CU$1+70)&gt;CS$1,NA(),(CU$1+70)-4)</f>
        <v/>
      </c>
      <c r="CS74">
        <f>IF((CU$1+70)&gt;CS$1,NA(),INDEX('Data Entry'!$I$5:$I$10004,(CU$1+70)-4))</f>
        <v/>
      </c>
      <c r="CT74">
        <f>IF(ISNA(CR74),NA(),Capability!$K$6)</f>
        <v/>
      </c>
      <c r="CU74">
        <f>IF(ISNA(CR74),NA(),Capability!$J$6)</f>
        <v/>
      </c>
      <c r="CV74">
        <f>IF(ISNA(CR74),NA(),Capability!$L$6)</f>
        <v/>
      </c>
      <c r="CW74">
        <f>IF(OR(ISNA(CS74),ISNA(CS73)),NA(),ABS(CS74-CS73))</f>
        <v/>
      </c>
      <c r="CX74">
        <f>IF(ISNA(CR74),NA(),Capability!$N$6)</f>
        <v/>
      </c>
      <c r="CY74">
        <f>IF(ISNA(CR74),NA(),IF(OR(Capability!$Q$6="",Settings!$F$7&lt;&gt;"Y"),NA(),Capability!$Q$6))</f>
        <v/>
      </c>
      <c r="CZ74">
        <f>IF(ISNA(CR74),NA(),IF(OR(Capability!$P$6="",Settings!$F$7&lt;&gt;"Y"),NA(),Capability!$P$6))</f>
        <v/>
      </c>
      <c r="DH74">
        <f>IF((DK$1+70)&gt;DI$1,NA(),(DK$1+70)-4)</f>
        <v/>
      </c>
      <c r="DI74">
        <f>IF((DK$1+70)&gt;DI$1,NA(),INDEX('Data Entry'!$J$5:$J$10004,(DK$1+70)-4))</f>
        <v/>
      </c>
      <c r="DJ74">
        <f>IF(ISNA(DH74),NA(),Capability!$K$7)</f>
        <v/>
      </c>
      <c r="DK74">
        <f>IF(ISNA(DH74),NA(),Capability!$J$7)</f>
        <v/>
      </c>
      <c r="DL74">
        <f>IF(ISNA(DH74),NA(),Capability!$L$7)</f>
        <v/>
      </c>
      <c r="DM74">
        <f>IF(OR(ISNA(DI74),ISNA(DI73)),NA(),ABS(DI74-DI73))</f>
        <v/>
      </c>
      <c r="DN74">
        <f>IF(ISNA(DH74),NA(),Capability!$N$7)</f>
        <v/>
      </c>
      <c r="DO74">
        <f>IF(ISNA(DH74),NA(),IF(OR(Capability!$Q$7="",Settings!$F$7&lt;&gt;"Y"),NA(),Capability!$Q$7))</f>
        <v/>
      </c>
      <c r="DP74">
        <f>IF(ISNA(DH74),NA(),IF(OR(Capability!$P$7="",Settings!$F$7&lt;&gt;"Y"),NA(),Capability!$P$7))</f>
        <v/>
      </c>
      <c r="DX74">
        <f>IF((EA$1+70)&gt;DY$1,NA(),(EA$1+70)-4)</f>
        <v/>
      </c>
      <c r="DY74">
        <f>IF((EA$1+70)&gt;DY$1,NA(),INDEX('Data Entry'!$K$5:$K$10004,(EA$1+70)-4))</f>
        <v/>
      </c>
      <c r="DZ74">
        <f>IF(ISNA(DX74),NA(),Capability!$K$8)</f>
        <v/>
      </c>
      <c r="EA74">
        <f>IF(ISNA(DX74),NA(),Capability!$J$8)</f>
        <v/>
      </c>
      <c r="EB74">
        <f>IF(ISNA(DX74),NA(),Capability!$L$8)</f>
        <v/>
      </c>
      <c r="EC74">
        <f>IF(OR(ISNA(DY74),ISNA(DY73)),NA(),ABS(DY74-DY73))</f>
        <v/>
      </c>
      <c r="ED74">
        <f>IF(ISNA(DX74),NA(),Capability!$N$8)</f>
        <v/>
      </c>
      <c r="EE74">
        <f>IF(ISNA(DX74),NA(),IF(OR(Capability!$Q$8="",Settings!$F$7&lt;&gt;"Y"),NA(),Capability!$Q$8))</f>
        <v/>
      </c>
      <c r="EF74">
        <f>IF(ISNA(DX74),NA(),IF(OR(Capability!$P$8="",Settings!$F$7&lt;&gt;"Y"),NA(),Capability!$P$8))</f>
        <v/>
      </c>
      <c r="EN74">
        <f>IF((EQ$1+70)&gt;EO$1,NA(),(EQ$1+70)-4)</f>
        <v/>
      </c>
      <c r="EO74">
        <f>IF((EQ$1+70)&gt;EO$1,NA(),INDEX('Data Entry'!$L$5:$L$10004,(EQ$1+70)-4))</f>
        <v/>
      </c>
      <c r="EP74">
        <f>IF(ISNA(EN74),NA(),Capability!$K$9)</f>
        <v/>
      </c>
      <c r="EQ74">
        <f>IF(ISNA(EN74),NA(),Capability!$J$9)</f>
        <v/>
      </c>
      <c r="ER74">
        <f>IF(ISNA(EN74),NA(),Capability!$L$9)</f>
        <v/>
      </c>
      <c r="ES74">
        <f>IF(OR(ISNA(EO74),ISNA(EO73)),NA(),ABS(EO74-EO73))</f>
        <v/>
      </c>
      <c r="ET74">
        <f>IF(ISNA(EN74),NA(),Capability!$N$9)</f>
        <v/>
      </c>
      <c r="EU74">
        <f>IF(ISNA(EN74),NA(),IF(OR(Capability!$Q$9="",Settings!$F$7&lt;&gt;"Y"),NA(),Capability!$Q$9))</f>
        <v/>
      </c>
      <c r="EV74">
        <f>IF(ISNA(EN74),NA(),IF(OR(Capability!$P$9="",Settings!$F$7&lt;&gt;"Y"),NA(),Capability!$P$9))</f>
        <v/>
      </c>
      <c r="FD74">
        <f>IF((FG$1+70)&gt;FE$1,NA(),(FG$1+70)-4)</f>
        <v/>
      </c>
      <c r="FE74">
        <f>IF((FG$1+70)&gt;FE$1,NA(),INDEX('Data Entry'!$M$5:$M$10004,(FG$1+70)-4))</f>
        <v/>
      </c>
      <c r="FF74">
        <f>IF(ISNA(FD74),NA(),Capability!$K$10)</f>
        <v/>
      </c>
      <c r="FG74">
        <f>IF(ISNA(FD74),NA(),Capability!$J$10)</f>
        <v/>
      </c>
      <c r="FH74">
        <f>IF(ISNA(FD74),NA(),Capability!$L$10)</f>
        <v/>
      </c>
      <c r="FI74">
        <f>IF(OR(ISNA(FE74),ISNA(FE73)),NA(),ABS(FE74-FE73))</f>
        <v/>
      </c>
      <c r="FJ74">
        <f>IF(ISNA(FD74),NA(),Capability!$N$10)</f>
        <v/>
      </c>
      <c r="FK74">
        <f>IF(ISNA(FD74),NA(),IF(OR(Capability!$Q$10="",Settings!$F$7&lt;&gt;"Y"),NA(),Capability!$Q$10))</f>
        <v/>
      </c>
      <c r="FL74">
        <f>IF(ISNA(FD74),NA(),IF(OR(Capability!$P$10="",Settings!$F$7&lt;&gt;"Y"),NA(),Capability!$P$10))</f>
        <v/>
      </c>
      <c r="FT74">
        <f>IF((FW$1+70)&gt;FU$1,NA(),(FW$1+70)-4)</f>
        <v/>
      </c>
      <c r="FU74">
        <f>IF((FW$1+70)&gt;FU$1,NA(),INDEX('Data Entry'!$N$5:$N$10004,(FW$1+70)-4))</f>
        <v/>
      </c>
      <c r="FV74">
        <f>IF(ISNA(FT74),NA(),Capability!$K$11)</f>
        <v/>
      </c>
      <c r="FW74">
        <f>IF(ISNA(FT74),NA(),Capability!$J$11)</f>
        <v/>
      </c>
      <c r="FX74">
        <f>IF(ISNA(FT74),NA(),Capability!$L$11)</f>
        <v/>
      </c>
      <c r="FY74">
        <f>IF(OR(ISNA(FU74),ISNA(FU73)),NA(),ABS(FU74-FU73))</f>
        <v/>
      </c>
      <c r="FZ74">
        <f>IF(ISNA(FT74),NA(),Capability!$N$11)</f>
        <v/>
      </c>
      <c r="GA74">
        <f>IF(ISNA(FT74),NA(),IF(OR(Capability!$Q$11="",Settings!$F$7&lt;&gt;"Y"),NA(),Capability!$Q$11))</f>
        <v/>
      </c>
      <c r="GB74">
        <f>IF(ISNA(FT74),NA(),IF(OR(Capability!$P$11="",Settings!$F$7&lt;&gt;"Y"),NA(),Capability!$P$11))</f>
        <v/>
      </c>
      <c r="GJ74">
        <f>IF((GM$1+70)&gt;GK$1,NA(),(GM$1+70)-4)</f>
        <v/>
      </c>
      <c r="GK74">
        <f>IF((GM$1+70)&gt;GK$1,NA(),INDEX('Data Entry'!$O$5:$O$10004,(GM$1+70)-4))</f>
        <v/>
      </c>
      <c r="GL74">
        <f>IF(ISNA(GJ74),NA(),Capability!$K$12)</f>
        <v/>
      </c>
      <c r="GM74">
        <f>IF(ISNA(GJ74),NA(),Capability!$J$12)</f>
        <v/>
      </c>
      <c r="GN74">
        <f>IF(ISNA(GJ74),NA(),Capability!$L$12)</f>
        <v/>
      </c>
      <c r="GO74">
        <f>IF(OR(ISNA(GK74),ISNA(GK73)),NA(),ABS(GK74-GK73))</f>
        <v/>
      </c>
      <c r="GP74">
        <f>IF(ISNA(GJ74),NA(),Capability!$N$12)</f>
        <v/>
      </c>
      <c r="GQ74">
        <f>IF(ISNA(GJ74),NA(),IF(OR(Capability!$Q$12="",Settings!$F$7&lt;&gt;"Y"),NA(),Capability!$Q$12))</f>
        <v/>
      </c>
      <c r="GR74">
        <f>IF(ISNA(GJ74),NA(),IF(OR(Capability!$P$12="",Settings!$F$7&lt;&gt;"Y"),NA(),Capability!$P$12))</f>
        <v/>
      </c>
      <c r="GZ74">
        <f>IF((HC$1+70)&gt;HA$1,NA(),(HC$1+70)-4)</f>
        <v/>
      </c>
      <c r="HA74">
        <f>IF((HC$1+70)&gt;HA$1,NA(),INDEX('Data Entry'!$P$5:$P$10004,(HC$1+70)-4))</f>
        <v/>
      </c>
      <c r="HB74">
        <f>IF(ISNA(GZ74),NA(),Capability!$K$13)</f>
        <v/>
      </c>
      <c r="HC74">
        <f>IF(ISNA(GZ74),NA(),Capability!$J$13)</f>
        <v/>
      </c>
      <c r="HD74">
        <f>IF(ISNA(GZ74),NA(),Capability!$L$13)</f>
        <v/>
      </c>
      <c r="HE74">
        <f>IF(OR(ISNA(HA74),ISNA(HA73)),NA(),ABS(HA74-HA73))</f>
        <v/>
      </c>
      <c r="HF74">
        <f>IF(ISNA(GZ74),NA(),Capability!$N$13)</f>
        <v/>
      </c>
      <c r="HG74">
        <f>IF(ISNA(GZ74),NA(),IF(OR(Capability!$Q$13="",Settings!$F$7&lt;&gt;"Y"),NA(),Capability!$Q$13))</f>
        <v/>
      </c>
      <c r="HH74">
        <f>IF(ISNA(GZ74),NA(),IF(OR(Capability!$P$13="",Settings!$F$7&lt;&gt;"Y"),NA(),Capability!$P$13))</f>
        <v/>
      </c>
      <c r="HP74">
        <f>IF((HS$1+70)&gt;HQ$1,NA(),(HS$1+70)-4)</f>
        <v/>
      </c>
      <c r="HQ74">
        <f>IF((HS$1+70)&gt;HQ$1,NA(),INDEX('Data Entry'!$Q$5:$Q$10004,(HS$1+70)-4))</f>
        <v/>
      </c>
      <c r="HR74">
        <f>IF(ISNA(HP74),NA(),Capability!$K$14)</f>
        <v/>
      </c>
      <c r="HS74">
        <f>IF(ISNA(HP74),NA(),Capability!$J$14)</f>
        <v/>
      </c>
      <c r="HT74">
        <f>IF(ISNA(HP74),NA(),Capability!$L$14)</f>
        <v/>
      </c>
      <c r="HU74">
        <f>IF(OR(ISNA(HQ74),ISNA(HQ73)),NA(),ABS(HQ74-HQ73))</f>
        <v/>
      </c>
      <c r="HV74">
        <f>IF(ISNA(HP74),NA(),Capability!$N$14)</f>
        <v/>
      </c>
      <c r="HW74">
        <f>IF(ISNA(HP74),NA(),IF(OR(Capability!$Q$14="",Settings!$F$7&lt;&gt;"Y"),NA(),Capability!$Q$14))</f>
        <v/>
      </c>
      <c r="HX74">
        <f>IF(ISNA(HP74),NA(),IF(OR(Capability!$P$14="",Settings!$F$7&lt;&gt;"Y"),NA(),Capability!$P$14))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R75">
        <f>IF((CU$1+71)&gt;CS$1,NA(),(CU$1+71)-4)</f>
        <v/>
      </c>
      <c r="CS75">
        <f>IF((CU$1+71)&gt;CS$1,NA(),INDEX('Data Entry'!$I$5:$I$10004,(CU$1+71)-4))</f>
        <v/>
      </c>
      <c r="CT75">
        <f>IF(ISNA(CR75),NA(),Capability!$K$6)</f>
        <v/>
      </c>
      <c r="CU75">
        <f>IF(ISNA(CR75),NA(),Capability!$J$6)</f>
        <v/>
      </c>
      <c r="CV75">
        <f>IF(ISNA(CR75),NA(),Capability!$L$6)</f>
        <v/>
      </c>
      <c r="CW75">
        <f>IF(OR(ISNA(CS75),ISNA(CS74)),NA(),ABS(CS75-CS74))</f>
        <v/>
      </c>
      <c r="CX75">
        <f>IF(ISNA(CR75),NA(),Capability!$N$6)</f>
        <v/>
      </c>
      <c r="CY75">
        <f>IF(ISNA(CR75),NA(),IF(OR(Capability!$Q$6="",Settings!$F$7&lt;&gt;"Y"),NA(),Capability!$Q$6))</f>
        <v/>
      </c>
      <c r="CZ75">
        <f>IF(ISNA(CR75),NA(),IF(OR(Capability!$P$6="",Settings!$F$7&lt;&gt;"Y"),NA(),Capability!$P$6))</f>
        <v/>
      </c>
      <c r="DH75">
        <f>IF((DK$1+71)&gt;DI$1,NA(),(DK$1+71)-4)</f>
        <v/>
      </c>
      <c r="DI75">
        <f>IF((DK$1+71)&gt;DI$1,NA(),INDEX('Data Entry'!$J$5:$J$10004,(DK$1+71)-4))</f>
        <v/>
      </c>
      <c r="DJ75">
        <f>IF(ISNA(DH75),NA(),Capability!$K$7)</f>
        <v/>
      </c>
      <c r="DK75">
        <f>IF(ISNA(DH75),NA(),Capability!$J$7)</f>
        <v/>
      </c>
      <c r="DL75">
        <f>IF(ISNA(DH75),NA(),Capability!$L$7)</f>
        <v/>
      </c>
      <c r="DM75">
        <f>IF(OR(ISNA(DI75),ISNA(DI74)),NA(),ABS(DI75-DI74))</f>
        <v/>
      </c>
      <c r="DN75">
        <f>IF(ISNA(DH75),NA(),Capability!$N$7)</f>
        <v/>
      </c>
      <c r="DO75">
        <f>IF(ISNA(DH75),NA(),IF(OR(Capability!$Q$7="",Settings!$F$7&lt;&gt;"Y"),NA(),Capability!$Q$7))</f>
        <v/>
      </c>
      <c r="DP75">
        <f>IF(ISNA(DH75),NA(),IF(OR(Capability!$P$7="",Settings!$F$7&lt;&gt;"Y"),NA(),Capability!$P$7))</f>
        <v/>
      </c>
      <c r="DX75">
        <f>IF((EA$1+71)&gt;DY$1,NA(),(EA$1+71)-4)</f>
        <v/>
      </c>
      <c r="DY75">
        <f>IF((EA$1+71)&gt;DY$1,NA(),INDEX('Data Entry'!$K$5:$K$10004,(EA$1+71)-4))</f>
        <v/>
      </c>
      <c r="DZ75">
        <f>IF(ISNA(DX75),NA(),Capability!$K$8)</f>
        <v/>
      </c>
      <c r="EA75">
        <f>IF(ISNA(DX75),NA(),Capability!$J$8)</f>
        <v/>
      </c>
      <c r="EB75">
        <f>IF(ISNA(DX75),NA(),Capability!$L$8)</f>
        <v/>
      </c>
      <c r="EC75">
        <f>IF(OR(ISNA(DY75),ISNA(DY74)),NA(),ABS(DY75-DY74))</f>
        <v/>
      </c>
      <c r="ED75">
        <f>IF(ISNA(DX75),NA(),Capability!$N$8)</f>
        <v/>
      </c>
      <c r="EE75">
        <f>IF(ISNA(DX75),NA(),IF(OR(Capability!$Q$8="",Settings!$F$7&lt;&gt;"Y"),NA(),Capability!$Q$8))</f>
        <v/>
      </c>
      <c r="EF75">
        <f>IF(ISNA(DX75),NA(),IF(OR(Capability!$P$8="",Settings!$F$7&lt;&gt;"Y"),NA(),Capability!$P$8))</f>
        <v/>
      </c>
      <c r="EN75">
        <f>IF((EQ$1+71)&gt;EO$1,NA(),(EQ$1+71)-4)</f>
        <v/>
      </c>
      <c r="EO75">
        <f>IF((EQ$1+71)&gt;EO$1,NA(),INDEX('Data Entry'!$L$5:$L$10004,(EQ$1+71)-4))</f>
        <v/>
      </c>
      <c r="EP75">
        <f>IF(ISNA(EN75),NA(),Capability!$K$9)</f>
        <v/>
      </c>
      <c r="EQ75">
        <f>IF(ISNA(EN75),NA(),Capability!$J$9)</f>
        <v/>
      </c>
      <c r="ER75">
        <f>IF(ISNA(EN75),NA(),Capability!$L$9)</f>
        <v/>
      </c>
      <c r="ES75">
        <f>IF(OR(ISNA(EO75),ISNA(EO74)),NA(),ABS(EO75-EO74))</f>
        <v/>
      </c>
      <c r="ET75">
        <f>IF(ISNA(EN75),NA(),Capability!$N$9)</f>
        <v/>
      </c>
      <c r="EU75">
        <f>IF(ISNA(EN75),NA(),IF(OR(Capability!$Q$9="",Settings!$F$7&lt;&gt;"Y"),NA(),Capability!$Q$9))</f>
        <v/>
      </c>
      <c r="EV75">
        <f>IF(ISNA(EN75),NA(),IF(OR(Capability!$P$9="",Settings!$F$7&lt;&gt;"Y"),NA(),Capability!$P$9))</f>
        <v/>
      </c>
      <c r="FD75">
        <f>IF((FG$1+71)&gt;FE$1,NA(),(FG$1+71)-4)</f>
        <v/>
      </c>
      <c r="FE75">
        <f>IF((FG$1+71)&gt;FE$1,NA(),INDEX('Data Entry'!$M$5:$M$10004,(FG$1+71)-4))</f>
        <v/>
      </c>
      <c r="FF75">
        <f>IF(ISNA(FD75),NA(),Capability!$K$10)</f>
        <v/>
      </c>
      <c r="FG75">
        <f>IF(ISNA(FD75),NA(),Capability!$J$10)</f>
        <v/>
      </c>
      <c r="FH75">
        <f>IF(ISNA(FD75),NA(),Capability!$L$10)</f>
        <v/>
      </c>
      <c r="FI75">
        <f>IF(OR(ISNA(FE75),ISNA(FE74)),NA(),ABS(FE75-FE74))</f>
        <v/>
      </c>
      <c r="FJ75">
        <f>IF(ISNA(FD75),NA(),Capability!$N$10)</f>
        <v/>
      </c>
      <c r="FK75">
        <f>IF(ISNA(FD75),NA(),IF(OR(Capability!$Q$10="",Settings!$F$7&lt;&gt;"Y"),NA(),Capability!$Q$10))</f>
        <v/>
      </c>
      <c r="FL75">
        <f>IF(ISNA(FD75),NA(),IF(OR(Capability!$P$10="",Settings!$F$7&lt;&gt;"Y"),NA(),Capability!$P$10))</f>
        <v/>
      </c>
      <c r="FT75">
        <f>IF((FW$1+71)&gt;FU$1,NA(),(FW$1+71)-4)</f>
        <v/>
      </c>
      <c r="FU75">
        <f>IF((FW$1+71)&gt;FU$1,NA(),INDEX('Data Entry'!$N$5:$N$10004,(FW$1+71)-4))</f>
        <v/>
      </c>
      <c r="FV75">
        <f>IF(ISNA(FT75),NA(),Capability!$K$11)</f>
        <v/>
      </c>
      <c r="FW75">
        <f>IF(ISNA(FT75),NA(),Capability!$J$11)</f>
        <v/>
      </c>
      <c r="FX75">
        <f>IF(ISNA(FT75),NA(),Capability!$L$11)</f>
        <v/>
      </c>
      <c r="FY75">
        <f>IF(OR(ISNA(FU75),ISNA(FU74)),NA(),ABS(FU75-FU74))</f>
        <v/>
      </c>
      <c r="FZ75">
        <f>IF(ISNA(FT75),NA(),Capability!$N$11)</f>
        <v/>
      </c>
      <c r="GA75">
        <f>IF(ISNA(FT75),NA(),IF(OR(Capability!$Q$11="",Settings!$F$7&lt;&gt;"Y"),NA(),Capability!$Q$11))</f>
        <v/>
      </c>
      <c r="GB75">
        <f>IF(ISNA(FT75),NA(),IF(OR(Capability!$P$11="",Settings!$F$7&lt;&gt;"Y"),NA(),Capability!$P$11))</f>
        <v/>
      </c>
      <c r="GJ75">
        <f>IF((GM$1+71)&gt;GK$1,NA(),(GM$1+71)-4)</f>
        <v/>
      </c>
      <c r="GK75">
        <f>IF((GM$1+71)&gt;GK$1,NA(),INDEX('Data Entry'!$O$5:$O$10004,(GM$1+71)-4))</f>
        <v/>
      </c>
      <c r="GL75">
        <f>IF(ISNA(GJ75),NA(),Capability!$K$12)</f>
        <v/>
      </c>
      <c r="GM75">
        <f>IF(ISNA(GJ75),NA(),Capability!$J$12)</f>
        <v/>
      </c>
      <c r="GN75">
        <f>IF(ISNA(GJ75),NA(),Capability!$L$12)</f>
        <v/>
      </c>
      <c r="GO75">
        <f>IF(OR(ISNA(GK75),ISNA(GK74)),NA(),ABS(GK75-GK74))</f>
        <v/>
      </c>
      <c r="GP75">
        <f>IF(ISNA(GJ75),NA(),Capability!$N$12)</f>
        <v/>
      </c>
      <c r="GQ75">
        <f>IF(ISNA(GJ75),NA(),IF(OR(Capability!$Q$12="",Settings!$F$7&lt;&gt;"Y"),NA(),Capability!$Q$12))</f>
        <v/>
      </c>
      <c r="GR75">
        <f>IF(ISNA(GJ75),NA(),IF(OR(Capability!$P$12="",Settings!$F$7&lt;&gt;"Y"),NA(),Capability!$P$12))</f>
        <v/>
      </c>
      <c r="GZ75">
        <f>IF((HC$1+71)&gt;HA$1,NA(),(HC$1+71)-4)</f>
        <v/>
      </c>
      <c r="HA75">
        <f>IF((HC$1+71)&gt;HA$1,NA(),INDEX('Data Entry'!$P$5:$P$10004,(HC$1+71)-4))</f>
        <v/>
      </c>
      <c r="HB75">
        <f>IF(ISNA(GZ75),NA(),Capability!$K$13)</f>
        <v/>
      </c>
      <c r="HC75">
        <f>IF(ISNA(GZ75),NA(),Capability!$J$13)</f>
        <v/>
      </c>
      <c r="HD75">
        <f>IF(ISNA(GZ75),NA(),Capability!$L$13)</f>
        <v/>
      </c>
      <c r="HE75">
        <f>IF(OR(ISNA(HA75),ISNA(HA74)),NA(),ABS(HA75-HA74))</f>
        <v/>
      </c>
      <c r="HF75">
        <f>IF(ISNA(GZ75),NA(),Capability!$N$13)</f>
        <v/>
      </c>
      <c r="HG75">
        <f>IF(ISNA(GZ75),NA(),IF(OR(Capability!$Q$13="",Settings!$F$7&lt;&gt;"Y"),NA(),Capability!$Q$13))</f>
        <v/>
      </c>
      <c r="HH75">
        <f>IF(ISNA(GZ75),NA(),IF(OR(Capability!$P$13="",Settings!$F$7&lt;&gt;"Y"),NA(),Capability!$P$13))</f>
        <v/>
      </c>
      <c r="HP75">
        <f>IF((HS$1+71)&gt;HQ$1,NA(),(HS$1+71)-4)</f>
        <v/>
      </c>
      <c r="HQ75">
        <f>IF((HS$1+71)&gt;HQ$1,NA(),INDEX('Data Entry'!$Q$5:$Q$10004,(HS$1+71)-4))</f>
        <v/>
      </c>
      <c r="HR75">
        <f>IF(ISNA(HP75),NA(),Capability!$K$14)</f>
        <v/>
      </c>
      <c r="HS75">
        <f>IF(ISNA(HP75),NA(),Capability!$J$14)</f>
        <v/>
      </c>
      <c r="HT75">
        <f>IF(ISNA(HP75),NA(),Capability!$L$14)</f>
        <v/>
      </c>
      <c r="HU75">
        <f>IF(OR(ISNA(HQ75),ISNA(HQ74)),NA(),ABS(HQ75-HQ74))</f>
        <v/>
      </c>
      <c r="HV75">
        <f>IF(ISNA(HP75),NA(),Capability!$N$14)</f>
        <v/>
      </c>
      <c r="HW75">
        <f>IF(ISNA(HP75),NA(),IF(OR(Capability!$Q$14="",Settings!$F$7&lt;&gt;"Y"),NA(),Capability!$Q$14))</f>
        <v/>
      </c>
      <c r="HX75">
        <f>IF(ISNA(HP75),NA(),IF(OR(Capability!$P$14="",Settings!$F$7&lt;&gt;"Y"),NA(),Capability!$P$14))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R76">
        <f>IF((CU$1+72)&gt;CS$1,NA(),(CU$1+72)-4)</f>
        <v/>
      </c>
      <c r="CS76">
        <f>IF((CU$1+72)&gt;CS$1,NA(),INDEX('Data Entry'!$I$5:$I$10004,(CU$1+72)-4))</f>
        <v/>
      </c>
      <c r="CT76">
        <f>IF(ISNA(CR76),NA(),Capability!$K$6)</f>
        <v/>
      </c>
      <c r="CU76">
        <f>IF(ISNA(CR76),NA(),Capability!$J$6)</f>
        <v/>
      </c>
      <c r="CV76">
        <f>IF(ISNA(CR76),NA(),Capability!$L$6)</f>
        <v/>
      </c>
      <c r="CW76">
        <f>IF(OR(ISNA(CS76),ISNA(CS75)),NA(),ABS(CS76-CS75))</f>
        <v/>
      </c>
      <c r="CX76">
        <f>IF(ISNA(CR76),NA(),Capability!$N$6)</f>
        <v/>
      </c>
      <c r="CY76">
        <f>IF(ISNA(CR76),NA(),IF(OR(Capability!$Q$6="",Settings!$F$7&lt;&gt;"Y"),NA(),Capability!$Q$6))</f>
        <v/>
      </c>
      <c r="CZ76">
        <f>IF(ISNA(CR76),NA(),IF(OR(Capability!$P$6="",Settings!$F$7&lt;&gt;"Y"),NA(),Capability!$P$6))</f>
        <v/>
      </c>
      <c r="DH76">
        <f>IF((DK$1+72)&gt;DI$1,NA(),(DK$1+72)-4)</f>
        <v/>
      </c>
      <c r="DI76">
        <f>IF((DK$1+72)&gt;DI$1,NA(),INDEX('Data Entry'!$J$5:$J$10004,(DK$1+72)-4))</f>
        <v/>
      </c>
      <c r="DJ76">
        <f>IF(ISNA(DH76),NA(),Capability!$K$7)</f>
        <v/>
      </c>
      <c r="DK76">
        <f>IF(ISNA(DH76),NA(),Capability!$J$7)</f>
        <v/>
      </c>
      <c r="DL76">
        <f>IF(ISNA(DH76),NA(),Capability!$L$7)</f>
        <v/>
      </c>
      <c r="DM76">
        <f>IF(OR(ISNA(DI76),ISNA(DI75)),NA(),ABS(DI76-DI75))</f>
        <v/>
      </c>
      <c r="DN76">
        <f>IF(ISNA(DH76),NA(),Capability!$N$7)</f>
        <v/>
      </c>
      <c r="DO76">
        <f>IF(ISNA(DH76),NA(),IF(OR(Capability!$Q$7="",Settings!$F$7&lt;&gt;"Y"),NA(),Capability!$Q$7))</f>
        <v/>
      </c>
      <c r="DP76">
        <f>IF(ISNA(DH76),NA(),IF(OR(Capability!$P$7="",Settings!$F$7&lt;&gt;"Y"),NA(),Capability!$P$7))</f>
        <v/>
      </c>
      <c r="DX76">
        <f>IF((EA$1+72)&gt;DY$1,NA(),(EA$1+72)-4)</f>
        <v/>
      </c>
      <c r="DY76">
        <f>IF((EA$1+72)&gt;DY$1,NA(),INDEX('Data Entry'!$K$5:$K$10004,(EA$1+72)-4))</f>
        <v/>
      </c>
      <c r="DZ76">
        <f>IF(ISNA(DX76),NA(),Capability!$K$8)</f>
        <v/>
      </c>
      <c r="EA76">
        <f>IF(ISNA(DX76),NA(),Capability!$J$8)</f>
        <v/>
      </c>
      <c r="EB76">
        <f>IF(ISNA(DX76),NA(),Capability!$L$8)</f>
        <v/>
      </c>
      <c r="EC76">
        <f>IF(OR(ISNA(DY76),ISNA(DY75)),NA(),ABS(DY76-DY75))</f>
        <v/>
      </c>
      <c r="ED76">
        <f>IF(ISNA(DX76),NA(),Capability!$N$8)</f>
        <v/>
      </c>
      <c r="EE76">
        <f>IF(ISNA(DX76),NA(),IF(OR(Capability!$Q$8="",Settings!$F$7&lt;&gt;"Y"),NA(),Capability!$Q$8))</f>
        <v/>
      </c>
      <c r="EF76">
        <f>IF(ISNA(DX76),NA(),IF(OR(Capability!$P$8="",Settings!$F$7&lt;&gt;"Y"),NA(),Capability!$P$8))</f>
        <v/>
      </c>
      <c r="EN76">
        <f>IF((EQ$1+72)&gt;EO$1,NA(),(EQ$1+72)-4)</f>
        <v/>
      </c>
      <c r="EO76">
        <f>IF((EQ$1+72)&gt;EO$1,NA(),INDEX('Data Entry'!$L$5:$L$10004,(EQ$1+72)-4))</f>
        <v/>
      </c>
      <c r="EP76">
        <f>IF(ISNA(EN76),NA(),Capability!$K$9)</f>
        <v/>
      </c>
      <c r="EQ76">
        <f>IF(ISNA(EN76),NA(),Capability!$J$9)</f>
        <v/>
      </c>
      <c r="ER76">
        <f>IF(ISNA(EN76),NA(),Capability!$L$9)</f>
        <v/>
      </c>
      <c r="ES76">
        <f>IF(OR(ISNA(EO76),ISNA(EO75)),NA(),ABS(EO76-EO75))</f>
        <v/>
      </c>
      <c r="ET76">
        <f>IF(ISNA(EN76),NA(),Capability!$N$9)</f>
        <v/>
      </c>
      <c r="EU76">
        <f>IF(ISNA(EN76),NA(),IF(OR(Capability!$Q$9="",Settings!$F$7&lt;&gt;"Y"),NA(),Capability!$Q$9))</f>
        <v/>
      </c>
      <c r="EV76">
        <f>IF(ISNA(EN76),NA(),IF(OR(Capability!$P$9="",Settings!$F$7&lt;&gt;"Y"),NA(),Capability!$P$9))</f>
        <v/>
      </c>
      <c r="FD76">
        <f>IF((FG$1+72)&gt;FE$1,NA(),(FG$1+72)-4)</f>
        <v/>
      </c>
      <c r="FE76">
        <f>IF((FG$1+72)&gt;FE$1,NA(),INDEX('Data Entry'!$M$5:$M$10004,(FG$1+72)-4))</f>
        <v/>
      </c>
      <c r="FF76">
        <f>IF(ISNA(FD76),NA(),Capability!$K$10)</f>
        <v/>
      </c>
      <c r="FG76">
        <f>IF(ISNA(FD76),NA(),Capability!$J$10)</f>
        <v/>
      </c>
      <c r="FH76">
        <f>IF(ISNA(FD76),NA(),Capability!$L$10)</f>
        <v/>
      </c>
      <c r="FI76">
        <f>IF(OR(ISNA(FE76),ISNA(FE75)),NA(),ABS(FE76-FE75))</f>
        <v/>
      </c>
      <c r="FJ76">
        <f>IF(ISNA(FD76),NA(),Capability!$N$10)</f>
        <v/>
      </c>
      <c r="FK76">
        <f>IF(ISNA(FD76),NA(),IF(OR(Capability!$Q$10="",Settings!$F$7&lt;&gt;"Y"),NA(),Capability!$Q$10))</f>
        <v/>
      </c>
      <c r="FL76">
        <f>IF(ISNA(FD76),NA(),IF(OR(Capability!$P$10="",Settings!$F$7&lt;&gt;"Y"),NA(),Capability!$P$10))</f>
        <v/>
      </c>
      <c r="FT76">
        <f>IF((FW$1+72)&gt;FU$1,NA(),(FW$1+72)-4)</f>
        <v/>
      </c>
      <c r="FU76">
        <f>IF((FW$1+72)&gt;FU$1,NA(),INDEX('Data Entry'!$N$5:$N$10004,(FW$1+72)-4))</f>
        <v/>
      </c>
      <c r="FV76">
        <f>IF(ISNA(FT76),NA(),Capability!$K$11)</f>
        <v/>
      </c>
      <c r="FW76">
        <f>IF(ISNA(FT76),NA(),Capability!$J$11)</f>
        <v/>
      </c>
      <c r="FX76">
        <f>IF(ISNA(FT76),NA(),Capability!$L$11)</f>
        <v/>
      </c>
      <c r="FY76">
        <f>IF(OR(ISNA(FU76),ISNA(FU75)),NA(),ABS(FU76-FU75))</f>
        <v/>
      </c>
      <c r="FZ76">
        <f>IF(ISNA(FT76),NA(),Capability!$N$11)</f>
        <v/>
      </c>
      <c r="GA76">
        <f>IF(ISNA(FT76),NA(),IF(OR(Capability!$Q$11="",Settings!$F$7&lt;&gt;"Y"),NA(),Capability!$Q$11))</f>
        <v/>
      </c>
      <c r="GB76">
        <f>IF(ISNA(FT76),NA(),IF(OR(Capability!$P$11="",Settings!$F$7&lt;&gt;"Y"),NA(),Capability!$P$11))</f>
        <v/>
      </c>
      <c r="GJ76">
        <f>IF((GM$1+72)&gt;GK$1,NA(),(GM$1+72)-4)</f>
        <v/>
      </c>
      <c r="GK76">
        <f>IF((GM$1+72)&gt;GK$1,NA(),INDEX('Data Entry'!$O$5:$O$10004,(GM$1+72)-4))</f>
        <v/>
      </c>
      <c r="GL76">
        <f>IF(ISNA(GJ76),NA(),Capability!$K$12)</f>
        <v/>
      </c>
      <c r="GM76">
        <f>IF(ISNA(GJ76),NA(),Capability!$J$12)</f>
        <v/>
      </c>
      <c r="GN76">
        <f>IF(ISNA(GJ76),NA(),Capability!$L$12)</f>
        <v/>
      </c>
      <c r="GO76">
        <f>IF(OR(ISNA(GK76),ISNA(GK75)),NA(),ABS(GK76-GK75))</f>
        <v/>
      </c>
      <c r="GP76">
        <f>IF(ISNA(GJ76),NA(),Capability!$N$12)</f>
        <v/>
      </c>
      <c r="GQ76">
        <f>IF(ISNA(GJ76),NA(),IF(OR(Capability!$Q$12="",Settings!$F$7&lt;&gt;"Y"),NA(),Capability!$Q$12))</f>
        <v/>
      </c>
      <c r="GR76">
        <f>IF(ISNA(GJ76),NA(),IF(OR(Capability!$P$12="",Settings!$F$7&lt;&gt;"Y"),NA(),Capability!$P$12))</f>
        <v/>
      </c>
      <c r="GZ76">
        <f>IF((HC$1+72)&gt;HA$1,NA(),(HC$1+72)-4)</f>
        <v/>
      </c>
      <c r="HA76">
        <f>IF((HC$1+72)&gt;HA$1,NA(),INDEX('Data Entry'!$P$5:$P$10004,(HC$1+72)-4))</f>
        <v/>
      </c>
      <c r="HB76">
        <f>IF(ISNA(GZ76),NA(),Capability!$K$13)</f>
        <v/>
      </c>
      <c r="HC76">
        <f>IF(ISNA(GZ76),NA(),Capability!$J$13)</f>
        <v/>
      </c>
      <c r="HD76">
        <f>IF(ISNA(GZ76),NA(),Capability!$L$13)</f>
        <v/>
      </c>
      <c r="HE76">
        <f>IF(OR(ISNA(HA76),ISNA(HA75)),NA(),ABS(HA76-HA75))</f>
        <v/>
      </c>
      <c r="HF76">
        <f>IF(ISNA(GZ76),NA(),Capability!$N$13)</f>
        <v/>
      </c>
      <c r="HG76">
        <f>IF(ISNA(GZ76),NA(),IF(OR(Capability!$Q$13="",Settings!$F$7&lt;&gt;"Y"),NA(),Capability!$Q$13))</f>
        <v/>
      </c>
      <c r="HH76">
        <f>IF(ISNA(GZ76),NA(),IF(OR(Capability!$P$13="",Settings!$F$7&lt;&gt;"Y"),NA(),Capability!$P$13))</f>
        <v/>
      </c>
      <c r="HP76">
        <f>IF((HS$1+72)&gt;HQ$1,NA(),(HS$1+72)-4)</f>
        <v/>
      </c>
      <c r="HQ76">
        <f>IF((HS$1+72)&gt;HQ$1,NA(),INDEX('Data Entry'!$Q$5:$Q$10004,(HS$1+72)-4))</f>
        <v/>
      </c>
      <c r="HR76">
        <f>IF(ISNA(HP76),NA(),Capability!$K$14)</f>
        <v/>
      </c>
      <c r="HS76">
        <f>IF(ISNA(HP76),NA(),Capability!$J$14)</f>
        <v/>
      </c>
      <c r="HT76">
        <f>IF(ISNA(HP76),NA(),Capability!$L$14)</f>
        <v/>
      </c>
      <c r="HU76">
        <f>IF(OR(ISNA(HQ76),ISNA(HQ75)),NA(),ABS(HQ76-HQ75))</f>
        <v/>
      </c>
      <c r="HV76">
        <f>IF(ISNA(HP76),NA(),Capability!$N$14)</f>
        <v/>
      </c>
      <c r="HW76">
        <f>IF(ISNA(HP76),NA(),IF(OR(Capability!$Q$14="",Settings!$F$7&lt;&gt;"Y"),NA(),Capability!$Q$14))</f>
        <v/>
      </c>
      <c r="HX76">
        <f>IF(ISNA(HP76),NA(),IF(OR(Capability!$P$14="",Settings!$F$7&lt;&gt;"Y"),NA(),Capability!$P$14))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R77">
        <f>IF((CU$1+73)&gt;CS$1,NA(),(CU$1+73)-4)</f>
        <v/>
      </c>
      <c r="CS77">
        <f>IF((CU$1+73)&gt;CS$1,NA(),INDEX('Data Entry'!$I$5:$I$10004,(CU$1+73)-4))</f>
        <v/>
      </c>
      <c r="CT77">
        <f>IF(ISNA(CR77),NA(),Capability!$K$6)</f>
        <v/>
      </c>
      <c r="CU77">
        <f>IF(ISNA(CR77),NA(),Capability!$J$6)</f>
        <v/>
      </c>
      <c r="CV77">
        <f>IF(ISNA(CR77),NA(),Capability!$L$6)</f>
        <v/>
      </c>
      <c r="CW77">
        <f>IF(OR(ISNA(CS77),ISNA(CS76)),NA(),ABS(CS77-CS76))</f>
        <v/>
      </c>
      <c r="CX77">
        <f>IF(ISNA(CR77),NA(),Capability!$N$6)</f>
        <v/>
      </c>
      <c r="CY77">
        <f>IF(ISNA(CR77),NA(),IF(OR(Capability!$Q$6="",Settings!$F$7&lt;&gt;"Y"),NA(),Capability!$Q$6))</f>
        <v/>
      </c>
      <c r="CZ77">
        <f>IF(ISNA(CR77),NA(),IF(OR(Capability!$P$6="",Settings!$F$7&lt;&gt;"Y"),NA(),Capability!$P$6))</f>
        <v/>
      </c>
      <c r="DH77">
        <f>IF((DK$1+73)&gt;DI$1,NA(),(DK$1+73)-4)</f>
        <v/>
      </c>
      <c r="DI77">
        <f>IF((DK$1+73)&gt;DI$1,NA(),INDEX('Data Entry'!$J$5:$J$10004,(DK$1+73)-4))</f>
        <v/>
      </c>
      <c r="DJ77">
        <f>IF(ISNA(DH77),NA(),Capability!$K$7)</f>
        <v/>
      </c>
      <c r="DK77">
        <f>IF(ISNA(DH77),NA(),Capability!$J$7)</f>
        <v/>
      </c>
      <c r="DL77">
        <f>IF(ISNA(DH77),NA(),Capability!$L$7)</f>
        <v/>
      </c>
      <c r="DM77">
        <f>IF(OR(ISNA(DI77),ISNA(DI76)),NA(),ABS(DI77-DI76))</f>
        <v/>
      </c>
      <c r="DN77">
        <f>IF(ISNA(DH77),NA(),Capability!$N$7)</f>
        <v/>
      </c>
      <c r="DO77">
        <f>IF(ISNA(DH77),NA(),IF(OR(Capability!$Q$7="",Settings!$F$7&lt;&gt;"Y"),NA(),Capability!$Q$7))</f>
        <v/>
      </c>
      <c r="DP77">
        <f>IF(ISNA(DH77),NA(),IF(OR(Capability!$P$7="",Settings!$F$7&lt;&gt;"Y"),NA(),Capability!$P$7))</f>
        <v/>
      </c>
      <c r="DX77">
        <f>IF((EA$1+73)&gt;DY$1,NA(),(EA$1+73)-4)</f>
        <v/>
      </c>
      <c r="DY77">
        <f>IF((EA$1+73)&gt;DY$1,NA(),INDEX('Data Entry'!$K$5:$K$10004,(EA$1+73)-4))</f>
        <v/>
      </c>
      <c r="DZ77">
        <f>IF(ISNA(DX77),NA(),Capability!$K$8)</f>
        <v/>
      </c>
      <c r="EA77">
        <f>IF(ISNA(DX77),NA(),Capability!$J$8)</f>
        <v/>
      </c>
      <c r="EB77">
        <f>IF(ISNA(DX77),NA(),Capability!$L$8)</f>
        <v/>
      </c>
      <c r="EC77">
        <f>IF(OR(ISNA(DY77),ISNA(DY76)),NA(),ABS(DY77-DY76))</f>
        <v/>
      </c>
      <c r="ED77">
        <f>IF(ISNA(DX77),NA(),Capability!$N$8)</f>
        <v/>
      </c>
      <c r="EE77">
        <f>IF(ISNA(DX77),NA(),IF(OR(Capability!$Q$8="",Settings!$F$7&lt;&gt;"Y"),NA(),Capability!$Q$8))</f>
        <v/>
      </c>
      <c r="EF77">
        <f>IF(ISNA(DX77),NA(),IF(OR(Capability!$P$8="",Settings!$F$7&lt;&gt;"Y"),NA(),Capability!$P$8))</f>
        <v/>
      </c>
      <c r="EN77">
        <f>IF((EQ$1+73)&gt;EO$1,NA(),(EQ$1+73)-4)</f>
        <v/>
      </c>
      <c r="EO77">
        <f>IF((EQ$1+73)&gt;EO$1,NA(),INDEX('Data Entry'!$L$5:$L$10004,(EQ$1+73)-4))</f>
        <v/>
      </c>
      <c r="EP77">
        <f>IF(ISNA(EN77),NA(),Capability!$K$9)</f>
        <v/>
      </c>
      <c r="EQ77">
        <f>IF(ISNA(EN77),NA(),Capability!$J$9)</f>
        <v/>
      </c>
      <c r="ER77">
        <f>IF(ISNA(EN77),NA(),Capability!$L$9)</f>
        <v/>
      </c>
      <c r="ES77">
        <f>IF(OR(ISNA(EO77),ISNA(EO76)),NA(),ABS(EO77-EO76))</f>
        <v/>
      </c>
      <c r="ET77">
        <f>IF(ISNA(EN77),NA(),Capability!$N$9)</f>
        <v/>
      </c>
      <c r="EU77">
        <f>IF(ISNA(EN77),NA(),IF(OR(Capability!$Q$9="",Settings!$F$7&lt;&gt;"Y"),NA(),Capability!$Q$9))</f>
        <v/>
      </c>
      <c r="EV77">
        <f>IF(ISNA(EN77),NA(),IF(OR(Capability!$P$9="",Settings!$F$7&lt;&gt;"Y"),NA(),Capability!$P$9))</f>
        <v/>
      </c>
      <c r="FD77">
        <f>IF((FG$1+73)&gt;FE$1,NA(),(FG$1+73)-4)</f>
        <v/>
      </c>
      <c r="FE77">
        <f>IF((FG$1+73)&gt;FE$1,NA(),INDEX('Data Entry'!$M$5:$M$10004,(FG$1+73)-4))</f>
        <v/>
      </c>
      <c r="FF77">
        <f>IF(ISNA(FD77),NA(),Capability!$K$10)</f>
        <v/>
      </c>
      <c r="FG77">
        <f>IF(ISNA(FD77),NA(),Capability!$J$10)</f>
        <v/>
      </c>
      <c r="FH77">
        <f>IF(ISNA(FD77),NA(),Capability!$L$10)</f>
        <v/>
      </c>
      <c r="FI77">
        <f>IF(OR(ISNA(FE77),ISNA(FE76)),NA(),ABS(FE77-FE76))</f>
        <v/>
      </c>
      <c r="FJ77">
        <f>IF(ISNA(FD77),NA(),Capability!$N$10)</f>
        <v/>
      </c>
      <c r="FK77">
        <f>IF(ISNA(FD77),NA(),IF(OR(Capability!$Q$10="",Settings!$F$7&lt;&gt;"Y"),NA(),Capability!$Q$10))</f>
        <v/>
      </c>
      <c r="FL77">
        <f>IF(ISNA(FD77),NA(),IF(OR(Capability!$P$10="",Settings!$F$7&lt;&gt;"Y"),NA(),Capability!$P$10))</f>
        <v/>
      </c>
      <c r="FT77">
        <f>IF((FW$1+73)&gt;FU$1,NA(),(FW$1+73)-4)</f>
        <v/>
      </c>
      <c r="FU77">
        <f>IF((FW$1+73)&gt;FU$1,NA(),INDEX('Data Entry'!$N$5:$N$10004,(FW$1+73)-4))</f>
        <v/>
      </c>
      <c r="FV77">
        <f>IF(ISNA(FT77),NA(),Capability!$K$11)</f>
        <v/>
      </c>
      <c r="FW77">
        <f>IF(ISNA(FT77),NA(),Capability!$J$11)</f>
        <v/>
      </c>
      <c r="FX77">
        <f>IF(ISNA(FT77),NA(),Capability!$L$11)</f>
        <v/>
      </c>
      <c r="FY77">
        <f>IF(OR(ISNA(FU77),ISNA(FU76)),NA(),ABS(FU77-FU76))</f>
        <v/>
      </c>
      <c r="FZ77">
        <f>IF(ISNA(FT77),NA(),Capability!$N$11)</f>
        <v/>
      </c>
      <c r="GA77">
        <f>IF(ISNA(FT77),NA(),IF(OR(Capability!$Q$11="",Settings!$F$7&lt;&gt;"Y"),NA(),Capability!$Q$11))</f>
        <v/>
      </c>
      <c r="GB77">
        <f>IF(ISNA(FT77),NA(),IF(OR(Capability!$P$11="",Settings!$F$7&lt;&gt;"Y"),NA(),Capability!$P$11))</f>
        <v/>
      </c>
      <c r="GJ77">
        <f>IF((GM$1+73)&gt;GK$1,NA(),(GM$1+73)-4)</f>
        <v/>
      </c>
      <c r="GK77">
        <f>IF((GM$1+73)&gt;GK$1,NA(),INDEX('Data Entry'!$O$5:$O$10004,(GM$1+73)-4))</f>
        <v/>
      </c>
      <c r="GL77">
        <f>IF(ISNA(GJ77),NA(),Capability!$K$12)</f>
        <v/>
      </c>
      <c r="GM77">
        <f>IF(ISNA(GJ77),NA(),Capability!$J$12)</f>
        <v/>
      </c>
      <c r="GN77">
        <f>IF(ISNA(GJ77),NA(),Capability!$L$12)</f>
        <v/>
      </c>
      <c r="GO77">
        <f>IF(OR(ISNA(GK77),ISNA(GK76)),NA(),ABS(GK77-GK76))</f>
        <v/>
      </c>
      <c r="GP77">
        <f>IF(ISNA(GJ77),NA(),Capability!$N$12)</f>
        <v/>
      </c>
      <c r="GQ77">
        <f>IF(ISNA(GJ77),NA(),IF(OR(Capability!$Q$12="",Settings!$F$7&lt;&gt;"Y"),NA(),Capability!$Q$12))</f>
        <v/>
      </c>
      <c r="GR77">
        <f>IF(ISNA(GJ77),NA(),IF(OR(Capability!$P$12="",Settings!$F$7&lt;&gt;"Y"),NA(),Capability!$P$12))</f>
        <v/>
      </c>
      <c r="GZ77">
        <f>IF((HC$1+73)&gt;HA$1,NA(),(HC$1+73)-4)</f>
        <v/>
      </c>
      <c r="HA77">
        <f>IF((HC$1+73)&gt;HA$1,NA(),INDEX('Data Entry'!$P$5:$P$10004,(HC$1+73)-4))</f>
        <v/>
      </c>
      <c r="HB77">
        <f>IF(ISNA(GZ77),NA(),Capability!$K$13)</f>
        <v/>
      </c>
      <c r="HC77">
        <f>IF(ISNA(GZ77),NA(),Capability!$J$13)</f>
        <v/>
      </c>
      <c r="HD77">
        <f>IF(ISNA(GZ77),NA(),Capability!$L$13)</f>
        <v/>
      </c>
      <c r="HE77">
        <f>IF(OR(ISNA(HA77),ISNA(HA76)),NA(),ABS(HA77-HA76))</f>
        <v/>
      </c>
      <c r="HF77">
        <f>IF(ISNA(GZ77),NA(),Capability!$N$13)</f>
        <v/>
      </c>
      <c r="HG77">
        <f>IF(ISNA(GZ77),NA(),IF(OR(Capability!$Q$13="",Settings!$F$7&lt;&gt;"Y"),NA(),Capability!$Q$13))</f>
        <v/>
      </c>
      <c r="HH77">
        <f>IF(ISNA(GZ77),NA(),IF(OR(Capability!$P$13="",Settings!$F$7&lt;&gt;"Y"),NA(),Capability!$P$13))</f>
        <v/>
      </c>
      <c r="HP77">
        <f>IF((HS$1+73)&gt;HQ$1,NA(),(HS$1+73)-4)</f>
        <v/>
      </c>
      <c r="HQ77">
        <f>IF((HS$1+73)&gt;HQ$1,NA(),INDEX('Data Entry'!$Q$5:$Q$10004,(HS$1+73)-4))</f>
        <v/>
      </c>
      <c r="HR77">
        <f>IF(ISNA(HP77),NA(),Capability!$K$14)</f>
        <v/>
      </c>
      <c r="HS77">
        <f>IF(ISNA(HP77),NA(),Capability!$J$14)</f>
        <v/>
      </c>
      <c r="HT77">
        <f>IF(ISNA(HP77),NA(),Capability!$L$14)</f>
        <v/>
      </c>
      <c r="HU77">
        <f>IF(OR(ISNA(HQ77),ISNA(HQ76)),NA(),ABS(HQ77-HQ76))</f>
        <v/>
      </c>
      <c r="HV77">
        <f>IF(ISNA(HP77),NA(),Capability!$N$14)</f>
        <v/>
      </c>
      <c r="HW77">
        <f>IF(ISNA(HP77),NA(),IF(OR(Capability!$Q$14="",Settings!$F$7&lt;&gt;"Y"),NA(),Capability!$Q$14))</f>
        <v/>
      </c>
      <c r="HX77">
        <f>IF(ISNA(HP77),NA(),IF(OR(Capability!$P$14="",Settings!$F$7&lt;&gt;"Y"),NA(),Capability!$P$14))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R78">
        <f>IF((CU$1+74)&gt;CS$1,NA(),(CU$1+74)-4)</f>
        <v/>
      </c>
      <c r="CS78">
        <f>IF((CU$1+74)&gt;CS$1,NA(),INDEX('Data Entry'!$I$5:$I$10004,(CU$1+74)-4))</f>
        <v/>
      </c>
      <c r="CT78">
        <f>IF(ISNA(CR78),NA(),Capability!$K$6)</f>
        <v/>
      </c>
      <c r="CU78">
        <f>IF(ISNA(CR78),NA(),Capability!$J$6)</f>
        <v/>
      </c>
      <c r="CV78">
        <f>IF(ISNA(CR78),NA(),Capability!$L$6)</f>
        <v/>
      </c>
      <c r="CW78">
        <f>IF(OR(ISNA(CS78),ISNA(CS77)),NA(),ABS(CS78-CS77))</f>
        <v/>
      </c>
      <c r="CX78">
        <f>IF(ISNA(CR78),NA(),Capability!$N$6)</f>
        <v/>
      </c>
      <c r="CY78">
        <f>IF(ISNA(CR78),NA(),IF(OR(Capability!$Q$6="",Settings!$F$7&lt;&gt;"Y"),NA(),Capability!$Q$6))</f>
        <v/>
      </c>
      <c r="CZ78">
        <f>IF(ISNA(CR78),NA(),IF(OR(Capability!$P$6="",Settings!$F$7&lt;&gt;"Y"),NA(),Capability!$P$6))</f>
        <v/>
      </c>
      <c r="DH78">
        <f>IF((DK$1+74)&gt;DI$1,NA(),(DK$1+74)-4)</f>
        <v/>
      </c>
      <c r="DI78">
        <f>IF((DK$1+74)&gt;DI$1,NA(),INDEX('Data Entry'!$J$5:$J$10004,(DK$1+74)-4))</f>
        <v/>
      </c>
      <c r="DJ78">
        <f>IF(ISNA(DH78),NA(),Capability!$K$7)</f>
        <v/>
      </c>
      <c r="DK78">
        <f>IF(ISNA(DH78),NA(),Capability!$J$7)</f>
        <v/>
      </c>
      <c r="DL78">
        <f>IF(ISNA(DH78),NA(),Capability!$L$7)</f>
        <v/>
      </c>
      <c r="DM78">
        <f>IF(OR(ISNA(DI78),ISNA(DI77)),NA(),ABS(DI78-DI77))</f>
        <v/>
      </c>
      <c r="DN78">
        <f>IF(ISNA(DH78),NA(),Capability!$N$7)</f>
        <v/>
      </c>
      <c r="DO78">
        <f>IF(ISNA(DH78),NA(),IF(OR(Capability!$Q$7="",Settings!$F$7&lt;&gt;"Y"),NA(),Capability!$Q$7))</f>
        <v/>
      </c>
      <c r="DP78">
        <f>IF(ISNA(DH78),NA(),IF(OR(Capability!$P$7="",Settings!$F$7&lt;&gt;"Y"),NA(),Capability!$P$7))</f>
        <v/>
      </c>
      <c r="DX78">
        <f>IF((EA$1+74)&gt;DY$1,NA(),(EA$1+74)-4)</f>
        <v/>
      </c>
      <c r="DY78">
        <f>IF((EA$1+74)&gt;DY$1,NA(),INDEX('Data Entry'!$K$5:$K$10004,(EA$1+74)-4))</f>
        <v/>
      </c>
      <c r="DZ78">
        <f>IF(ISNA(DX78),NA(),Capability!$K$8)</f>
        <v/>
      </c>
      <c r="EA78">
        <f>IF(ISNA(DX78),NA(),Capability!$J$8)</f>
        <v/>
      </c>
      <c r="EB78">
        <f>IF(ISNA(DX78),NA(),Capability!$L$8)</f>
        <v/>
      </c>
      <c r="EC78">
        <f>IF(OR(ISNA(DY78),ISNA(DY77)),NA(),ABS(DY78-DY77))</f>
        <v/>
      </c>
      <c r="ED78">
        <f>IF(ISNA(DX78),NA(),Capability!$N$8)</f>
        <v/>
      </c>
      <c r="EE78">
        <f>IF(ISNA(DX78),NA(),IF(OR(Capability!$Q$8="",Settings!$F$7&lt;&gt;"Y"),NA(),Capability!$Q$8))</f>
        <v/>
      </c>
      <c r="EF78">
        <f>IF(ISNA(DX78),NA(),IF(OR(Capability!$P$8="",Settings!$F$7&lt;&gt;"Y"),NA(),Capability!$P$8))</f>
        <v/>
      </c>
      <c r="EN78">
        <f>IF((EQ$1+74)&gt;EO$1,NA(),(EQ$1+74)-4)</f>
        <v/>
      </c>
      <c r="EO78">
        <f>IF((EQ$1+74)&gt;EO$1,NA(),INDEX('Data Entry'!$L$5:$L$10004,(EQ$1+74)-4))</f>
        <v/>
      </c>
      <c r="EP78">
        <f>IF(ISNA(EN78),NA(),Capability!$K$9)</f>
        <v/>
      </c>
      <c r="EQ78">
        <f>IF(ISNA(EN78),NA(),Capability!$J$9)</f>
        <v/>
      </c>
      <c r="ER78">
        <f>IF(ISNA(EN78),NA(),Capability!$L$9)</f>
        <v/>
      </c>
      <c r="ES78">
        <f>IF(OR(ISNA(EO78),ISNA(EO77)),NA(),ABS(EO78-EO77))</f>
        <v/>
      </c>
      <c r="ET78">
        <f>IF(ISNA(EN78),NA(),Capability!$N$9)</f>
        <v/>
      </c>
      <c r="EU78">
        <f>IF(ISNA(EN78),NA(),IF(OR(Capability!$Q$9="",Settings!$F$7&lt;&gt;"Y"),NA(),Capability!$Q$9))</f>
        <v/>
      </c>
      <c r="EV78">
        <f>IF(ISNA(EN78),NA(),IF(OR(Capability!$P$9="",Settings!$F$7&lt;&gt;"Y"),NA(),Capability!$P$9))</f>
        <v/>
      </c>
      <c r="FD78">
        <f>IF((FG$1+74)&gt;FE$1,NA(),(FG$1+74)-4)</f>
        <v/>
      </c>
      <c r="FE78">
        <f>IF((FG$1+74)&gt;FE$1,NA(),INDEX('Data Entry'!$M$5:$M$10004,(FG$1+74)-4))</f>
        <v/>
      </c>
      <c r="FF78">
        <f>IF(ISNA(FD78),NA(),Capability!$K$10)</f>
        <v/>
      </c>
      <c r="FG78">
        <f>IF(ISNA(FD78),NA(),Capability!$J$10)</f>
        <v/>
      </c>
      <c r="FH78">
        <f>IF(ISNA(FD78),NA(),Capability!$L$10)</f>
        <v/>
      </c>
      <c r="FI78">
        <f>IF(OR(ISNA(FE78),ISNA(FE77)),NA(),ABS(FE78-FE77))</f>
        <v/>
      </c>
      <c r="FJ78">
        <f>IF(ISNA(FD78),NA(),Capability!$N$10)</f>
        <v/>
      </c>
      <c r="FK78">
        <f>IF(ISNA(FD78),NA(),IF(OR(Capability!$Q$10="",Settings!$F$7&lt;&gt;"Y"),NA(),Capability!$Q$10))</f>
        <v/>
      </c>
      <c r="FL78">
        <f>IF(ISNA(FD78),NA(),IF(OR(Capability!$P$10="",Settings!$F$7&lt;&gt;"Y"),NA(),Capability!$P$10))</f>
        <v/>
      </c>
      <c r="FT78">
        <f>IF((FW$1+74)&gt;FU$1,NA(),(FW$1+74)-4)</f>
        <v/>
      </c>
      <c r="FU78">
        <f>IF((FW$1+74)&gt;FU$1,NA(),INDEX('Data Entry'!$N$5:$N$10004,(FW$1+74)-4))</f>
        <v/>
      </c>
      <c r="FV78">
        <f>IF(ISNA(FT78),NA(),Capability!$K$11)</f>
        <v/>
      </c>
      <c r="FW78">
        <f>IF(ISNA(FT78),NA(),Capability!$J$11)</f>
        <v/>
      </c>
      <c r="FX78">
        <f>IF(ISNA(FT78),NA(),Capability!$L$11)</f>
        <v/>
      </c>
      <c r="FY78">
        <f>IF(OR(ISNA(FU78),ISNA(FU77)),NA(),ABS(FU78-FU77))</f>
        <v/>
      </c>
      <c r="FZ78">
        <f>IF(ISNA(FT78),NA(),Capability!$N$11)</f>
        <v/>
      </c>
      <c r="GA78">
        <f>IF(ISNA(FT78),NA(),IF(OR(Capability!$Q$11="",Settings!$F$7&lt;&gt;"Y"),NA(),Capability!$Q$11))</f>
        <v/>
      </c>
      <c r="GB78">
        <f>IF(ISNA(FT78),NA(),IF(OR(Capability!$P$11="",Settings!$F$7&lt;&gt;"Y"),NA(),Capability!$P$11))</f>
        <v/>
      </c>
      <c r="GJ78">
        <f>IF((GM$1+74)&gt;GK$1,NA(),(GM$1+74)-4)</f>
        <v/>
      </c>
      <c r="GK78">
        <f>IF((GM$1+74)&gt;GK$1,NA(),INDEX('Data Entry'!$O$5:$O$10004,(GM$1+74)-4))</f>
        <v/>
      </c>
      <c r="GL78">
        <f>IF(ISNA(GJ78),NA(),Capability!$K$12)</f>
        <v/>
      </c>
      <c r="GM78">
        <f>IF(ISNA(GJ78),NA(),Capability!$J$12)</f>
        <v/>
      </c>
      <c r="GN78">
        <f>IF(ISNA(GJ78),NA(),Capability!$L$12)</f>
        <v/>
      </c>
      <c r="GO78">
        <f>IF(OR(ISNA(GK78),ISNA(GK77)),NA(),ABS(GK78-GK77))</f>
        <v/>
      </c>
      <c r="GP78">
        <f>IF(ISNA(GJ78),NA(),Capability!$N$12)</f>
        <v/>
      </c>
      <c r="GQ78">
        <f>IF(ISNA(GJ78),NA(),IF(OR(Capability!$Q$12="",Settings!$F$7&lt;&gt;"Y"),NA(),Capability!$Q$12))</f>
        <v/>
      </c>
      <c r="GR78">
        <f>IF(ISNA(GJ78),NA(),IF(OR(Capability!$P$12="",Settings!$F$7&lt;&gt;"Y"),NA(),Capability!$P$12))</f>
        <v/>
      </c>
      <c r="GZ78">
        <f>IF((HC$1+74)&gt;HA$1,NA(),(HC$1+74)-4)</f>
        <v/>
      </c>
      <c r="HA78">
        <f>IF((HC$1+74)&gt;HA$1,NA(),INDEX('Data Entry'!$P$5:$P$10004,(HC$1+74)-4))</f>
        <v/>
      </c>
      <c r="HB78">
        <f>IF(ISNA(GZ78),NA(),Capability!$K$13)</f>
        <v/>
      </c>
      <c r="HC78">
        <f>IF(ISNA(GZ78),NA(),Capability!$J$13)</f>
        <v/>
      </c>
      <c r="HD78">
        <f>IF(ISNA(GZ78),NA(),Capability!$L$13)</f>
        <v/>
      </c>
      <c r="HE78">
        <f>IF(OR(ISNA(HA78),ISNA(HA77)),NA(),ABS(HA78-HA77))</f>
        <v/>
      </c>
      <c r="HF78">
        <f>IF(ISNA(GZ78),NA(),Capability!$N$13)</f>
        <v/>
      </c>
      <c r="HG78">
        <f>IF(ISNA(GZ78),NA(),IF(OR(Capability!$Q$13="",Settings!$F$7&lt;&gt;"Y"),NA(),Capability!$Q$13))</f>
        <v/>
      </c>
      <c r="HH78">
        <f>IF(ISNA(GZ78),NA(),IF(OR(Capability!$P$13="",Settings!$F$7&lt;&gt;"Y"),NA(),Capability!$P$13))</f>
        <v/>
      </c>
      <c r="HP78">
        <f>IF((HS$1+74)&gt;HQ$1,NA(),(HS$1+74)-4)</f>
        <v/>
      </c>
      <c r="HQ78">
        <f>IF((HS$1+74)&gt;HQ$1,NA(),INDEX('Data Entry'!$Q$5:$Q$10004,(HS$1+74)-4))</f>
        <v/>
      </c>
      <c r="HR78">
        <f>IF(ISNA(HP78),NA(),Capability!$K$14)</f>
        <v/>
      </c>
      <c r="HS78">
        <f>IF(ISNA(HP78),NA(),Capability!$J$14)</f>
        <v/>
      </c>
      <c r="HT78">
        <f>IF(ISNA(HP78),NA(),Capability!$L$14)</f>
        <v/>
      </c>
      <c r="HU78">
        <f>IF(OR(ISNA(HQ78),ISNA(HQ77)),NA(),ABS(HQ78-HQ77))</f>
        <v/>
      </c>
      <c r="HV78">
        <f>IF(ISNA(HP78),NA(),Capability!$N$14)</f>
        <v/>
      </c>
      <c r="HW78">
        <f>IF(ISNA(HP78),NA(),IF(OR(Capability!$Q$14="",Settings!$F$7&lt;&gt;"Y"),NA(),Capability!$Q$14))</f>
        <v/>
      </c>
      <c r="HX78">
        <f>IF(ISNA(HP78),NA(),IF(OR(Capability!$P$14="",Settings!$F$7&lt;&gt;"Y"),NA(),Capability!$P$14))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R79">
        <f>IF((CU$1+75)&gt;CS$1,NA(),(CU$1+75)-4)</f>
        <v/>
      </c>
      <c r="CS79">
        <f>IF((CU$1+75)&gt;CS$1,NA(),INDEX('Data Entry'!$I$5:$I$10004,(CU$1+75)-4))</f>
        <v/>
      </c>
      <c r="CT79">
        <f>IF(ISNA(CR79),NA(),Capability!$K$6)</f>
        <v/>
      </c>
      <c r="CU79">
        <f>IF(ISNA(CR79),NA(),Capability!$J$6)</f>
        <v/>
      </c>
      <c r="CV79">
        <f>IF(ISNA(CR79),NA(),Capability!$L$6)</f>
        <v/>
      </c>
      <c r="CW79">
        <f>IF(OR(ISNA(CS79),ISNA(CS78)),NA(),ABS(CS79-CS78))</f>
        <v/>
      </c>
      <c r="CX79">
        <f>IF(ISNA(CR79),NA(),Capability!$N$6)</f>
        <v/>
      </c>
      <c r="CY79">
        <f>IF(ISNA(CR79),NA(),IF(OR(Capability!$Q$6="",Settings!$F$7&lt;&gt;"Y"),NA(),Capability!$Q$6))</f>
        <v/>
      </c>
      <c r="CZ79">
        <f>IF(ISNA(CR79),NA(),IF(OR(Capability!$P$6="",Settings!$F$7&lt;&gt;"Y"),NA(),Capability!$P$6))</f>
        <v/>
      </c>
      <c r="DH79">
        <f>IF((DK$1+75)&gt;DI$1,NA(),(DK$1+75)-4)</f>
        <v/>
      </c>
      <c r="DI79">
        <f>IF((DK$1+75)&gt;DI$1,NA(),INDEX('Data Entry'!$J$5:$J$10004,(DK$1+75)-4))</f>
        <v/>
      </c>
      <c r="DJ79">
        <f>IF(ISNA(DH79),NA(),Capability!$K$7)</f>
        <v/>
      </c>
      <c r="DK79">
        <f>IF(ISNA(DH79),NA(),Capability!$J$7)</f>
        <v/>
      </c>
      <c r="DL79">
        <f>IF(ISNA(DH79),NA(),Capability!$L$7)</f>
        <v/>
      </c>
      <c r="DM79">
        <f>IF(OR(ISNA(DI79),ISNA(DI78)),NA(),ABS(DI79-DI78))</f>
        <v/>
      </c>
      <c r="DN79">
        <f>IF(ISNA(DH79),NA(),Capability!$N$7)</f>
        <v/>
      </c>
      <c r="DO79">
        <f>IF(ISNA(DH79),NA(),IF(OR(Capability!$Q$7="",Settings!$F$7&lt;&gt;"Y"),NA(),Capability!$Q$7))</f>
        <v/>
      </c>
      <c r="DP79">
        <f>IF(ISNA(DH79),NA(),IF(OR(Capability!$P$7="",Settings!$F$7&lt;&gt;"Y"),NA(),Capability!$P$7))</f>
        <v/>
      </c>
      <c r="DX79">
        <f>IF((EA$1+75)&gt;DY$1,NA(),(EA$1+75)-4)</f>
        <v/>
      </c>
      <c r="DY79">
        <f>IF((EA$1+75)&gt;DY$1,NA(),INDEX('Data Entry'!$K$5:$K$10004,(EA$1+75)-4))</f>
        <v/>
      </c>
      <c r="DZ79">
        <f>IF(ISNA(DX79),NA(),Capability!$K$8)</f>
        <v/>
      </c>
      <c r="EA79">
        <f>IF(ISNA(DX79),NA(),Capability!$J$8)</f>
        <v/>
      </c>
      <c r="EB79">
        <f>IF(ISNA(DX79),NA(),Capability!$L$8)</f>
        <v/>
      </c>
      <c r="EC79">
        <f>IF(OR(ISNA(DY79),ISNA(DY78)),NA(),ABS(DY79-DY78))</f>
        <v/>
      </c>
      <c r="ED79">
        <f>IF(ISNA(DX79),NA(),Capability!$N$8)</f>
        <v/>
      </c>
      <c r="EE79">
        <f>IF(ISNA(DX79),NA(),IF(OR(Capability!$Q$8="",Settings!$F$7&lt;&gt;"Y"),NA(),Capability!$Q$8))</f>
        <v/>
      </c>
      <c r="EF79">
        <f>IF(ISNA(DX79),NA(),IF(OR(Capability!$P$8="",Settings!$F$7&lt;&gt;"Y"),NA(),Capability!$P$8))</f>
        <v/>
      </c>
      <c r="EN79">
        <f>IF((EQ$1+75)&gt;EO$1,NA(),(EQ$1+75)-4)</f>
        <v/>
      </c>
      <c r="EO79">
        <f>IF((EQ$1+75)&gt;EO$1,NA(),INDEX('Data Entry'!$L$5:$L$10004,(EQ$1+75)-4))</f>
        <v/>
      </c>
      <c r="EP79">
        <f>IF(ISNA(EN79),NA(),Capability!$K$9)</f>
        <v/>
      </c>
      <c r="EQ79">
        <f>IF(ISNA(EN79),NA(),Capability!$J$9)</f>
        <v/>
      </c>
      <c r="ER79">
        <f>IF(ISNA(EN79),NA(),Capability!$L$9)</f>
        <v/>
      </c>
      <c r="ES79">
        <f>IF(OR(ISNA(EO79),ISNA(EO78)),NA(),ABS(EO79-EO78))</f>
        <v/>
      </c>
      <c r="ET79">
        <f>IF(ISNA(EN79),NA(),Capability!$N$9)</f>
        <v/>
      </c>
      <c r="EU79">
        <f>IF(ISNA(EN79),NA(),IF(OR(Capability!$Q$9="",Settings!$F$7&lt;&gt;"Y"),NA(),Capability!$Q$9))</f>
        <v/>
      </c>
      <c r="EV79">
        <f>IF(ISNA(EN79),NA(),IF(OR(Capability!$P$9="",Settings!$F$7&lt;&gt;"Y"),NA(),Capability!$P$9))</f>
        <v/>
      </c>
      <c r="FD79">
        <f>IF((FG$1+75)&gt;FE$1,NA(),(FG$1+75)-4)</f>
        <v/>
      </c>
      <c r="FE79">
        <f>IF((FG$1+75)&gt;FE$1,NA(),INDEX('Data Entry'!$M$5:$M$10004,(FG$1+75)-4))</f>
        <v/>
      </c>
      <c r="FF79">
        <f>IF(ISNA(FD79),NA(),Capability!$K$10)</f>
        <v/>
      </c>
      <c r="FG79">
        <f>IF(ISNA(FD79),NA(),Capability!$J$10)</f>
        <v/>
      </c>
      <c r="FH79">
        <f>IF(ISNA(FD79),NA(),Capability!$L$10)</f>
        <v/>
      </c>
      <c r="FI79">
        <f>IF(OR(ISNA(FE79),ISNA(FE78)),NA(),ABS(FE79-FE78))</f>
        <v/>
      </c>
      <c r="FJ79">
        <f>IF(ISNA(FD79),NA(),Capability!$N$10)</f>
        <v/>
      </c>
      <c r="FK79">
        <f>IF(ISNA(FD79),NA(),IF(OR(Capability!$Q$10="",Settings!$F$7&lt;&gt;"Y"),NA(),Capability!$Q$10))</f>
        <v/>
      </c>
      <c r="FL79">
        <f>IF(ISNA(FD79),NA(),IF(OR(Capability!$P$10="",Settings!$F$7&lt;&gt;"Y"),NA(),Capability!$P$10))</f>
        <v/>
      </c>
      <c r="FT79">
        <f>IF((FW$1+75)&gt;FU$1,NA(),(FW$1+75)-4)</f>
        <v/>
      </c>
      <c r="FU79">
        <f>IF((FW$1+75)&gt;FU$1,NA(),INDEX('Data Entry'!$N$5:$N$10004,(FW$1+75)-4))</f>
        <v/>
      </c>
      <c r="FV79">
        <f>IF(ISNA(FT79),NA(),Capability!$K$11)</f>
        <v/>
      </c>
      <c r="FW79">
        <f>IF(ISNA(FT79),NA(),Capability!$J$11)</f>
        <v/>
      </c>
      <c r="FX79">
        <f>IF(ISNA(FT79),NA(),Capability!$L$11)</f>
        <v/>
      </c>
      <c r="FY79">
        <f>IF(OR(ISNA(FU79),ISNA(FU78)),NA(),ABS(FU79-FU78))</f>
        <v/>
      </c>
      <c r="FZ79">
        <f>IF(ISNA(FT79),NA(),Capability!$N$11)</f>
        <v/>
      </c>
      <c r="GA79">
        <f>IF(ISNA(FT79),NA(),IF(OR(Capability!$Q$11="",Settings!$F$7&lt;&gt;"Y"),NA(),Capability!$Q$11))</f>
        <v/>
      </c>
      <c r="GB79">
        <f>IF(ISNA(FT79),NA(),IF(OR(Capability!$P$11="",Settings!$F$7&lt;&gt;"Y"),NA(),Capability!$P$11))</f>
        <v/>
      </c>
      <c r="GJ79">
        <f>IF((GM$1+75)&gt;GK$1,NA(),(GM$1+75)-4)</f>
        <v/>
      </c>
      <c r="GK79">
        <f>IF((GM$1+75)&gt;GK$1,NA(),INDEX('Data Entry'!$O$5:$O$10004,(GM$1+75)-4))</f>
        <v/>
      </c>
      <c r="GL79">
        <f>IF(ISNA(GJ79),NA(),Capability!$K$12)</f>
        <v/>
      </c>
      <c r="GM79">
        <f>IF(ISNA(GJ79),NA(),Capability!$J$12)</f>
        <v/>
      </c>
      <c r="GN79">
        <f>IF(ISNA(GJ79),NA(),Capability!$L$12)</f>
        <v/>
      </c>
      <c r="GO79">
        <f>IF(OR(ISNA(GK79),ISNA(GK78)),NA(),ABS(GK79-GK78))</f>
        <v/>
      </c>
      <c r="GP79">
        <f>IF(ISNA(GJ79),NA(),Capability!$N$12)</f>
        <v/>
      </c>
      <c r="GQ79">
        <f>IF(ISNA(GJ79),NA(),IF(OR(Capability!$Q$12="",Settings!$F$7&lt;&gt;"Y"),NA(),Capability!$Q$12))</f>
        <v/>
      </c>
      <c r="GR79">
        <f>IF(ISNA(GJ79),NA(),IF(OR(Capability!$P$12="",Settings!$F$7&lt;&gt;"Y"),NA(),Capability!$P$12))</f>
        <v/>
      </c>
      <c r="GZ79">
        <f>IF((HC$1+75)&gt;HA$1,NA(),(HC$1+75)-4)</f>
        <v/>
      </c>
      <c r="HA79">
        <f>IF((HC$1+75)&gt;HA$1,NA(),INDEX('Data Entry'!$P$5:$P$10004,(HC$1+75)-4))</f>
        <v/>
      </c>
      <c r="HB79">
        <f>IF(ISNA(GZ79),NA(),Capability!$K$13)</f>
        <v/>
      </c>
      <c r="HC79">
        <f>IF(ISNA(GZ79),NA(),Capability!$J$13)</f>
        <v/>
      </c>
      <c r="HD79">
        <f>IF(ISNA(GZ79),NA(),Capability!$L$13)</f>
        <v/>
      </c>
      <c r="HE79">
        <f>IF(OR(ISNA(HA79),ISNA(HA78)),NA(),ABS(HA79-HA78))</f>
        <v/>
      </c>
      <c r="HF79">
        <f>IF(ISNA(GZ79),NA(),Capability!$N$13)</f>
        <v/>
      </c>
      <c r="HG79">
        <f>IF(ISNA(GZ79),NA(),IF(OR(Capability!$Q$13="",Settings!$F$7&lt;&gt;"Y"),NA(),Capability!$Q$13))</f>
        <v/>
      </c>
      <c r="HH79">
        <f>IF(ISNA(GZ79),NA(),IF(OR(Capability!$P$13="",Settings!$F$7&lt;&gt;"Y"),NA(),Capability!$P$13))</f>
        <v/>
      </c>
      <c r="HP79">
        <f>IF((HS$1+75)&gt;HQ$1,NA(),(HS$1+75)-4)</f>
        <v/>
      </c>
      <c r="HQ79">
        <f>IF((HS$1+75)&gt;HQ$1,NA(),INDEX('Data Entry'!$Q$5:$Q$10004,(HS$1+75)-4))</f>
        <v/>
      </c>
      <c r="HR79">
        <f>IF(ISNA(HP79),NA(),Capability!$K$14)</f>
        <v/>
      </c>
      <c r="HS79">
        <f>IF(ISNA(HP79),NA(),Capability!$J$14)</f>
        <v/>
      </c>
      <c r="HT79">
        <f>IF(ISNA(HP79),NA(),Capability!$L$14)</f>
        <v/>
      </c>
      <c r="HU79">
        <f>IF(OR(ISNA(HQ79),ISNA(HQ78)),NA(),ABS(HQ79-HQ78))</f>
        <v/>
      </c>
      <c r="HV79">
        <f>IF(ISNA(HP79),NA(),Capability!$N$14)</f>
        <v/>
      </c>
      <c r="HW79">
        <f>IF(ISNA(HP79),NA(),IF(OR(Capability!$Q$14="",Settings!$F$7&lt;&gt;"Y"),NA(),Capability!$Q$14))</f>
        <v/>
      </c>
      <c r="HX79">
        <f>IF(ISNA(HP79),NA(),IF(OR(Capability!$P$14="",Settings!$F$7&lt;&gt;"Y"),NA(),Capability!$P$14))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R80">
        <f>IF((CU$1+76)&gt;CS$1,NA(),(CU$1+76)-4)</f>
        <v/>
      </c>
      <c r="CS80">
        <f>IF((CU$1+76)&gt;CS$1,NA(),INDEX('Data Entry'!$I$5:$I$10004,(CU$1+76)-4))</f>
        <v/>
      </c>
      <c r="CT80">
        <f>IF(ISNA(CR80),NA(),Capability!$K$6)</f>
        <v/>
      </c>
      <c r="CU80">
        <f>IF(ISNA(CR80),NA(),Capability!$J$6)</f>
        <v/>
      </c>
      <c r="CV80">
        <f>IF(ISNA(CR80),NA(),Capability!$L$6)</f>
        <v/>
      </c>
      <c r="CW80">
        <f>IF(OR(ISNA(CS80),ISNA(CS79)),NA(),ABS(CS80-CS79))</f>
        <v/>
      </c>
      <c r="CX80">
        <f>IF(ISNA(CR80),NA(),Capability!$N$6)</f>
        <v/>
      </c>
      <c r="CY80">
        <f>IF(ISNA(CR80),NA(),IF(OR(Capability!$Q$6="",Settings!$F$7&lt;&gt;"Y"),NA(),Capability!$Q$6))</f>
        <v/>
      </c>
      <c r="CZ80">
        <f>IF(ISNA(CR80),NA(),IF(OR(Capability!$P$6="",Settings!$F$7&lt;&gt;"Y"),NA(),Capability!$P$6))</f>
        <v/>
      </c>
      <c r="DH80">
        <f>IF((DK$1+76)&gt;DI$1,NA(),(DK$1+76)-4)</f>
        <v/>
      </c>
      <c r="DI80">
        <f>IF((DK$1+76)&gt;DI$1,NA(),INDEX('Data Entry'!$J$5:$J$10004,(DK$1+76)-4))</f>
        <v/>
      </c>
      <c r="DJ80">
        <f>IF(ISNA(DH80),NA(),Capability!$K$7)</f>
        <v/>
      </c>
      <c r="DK80">
        <f>IF(ISNA(DH80),NA(),Capability!$J$7)</f>
        <v/>
      </c>
      <c r="DL80">
        <f>IF(ISNA(DH80),NA(),Capability!$L$7)</f>
        <v/>
      </c>
      <c r="DM80">
        <f>IF(OR(ISNA(DI80),ISNA(DI79)),NA(),ABS(DI80-DI79))</f>
        <v/>
      </c>
      <c r="DN80">
        <f>IF(ISNA(DH80),NA(),Capability!$N$7)</f>
        <v/>
      </c>
      <c r="DO80">
        <f>IF(ISNA(DH80),NA(),IF(OR(Capability!$Q$7="",Settings!$F$7&lt;&gt;"Y"),NA(),Capability!$Q$7))</f>
        <v/>
      </c>
      <c r="DP80">
        <f>IF(ISNA(DH80),NA(),IF(OR(Capability!$P$7="",Settings!$F$7&lt;&gt;"Y"),NA(),Capability!$P$7))</f>
        <v/>
      </c>
      <c r="DX80">
        <f>IF((EA$1+76)&gt;DY$1,NA(),(EA$1+76)-4)</f>
        <v/>
      </c>
      <c r="DY80">
        <f>IF((EA$1+76)&gt;DY$1,NA(),INDEX('Data Entry'!$K$5:$K$10004,(EA$1+76)-4))</f>
        <v/>
      </c>
      <c r="DZ80">
        <f>IF(ISNA(DX80),NA(),Capability!$K$8)</f>
        <v/>
      </c>
      <c r="EA80">
        <f>IF(ISNA(DX80),NA(),Capability!$J$8)</f>
        <v/>
      </c>
      <c r="EB80">
        <f>IF(ISNA(DX80),NA(),Capability!$L$8)</f>
        <v/>
      </c>
      <c r="EC80">
        <f>IF(OR(ISNA(DY80),ISNA(DY79)),NA(),ABS(DY80-DY79))</f>
        <v/>
      </c>
      <c r="ED80">
        <f>IF(ISNA(DX80),NA(),Capability!$N$8)</f>
        <v/>
      </c>
      <c r="EE80">
        <f>IF(ISNA(DX80),NA(),IF(OR(Capability!$Q$8="",Settings!$F$7&lt;&gt;"Y"),NA(),Capability!$Q$8))</f>
        <v/>
      </c>
      <c r="EF80">
        <f>IF(ISNA(DX80),NA(),IF(OR(Capability!$P$8="",Settings!$F$7&lt;&gt;"Y"),NA(),Capability!$P$8))</f>
        <v/>
      </c>
      <c r="EN80">
        <f>IF((EQ$1+76)&gt;EO$1,NA(),(EQ$1+76)-4)</f>
        <v/>
      </c>
      <c r="EO80">
        <f>IF((EQ$1+76)&gt;EO$1,NA(),INDEX('Data Entry'!$L$5:$L$10004,(EQ$1+76)-4))</f>
        <v/>
      </c>
      <c r="EP80">
        <f>IF(ISNA(EN80),NA(),Capability!$K$9)</f>
        <v/>
      </c>
      <c r="EQ80">
        <f>IF(ISNA(EN80),NA(),Capability!$J$9)</f>
        <v/>
      </c>
      <c r="ER80">
        <f>IF(ISNA(EN80),NA(),Capability!$L$9)</f>
        <v/>
      </c>
      <c r="ES80">
        <f>IF(OR(ISNA(EO80),ISNA(EO79)),NA(),ABS(EO80-EO79))</f>
        <v/>
      </c>
      <c r="ET80">
        <f>IF(ISNA(EN80),NA(),Capability!$N$9)</f>
        <v/>
      </c>
      <c r="EU80">
        <f>IF(ISNA(EN80),NA(),IF(OR(Capability!$Q$9="",Settings!$F$7&lt;&gt;"Y"),NA(),Capability!$Q$9))</f>
        <v/>
      </c>
      <c r="EV80">
        <f>IF(ISNA(EN80),NA(),IF(OR(Capability!$P$9="",Settings!$F$7&lt;&gt;"Y"),NA(),Capability!$P$9))</f>
        <v/>
      </c>
      <c r="FD80">
        <f>IF((FG$1+76)&gt;FE$1,NA(),(FG$1+76)-4)</f>
        <v/>
      </c>
      <c r="FE80">
        <f>IF((FG$1+76)&gt;FE$1,NA(),INDEX('Data Entry'!$M$5:$M$10004,(FG$1+76)-4))</f>
        <v/>
      </c>
      <c r="FF80">
        <f>IF(ISNA(FD80),NA(),Capability!$K$10)</f>
        <v/>
      </c>
      <c r="FG80">
        <f>IF(ISNA(FD80),NA(),Capability!$J$10)</f>
        <v/>
      </c>
      <c r="FH80">
        <f>IF(ISNA(FD80),NA(),Capability!$L$10)</f>
        <v/>
      </c>
      <c r="FI80">
        <f>IF(OR(ISNA(FE80),ISNA(FE79)),NA(),ABS(FE80-FE79))</f>
        <v/>
      </c>
      <c r="FJ80">
        <f>IF(ISNA(FD80),NA(),Capability!$N$10)</f>
        <v/>
      </c>
      <c r="FK80">
        <f>IF(ISNA(FD80),NA(),IF(OR(Capability!$Q$10="",Settings!$F$7&lt;&gt;"Y"),NA(),Capability!$Q$10))</f>
        <v/>
      </c>
      <c r="FL80">
        <f>IF(ISNA(FD80),NA(),IF(OR(Capability!$P$10="",Settings!$F$7&lt;&gt;"Y"),NA(),Capability!$P$10))</f>
        <v/>
      </c>
      <c r="FT80">
        <f>IF((FW$1+76)&gt;FU$1,NA(),(FW$1+76)-4)</f>
        <v/>
      </c>
      <c r="FU80">
        <f>IF((FW$1+76)&gt;FU$1,NA(),INDEX('Data Entry'!$N$5:$N$10004,(FW$1+76)-4))</f>
        <v/>
      </c>
      <c r="FV80">
        <f>IF(ISNA(FT80),NA(),Capability!$K$11)</f>
        <v/>
      </c>
      <c r="FW80">
        <f>IF(ISNA(FT80),NA(),Capability!$J$11)</f>
        <v/>
      </c>
      <c r="FX80">
        <f>IF(ISNA(FT80),NA(),Capability!$L$11)</f>
        <v/>
      </c>
      <c r="FY80">
        <f>IF(OR(ISNA(FU80),ISNA(FU79)),NA(),ABS(FU80-FU79))</f>
        <v/>
      </c>
      <c r="FZ80">
        <f>IF(ISNA(FT80),NA(),Capability!$N$11)</f>
        <v/>
      </c>
      <c r="GA80">
        <f>IF(ISNA(FT80),NA(),IF(OR(Capability!$Q$11="",Settings!$F$7&lt;&gt;"Y"),NA(),Capability!$Q$11))</f>
        <v/>
      </c>
      <c r="GB80">
        <f>IF(ISNA(FT80),NA(),IF(OR(Capability!$P$11="",Settings!$F$7&lt;&gt;"Y"),NA(),Capability!$P$11))</f>
        <v/>
      </c>
      <c r="GJ80">
        <f>IF((GM$1+76)&gt;GK$1,NA(),(GM$1+76)-4)</f>
        <v/>
      </c>
      <c r="GK80">
        <f>IF((GM$1+76)&gt;GK$1,NA(),INDEX('Data Entry'!$O$5:$O$10004,(GM$1+76)-4))</f>
        <v/>
      </c>
      <c r="GL80">
        <f>IF(ISNA(GJ80),NA(),Capability!$K$12)</f>
        <v/>
      </c>
      <c r="GM80">
        <f>IF(ISNA(GJ80),NA(),Capability!$J$12)</f>
        <v/>
      </c>
      <c r="GN80">
        <f>IF(ISNA(GJ80),NA(),Capability!$L$12)</f>
        <v/>
      </c>
      <c r="GO80">
        <f>IF(OR(ISNA(GK80),ISNA(GK79)),NA(),ABS(GK80-GK79))</f>
        <v/>
      </c>
      <c r="GP80">
        <f>IF(ISNA(GJ80),NA(),Capability!$N$12)</f>
        <v/>
      </c>
      <c r="GQ80">
        <f>IF(ISNA(GJ80),NA(),IF(OR(Capability!$Q$12="",Settings!$F$7&lt;&gt;"Y"),NA(),Capability!$Q$12))</f>
        <v/>
      </c>
      <c r="GR80">
        <f>IF(ISNA(GJ80),NA(),IF(OR(Capability!$P$12="",Settings!$F$7&lt;&gt;"Y"),NA(),Capability!$P$12))</f>
        <v/>
      </c>
      <c r="GZ80">
        <f>IF((HC$1+76)&gt;HA$1,NA(),(HC$1+76)-4)</f>
        <v/>
      </c>
      <c r="HA80">
        <f>IF((HC$1+76)&gt;HA$1,NA(),INDEX('Data Entry'!$P$5:$P$10004,(HC$1+76)-4))</f>
        <v/>
      </c>
      <c r="HB80">
        <f>IF(ISNA(GZ80),NA(),Capability!$K$13)</f>
        <v/>
      </c>
      <c r="HC80">
        <f>IF(ISNA(GZ80),NA(),Capability!$J$13)</f>
        <v/>
      </c>
      <c r="HD80">
        <f>IF(ISNA(GZ80),NA(),Capability!$L$13)</f>
        <v/>
      </c>
      <c r="HE80">
        <f>IF(OR(ISNA(HA80),ISNA(HA79)),NA(),ABS(HA80-HA79))</f>
        <v/>
      </c>
      <c r="HF80">
        <f>IF(ISNA(GZ80),NA(),Capability!$N$13)</f>
        <v/>
      </c>
      <c r="HG80">
        <f>IF(ISNA(GZ80),NA(),IF(OR(Capability!$Q$13="",Settings!$F$7&lt;&gt;"Y"),NA(),Capability!$Q$13))</f>
        <v/>
      </c>
      <c r="HH80">
        <f>IF(ISNA(GZ80),NA(),IF(OR(Capability!$P$13="",Settings!$F$7&lt;&gt;"Y"),NA(),Capability!$P$13))</f>
        <v/>
      </c>
      <c r="HP80">
        <f>IF((HS$1+76)&gt;HQ$1,NA(),(HS$1+76)-4)</f>
        <v/>
      </c>
      <c r="HQ80">
        <f>IF((HS$1+76)&gt;HQ$1,NA(),INDEX('Data Entry'!$Q$5:$Q$10004,(HS$1+76)-4))</f>
        <v/>
      </c>
      <c r="HR80">
        <f>IF(ISNA(HP80),NA(),Capability!$K$14)</f>
        <v/>
      </c>
      <c r="HS80">
        <f>IF(ISNA(HP80),NA(),Capability!$J$14)</f>
        <v/>
      </c>
      <c r="HT80">
        <f>IF(ISNA(HP80),NA(),Capability!$L$14)</f>
        <v/>
      </c>
      <c r="HU80">
        <f>IF(OR(ISNA(HQ80),ISNA(HQ79)),NA(),ABS(HQ80-HQ79))</f>
        <v/>
      </c>
      <c r="HV80">
        <f>IF(ISNA(HP80),NA(),Capability!$N$14)</f>
        <v/>
      </c>
      <c r="HW80">
        <f>IF(ISNA(HP80),NA(),IF(OR(Capability!$Q$14="",Settings!$F$7&lt;&gt;"Y"),NA(),Capability!$Q$14))</f>
        <v/>
      </c>
      <c r="HX80">
        <f>IF(ISNA(HP80),NA(),IF(OR(Capability!$P$14="",Settings!$F$7&lt;&gt;"Y"),NA(),Capability!$P$14))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R81">
        <f>IF((CU$1+77)&gt;CS$1,NA(),(CU$1+77)-4)</f>
        <v/>
      </c>
      <c r="CS81">
        <f>IF((CU$1+77)&gt;CS$1,NA(),INDEX('Data Entry'!$I$5:$I$10004,(CU$1+77)-4))</f>
        <v/>
      </c>
      <c r="CT81">
        <f>IF(ISNA(CR81),NA(),Capability!$K$6)</f>
        <v/>
      </c>
      <c r="CU81">
        <f>IF(ISNA(CR81),NA(),Capability!$J$6)</f>
        <v/>
      </c>
      <c r="CV81">
        <f>IF(ISNA(CR81),NA(),Capability!$L$6)</f>
        <v/>
      </c>
      <c r="CW81">
        <f>IF(OR(ISNA(CS81),ISNA(CS80)),NA(),ABS(CS81-CS80))</f>
        <v/>
      </c>
      <c r="CX81">
        <f>IF(ISNA(CR81),NA(),Capability!$N$6)</f>
        <v/>
      </c>
      <c r="CY81">
        <f>IF(ISNA(CR81),NA(),IF(OR(Capability!$Q$6="",Settings!$F$7&lt;&gt;"Y"),NA(),Capability!$Q$6))</f>
        <v/>
      </c>
      <c r="CZ81">
        <f>IF(ISNA(CR81),NA(),IF(OR(Capability!$P$6="",Settings!$F$7&lt;&gt;"Y"),NA(),Capability!$P$6))</f>
        <v/>
      </c>
      <c r="DH81">
        <f>IF((DK$1+77)&gt;DI$1,NA(),(DK$1+77)-4)</f>
        <v/>
      </c>
      <c r="DI81">
        <f>IF((DK$1+77)&gt;DI$1,NA(),INDEX('Data Entry'!$J$5:$J$10004,(DK$1+77)-4))</f>
        <v/>
      </c>
      <c r="DJ81">
        <f>IF(ISNA(DH81),NA(),Capability!$K$7)</f>
        <v/>
      </c>
      <c r="DK81">
        <f>IF(ISNA(DH81),NA(),Capability!$J$7)</f>
        <v/>
      </c>
      <c r="DL81">
        <f>IF(ISNA(DH81),NA(),Capability!$L$7)</f>
        <v/>
      </c>
      <c r="DM81">
        <f>IF(OR(ISNA(DI81),ISNA(DI80)),NA(),ABS(DI81-DI80))</f>
        <v/>
      </c>
      <c r="DN81">
        <f>IF(ISNA(DH81),NA(),Capability!$N$7)</f>
        <v/>
      </c>
      <c r="DO81">
        <f>IF(ISNA(DH81),NA(),IF(OR(Capability!$Q$7="",Settings!$F$7&lt;&gt;"Y"),NA(),Capability!$Q$7))</f>
        <v/>
      </c>
      <c r="DP81">
        <f>IF(ISNA(DH81),NA(),IF(OR(Capability!$P$7="",Settings!$F$7&lt;&gt;"Y"),NA(),Capability!$P$7))</f>
        <v/>
      </c>
      <c r="DX81">
        <f>IF((EA$1+77)&gt;DY$1,NA(),(EA$1+77)-4)</f>
        <v/>
      </c>
      <c r="DY81">
        <f>IF((EA$1+77)&gt;DY$1,NA(),INDEX('Data Entry'!$K$5:$K$10004,(EA$1+77)-4))</f>
        <v/>
      </c>
      <c r="DZ81">
        <f>IF(ISNA(DX81),NA(),Capability!$K$8)</f>
        <v/>
      </c>
      <c r="EA81">
        <f>IF(ISNA(DX81),NA(),Capability!$J$8)</f>
        <v/>
      </c>
      <c r="EB81">
        <f>IF(ISNA(DX81),NA(),Capability!$L$8)</f>
        <v/>
      </c>
      <c r="EC81">
        <f>IF(OR(ISNA(DY81),ISNA(DY80)),NA(),ABS(DY81-DY80))</f>
        <v/>
      </c>
      <c r="ED81">
        <f>IF(ISNA(DX81),NA(),Capability!$N$8)</f>
        <v/>
      </c>
      <c r="EE81">
        <f>IF(ISNA(DX81),NA(),IF(OR(Capability!$Q$8="",Settings!$F$7&lt;&gt;"Y"),NA(),Capability!$Q$8))</f>
        <v/>
      </c>
      <c r="EF81">
        <f>IF(ISNA(DX81),NA(),IF(OR(Capability!$P$8="",Settings!$F$7&lt;&gt;"Y"),NA(),Capability!$P$8))</f>
        <v/>
      </c>
      <c r="EN81">
        <f>IF((EQ$1+77)&gt;EO$1,NA(),(EQ$1+77)-4)</f>
        <v/>
      </c>
      <c r="EO81">
        <f>IF((EQ$1+77)&gt;EO$1,NA(),INDEX('Data Entry'!$L$5:$L$10004,(EQ$1+77)-4))</f>
        <v/>
      </c>
      <c r="EP81">
        <f>IF(ISNA(EN81),NA(),Capability!$K$9)</f>
        <v/>
      </c>
      <c r="EQ81">
        <f>IF(ISNA(EN81),NA(),Capability!$J$9)</f>
        <v/>
      </c>
      <c r="ER81">
        <f>IF(ISNA(EN81),NA(),Capability!$L$9)</f>
        <v/>
      </c>
      <c r="ES81">
        <f>IF(OR(ISNA(EO81),ISNA(EO80)),NA(),ABS(EO81-EO80))</f>
        <v/>
      </c>
      <c r="ET81">
        <f>IF(ISNA(EN81),NA(),Capability!$N$9)</f>
        <v/>
      </c>
      <c r="EU81">
        <f>IF(ISNA(EN81),NA(),IF(OR(Capability!$Q$9="",Settings!$F$7&lt;&gt;"Y"),NA(),Capability!$Q$9))</f>
        <v/>
      </c>
      <c r="EV81">
        <f>IF(ISNA(EN81),NA(),IF(OR(Capability!$P$9="",Settings!$F$7&lt;&gt;"Y"),NA(),Capability!$P$9))</f>
        <v/>
      </c>
      <c r="FD81">
        <f>IF((FG$1+77)&gt;FE$1,NA(),(FG$1+77)-4)</f>
        <v/>
      </c>
      <c r="FE81">
        <f>IF((FG$1+77)&gt;FE$1,NA(),INDEX('Data Entry'!$M$5:$M$10004,(FG$1+77)-4))</f>
        <v/>
      </c>
      <c r="FF81">
        <f>IF(ISNA(FD81),NA(),Capability!$K$10)</f>
        <v/>
      </c>
      <c r="FG81">
        <f>IF(ISNA(FD81),NA(),Capability!$J$10)</f>
        <v/>
      </c>
      <c r="FH81">
        <f>IF(ISNA(FD81),NA(),Capability!$L$10)</f>
        <v/>
      </c>
      <c r="FI81">
        <f>IF(OR(ISNA(FE81),ISNA(FE80)),NA(),ABS(FE81-FE80))</f>
        <v/>
      </c>
      <c r="FJ81">
        <f>IF(ISNA(FD81),NA(),Capability!$N$10)</f>
        <v/>
      </c>
      <c r="FK81">
        <f>IF(ISNA(FD81),NA(),IF(OR(Capability!$Q$10="",Settings!$F$7&lt;&gt;"Y"),NA(),Capability!$Q$10))</f>
        <v/>
      </c>
      <c r="FL81">
        <f>IF(ISNA(FD81),NA(),IF(OR(Capability!$P$10="",Settings!$F$7&lt;&gt;"Y"),NA(),Capability!$P$10))</f>
        <v/>
      </c>
      <c r="FT81">
        <f>IF((FW$1+77)&gt;FU$1,NA(),(FW$1+77)-4)</f>
        <v/>
      </c>
      <c r="FU81">
        <f>IF((FW$1+77)&gt;FU$1,NA(),INDEX('Data Entry'!$N$5:$N$10004,(FW$1+77)-4))</f>
        <v/>
      </c>
      <c r="FV81">
        <f>IF(ISNA(FT81),NA(),Capability!$K$11)</f>
        <v/>
      </c>
      <c r="FW81">
        <f>IF(ISNA(FT81),NA(),Capability!$J$11)</f>
        <v/>
      </c>
      <c r="FX81">
        <f>IF(ISNA(FT81),NA(),Capability!$L$11)</f>
        <v/>
      </c>
      <c r="FY81">
        <f>IF(OR(ISNA(FU81),ISNA(FU80)),NA(),ABS(FU81-FU80))</f>
        <v/>
      </c>
      <c r="FZ81">
        <f>IF(ISNA(FT81),NA(),Capability!$N$11)</f>
        <v/>
      </c>
      <c r="GA81">
        <f>IF(ISNA(FT81),NA(),IF(OR(Capability!$Q$11="",Settings!$F$7&lt;&gt;"Y"),NA(),Capability!$Q$11))</f>
        <v/>
      </c>
      <c r="GB81">
        <f>IF(ISNA(FT81),NA(),IF(OR(Capability!$P$11="",Settings!$F$7&lt;&gt;"Y"),NA(),Capability!$P$11))</f>
        <v/>
      </c>
      <c r="GJ81">
        <f>IF((GM$1+77)&gt;GK$1,NA(),(GM$1+77)-4)</f>
        <v/>
      </c>
      <c r="GK81">
        <f>IF((GM$1+77)&gt;GK$1,NA(),INDEX('Data Entry'!$O$5:$O$10004,(GM$1+77)-4))</f>
        <v/>
      </c>
      <c r="GL81">
        <f>IF(ISNA(GJ81),NA(),Capability!$K$12)</f>
        <v/>
      </c>
      <c r="GM81">
        <f>IF(ISNA(GJ81),NA(),Capability!$J$12)</f>
        <v/>
      </c>
      <c r="GN81">
        <f>IF(ISNA(GJ81),NA(),Capability!$L$12)</f>
        <v/>
      </c>
      <c r="GO81">
        <f>IF(OR(ISNA(GK81),ISNA(GK80)),NA(),ABS(GK81-GK80))</f>
        <v/>
      </c>
      <c r="GP81">
        <f>IF(ISNA(GJ81),NA(),Capability!$N$12)</f>
        <v/>
      </c>
      <c r="GQ81">
        <f>IF(ISNA(GJ81),NA(),IF(OR(Capability!$Q$12="",Settings!$F$7&lt;&gt;"Y"),NA(),Capability!$Q$12))</f>
        <v/>
      </c>
      <c r="GR81">
        <f>IF(ISNA(GJ81),NA(),IF(OR(Capability!$P$12="",Settings!$F$7&lt;&gt;"Y"),NA(),Capability!$P$12))</f>
        <v/>
      </c>
      <c r="GZ81">
        <f>IF((HC$1+77)&gt;HA$1,NA(),(HC$1+77)-4)</f>
        <v/>
      </c>
      <c r="HA81">
        <f>IF((HC$1+77)&gt;HA$1,NA(),INDEX('Data Entry'!$P$5:$P$10004,(HC$1+77)-4))</f>
        <v/>
      </c>
      <c r="HB81">
        <f>IF(ISNA(GZ81),NA(),Capability!$K$13)</f>
        <v/>
      </c>
      <c r="HC81">
        <f>IF(ISNA(GZ81),NA(),Capability!$J$13)</f>
        <v/>
      </c>
      <c r="HD81">
        <f>IF(ISNA(GZ81),NA(),Capability!$L$13)</f>
        <v/>
      </c>
      <c r="HE81">
        <f>IF(OR(ISNA(HA81),ISNA(HA80)),NA(),ABS(HA81-HA80))</f>
        <v/>
      </c>
      <c r="HF81">
        <f>IF(ISNA(GZ81),NA(),Capability!$N$13)</f>
        <v/>
      </c>
      <c r="HG81">
        <f>IF(ISNA(GZ81),NA(),IF(OR(Capability!$Q$13="",Settings!$F$7&lt;&gt;"Y"),NA(),Capability!$Q$13))</f>
        <v/>
      </c>
      <c r="HH81">
        <f>IF(ISNA(GZ81),NA(),IF(OR(Capability!$P$13="",Settings!$F$7&lt;&gt;"Y"),NA(),Capability!$P$13))</f>
        <v/>
      </c>
      <c r="HP81">
        <f>IF((HS$1+77)&gt;HQ$1,NA(),(HS$1+77)-4)</f>
        <v/>
      </c>
      <c r="HQ81">
        <f>IF((HS$1+77)&gt;HQ$1,NA(),INDEX('Data Entry'!$Q$5:$Q$10004,(HS$1+77)-4))</f>
        <v/>
      </c>
      <c r="HR81">
        <f>IF(ISNA(HP81),NA(),Capability!$K$14)</f>
        <v/>
      </c>
      <c r="HS81">
        <f>IF(ISNA(HP81),NA(),Capability!$J$14)</f>
        <v/>
      </c>
      <c r="HT81">
        <f>IF(ISNA(HP81),NA(),Capability!$L$14)</f>
        <v/>
      </c>
      <c r="HU81">
        <f>IF(OR(ISNA(HQ81),ISNA(HQ80)),NA(),ABS(HQ81-HQ80))</f>
        <v/>
      </c>
      <c r="HV81">
        <f>IF(ISNA(HP81),NA(),Capability!$N$14)</f>
        <v/>
      </c>
      <c r="HW81">
        <f>IF(ISNA(HP81),NA(),IF(OR(Capability!$Q$14="",Settings!$F$7&lt;&gt;"Y"),NA(),Capability!$Q$14))</f>
        <v/>
      </c>
      <c r="HX81">
        <f>IF(ISNA(HP81),NA(),IF(OR(Capability!$P$14="",Settings!$F$7&lt;&gt;"Y"),NA(),Capability!$P$14))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R82">
        <f>IF((CU$1+78)&gt;CS$1,NA(),(CU$1+78)-4)</f>
        <v/>
      </c>
      <c r="CS82">
        <f>IF((CU$1+78)&gt;CS$1,NA(),INDEX('Data Entry'!$I$5:$I$10004,(CU$1+78)-4))</f>
        <v/>
      </c>
      <c r="CT82">
        <f>IF(ISNA(CR82),NA(),Capability!$K$6)</f>
        <v/>
      </c>
      <c r="CU82">
        <f>IF(ISNA(CR82),NA(),Capability!$J$6)</f>
        <v/>
      </c>
      <c r="CV82">
        <f>IF(ISNA(CR82),NA(),Capability!$L$6)</f>
        <v/>
      </c>
      <c r="CW82">
        <f>IF(OR(ISNA(CS82),ISNA(CS81)),NA(),ABS(CS82-CS81))</f>
        <v/>
      </c>
      <c r="CX82">
        <f>IF(ISNA(CR82),NA(),Capability!$N$6)</f>
        <v/>
      </c>
      <c r="CY82">
        <f>IF(ISNA(CR82),NA(),IF(OR(Capability!$Q$6="",Settings!$F$7&lt;&gt;"Y"),NA(),Capability!$Q$6))</f>
        <v/>
      </c>
      <c r="CZ82">
        <f>IF(ISNA(CR82),NA(),IF(OR(Capability!$P$6="",Settings!$F$7&lt;&gt;"Y"),NA(),Capability!$P$6))</f>
        <v/>
      </c>
      <c r="DH82">
        <f>IF((DK$1+78)&gt;DI$1,NA(),(DK$1+78)-4)</f>
        <v/>
      </c>
      <c r="DI82">
        <f>IF((DK$1+78)&gt;DI$1,NA(),INDEX('Data Entry'!$J$5:$J$10004,(DK$1+78)-4))</f>
        <v/>
      </c>
      <c r="DJ82">
        <f>IF(ISNA(DH82),NA(),Capability!$K$7)</f>
        <v/>
      </c>
      <c r="DK82">
        <f>IF(ISNA(DH82),NA(),Capability!$J$7)</f>
        <v/>
      </c>
      <c r="DL82">
        <f>IF(ISNA(DH82),NA(),Capability!$L$7)</f>
        <v/>
      </c>
      <c r="DM82">
        <f>IF(OR(ISNA(DI82),ISNA(DI81)),NA(),ABS(DI82-DI81))</f>
        <v/>
      </c>
      <c r="DN82">
        <f>IF(ISNA(DH82),NA(),Capability!$N$7)</f>
        <v/>
      </c>
      <c r="DO82">
        <f>IF(ISNA(DH82),NA(),IF(OR(Capability!$Q$7="",Settings!$F$7&lt;&gt;"Y"),NA(),Capability!$Q$7))</f>
        <v/>
      </c>
      <c r="DP82">
        <f>IF(ISNA(DH82),NA(),IF(OR(Capability!$P$7="",Settings!$F$7&lt;&gt;"Y"),NA(),Capability!$P$7))</f>
        <v/>
      </c>
      <c r="DX82">
        <f>IF((EA$1+78)&gt;DY$1,NA(),(EA$1+78)-4)</f>
        <v/>
      </c>
      <c r="DY82">
        <f>IF((EA$1+78)&gt;DY$1,NA(),INDEX('Data Entry'!$K$5:$K$10004,(EA$1+78)-4))</f>
        <v/>
      </c>
      <c r="DZ82">
        <f>IF(ISNA(DX82),NA(),Capability!$K$8)</f>
        <v/>
      </c>
      <c r="EA82">
        <f>IF(ISNA(DX82),NA(),Capability!$J$8)</f>
        <v/>
      </c>
      <c r="EB82">
        <f>IF(ISNA(DX82),NA(),Capability!$L$8)</f>
        <v/>
      </c>
      <c r="EC82">
        <f>IF(OR(ISNA(DY82),ISNA(DY81)),NA(),ABS(DY82-DY81))</f>
        <v/>
      </c>
      <c r="ED82">
        <f>IF(ISNA(DX82),NA(),Capability!$N$8)</f>
        <v/>
      </c>
      <c r="EE82">
        <f>IF(ISNA(DX82),NA(),IF(OR(Capability!$Q$8="",Settings!$F$7&lt;&gt;"Y"),NA(),Capability!$Q$8))</f>
        <v/>
      </c>
      <c r="EF82">
        <f>IF(ISNA(DX82),NA(),IF(OR(Capability!$P$8="",Settings!$F$7&lt;&gt;"Y"),NA(),Capability!$P$8))</f>
        <v/>
      </c>
      <c r="EN82">
        <f>IF((EQ$1+78)&gt;EO$1,NA(),(EQ$1+78)-4)</f>
        <v/>
      </c>
      <c r="EO82">
        <f>IF((EQ$1+78)&gt;EO$1,NA(),INDEX('Data Entry'!$L$5:$L$10004,(EQ$1+78)-4))</f>
        <v/>
      </c>
      <c r="EP82">
        <f>IF(ISNA(EN82),NA(),Capability!$K$9)</f>
        <v/>
      </c>
      <c r="EQ82">
        <f>IF(ISNA(EN82),NA(),Capability!$J$9)</f>
        <v/>
      </c>
      <c r="ER82">
        <f>IF(ISNA(EN82),NA(),Capability!$L$9)</f>
        <v/>
      </c>
      <c r="ES82">
        <f>IF(OR(ISNA(EO82),ISNA(EO81)),NA(),ABS(EO82-EO81))</f>
        <v/>
      </c>
      <c r="ET82">
        <f>IF(ISNA(EN82),NA(),Capability!$N$9)</f>
        <v/>
      </c>
      <c r="EU82">
        <f>IF(ISNA(EN82),NA(),IF(OR(Capability!$Q$9="",Settings!$F$7&lt;&gt;"Y"),NA(),Capability!$Q$9))</f>
        <v/>
      </c>
      <c r="EV82">
        <f>IF(ISNA(EN82),NA(),IF(OR(Capability!$P$9="",Settings!$F$7&lt;&gt;"Y"),NA(),Capability!$P$9))</f>
        <v/>
      </c>
      <c r="FD82">
        <f>IF((FG$1+78)&gt;FE$1,NA(),(FG$1+78)-4)</f>
        <v/>
      </c>
      <c r="FE82">
        <f>IF((FG$1+78)&gt;FE$1,NA(),INDEX('Data Entry'!$M$5:$M$10004,(FG$1+78)-4))</f>
        <v/>
      </c>
      <c r="FF82">
        <f>IF(ISNA(FD82),NA(),Capability!$K$10)</f>
        <v/>
      </c>
      <c r="FG82">
        <f>IF(ISNA(FD82),NA(),Capability!$J$10)</f>
        <v/>
      </c>
      <c r="FH82">
        <f>IF(ISNA(FD82),NA(),Capability!$L$10)</f>
        <v/>
      </c>
      <c r="FI82">
        <f>IF(OR(ISNA(FE82),ISNA(FE81)),NA(),ABS(FE82-FE81))</f>
        <v/>
      </c>
      <c r="FJ82">
        <f>IF(ISNA(FD82),NA(),Capability!$N$10)</f>
        <v/>
      </c>
      <c r="FK82">
        <f>IF(ISNA(FD82),NA(),IF(OR(Capability!$Q$10="",Settings!$F$7&lt;&gt;"Y"),NA(),Capability!$Q$10))</f>
        <v/>
      </c>
      <c r="FL82">
        <f>IF(ISNA(FD82),NA(),IF(OR(Capability!$P$10="",Settings!$F$7&lt;&gt;"Y"),NA(),Capability!$P$10))</f>
        <v/>
      </c>
      <c r="FT82">
        <f>IF((FW$1+78)&gt;FU$1,NA(),(FW$1+78)-4)</f>
        <v/>
      </c>
      <c r="FU82">
        <f>IF((FW$1+78)&gt;FU$1,NA(),INDEX('Data Entry'!$N$5:$N$10004,(FW$1+78)-4))</f>
        <v/>
      </c>
      <c r="FV82">
        <f>IF(ISNA(FT82),NA(),Capability!$K$11)</f>
        <v/>
      </c>
      <c r="FW82">
        <f>IF(ISNA(FT82),NA(),Capability!$J$11)</f>
        <v/>
      </c>
      <c r="FX82">
        <f>IF(ISNA(FT82),NA(),Capability!$L$11)</f>
        <v/>
      </c>
      <c r="FY82">
        <f>IF(OR(ISNA(FU82),ISNA(FU81)),NA(),ABS(FU82-FU81))</f>
        <v/>
      </c>
      <c r="FZ82">
        <f>IF(ISNA(FT82),NA(),Capability!$N$11)</f>
        <v/>
      </c>
      <c r="GA82">
        <f>IF(ISNA(FT82),NA(),IF(OR(Capability!$Q$11="",Settings!$F$7&lt;&gt;"Y"),NA(),Capability!$Q$11))</f>
        <v/>
      </c>
      <c r="GB82">
        <f>IF(ISNA(FT82),NA(),IF(OR(Capability!$P$11="",Settings!$F$7&lt;&gt;"Y"),NA(),Capability!$P$11))</f>
        <v/>
      </c>
      <c r="GJ82">
        <f>IF((GM$1+78)&gt;GK$1,NA(),(GM$1+78)-4)</f>
        <v/>
      </c>
      <c r="GK82">
        <f>IF((GM$1+78)&gt;GK$1,NA(),INDEX('Data Entry'!$O$5:$O$10004,(GM$1+78)-4))</f>
        <v/>
      </c>
      <c r="GL82">
        <f>IF(ISNA(GJ82),NA(),Capability!$K$12)</f>
        <v/>
      </c>
      <c r="GM82">
        <f>IF(ISNA(GJ82),NA(),Capability!$J$12)</f>
        <v/>
      </c>
      <c r="GN82">
        <f>IF(ISNA(GJ82),NA(),Capability!$L$12)</f>
        <v/>
      </c>
      <c r="GO82">
        <f>IF(OR(ISNA(GK82),ISNA(GK81)),NA(),ABS(GK82-GK81))</f>
        <v/>
      </c>
      <c r="GP82">
        <f>IF(ISNA(GJ82),NA(),Capability!$N$12)</f>
        <v/>
      </c>
      <c r="GQ82">
        <f>IF(ISNA(GJ82),NA(),IF(OR(Capability!$Q$12="",Settings!$F$7&lt;&gt;"Y"),NA(),Capability!$Q$12))</f>
        <v/>
      </c>
      <c r="GR82">
        <f>IF(ISNA(GJ82),NA(),IF(OR(Capability!$P$12="",Settings!$F$7&lt;&gt;"Y"),NA(),Capability!$P$12))</f>
        <v/>
      </c>
      <c r="GZ82">
        <f>IF((HC$1+78)&gt;HA$1,NA(),(HC$1+78)-4)</f>
        <v/>
      </c>
      <c r="HA82">
        <f>IF((HC$1+78)&gt;HA$1,NA(),INDEX('Data Entry'!$P$5:$P$10004,(HC$1+78)-4))</f>
        <v/>
      </c>
      <c r="HB82">
        <f>IF(ISNA(GZ82),NA(),Capability!$K$13)</f>
        <v/>
      </c>
      <c r="HC82">
        <f>IF(ISNA(GZ82),NA(),Capability!$J$13)</f>
        <v/>
      </c>
      <c r="HD82">
        <f>IF(ISNA(GZ82),NA(),Capability!$L$13)</f>
        <v/>
      </c>
      <c r="HE82">
        <f>IF(OR(ISNA(HA82),ISNA(HA81)),NA(),ABS(HA82-HA81))</f>
        <v/>
      </c>
      <c r="HF82">
        <f>IF(ISNA(GZ82),NA(),Capability!$N$13)</f>
        <v/>
      </c>
      <c r="HG82">
        <f>IF(ISNA(GZ82),NA(),IF(OR(Capability!$Q$13="",Settings!$F$7&lt;&gt;"Y"),NA(),Capability!$Q$13))</f>
        <v/>
      </c>
      <c r="HH82">
        <f>IF(ISNA(GZ82),NA(),IF(OR(Capability!$P$13="",Settings!$F$7&lt;&gt;"Y"),NA(),Capability!$P$13))</f>
        <v/>
      </c>
      <c r="HP82">
        <f>IF((HS$1+78)&gt;HQ$1,NA(),(HS$1+78)-4)</f>
        <v/>
      </c>
      <c r="HQ82">
        <f>IF((HS$1+78)&gt;HQ$1,NA(),INDEX('Data Entry'!$Q$5:$Q$10004,(HS$1+78)-4))</f>
        <v/>
      </c>
      <c r="HR82">
        <f>IF(ISNA(HP82),NA(),Capability!$K$14)</f>
        <v/>
      </c>
      <c r="HS82">
        <f>IF(ISNA(HP82),NA(),Capability!$J$14)</f>
        <v/>
      </c>
      <c r="HT82">
        <f>IF(ISNA(HP82),NA(),Capability!$L$14)</f>
        <v/>
      </c>
      <c r="HU82">
        <f>IF(OR(ISNA(HQ82),ISNA(HQ81)),NA(),ABS(HQ82-HQ81))</f>
        <v/>
      </c>
      <c r="HV82">
        <f>IF(ISNA(HP82),NA(),Capability!$N$14)</f>
        <v/>
      </c>
      <c r="HW82">
        <f>IF(ISNA(HP82),NA(),IF(OR(Capability!$Q$14="",Settings!$F$7&lt;&gt;"Y"),NA(),Capability!$Q$14))</f>
        <v/>
      </c>
      <c r="HX82">
        <f>IF(ISNA(HP82),NA(),IF(OR(Capability!$P$14="",Settings!$F$7&lt;&gt;"Y"),NA(),Capability!$P$14))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R83">
        <f>IF((CU$1+79)&gt;CS$1,NA(),(CU$1+79)-4)</f>
        <v/>
      </c>
      <c r="CS83">
        <f>IF((CU$1+79)&gt;CS$1,NA(),INDEX('Data Entry'!$I$5:$I$10004,(CU$1+79)-4))</f>
        <v/>
      </c>
      <c r="CT83">
        <f>IF(ISNA(CR83),NA(),Capability!$K$6)</f>
        <v/>
      </c>
      <c r="CU83">
        <f>IF(ISNA(CR83),NA(),Capability!$J$6)</f>
        <v/>
      </c>
      <c r="CV83">
        <f>IF(ISNA(CR83),NA(),Capability!$L$6)</f>
        <v/>
      </c>
      <c r="CW83">
        <f>IF(OR(ISNA(CS83),ISNA(CS82)),NA(),ABS(CS83-CS82))</f>
        <v/>
      </c>
      <c r="CX83">
        <f>IF(ISNA(CR83),NA(),Capability!$N$6)</f>
        <v/>
      </c>
      <c r="CY83">
        <f>IF(ISNA(CR83),NA(),IF(OR(Capability!$Q$6="",Settings!$F$7&lt;&gt;"Y"),NA(),Capability!$Q$6))</f>
        <v/>
      </c>
      <c r="CZ83">
        <f>IF(ISNA(CR83),NA(),IF(OR(Capability!$P$6="",Settings!$F$7&lt;&gt;"Y"),NA(),Capability!$P$6))</f>
        <v/>
      </c>
      <c r="DH83">
        <f>IF((DK$1+79)&gt;DI$1,NA(),(DK$1+79)-4)</f>
        <v/>
      </c>
      <c r="DI83">
        <f>IF((DK$1+79)&gt;DI$1,NA(),INDEX('Data Entry'!$J$5:$J$10004,(DK$1+79)-4))</f>
        <v/>
      </c>
      <c r="DJ83">
        <f>IF(ISNA(DH83),NA(),Capability!$K$7)</f>
        <v/>
      </c>
      <c r="DK83">
        <f>IF(ISNA(DH83),NA(),Capability!$J$7)</f>
        <v/>
      </c>
      <c r="DL83">
        <f>IF(ISNA(DH83),NA(),Capability!$L$7)</f>
        <v/>
      </c>
      <c r="DM83">
        <f>IF(OR(ISNA(DI83),ISNA(DI82)),NA(),ABS(DI83-DI82))</f>
        <v/>
      </c>
      <c r="DN83">
        <f>IF(ISNA(DH83),NA(),Capability!$N$7)</f>
        <v/>
      </c>
      <c r="DO83">
        <f>IF(ISNA(DH83),NA(),IF(OR(Capability!$Q$7="",Settings!$F$7&lt;&gt;"Y"),NA(),Capability!$Q$7))</f>
        <v/>
      </c>
      <c r="DP83">
        <f>IF(ISNA(DH83),NA(),IF(OR(Capability!$P$7="",Settings!$F$7&lt;&gt;"Y"),NA(),Capability!$P$7))</f>
        <v/>
      </c>
      <c r="DX83">
        <f>IF((EA$1+79)&gt;DY$1,NA(),(EA$1+79)-4)</f>
        <v/>
      </c>
      <c r="DY83">
        <f>IF((EA$1+79)&gt;DY$1,NA(),INDEX('Data Entry'!$K$5:$K$10004,(EA$1+79)-4))</f>
        <v/>
      </c>
      <c r="DZ83">
        <f>IF(ISNA(DX83),NA(),Capability!$K$8)</f>
        <v/>
      </c>
      <c r="EA83">
        <f>IF(ISNA(DX83),NA(),Capability!$J$8)</f>
        <v/>
      </c>
      <c r="EB83">
        <f>IF(ISNA(DX83),NA(),Capability!$L$8)</f>
        <v/>
      </c>
      <c r="EC83">
        <f>IF(OR(ISNA(DY83),ISNA(DY82)),NA(),ABS(DY83-DY82))</f>
        <v/>
      </c>
      <c r="ED83">
        <f>IF(ISNA(DX83),NA(),Capability!$N$8)</f>
        <v/>
      </c>
      <c r="EE83">
        <f>IF(ISNA(DX83),NA(),IF(OR(Capability!$Q$8="",Settings!$F$7&lt;&gt;"Y"),NA(),Capability!$Q$8))</f>
        <v/>
      </c>
      <c r="EF83">
        <f>IF(ISNA(DX83),NA(),IF(OR(Capability!$P$8="",Settings!$F$7&lt;&gt;"Y"),NA(),Capability!$P$8))</f>
        <v/>
      </c>
      <c r="EN83">
        <f>IF((EQ$1+79)&gt;EO$1,NA(),(EQ$1+79)-4)</f>
        <v/>
      </c>
      <c r="EO83">
        <f>IF((EQ$1+79)&gt;EO$1,NA(),INDEX('Data Entry'!$L$5:$L$10004,(EQ$1+79)-4))</f>
        <v/>
      </c>
      <c r="EP83">
        <f>IF(ISNA(EN83),NA(),Capability!$K$9)</f>
        <v/>
      </c>
      <c r="EQ83">
        <f>IF(ISNA(EN83),NA(),Capability!$J$9)</f>
        <v/>
      </c>
      <c r="ER83">
        <f>IF(ISNA(EN83),NA(),Capability!$L$9)</f>
        <v/>
      </c>
      <c r="ES83">
        <f>IF(OR(ISNA(EO83),ISNA(EO82)),NA(),ABS(EO83-EO82))</f>
        <v/>
      </c>
      <c r="ET83">
        <f>IF(ISNA(EN83),NA(),Capability!$N$9)</f>
        <v/>
      </c>
      <c r="EU83">
        <f>IF(ISNA(EN83),NA(),IF(OR(Capability!$Q$9="",Settings!$F$7&lt;&gt;"Y"),NA(),Capability!$Q$9))</f>
        <v/>
      </c>
      <c r="EV83">
        <f>IF(ISNA(EN83),NA(),IF(OR(Capability!$P$9="",Settings!$F$7&lt;&gt;"Y"),NA(),Capability!$P$9))</f>
        <v/>
      </c>
      <c r="FD83">
        <f>IF((FG$1+79)&gt;FE$1,NA(),(FG$1+79)-4)</f>
        <v/>
      </c>
      <c r="FE83">
        <f>IF((FG$1+79)&gt;FE$1,NA(),INDEX('Data Entry'!$M$5:$M$10004,(FG$1+79)-4))</f>
        <v/>
      </c>
      <c r="FF83">
        <f>IF(ISNA(FD83),NA(),Capability!$K$10)</f>
        <v/>
      </c>
      <c r="FG83">
        <f>IF(ISNA(FD83),NA(),Capability!$J$10)</f>
        <v/>
      </c>
      <c r="FH83">
        <f>IF(ISNA(FD83),NA(),Capability!$L$10)</f>
        <v/>
      </c>
      <c r="FI83">
        <f>IF(OR(ISNA(FE83),ISNA(FE82)),NA(),ABS(FE83-FE82))</f>
        <v/>
      </c>
      <c r="FJ83">
        <f>IF(ISNA(FD83),NA(),Capability!$N$10)</f>
        <v/>
      </c>
      <c r="FK83">
        <f>IF(ISNA(FD83),NA(),IF(OR(Capability!$Q$10="",Settings!$F$7&lt;&gt;"Y"),NA(),Capability!$Q$10))</f>
        <v/>
      </c>
      <c r="FL83">
        <f>IF(ISNA(FD83),NA(),IF(OR(Capability!$P$10="",Settings!$F$7&lt;&gt;"Y"),NA(),Capability!$P$10))</f>
        <v/>
      </c>
      <c r="FT83">
        <f>IF((FW$1+79)&gt;FU$1,NA(),(FW$1+79)-4)</f>
        <v/>
      </c>
      <c r="FU83">
        <f>IF((FW$1+79)&gt;FU$1,NA(),INDEX('Data Entry'!$N$5:$N$10004,(FW$1+79)-4))</f>
        <v/>
      </c>
      <c r="FV83">
        <f>IF(ISNA(FT83),NA(),Capability!$K$11)</f>
        <v/>
      </c>
      <c r="FW83">
        <f>IF(ISNA(FT83),NA(),Capability!$J$11)</f>
        <v/>
      </c>
      <c r="FX83">
        <f>IF(ISNA(FT83),NA(),Capability!$L$11)</f>
        <v/>
      </c>
      <c r="FY83">
        <f>IF(OR(ISNA(FU83),ISNA(FU82)),NA(),ABS(FU83-FU82))</f>
        <v/>
      </c>
      <c r="FZ83">
        <f>IF(ISNA(FT83),NA(),Capability!$N$11)</f>
        <v/>
      </c>
      <c r="GA83">
        <f>IF(ISNA(FT83),NA(),IF(OR(Capability!$Q$11="",Settings!$F$7&lt;&gt;"Y"),NA(),Capability!$Q$11))</f>
        <v/>
      </c>
      <c r="GB83">
        <f>IF(ISNA(FT83),NA(),IF(OR(Capability!$P$11="",Settings!$F$7&lt;&gt;"Y"),NA(),Capability!$P$11))</f>
        <v/>
      </c>
      <c r="GJ83">
        <f>IF((GM$1+79)&gt;GK$1,NA(),(GM$1+79)-4)</f>
        <v/>
      </c>
      <c r="GK83">
        <f>IF((GM$1+79)&gt;GK$1,NA(),INDEX('Data Entry'!$O$5:$O$10004,(GM$1+79)-4))</f>
        <v/>
      </c>
      <c r="GL83">
        <f>IF(ISNA(GJ83),NA(),Capability!$K$12)</f>
        <v/>
      </c>
      <c r="GM83">
        <f>IF(ISNA(GJ83),NA(),Capability!$J$12)</f>
        <v/>
      </c>
      <c r="GN83">
        <f>IF(ISNA(GJ83),NA(),Capability!$L$12)</f>
        <v/>
      </c>
      <c r="GO83">
        <f>IF(OR(ISNA(GK83),ISNA(GK82)),NA(),ABS(GK83-GK82))</f>
        <v/>
      </c>
      <c r="GP83">
        <f>IF(ISNA(GJ83),NA(),Capability!$N$12)</f>
        <v/>
      </c>
      <c r="GQ83">
        <f>IF(ISNA(GJ83),NA(),IF(OR(Capability!$Q$12="",Settings!$F$7&lt;&gt;"Y"),NA(),Capability!$Q$12))</f>
        <v/>
      </c>
      <c r="GR83">
        <f>IF(ISNA(GJ83),NA(),IF(OR(Capability!$P$12="",Settings!$F$7&lt;&gt;"Y"),NA(),Capability!$P$12))</f>
        <v/>
      </c>
      <c r="GZ83">
        <f>IF((HC$1+79)&gt;HA$1,NA(),(HC$1+79)-4)</f>
        <v/>
      </c>
      <c r="HA83">
        <f>IF((HC$1+79)&gt;HA$1,NA(),INDEX('Data Entry'!$P$5:$P$10004,(HC$1+79)-4))</f>
        <v/>
      </c>
      <c r="HB83">
        <f>IF(ISNA(GZ83),NA(),Capability!$K$13)</f>
        <v/>
      </c>
      <c r="HC83">
        <f>IF(ISNA(GZ83),NA(),Capability!$J$13)</f>
        <v/>
      </c>
      <c r="HD83">
        <f>IF(ISNA(GZ83),NA(),Capability!$L$13)</f>
        <v/>
      </c>
      <c r="HE83">
        <f>IF(OR(ISNA(HA83),ISNA(HA82)),NA(),ABS(HA83-HA82))</f>
        <v/>
      </c>
      <c r="HF83">
        <f>IF(ISNA(GZ83),NA(),Capability!$N$13)</f>
        <v/>
      </c>
      <c r="HG83">
        <f>IF(ISNA(GZ83),NA(),IF(OR(Capability!$Q$13="",Settings!$F$7&lt;&gt;"Y"),NA(),Capability!$Q$13))</f>
        <v/>
      </c>
      <c r="HH83">
        <f>IF(ISNA(GZ83),NA(),IF(OR(Capability!$P$13="",Settings!$F$7&lt;&gt;"Y"),NA(),Capability!$P$13))</f>
        <v/>
      </c>
      <c r="HP83">
        <f>IF((HS$1+79)&gt;HQ$1,NA(),(HS$1+79)-4)</f>
        <v/>
      </c>
      <c r="HQ83">
        <f>IF((HS$1+79)&gt;HQ$1,NA(),INDEX('Data Entry'!$Q$5:$Q$10004,(HS$1+79)-4))</f>
        <v/>
      </c>
      <c r="HR83">
        <f>IF(ISNA(HP83),NA(),Capability!$K$14)</f>
        <v/>
      </c>
      <c r="HS83">
        <f>IF(ISNA(HP83),NA(),Capability!$J$14)</f>
        <v/>
      </c>
      <c r="HT83">
        <f>IF(ISNA(HP83),NA(),Capability!$L$14)</f>
        <v/>
      </c>
      <c r="HU83">
        <f>IF(OR(ISNA(HQ83),ISNA(HQ82)),NA(),ABS(HQ83-HQ82))</f>
        <v/>
      </c>
      <c r="HV83">
        <f>IF(ISNA(HP83),NA(),Capability!$N$14)</f>
        <v/>
      </c>
      <c r="HW83">
        <f>IF(ISNA(HP83),NA(),IF(OR(Capability!$Q$14="",Settings!$F$7&lt;&gt;"Y"),NA(),Capability!$Q$14))</f>
        <v/>
      </c>
      <c r="HX83">
        <f>IF(ISNA(HP83),NA(),IF(OR(Capability!$P$14="",Settings!$F$7&lt;&gt;"Y"),NA(),Capability!$P$14))</f>
        <v/>
      </c>
    </row>
    <row r="84">
      <c r="A84" s="34">
        <f>"FEATURE 3: "&amp;IF(Settings!B19="","(unnamed)",Settings!B19)</f>
        <v/>
      </c>
      <c r="B84" s="9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R84">
        <f>IF((CU$1+80)&gt;CS$1,NA(),(CU$1+80)-4)</f>
        <v/>
      </c>
      <c r="CS84">
        <f>IF((CU$1+80)&gt;CS$1,NA(),INDEX('Data Entry'!$I$5:$I$10004,(CU$1+80)-4))</f>
        <v/>
      </c>
      <c r="CT84">
        <f>IF(ISNA(CR84),NA(),Capability!$K$6)</f>
        <v/>
      </c>
      <c r="CU84">
        <f>IF(ISNA(CR84),NA(),Capability!$J$6)</f>
        <v/>
      </c>
      <c r="CV84">
        <f>IF(ISNA(CR84),NA(),Capability!$L$6)</f>
        <v/>
      </c>
      <c r="CW84">
        <f>IF(OR(ISNA(CS84),ISNA(CS83)),NA(),ABS(CS84-CS83))</f>
        <v/>
      </c>
      <c r="CX84">
        <f>IF(ISNA(CR84),NA(),Capability!$N$6)</f>
        <v/>
      </c>
      <c r="CY84">
        <f>IF(ISNA(CR84),NA(),IF(OR(Capability!$Q$6="",Settings!$F$7&lt;&gt;"Y"),NA(),Capability!$Q$6))</f>
        <v/>
      </c>
      <c r="CZ84">
        <f>IF(ISNA(CR84),NA(),IF(OR(Capability!$P$6="",Settings!$F$7&lt;&gt;"Y"),NA(),Capability!$P$6))</f>
        <v/>
      </c>
      <c r="DH84">
        <f>IF((DK$1+80)&gt;DI$1,NA(),(DK$1+80)-4)</f>
        <v/>
      </c>
      <c r="DI84">
        <f>IF((DK$1+80)&gt;DI$1,NA(),INDEX('Data Entry'!$J$5:$J$10004,(DK$1+80)-4))</f>
        <v/>
      </c>
      <c r="DJ84">
        <f>IF(ISNA(DH84),NA(),Capability!$K$7)</f>
        <v/>
      </c>
      <c r="DK84">
        <f>IF(ISNA(DH84),NA(),Capability!$J$7)</f>
        <v/>
      </c>
      <c r="DL84">
        <f>IF(ISNA(DH84),NA(),Capability!$L$7)</f>
        <v/>
      </c>
      <c r="DM84">
        <f>IF(OR(ISNA(DI84),ISNA(DI83)),NA(),ABS(DI84-DI83))</f>
        <v/>
      </c>
      <c r="DN84">
        <f>IF(ISNA(DH84),NA(),Capability!$N$7)</f>
        <v/>
      </c>
      <c r="DO84">
        <f>IF(ISNA(DH84),NA(),IF(OR(Capability!$Q$7="",Settings!$F$7&lt;&gt;"Y"),NA(),Capability!$Q$7))</f>
        <v/>
      </c>
      <c r="DP84">
        <f>IF(ISNA(DH84),NA(),IF(OR(Capability!$P$7="",Settings!$F$7&lt;&gt;"Y"),NA(),Capability!$P$7))</f>
        <v/>
      </c>
      <c r="DX84">
        <f>IF((EA$1+80)&gt;DY$1,NA(),(EA$1+80)-4)</f>
        <v/>
      </c>
      <c r="DY84">
        <f>IF((EA$1+80)&gt;DY$1,NA(),INDEX('Data Entry'!$K$5:$K$10004,(EA$1+80)-4))</f>
        <v/>
      </c>
      <c r="DZ84">
        <f>IF(ISNA(DX84),NA(),Capability!$K$8)</f>
        <v/>
      </c>
      <c r="EA84">
        <f>IF(ISNA(DX84),NA(),Capability!$J$8)</f>
        <v/>
      </c>
      <c r="EB84">
        <f>IF(ISNA(DX84),NA(),Capability!$L$8)</f>
        <v/>
      </c>
      <c r="EC84">
        <f>IF(OR(ISNA(DY84),ISNA(DY83)),NA(),ABS(DY84-DY83))</f>
        <v/>
      </c>
      <c r="ED84">
        <f>IF(ISNA(DX84),NA(),Capability!$N$8)</f>
        <v/>
      </c>
      <c r="EE84">
        <f>IF(ISNA(DX84),NA(),IF(OR(Capability!$Q$8="",Settings!$F$7&lt;&gt;"Y"),NA(),Capability!$Q$8))</f>
        <v/>
      </c>
      <c r="EF84">
        <f>IF(ISNA(DX84),NA(),IF(OR(Capability!$P$8="",Settings!$F$7&lt;&gt;"Y"),NA(),Capability!$P$8))</f>
        <v/>
      </c>
      <c r="EN84">
        <f>IF((EQ$1+80)&gt;EO$1,NA(),(EQ$1+80)-4)</f>
        <v/>
      </c>
      <c r="EO84">
        <f>IF((EQ$1+80)&gt;EO$1,NA(),INDEX('Data Entry'!$L$5:$L$10004,(EQ$1+80)-4))</f>
        <v/>
      </c>
      <c r="EP84">
        <f>IF(ISNA(EN84),NA(),Capability!$K$9)</f>
        <v/>
      </c>
      <c r="EQ84">
        <f>IF(ISNA(EN84),NA(),Capability!$J$9)</f>
        <v/>
      </c>
      <c r="ER84">
        <f>IF(ISNA(EN84),NA(),Capability!$L$9)</f>
        <v/>
      </c>
      <c r="ES84">
        <f>IF(OR(ISNA(EO84),ISNA(EO83)),NA(),ABS(EO84-EO83))</f>
        <v/>
      </c>
      <c r="ET84">
        <f>IF(ISNA(EN84),NA(),Capability!$N$9)</f>
        <v/>
      </c>
      <c r="EU84">
        <f>IF(ISNA(EN84),NA(),IF(OR(Capability!$Q$9="",Settings!$F$7&lt;&gt;"Y"),NA(),Capability!$Q$9))</f>
        <v/>
      </c>
      <c r="EV84">
        <f>IF(ISNA(EN84),NA(),IF(OR(Capability!$P$9="",Settings!$F$7&lt;&gt;"Y"),NA(),Capability!$P$9))</f>
        <v/>
      </c>
      <c r="FD84">
        <f>IF((FG$1+80)&gt;FE$1,NA(),(FG$1+80)-4)</f>
        <v/>
      </c>
      <c r="FE84">
        <f>IF((FG$1+80)&gt;FE$1,NA(),INDEX('Data Entry'!$M$5:$M$10004,(FG$1+80)-4))</f>
        <v/>
      </c>
      <c r="FF84">
        <f>IF(ISNA(FD84),NA(),Capability!$K$10)</f>
        <v/>
      </c>
      <c r="FG84">
        <f>IF(ISNA(FD84),NA(),Capability!$J$10)</f>
        <v/>
      </c>
      <c r="FH84">
        <f>IF(ISNA(FD84),NA(),Capability!$L$10)</f>
        <v/>
      </c>
      <c r="FI84">
        <f>IF(OR(ISNA(FE84),ISNA(FE83)),NA(),ABS(FE84-FE83))</f>
        <v/>
      </c>
      <c r="FJ84">
        <f>IF(ISNA(FD84),NA(),Capability!$N$10)</f>
        <v/>
      </c>
      <c r="FK84">
        <f>IF(ISNA(FD84),NA(),IF(OR(Capability!$Q$10="",Settings!$F$7&lt;&gt;"Y"),NA(),Capability!$Q$10))</f>
        <v/>
      </c>
      <c r="FL84">
        <f>IF(ISNA(FD84),NA(),IF(OR(Capability!$P$10="",Settings!$F$7&lt;&gt;"Y"),NA(),Capability!$P$10))</f>
        <v/>
      </c>
      <c r="FT84">
        <f>IF((FW$1+80)&gt;FU$1,NA(),(FW$1+80)-4)</f>
        <v/>
      </c>
      <c r="FU84">
        <f>IF((FW$1+80)&gt;FU$1,NA(),INDEX('Data Entry'!$N$5:$N$10004,(FW$1+80)-4))</f>
        <v/>
      </c>
      <c r="FV84">
        <f>IF(ISNA(FT84),NA(),Capability!$K$11)</f>
        <v/>
      </c>
      <c r="FW84">
        <f>IF(ISNA(FT84),NA(),Capability!$J$11)</f>
        <v/>
      </c>
      <c r="FX84">
        <f>IF(ISNA(FT84),NA(),Capability!$L$11)</f>
        <v/>
      </c>
      <c r="FY84">
        <f>IF(OR(ISNA(FU84),ISNA(FU83)),NA(),ABS(FU84-FU83))</f>
        <v/>
      </c>
      <c r="FZ84">
        <f>IF(ISNA(FT84),NA(),Capability!$N$11)</f>
        <v/>
      </c>
      <c r="GA84">
        <f>IF(ISNA(FT84),NA(),IF(OR(Capability!$Q$11="",Settings!$F$7&lt;&gt;"Y"),NA(),Capability!$Q$11))</f>
        <v/>
      </c>
      <c r="GB84">
        <f>IF(ISNA(FT84),NA(),IF(OR(Capability!$P$11="",Settings!$F$7&lt;&gt;"Y"),NA(),Capability!$P$11))</f>
        <v/>
      </c>
      <c r="GJ84">
        <f>IF((GM$1+80)&gt;GK$1,NA(),(GM$1+80)-4)</f>
        <v/>
      </c>
      <c r="GK84">
        <f>IF((GM$1+80)&gt;GK$1,NA(),INDEX('Data Entry'!$O$5:$O$10004,(GM$1+80)-4))</f>
        <v/>
      </c>
      <c r="GL84">
        <f>IF(ISNA(GJ84),NA(),Capability!$K$12)</f>
        <v/>
      </c>
      <c r="GM84">
        <f>IF(ISNA(GJ84),NA(),Capability!$J$12)</f>
        <v/>
      </c>
      <c r="GN84">
        <f>IF(ISNA(GJ84),NA(),Capability!$L$12)</f>
        <v/>
      </c>
      <c r="GO84">
        <f>IF(OR(ISNA(GK84),ISNA(GK83)),NA(),ABS(GK84-GK83))</f>
        <v/>
      </c>
      <c r="GP84">
        <f>IF(ISNA(GJ84),NA(),Capability!$N$12)</f>
        <v/>
      </c>
      <c r="GQ84">
        <f>IF(ISNA(GJ84),NA(),IF(OR(Capability!$Q$12="",Settings!$F$7&lt;&gt;"Y"),NA(),Capability!$Q$12))</f>
        <v/>
      </c>
      <c r="GR84">
        <f>IF(ISNA(GJ84),NA(),IF(OR(Capability!$P$12="",Settings!$F$7&lt;&gt;"Y"),NA(),Capability!$P$12))</f>
        <v/>
      </c>
      <c r="GZ84">
        <f>IF((HC$1+80)&gt;HA$1,NA(),(HC$1+80)-4)</f>
        <v/>
      </c>
      <c r="HA84">
        <f>IF((HC$1+80)&gt;HA$1,NA(),INDEX('Data Entry'!$P$5:$P$10004,(HC$1+80)-4))</f>
        <v/>
      </c>
      <c r="HB84">
        <f>IF(ISNA(GZ84),NA(),Capability!$K$13)</f>
        <v/>
      </c>
      <c r="HC84">
        <f>IF(ISNA(GZ84),NA(),Capability!$J$13)</f>
        <v/>
      </c>
      <c r="HD84">
        <f>IF(ISNA(GZ84),NA(),Capability!$L$13)</f>
        <v/>
      </c>
      <c r="HE84">
        <f>IF(OR(ISNA(HA84),ISNA(HA83)),NA(),ABS(HA84-HA83))</f>
        <v/>
      </c>
      <c r="HF84">
        <f>IF(ISNA(GZ84),NA(),Capability!$N$13)</f>
        <v/>
      </c>
      <c r="HG84">
        <f>IF(ISNA(GZ84),NA(),IF(OR(Capability!$Q$13="",Settings!$F$7&lt;&gt;"Y"),NA(),Capability!$Q$13))</f>
        <v/>
      </c>
      <c r="HH84">
        <f>IF(ISNA(GZ84),NA(),IF(OR(Capability!$P$13="",Settings!$F$7&lt;&gt;"Y"),NA(),Capability!$P$13))</f>
        <v/>
      </c>
      <c r="HP84">
        <f>IF((HS$1+80)&gt;HQ$1,NA(),(HS$1+80)-4)</f>
        <v/>
      </c>
      <c r="HQ84">
        <f>IF((HS$1+80)&gt;HQ$1,NA(),INDEX('Data Entry'!$Q$5:$Q$10004,(HS$1+80)-4))</f>
        <v/>
      </c>
      <c r="HR84">
        <f>IF(ISNA(HP84),NA(),Capability!$K$14)</f>
        <v/>
      </c>
      <c r="HS84">
        <f>IF(ISNA(HP84),NA(),Capability!$J$14)</f>
        <v/>
      </c>
      <c r="HT84">
        <f>IF(ISNA(HP84),NA(),Capability!$L$14)</f>
        <v/>
      </c>
      <c r="HU84">
        <f>IF(OR(ISNA(HQ84),ISNA(HQ83)),NA(),ABS(HQ84-HQ83))</f>
        <v/>
      </c>
      <c r="HV84">
        <f>IF(ISNA(HP84),NA(),Capability!$N$14)</f>
        <v/>
      </c>
      <c r="HW84">
        <f>IF(ISNA(HP84),NA(),IF(OR(Capability!$Q$14="",Settings!$F$7&lt;&gt;"Y"),NA(),Capability!$Q$14))</f>
        <v/>
      </c>
      <c r="HX84">
        <f>IF(ISNA(HP84),NA(),IF(OR(Capability!$P$14="",Settings!$F$7&lt;&gt;"Y"),NA(),Capability!$P$14))</f>
        <v/>
      </c>
    </row>
    <row r="85">
      <c r="A85" s="35" t="inlineStr">
        <is>
          <t>Feature</t>
        </is>
      </c>
      <c r="B85" s="36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R85">
        <f>IF((CU$1+81)&gt;CS$1,NA(),(CU$1+81)-4)</f>
        <v/>
      </c>
      <c r="CS85">
        <f>IF((CU$1+81)&gt;CS$1,NA(),INDEX('Data Entry'!$I$5:$I$10004,(CU$1+81)-4))</f>
        <v/>
      </c>
      <c r="CT85">
        <f>IF(ISNA(CR85),NA(),Capability!$K$6)</f>
        <v/>
      </c>
      <c r="CU85">
        <f>IF(ISNA(CR85),NA(),Capability!$J$6)</f>
        <v/>
      </c>
      <c r="CV85">
        <f>IF(ISNA(CR85),NA(),Capability!$L$6)</f>
        <v/>
      </c>
      <c r="CW85">
        <f>IF(OR(ISNA(CS85),ISNA(CS84)),NA(),ABS(CS85-CS84))</f>
        <v/>
      </c>
      <c r="CX85">
        <f>IF(ISNA(CR85),NA(),Capability!$N$6)</f>
        <v/>
      </c>
      <c r="CY85">
        <f>IF(ISNA(CR85),NA(),IF(OR(Capability!$Q$6="",Settings!$F$7&lt;&gt;"Y"),NA(),Capability!$Q$6))</f>
        <v/>
      </c>
      <c r="CZ85">
        <f>IF(ISNA(CR85),NA(),IF(OR(Capability!$P$6="",Settings!$F$7&lt;&gt;"Y"),NA(),Capability!$P$6))</f>
        <v/>
      </c>
      <c r="DH85">
        <f>IF((DK$1+81)&gt;DI$1,NA(),(DK$1+81)-4)</f>
        <v/>
      </c>
      <c r="DI85">
        <f>IF((DK$1+81)&gt;DI$1,NA(),INDEX('Data Entry'!$J$5:$J$10004,(DK$1+81)-4))</f>
        <v/>
      </c>
      <c r="DJ85">
        <f>IF(ISNA(DH85),NA(),Capability!$K$7)</f>
        <v/>
      </c>
      <c r="DK85">
        <f>IF(ISNA(DH85),NA(),Capability!$J$7)</f>
        <v/>
      </c>
      <c r="DL85">
        <f>IF(ISNA(DH85),NA(),Capability!$L$7)</f>
        <v/>
      </c>
      <c r="DM85">
        <f>IF(OR(ISNA(DI85),ISNA(DI84)),NA(),ABS(DI85-DI84))</f>
        <v/>
      </c>
      <c r="DN85">
        <f>IF(ISNA(DH85),NA(),Capability!$N$7)</f>
        <v/>
      </c>
      <c r="DO85">
        <f>IF(ISNA(DH85),NA(),IF(OR(Capability!$Q$7="",Settings!$F$7&lt;&gt;"Y"),NA(),Capability!$Q$7))</f>
        <v/>
      </c>
      <c r="DP85">
        <f>IF(ISNA(DH85),NA(),IF(OR(Capability!$P$7="",Settings!$F$7&lt;&gt;"Y"),NA(),Capability!$P$7))</f>
        <v/>
      </c>
      <c r="DX85">
        <f>IF((EA$1+81)&gt;DY$1,NA(),(EA$1+81)-4)</f>
        <v/>
      </c>
      <c r="DY85">
        <f>IF((EA$1+81)&gt;DY$1,NA(),INDEX('Data Entry'!$K$5:$K$10004,(EA$1+81)-4))</f>
        <v/>
      </c>
      <c r="DZ85">
        <f>IF(ISNA(DX85),NA(),Capability!$K$8)</f>
        <v/>
      </c>
      <c r="EA85">
        <f>IF(ISNA(DX85),NA(),Capability!$J$8)</f>
        <v/>
      </c>
      <c r="EB85">
        <f>IF(ISNA(DX85),NA(),Capability!$L$8)</f>
        <v/>
      </c>
      <c r="EC85">
        <f>IF(OR(ISNA(DY85),ISNA(DY84)),NA(),ABS(DY85-DY84))</f>
        <v/>
      </c>
      <c r="ED85">
        <f>IF(ISNA(DX85),NA(),Capability!$N$8)</f>
        <v/>
      </c>
      <c r="EE85">
        <f>IF(ISNA(DX85),NA(),IF(OR(Capability!$Q$8="",Settings!$F$7&lt;&gt;"Y"),NA(),Capability!$Q$8))</f>
        <v/>
      </c>
      <c r="EF85">
        <f>IF(ISNA(DX85),NA(),IF(OR(Capability!$P$8="",Settings!$F$7&lt;&gt;"Y"),NA(),Capability!$P$8))</f>
        <v/>
      </c>
      <c r="EN85">
        <f>IF((EQ$1+81)&gt;EO$1,NA(),(EQ$1+81)-4)</f>
        <v/>
      </c>
      <c r="EO85">
        <f>IF((EQ$1+81)&gt;EO$1,NA(),INDEX('Data Entry'!$L$5:$L$10004,(EQ$1+81)-4))</f>
        <v/>
      </c>
      <c r="EP85">
        <f>IF(ISNA(EN85),NA(),Capability!$K$9)</f>
        <v/>
      </c>
      <c r="EQ85">
        <f>IF(ISNA(EN85),NA(),Capability!$J$9)</f>
        <v/>
      </c>
      <c r="ER85">
        <f>IF(ISNA(EN85),NA(),Capability!$L$9)</f>
        <v/>
      </c>
      <c r="ES85">
        <f>IF(OR(ISNA(EO85),ISNA(EO84)),NA(),ABS(EO85-EO84))</f>
        <v/>
      </c>
      <c r="ET85">
        <f>IF(ISNA(EN85),NA(),Capability!$N$9)</f>
        <v/>
      </c>
      <c r="EU85">
        <f>IF(ISNA(EN85),NA(),IF(OR(Capability!$Q$9="",Settings!$F$7&lt;&gt;"Y"),NA(),Capability!$Q$9))</f>
        <v/>
      </c>
      <c r="EV85">
        <f>IF(ISNA(EN85),NA(),IF(OR(Capability!$P$9="",Settings!$F$7&lt;&gt;"Y"),NA(),Capability!$P$9))</f>
        <v/>
      </c>
      <c r="FD85">
        <f>IF((FG$1+81)&gt;FE$1,NA(),(FG$1+81)-4)</f>
        <v/>
      </c>
      <c r="FE85">
        <f>IF((FG$1+81)&gt;FE$1,NA(),INDEX('Data Entry'!$M$5:$M$10004,(FG$1+81)-4))</f>
        <v/>
      </c>
      <c r="FF85">
        <f>IF(ISNA(FD85),NA(),Capability!$K$10)</f>
        <v/>
      </c>
      <c r="FG85">
        <f>IF(ISNA(FD85),NA(),Capability!$J$10)</f>
        <v/>
      </c>
      <c r="FH85">
        <f>IF(ISNA(FD85),NA(),Capability!$L$10)</f>
        <v/>
      </c>
      <c r="FI85">
        <f>IF(OR(ISNA(FE85),ISNA(FE84)),NA(),ABS(FE85-FE84))</f>
        <v/>
      </c>
      <c r="FJ85">
        <f>IF(ISNA(FD85),NA(),Capability!$N$10)</f>
        <v/>
      </c>
      <c r="FK85">
        <f>IF(ISNA(FD85),NA(),IF(OR(Capability!$Q$10="",Settings!$F$7&lt;&gt;"Y"),NA(),Capability!$Q$10))</f>
        <v/>
      </c>
      <c r="FL85">
        <f>IF(ISNA(FD85),NA(),IF(OR(Capability!$P$10="",Settings!$F$7&lt;&gt;"Y"),NA(),Capability!$P$10))</f>
        <v/>
      </c>
      <c r="FT85">
        <f>IF((FW$1+81)&gt;FU$1,NA(),(FW$1+81)-4)</f>
        <v/>
      </c>
      <c r="FU85">
        <f>IF((FW$1+81)&gt;FU$1,NA(),INDEX('Data Entry'!$N$5:$N$10004,(FW$1+81)-4))</f>
        <v/>
      </c>
      <c r="FV85">
        <f>IF(ISNA(FT85),NA(),Capability!$K$11)</f>
        <v/>
      </c>
      <c r="FW85">
        <f>IF(ISNA(FT85),NA(),Capability!$J$11)</f>
        <v/>
      </c>
      <c r="FX85">
        <f>IF(ISNA(FT85),NA(),Capability!$L$11)</f>
        <v/>
      </c>
      <c r="FY85">
        <f>IF(OR(ISNA(FU85),ISNA(FU84)),NA(),ABS(FU85-FU84))</f>
        <v/>
      </c>
      <c r="FZ85">
        <f>IF(ISNA(FT85),NA(),Capability!$N$11)</f>
        <v/>
      </c>
      <c r="GA85">
        <f>IF(ISNA(FT85),NA(),IF(OR(Capability!$Q$11="",Settings!$F$7&lt;&gt;"Y"),NA(),Capability!$Q$11))</f>
        <v/>
      </c>
      <c r="GB85">
        <f>IF(ISNA(FT85),NA(),IF(OR(Capability!$P$11="",Settings!$F$7&lt;&gt;"Y"),NA(),Capability!$P$11))</f>
        <v/>
      </c>
      <c r="GJ85">
        <f>IF((GM$1+81)&gt;GK$1,NA(),(GM$1+81)-4)</f>
        <v/>
      </c>
      <c r="GK85">
        <f>IF((GM$1+81)&gt;GK$1,NA(),INDEX('Data Entry'!$O$5:$O$10004,(GM$1+81)-4))</f>
        <v/>
      </c>
      <c r="GL85">
        <f>IF(ISNA(GJ85),NA(),Capability!$K$12)</f>
        <v/>
      </c>
      <c r="GM85">
        <f>IF(ISNA(GJ85),NA(),Capability!$J$12)</f>
        <v/>
      </c>
      <c r="GN85">
        <f>IF(ISNA(GJ85),NA(),Capability!$L$12)</f>
        <v/>
      </c>
      <c r="GO85">
        <f>IF(OR(ISNA(GK85),ISNA(GK84)),NA(),ABS(GK85-GK84))</f>
        <v/>
      </c>
      <c r="GP85">
        <f>IF(ISNA(GJ85),NA(),Capability!$N$12)</f>
        <v/>
      </c>
      <c r="GQ85">
        <f>IF(ISNA(GJ85),NA(),IF(OR(Capability!$Q$12="",Settings!$F$7&lt;&gt;"Y"),NA(),Capability!$Q$12))</f>
        <v/>
      </c>
      <c r="GR85">
        <f>IF(ISNA(GJ85),NA(),IF(OR(Capability!$P$12="",Settings!$F$7&lt;&gt;"Y"),NA(),Capability!$P$12))</f>
        <v/>
      </c>
      <c r="GZ85">
        <f>IF((HC$1+81)&gt;HA$1,NA(),(HC$1+81)-4)</f>
        <v/>
      </c>
      <c r="HA85">
        <f>IF((HC$1+81)&gt;HA$1,NA(),INDEX('Data Entry'!$P$5:$P$10004,(HC$1+81)-4))</f>
        <v/>
      </c>
      <c r="HB85">
        <f>IF(ISNA(GZ85),NA(),Capability!$K$13)</f>
        <v/>
      </c>
      <c r="HC85">
        <f>IF(ISNA(GZ85),NA(),Capability!$J$13)</f>
        <v/>
      </c>
      <c r="HD85">
        <f>IF(ISNA(GZ85),NA(),Capability!$L$13)</f>
        <v/>
      </c>
      <c r="HE85">
        <f>IF(OR(ISNA(HA85),ISNA(HA84)),NA(),ABS(HA85-HA84))</f>
        <v/>
      </c>
      <c r="HF85">
        <f>IF(ISNA(GZ85),NA(),Capability!$N$13)</f>
        <v/>
      </c>
      <c r="HG85">
        <f>IF(ISNA(GZ85),NA(),IF(OR(Capability!$Q$13="",Settings!$F$7&lt;&gt;"Y"),NA(),Capability!$Q$13))</f>
        <v/>
      </c>
      <c r="HH85">
        <f>IF(ISNA(GZ85),NA(),IF(OR(Capability!$P$13="",Settings!$F$7&lt;&gt;"Y"),NA(),Capability!$P$13))</f>
        <v/>
      </c>
      <c r="HP85">
        <f>IF((HS$1+81)&gt;HQ$1,NA(),(HS$1+81)-4)</f>
        <v/>
      </c>
      <c r="HQ85">
        <f>IF((HS$1+81)&gt;HQ$1,NA(),INDEX('Data Entry'!$Q$5:$Q$10004,(HS$1+81)-4))</f>
        <v/>
      </c>
      <c r="HR85">
        <f>IF(ISNA(HP85),NA(),Capability!$K$14)</f>
        <v/>
      </c>
      <c r="HS85">
        <f>IF(ISNA(HP85),NA(),Capability!$J$14)</f>
        <v/>
      </c>
      <c r="HT85">
        <f>IF(ISNA(HP85),NA(),Capability!$L$14)</f>
        <v/>
      </c>
      <c r="HU85">
        <f>IF(OR(ISNA(HQ85),ISNA(HQ84)),NA(),ABS(HQ85-HQ84))</f>
        <v/>
      </c>
      <c r="HV85">
        <f>IF(ISNA(HP85),NA(),Capability!$N$14)</f>
        <v/>
      </c>
      <c r="HW85">
        <f>IF(ISNA(HP85),NA(),IF(OR(Capability!$Q$14="",Settings!$F$7&lt;&gt;"Y"),NA(),Capability!$Q$14))</f>
        <v/>
      </c>
      <c r="HX85">
        <f>IF(ISNA(HP85),NA(),IF(OR(Capability!$P$14="",Settings!$F$7&lt;&gt;"Y"),NA(),Capability!$P$14))</f>
        <v/>
      </c>
    </row>
    <row r="86">
      <c r="A86" s="35" t="inlineStr">
        <is>
          <t>Unit</t>
        </is>
      </c>
      <c r="B86" s="36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R86">
        <f>IF((CU$1+82)&gt;CS$1,NA(),(CU$1+82)-4)</f>
        <v/>
      </c>
      <c r="CS86">
        <f>IF((CU$1+82)&gt;CS$1,NA(),INDEX('Data Entry'!$I$5:$I$10004,(CU$1+82)-4))</f>
        <v/>
      </c>
      <c r="CT86">
        <f>IF(ISNA(CR86),NA(),Capability!$K$6)</f>
        <v/>
      </c>
      <c r="CU86">
        <f>IF(ISNA(CR86),NA(),Capability!$J$6)</f>
        <v/>
      </c>
      <c r="CV86">
        <f>IF(ISNA(CR86),NA(),Capability!$L$6)</f>
        <v/>
      </c>
      <c r="CW86">
        <f>IF(OR(ISNA(CS86),ISNA(CS85)),NA(),ABS(CS86-CS85))</f>
        <v/>
      </c>
      <c r="CX86">
        <f>IF(ISNA(CR86),NA(),Capability!$N$6)</f>
        <v/>
      </c>
      <c r="CY86">
        <f>IF(ISNA(CR86),NA(),IF(OR(Capability!$Q$6="",Settings!$F$7&lt;&gt;"Y"),NA(),Capability!$Q$6))</f>
        <v/>
      </c>
      <c r="CZ86">
        <f>IF(ISNA(CR86),NA(),IF(OR(Capability!$P$6="",Settings!$F$7&lt;&gt;"Y"),NA(),Capability!$P$6))</f>
        <v/>
      </c>
      <c r="DH86">
        <f>IF((DK$1+82)&gt;DI$1,NA(),(DK$1+82)-4)</f>
        <v/>
      </c>
      <c r="DI86">
        <f>IF((DK$1+82)&gt;DI$1,NA(),INDEX('Data Entry'!$J$5:$J$10004,(DK$1+82)-4))</f>
        <v/>
      </c>
      <c r="DJ86">
        <f>IF(ISNA(DH86),NA(),Capability!$K$7)</f>
        <v/>
      </c>
      <c r="DK86">
        <f>IF(ISNA(DH86),NA(),Capability!$J$7)</f>
        <v/>
      </c>
      <c r="DL86">
        <f>IF(ISNA(DH86),NA(),Capability!$L$7)</f>
        <v/>
      </c>
      <c r="DM86">
        <f>IF(OR(ISNA(DI86),ISNA(DI85)),NA(),ABS(DI86-DI85))</f>
        <v/>
      </c>
      <c r="DN86">
        <f>IF(ISNA(DH86),NA(),Capability!$N$7)</f>
        <v/>
      </c>
      <c r="DO86">
        <f>IF(ISNA(DH86),NA(),IF(OR(Capability!$Q$7="",Settings!$F$7&lt;&gt;"Y"),NA(),Capability!$Q$7))</f>
        <v/>
      </c>
      <c r="DP86">
        <f>IF(ISNA(DH86),NA(),IF(OR(Capability!$P$7="",Settings!$F$7&lt;&gt;"Y"),NA(),Capability!$P$7))</f>
        <v/>
      </c>
      <c r="DX86">
        <f>IF((EA$1+82)&gt;DY$1,NA(),(EA$1+82)-4)</f>
        <v/>
      </c>
      <c r="DY86">
        <f>IF((EA$1+82)&gt;DY$1,NA(),INDEX('Data Entry'!$K$5:$K$10004,(EA$1+82)-4))</f>
        <v/>
      </c>
      <c r="DZ86">
        <f>IF(ISNA(DX86),NA(),Capability!$K$8)</f>
        <v/>
      </c>
      <c r="EA86">
        <f>IF(ISNA(DX86),NA(),Capability!$J$8)</f>
        <v/>
      </c>
      <c r="EB86">
        <f>IF(ISNA(DX86),NA(),Capability!$L$8)</f>
        <v/>
      </c>
      <c r="EC86">
        <f>IF(OR(ISNA(DY86),ISNA(DY85)),NA(),ABS(DY86-DY85))</f>
        <v/>
      </c>
      <c r="ED86">
        <f>IF(ISNA(DX86),NA(),Capability!$N$8)</f>
        <v/>
      </c>
      <c r="EE86">
        <f>IF(ISNA(DX86),NA(),IF(OR(Capability!$Q$8="",Settings!$F$7&lt;&gt;"Y"),NA(),Capability!$Q$8))</f>
        <v/>
      </c>
      <c r="EF86">
        <f>IF(ISNA(DX86),NA(),IF(OR(Capability!$P$8="",Settings!$F$7&lt;&gt;"Y"),NA(),Capability!$P$8))</f>
        <v/>
      </c>
      <c r="EN86">
        <f>IF((EQ$1+82)&gt;EO$1,NA(),(EQ$1+82)-4)</f>
        <v/>
      </c>
      <c r="EO86">
        <f>IF((EQ$1+82)&gt;EO$1,NA(),INDEX('Data Entry'!$L$5:$L$10004,(EQ$1+82)-4))</f>
        <v/>
      </c>
      <c r="EP86">
        <f>IF(ISNA(EN86),NA(),Capability!$K$9)</f>
        <v/>
      </c>
      <c r="EQ86">
        <f>IF(ISNA(EN86),NA(),Capability!$J$9)</f>
        <v/>
      </c>
      <c r="ER86">
        <f>IF(ISNA(EN86),NA(),Capability!$L$9)</f>
        <v/>
      </c>
      <c r="ES86">
        <f>IF(OR(ISNA(EO86),ISNA(EO85)),NA(),ABS(EO86-EO85))</f>
        <v/>
      </c>
      <c r="ET86">
        <f>IF(ISNA(EN86),NA(),Capability!$N$9)</f>
        <v/>
      </c>
      <c r="EU86">
        <f>IF(ISNA(EN86),NA(),IF(OR(Capability!$Q$9="",Settings!$F$7&lt;&gt;"Y"),NA(),Capability!$Q$9))</f>
        <v/>
      </c>
      <c r="EV86">
        <f>IF(ISNA(EN86),NA(),IF(OR(Capability!$P$9="",Settings!$F$7&lt;&gt;"Y"),NA(),Capability!$P$9))</f>
        <v/>
      </c>
      <c r="FD86">
        <f>IF((FG$1+82)&gt;FE$1,NA(),(FG$1+82)-4)</f>
        <v/>
      </c>
      <c r="FE86">
        <f>IF((FG$1+82)&gt;FE$1,NA(),INDEX('Data Entry'!$M$5:$M$10004,(FG$1+82)-4))</f>
        <v/>
      </c>
      <c r="FF86">
        <f>IF(ISNA(FD86),NA(),Capability!$K$10)</f>
        <v/>
      </c>
      <c r="FG86">
        <f>IF(ISNA(FD86),NA(),Capability!$J$10)</f>
        <v/>
      </c>
      <c r="FH86">
        <f>IF(ISNA(FD86),NA(),Capability!$L$10)</f>
        <v/>
      </c>
      <c r="FI86">
        <f>IF(OR(ISNA(FE86),ISNA(FE85)),NA(),ABS(FE86-FE85))</f>
        <v/>
      </c>
      <c r="FJ86">
        <f>IF(ISNA(FD86),NA(),Capability!$N$10)</f>
        <v/>
      </c>
      <c r="FK86">
        <f>IF(ISNA(FD86),NA(),IF(OR(Capability!$Q$10="",Settings!$F$7&lt;&gt;"Y"),NA(),Capability!$Q$10))</f>
        <v/>
      </c>
      <c r="FL86">
        <f>IF(ISNA(FD86),NA(),IF(OR(Capability!$P$10="",Settings!$F$7&lt;&gt;"Y"),NA(),Capability!$P$10))</f>
        <v/>
      </c>
      <c r="FT86">
        <f>IF((FW$1+82)&gt;FU$1,NA(),(FW$1+82)-4)</f>
        <v/>
      </c>
      <c r="FU86">
        <f>IF((FW$1+82)&gt;FU$1,NA(),INDEX('Data Entry'!$N$5:$N$10004,(FW$1+82)-4))</f>
        <v/>
      </c>
      <c r="FV86">
        <f>IF(ISNA(FT86),NA(),Capability!$K$11)</f>
        <v/>
      </c>
      <c r="FW86">
        <f>IF(ISNA(FT86),NA(),Capability!$J$11)</f>
        <v/>
      </c>
      <c r="FX86">
        <f>IF(ISNA(FT86),NA(),Capability!$L$11)</f>
        <v/>
      </c>
      <c r="FY86">
        <f>IF(OR(ISNA(FU86),ISNA(FU85)),NA(),ABS(FU86-FU85))</f>
        <v/>
      </c>
      <c r="FZ86">
        <f>IF(ISNA(FT86),NA(),Capability!$N$11)</f>
        <v/>
      </c>
      <c r="GA86">
        <f>IF(ISNA(FT86),NA(),IF(OR(Capability!$Q$11="",Settings!$F$7&lt;&gt;"Y"),NA(),Capability!$Q$11))</f>
        <v/>
      </c>
      <c r="GB86">
        <f>IF(ISNA(FT86),NA(),IF(OR(Capability!$P$11="",Settings!$F$7&lt;&gt;"Y"),NA(),Capability!$P$11))</f>
        <v/>
      </c>
      <c r="GJ86">
        <f>IF((GM$1+82)&gt;GK$1,NA(),(GM$1+82)-4)</f>
        <v/>
      </c>
      <c r="GK86">
        <f>IF((GM$1+82)&gt;GK$1,NA(),INDEX('Data Entry'!$O$5:$O$10004,(GM$1+82)-4))</f>
        <v/>
      </c>
      <c r="GL86">
        <f>IF(ISNA(GJ86),NA(),Capability!$K$12)</f>
        <v/>
      </c>
      <c r="GM86">
        <f>IF(ISNA(GJ86),NA(),Capability!$J$12)</f>
        <v/>
      </c>
      <c r="GN86">
        <f>IF(ISNA(GJ86),NA(),Capability!$L$12)</f>
        <v/>
      </c>
      <c r="GO86">
        <f>IF(OR(ISNA(GK86),ISNA(GK85)),NA(),ABS(GK86-GK85))</f>
        <v/>
      </c>
      <c r="GP86">
        <f>IF(ISNA(GJ86),NA(),Capability!$N$12)</f>
        <v/>
      </c>
      <c r="GQ86">
        <f>IF(ISNA(GJ86),NA(),IF(OR(Capability!$Q$12="",Settings!$F$7&lt;&gt;"Y"),NA(),Capability!$Q$12))</f>
        <v/>
      </c>
      <c r="GR86">
        <f>IF(ISNA(GJ86),NA(),IF(OR(Capability!$P$12="",Settings!$F$7&lt;&gt;"Y"),NA(),Capability!$P$12))</f>
        <v/>
      </c>
      <c r="GZ86">
        <f>IF((HC$1+82)&gt;HA$1,NA(),(HC$1+82)-4)</f>
        <v/>
      </c>
      <c r="HA86">
        <f>IF((HC$1+82)&gt;HA$1,NA(),INDEX('Data Entry'!$P$5:$P$10004,(HC$1+82)-4))</f>
        <v/>
      </c>
      <c r="HB86">
        <f>IF(ISNA(GZ86),NA(),Capability!$K$13)</f>
        <v/>
      </c>
      <c r="HC86">
        <f>IF(ISNA(GZ86),NA(),Capability!$J$13)</f>
        <v/>
      </c>
      <c r="HD86">
        <f>IF(ISNA(GZ86),NA(),Capability!$L$13)</f>
        <v/>
      </c>
      <c r="HE86">
        <f>IF(OR(ISNA(HA86),ISNA(HA85)),NA(),ABS(HA86-HA85))</f>
        <v/>
      </c>
      <c r="HF86">
        <f>IF(ISNA(GZ86),NA(),Capability!$N$13)</f>
        <v/>
      </c>
      <c r="HG86">
        <f>IF(ISNA(GZ86),NA(),IF(OR(Capability!$Q$13="",Settings!$F$7&lt;&gt;"Y"),NA(),Capability!$Q$13))</f>
        <v/>
      </c>
      <c r="HH86">
        <f>IF(ISNA(GZ86),NA(),IF(OR(Capability!$P$13="",Settings!$F$7&lt;&gt;"Y"),NA(),Capability!$P$13))</f>
        <v/>
      </c>
      <c r="HP86">
        <f>IF((HS$1+82)&gt;HQ$1,NA(),(HS$1+82)-4)</f>
        <v/>
      </c>
      <c r="HQ86">
        <f>IF((HS$1+82)&gt;HQ$1,NA(),INDEX('Data Entry'!$Q$5:$Q$10004,(HS$1+82)-4))</f>
        <v/>
      </c>
      <c r="HR86">
        <f>IF(ISNA(HP86),NA(),Capability!$K$14)</f>
        <v/>
      </c>
      <c r="HS86">
        <f>IF(ISNA(HP86),NA(),Capability!$J$14)</f>
        <v/>
      </c>
      <c r="HT86">
        <f>IF(ISNA(HP86),NA(),Capability!$L$14)</f>
        <v/>
      </c>
      <c r="HU86">
        <f>IF(OR(ISNA(HQ86),ISNA(HQ85)),NA(),ABS(HQ86-HQ85))</f>
        <v/>
      </c>
      <c r="HV86">
        <f>IF(ISNA(HP86),NA(),Capability!$N$14)</f>
        <v/>
      </c>
      <c r="HW86">
        <f>IF(ISNA(HP86),NA(),IF(OR(Capability!$Q$14="",Settings!$F$7&lt;&gt;"Y"),NA(),Capability!$Q$14))</f>
        <v/>
      </c>
      <c r="HX86">
        <f>IF(ISNA(HP86),NA(),IF(OR(Capability!$P$14="",Settings!$F$7&lt;&gt;"Y"),NA(),Capability!$P$14))</f>
        <v/>
      </c>
    </row>
    <row r="87">
      <c r="A87" s="35" t="inlineStr">
        <is>
          <t>Samples (n)</t>
        </is>
      </c>
      <c r="B87" s="22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R87">
        <f>IF((CU$1+83)&gt;CS$1,NA(),(CU$1+83)-4)</f>
        <v/>
      </c>
      <c r="CS87">
        <f>IF((CU$1+83)&gt;CS$1,NA(),INDEX('Data Entry'!$I$5:$I$10004,(CU$1+83)-4))</f>
        <v/>
      </c>
      <c r="CT87">
        <f>IF(ISNA(CR87),NA(),Capability!$K$6)</f>
        <v/>
      </c>
      <c r="CU87">
        <f>IF(ISNA(CR87),NA(),Capability!$J$6)</f>
        <v/>
      </c>
      <c r="CV87">
        <f>IF(ISNA(CR87),NA(),Capability!$L$6)</f>
        <v/>
      </c>
      <c r="CW87">
        <f>IF(OR(ISNA(CS87),ISNA(CS86)),NA(),ABS(CS87-CS86))</f>
        <v/>
      </c>
      <c r="CX87">
        <f>IF(ISNA(CR87),NA(),Capability!$N$6)</f>
        <v/>
      </c>
      <c r="CY87">
        <f>IF(ISNA(CR87),NA(),IF(OR(Capability!$Q$6="",Settings!$F$7&lt;&gt;"Y"),NA(),Capability!$Q$6))</f>
        <v/>
      </c>
      <c r="CZ87">
        <f>IF(ISNA(CR87),NA(),IF(OR(Capability!$P$6="",Settings!$F$7&lt;&gt;"Y"),NA(),Capability!$P$6))</f>
        <v/>
      </c>
      <c r="DH87">
        <f>IF((DK$1+83)&gt;DI$1,NA(),(DK$1+83)-4)</f>
        <v/>
      </c>
      <c r="DI87">
        <f>IF((DK$1+83)&gt;DI$1,NA(),INDEX('Data Entry'!$J$5:$J$10004,(DK$1+83)-4))</f>
        <v/>
      </c>
      <c r="DJ87">
        <f>IF(ISNA(DH87),NA(),Capability!$K$7)</f>
        <v/>
      </c>
      <c r="DK87">
        <f>IF(ISNA(DH87),NA(),Capability!$J$7)</f>
        <v/>
      </c>
      <c r="DL87">
        <f>IF(ISNA(DH87),NA(),Capability!$L$7)</f>
        <v/>
      </c>
      <c r="DM87">
        <f>IF(OR(ISNA(DI87),ISNA(DI86)),NA(),ABS(DI87-DI86))</f>
        <v/>
      </c>
      <c r="DN87">
        <f>IF(ISNA(DH87),NA(),Capability!$N$7)</f>
        <v/>
      </c>
      <c r="DO87">
        <f>IF(ISNA(DH87),NA(),IF(OR(Capability!$Q$7="",Settings!$F$7&lt;&gt;"Y"),NA(),Capability!$Q$7))</f>
        <v/>
      </c>
      <c r="DP87">
        <f>IF(ISNA(DH87),NA(),IF(OR(Capability!$P$7="",Settings!$F$7&lt;&gt;"Y"),NA(),Capability!$P$7))</f>
        <v/>
      </c>
      <c r="DX87">
        <f>IF((EA$1+83)&gt;DY$1,NA(),(EA$1+83)-4)</f>
        <v/>
      </c>
      <c r="DY87">
        <f>IF((EA$1+83)&gt;DY$1,NA(),INDEX('Data Entry'!$K$5:$K$10004,(EA$1+83)-4))</f>
        <v/>
      </c>
      <c r="DZ87">
        <f>IF(ISNA(DX87),NA(),Capability!$K$8)</f>
        <v/>
      </c>
      <c r="EA87">
        <f>IF(ISNA(DX87),NA(),Capability!$J$8)</f>
        <v/>
      </c>
      <c r="EB87">
        <f>IF(ISNA(DX87),NA(),Capability!$L$8)</f>
        <v/>
      </c>
      <c r="EC87">
        <f>IF(OR(ISNA(DY87),ISNA(DY86)),NA(),ABS(DY87-DY86))</f>
        <v/>
      </c>
      <c r="ED87">
        <f>IF(ISNA(DX87),NA(),Capability!$N$8)</f>
        <v/>
      </c>
      <c r="EE87">
        <f>IF(ISNA(DX87),NA(),IF(OR(Capability!$Q$8="",Settings!$F$7&lt;&gt;"Y"),NA(),Capability!$Q$8))</f>
        <v/>
      </c>
      <c r="EF87">
        <f>IF(ISNA(DX87),NA(),IF(OR(Capability!$P$8="",Settings!$F$7&lt;&gt;"Y"),NA(),Capability!$P$8))</f>
        <v/>
      </c>
      <c r="EN87">
        <f>IF((EQ$1+83)&gt;EO$1,NA(),(EQ$1+83)-4)</f>
        <v/>
      </c>
      <c r="EO87">
        <f>IF((EQ$1+83)&gt;EO$1,NA(),INDEX('Data Entry'!$L$5:$L$10004,(EQ$1+83)-4))</f>
        <v/>
      </c>
      <c r="EP87">
        <f>IF(ISNA(EN87),NA(),Capability!$K$9)</f>
        <v/>
      </c>
      <c r="EQ87">
        <f>IF(ISNA(EN87),NA(),Capability!$J$9)</f>
        <v/>
      </c>
      <c r="ER87">
        <f>IF(ISNA(EN87),NA(),Capability!$L$9)</f>
        <v/>
      </c>
      <c r="ES87">
        <f>IF(OR(ISNA(EO87),ISNA(EO86)),NA(),ABS(EO87-EO86))</f>
        <v/>
      </c>
      <c r="ET87">
        <f>IF(ISNA(EN87),NA(),Capability!$N$9)</f>
        <v/>
      </c>
      <c r="EU87">
        <f>IF(ISNA(EN87),NA(),IF(OR(Capability!$Q$9="",Settings!$F$7&lt;&gt;"Y"),NA(),Capability!$Q$9))</f>
        <v/>
      </c>
      <c r="EV87">
        <f>IF(ISNA(EN87),NA(),IF(OR(Capability!$P$9="",Settings!$F$7&lt;&gt;"Y"),NA(),Capability!$P$9))</f>
        <v/>
      </c>
      <c r="FD87">
        <f>IF((FG$1+83)&gt;FE$1,NA(),(FG$1+83)-4)</f>
        <v/>
      </c>
      <c r="FE87">
        <f>IF((FG$1+83)&gt;FE$1,NA(),INDEX('Data Entry'!$M$5:$M$10004,(FG$1+83)-4))</f>
        <v/>
      </c>
      <c r="FF87">
        <f>IF(ISNA(FD87),NA(),Capability!$K$10)</f>
        <v/>
      </c>
      <c r="FG87">
        <f>IF(ISNA(FD87),NA(),Capability!$J$10)</f>
        <v/>
      </c>
      <c r="FH87">
        <f>IF(ISNA(FD87),NA(),Capability!$L$10)</f>
        <v/>
      </c>
      <c r="FI87">
        <f>IF(OR(ISNA(FE87),ISNA(FE86)),NA(),ABS(FE87-FE86))</f>
        <v/>
      </c>
      <c r="FJ87">
        <f>IF(ISNA(FD87),NA(),Capability!$N$10)</f>
        <v/>
      </c>
      <c r="FK87">
        <f>IF(ISNA(FD87),NA(),IF(OR(Capability!$Q$10="",Settings!$F$7&lt;&gt;"Y"),NA(),Capability!$Q$10))</f>
        <v/>
      </c>
      <c r="FL87">
        <f>IF(ISNA(FD87),NA(),IF(OR(Capability!$P$10="",Settings!$F$7&lt;&gt;"Y"),NA(),Capability!$P$10))</f>
        <v/>
      </c>
      <c r="FT87">
        <f>IF((FW$1+83)&gt;FU$1,NA(),(FW$1+83)-4)</f>
        <v/>
      </c>
      <c r="FU87">
        <f>IF((FW$1+83)&gt;FU$1,NA(),INDEX('Data Entry'!$N$5:$N$10004,(FW$1+83)-4))</f>
        <v/>
      </c>
      <c r="FV87">
        <f>IF(ISNA(FT87),NA(),Capability!$K$11)</f>
        <v/>
      </c>
      <c r="FW87">
        <f>IF(ISNA(FT87),NA(),Capability!$J$11)</f>
        <v/>
      </c>
      <c r="FX87">
        <f>IF(ISNA(FT87),NA(),Capability!$L$11)</f>
        <v/>
      </c>
      <c r="FY87">
        <f>IF(OR(ISNA(FU87),ISNA(FU86)),NA(),ABS(FU87-FU86))</f>
        <v/>
      </c>
      <c r="FZ87">
        <f>IF(ISNA(FT87),NA(),Capability!$N$11)</f>
        <v/>
      </c>
      <c r="GA87">
        <f>IF(ISNA(FT87),NA(),IF(OR(Capability!$Q$11="",Settings!$F$7&lt;&gt;"Y"),NA(),Capability!$Q$11))</f>
        <v/>
      </c>
      <c r="GB87">
        <f>IF(ISNA(FT87),NA(),IF(OR(Capability!$P$11="",Settings!$F$7&lt;&gt;"Y"),NA(),Capability!$P$11))</f>
        <v/>
      </c>
      <c r="GJ87">
        <f>IF((GM$1+83)&gt;GK$1,NA(),(GM$1+83)-4)</f>
        <v/>
      </c>
      <c r="GK87">
        <f>IF((GM$1+83)&gt;GK$1,NA(),INDEX('Data Entry'!$O$5:$O$10004,(GM$1+83)-4))</f>
        <v/>
      </c>
      <c r="GL87">
        <f>IF(ISNA(GJ87),NA(),Capability!$K$12)</f>
        <v/>
      </c>
      <c r="GM87">
        <f>IF(ISNA(GJ87),NA(),Capability!$J$12)</f>
        <v/>
      </c>
      <c r="GN87">
        <f>IF(ISNA(GJ87),NA(),Capability!$L$12)</f>
        <v/>
      </c>
      <c r="GO87">
        <f>IF(OR(ISNA(GK87),ISNA(GK86)),NA(),ABS(GK87-GK86))</f>
        <v/>
      </c>
      <c r="GP87">
        <f>IF(ISNA(GJ87),NA(),Capability!$N$12)</f>
        <v/>
      </c>
      <c r="GQ87">
        <f>IF(ISNA(GJ87),NA(),IF(OR(Capability!$Q$12="",Settings!$F$7&lt;&gt;"Y"),NA(),Capability!$Q$12))</f>
        <v/>
      </c>
      <c r="GR87">
        <f>IF(ISNA(GJ87),NA(),IF(OR(Capability!$P$12="",Settings!$F$7&lt;&gt;"Y"),NA(),Capability!$P$12))</f>
        <v/>
      </c>
      <c r="GZ87">
        <f>IF((HC$1+83)&gt;HA$1,NA(),(HC$1+83)-4)</f>
        <v/>
      </c>
      <c r="HA87">
        <f>IF((HC$1+83)&gt;HA$1,NA(),INDEX('Data Entry'!$P$5:$P$10004,(HC$1+83)-4))</f>
        <v/>
      </c>
      <c r="HB87">
        <f>IF(ISNA(GZ87),NA(),Capability!$K$13)</f>
        <v/>
      </c>
      <c r="HC87">
        <f>IF(ISNA(GZ87),NA(),Capability!$J$13)</f>
        <v/>
      </c>
      <c r="HD87">
        <f>IF(ISNA(GZ87),NA(),Capability!$L$13)</f>
        <v/>
      </c>
      <c r="HE87">
        <f>IF(OR(ISNA(HA87),ISNA(HA86)),NA(),ABS(HA87-HA86))</f>
        <v/>
      </c>
      <c r="HF87">
        <f>IF(ISNA(GZ87),NA(),Capability!$N$13)</f>
        <v/>
      </c>
      <c r="HG87">
        <f>IF(ISNA(GZ87),NA(),IF(OR(Capability!$Q$13="",Settings!$F$7&lt;&gt;"Y"),NA(),Capability!$Q$13))</f>
        <v/>
      </c>
      <c r="HH87">
        <f>IF(ISNA(GZ87),NA(),IF(OR(Capability!$P$13="",Settings!$F$7&lt;&gt;"Y"),NA(),Capability!$P$13))</f>
        <v/>
      </c>
      <c r="HP87">
        <f>IF((HS$1+83)&gt;HQ$1,NA(),(HS$1+83)-4)</f>
        <v/>
      </c>
      <c r="HQ87">
        <f>IF((HS$1+83)&gt;HQ$1,NA(),INDEX('Data Entry'!$Q$5:$Q$10004,(HS$1+83)-4))</f>
        <v/>
      </c>
      <c r="HR87">
        <f>IF(ISNA(HP87),NA(),Capability!$K$14)</f>
        <v/>
      </c>
      <c r="HS87">
        <f>IF(ISNA(HP87),NA(),Capability!$J$14)</f>
        <v/>
      </c>
      <c r="HT87">
        <f>IF(ISNA(HP87),NA(),Capability!$L$14)</f>
        <v/>
      </c>
      <c r="HU87">
        <f>IF(OR(ISNA(HQ87),ISNA(HQ86)),NA(),ABS(HQ87-HQ86))</f>
        <v/>
      </c>
      <c r="HV87">
        <f>IF(ISNA(HP87),NA(),Capability!$N$14)</f>
        <v/>
      </c>
      <c r="HW87">
        <f>IF(ISNA(HP87),NA(),IF(OR(Capability!$Q$14="",Settings!$F$7&lt;&gt;"Y"),NA(),Capability!$Q$14))</f>
        <v/>
      </c>
      <c r="HX87">
        <f>IF(ISNA(HP87),NA(),IF(OR(Capability!$P$14="",Settings!$F$7&lt;&gt;"Y"),NA(),Capability!$P$14))</f>
        <v/>
      </c>
    </row>
    <row r="88">
      <c r="A88" s="37" t="inlineStr">
        <is>
          <t>DATA RANGE</t>
        </is>
      </c>
      <c r="B88" s="28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R88">
        <f>IF((CU$1+84)&gt;CS$1,NA(),(CU$1+84)-4)</f>
        <v/>
      </c>
      <c r="CS88">
        <f>IF((CU$1+84)&gt;CS$1,NA(),INDEX('Data Entry'!$I$5:$I$10004,(CU$1+84)-4))</f>
        <v/>
      </c>
      <c r="CT88">
        <f>IF(ISNA(CR88),NA(),Capability!$K$6)</f>
        <v/>
      </c>
      <c r="CU88">
        <f>IF(ISNA(CR88),NA(),Capability!$J$6)</f>
        <v/>
      </c>
      <c r="CV88">
        <f>IF(ISNA(CR88),NA(),Capability!$L$6)</f>
        <v/>
      </c>
      <c r="CW88">
        <f>IF(OR(ISNA(CS88),ISNA(CS87)),NA(),ABS(CS88-CS87))</f>
        <v/>
      </c>
      <c r="CX88">
        <f>IF(ISNA(CR88),NA(),Capability!$N$6)</f>
        <v/>
      </c>
      <c r="CY88">
        <f>IF(ISNA(CR88),NA(),IF(OR(Capability!$Q$6="",Settings!$F$7&lt;&gt;"Y"),NA(),Capability!$Q$6))</f>
        <v/>
      </c>
      <c r="CZ88">
        <f>IF(ISNA(CR88),NA(),IF(OR(Capability!$P$6="",Settings!$F$7&lt;&gt;"Y"),NA(),Capability!$P$6))</f>
        <v/>
      </c>
      <c r="DH88">
        <f>IF((DK$1+84)&gt;DI$1,NA(),(DK$1+84)-4)</f>
        <v/>
      </c>
      <c r="DI88">
        <f>IF((DK$1+84)&gt;DI$1,NA(),INDEX('Data Entry'!$J$5:$J$10004,(DK$1+84)-4))</f>
        <v/>
      </c>
      <c r="DJ88">
        <f>IF(ISNA(DH88),NA(),Capability!$K$7)</f>
        <v/>
      </c>
      <c r="DK88">
        <f>IF(ISNA(DH88),NA(),Capability!$J$7)</f>
        <v/>
      </c>
      <c r="DL88">
        <f>IF(ISNA(DH88),NA(),Capability!$L$7)</f>
        <v/>
      </c>
      <c r="DM88">
        <f>IF(OR(ISNA(DI88),ISNA(DI87)),NA(),ABS(DI88-DI87))</f>
        <v/>
      </c>
      <c r="DN88">
        <f>IF(ISNA(DH88),NA(),Capability!$N$7)</f>
        <v/>
      </c>
      <c r="DO88">
        <f>IF(ISNA(DH88),NA(),IF(OR(Capability!$Q$7="",Settings!$F$7&lt;&gt;"Y"),NA(),Capability!$Q$7))</f>
        <v/>
      </c>
      <c r="DP88">
        <f>IF(ISNA(DH88),NA(),IF(OR(Capability!$P$7="",Settings!$F$7&lt;&gt;"Y"),NA(),Capability!$P$7))</f>
        <v/>
      </c>
      <c r="DX88">
        <f>IF((EA$1+84)&gt;DY$1,NA(),(EA$1+84)-4)</f>
        <v/>
      </c>
      <c r="DY88">
        <f>IF((EA$1+84)&gt;DY$1,NA(),INDEX('Data Entry'!$K$5:$K$10004,(EA$1+84)-4))</f>
        <v/>
      </c>
      <c r="DZ88">
        <f>IF(ISNA(DX88),NA(),Capability!$K$8)</f>
        <v/>
      </c>
      <c r="EA88">
        <f>IF(ISNA(DX88),NA(),Capability!$J$8)</f>
        <v/>
      </c>
      <c r="EB88">
        <f>IF(ISNA(DX88),NA(),Capability!$L$8)</f>
        <v/>
      </c>
      <c r="EC88">
        <f>IF(OR(ISNA(DY88),ISNA(DY87)),NA(),ABS(DY88-DY87))</f>
        <v/>
      </c>
      <c r="ED88">
        <f>IF(ISNA(DX88),NA(),Capability!$N$8)</f>
        <v/>
      </c>
      <c r="EE88">
        <f>IF(ISNA(DX88),NA(),IF(OR(Capability!$Q$8="",Settings!$F$7&lt;&gt;"Y"),NA(),Capability!$Q$8))</f>
        <v/>
      </c>
      <c r="EF88">
        <f>IF(ISNA(DX88),NA(),IF(OR(Capability!$P$8="",Settings!$F$7&lt;&gt;"Y"),NA(),Capability!$P$8))</f>
        <v/>
      </c>
      <c r="EN88">
        <f>IF((EQ$1+84)&gt;EO$1,NA(),(EQ$1+84)-4)</f>
        <v/>
      </c>
      <c r="EO88">
        <f>IF((EQ$1+84)&gt;EO$1,NA(),INDEX('Data Entry'!$L$5:$L$10004,(EQ$1+84)-4))</f>
        <v/>
      </c>
      <c r="EP88">
        <f>IF(ISNA(EN88),NA(),Capability!$K$9)</f>
        <v/>
      </c>
      <c r="EQ88">
        <f>IF(ISNA(EN88),NA(),Capability!$J$9)</f>
        <v/>
      </c>
      <c r="ER88">
        <f>IF(ISNA(EN88),NA(),Capability!$L$9)</f>
        <v/>
      </c>
      <c r="ES88">
        <f>IF(OR(ISNA(EO88),ISNA(EO87)),NA(),ABS(EO88-EO87))</f>
        <v/>
      </c>
      <c r="ET88">
        <f>IF(ISNA(EN88),NA(),Capability!$N$9)</f>
        <v/>
      </c>
      <c r="EU88">
        <f>IF(ISNA(EN88),NA(),IF(OR(Capability!$Q$9="",Settings!$F$7&lt;&gt;"Y"),NA(),Capability!$Q$9))</f>
        <v/>
      </c>
      <c r="EV88">
        <f>IF(ISNA(EN88),NA(),IF(OR(Capability!$P$9="",Settings!$F$7&lt;&gt;"Y"),NA(),Capability!$P$9))</f>
        <v/>
      </c>
      <c r="FD88">
        <f>IF((FG$1+84)&gt;FE$1,NA(),(FG$1+84)-4)</f>
        <v/>
      </c>
      <c r="FE88">
        <f>IF((FG$1+84)&gt;FE$1,NA(),INDEX('Data Entry'!$M$5:$M$10004,(FG$1+84)-4))</f>
        <v/>
      </c>
      <c r="FF88">
        <f>IF(ISNA(FD88),NA(),Capability!$K$10)</f>
        <v/>
      </c>
      <c r="FG88">
        <f>IF(ISNA(FD88),NA(),Capability!$J$10)</f>
        <v/>
      </c>
      <c r="FH88">
        <f>IF(ISNA(FD88),NA(),Capability!$L$10)</f>
        <v/>
      </c>
      <c r="FI88">
        <f>IF(OR(ISNA(FE88),ISNA(FE87)),NA(),ABS(FE88-FE87))</f>
        <v/>
      </c>
      <c r="FJ88">
        <f>IF(ISNA(FD88),NA(),Capability!$N$10)</f>
        <v/>
      </c>
      <c r="FK88">
        <f>IF(ISNA(FD88),NA(),IF(OR(Capability!$Q$10="",Settings!$F$7&lt;&gt;"Y"),NA(),Capability!$Q$10))</f>
        <v/>
      </c>
      <c r="FL88">
        <f>IF(ISNA(FD88),NA(),IF(OR(Capability!$P$10="",Settings!$F$7&lt;&gt;"Y"),NA(),Capability!$P$10))</f>
        <v/>
      </c>
      <c r="FT88">
        <f>IF((FW$1+84)&gt;FU$1,NA(),(FW$1+84)-4)</f>
        <v/>
      </c>
      <c r="FU88">
        <f>IF((FW$1+84)&gt;FU$1,NA(),INDEX('Data Entry'!$N$5:$N$10004,(FW$1+84)-4))</f>
        <v/>
      </c>
      <c r="FV88">
        <f>IF(ISNA(FT88),NA(),Capability!$K$11)</f>
        <v/>
      </c>
      <c r="FW88">
        <f>IF(ISNA(FT88),NA(),Capability!$J$11)</f>
        <v/>
      </c>
      <c r="FX88">
        <f>IF(ISNA(FT88),NA(),Capability!$L$11)</f>
        <v/>
      </c>
      <c r="FY88">
        <f>IF(OR(ISNA(FU88),ISNA(FU87)),NA(),ABS(FU88-FU87))</f>
        <v/>
      </c>
      <c r="FZ88">
        <f>IF(ISNA(FT88),NA(),Capability!$N$11)</f>
        <v/>
      </c>
      <c r="GA88">
        <f>IF(ISNA(FT88),NA(),IF(OR(Capability!$Q$11="",Settings!$F$7&lt;&gt;"Y"),NA(),Capability!$Q$11))</f>
        <v/>
      </c>
      <c r="GB88">
        <f>IF(ISNA(FT88),NA(),IF(OR(Capability!$P$11="",Settings!$F$7&lt;&gt;"Y"),NA(),Capability!$P$11))</f>
        <v/>
      </c>
      <c r="GJ88">
        <f>IF((GM$1+84)&gt;GK$1,NA(),(GM$1+84)-4)</f>
        <v/>
      </c>
      <c r="GK88">
        <f>IF((GM$1+84)&gt;GK$1,NA(),INDEX('Data Entry'!$O$5:$O$10004,(GM$1+84)-4))</f>
        <v/>
      </c>
      <c r="GL88">
        <f>IF(ISNA(GJ88),NA(),Capability!$K$12)</f>
        <v/>
      </c>
      <c r="GM88">
        <f>IF(ISNA(GJ88),NA(),Capability!$J$12)</f>
        <v/>
      </c>
      <c r="GN88">
        <f>IF(ISNA(GJ88),NA(),Capability!$L$12)</f>
        <v/>
      </c>
      <c r="GO88">
        <f>IF(OR(ISNA(GK88),ISNA(GK87)),NA(),ABS(GK88-GK87))</f>
        <v/>
      </c>
      <c r="GP88">
        <f>IF(ISNA(GJ88),NA(),Capability!$N$12)</f>
        <v/>
      </c>
      <c r="GQ88">
        <f>IF(ISNA(GJ88),NA(),IF(OR(Capability!$Q$12="",Settings!$F$7&lt;&gt;"Y"),NA(),Capability!$Q$12))</f>
        <v/>
      </c>
      <c r="GR88">
        <f>IF(ISNA(GJ88),NA(),IF(OR(Capability!$P$12="",Settings!$F$7&lt;&gt;"Y"),NA(),Capability!$P$12))</f>
        <v/>
      </c>
      <c r="GZ88">
        <f>IF((HC$1+84)&gt;HA$1,NA(),(HC$1+84)-4)</f>
        <v/>
      </c>
      <c r="HA88">
        <f>IF((HC$1+84)&gt;HA$1,NA(),INDEX('Data Entry'!$P$5:$P$10004,(HC$1+84)-4))</f>
        <v/>
      </c>
      <c r="HB88">
        <f>IF(ISNA(GZ88),NA(),Capability!$K$13)</f>
        <v/>
      </c>
      <c r="HC88">
        <f>IF(ISNA(GZ88),NA(),Capability!$J$13)</f>
        <v/>
      </c>
      <c r="HD88">
        <f>IF(ISNA(GZ88),NA(),Capability!$L$13)</f>
        <v/>
      </c>
      <c r="HE88">
        <f>IF(OR(ISNA(HA88),ISNA(HA87)),NA(),ABS(HA88-HA87))</f>
        <v/>
      </c>
      <c r="HF88">
        <f>IF(ISNA(GZ88),NA(),Capability!$N$13)</f>
        <v/>
      </c>
      <c r="HG88">
        <f>IF(ISNA(GZ88),NA(),IF(OR(Capability!$Q$13="",Settings!$F$7&lt;&gt;"Y"),NA(),Capability!$Q$13))</f>
        <v/>
      </c>
      <c r="HH88">
        <f>IF(ISNA(GZ88),NA(),IF(OR(Capability!$P$13="",Settings!$F$7&lt;&gt;"Y"),NA(),Capability!$P$13))</f>
        <v/>
      </c>
      <c r="HP88">
        <f>IF((HS$1+84)&gt;HQ$1,NA(),(HS$1+84)-4)</f>
        <v/>
      </c>
      <c r="HQ88">
        <f>IF((HS$1+84)&gt;HQ$1,NA(),INDEX('Data Entry'!$Q$5:$Q$10004,(HS$1+84)-4))</f>
        <v/>
      </c>
      <c r="HR88">
        <f>IF(ISNA(HP88),NA(),Capability!$K$14)</f>
        <v/>
      </c>
      <c r="HS88">
        <f>IF(ISNA(HP88),NA(),Capability!$J$14)</f>
        <v/>
      </c>
      <c r="HT88">
        <f>IF(ISNA(HP88),NA(),Capability!$L$14)</f>
        <v/>
      </c>
      <c r="HU88">
        <f>IF(OR(ISNA(HQ88),ISNA(HQ87)),NA(),ABS(HQ88-HQ87))</f>
        <v/>
      </c>
      <c r="HV88">
        <f>IF(ISNA(HP88),NA(),Capability!$N$14)</f>
        <v/>
      </c>
      <c r="HW88">
        <f>IF(ISNA(HP88),NA(),IF(OR(Capability!$Q$14="",Settings!$F$7&lt;&gt;"Y"),NA(),Capability!$Q$14))</f>
        <v/>
      </c>
      <c r="HX88">
        <f>IF(ISNA(HP88),NA(),IF(OR(Capability!$P$14="",Settings!$F$7&lt;&gt;"Y"),NA(),Capability!$P$14))</f>
        <v/>
      </c>
    </row>
    <row r="89">
      <c r="A89" s="35" t="inlineStr">
        <is>
          <t>Min</t>
        </is>
      </c>
      <c r="B89" s="23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R89">
        <f>IF((CU$1+85)&gt;CS$1,NA(),(CU$1+85)-4)</f>
        <v/>
      </c>
      <c r="CS89">
        <f>IF((CU$1+85)&gt;CS$1,NA(),INDEX('Data Entry'!$I$5:$I$10004,(CU$1+85)-4))</f>
        <v/>
      </c>
      <c r="CT89">
        <f>IF(ISNA(CR89),NA(),Capability!$K$6)</f>
        <v/>
      </c>
      <c r="CU89">
        <f>IF(ISNA(CR89),NA(),Capability!$J$6)</f>
        <v/>
      </c>
      <c r="CV89">
        <f>IF(ISNA(CR89),NA(),Capability!$L$6)</f>
        <v/>
      </c>
      <c r="CW89">
        <f>IF(OR(ISNA(CS89),ISNA(CS88)),NA(),ABS(CS89-CS88))</f>
        <v/>
      </c>
      <c r="CX89">
        <f>IF(ISNA(CR89),NA(),Capability!$N$6)</f>
        <v/>
      </c>
      <c r="CY89">
        <f>IF(ISNA(CR89),NA(),IF(OR(Capability!$Q$6="",Settings!$F$7&lt;&gt;"Y"),NA(),Capability!$Q$6))</f>
        <v/>
      </c>
      <c r="CZ89">
        <f>IF(ISNA(CR89),NA(),IF(OR(Capability!$P$6="",Settings!$F$7&lt;&gt;"Y"),NA(),Capability!$P$6))</f>
        <v/>
      </c>
      <c r="DH89">
        <f>IF((DK$1+85)&gt;DI$1,NA(),(DK$1+85)-4)</f>
        <v/>
      </c>
      <c r="DI89">
        <f>IF((DK$1+85)&gt;DI$1,NA(),INDEX('Data Entry'!$J$5:$J$10004,(DK$1+85)-4))</f>
        <v/>
      </c>
      <c r="DJ89">
        <f>IF(ISNA(DH89),NA(),Capability!$K$7)</f>
        <v/>
      </c>
      <c r="DK89">
        <f>IF(ISNA(DH89),NA(),Capability!$J$7)</f>
        <v/>
      </c>
      <c r="DL89">
        <f>IF(ISNA(DH89),NA(),Capability!$L$7)</f>
        <v/>
      </c>
      <c r="DM89">
        <f>IF(OR(ISNA(DI89),ISNA(DI88)),NA(),ABS(DI89-DI88))</f>
        <v/>
      </c>
      <c r="DN89">
        <f>IF(ISNA(DH89),NA(),Capability!$N$7)</f>
        <v/>
      </c>
      <c r="DO89">
        <f>IF(ISNA(DH89),NA(),IF(OR(Capability!$Q$7="",Settings!$F$7&lt;&gt;"Y"),NA(),Capability!$Q$7))</f>
        <v/>
      </c>
      <c r="DP89">
        <f>IF(ISNA(DH89),NA(),IF(OR(Capability!$P$7="",Settings!$F$7&lt;&gt;"Y"),NA(),Capability!$P$7))</f>
        <v/>
      </c>
      <c r="DX89">
        <f>IF((EA$1+85)&gt;DY$1,NA(),(EA$1+85)-4)</f>
        <v/>
      </c>
      <c r="DY89">
        <f>IF((EA$1+85)&gt;DY$1,NA(),INDEX('Data Entry'!$K$5:$K$10004,(EA$1+85)-4))</f>
        <v/>
      </c>
      <c r="DZ89">
        <f>IF(ISNA(DX89),NA(),Capability!$K$8)</f>
        <v/>
      </c>
      <c r="EA89">
        <f>IF(ISNA(DX89),NA(),Capability!$J$8)</f>
        <v/>
      </c>
      <c r="EB89">
        <f>IF(ISNA(DX89),NA(),Capability!$L$8)</f>
        <v/>
      </c>
      <c r="EC89">
        <f>IF(OR(ISNA(DY89),ISNA(DY88)),NA(),ABS(DY89-DY88))</f>
        <v/>
      </c>
      <c r="ED89">
        <f>IF(ISNA(DX89),NA(),Capability!$N$8)</f>
        <v/>
      </c>
      <c r="EE89">
        <f>IF(ISNA(DX89),NA(),IF(OR(Capability!$Q$8="",Settings!$F$7&lt;&gt;"Y"),NA(),Capability!$Q$8))</f>
        <v/>
      </c>
      <c r="EF89">
        <f>IF(ISNA(DX89),NA(),IF(OR(Capability!$P$8="",Settings!$F$7&lt;&gt;"Y"),NA(),Capability!$P$8))</f>
        <v/>
      </c>
      <c r="EN89">
        <f>IF((EQ$1+85)&gt;EO$1,NA(),(EQ$1+85)-4)</f>
        <v/>
      </c>
      <c r="EO89">
        <f>IF((EQ$1+85)&gt;EO$1,NA(),INDEX('Data Entry'!$L$5:$L$10004,(EQ$1+85)-4))</f>
        <v/>
      </c>
      <c r="EP89">
        <f>IF(ISNA(EN89),NA(),Capability!$K$9)</f>
        <v/>
      </c>
      <c r="EQ89">
        <f>IF(ISNA(EN89),NA(),Capability!$J$9)</f>
        <v/>
      </c>
      <c r="ER89">
        <f>IF(ISNA(EN89),NA(),Capability!$L$9)</f>
        <v/>
      </c>
      <c r="ES89">
        <f>IF(OR(ISNA(EO89),ISNA(EO88)),NA(),ABS(EO89-EO88))</f>
        <v/>
      </c>
      <c r="ET89">
        <f>IF(ISNA(EN89),NA(),Capability!$N$9)</f>
        <v/>
      </c>
      <c r="EU89">
        <f>IF(ISNA(EN89),NA(),IF(OR(Capability!$Q$9="",Settings!$F$7&lt;&gt;"Y"),NA(),Capability!$Q$9))</f>
        <v/>
      </c>
      <c r="EV89">
        <f>IF(ISNA(EN89),NA(),IF(OR(Capability!$P$9="",Settings!$F$7&lt;&gt;"Y"),NA(),Capability!$P$9))</f>
        <v/>
      </c>
      <c r="FD89">
        <f>IF((FG$1+85)&gt;FE$1,NA(),(FG$1+85)-4)</f>
        <v/>
      </c>
      <c r="FE89">
        <f>IF((FG$1+85)&gt;FE$1,NA(),INDEX('Data Entry'!$M$5:$M$10004,(FG$1+85)-4))</f>
        <v/>
      </c>
      <c r="FF89">
        <f>IF(ISNA(FD89),NA(),Capability!$K$10)</f>
        <v/>
      </c>
      <c r="FG89">
        <f>IF(ISNA(FD89),NA(),Capability!$J$10)</f>
        <v/>
      </c>
      <c r="FH89">
        <f>IF(ISNA(FD89),NA(),Capability!$L$10)</f>
        <v/>
      </c>
      <c r="FI89">
        <f>IF(OR(ISNA(FE89),ISNA(FE88)),NA(),ABS(FE89-FE88))</f>
        <v/>
      </c>
      <c r="FJ89">
        <f>IF(ISNA(FD89),NA(),Capability!$N$10)</f>
        <v/>
      </c>
      <c r="FK89">
        <f>IF(ISNA(FD89),NA(),IF(OR(Capability!$Q$10="",Settings!$F$7&lt;&gt;"Y"),NA(),Capability!$Q$10))</f>
        <v/>
      </c>
      <c r="FL89">
        <f>IF(ISNA(FD89),NA(),IF(OR(Capability!$P$10="",Settings!$F$7&lt;&gt;"Y"),NA(),Capability!$P$10))</f>
        <v/>
      </c>
      <c r="FT89">
        <f>IF((FW$1+85)&gt;FU$1,NA(),(FW$1+85)-4)</f>
        <v/>
      </c>
      <c r="FU89">
        <f>IF((FW$1+85)&gt;FU$1,NA(),INDEX('Data Entry'!$N$5:$N$10004,(FW$1+85)-4))</f>
        <v/>
      </c>
      <c r="FV89">
        <f>IF(ISNA(FT89),NA(),Capability!$K$11)</f>
        <v/>
      </c>
      <c r="FW89">
        <f>IF(ISNA(FT89),NA(),Capability!$J$11)</f>
        <v/>
      </c>
      <c r="FX89">
        <f>IF(ISNA(FT89),NA(),Capability!$L$11)</f>
        <v/>
      </c>
      <c r="FY89">
        <f>IF(OR(ISNA(FU89),ISNA(FU88)),NA(),ABS(FU89-FU88))</f>
        <v/>
      </c>
      <c r="FZ89">
        <f>IF(ISNA(FT89),NA(),Capability!$N$11)</f>
        <v/>
      </c>
      <c r="GA89">
        <f>IF(ISNA(FT89),NA(),IF(OR(Capability!$Q$11="",Settings!$F$7&lt;&gt;"Y"),NA(),Capability!$Q$11))</f>
        <v/>
      </c>
      <c r="GB89">
        <f>IF(ISNA(FT89),NA(),IF(OR(Capability!$P$11="",Settings!$F$7&lt;&gt;"Y"),NA(),Capability!$P$11))</f>
        <v/>
      </c>
      <c r="GJ89">
        <f>IF((GM$1+85)&gt;GK$1,NA(),(GM$1+85)-4)</f>
        <v/>
      </c>
      <c r="GK89">
        <f>IF((GM$1+85)&gt;GK$1,NA(),INDEX('Data Entry'!$O$5:$O$10004,(GM$1+85)-4))</f>
        <v/>
      </c>
      <c r="GL89">
        <f>IF(ISNA(GJ89),NA(),Capability!$K$12)</f>
        <v/>
      </c>
      <c r="GM89">
        <f>IF(ISNA(GJ89),NA(),Capability!$J$12)</f>
        <v/>
      </c>
      <c r="GN89">
        <f>IF(ISNA(GJ89),NA(),Capability!$L$12)</f>
        <v/>
      </c>
      <c r="GO89">
        <f>IF(OR(ISNA(GK89),ISNA(GK88)),NA(),ABS(GK89-GK88))</f>
        <v/>
      </c>
      <c r="GP89">
        <f>IF(ISNA(GJ89),NA(),Capability!$N$12)</f>
        <v/>
      </c>
      <c r="GQ89">
        <f>IF(ISNA(GJ89),NA(),IF(OR(Capability!$Q$12="",Settings!$F$7&lt;&gt;"Y"),NA(),Capability!$Q$12))</f>
        <v/>
      </c>
      <c r="GR89">
        <f>IF(ISNA(GJ89),NA(),IF(OR(Capability!$P$12="",Settings!$F$7&lt;&gt;"Y"),NA(),Capability!$P$12))</f>
        <v/>
      </c>
      <c r="GZ89">
        <f>IF((HC$1+85)&gt;HA$1,NA(),(HC$1+85)-4)</f>
        <v/>
      </c>
      <c r="HA89">
        <f>IF((HC$1+85)&gt;HA$1,NA(),INDEX('Data Entry'!$P$5:$P$10004,(HC$1+85)-4))</f>
        <v/>
      </c>
      <c r="HB89">
        <f>IF(ISNA(GZ89),NA(),Capability!$K$13)</f>
        <v/>
      </c>
      <c r="HC89">
        <f>IF(ISNA(GZ89),NA(),Capability!$J$13)</f>
        <v/>
      </c>
      <c r="HD89">
        <f>IF(ISNA(GZ89),NA(),Capability!$L$13)</f>
        <v/>
      </c>
      <c r="HE89">
        <f>IF(OR(ISNA(HA89),ISNA(HA88)),NA(),ABS(HA89-HA88))</f>
        <v/>
      </c>
      <c r="HF89">
        <f>IF(ISNA(GZ89),NA(),Capability!$N$13)</f>
        <v/>
      </c>
      <c r="HG89">
        <f>IF(ISNA(GZ89),NA(),IF(OR(Capability!$Q$13="",Settings!$F$7&lt;&gt;"Y"),NA(),Capability!$Q$13))</f>
        <v/>
      </c>
      <c r="HH89">
        <f>IF(ISNA(GZ89),NA(),IF(OR(Capability!$P$13="",Settings!$F$7&lt;&gt;"Y"),NA(),Capability!$P$13))</f>
        <v/>
      </c>
      <c r="HP89">
        <f>IF((HS$1+85)&gt;HQ$1,NA(),(HS$1+85)-4)</f>
        <v/>
      </c>
      <c r="HQ89">
        <f>IF((HS$1+85)&gt;HQ$1,NA(),INDEX('Data Entry'!$Q$5:$Q$10004,(HS$1+85)-4))</f>
        <v/>
      </c>
      <c r="HR89">
        <f>IF(ISNA(HP89),NA(),Capability!$K$14)</f>
        <v/>
      </c>
      <c r="HS89">
        <f>IF(ISNA(HP89),NA(),Capability!$J$14)</f>
        <v/>
      </c>
      <c r="HT89">
        <f>IF(ISNA(HP89),NA(),Capability!$L$14)</f>
        <v/>
      </c>
      <c r="HU89">
        <f>IF(OR(ISNA(HQ89),ISNA(HQ88)),NA(),ABS(HQ89-HQ88))</f>
        <v/>
      </c>
      <c r="HV89">
        <f>IF(ISNA(HP89),NA(),Capability!$N$14)</f>
        <v/>
      </c>
      <c r="HW89">
        <f>IF(ISNA(HP89),NA(),IF(OR(Capability!$Q$14="",Settings!$F$7&lt;&gt;"Y"),NA(),Capability!$Q$14))</f>
        <v/>
      </c>
      <c r="HX89">
        <f>IF(ISNA(HP89),NA(),IF(OR(Capability!$P$14="",Settings!$F$7&lt;&gt;"Y"),NA(),Capability!$P$14))</f>
        <v/>
      </c>
    </row>
    <row r="90">
      <c r="A90" s="35" t="inlineStr">
        <is>
          <t>Max</t>
        </is>
      </c>
      <c r="B90" s="23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R90">
        <f>IF((CU$1+86)&gt;CS$1,NA(),(CU$1+86)-4)</f>
        <v/>
      </c>
      <c r="CS90">
        <f>IF((CU$1+86)&gt;CS$1,NA(),INDEX('Data Entry'!$I$5:$I$10004,(CU$1+86)-4))</f>
        <v/>
      </c>
      <c r="CT90">
        <f>IF(ISNA(CR90),NA(),Capability!$K$6)</f>
        <v/>
      </c>
      <c r="CU90">
        <f>IF(ISNA(CR90),NA(),Capability!$J$6)</f>
        <v/>
      </c>
      <c r="CV90">
        <f>IF(ISNA(CR90),NA(),Capability!$L$6)</f>
        <v/>
      </c>
      <c r="CW90">
        <f>IF(OR(ISNA(CS90),ISNA(CS89)),NA(),ABS(CS90-CS89))</f>
        <v/>
      </c>
      <c r="CX90">
        <f>IF(ISNA(CR90),NA(),Capability!$N$6)</f>
        <v/>
      </c>
      <c r="CY90">
        <f>IF(ISNA(CR90),NA(),IF(OR(Capability!$Q$6="",Settings!$F$7&lt;&gt;"Y"),NA(),Capability!$Q$6))</f>
        <v/>
      </c>
      <c r="CZ90">
        <f>IF(ISNA(CR90),NA(),IF(OR(Capability!$P$6="",Settings!$F$7&lt;&gt;"Y"),NA(),Capability!$P$6))</f>
        <v/>
      </c>
      <c r="DH90">
        <f>IF((DK$1+86)&gt;DI$1,NA(),(DK$1+86)-4)</f>
        <v/>
      </c>
      <c r="DI90">
        <f>IF((DK$1+86)&gt;DI$1,NA(),INDEX('Data Entry'!$J$5:$J$10004,(DK$1+86)-4))</f>
        <v/>
      </c>
      <c r="DJ90">
        <f>IF(ISNA(DH90),NA(),Capability!$K$7)</f>
        <v/>
      </c>
      <c r="DK90">
        <f>IF(ISNA(DH90),NA(),Capability!$J$7)</f>
        <v/>
      </c>
      <c r="DL90">
        <f>IF(ISNA(DH90),NA(),Capability!$L$7)</f>
        <v/>
      </c>
      <c r="DM90">
        <f>IF(OR(ISNA(DI90),ISNA(DI89)),NA(),ABS(DI90-DI89))</f>
        <v/>
      </c>
      <c r="DN90">
        <f>IF(ISNA(DH90),NA(),Capability!$N$7)</f>
        <v/>
      </c>
      <c r="DO90">
        <f>IF(ISNA(DH90),NA(),IF(OR(Capability!$Q$7="",Settings!$F$7&lt;&gt;"Y"),NA(),Capability!$Q$7))</f>
        <v/>
      </c>
      <c r="DP90">
        <f>IF(ISNA(DH90),NA(),IF(OR(Capability!$P$7="",Settings!$F$7&lt;&gt;"Y"),NA(),Capability!$P$7))</f>
        <v/>
      </c>
      <c r="DX90">
        <f>IF((EA$1+86)&gt;DY$1,NA(),(EA$1+86)-4)</f>
        <v/>
      </c>
      <c r="DY90">
        <f>IF((EA$1+86)&gt;DY$1,NA(),INDEX('Data Entry'!$K$5:$K$10004,(EA$1+86)-4))</f>
        <v/>
      </c>
      <c r="DZ90">
        <f>IF(ISNA(DX90),NA(),Capability!$K$8)</f>
        <v/>
      </c>
      <c r="EA90">
        <f>IF(ISNA(DX90),NA(),Capability!$J$8)</f>
        <v/>
      </c>
      <c r="EB90">
        <f>IF(ISNA(DX90),NA(),Capability!$L$8)</f>
        <v/>
      </c>
      <c r="EC90">
        <f>IF(OR(ISNA(DY90),ISNA(DY89)),NA(),ABS(DY90-DY89))</f>
        <v/>
      </c>
      <c r="ED90">
        <f>IF(ISNA(DX90),NA(),Capability!$N$8)</f>
        <v/>
      </c>
      <c r="EE90">
        <f>IF(ISNA(DX90),NA(),IF(OR(Capability!$Q$8="",Settings!$F$7&lt;&gt;"Y"),NA(),Capability!$Q$8))</f>
        <v/>
      </c>
      <c r="EF90">
        <f>IF(ISNA(DX90),NA(),IF(OR(Capability!$P$8="",Settings!$F$7&lt;&gt;"Y"),NA(),Capability!$P$8))</f>
        <v/>
      </c>
      <c r="EN90">
        <f>IF((EQ$1+86)&gt;EO$1,NA(),(EQ$1+86)-4)</f>
        <v/>
      </c>
      <c r="EO90">
        <f>IF((EQ$1+86)&gt;EO$1,NA(),INDEX('Data Entry'!$L$5:$L$10004,(EQ$1+86)-4))</f>
        <v/>
      </c>
      <c r="EP90">
        <f>IF(ISNA(EN90),NA(),Capability!$K$9)</f>
        <v/>
      </c>
      <c r="EQ90">
        <f>IF(ISNA(EN90),NA(),Capability!$J$9)</f>
        <v/>
      </c>
      <c r="ER90">
        <f>IF(ISNA(EN90),NA(),Capability!$L$9)</f>
        <v/>
      </c>
      <c r="ES90">
        <f>IF(OR(ISNA(EO90),ISNA(EO89)),NA(),ABS(EO90-EO89))</f>
        <v/>
      </c>
      <c r="ET90">
        <f>IF(ISNA(EN90),NA(),Capability!$N$9)</f>
        <v/>
      </c>
      <c r="EU90">
        <f>IF(ISNA(EN90),NA(),IF(OR(Capability!$Q$9="",Settings!$F$7&lt;&gt;"Y"),NA(),Capability!$Q$9))</f>
        <v/>
      </c>
      <c r="EV90">
        <f>IF(ISNA(EN90),NA(),IF(OR(Capability!$P$9="",Settings!$F$7&lt;&gt;"Y"),NA(),Capability!$P$9))</f>
        <v/>
      </c>
      <c r="FD90">
        <f>IF((FG$1+86)&gt;FE$1,NA(),(FG$1+86)-4)</f>
        <v/>
      </c>
      <c r="FE90">
        <f>IF((FG$1+86)&gt;FE$1,NA(),INDEX('Data Entry'!$M$5:$M$10004,(FG$1+86)-4))</f>
        <v/>
      </c>
      <c r="FF90">
        <f>IF(ISNA(FD90),NA(),Capability!$K$10)</f>
        <v/>
      </c>
      <c r="FG90">
        <f>IF(ISNA(FD90),NA(),Capability!$J$10)</f>
        <v/>
      </c>
      <c r="FH90">
        <f>IF(ISNA(FD90),NA(),Capability!$L$10)</f>
        <v/>
      </c>
      <c r="FI90">
        <f>IF(OR(ISNA(FE90),ISNA(FE89)),NA(),ABS(FE90-FE89))</f>
        <v/>
      </c>
      <c r="FJ90">
        <f>IF(ISNA(FD90),NA(),Capability!$N$10)</f>
        <v/>
      </c>
      <c r="FK90">
        <f>IF(ISNA(FD90),NA(),IF(OR(Capability!$Q$10="",Settings!$F$7&lt;&gt;"Y"),NA(),Capability!$Q$10))</f>
        <v/>
      </c>
      <c r="FL90">
        <f>IF(ISNA(FD90),NA(),IF(OR(Capability!$P$10="",Settings!$F$7&lt;&gt;"Y"),NA(),Capability!$P$10))</f>
        <v/>
      </c>
      <c r="FT90">
        <f>IF((FW$1+86)&gt;FU$1,NA(),(FW$1+86)-4)</f>
        <v/>
      </c>
      <c r="FU90">
        <f>IF((FW$1+86)&gt;FU$1,NA(),INDEX('Data Entry'!$N$5:$N$10004,(FW$1+86)-4))</f>
        <v/>
      </c>
      <c r="FV90">
        <f>IF(ISNA(FT90),NA(),Capability!$K$11)</f>
        <v/>
      </c>
      <c r="FW90">
        <f>IF(ISNA(FT90),NA(),Capability!$J$11)</f>
        <v/>
      </c>
      <c r="FX90">
        <f>IF(ISNA(FT90),NA(),Capability!$L$11)</f>
        <v/>
      </c>
      <c r="FY90">
        <f>IF(OR(ISNA(FU90),ISNA(FU89)),NA(),ABS(FU90-FU89))</f>
        <v/>
      </c>
      <c r="FZ90">
        <f>IF(ISNA(FT90),NA(),Capability!$N$11)</f>
        <v/>
      </c>
      <c r="GA90">
        <f>IF(ISNA(FT90),NA(),IF(OR(Capability!$Q$11="",Settings!$F$7&lt;&gt;"Y"),NA(),Capability!$Q$11))</f>
        <v/>
      </c>
      <c r="GB90">
        <f>IF(ISNA(FT90),NA(),IF(OR(Capability!$P$11="",Settings!$F$7&lt;&gt;"Y"),NA(),Capability!$P$11))</f>
        <v/>
      </c>
      <c r="GJ90">
        <f>IF((GM$1+86)&gt;GK$1,NA(),(GM$1+86)-4)</f>
        <v/>
      </c>
      <c r="GK90">
        <f>IF((GM$1+86)&gt;GK$1,NA(),INDEX('Data Entry'!$O$5:$O$10004,(GM$1+86)-4))</f>
        <v/>
      </c>
      <c r="GL90">
        <f>IF(ISNA(GJ90),NA(),Capability!$K$12)</f>
        <v/>
      </c>
      <c r="GM90">
        <f>IF(ISNA(GJ90),NA(),Capability!$J$12)</f>
        <v/>
      </c>
      <c r="GN90">
        <f>IF(ISNA(GJ90),NA(),Capability!$L$12)</f>
        <v/>
      </c>
      <c r="GO90">
        <f>IF(OR(ISNA(GK90),ISNA(GK89)),NA(),ABS(GK90-GK89))</f>
        <v/>
      </c>
      <c r="GP90">
        <f>IF(ISNA(GJ90),NA(),Capability!$N$12)</f>
        <v/>
      </c>
      <c r="GQ90">
        <f>IF(ISNA(GJ90),NA(),IF(OR(Capability!$Q$12="",Settings!$F$7&lt;&gt;"Y"),NA(),Capability!$Q$12))</f>
        <v/>
      </c>
      <c r="GR90">
        <f>IF(ISNA(GJ90),NA(),IF(OR(Capability!$P$12="",Settings!$F$7&lt;&gt;"Y"),NA(),Capability!$P$12))</f>
        <v/>
      </c>
      <c r="GZ90">
        <f>IF((HC$1+86)&gt;HA$1,NA(),(HC$1+86)-4)</f>
        <v/>
      </c>
      <c r="HA90">
        <f>IF((HC$1+86)&gt;HA$1,NA(),INDEX('Data Entry'!$P$5:$P$10004,(HC$1+86)-4))</f>
        <v/>
      </c>
      <c r="HB90">
        <f>IF(ISNA(GZ90),NA(),Capability!$K$13)</f>
        <v/>
      </c>
      <c r="HC90">
        <f>IF(ISNA(GZ90),NA(),Capability!$J$13)</f>
        <v/>
      </c>
      <c r="HD90">
        <f>IF(ISNA(GZ90),NA(),Capability!$L$13)</f>
        <v/>
      </c>
      <c r="HE90">
        <f>IF(OR(ISNA(HA90),ISNA(HA89)),NA(),ABS(HA90-HA89))</f>
        <v/>
      </c>
      <c r="HF90">
        <f>IF(ISNA(GZ90),NA(),Capability!$N$13)</f>
        <v/>
      </c>
      <c r="HG90">
        <f>IF(ISNA(GZ90),NA(),IF(OR(Capability!$Q$13="",Settings!$F$7&lt;&gt;"Y"),NA(),Capability!$Q$13))</f>
        <v/>
      </c>
      <c r="HH90">
        <f>IF(ISNA(GZ90),NA(),IF(OR(Capability!$P$13="",Settings!$F$7&lt;&gt;"Y"),NA(),Capability!$P$13))</f>
        <v/>
      </c>
      <c r="HP90">
        <f>IF((HS$1+86)&gt;HQ$1,NA(),(HS$1+86)-4)</f>
        <v/>
      </c>
      <c r="HQ90">
        <f>IF((HS$1+86)&gt;HQ$1,NA(),INDEX('Data Entry'!$Q$5:$Q$10004,(HS$1+86)-4))</f>
        <v/>
      </c>
      <c r="HR90">
        <f>IF(ISNA(HP90),NA(),Capability!$K$14)</f>
        <v/>
      </c>
      <c r="HS90">
        <f>IF(ISNA(HP90),NA(),Capability!$J$14)</f>
        <v/>
      </c>
      <c r="HT90">
        <f>IF(ISNA(HP90),NA(),Capability!$L$14)</f>
        <v/>
      </c>
      <c r="HU90">
        <f>IF(OR(ISNA(HQ90),ISNA(HQ89)),NA(),ABS(HQ90-HQ89))</f>
        <v/>
      </c>
      <c r="HV90">
        <f>IF(ISNA(HP90),NA(),Capability!$N$14)</f>
        <v/>
      </c>
      <c r="HW90">
        <f>IF(ISNA(HP90),NA(),IF(OR(Capability!$Q$14="",Settings!$F$7&lt;&gt;"Y"),NA(),Capability!$Q$14))</f>
        <v/>
      </c>
      <c r="HX90">
        <f>IF(ISNA(HP90),NA(),IF(OR(Capability!$P$14="",Settings!$F$7&lt;&gt;"Y"),NA(),Capability!$P$14))</f>
        <v/>
      </c>
    </row>
    <row r="91">
      <c r="A91" s="35" t="inlineStr">
        <is>
          <t>Range</t>
        </is>
      </c>
      <c r="B91" s="23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R91">
        <f>IF((CU$1+87)&gt;CS$1,NA(),(CU$1+87)-4)</f>
        <v/>
      </c>
      <c r="CS91">
        <f>IF((CU$1+87)&gt;CS$1,NA(),INDEX('Data Entry'!$I$5:$I$10004,(CU$1+87)-4))</f>
        <v/>
      </c>
      <c r="CT91">
        <f>IF(ISNA(CR91),NA(),Capability!$K$6)</f>
        <v/>
      </c>
      <c r="CU91">
        <f>IF(ISNA(CR91),NA(),Capability!$J$6)</f>
        <v/>
      </c>
      <c r="CV91">
        <f>IF(ISNA(CR91),NA(),Capability!$L$6)</f>
        <v/>
      </c>
      <c r="CW91">
        <f>IF(OR(ISNA(CS91),ISNA(CS90)),NA(),ABS(CS91-CS90))</f>
        <v/>
      </c>
      <c r="CX91">
        <f>IF(ISNA(CR91),NA(),Capability!$N$6)</f>
        <v/>
      </c>
      <c r="CY91">
        <f>IF(ISNA(CR91),NA(),IF(OR(Capability!$Q$6="",Settings!$F$7&lt;&gt;"Y"),NA(),Capability!$Q$6))</f>
        <v/>
      </c>
      <c r="CZ91">
        <f>IF(ISNA(CR91),NA(),IF(OR(Capability!$P$6="",Settings!$F$7&lt;&gt;"Y"),NA(),Capability!$P$6))</f>
        <v/>
      </c>
      <c r="DH91">
        <f>IF((DK$1+87)&gt;DI$1,NA(),(DK$1+87)-4)</f>
        <v/>
      </c>
      <c r="DI91">
        <f>IF((DK$1+87)&gt;DI$1,NA(),INDEX('Data Entry'!$J$5:$J$10004,(DK$1+87)-4))</f>
        <v/>
      </c>
      <c r="DJ91">
        <f>IF(ISNA(DH91),NA(),Capability!$K$7)</f>
        <v/>
      </c>
      <c r="DK91">
        <f>IF(ISNA(DH91),NA(),Capability!$J$7)</f>
        <v/>
      </c>
      <c r="DL91">
        <f>IF(ISNA(DH91),NA(),Capability!$L$7)</f>
        <v/>
      </c>
      <c r="DM91">
        <f>IF(OR(ISNA(DI91),ISNA(DI90)),NA(),ABS(DI91-DI90))</f>
        <v/>
      </c>
      <c r="DN91">
        <f>IF(ISNA(DH91),NA(),Capability!$N$7)</f>
        <v/>
      </c>
      <c r="DO91">
        <f>IF(ISNA(DH91),NA(),IF(OR(Capability!$Q$7="",Settings!$F$7&lt;&gt;"Y"),NA(),Capability!$Q$7))</f>
        <v/>
      </c>
      <c r="DP91">
        <f>IF(ISNA(DH91),NA(),IF(OR(Capability!$P$7="",Settings!$F$7&lt;&gt;"Y"),NA(),Capability!$P$7))</f>
        <v/>
      </c>
      <c r="DX91">
        <f>IF((EA$1+87)&gt;DY$1,NA(),(EA$1+87)-4)</f>
        <v/>
      </c>
      <c r="DY91">
        <f>IF((EA$1+87)&gt;DY$1,NA(),INDEX('Data Entry'!$K$5:$K$10004,(EA$1+87)-4))</f>
        <v/>
      </c>
      <c r="DZ91">
        <f>IF(ISNA(DX91),NA(),Capability!$K$8)</f>
        <v/>
      </c>
      <c r="EA91">
        <f>IF(ISNA(DX91),NA(),Capability!$J$8)</f>
        <v/>
      </c>
      <c r="EB91">
        <f>IF(ISNA(DX91),NA(),Capability!$L$8)</f>
        <v/>
      </c>
      <c r="EC91">
        <f>IF(OR(ISNA(DY91),ISNA(DY90)),NA(),ABS(DY91-DY90))</f>
        <v/>
      </c>
      <c r="ED91">
        <f>IF(ISNA(DX91),NA(),Capability!$N$8)</f>
        <v/>
      </c>
      <c r="EE91">
        <f>IF(ISNA(DX91),NA(),IF(OR(Capability!$Q$8="",Settings!$F$7&lt;&gt;"Y"),NA(),Capability!$Q$8))</f>
        <v/>
      </c>
      <c r="EF91">
        <f>IF(ISNA(DX91),NA(),IF(OR(Capability!$P$8="",Settings!$F$7&lt;&gt;"Y"),NA(),Capability!$P$8))</f>
        <v/>
      </c>
      <c r="EN91">
        <f>IF((EQ$1+87)&gt;EO$1,NA(),(EQ$1+87)-4)</f>
        <v/>
      </c>
      <c r="EO91">
        <f>IF((EQ$1+87)&gt;EO$1,NA(),INDEX('Data Entry'!$L$5:$L$10004,(EQ$1+87)-4))</f>
        <v/>
      </c>
      <c r="EP91">
        <f>IF(ISNA(EN91),NA(),Capability!$K$9)</f>
        <v/>
      </c>
      <c r="EQ91">
        <f>IF(ISNA(EN91),NA(),Capability!$J$9)</f>
        <v/>
      </c>
      <c r="ER91">
        <f>IF(ISNA(EN91),NA(),Capability!$L$9)</f>
        <v/>
      </c>
      <c r="ES91">
        <f>IF(OR(ISNA(EO91),ISNA(EO90)),NA(),ABS(EO91-EO90))</f>
        <v/>
      </c>
      <c r="ET91">
        <f>IF(ISNA(EN91),NA(),Capability!$N$9)</f>
        <v/>
      </c>
      <c r="EU91">
        <f>IF(ISNA(EN91),NA(),IF(OR(Capability!$Q$9="",Settings!$F$7&lt;&gt;"Y"),NA(),Capability!$Q$9))</f>
        <v/>
      </c>
      <c r="EV91">
        <f>IF(ISNA(EN91),NA(),IF(OR(Capability!$P$9="",Settings!$F$7&lt;&gt;"Y"),NA(),Capability!$P$9))</f>
        <v/>
      </c>
      <c r="FD91">
        <f>IF((FG$1+87)&gt;FE$1,NA(),(FG$1+87)-4)</f>
        <v/>
      </c>
      <c r="FE91">
        <f>IF((FG$1+87)&gt;FE$1,NA(),INDEX('Data Entry'!$M$5:$M$10004,(FG$1+87)-4))</f>
        <v/>
      </c>
      <c r="FF91">
        <f>IF(ISNA(FD91),NA(),Capability!$K$10)</f>
        <v/>
      </c>
      <c r="FG91">
        <f>IF(ISNA(FD91),NA(),Capability!$J$10)</f>
        <v/>
      </c>
      <c r="FH91">
        <f>IF(ISNA(FD91),NA(),Capability!$L$10)</f>
        <v/>
      </c>
      <c r="FI91">
        <f>IF(OR(ISNA(FE91),ISNA(FE90)),NA(),ABS(FE91-FE90))</f>
        <v/>
      </c>
      <c r="FJ91">
        <f>IF(ISNA(FD91),NA(),Capability!$N$10)</f>
        <v/>
      </c>
      <c r="FK91">
        <f>IF(ISNA(FD91),NA(),IF(OR(Capability!$Q$10="",Settings!$F$7&lt;&gt;"Y"),NA(),Capability!$Q$10))</f>
        <v/>
      </c>
      <c r="FL91">
        <f>IF(ISNA(FD91),NA(),IF(OR(Capability!$P$10="",Settings!$F$7&lt;&gt;"Y"),NA(),Capability!$P$10))</f>
        <v/>
      </c>
      <c r="FT91">
        <f>IF((FW$1+87)&gt;FU$1,NA(),(FW$1+87)-4)</f>
        <v/>
      </c>
      <c r="FU91">
        <f>IF((FW$1+87)&gt;FU$1,NA(),INDEX('Data Entry'!$N$5:$N$10004,(FW$1+87)-4))</f>
        <v/>
      </c>
      <c r="FV91">
        <f>IF(ISNA(FT91),NA(),Capability!$K$11)</f>
        <v/>
      </c>
      <c r="FW91">
        <f>IF(ISNA(FT91),NA(),Capability!$J$11)</f>
        <v/>
      </c>
      <c r="FX91">
        <f>IF(ISNA(FT91),NA(),Capability!$L$11)</f>
        <v/>
      </c>
      <c r="FY91">
        <f>IF(OR(ISNA(FU91),ISNA(FU90)),NA(),ABS(FU91-FU90))</f>
        <v/>
      </c>
      <c r="FZ91">
        <f>IF(ISNA(FT91),NA(),Capability!$N$11)</f>
        <v/>
      </c>
      <c r="GA91">
        <f>IF(ISNA(FT91),NA(),IF(OR(Capability!$Q$11="",Settings!$F$7&lt;&gt;"Y"),NA(),Capability!$Q$11))</f>
        <v/>
      </c>
      <c r="GB91">
        <f>IF(ISNA(FT91),NA(),IF(OR(Capability!$P$11="",Settings!$F$7&lt;&gt;"Y"),NA(),Capability!$P$11))</f>
        <v/>
      </c>
      <c r="GJ91">
        <f>IF((GM$1+87)&gt;GK$1,NA(),(GM$1+87)-4)</f>
        <v/>
      </c>
      <c r="GK91">
        <f>IF((GM$1+87)&gt;GK$1,NA(),INDEX('Data Entry'!$O$5:$O$10004,(GM$1+87)-4))</f>
        <v/>
      </c>
      <c r="GL91">
        <f>IF(ISNA(GJ91),NA(),Capability!$K$12)</f>
        <v/>
      </c>
      <c r="GM91">
        <f>IF(ISNA(GJ91),NA(),Capability!$J$12)</f>
        <v/>
      </c>
      <c r="GN91">
        <f>IF(ISNA(GJ91),NA(),Capability!$L$12)</f>
        <v/>
      </c>
      <c r="GO91">
        <f>IF(OR(ISNA(GK91),ISNA(GK90)),NA(),ABS(GK91-GK90))</f>
        <v/>
      </c>
      <c r="GP91">
        <f>IF(ISNA(GJ91),NA(),Capability!$N$12)</f>
        <v/>
      </c>
      <c r="GQ91">
        <f>IF(ISNA(GJ91),NA(),IF(OR(Capability!$Q$12="",Settings!$F$7&lt;&gt;"Y"),NA(),Capability!$Q$12))</f>
        <v/>
      </c>
      <c r="GR91">
        <f>IF(ISNA(GJ91),NA(),IF(OR(Capability!$P$12="",Settings!$F$7&lt;&gt;"Y"),NA(),Capability!$P$12))</f>
        <v/>
      </c>
      <c r="GZ91">
        <f>IF((HC$1+87)&gt;HA$1,NA(),(HC$1+87)-4)</f>
        <v/>
      </c>
      <c r="HA91">
        <f>IF((HC$1+87)&gt;HA$1,NA(),INDEX('Data Entry'!$P$5:$P$10004,(HC$1+87)-4))</f>
        <v/>
      </c>
      <c r="HB91">
        <f>IF(ISNA(GZ91),NA(),Capability!$K$13)</f>
        <v/>
      </c>
      <c r="HC91">
        <f>IF(ISNA(GZ91),NA(),Capability!$J$13)</f>
        <v/>
      </c>
      <c r="HD91">
        <f>IF(ISNA(GZ91),NA(),Capability!$L$13)</f>
        <v/>
      </c>
      <c r="HE91">
        <f>IF(OR(ISNA(HA91),ISNA(HA90)),NA(),ABS(HA91-HA90))</f>
        <v/>
      </c>
      <c r="HF91">
        <f>IF(ISNA(GZ91),NA(),Capability!$N$13)</f>
        <v/>
      </c>
      <c r="HG91">
        <f>IF(ISNA(GZ91),NA(),IF(OR(Capability!$Q$13="",Settings!$F$7&lt;&gt;"Y"),NA(),Capability!$Q$13))</f>
        <v/>
      </c>
      <c r="HH91">
        <f>IF(ISNA(GZ91),NA(),IF(OR(Capability!$P$13="",Settings!$F$7&lt;&gt;"Y"),NA(),Capability!$P$13))</f>
        <v/>
      </c>
      <c r="HP91">
        <f>IF((HS$1+87)&gt;HQ$1,NA(),(HS$1+87)-4)</f>
        <v/>
      </c>
      <c r="HQ91">
        <f>IF((HS$1+87)&gt;HQ$1,NA(),INDEX('Data Entry'!$Q$5:$Q$10004,(HS$1+87)-4))</f>
        <v/>
      </c>
      <c r="HR91">
        <f>IF(ISNA(HP91),NA(),Capability!$K$14)</f>
        <v/>
      </c>
      <c r="HS91">
        <f>IF(ISNA(HP91),NA(),Capability!$J$14)</f>
        <v/>
      </c>
      <c r="HT91">
        <f>IF(ISNA(HP91),NA(),Capability!$L$14)</f>
        <v/>
      </c>
      <c r="HU91">
        <f>IF(OR(ISNA(HQ91),ISNA(HQ90)),NA(),ABS(HQ91-HQ90))</f>
        <v/>
      </c>
      <c r="HV91">
        <f>IF(ISNA(HP91),NA(),Capability!$N$14)</f>
        <v/>
      </c>
      <c r="HW91">
        <f>IF(ISNA(HP91),NA(),IF(OR(Capability!$Q$14="",Settings!$F$7&lt;&gt;"Y"),NA(),Capability!$Q$14))</f>
        <v/>
      </c>
      <c r="HX91">
        <f>IF(ISNA(HP91),NA(),IF(OR(Capability!$P$14="",Settings!$F$7&lt;&gt;"Y"),NA(),Capability!$P$14))</f>
        <v/>
      </c>
    </row>
    <row r="92">
      <c r="A92" s="35" t="inlineStr">
        <is>
          <t>Mean</t>
        </is>
      </c>
      <c r="B92" s="23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R92">
        <f>IF((CU$1+88)&gt;CS$1,NA(),(CU$1+88)-4)</f>
        <v/>
      </c>
      <c r="CS92">
        <f>IF((CU$1+88)&gt;CS$1,NA(),INDEX('Data Entry'!$I$5:$I$10004,(CU$1+88)-4))</f>
        <v/>
      </c>
      <c r="CT92">
        <f>IF(ISNA(CR92),NA(),Capability!$K$6)</f>
        <v/>
      </c>
      <c r="CU92">
        <f>IF(ISNA(CR92),NA(),Capability!$J$6)</f>
        <v/>
      </c>
      <c r="CV92">
        <f>IF(ISNA(CR92),NA(),Capability!$L$6)</f>
        <v/>
      </c>
      <c r="CW92">
        <f>IF(OR(ISNA(CS92),ISNA(CS91)),NA(),ABS(CS92-CS91))</f>
        <v/>
      </c>
      <c r="CX92">
        <f>IF(ISNA(CR92),NA(),Capability!$N$6)</f>
        <v/>
      </c>
      <c r="CY92">
        <f>IF(ISNA(CR92),NA(),IF(OR(Capability!$Q$6="",Settings!$F$7&lt;&gt;"Y"),NA(),Capability!$Q$6))</f>
        <v/>
      </c>
      <c r="CZ92">
        <f>IF(ISNA(CR92),NA(),IF(OR(Capability!$P$6="",Settings!$F$7&lt;&gt;"Y"),NA(),Capability!$P$6))</f>
        <v/>
      </c>
      <c r="DH92">
        <f>IF((DK$1+88)&gt;DI$1,NA(),(DK$1+88)-4)</f>
        <v/>
      </c>
      <c r="DI92">
        <f>IF((DK$1+88)&gt;DI$1,NA(),INDEX('Data Entry'!$J$5:$J$10004,(DK$1+88)-4))</f>
        <v/>
      </c>
      <c r="DJ92">
        <f>IF(ISNA(DH92),NA(),Capability!$K$7)</f>
        <v/>
      </c>
      <c r="DK92">
        <f>IF(ISNA(DH92),NA(),Capability!$J$7)</f>
        <v/>
      </c>
      <c r="DL92">
        <f>IF(ISNA(DH92),NA(),Capability!$L$7)</f>
        <v/>
      </c>
      <c r="DM92">
        <f>IF(OR(ISNA(DI92),ISNA(DI91)),NA(),ABS(DI92-DI91))</f>
        <v/>
      </c>
      <c r="DN92">
        <f>IF(ISNA(DH92),NA(),Capability!$N$7)</f>
        <v/>
      </c>
      <c r="DO92">
        <f>IF(ISNA(DH92),NA(),IF(OR(Capability!$Q$7="",Settings!$F$7&lt;&gt;"Y"),NA(),Capability!$Q$7))</f>
        <v/>
      </c>
      <c r="DP92">
        <f>IF(ISNA(DH92),NA(),IF(OR(Capability!$P$7="",Settings!$F$7&lt;&gt;"Y"),NA(),Capability!$P$7))</f>
        <v/>
      </c>
      <c r="DX92">
        <f>IF((EA$1+88)&gt;DY$1,NA(),(EA$1+88)-4)</f>
        <v/>
      </c>
      <c r="DY92">
        <f>IF((EA$1+88)&gt;DY$1,NA(),INDEX('Data Entry'!$K$5:$K$10004,(EA$1+88)-4))</f>
        <v/>
      </c>
      <c r="DZ92">
        <f>IF(ISNA(DX92),NA(),Capability!$K$8)</f>
        <v/>
      </c>
      <c r="EA92">
        <f>IF(ISNA(DX92),NA(),Capability!$J$8)</f>
        <v/>
      </c>
      <c r="EB92">
        <f>IF(ISNA(DX92),NA(),Capability!$L$8)</f>
        <v/>
      </c>
      <c r="EC92">
        <f>IF(OR(ISNA(DY92),ISNA(DY91)),NA(),ABS(DY92-DY91))</f>
        <v/>
      </c>
      <c r="ED92">
        <f>IF(ISNA(DX92),NA(),Capability!$N$8)</f>
        <v/>
      </c>
      <c r="EE92">
        <f>IF(ISNA(DX92),NA(),IF(OR(Capability!$Q$8="",Settings!$F$7&lt;&gt;"Y"),NA(),Capability!$Q$8))</f>
        <v/>
      </c>
      <c r="EF92">
        <f>IF(ISNA(DX92),NA(),IF(OR(Capability!$P$8="",Settings!$F$7&lt;&gt;"Y"),NA(),Capability!$P$8))</f>
        <v/>
      </c>
      <c r="EN92">
        <f>IF((EQ$1+88)&gt;EO$1,NA(),(EQ$1+88)-4)</f>
        <v/>
      </c>
      <c r="EO92">
        <f>IF((EQ$1+88)&gt;EO$1,NA(),INDEX('Data Entry'!$L$5:$L$10004,(EQ$1+88)-4))</f>
        <v/>
      </c>
      <c r="EP92">
        <f>IF(ISNA(EN92),NA(),Capability!$K$9)</f>
        <v/>
      </c>
      <c r="EQ92">
        <f>IF(ISNA(EN92),NA(),Capability!$J$9)</f>
        <v/>
      </c>
      <c r="ER92">
        <f>IF(ISNA(EN92),NA(),Capability!$L$9)</f>
        <v/>
      </c>
      <c r="ES92">
        <f>IF(OR(ISNA(EO92),ISNA(EO91)),NA(),ABS(EO92-EO91))</f>
        <v/>
      </c>
      <c r="ET92">
        <f>IF(ISNA(EN92),NA(),Capability!$N$9)</f>
        <v/>
      </c>
      <c r="EU92">
        <f>IF(ISNA(EN92),NA(),IF(OR(Capability!$Q$9="",Settings!$F$7&lt;&gt;"Y"),NA(),Capability!$Q$9))</f>
        <v/>
      </c>
      <c r="EV92">
        <f>IF(ISNA(EN92),NA(),IF(OR(Capability!$P$9="",Settings!$F$7&lt;&gt;"Y"),NA(),Capability!$P$9))</f>
        <v/>
      </c>
      <c r="FD92">
        <f>IF((FG$1+88)&gt;FE$1,NA(),(FG$1+88)-4)</f>
        <v/>
      </c>
      <c r="FE92">
        <f>IF((FG$1+88)&gt;FE$1,NA(),INDEX('Data Entry'!$M$5:$M$10004,(FG$1+88)-4))</f>
        <v/>
      </c>
      <c r="FF92">
        <f>IF(ISNA(FD92),NA(),Capability!$K$10)</f>
        <v/>
      </c>
      <c r="FG92">
        <f>IF(ISNA(FD92),NA(),Capability!$J$10)</f>
        <v/>
      </c>
      <c r="FH92">
        <f>IF(ISNA(FD92),NA(),Capability!$L$10)</f>
        <v/>
      </c>
      <c r="FI92">
        <f>IF(OR(ISNA(FE92),ISNA(FE91)),NA(),ABS(FE92-FE91))</f>
        <v/>
      </c>
      <c r="FJ92">
        <f>IF(ISNA(FD92),NA(),Capability!$N$10)</f>
        <v/>
      </c>
      <c r="FK92">
        <f>IF(ISNA(FD92),NA(),IF(OR(Capability!$Q$10="",Settings!$F$7&lt;&gt;"Y"),NA(),Capability!$Q$10))</f>
        <v/>
      </c>
      <c r="FL92">
        <f>IF(ISNA(FD92),NA(),IF(OR(Capability!$P$10="",Settings!$F$7&lt;&gt;"Y"),NA(),Capability!$P$10))</f>
        <v/>
      </c>
      <c r="FT92">
        <f>IF((FW$1+88)&gt;FU$1,NA(),(FW$1+88)-4)</f>
        <v/>
      </c>
      <c r="FU92">
        <f>IF((FW$1+88)&gt;FU$1,NA(),INDEX('Data Entry'!$N$5:$N$10004,(FW$1+88)-4))</f>
        <v/>
      </c>
      <c r="FV92">
        <f>IF(ISNA(FT92),NA(),Capability!$K$11)</f>
        <v/>
      </c>
      <c r="FW92">
        <f>IF(ISNA(FT92),NA(),Capability!$J$11)</f>
        <v/>
      </c>
      <c r="FX92">
        <f>IF(ISNA(FT92),NA(),Capability!$L$11)</f>
        <v/>
      </c>
      <c r="FY92">
        <f>IF(OR(ISNA(FU92),ISNA(FU91)),NA(),ABS(FU92-FU91))</f>
        <v/>
      </c>
      <c r="FZ92">
        <f>IF(ISNA(FT92),NA(),Capability!$N$11)</f>
        <v/>
      </c>
      <c r="GA92">
        <f>IF(ISNA(FT92),NA(),IF(OR(Capability!$Q$11="",Settings!$F$7&lt;&gt;"Y"),NA(),Capability!$Q$11))</f>
        <v/>
      </c>
      <c r="GB92">
        <f>IF(ISNA(FT92),NA(),IF(OR(Capability!$P$11="",Settings!$F$7&lt;&gt;"Y"),NA(),Capability!$P$11))</f>
        <v/>
      </c>
      <c r="GJ92">
        <f>IF((GM$1+88)&gt;GK$1,NA(),(GM$1+88)-4)</f>
        <v/>
      </c>
      <c r="GK92">
        <f>IF((GM$1+88)&gt;GK$1,NA(),INDEX('Data Entry'!$O$5:$O$10004,(GM$1+88)-4))</f>
        <v/>
      </c>
      <c r="GL92">
        <f>IF(ISNA(GJ92),NA(),Capability!$K$12)</f>
        <v/>
      </c>
      <c r="GM92">
        <f>IF(ISNA(GJ92),NA(),Capability!$J$12)</f>
        <v/>
      </c>
      <c r="GN92">
        <f>IF(ISNA(GJ92),NA(),Capability!$L$12)</f>
        <v/>
      </c>
      <c r="GO92">
        <f>IF(OR(ISNA(GK92),ISNA(GK91)),NA(),ABS(GK92-GK91))</f>
        <v/>
      </c>
      <c r="GP92">
        <f>IF(ISNA(GJ92),NA(),Capability!$N$12)</f>
        <v/>
      </c>
      <c r="GQ92">
        <f>IF(ISNA(GJ92),NA(),IF(OR(Capability!$Q$12="",Settings!$F$7&lt;&gt;"Y"),NA(),Capability!$Q$12))</f>
        <v/>
      </c>
      <c r="GR92">
        <f>IF(ISNA(GJ92),NA(),IF(OR(Capability!$P$12="",Settings!$F$7&lt;&gt;"Y"),NA(),Capability!$P$12))</f>
        <v/>
      </c>
      <c r="GZ92">
        <f>IF((HC$1+88)&gt;HA$1,NA(),(HC$1+88)-4)</f>
        <v/>
      </c>
      <c r="HA92">
        <f>IF((HC$1+88)&gt;HA$1,NA(),INDEX('Data Entry'!$P$5:$P$10004,(HC$1+88)-4))</f>
        <v/>
      </c>
      <c r="HB92">
        <f>IF(ISNA(GZ92),NA(),Capability!$K$13)</f>
        <v/>
      </c>
      <c r="HC92">
        <f>IF(ISNA(GZ92),NA(),Capability!$J$13)</f>
        <v/>
      </c>
      <c r="HD92">
        <f>IF(ISNA(GZ92),NA(),Capability!$L$13)</f>
        <v/>
      </c>
      <c r="HE92">
        <f>IF(OR(ISNA(HA92),ISNA(HA91)),NA(),ABS(HA92-HA91))</f>
        <v/>
      </c>
      <c r="HF92">
        <f>IF(ISNA(GZ92),NA(),Capability!$N$13)</f>
        <v/>
      </c>
      <c r="HG92">
        <f>IF(ISNA(GZ92),NA(),IF(OR(Capability!$Q$13="",Settings!$F$7&lt;&gt;"Y"),NA(),Capability!$Q$13))</f>
        <v/>
      </c>
      <c r="HH92">
        <f>IF(ISNA(GZ92),NA(),IF(OR(Capability!$P$13="",Settings!$F$7&lt;&gt;"Y"),NA(),Capability!$P$13))</f>
        <v/>
      </c>
      <c r="HP92">
        <f>IF((HS$1+88)&gt;HQ$1,NA(),(HS$1+88)-4)</f>
        <v/>
      </c>
      <c r="HQ92">
        <f>IF((HS$1+88)&gt;HQ$1,NA(),INDEX('Data Entry'!$Q$5:$Q$10004,(HS$1+88)-4))</f>
        <v/>
      </c>
      <c r="HR92">
        <f>IF(ISNA(HP92),NA(),Capability!$K$14)</f>
        <v/>
      </c>
      <c r="HS92">
        <f>IF(ISNA(HP92),NA(),Capability!$J$14)</f>
        <v/>
      </c>
      <c r="HT92">
        <f>IF(ISNA(HP92),NA(),Capability!$L$14)</f>
        <v/>
      </c>
      <c r="HU92">
        <f>IF(OR(ISNA(HQ92),ISNA(HQ91)),NA(),ABS(HQ92-HQ91))</f>
        <v/>
      </c>
      <c r="HV92">
        <f>IF(ISNA(HP92),NA(),Capability!$N$14)</f>
        <v/>
      </c>
      <c r="HW92">
        <f>IF(ISNA(HP92),NA(),IF(OR(Capability!$Q$14="",Settings!$F$7&lt;&gt;"Y"),NA(),Capability!$Q$14))</f>
        <v/>
      </c>
      <c r="HX92">
        <f>IF(ISNA(HP92),NA(),IF(OR(Capability!$P$14="",Settings!$F$7&lt;&gt;"Y"),NA(),Capability!$P$14))</f>
        <v/>
      </c>
    </row>
    <row r="93">
      <c r="A93" s="35" t="inlineStr">
        <is>
          <t>Median</t>
        </is>
      </c>
      <c r="B93" s="23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R93">
        <f>IF((CU$1+89)&gt;CS$1,NA(),(CU$1+89)-4)</f>
        <v/>
      </c>
      <c r="CS93">
        <f>IF((CU$1+89)&gt;CS$1,NA(),INDEX('Data Entry'!$I$5:$I$10004,(CU$1+89)-4))</f>
        <v/>
      </c>
      <c r="CT93">
        <f>IF(ISNA(CR93),NA(),Capability!$K$6)</f>
        <v/>
      </c>
      <c r="CU93">
        <f>IF(ISNA(CR93),NA(),Capability!$J$6)</f>
        <v/>
      </c>
      <c r="CV93">
        <f>IF(ISNA(CR93),NA(),Capability!$L$6)</f>
        <v/>
      </c>
      <c r="CW93">
        <f>IF(OR(ISNA(CS93),ISNA(CS92)),NA(),ABS(CS93-CS92))</f>
        <v/>
      </c>
      <c r="CX93">
        <f>IF(ISNA(CR93),NA(),Capability!$N$6)</f>
        <v/>
      </c>
      <c r="CY93">
        <f>IF(ISNA(CR93),NA(),IF(OR(Capability!$Q$6="",Settings!$F$7&lt;&gt;"Y"),NA(),Capability!$Q$6))</f>
        <v/>
      </c>
      <c r="CZ93">
        <f>IF(ISNA(CR93),NA(),IF(OR(Capability!$P$6="",Settings!$F$7&lt;&gt;"Y"),NA(),Capability!$P$6))</f>
        <v/>
      </c>
      <c r="DH93">
        <f>IF((DK$1+89)&gt;DI$1,NA(),(DK$1+89)-4)</f>
        <v/>
      </c>
      <c r="DI93">
        <f>IF((DK$1+89)&gt;DI$1,NA(),INDEX('Data Entry'!$J$5:$J$10004,(DK$1+89)-4))</f>
        <v/>
      </c>
      <c r="DJ93">
        <f>IF(ISNA(DH93),NA(),Capability!$K$7)</f>
        <v/>
      </c>
      <c r="DK93">
        <f>IF(ISNA(DH93),NA(),Capability!$J$7)</f>
        <v/>
      </c>
      <c r="DL93">
        <f>IF(ISNA(DH93),NA(),Capability!$L$7)</f>
        <v/>
      </c>
      <c r="DM93">
        <f>IF(OR(ISNA(DI93),ISNA(DI92)),NA(),ABS(DI93-DI92))</f>
        <v/>
      </c>
      <c r="DN93">
        <f>IF(ISNA(DH93),NA(),Capability!$N$7)</f>
        <v/>
      </c>
      <c r="DO93">
        <f>IF(ISNA(DH93),NA(),IF(OR(Capability!$Q$7="",Settings!$F$7&lt;&gt;"Y"),NA(),Capability!$Q$7))</f>
        <v/>
      </c>
      <c r="DP93">
        <f>IF(ISNA(DH93),NA(),IF(OR(Capability!$P$7="",Settings!$F$7&lt;&gt;"Y"),NA(),Capability!$P$7))</f>
        <v/>
      </c>
      <c r="DX93">
        <f>IF((EA$1+89)&gt;DY$1,NA(),(EA$1+89)-4)</f>
        <v/>
      </c>
      <c r="DY93">
        <f>IF((EA$1+89)&gt;DY$1,NA(),INDEX('Data Entry'!$K$5:$K$10004,(EA$1+89)-4))</f>
        <v/>
      </c>
      <c r="DZ93">
        <f>IF(ISNA(DX93),NA(),Capability!$K$8)</f>
        <v/>
      </c>
      <c r="EA93">
        <f>IF(ISNA(DX93),NA(),Capability!$J$8)</f>
        <v/>
      </c>
      <c r="EB93">
        <f>IF(ISNA(DX93),NA(),Capability!$L$8)</f>
        <v/>
      </c>
      <c r="EC93">
        <f>IF(OR(ISNA(DY93),ISNA(DY92)),NA(),ABS(DY93-DY92))</f>
        <v/>
      </c>
      <c r="ED93">
        <f>IF(ISNA(DX93),NA(),Capability!$N$8)</f>
        <v/>
      </c>
      <c r="EE93">
        <f>IF(ISNA(DX93),NA(),IF(OR(Capability!$Q$8="",Settings!$F$7&lt;&gt;"Y"),NA(),Capability!$Q$8))</f>
        <v/>
      </c>
      <c r="EF93">
        <f>IF(ISNA(DX93),NA(),IF(OR(Capability!$P$8="",Settings!$F$7&lt;&gt;"Y"),NA(),Capability!$P$8))</f>
        <v/>
      </c>
      <c r="EN93">
        <f>IF((EQ$1+89)&gt;EO$1,NA(),(EQ$1+89)-4)</f>
        <v/>
      </c>
      <c r="EO93">
        <f>IF((EQ$1+89)&gt;EO$1,NA(),INDEX('Data Entry'!$L$5:$L$10004,(EQ$1+89)-4))</f>
        <v/>
      </c>
      <c r="EP93">
        <f>IF(ISNA(EN93),NA(),Capability!$K$9)</f>
        <v/>
      </c>
      <c r="EQ93">
        <f>IF(ISNA(EN93),NA(),Capability!$J$9)</f>
        <v/>
      </c>
      <c r="ER93">
        <f>IF(ISNA(EN93),NA(),Capability!$L$9)</f>
        <v/>
      </c>
      <c r="ES93">
        <f>IF(OR(ISNA(EO93),ISNA(EO92)),NA(),ABS(EO93-EO92))</f>
        <v/>
      </c>
      <c r="ET93">
        <f>IF(ISNA(EN93),NA(),Capability!$N$9)</f>
        <v/>
      </c>
      <c r="EU93">
        <f>IF(ISNA(EN93),NA(),IF(OR(Capability!$Q$9="",Settings!$F$7&lt;&gt;"Y"),NA(),Capability!$Q$9))</f>
        <v/>
      </c>
      <c r="EV93">
        <f>IF(ISNA(EN93),NA(),IF(OR(Capability!$P$9="",Settings!$F$7&lt;&gt;"Y"),NA(),Capability!$P$9))</f>
        <v/>
      </c>
      <c r="FD93">
        <f>IF((FG$1+89)&gt;FE$1,NA(),(FG$1+89)-4)</f>
        <v/>
      </c>
      <c r="FE93">
        <f>IF((FG$1+89)&gt;FE$1,NA(),INDEX('Data Entry'!$M$5:$M$10004,(FG$1+89)-4))</f>
        <v/>
      </c>
      <c r="FF93">
        <f>IF(ISNA(FD93),NA(),Capability!$K$10)</f>
        <v/>
      </c>
      <c r="FG93">
        <f>IF(ISNA(FD93),NA(),Capability!$J$10)</f>
        <v/>
      </c>
      <c r="FH93">
        <f>IF(ISNA(FD93),NA(),Capability!$L$10)</f>
        <v/>
      </c>
      <c r="FI93">
        <f>IF(OR(ISNA(FE93),ISNA(FE92)),NA(),ABS(FE93-FE92))</f>
        <v/>
      </c>
      <c r="FJ93">
        <f>IF(ISNA(FD93),NA(),Capability!$N$10)</f>
        <v/>
      </c>
      <c r="FK93">
        <f>IF(ISNA(FD93),NA(),IF(OR(Capability!$Q$10="",Settings!$F$7&lt;&gt;"Y"),NA(),Capability!$Q$10))</f>
        <v/>
      </c>
      <c r="FL93">
        <f>IF(ISNA(FD93),NA(),IF(OR(Capability!$P$10="",Settings!$F$7&lt;&gt;"Y"),NA(),Capability!$P$10))</f>
        <v/>
      </c>
      <c r="FT93">
        <f>IF((FW$1+89)&gt;FU$1,NA(),(FW$1+89)-4)</f>
        <v/>
      </c>
      <c r="FU93">
        <f>IF((FW$1+89)&gt;FU$1,NA(),INDEX('Data Entry'!$N$5:$N$10004,(FW$1+89)-4))</f>
        <v/>
      </c>
      <c r="FV93">
        <f>IF(ISNA(FT93),NA(),Capability!$K$11)</f>
        <v/>
      </c>
      <c r="FW93">
        <f>IF(ISNA(FT93),NA(),Capability!$J$11)</f>
        <v/>
      </c>
      <c r="FX93">
        <f>IF(ISNA(FT93),NA(),Capability!$L$11)</f>
        <v/>
      </c>
      <c r="FY93">
        <f>IF(OR(ISNA(FU93),ISNA(FU92)),NA(),ABS(FU93-FU92))</f>
        <v/>
      </c>
      <c r="FZ93">
        <f>IF(ISNA(FT93),NA(),Capability!$N$11)</f>
        <v/>
      </c>
      <c r="GA93">
        <f>IF(ISNA(FT93),NA(),IF(OR(Capability!$Q$11="",Settings!$F$7&lt;&gt;"Y"),NA(),Capability!$Q$11))</f>
        <v/>
      </c>
      <c r="GB93">
        <f>IF(ISNA(FT93),NA(),IF(OR(Capability!$P$11="",Settings!$F$7&lt;&gt;"Y"),NA(),Capability!$P$11))</f>
        <v/>
      </c>
      <c r="GJ93">
        <f>IF((GM$1+89)&gt;GK$1,NA(),(GM$1+89)-4)</f>
        <v/>
      </c>
      <c r="GK93">
        <f>IF((GM$1+89)&gt;GK$1,NA(),INDEX('Data Entry'!$O$5:$O$10004,(GM$1+89)-4))</f>
        <v/>
      </c>
      <c r="GL93">
        <f>IF(ISNA(GJ93),NA(),Capability!$K$12)</f>
        <v/>
      </c>
      <c r="GM93">
        <f>IF(ISNA(GJ93),NA(),Capability!$J$12)</f>
        <v/>
      </c>
      <c r="GN93">
        <f>IF(ISNA(GJ93),NA(),Capability!$L$12)</f>
        <v/>
      </c>
      <c r="GO93">
        <f>IF(OR(ISNA(GK93),ISNA(GK92)),NA(),ABS(GK93-GK92))</f>
        <v/>
      </c>
      <c r="GP93">
        <f>IF(ISNA(GJ93),NA(),Capability!$N$12)</f>
        <v/>
      </c>
      <c r="GQ93">
        <f>IF(ISNA(GJ93),NA(),IF(OR(Capability!$Q$12="",Settings!$F$7&lt;&gt;"Y"),NA(),Capability!$Q$12))</f>
        <v/>
      </c>
      <c r="GR93">
        <f>IF(ISNA(GJ93),NA(),IF(OR(Capability!$P$12="",Settings!$F$7&lt;&gt;"Y"),NA(),Capability!$P$12))</f>
        <v/>
      </c>
      <c r="GZ93">
        <f>IF((HC$1+89)&gt;HA$1,NA(),(HC$1+89)-4)</f>
        <v/>
      </c>
      <c r="HA93">
        <f>IF((HC$1+89)&gt;HA$1,NA(),INDEX('Data Entry'!$P$5:$P$10004,(HC$1+89)-4))</f>
        <v/>
      </c>
      <c r="HB93">
        <f>IF(ISNA(GZ93),NA(),Capability!$K$13)</f>
        <v/>
      </c>
      <c r="HC93">
        <f>IF(ISNA(GZ93),NA(),Capability!$J$13)</f>
        <v/>
      </c>
      <c r="HD93">
        <f>IF(ISNA(GZ93),NA(),Capability!$L$13)</f>
        <v/>
      </c>
      <c r="HE93">
        <f>IF(OR(ISNA(HA93),ISNA(HA92)),NA(),ABS(HA93-HA92))</f>
        <v/>
      </c>
      <c r="HF93">
        <f>IF(ISNA(GZ93),NA(),Capability!$N$13)</f>
        <v/>
      </c>
      <c r="HG93">
        <f>IF(ISNA(GZ93),NA(),IF(OR(Capability!$Q$13="",Settings!$F$7&lt;&gt;"Y"),NA(),Capability!$Q$13))</f>
        <v/>
      </c>
      <c r="HH93">
        <f>IF(ISNA(GZ93),NA(),IF(OR(Capability!$P$13="",Settings!$F$7&lt;&gt;"Y"),NA(),Capability!$P$13))</f>
        <v/>
      </c>
      <c r="HP93">
        <f>IF((HS$1+89)&gt;HQ$1,NA(),(HS$1+89)-4)</f>
        <v/>
      </c>
      <c r="HQ93">
        <f>IF((HS$1+89)&gt;HQ$1,NA(),INDEX('Data Entry'!$Q$5:$Q$10004,(HS$1+89)-4))</f>
        <v/>
      </c>
      <c r="HR93">
        <f>IF(ISNA(HP93),NA(),Capability!$K$14)</f>
        <v/>
      </c>
      <c r="HS93">
        <f>IF(ISNA(HP93),NA(),Capability!$J$14)</f>
        <v/>
      </c>
      <c r="HT93">
        <f>IF(ISNA(HP93),NA(),Capability!$L$14)</f>
        <v/>
      </c>
      <c r="HU93">
        <f>IF(OR(ISNA(HQ93),ISNA(HQ92)),NA(),ABS(HQ93-HQ92))</f>
        <v/>
      </c>
      <c r="HV93">
        <f>IF(ISNA(HP93),NA(),Capability!$N$14)</f>
        <v/>
      </c>
      <c r="HW93">
        <f>IF(ISNA(HP93),NA(),IF(OR(Capability!$Q$14="",Settings!$F$7&lt;&gt;"Y"),NA(),Capability!$Q$14))</f>
        <v/>
      </c>
      <c r="HX93">
        <f>IF(ISNA(HP93),NA(),IF(OR(Capability!$P$14="",Settings!$F$7&lt;&gt;"Y"),NA(),Capability!$P$14))</f>
        <v/>
      </c>
    </row>
    <row r="94">
      <c r="A94" s="35" t="inlineStr">
        <is>
          <t>Std Dev (overall)</t>
        </is>
      </c>
      <c r="B94" s="23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R94">
        <f>IF((CU$1+90)&gt;CS$1,NA(),(CU$1+90)-4)</f>
        <v/>
      </c>
      <c r="CS94">
        <f>IF((CU$1+90)&gt;CS$1,NA(),INDEX('Data Entry'!$I$5:$I$10004,(CU$1+90)-4))</f>
        <v/>
      </c>
      <c r="CT94">
        <f>IF(ISNA(CR94),NA(),Capability!$K$6)</f>
        <v/>
      </c>
      <c r="CU94">
        <f>IF(ISNA(CR94),NA(),Capability!$J$6)</f>
        <v/>
      </c>
      <c r="CV94">
        <f>IF(ISNA(CR94),NA(),Capability!$L$6)</f>
        <v/>
      </c>
      <c r="CW94">
        <f>IF(OR(ISNA(CS94),ISNA(CS93)),NA(),ABS(CS94-CS93))</f>
        <v/>
      </c>
      <c r="CX94">
        <f>IF(ISNA(CR94),NA(),Capability!$N$6)</f>
        <v/>
      </c>
      <c r="CY94">
        <f>IF(ISNA(CR94),NA(),IF(OR(Capability!$Q$6="",Settings!$F$7&lt;&gt;"Y"),NA(),Capability!$Q$6))</f>
        <v/>
      </c>
      <c r="CZ94">
        <f>IF(ISNA(CR94),NA(),IF(OR(Capability!$P$6="",Settings!$F$7&lt;&gt;"Y"),NA(),Capability!$P$6))</f>
        <v/>
      </c>
      <c r="DH94">
        <f>IF((DK$1+90)&gt;DI$1,NA(),(DK$1+90)-4)</f>
        <v/>
      </c>
      <c r="DI94">
        <f>IF((DK$1+90)&gt;DI$1,NA(),INDEX('Data Entry'!$J$5:$J$10004,(DK$1+90)-4))</f>
        <v/>
      </c>
      <c r="DJ94">
        <f>IF(ISNA(DH94),NA(),Capability!$K$7)</f>
        <v/>
      </c>
      <c r="DK94">
        <f>IF(ISNA(DH94),NA(),Capability!$J$7)</f>
        <v/>
      </c>
      <c r="DL94">
        <f>IF(ISNA(DH94),NA(),Capability!$L$7)</f>
        <v/>
      </c>
      <c r="DM94">
        <f>IF(OR(ISNA(DI94),ISNA(DI93)),NA(),ABS(DI94-DI93))</f>
        <v/>
      </c>
      <c r="DN94">
        <f>IF(ISNA(DH94),NA(),Capability!$N$7)</f>
        <v/>
      </c>
      <c r="DO94">
        <f>IF(ISNA(DH94),NA(),IF(OR(Capability!$Q$7="",Settings!$F$7&lt;&gt;"Y"),NA(),Capability!$Q$7))</f>
        <v/>
      </c>
      <c r="DP94">
        <f>IF(ISNA(DH94),NA(),IF(OR(Capability!$P$7="",Settings!$F$7&lt;&gt;"Y"),NA(),Capability!$P$7))</f>
        <v/>
      </c>
      <c r="DX94">
        <f>IF((EA$1+90)&gt;DY$1,NA(),(EA$1+90)-4)</f>
        <v/>
      </c>
      <c r="DY94">
        <f>IF((EA$1+90)&gt;DY$1,NA(),INDEX('Data Entry'!$K$5:$K$10004,(EA$1+90)-4))</f>
        <v/>
      </c>
      <c r="DZ94">
        <f>IF(ISNA(DX94),NA(),Capability!$K$8)</f>
        <v/>
      </c>
      <c r="EA94">
        <f>IF(ISNA(DX94),NA(),Capability!$J$8)</f>
        <v/>
      </c>
      <c r="EB94">
        <f>IF(ISNA(DX94),NA(),Capability!$L$8)</f>
        <v/>
      </c>
      <c r="EC94">
        <f>IF(OR(ISNA(DY94),ISNA(DY93)),NA(),ABS(DY94-DY93))</f>
        <v/>
      </c>
      <c r="ED94">
        <f>IF(ISNA(DX94),NA(),Capability!$N$8)</f>
        <v/>
      </c>
      <c r="EE94">
        <f>IF(ISNA(DX94),NA(),IF(OR(Capability!$Q$8="",Settings!$F$7&lt;&gt;"Y"),NA(),Capability!$Q$8))</f>
        <v/>
      </c>
      <c r="EF94">
        <f>IF(ISNA(DX94),NA(),IF(OR(Capability!$P$8="",Settings!$F$7&lt;&gt;"Y"),NA(),Capability!$P$8))</f>
        <v/>
      </c>
      <c r="EN94">
        <f>IF((EQ$1+90)&gt;EO$1,NA(),(EQ$1+90)-4)</f>
        <v/>
      </c>
      <c r="EO94">
        <f>IF((EQ$1+90)&gt;EO$1,NA(),INDEX('Data Entry'!$L$5:$L$10004,(EQ$1+90)-4))</f>
        <v/>
      </c>
      <c r="EP94">
        <f>IF(ISNA(EN94),NA(),Capability!$K$9)</f>
        <v/>
      </c>
      <c r="EQ94">
        <f>IF(ISNA(EN94),NA(),Capability!$J$9)</f>
        <v/>
      </c>
      <c r="ER94">
        <f>IF(ISNA(EN94),NA(),Capability!$L$9)</f>
        <v/>
      </c>
      <c r="ES94">
        <f>IF(OR(ISNA(EO94),ISNA(EO93)),NA(),ABS(EO94-EO93))</f>
        <v/>
      </c>
      <c r="ET94">
        <f>IF(ISNA(EN94),NA(),Capability!$N$9)</f>
        <v/>
      </c>
      <c r="EU94">
        <f>IF(ISNA(EN94),NA(),IF(OR(Capability!$Q$9="",Settings!$F$7&lt;&gt;"Y"),NA(),Capability!$Q$9))</f>
        <v/>
      </c>
      <c r="EV94">
        <f>IF(ISNA(EN94),NA(),IF(OR(Capability!$P$9="",Settings!$F$7&lt;&gt;"Y"),NA(),Capability!$P$9))</f>
        <v/>
      </c>
      <c r="FD94">
        <f>IF((FG$1+90)&gt;FE$1,NA(),(FG$1+90)-4)</f>
        <v/>
      </c>
      <c r="FE94">
        <f>IF((FG$1+90)&gt;FE$1,NA(),INDEX('Data Entry'!$M$5:$M$10004,(FG$1+90)-4))</f>
        <v/>
      </c>
      <c r="FF94">
        <f>IF(ISNA(FD94),NA(),Capability!$K$10)</f>
        <v/>
      </c>
      <c r="FG94">
        <f>IF(ISNA(FD94),NA(),Capability!$J$10)</f>
        <v/>
      </c>
      <c r="FH94">
        <f>IF(ISNA(FD94),NA(),Capability!$L$10)</f>
        <v/>
      </c>
      <c r="FI94">
        <f>IF(OR(ISNA(FE94),ISNA(FE93)),NA(),ABS(FE94-FE93))</f>
        <v/>
      </c>
      <c r="FJ94">
        <f>IF(ISNA(FD94),NA(),Capability!$N$10)</f>
        <v/>
      </c>
      <c r="FK94">
        <f>IF(ISNA(FD94),NA(),IF(OR(Capability!$Q$10="",Settings!$F$7&lt;&gt;"Y"),NA(),Capability!$Q$10))</f>
        <v/>
      </c>
      <c r="FL94">
        <f>IF(ISNA(FD94),NA(),IF(OR(Capability!$P$10="",Settings!$F$7&lt;&gt;"Y"),NA(),Capability!$P$10))</f>
        <v/>
      </c>
      <c r="FT94">
        <f>IF((FW$1+90)&gt;FU$1,NA(),(FW$1+90)-4)</f>
        <v/>
      </c>
      <c r="FU94">
        <f>IF((FW$1+90)&gt;FU$1,NA(),INDEX('Data Entry'!$N$5:$N$10004,(FW$1+90)-4))</f>
        <v/>
      </c>
      <c r="FV94">
        <f>IF(ISNA(FT94),NA(),Capability!$K$11)</f>
        <v/>
      </c>
      <c r="FW94">
        <f>IF(ISNA(FT94),NA(),Capability!$J$11)</f>
        <v/>
      </c>
      <c r="FX94">
        <f>IF(ISNA(FT94),NA(),Capability!$L$11)</f>
        <v/>
      </c>
      <c r="FY94">
        <f>IF(OR(ISNA(FU94),ISNA(FU93)),NA(),ABS(FU94-FU93))</f>
        <v/>
      </c>
      <c r="FZ94">
        <f>IF(ISNA(FT94),NA(),Capability!$N$11)</f>
        <v/>
      </c>
      <c r="GA94">
        <f>IF(ISNA(FT94),NA(),IF(OR(Capability!$Q$11="",Settings!$F$7&lt;&gt;"Y"),NA(),Capability!$Q$11))</f>
        <v/>
      </c>
      <c r="GB94">
        <f>IF(ISNA(FT94),NA(),IF(OR(Capability!$P$11="",Settings!$F$7&lt;&gt;"Y"),NA(),Capability!$P$11))</f>
        <v/>
      </c>
      <c r="GJ94">
        <f>IF((GM$1+90)&gt;GK$1,NA(),(GM$1+90)-4)</f>
        <v/>
      </c>
      <c r="GK94">
        <f>IF((GM$1+90)&gt;GK$1,NA(),INDEX('Data Entry'!$O$5:$O$10004,(GM$1+90)-4))</f>
        <v/>
      </c>
      <c r="GL94">
        <f>IF(ISNA(GJ94),NA(),Capability!$K$12)</f>
        <v/>
      </c>
      <c r="GM94">
        <f>IF(ISNA(GJ94),NA(),Capability!$J$12)</f>
        <v/>
      </c>
      <c r="GN94">
        <f>IF(ISNA(GJ94),NA(),Capability!$L$12)</f>
        <v/>
      </c>
      <c r="GO94">
        <f>IF(OR(ISNA(GK94),ISNA(GK93)),NA(),ABS(GK94-GK93))</f>
        <v/>
      </c>
      <c r="GP94">
        <f>IF(ISNA(GJ94),NA(),Capability!$N$12)</f>
        <v/>
      </c>
      <c r="GQ94">
        <f>IF(ISNA(GJ94),NA(),IF(OR(Capability!$Q$12="",Settings!$F$7&lt;&gt;"Y"),NA(),Capability!$Q$12))</f>
        <v/>
      </c>
      <c r="GR94">
        <f>IF(ISNA(GJ94),NA(),IF(OR(Capability!$P$12="",Settings!$F$7&lt;&gt;"Y"),NA(),Capability!$P$12))</f>
        <v/>
      </c>
      <c r="GZ94">
        <f>IF((HC$1+90)&gt;HA$1,NA(),(HC$1+90)-4)</f>
        <v/>
      </c>
      <c r="HA94">
        <f>IF((HC$1+90)&gt;HA$1,NA(),INDEX('Data Entry'!$P$5:$P$10004,(HC$1+90)-4))</f>
        <v/>
      </c>
      <c r="HB94">
        <f>IF(ISNA(GZ94),NA(),Capability!$K$13)</f>
        <v/>
      </c>
      <c r="HC94">
        <f>IF(ISNA(GZ94),NA(),Capability!$J$13)</f>
        <v/>
      </c>
      <c r="HD94">
        <f>IF(ISNA(GZ94),NA(),Capability!$L$13)</f>
        <v/>
      </c>
      <c r="HE94">
        <f>IF(OR(ISNA(HA94),ISNA(HA93)),NA(),ABS(HA94-HA93))</f>
        <v/>
      </c>
      <c r="HF94">
        <f>IF(ISNA(GZ94),NA(),Capability!$N$13)</f>
        <v/>
      </c>
      <c r="HG94">
        <f>IF(ISNA(GZ94),NA(),IF(OR(Capability!$Q$13="",Settings!$F$7&lt;&gt;"Y"),NA(),Capability!$Q$13))</f>
        <v/>
      </c>
      <c r="HH94">
        <f>IF(ISNA(GZ94),NA(),IF(OR(Capability!$P$13="",Settings!$F$7&lt;&gt;"Y"),NA(),Capability!$P$13))</f>
        <v/>
      </c>
      <c r="HP94">
        <f>IF((HS$1+90)&gt;HQ$1,NA(),(HS$1+90)-4)</f>
        <v/>
      </c>
      <c r="HQ94">
        <f>IF((HS$1+90)&gt;HQ$1,NA(),INDEX('Data Entry'!$Q$5:$Q$10004,(HS$1+90)-4))</f>
        <v/>
      </c>
      <c r="HR94">
        <f>IF(ISNA(HP94),NA(),Capability!$K$14)</f>
        <v/>
      </c>
      <c r="HS94">
        <f>IF(ISNA(HP94),NA(),Capability!$J$14)</f>
        <v/>
      </c>
      <c r="HT94">
        <f>IF(ISNA(HP94),NA(),Capability!$L$14)</f>
        <v/>
      </c>
      <c r="HU94">
        <f>IF(OR(ISNA(HQ94),ISNA(HQ93)),NA(),ABS(HQ94-HQ93))</f>
        <v/>
      </c>
      <c r="HV94">
        <f>IF(ISNA(HP94),NA(),Capability!$N$14)</f>
        <v/>
      </c>
      <c r="HW94">
        <f>IF(ISNA(HP94),NA(),IF(OR(Capability!$Q$14="",Settings!$F$7&lt;&gt;"Y"),NA(),Capability!$Q$14))</f>
        <v/>
      </c>
      <c r="HX94">
        <f>IF(ISNA(HP94),NA(),IF(OR(Capability!$P$14="",Settings!$F$7&lt;&gt;"Y"),NA(),Capability!$P$14))</f>
        <v/>
      </c>
    </row>
    <row r="95">
      <c r="A95" s="35" t="inlineStr">
        <is>
          <t>Sigma (within)</t>
        </is>
      </c>
      <c r="B95" s="23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R95">
        <f>IF((CU$1+91)&gt;CS$1,NA(),(CU$1+91)-4)</f>
        <v/>
      </c>
      <c r="CS95">
        <f>IF((CU$1+91)&gt;CS$1,NA(),INDEX('Data Entry'!$I$5:$I$10004,(CU$1+91)-4))</f>
        <v/>
      </c>
      <c r="CT95">
        <f>IF(ISNA(CR95),NA(),Capability!$K$6)</f>
        <v/>
      </c>
      <c r="CU95">
        <f>IF(ISNA(CR95),NA(),Capability!$J$6)</f>
        <v/>
      </c>
      <c r="CV95">
        <f>IF(ISNA(CR95),NA(),Capability!$L$6)</f>
        <v/>
      </c>
      <c r="CW95">
        <f>IF(OR(ISNA(CS95),ISNA(CS94)),NA(),ABS(CS95-CS94))</f>
        <v/>
      </c>
      <c r="CX95">
        <f>IF(ISNA(CR95),NA(),Capability!$N$6)</f>
        <v/>
      </c>
      <c r="CY95">
        <f>IF(ISNA(CR95),NA(),IF(OR(Capability!$Q$6="",Settings!$F$7&lt;&gt;"Y"),NA(),Capability!$Q$6))</f>
        <v/>
      </c>
      <c r="CZ95">
        <f>IF(ISNA(CR95),NA(),IF(OR(Capability!$P$6="",Settings!$F$7&lt;&gt;"Y"),NA(),Capability!$P$6))</f>
        <v/>
      </c>
      <c r="DH95">
        <f>IF((DK$1+91)&gt;DI$1,NA(),(DK$1+91)-4)</f>
        <v/>
      </c>
      <c r="DI95">
        <f>IF((DK$1+91)&gt;DI$1,NA(),INDEX('Data Entry'!$J$5:$J$10004,(DK$1+91)-4))</f>
        <v/>
      </c>
      <c r="DJ95">
        <f>IF(ISNA(DH95),NA(),Capability!$K$7)</f>
        <v/>
      </c>
      <c r="DK95">
        <f>IF(ISNA(DH95),NA(),Capability!$J$7)</f>
        <v/>
      </c>
      <c r="DL95">
        <f>IF(ISNA(DH95),NA(),Capability!$L$7)</f>
        <v/>
      </c>
      <c r="DM95">
        <f>IF(OR(ISNA(DI95),ISNA(DI94)),NA(),ABS(DI95-DI94))</f>
        <v/>
      </c>
      <c r="DN95">
        <f>IF(ISNA(DH95),NA(),Capability!$N$7)</f>
        <v/>
      </c>
      <c r="DO95">
        <f>IF(ISNA(DH95),NA(),IF(OR(Capability!$Q$7="",Settings!$F$7&lt;&gt;"Y"),NA(),Capability!$Q$7))</f>
        <v/>
      </c>
      <c r="DP95">
        <f>IF(ISNA(DH95),NA(),IF(OR(Capability!$P$7="",Settings!$F$7&lt;&gt;"Y"),NA(),Capability!$P$7))</f>
        <v/>
      </c>
      <c r="DX95">
        <f>IF((EA$1+91)&gt;DY$1,NA(),(EA$1+91)-4)</f>
        <v/>
      </c>
      <c r="DY95">
        <f>IF((EA$1+91)&gt;DY$1,NA(),INDEX('Data Entry'!$K$5:$K$10004,(EA$1+91)-4))</f>
        <v/>
      </c>
      <c r="DZ95">
        <f>IF(ISNA(DX95),NA(),Capability!$K$8)</f>
        <v/>
      </c>
      <c r="EA95">
        <f>IF(ISNA(DX95),NA(),Capability!$J$8)</f>
        <v/>
      </c>
      <c r="EB95">
        <f>IF(ISNA(DX95),NA(),Capability!$L$8)</f>
        <v/>
      </c>
      <c r="EC95">
        <f>IF(OR(ISNA(DY95),ISNA(DY94)),NA(),ABS(DY95-DY94))</f>
        <v/>
      </c>
      <c r="ED95">
        <f>IF(ISNA(DX95),NA(),Capability!$N$8)</f>
        <v/>
      </c>
      <c r="EE95">
        <f>IF(ISNA(DX95),NA(),IF(OR(Capability!$Q$8="",Settings!$F$7&lt;&gt;"Y"),NA(),Capability!$Q$8))</f>
        <v/>
      </c>
      <c r="EF95">
        <f>IF(ISNA(DX95),NA(),IF(OR(Capability!$P$8="",Settings!$F$7&lt;&gt;"Y"),NA(),Capability!$P$8))</f>
        <v/>
      </c>
      <c r="EN95">
        <f>IF((EQ$1+91)&gt;EO$1,NA(),(EQ$1+91)-4)</f>
        <v/>
      </c>
      <c r="EO95">
        <f>IF((EQ$1+91)&gt;EO$1,NA(),INDEX('Data Entry'!$L$5:$L$10004,(EQ$1+91)-4))</f>
        <v/>
      </c>
      <c r="EP95">
        <f>IF(ISNA(EN95),NA(),Capability!$K$9)</f>
        <v/>
      </c>
      <c r="EQ95">
        <f>IF(ISNA(EN95),NA(),Capability!$J$9)</f>
        <v/>
      </c>
      <c r="ER95">
        <f>IF(ISNA(EN95),NA(),Capability!$L$9)</f>
        <v/>
      </c>
      <c r="ES95">
        <f>IF(OR(ISNA(EO95),ISNA(EO94)),NA(),ABS(EO95-EO94))</f>
        <v/>
      </c>
      <c r="ET95">
        <f>IF(ISNA(EN95),NA(),Capability!$N$9)</f>
        <v/>
      </c>
      <c r="EU95">
        <f>IF(ISNA(EN95),NA(),IF(OR(Capability!$Q$9="",Settings!$F$7&lt;&gt;"Y"),NA(),Capability!$Q$9))</f>
        <v/>
      </c>
      <c r="EV95">
        <f>IF(ISNA(EN95),NA(),IF(OR(Capability!$P$9="",Settings!$F$7&lt;&gt;"Y"),NA(),Capability!$P$9))</f>
        <v/>
      </c>
      <c r="FD95">
        <f>IF((FG$1+91)&gt;FE$1,NA(),(FG$1+91)-4)</f>
        <v/>
      </c>
      <c r="FE95">
        <f>IF((FG$1+91)&gt;FE$1,NA(),INDEX('Data Entry'!$M$5:$M$10004,(FG$1+91)-4))</f>
        <v/>
      </c>
      <c r="FF95">
        <f>IF(ISNA(FD95),NA(),Capability!$K$10)</f>
        <v/>
      </c>
      <c r="FG95">
        <f>IF(ISNA(FD95),NA(),Capability!$J$10)</f>
        <v/>
      </c>
      <c r="FH95">
        <f>IF(ISNA(FD95),NA(),Capability!$L$10)</f>
        <v/>
      </c>
      <c r="FI95">
        <f>IF(OR(ISNA(FE95),ISNA(FE94)),NA(),ABS(FE95-FE94))</f>
        <v/>
      </c>
      <c r="FJ95">
        <f>IF(ISNA(FD95),NA(),Capability!$N$10)</f>
        <v/>
      </c>
      <c r="FK95">
        <f>IF(ISNA(FD95),NA(),IF(OR(Capability!$Q$10="",Settings!$F$7&lt;&gt;"Y"),NA(),Capability!$Q$10))</f>
        <v/>
      </c>
      <c r="FL95">
        <f>IF(ISNA(FD95),NA(),IF(OR(Capability!$P$10="",Settings!$F$7&lt;&gt;"Y"),NA(),Capability!$P$10))</f>
        <v/>
      </c>
      <c r="FT95">
        <f>IF((FW$1+91)&gt;FU$1,NA(),(FW$1+91)-4)</f>
        <v/>
      </c>
      <c r="FU95">
        <f>IF((FW$1+91)&gt;FU$1,NA(),INDEX('Data Entry'!$N$5:$N$10004,(FW$1+91)-4))</f>
        <v/>
      </c>
      <c r="FV95">
        <f>IF(ISNA(FT95),NA(),Capability!$K$11)</f>
        <v/>
      </c>
      <c r="FW95">
        <f>IF(ISNA(FT95),NA(),Capability!$J$11)</f>
        <v/>
      </c>
      <c r="FX95">
        <f>IF(ISNA(FT95),NA(),Capability!$L$11)</f>
        <v/>
      </c>
      <c r="FY95">
        <f>IF(OR(ISNA(FU95),ISNA(FU94)),NA(),ABS(FU95-FU94))</f>
        <v/>
      </c>
      <c r="FZ95">
        <f>IF(ISNA(FT95),NA(),Capability!$N$11)</f>
        <v/>
      </c>
      <c r="GA95">
        <f>IF(ISNA(FT95),NA(),IF(OR(Capability!$Q$11="",Settings!$F$7&lt;&gt;"Y"),NA(),Capability!$Q$11))</f>
        <v/>
      </c>
      <c r="GB95">
        <f>IF(ISNA(FT95),NA(),IF(OR(Capability!$P$11="",Settings!$F$7&lt;&gt;"Y"),NA(),Capability!$P$11))</f>
        <v/>
      </c>
      <c r="GJ95">
        <f>IF((GM$1+91)&gt;GK$1,NA(),(GM$1+91)-4)</f>
        <v/>
      </c>
      <c r="GK95">
        <f>IF((GM$1+91)&gt;GK$1,NA(),INDEX('Data Entry'!$O$5:$O$10004,(GM$1+91)-4))</f>
        <v/>
      </c>
      <c r="GL95">
        <f>IF(ISNA(GJ95),NA(),Capability!$K$12)</f>
        <v/>
      </c>
      <c r="GM95">
        <f>IF(ISNA(GJ95),NA(),Capability!$J$12)</f>
        <v/>
      </c>
      <c r="GN95">
        <f>IF(ISNA(GJ95),NA(),Capability!$L$12)</f>
        <v/>
      </c>
      <c r="GO95">
        <f>IF(OR(ISNA(GK95),ISNA(GK94)),NA(),ABS(GK95-GK94))</f>
        <v/>
      </c>
      <c r="GP95">
        <f>IF(ISNA(GJ95),NA(),Capability!$N$12)</f>
        <v/>
      </c>
      <c r="GQ95">
        <f>IF(ISNA(GJ95),NA(),IF(OR(Capability!$Q$12="",Settings!$F$7&lt;&gt;"Y"),NA(),Capability!$Q$12))</f>
        <v/>
      </c>
      <c r="GR95">
        <f>IF(ISNA(GJ95),NA(),IF(OR(Capability!$P$12="",Settings!$F$7&lt;&gt;"Y"),NA(),Capability!$P$12))</f>
        <v/>
      </c>
      <c r="GZ95">
        <f>IF((HC$1+91)&gt;HA$1,NA(),(HC$1+91)-4)</f>
        <v/>
      </c>
      <c r="HA95">
        <f>IF((HC$1+91)&gt;HA$1,NA(),INDEX('Data Entry'!$P$5:$P$10004,(HC$1+91)-4))</f>
        <v/>
      </c>
      <c r="HB95">
        <f>IF(ISNA(GZ95),NA(),Capability!$K$13)</f>
        <v/>
      </c>
      <c r="HC95">
        <f>IF(ISNA(GZ95),NA(),Capability!$J$13)</f>
        <v/>
      </c>
      <c r="HD95">
        <f>IF(ISNA(GZ95),NA(),Capability!$L$13)</f>
        <v/>
      </c>
      <c r="HE95">
        <f>IF(OR(ISNA(HA95),ISNA(HA94)),NA(),ABS(HA95-HA94))</f>
        <v/>
      </c>
      <c r="HF95">
        <f>IF(ISNA(GZ95),NA(),Capability!$N$13)</f>
        <v/>
      </c>
      <c r="HG95">
        <f>IF(ISNA(GZ95),NA(),IF(OR(Capability!$Q$13="",Settings!$F$7&lt;&gt;"Y"),NA(),Capability!$Q$13))</f>
        <v/>
      </c>
      <c r="HH95">
        <f>IF(ISNA(GZ95),NA(),IF(OR(Capability!$P$13="",Settings!$F$7&lt;&gt;"Y"),NA(),Capability!$P$13))</f>
        <v/>
      </c>
      <c r="HP95">
        <f>IF((HS$1+91)&gt;HQ$1,NA(),(HS$1+91)-4)</f>
        <v/>
      </c>
      <c r="HQ95">
        <f>IF((HS$1+91)&gt;HQ$1,NA(),INDEX('Data Entry'!$Q$5:$Q$10004,(HS$1+91)-4))</f>
        <v/>
      </c>
      <c r="HR95">
        <f>IF(ISNA(HP95),NA(),Capability!$K$14)</f>
        <v/>
      </c>
      <c r="HS95">
        <f>IF(ISNA(HP95),NA(),Capability!$J$14)</f>
        <v/>
      </c>
      <c r="HT95">
        <f>IF(ISNA(HP95),NA(),Capability!$L$14)</f>
        <v/>
      </c>
      <c r="HU95">
        <f>IF(OR(ISNA(HQ95),ISNA(HQ94)),NA(),ABS(HQ95-HQ94))</f>
        <v/>
      </c>
      <c r="HV95">
        <f>IF(ISNA(HP95),NA(),Capability!$N$14)</f>
        <v/>
      </c>
      <c r="HW95">
        <f>IF(ISNA(HP95),NA(),IF(OR(Capability!$Q$14="",Settings!$F$7&lt;&gt;"Y"),NA(),Capability!$Q$14))</f>
        <v/>
      </c>
      <c r="HX95">
        <f>IF(ISNA(HP95),NA(),IF(OR(Capability!$P$14="",Settings!$F$7&lt;&gt;"Y"),NA(),Capability!$P$14))</f>
        <v/>
      </c>
    </row>
    <row r="96">
      <c r="A96" s="37" t="inlineStr">
        <is>
          <t>CONTROL</t>
        </is>
      </c>
      <c r="B96" s="28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R96">
        <f>IF((CU$1+92)&gt;CS$1,NA(),(CU$1+92)-4)</f>
        <v/>
      </c>
      <c r="CS96">
        <f>IF((CU$1+92)&gt;CS$1,NA(),INDEX('Data Entry'!$I$5:$I$10004,(CU$1+92)-4))</f>
        <v/>
      </c>
      <c r="CT96">
        <f>IF(ISNA(CR96),NA(),Capability!$K$6)</f>
        <v/>
      </c>
      <c r="CU96">
        <f>IF(ISNA(CR96),NA(),Capability!$J$6)</f>
        <v/>
      </c>
      <c r="CV96">
        <f>IF(ISNA(CR96),NA(),Capability!$L$6)</f>
        <v/>
      </c>
      <c r="CW96">
        <f>IF(OR(ISNA(CS96),ISNA(CS95)),NA(),ABS(CS96-CS95))</f>
        <v/>
      </c>
      <c r="CX96">
        <f>IF(ISNA(CR96),NA(),Capability!$N$6)</f>
        <v/>
      </c>
      <c r="CY96">
        <f>IF(ISNA(CR96),NA(),IF(OR(Capability!$Q$6="",Settings!$F$7&lt;&gt;"Y"),NA(),Capability!$Q$6))</f>
        <v/>
      </c>
      <c r="CZ96">
        <f>IF(ISNA(CR96),NA(),IF(OR(Capability!$P$6="",Settings!$F$7&lt;&gt;"Y"),NA(),Capability!$P$6))</f>
        <v/>
      </c>
      <c r="DH96">
        <f>IF((DK$1+92)&gt;DI$1,NA(),(DK$1+92)-4)</f>
        <v/>
      </c>
      <c r="DI96">
        <f>IF((DK$1+92)&gt;DI$1,NA(),INDEX('Data Entry'!$J$5:$J$10004,(DK$1+92)-4))</f>
        <v/>
      </c>
      <c r="DJ96">
        <f>IF(ISNA(DH96),NA(),Capability!$K$7)</f>
        <v/>
      </c>
      <c r="DK96">
        <f>IF(ISNA(DH96),NA(),Capability!$J$7)</f>
        <v/>
      </c>
      <c r="DL96">
        <f>IF(ISNA(DH96),NA(),Capability!$L$7)</f>
        <v/>
      </c>
      <c r="DM96">
        <f>IF(OR(ISNA(DI96),ISNA(DI95)),NA(),ABS(DI96-DI95))</f>
        <v/>
      </c>
      <c r="DN96">
        <f>IF(ISNA(DH96),NA(),Capability!$N$7)</f>
        <v/>
      </c>
      <c r="DO96">
        <f>IF(ISNA(DH96),NA(),IF(OR(Capability!$Q$7="",Settings!$F$7&lt;&gt;"Y"),NA(),Capability!$Q$7))</f>
        <v/>
      </c>
      <c r="DP96">
        <f>IF(ISNA(DH96),NA(),IF(OR(Capability!$P$7="",Settings!$F$7&lt;&gt;"Y"),NA(),Capability!$P$7))</f>
        <v/>
      </c>
      <c r="DX96">
        <f>IF((EA$1+92)&gt;DY$1,NA(),(EA$1+92)-4)</f>
        <v/>
      </c>
      <c r="DY96">
        <f>IF((EA$1+92)&gt;DY$1,NA(),INDEX('Data Entry'!$K$5:$K$10004,(EA$1+92)-4))</f>
        <v/>
      </c>
      <c r="DZ96">
        <f>IF(ISNA(DX96),NA(),Capability!$K$8)</f>
        <v/>
      </c>
      <c r="EA96">
        <f>IF(ISNA(DX96),NA(),Capability!$J$8)</f>
        <v/>
      </c>
      <c r="EB96">
        <f>IF(ISNA(DX96),NA(),Capability!$L$8)</f>
        <v/>
      </c>
      <c r="EC96">
        <f>IF(OR(ISNA(DY96),ISNA(DY95)),NA(),ABS(DY96-DY95))</f>
        <v/>
      </c>
      <c r="ED96">
        <f>IF(ISNA(DX96),NA(),Capability!$N$8)</f>
        <v/>
      </c>
      <c r="EE96">
        <f>IF(ISNA(DX96),NA(),IF(OR(Capability!$Q$8="",Settings!$F$7&lt;&gt;"Y"),NA(),Capability!$Q$8))</f>
        <v/>
      </c>
      <c r="EF96">
        <f>IF(ISNA(DX96),NA(),IF(OR(Capability!$P$8="",Settings!$F$7&lt;&gt;"Y"),NA(),Capability!$P$8))</f>
        <v/>
      </c>
      <c r="EN96">
        <f>IF((EQ$1+92)&gt;EO$1,NA(),(EQ$1+92)-4)</f>
        <v/>
      </c>
      <c r="EO96">
        <f>IF((EQ$1+92)&gt;EO$1,NA(),INDEX('Data Entry'!$L$5:$L$10004,(EQ$1+92)-4))</f>
        <v/>
      </c>
      <c r="EP96">
        <f>IF(ISNA(EN96),NA(),Capability!$K$9)</f>
        <v/>
      </c>
      <c r="EQ96">
        <f>IF(ISNA(EN96),NA(),Capability!$J$9)</f>
        <v/>
      </c>
      <c r="ER96">
        <f>IF(ISNA(EN96),NA(),Capability!$L$9)</f>
        <v/>
      </c>
      <c r="ES96">
        <f>IF(OR(ISNA(EO96),ISNA(EO95)),NA(),ABS(EO96-EO95))</f>
        <v/>
      </c>
      <c r="ET96">
        <f>IF(ISNA(EN96),NA(),Capability!$N$9)</f>
        <v/>
      </c>
      <c r="EU96">
        <f>IF(ISNA(EN96),NA(),IF(OR(Capability!$Q$9="",Settings!$F$7&lt;&gt;"Y"),NA(),Capability!$Q$9))</f>
        <v/>
      </c>
      <c r="EV96">
        <f>IF(ISNA(EN96),NA(),IF(OR(Capability!$P$9="",Settings!$F$7&lt;&gt;"Y"),NA(),Capability!$P$9))</f>
        <v/>
      </c>
      <c r="FD96">
        <f>IF((FG$1+92)&gt;FE$1,NA(),(FG$1+92)-4)</f>
        <v/>
      </c>
      <c r="FE96">
        <f>IF((FG$1+92)&gt;FE$1,NA(),INDEX('Data Entry'!$M$5:$M$10004,(FG$1+92)-4))</f>
        <v/>
      </c>
      <c r="FF96">
        <f>IF(ISNA(FD96),NA(),Capability!$K$10)</f>
        <v/>
      </c>
      <c r="FG96">
        <f>IF(ISNA(FD96),NA(),Capability!$J$10)</f>
        <v/>
      </c>
      <c r="FH96">
        <f>IF(ISNA(FD96),NA(),Capability!$L$10)</f>
        <v/>
      </c>
      <c r="FI96">
        <f>IF(OR(ISNA(FE96),ISNA(FE95)),NA(),ABS(FE96-FE95))</f>
        <v/>
      </c>
      <c r="FJ96">
        <f>IF(ISNA(FD96),NA(),Capability!$N$10)</f>
        <v/>
      </c>
      <c r="FK96">
        <f>IF(ISNA(FD96),NA(),IF(OR(Capability!$Q$10="",Settings!$F$7&lt;&gt;"Y"),NA(),Capability!$Q$10))</f>
        <v/>
      </c>
      <c r="FL96">
        <f>IF(ISNA(FD96),NA(),IF(OR(Capability!$P$10="",Settings!$F$7&lt;&gt;"Y"),NA(),Capability!$P$10))</f>
        <v/>
      </c>
      <c r="FT96">
        <f>IF((FW$1+92)&gt;FU$1,NA(),(FW$1+92)-4)</f>
        <v/>
      </c>
      <c r="FU96">
        <f>IF((FW$1+92)&gt;FU$1,NA(),INDEX('Data Entry'!$N$5:$N$10004,(FW$1+92)-4))</f>
        <v/>
      </c>
      <c r="FV96">
        <f>IF(ISNA(FT96),NA(),Capability!$K$11)</f>
        <v/>
      </c>
      <c r="FW96">
        <f>IF(ISNA(FT96),NA(),Capability!$J$11)</f>
        <v/>
      </c>
      <c r="FX96">
        <f>IF(ISNA(FT96),NA(),Capability!$L$11)</f>
        <v/>
      </c>
      <c r="FY96">
        <f>IF(OR(ISNA(FU96),ISNA(FU95)),NA(),ABS(FU96-FU95))</f>
        <v/>
      </c>
      <c r="FZ96">
        <f>IF(ISNA(FT96),NA(),Capability!$N$11)</f>
        <v/>
      </c>
      <c r="GA96">
        <f>IF(ISNA(FT96),NA(),IF(OR(Capability!$Q$11="",Settings!$F$7&lt;&gt;"Y"),NA(),Capability!$Q$11))</f>
        <v/>
      </c>
      <c r="GB96">
        <f>IF(ISNA(FT96),NA(),IF(OR(Capability!$P$11="",Settings!$F$7&lt;&gt;"Y"),NA(),Capability!$P$11))</f>
        <v/>
      </c>
      <c r="GJ96">
        <f>IF((GM$1+92)&gt;GK$1,NA(),(GM$1+92)-4)</f>
        <v/>
      </c>
      <c r="GK96">
        <f>IF((GM$1+92)&gt;GK$1,NA(),INDEX('Data Entry'!$O$5:$O$10004,(GM$1+92)-4))</f>
        <v/>
      </c>
      <c r="GL96">
        <f>IF(ISNA(GJ96),NA(),Capability!$K$12)</f>
        <v/>
      </c>
      <c r="GM96">
        <f>IF(ISNA(GJ96),NA(),Capability!$J$12)</f>
        <v/>
      </c>
      <c r="GN96">
        <f>IF(ISNA(GJ96),NA(),Capability!$L$12)</f>
        <v/>
      </c>
      <c r="GO96">
        <f>IF(OR(ISNA(GK96),ISNA(GK95)),NA(),ABS(GK96-GK95))</f>
        <v/>
      </c>
      <c r="GP96">
        <f>IF(ISNA(GJ96),NA(),Capability!$N$12)</f>
        <v/>
      </c>
      <c r="GQ96">
        <f>IF(ISNA(GJ96),NA(),IF(OR(Capability!$Q$12="",Settings!$F$7&lt;&gt;"Y"),NA(),Capability!$Q$12))</f>
        <v/>
      </c>
      <c r="GR96">
        <f>IF(ISNA(GJ96),NA(),IF(OR(Capability!$P$12="",Settings!$F$7&lt;&gt;"Y"),NA(),Capability!$P$12))</f>
        <v/>
      </c>
      <c r="GZ96">
        <f>IF((HC$1+92)&gt;HA$1,NA(),(HC$1+92)-4)</f>
        <v/>
      </c>
      <c r="HA96">
        <f>IF((HC$1+92)&gt;HA$1,NA(),INDEX('Data Entry'!$P$5:$P$10004,(HC$1+92)-4))</f>
        <v/>
      </c>
      <c r="HB96">
        <f>IF(ISNA(GZ96),NA(),Capability!$K$13)</f>
        <v/>
      </c>
      <c r="HC96">
        <f>IF(ISNA(GZ96),NA(),Capability!$J$13)</f>
        <v/>
      </c>
      <c r="HD96">
        <f>IF(ISNA(GZ96),NA(),Capability!$L$13)</f>
        <v/>
      </c>
      <c r="HE96">
        <f>IF(OR(ISNA(HA96),ISNA(HA95)),NA(),ABS(HA96-HA95))</f>
        <v/>
      </c>
      <c r="HF96">
        <f>IF(ISNA(GZ96),NA(),Capability!$N$13)</f>
        <v/>
      </c>
      <c r="HG96">
        <f>IF(ISNA(GZ96),NA(),IF(OR(Capability!$Q$13="",Settings!$F$7&lt;&gt;"Y"),NA(),Capability!$Q$13))</f>
        <v/>
      </c>
      <c r="HH96">
        <f>IF(ISNA(GZ96),NA(),IF(OR(Capability!$P$13="",Settings!$F$7&lt;&gt;"Y"),NA(),Capability!$P$13))</f>
        <v/>
      </c>
      <c r="HP96">
        <f>IF((HS$1+92)&gt;HQ$1,NA(),(HS$1+92)-4)</f>
        <v/>
      </c>
      <c r="HQ96">
        <f>IF((HS$1+92)&gt;HQ$1,NA(),INDEX('Data Entry'!$Q$5:$Q$10004,(HS$1+92)-4))</f>
        <v/>
      </c>
      <c r="HR96">
        <f>IF(ISNA(HP96),NA(),Capability!$K$14)</f>
        <v/>
      </c>
      <c r="HS96">
        <f>IF(ISNA(HP96),NA(),Capability!$J$14)</f>
        <v/>
      </c>
      <c r="HT96">
        <f>IF(ISNA(HP96),NA(),Capability!$L$14)</f>
        <v/>
      </c>
      <c r="HU96">
        <f>IF(OR(ISNA(HQ96),ISNA(HQ95)),NA(),ABS(HQ96-HQ95))</f>
        <v/>
      </c>
      <c r="HV96">
        <f>IF(ISNA(HP96),NA(),Capability!$N$14)</f>
        <v/>
      </c>
      <c r="HW96">
        <f>IF(ISNA(HP96),NA(),IF(OR(Capability!$Q$14="",Settings!$F$7&lt;&gt;"Y"),NA(),Capability!$Q$14))</f>
        <v/>
      </c>
      <c r="HX96">
        <f>IF(ISNA(HP96),NA(),IF(OR(Capability!$P$14="",Settings!$F$7&lt;&gt;"Y"),NA(),Capability!$P$14))</f>
        <v/>
      </c>
    </row>
    <row r="97">
      <c r="A97" s="35" t="inlineStr">
        <is>
          <t>UCL</t>
        </is>
      </c>
      <c r="B97" s="23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R97">
        <f>IF((CU$1+93)&gt;CS$1,NA(),(CU$1+93)-4)</f>
        <v/>
      </c>
      <c r="CS97">
        <f>IF((CU$1+93)&gt;CS$1,NA(),INDEX('Data Entry'!$I$5:$I$10004,(CU$1+93)-4))</f>
        <v/>
      </c>
      <c r="CT97">
        <f>IF(ISNA(CR97),NA(),Capability!$K$6)</f>
        <v/>
      </c>
      <c r="CU97">
        <f>IF(ISNA(CR97),NA(),Capability!$J$6)</f>
        <v/>
      </c>
      <c r="CV97">
        <f>IF(ISNA(CR97),NA(),Capability!$L$6)</f>
        <v/>
      </c>
      <c r="CW97">
        <f>IF(OR(ISNA(CS97),ISNA(CS96)),NA(),ABS(CS97-CS96))</f>
        <v/>
      </c>
      <c r="CX97">
        <f>IF(ISNA(CR97),NA(),Capability!$N$6)</f>
        <v/>
      </c>
      <c r="CY97">
        <f>IF(ISNA(CR97),NA(),IF(OR(Capability!$Q$6="",Settings!$F$7&lt;&gt;"Y"),NA(),Capability!$Q$6))</f>
        <v/>
      </c>
      <c r="CZ97">
        <f>IF(ISNA(CR97),NA(),IF(OR(Capability!$P$6="",Settings!$F$7&lt;&gt;"Y"),NA(),Capability!$P$6))</f>
        <v/>
      </c>
      <c r="DH97">
        <f>IF((DK$1+93)&gt;DI$1,NA(),(DK$1+93)-4)</f>
        <v/>
      </c>
      <c r="DI97">
        <f>IF((DK$1+93)&gt;DI$1,NA(),INDEX('Data Entry'!$J$5:$J$10004,(DK$1+93)-4))</f>
        <v/>
      </c>
      <c r="DJ97">
        <f>IF(ISNA(DH97),NA(),Capability!$K$7)</f>
        <v/>
      </c>
      <c r="DK97">
        <f>IF(ISNA(DH97),NA(),Capability!$J$7)</f>
        <v/>
      </c>
      <c r="DL97">
        <f>IF(ISNA(DH97),NA(),Capability!$L$7)</f>
        <v/>
      </c>
      <c r="DM97">
        <f>IF(OR(ISNA(DI97),ISNA(DI96)),NA(),ABS(DI97-DI96))</f>
        <v/>
      </c>
      <c r="DN97">
        <f>IF(ISNA(DH97),NA(),Capability!$N$7)</f>
        <v/>
      </c>
      <c r="DO97">
        <f>IF(ISNA(DH97),NA(),IF(OR(Capability!$Q$7="",Settings!$F$7&lt;&gt;"Y"),NA(),Capability!$Q$7))</f>
        <v/>
      </c>
      <c r="DP97">
        <f>IF(ISNA(DH97),NA(),IF(OR(Capability!$P$7="",Settings!$F$7&lt;&gt;"Y"),NA(),Capability!$P$7))</f>
        <v/>
      </c>
      <c r="DX97">
        <f>IF((EA$1+93)&gt;DY$1,NA(),(EA$1+93)-4)</f>
        <v/>
      </c>
      <c r="DY97">
        <f>IF((EA$1+93)&gt;DY$1,NA(),INDEX('Data Entry'!$K$5:$K$10004,(EA$1+93)-4))</f>
        <v/>
      </c>
      <c r="DZ97">
        <f>IF(ISNA(DX97),NA(),Capability!$K$8)</f>
        <v/>
      </c>
      <c r="EA97">
        <f>IF(ISNA(DX97),NA(),Capability!$J$8)</f>
        <v/>
      </c>
      <c r="EB97">
        <f>IF(ISNA(DX97),NA(),Capability!$L$8)</f>
        <v/>
      </c>
      <c r="EC97">
        <f>IF(OR(ISNA(DY97),ISNA(DY96)),NA(),ABS(DY97-DY96))</f>
        <v/>
      </c>
      <c r="ED97">
        <f>IF(ISNA(DX97),NA(),Capability!$N$8)</f>
        <v/>
      </c>
      <c r="EE97">
        <f>IF(ISNA(DX97),NA(),IF(OR(Capability!$Q$8="",Settings!$F$7&lt;&gt;"Y"),NA(),Capability!$Q$8))</f>
        <v/>
      </c>
      <c r="EF97">
        <f>IF(ISNA(DX97),NA(),IF(OR(Capability!$P$8="",Settings!$F$7&lt;&gt;"Y"),NA(),Capability!$P$8))</f>
        <v/>
      </c>
      <c r="EN97">
        <f>IF((EQ$1+93)&gt;EO$1,NA(),(EQ$1+93)-4)</f>
        <v/>
      </c>
      <c r="EO97">
        <f>IF((EQ$1+93)&gt;EO$1,NA(),INDEX('Data Entry'!$L$5:$L$10004,(EQ$1+93)-4))</f>
        <v/>
      </c>
      <c r="EP97">
        <f>IF(ISNA(EN97),NA(),Capability!$K$9)</f>
        <v/>
      </c>
      <c r="EQ97">
        <f>IF(ISNA(EN97),NA(),Capability!$J$9)</f>
        <v/>
      </c>
      <c r="ER97">
        <f>IF(ISNA(EN97),NA(),Capability!$L$9)</f>
        <v/>
      </c>
      <c r="ES97">
        <f>IF(OR(ISNA(EO97),ISNA(EO96)),NA(),ABS(EO97-EO96))</f>
        <v/>
      </c>
      <c r="ET97">
        <f>IF(ISNA(EN97),NA(),Capability!$N$9)</f>
        <v/>
      </c>
      <c r="EU97">
        <f>IF(ISNA(EN97),NA(),IF(OR(Capability!$Q$9="",Settings!$F$7&lt;&gt;"Y"),NA(),Capability!$Q$9))</f>
        <v/>
      </c>
      <c r="EV97">
        <f>IF(ISNA(EN97),NA(),IF(OR(Capability!$P$9="",Settings!$F$7&lt;&gt;"Y"),NA(),Capability!$P$9))</f>
        <v/>
      </c>
      <c r="FD97">
        <f>IF((FG$1+93)&gt;FE$1,NA(),(FG$1+93)-4)</f>
        <v/>
      </c>
      <c r="FE97">
        <f>IF((FG$1+93)&gt;FE$1,NA(),INDEX('Data Entry'!$M$5:$M$10004,(FG$1+93)-4))</f>
        <v/>
      </c>
      <c r="FF97">
        <f>IF(ISNA(FD97),NA(),Capability!$K$10)</f>
        <v/>
      </c>
      <c r="FG97">
        <f>IF(ISNA(FD97),NA(),Capability!$J$10)</f>
        <v/>
      </c>
      <c r="FH97">
        <f>IF(ISNA(FD97),NA(),Capability!$L$10)</f>
        <v/>
      </c>
      <c r="FI97">
        <f>IF(OR(ISNA(FE97),ISNA(FE96)),NA(),ABS(FE97-FE96))</f>
        <v/>
      </c>
      <c r="FJ97">
        <f>IF(ISNA(FD97),NA(),Capability!$N$10)</f>
        <v/>
      </c>
      <c r="FK97">
        <f>IF(ISNA(FD97),NA(),IF(OR(Capability!$Q$10="",Settings!$F$7&lt;&gt;"Y"),NA(),Capability!$Q$10))</f>
        <v/>
      </c>
      <c r="FL97">
        <f>IF(ISNA(FD97),NA(),IF(OR(Capability!$P$10="",Settings!$F$7&lt;&gt;"Y"),NA(),Capability!$P$10))</f>
        <v/>
      </c>
      <c r="FT97">
        <f>IF((FW$1+93)&gt;FU$1,NA(),(FW$1+93)-4)</f>
        <v/>
      </c>
      <c r="FU97">
        <f>IF((FW$1+93)&gt;FU$1,NA(),INDEX('Data Entry'!$N$5:$N$10004,(FW$1+93)-4))</f>
        <v/>
      </c>
      <c r="FV97">
        <f>IF(ISNA(FT97),NA(),Capability!$K$11)</f>
        <v/>
      </c>
      <c r="FW97">
        <f>IF(ISNA(FT97),NA(),Capability!$J$11)</f>
        <v/>
      </c>
      <c r="FX97">
        <f>IF(ISNA(FT97),NA(),Capability!$L$11)</f>
        <v/>
      </c>
      <c r="FY97">
        <f>IF(OR(ISNA(FU97),ISNA(FU96)),NA(),ABS(FU97-FU96))</f>
        <v/>
      </c>
      <c r="FZ97">
        <f>IF(ISNA(FT97),NA(),Capability!$N$11)</f>
        <v/>
      </c>
      <c r="GA97">
        <f>IF(ISNA(FT97),NA(),IF(OR(Capability!$Q$11="",Settings!$F$7&lt;&gt;"Y"),NA(),Capability!$Q$11))</f>
        <v/>
      </c>
      <c r="GB97">
        <f>IF(ISNA(FT97),NA(),IF(OR(Capability!$P$11="",Settings!$F$7&lt;&gt;"Y"),NA(),Capability!$P$11))</f>
        <v/>
      </c>
      <c r="GJ97">
        <f>IF((GM$1+93)&gt;GK$1,NA(),(GM$1+93)-4)</f>
        <v/>
      </c>
      <c r="GK97">
        <f>IF((GM$1+93)&gt;GK$1,NA(),INDEX('Data Entry'!$O$5:$O$10004,(GM$1+93)-4))</f>
        <v/>
      </c>
      <c r="GL97">
        <f>IF(ISNA(GJ97),NA(),Capability!$K$12)</f>
        <v/>
      </c>
      <c r="GM97">
        <f>IF(ISNA(GJ97),NA(),Capability!$J$12)</f>
        <v/>
      </c>
      <c r="GN97">
        <f>IF(ISNA(GJ97),NA(),Capability!$L$12)</f>
        <v/>
      </c>
      <c r="GO97">
        <f>IF(OR(ISNA(GK97),ISNA(GK96)),NA(),ABS(GK97-GK96))</f>
        <v/>
      </c>
      <c r="GP97">
        <f>IF(ISNA(GJ97),NA(),Capability!$N$12)</f>
        <v/>
      </c>
      <c r="GQ97">
        <f>IF(ISNA(GJ97),NA(),IF(OR(Capability!$Q$12="",Settings!$F$7&lt;&gt;"Y"),NA(),Capability!$Q$12))</f>
        <v/>
      </c>
      <c r="GR97">
        <f>IF(ISNA(GJ97),NA(),IF(OR(Capability!$P$12="",Settings!$F$7&lt;&gt;"Y"),NA(),Capability!$P$12))</f>
        <v/>
      </c>
      <c r="GZ97">
        <f>IF((HC$1+93)&gt;HA$1,NA(),(HC$1+93)-4)</f>
        <v/>
      </c>
      <c r="HA97">
        <f>IF((HC$1+93)&gt;HA$1,NA(),INDEX('Data Entry'!$P$5:$P$10004,(HC$1+93)-4))</f>
        <v/>
      </c>
      <c r="HB97">
        <f>IF(ISNA(GZ97),NA(),Capability!$K$13)</f>
        <v/>
      </c>
      <c r="HC97">
        <f>IF(ISNA(GZ97),NA(),Capability!$J$13)</f>
        <v/>
      </c>
      <c r="HD97">
        <f>IF(ISNA(GZ97),NA(),Capability!$L$13)</f>
        <v/>
      </c>
      <c r="HE97">
        <f>IF(OR(ISNA(HA97),ISNA(HA96)),NA(),ABS(HA97-HA96))</f>
        <v/>
      </c>
      <c r="HF97">
        <f>IF(ISNA(GZ97),NA(),Capability!$N$13)</f>
        <v/>
      </c>
      <c r="HG97">
        <f>IF(ISNA(GZ97),NA(),IF(OR(Capability!$Q$13="",Settings!$F$7&lt;&gt;"Y"),NA(),Capability!$Q$13))</f>
        <v/>
      </c>
      <c r="HH97">
        <f>IF(ISNA(GZ97),NA(),IF(OR(Capability!$P$13="",Settings!$F$7&lt;&gt;"Y"),NA(),Capability!$P$13))</f>
        <v/>
      </c>
      <c r="HP97">
        <f>IF((HS$1+93)&gt;HQ$1,NA(),(HS$1+93)-4)</f>
        <v/>
      </c>
      <c r="HQ97">
        <f>IF((HS$1+93)&gt;HQ$1,NA(),INDEX('Data Entry'!$Q$5:$Q$10004,(HS$1+93)-4))</f>
        <v/>
      </c>
      <c r="HR97">
        <f>IF(ISNA(HP97),NA(),Capability!$K$14)</f>
        <v/>
      </c>
      <c r="HS97">
        <f>IF(ISNA(HP97),NA(),Capability!$J$14)</f>
        <v/>
      </c>
      <c r="HT97">
        <f>IF(ISNA(HP97),NA(),Capability!$L$14)</f>
        <v/>
      </c>
      <c r="HU97">
        <f>IF(OR(ISNA(HQ97),ISNA(HQ96)),NA(),ABS(HQ97-HQ96))</f>
        <v/>
      </c>
      <c r="HV97">
        <f>IF(ISNA(HP97),NA(),Capability!$N$14)</f>
        <v/>
      </c>
      <c r="HW97">
        <f>IF(ISNA(HP97),NA(),IF(OR(Capability!$Q$14="",Settings!$F$7&lt;&gt;"Y"),NA(),Capability!$Q$14))</f>
        <v/>
      </c>
      <c r="HX97">
        <f>IF(ISNA(HP97),NA(),IF(OR(Capability!$P$14="",Settings!$F$7&lt;&gt;"Y"),NA(),Capability!$P$14))</f>
        <v/>
      </c>
    </row>
    <row r="98">
      <c r="A98" s="35" t="inlineStr">
        <is>
          <t>CL</t>
        </is>
      </c>
      <c r="B98" s="23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R98">
        <f>IF((CU$1+94)&gt;CS$1,NA(),(CU$1+94)-4)</f>
        <v/>
      </c>
      <c r="CS98">
        <f>IF((CU$1+94)&gt;CS$1,NA(),INDEX('Data Entry'!$I$5:$I$10004,(CU$1+94)-4))</f>
        <v/>
      </c>
      <c r="CT98">
        <f>IF(ISNA(CR98),NA(),Capability!$K$6)</f>
        <v/>
      </c>
      <c r="CU98">
        <f>IF(ISNA(CR98),NA(),Capability!$J$6)</f>
        <v/>
      </c>
      <c r="CV98">
        <f>IF(ISNA(CR98),NA(),Capability!$L$6)</f>
        <v/>
      </c>
      <c r="CW98">
        <f>IF(OR(ISNA(CS98),ISNA(CS97)),NA(),ABS(CS98-CS97))</f>
        <v/>
      </c>
      <c r="CX98">
        <f>IF(ISNA(CR98),NA(),Capability!$N$6)</f>
        <v/>
      </c>
      <c r="CY98">
        <f>IF(ISNA(CR98),NA(),IF(OR(Capability!$Q$6="",Settings!$F$7&lt;&gt;"Y"),NA(),Capability!$Q$6))</f>
        <v/>
      </c>
      <c r="CZ98">
        <f>IF(ISNA(CR98),NA(),IF(OR(Capability!$P$6="",Settings!$F$7&lt;&gt;"Y"),NA(),Capability!$P$6))</f>
        <v/>
      </c>
      <c r="DH98">
        <f>IF((DK$1+94)&gt;DI$1,NA(),(DK$1+94)-4)</f>
        <v/>
      </c>
      <c r="DI98">
        <f>IF((DK$1+94)&gt;DI$1,NA(),INDEX('Data Entry'!$J$5:$J$10004,(DK$1+94)-4))</f>
        <v/>
      </c>
      <c r="DJ98">
        <f>IF(ISNA(DH98),NA(),Capability!$K$7)</f>
        <v/>
      </c>
      <c r="DK98">
        <f>IF(ISNA(DH98),NA(),Capability!$J$7)</f>
        <v/>
      </c>
      <c r="DL98">
        <f>IF(ISNA(DH98),NA(),Capability!$L$7)</f>
        <v/>
      </c>
      <c r="DM98">
        <f>IF(OR(ISNA(DI98),ISNA(DI97)),NA(),ABS(DI98-DI97))</f>
        <v/>
      </c>
      <c r="DN98">
        <f>IF(ISNA(DH98),NA(),Capability!$N$7)</f>
        <v/>
      </c>
      <c r="DO98">
        <f>IF(ISNA(DH98),NA(),IF(OR(Capability!$Q$7="",Settings!$F$7&lt;&gt;"Y"),NA(),Capability!$Q$7))</f>
        <v/>
      </c>
      <c r="DP98">
        <f>IF(ISNA(DH98),NA(),IF(OR(Capability!$P$7="",Settings!$F$7&lt;&gt;"Y"),NA(),Capability!$P$7))</f>
        <v/>
      </c>
      <c r="DX98">
        <f>IF((EA$1+94)&gt;DY$1,NA(),(EA$1+94)-4)</f>
        <v/>
      </c>
      <c r="DY98">
        <f>IF((EA$1+94)&gt;DY$1,NA(),INDEX('Data Entry'!$K$5:$K$10004,(EA$1+94)-4))</f>
        <v/>
      </c>
      <c r="DZ98">
        <f>IF(ISNA(DX98),NA(),Capability!$K$8)</f>
        <v/>
      </c>
      <c r="EA98">
        <f>IF(ISNA(DX98),NA(),Capability!$J$8)</f>
        <v/>
      </c>
      <c r="EB98">
        <f>IF(ISNA(DX98),NA(),Capability!$L$8)</f>
        <v/>
      </c>
      <c r="EC98">
        <f>IF(OR(ISNA(DY98),ISNA(DY97)),NA(),ABS(DY98-DY97))</f>
        <v/>
      </c>
      <c r="ED98">
        <f>IF(ISNA(DX98),NA(),Capability!$N$8)</f>
        <v/>
      </c>
      <c r="EE98">
        <f>IF(ISNA(DX98),NA(),IF(OR(Capability!$Q$8="",Settings!$F$7&lt;&gt;"Y"),NA(),Capability!$Q$8))</f>
        <v/>
      </c>
      <c r="EF98">
        <f>IF(ISNA(DX98),NA(),IF(OR(Capability!$P$8="",Settings!$F$7&lt;&gt;"Y"),NA(),Capability!$P$8))</f>
        <v/>
      </c>
      <c r="EN98">
        <f>IF((EQ$1+94)&gt;EO$1,NA(),(EQ$1+94)-4)</f>
        <v/>
      </c>
      <c r="EO98">
        <f>IF((EQ$1+94)&gt;EO$1,NA(),INDEX('Data Entry'!$L$5:$L$10004,(EQ$1+94)-4))</f>
        <v/>
      </c>
      <c r="EP98">
        <f>IF(ISNA(EN98),NA(),Capability!$K$9)</f>
        <v/>
      </c>
      <c r="EQ98">
        <f>IF(ISNA(EN98),NA(),Capability!$J$9)</f>
        <v/>
      </c>
      <c r="ER98">
        <f>IF(ISNA(EN98),NA(),Capability!$L$9)</f>
        <v/>
      </c>
      <c r="ES98">
        <f>IF(OR(ISNA(EO98),ISNA(EO97)),NA(),ABS(EO98-EO97))</f>
        <v/>
      </c>
      <c r="ET98">
        <f>IF(ISNA(EN98),NA(),Capability!$N$9)</f>
        <v/>
      </c>
      <c r="EU98">
        <f>IF(ISNA(EN98),NA(),IF(OR(Capability!$Q$9="",Settings!$F$7&lt;&gt;"Y"),NA(),Capability!$Q$9))</f>
        <v/>
      </c>
      <c r="EV98">
        <f>IF(ISNA(EN98),NA(),IF(OR(Capability!$P$9="",Settings!$F$7&lt;&gt;"Y"),NA(),Capability!$P$9))</f>
        <v/>
      </c>
      <c r="FD98">
        <f>IF((FG$1+94)&gt;FE$1,NA(),(FG$1+94)-4)</f>
        <v/>
      </c>
      <c r="FE98">
        <f>IF((FG$1+94)&gt;FE$1,NA(),INDEX('Data Entry'!$M$5:$M$10004,(FG$1+94)-4))</f>
        <v/>
      </c>
      <c r="FF98">
        <f>IF(ISNA(FD98),NA(),Capability!$K$10)</f>
        <v/>
      </c>
      <c r="FG98">
        <f>IF(ISNA(FD98),NA(),Capability!$J$10)</f>
        <v/>
      </c>
      <c r="FH98">
        <f>IF(ISNA(FD98),NA(),Capability!$L$10)</f>
        <v/>
      </c>
      <c r="FI98">
        <f>IF(OR(ISNA(FE98),ISNA(FE97)),NA(),ABS(FE98-FE97))</f>
        <v/>
      </c>
      <c r="FJ98">
        <f>IF(ISNA(FD98),NA(),Capability!$N$10)</f>
        <v/>
      </c>
      <c r="FK98">
        <f>IF(ISNA(FD98),NA(),IF(OR(Capability!$Q$10="",Settings!$F$7&lt;&gt;"Y"),NA(),Capability!$Q$10))</f>
        <v/>
      </c>
      <c r="FL98">
        <f>IF(ISNA(FD98),NA(),IF(OR(Capability!$P$10="",Settings!$F$7&lt;&gt;"Y"),NA(),Capability!$P$10))</f>
        <v/>
      </c>
      <c r="FT98">
        <f>IF((FW$1+94)&gt;FU$1,NA(),(FW$1+94)-4)</f>
        <v/>
      </c>
      <c r="FU98">
        <f>IF((FW$1+94)&gt;FU$1,NA(),INDEX('Data Entry'!$N$5:$N$10004,(FW$1+94)-4))</f>
        <v/>
      </c>
      <c r="FV98">
        <f>IF(ISNA(FT98),NA(),Capability!$K$11)</f>
        <v/>
      </c>
      <c r="FW98">
        <f>IF(ISNA(FT98),NA(),Capability!$J$11)</f>
        <v/>
      </c>
      <c r="FX98">
        <f>IF(ISNA(FT98),NA(),Capability!$L$11)</f>
        <v/>
      </c>
      <c r="FY98">
        <f>IF(OR(ISNA(FU98),ISNA(FU97)),NA(),ABS(FU98-FU97))</f>
        <v/>
      </c>
      <c r="FZ98">
        <f>IF(ISNA(FT98),NA(),Capability!$N$11)</f>
        <v/>
      </c>
      <c r="GA98">
        <f>IF(ISNA(FT98),NA(),IF(OR(Capability!$Q$11="",Settings!$F$7&lt;&gt;"Y"),NA(),Capability!$Q$11))</f>
        <v/>
      </c>
      <c r="GB98">
        <f>IF(ISNA(FT98),NA(),IF(OR(Capability!$P$11="",Settings!$F$7&lt;&gt;"Y"),NA(),Capability!$P$11))</f>
        <v/>
      </c>
      <c r="GJ98">
        <f>IF((GM$1+94)&gt;GK$1,NA(),(GM$1+94)-4)</f>
        <v/>
      </c>
      <c r="GK98">
        <f>IF((GM$1+94)&gt;GK$1,NA(),INDEX('Data Entry'!$O$5:$O$10004,(GM$1+94)-4))</f>
        <v/>
      </c>
      <c r="GL98">
        <f>IF(ISNA(GJ98),NA(),Capability!$K$12)</f>
        <v/>
      </c>
      <c r="GM98">
        <f>IF(ISNA(GJ98),NA(),Capability!$J$12)</f>
        <v/>
      </c>
      <c r="GN98">
        <f>IF(ISNA(GJ98),NA(),Capability!$L$12)</f>
        <v/>
      </c>
      <c r="GO98">
        <f>IF(OR(ISNA(GK98),ISNA(GK97)),NA(),ABS(GK98-GK97))</f>
        <v/>
      </c>
      <c r="GP98">
        <f>IF(ISNA(GJ98),NA(),Capability!$N$12)</f>
        <v/>
      </c>
      <c r="GQ98">
        <f>IF(ISNA(GJ98),NA(),IF(OR(Capability!$Q$12="",Settings!$F$7&lt;&gt;"Y"),NA(),Capability!$Q$12))</f>
        <v/>
      </c>
      <c r="GR98">
        <f>IF(ISNA(GJ98),NA(),IF(OR(Capability!$P$12="",Settings!$F$7&lt;&gt;"Y"),NA(),Capability!$P$12))</f>
        <v/>
      </c>
      <c r="GZ98">
        <f>IF((HC$1+94)&gt;HA$1,NA(),(HC$1+94)-4)</f>
        <v/>
      </c>
      <c r="HA98">
        <f>IF((HC$1+94)&gt;HA$1,NA(),INDEX('Data Entry'!$P$5:$P$10004,(HC$1+94)-4))</f>
        <v/>
      </c>
      <c r="HB98">
        <f>IF(ISNA(GZ98),NA(),Capability!$K$13)</f>
        <v/>
      </c>
      <c r="HC98">
        <f>IF(ISNA(GZ98),NA(),Capability!$J$13)</f>
        <v/>
      </c>
      <c r="HD98">
        <f>IF(ISNA(GZ98),NA(),Capability!$L$13)</f>
        <v/>
      </c>
      <c r="HE98">
        <f>IF(OR(ISNA(HA98),ISNA(HA97)),NA(),ABS(HA98-HA97))</f>
        <v/>
      </c>
      <c r="HF98">
        <f>IF(ISNA(GZ98),NA(),Capability!$N$13)</f>
        <v/>
      </c>
      <c r="HG98">
        <f>IF(ISNA(GZ98),NA(),IF(OR(Capability!$Q$13="",Settings!$F$7&lt;&gt;"Y"),NA(),Capability!$Q$13))</f>
        <v/>
      </c>
      <c r="HH98">
        <f>IF(ISNA(GZ98),NA(),IF(OR(Capability!$P$13="",Settings!$F$7&lt;&gt;"Y"),NA(),Capability!$P$13))</f>
        <v/>
      </c>
      <c r="HP98">
        <f>IF((HS$1+94)&gt;HQ$1,NA(),(HS$1+94)-4)</f>
        <v/>
      </c>
      <c r="HQ98">
        <f>IF((HS$1+94)&gt;HQ$1,NA(),INDEX('Data Entry'!$Q$5:$Q$10004,(HS$1+94)-4))</f>
        <v/>
      </c>
      <c r="HR98">
        <f>IF(ISNA(HP98),NA(),Capability!$K$14)</f>
        <v/>
      </c>
      <c r="HS98">
        <f>IF(ISNA(HP98),NA(),Capability!$J$14)</f>
        <v/>
      </c>
      <c r="HT98">
        <f>IF(ISNA(HP98),NA(),Capability!$L$14)</f>
        <v/>
      </c>
      <c r="HU98">
        <f>IF(OR(ISNA(HQ98),ISNA(HQ97)),NA(),ABS(HQ98-HQ97))</f>
        <v/>
      </c>
      <c r="HV98">
        <f>IF(ISNA(HP98),NA(),Capability!$N$14)</f>
        <v/>
      </c>
      <c r="HW98">
        <f>IF(ISNA(HP98),NA(),IF(OR(Capability!$Q$14="",Settings!$F$7&lt;&gt;"Y"),NA(),Capability!$Q$14))</f>
        <v/>
      </c>
      <c r="HX98">
        <f>IF(ISNA(HP98),NA(),IF(OR(Capability!$P$14="",Settings!$F$7&lt;&gt;"Y"),NA(),Capability!$P$14))</f>
        <v/>
      </c>
    </row>
    <row r="99">
      <c r="A99" s="35" t="inlineStr">
        <is>
          <t>LCL</t>
        </is>
      </c>
      <c r="B99" s="23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R99">
        <f>IF((CU$1+95)&gt;CS$1,NA(),(CU$1+95)-4)</f>
        <v/>
      </c>
      <c r="CS99">
        <f>IF((CU$1+95)&gt;CS$1,NA(),INDEX('Data Entry'!$I$5:$I$10004,(CU$1+95)-4))</f>
        <v/>
      </c>
      <c r="CT99">
        <f>IF(ISNA(CR99),NA(),Capability!$K$6)</f>
        <v/>
      </c>
      <c r="CU99">
        <f>IF(ISNA(CR99),NA(),Capability!$J$6)</f>
        <v/>
      </c>
      <c r="CV99">
        <f>IF(ISNA(CR99),NA(),Capability!$L$6)</f>
        <v/>
      </c>
      <c r="CW99">
        <f>IF(OR(ISNA(CS99),ISNA(CS98)),NA(),ABS(CS99-CS98))</f>
        <v/>
      </c>
      <c r="CX99">
        <f>IF(ISNA(CR99),NA(),Capability!$N$6)</f>
        <v/>
      </c>
      <c r="CY99">
        <f>IF(ISNA(CR99),NA(),IF(OR(Capability!$Q$6="",Settings!$F$7&lt;&gt;"Y"),NA(),Capability!$Q$6))</f>
        <v/>
      </c>
      <c r="CZ99">
        <f>IF(ISNA(CR99),NA(),IF(OR(Capability!$P$6="",Settings!$F$7&lt;&gt;"Y"),NA(),Capability!$P$6))</f>
        <v/>
      </c>
      <c r="DH99">
        <f>IF((DK$1+95)&gt;DI$1,NA(),(DK$1+95)-4)</f>
        <v/>
      </c>
      <c r="DI99">
        <f>IF((DK$1+95)&gt;DI$1,NA(),INDEX('Data Entry'!$J$5:$J$10004,(DK$1+95)-4))</f>
        <v/>
      </c>
      <c r="DJ99">
        <f>IF(ISNA(DH99),NA(),Capability!$K$7)</f>
        <v/>
      </c>
      <c r="DK99">
        <f>IF(ISNA(DH99),NA(),Capability!$J$7)</f>
        <v/>
      </c>
      <c r="DL99">
        <f>IF(ISNA(DH99),NA(),Capability!$L$7)</f>
        <v/>
      </c>
      <c r="DM99">
        <f>IF(OR(ISNA(DI99),ISNA(DI98)),NA(),ABS(DI99-DI98))</f>
        <v/>
      </c>
      <c r="DN99">
        <f>IF(ISNA(DH99),NA(),Capability!$N$7)</f>
        <v/>
      </c>
      <c r="DO99">
        <f>IF(ISNA(DH99),NA(),IF(OR(Capability!$Q$7="",Settings!$F$7&lt;&gt;"Y"),NA(),Capability!$Q$7))</f>
        <v/>
      </c>
      <c r="DP99">
        <f>IF(ISNA(DH99),NA(),IF(OR(Capability!$P$7="",Settings!$F$7&lt;&gt;"Y"),NA(),Capability!$P$7))</f>
        <v/>
      </c>
      <c r="DX99">
        <f>IF((EA$1+95)&gt;DY$1,NA(),(EA$1+95)-4)</f>
        <v/>
      </c>
      <c r="DY99">
        <f>IF((EA$1+95)&gt;DY$1,NA(),INDEX('Data Entry'!$K$5:$K$10004,(EA$1+95)-4))</f>
        <v/>
      </c>
      <c r="DZ99">
        <f>IF(ISNA(DX99),NA(),Capability!$K$8)</f>
        <v/>
      </c>
      <c r="EA99">
        <f>IF(ISNA(DX99),NA(),Capability!$J$8)</f>
        <v/>
      </c>
      <c r="EB99">
        <f>IF(ISNA(DX99),NA(),Capability!$L$8)</f>
        <v/>
      </c>
      <c r="EC99">
        <f>IF(OR(ISNA(DY99),ISNA(DY98)),NA(),ABS(DY99-DY98))</f>
        <v/>
      </c>
      <c r="ED99">
        <f>IF(ISNA(DX99),NA(),Capability!$N$8)</f>
        <v/>
      </c>
      <c r="EE99">
        <f>IF(ISNA(DX99),NA(),IF(OR(Capability!$Q$8="",Settings!$F$7&lt;&gt;"Y"),NA(),Capability!$Q$8))</f>
        <v/>
      </c>
      <c r="EF99">
        <f>IF(ISNA(DX99),NA(),IF(OR(Capability!$P$8="",Settings!$F$7&lt;&gt;"Y"),NA(),Capability!$P$8))</f>
        <v/>
      </c>
      <c r="EN99">
        <f>IF((EQ$1+95)&gt;EO$1,NA(),(EQ$1+95)-4)</f>
        <v/>
      </c>
      <c r="EO99">
        <f>IF((EQ$1+95)&gt;EO$1,NA(),INDEX('Data Entry'!$L$5:$L$10004,(EQ$1+95)-4))</f>
        <v/>
      </c>
      <c r="EP99">
        <f>IF(ISNA(EN99),NA(),Capability!$K$9)</f>
        <v/>
      </c>
      <c r="EQ99">
        <f>IF(ISNA(EN99),NA(),Capability!$J$9)</f>
        <v/>
      </c>
      <c r="ER99">
        <f>IF(ISNA(EN99),NA(),Capability!$L$9)</f>
        <v/>
      </c>
      <c r="ES99">
        <f>IF(OR(ISNA(EO99),ISNA(EO98)),NA(),ABS(EO99-EO98))</f>
        <v/>
      </c>
      <c r="ET99">
        <f>IF(ISNA(EN99),NA(),Capability!$N$9)</f>
        <v/>
      </c>
      <c r="EU99">
        <f>IF(ISNA(EN99),NA(),IF(OR(Capability!$Q$9="",Settings!$F$7&lt;&gt;"Y"),NA(),Capability!$Q$9))</f>
        <v/>
      </c>
      <c r="EV99">
        <f>IF(ISNA(EN99),NA(),IF(OR(Capability!$P$9="",Settings!$F$7&lt;&gt;"Y"),NA(),Capability!$P$9))</f>
        <v/>
      </c>
      <c r="FD99">
        <f>IF((FG$1+95)&gt;FE$1,NA(),(FG$1+95)-4)</f>
        <v/>
      </c>
      <c r="FE99">
        <f>IF((FG$1+95)&gt;FE$1,NA(),INDEX('Data Entry'!$M$5:$M$10004,(FG$1+95)-4))</f>
        <v/>
      </c>
      <c r="FF99">
        <f>IF(ISNA(FD99),NA(),Capability!$K$10)</f>
        <v/>
      </c>
      <c r="FG99">
        <f>IF(ISNA(FD99),NA(),Capability!$J$10)</f>
        <v/>
      </c>
      <c r="FH99">
        <f>IF(ISNA(FD99),NA(),Capability!$L$10)</f>
        <v/>
      </c>
      <c r="FI99">
        <f>IF(OR(ISNA(FE99),ISNA(FE98)),NA(),ABS(FE99-FE98))</f>
        <v/>
      </c>
      <c r="FJ99">
        <f>IF(ISNA(FD99),NA(),Capability!$N$10)</f>
        <v/>
      </c>
      <c r="FK99">
        <f>IF(ISNA(FD99),NA(),IF(OR(Capability!$Q$10="",Settings!$F$7&lt;&gt;"Y"),NA(),Capability!$Q$10))</f>
        <v/>
      </c>
      <c r="FL99">
        <f>IF(ISNA(FD99),NA(),IF(OR(Capability!$P$10="",Settings!$F$7&lt;&gt;"Y"),NA(),Capability!$P$10))</f>
        <v/>
      </c>
      <c r="FT99">
        <f>IF((FW$1+95)&gt;FU$1,NA(),(FW$1+95)-4)</f>
        <v/>
      </c>
      <c r="FU99">
        <f>IF((FW$1+95)&gt;FU$1,NA(),INDEX('Data Entry'!$N$5:$N$10004,(FW$1+95)-4))</f>
        <v/>
      </c>
      <c r="FV99">
        <f>IF(ISNA(FT99),NA(),Capability!$K$11)</f>
        <v/>
      </c>
      <c r="FW99">
        <f>IF(ISNA(FT99),NA(),Capability!$J$11)</f>
        <v/>
      </c>
      <c r="FX99">
        <f>IF(ISNA(FT99),NA(),Capability!$L$11)</f>
        <v/>
      </c>
      <c r="FY99">
        <f>IF(OR(ISNA(FU99),ISNA(FU98)),NA(),ABS(FU99-FU98))</f>
        <v/>
      </c>
      <c r="FZ99">
        <f>IF(ISNA(FT99),NA(),Capability!$N$11)</f>
        <v/>
      </c>
      <c r="GA99">
        <f>IF(ISNA(FT99),NA(),IF(OR(Capability!$Q$11="",Settings!$F$7&lt;&gt;"Y"),NA(),Capability!$Q$11))</f>
        <v/>
      </c>
      <c r="GB99">
        <f>IF(ISNA(FT99),NA(),IF(OR(Capability!$P$11="",Settings!$F$7&lt;&gt;"Y"),NA(),Capability!$P$11))</f>
        <v/>
      </c>
      <c r="GJ99">
        <f>IF((GM$1+95)&gt;GK$1,NA(),(GM$1+95)-4)</f>
        <v/>
      </c>
      <c r="GK99">
        <f>IF((GM$1+95)&gt;GK$1,NA(),INDEX('Data Entry'!$O$5:$O$10004,(GM$1+95)-4))</f>
        <v/>
      </c>
      <c r="GL99">
        <f>IF(ISNA(GJ99),NA(),Capability!$K$12)</f>
        <v/>
      </c>
      <c r="GM99">
        <f>IF(ISNA(GJ99),NA(),Capability!$J$12)</f>
        <v/>
      </c>
      <c r="GN99">
        <f>IF(ISNA(GJ99),NA(),Capability!$L$12)</f>
        <v/>
      </c>
      <c r="GO99">
        <f>IF(OR(ISNA(GK99),ISNA(GK98)),NA(),ABS(GK99-GK98))</f>
        <v/>
      </c>
      <c r="GP99">
        <f>IF(ISNA(GJ99),NA(),Capability!$N$12)</f>
        <v/>
      </c>
      <c r="GQ99">
        <f>IF(ISNA(GJ99),NA(),IF(OR(Capability!$Q$12="",Settings!$F$7&lt;&gt;"Y"),NA(),Capability!$Q$12))</f>
        <v/>
      </c>
      <c r="GR99">
        <f>IF(ISNA(GJ99),NA(),IF(OR(Capability!$P$12="",Settings!$F$7&lt;&gt;"Y"),NA(),Capability!$P$12))</f>
        <v/>
      </c>
      <c r="GZ99">
        <f>IF((HC$1+95)&gt;HA$1,NA(),(HC$1+95)-4)</f>
        <v/>
      </c>
      <c r="HA99">
        <f>IF((HC$1+95)&gt;HA$1,NA(),INDEX('Data Entry'!$P$5:$P$10004,(HC$1+95)-4))</f>
        <v/>
      </c>
      <c r="HB99">
        <f>IF(ISNA(GZ99),NA(),Capability!$K$13)</f>
        <v/>
      </c>
      <c r="HC99">
        <f>IF(ISNA(GZ99),NA(),Capability!$J$13)</f>
        <v/>
      </c>
      <c r="HD99">
        <f>IF(ISNA(GZ99),NA(),Capability!$L$13)</f>
        <v/>
      </c>
      <c r="HE99">
        <f>IF(OR(ISNA(HA99),ISNA(HA98)),NA(),ABS(HA99-HA98))</f>
        <v/>
      </c>
      <c r="HF99">
        <f>IF(ISNA(GZ99),NA(),Capability!$N$13)</f>
        <v/>
      </c>
      <c r="HG99">
        <f>IF(ISNA(GZ99),NA(),IF(OR(Capability!$Q$13="",Settings!$F$7&lt;&gt;"Y"),NA(),Capability!$Q$13))</f>
        <v/>
      </c>
      <c r="HH99">
        <f>IF(ISNA(GZ99),NA(),IF(OR(Capability!$P$13="",Settings!$F$7&lt;&gt;"Y"),NA(),Capability!$P$13))</f>
        <v/>
      </c>
      <c r="HP99">
        <f>IF((HS$1+95)&gt;HQ$1,NA(),(HS$1+95)-4)</f>
        <v/>
      </c>
      <c r="HQ99">
        <f>IF((HS$1+95)&gt;HQ$1,NA(),INDEX('Data Entry'!$Q$5:$Q$10004,(HS$1+95)-4))</f>
        <v/>
      </c>
      <c r="HR99">
        <f>IF(ISNA(HP99),NA(),Capability!$K$14)</f>
        <v/>
      </c>
      <c r="HS99">
        <f>IF(ISNA(HP99),NA(),Capability!$J$14)</f>
        <v/>
      </c>
      <c r="HT99">
        <f>IF(ISNA(HP99),NA(),Capability!$L$14)</f>
        <v/>
      </c>
      <c r="HU99">
        <f>IF(OR(ISNA(HQ99),ISNA(HQ98)),NA(),ABS(HQ99-HQ98))</f>
        <v/>
      </c>
      <c r="HV99">
        <f>IF(ISNA(HP99),NA(),Capability!$N$14)</f>
        <v/>
      </c>
      <c r="HW99">
        <f>IF(ISNA(HP99),NA(),IF(OR(Capability!$Q$14="",Settings!$F$7&lt;&gt;"Y"),NA(),Capability!$Q$14))</f>
        <v/>
      </c>
      <c r="HX99">
        <f>IF(ISNA(HP99),NA(),IF(OR(Capability!$P$14="",Settings!$F$7&lt;&gt;"Y"),NA(),Capability!$P$14))</f>
        <v/>
      </c>
    </row>
    <row r="100">
      <c r="A100" s="35" t="inlineStr">
        <is>
          <t>mR-bar</t>
        </is>
      </c>
      <c r="B100" s="23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R100">
        <f>IF((CU$1+96)&gt;CS$1,NA(),(CU$1+96)-4)</f>
        <v/>
      </c>
      <c r="CS100">
        <f>IF((CU$1+96)&gt;CS$1,NA(),INDEX('Data Entry'!$I$5:$I$10004,(CU$1+96)-4))</f>
        <v/>
      </c>
      <c r="CT100">
        <f>IF(ISNA(CR100),NA(),Capability!$K$6)</f>
        <v/>
      </c>
      <c r="CU100">
        <f>IF(ISNA(CR100),NA(),Capability!$J$6)</f>
        <v/>
      </c>
      <c r="CV100">
        <f>IF(ISNA(CR100),NA(),Capability!$L$6)</f>
        <v/>
      </c>
      <c r="CW100">
        <f>IF(OR(ISNA(CS100),ISNA(CS99)),NA(),ABS(CS100-CS99))</f>
        <v/>
      </c>
      <c r="CX100">
        <f>IF(ISNA(CR100),NA(),Capability!$N$6)</f>
        <v/>
      </c>
      <c r="CY100">
        <f>IF(ISNA(CR100),NA(),IF(OR(Capability!$Q$6="",Settings!$F$7&lt;&gt;"Y"),NA(),Capability!$Q$6))</f>
        <v/>
      </c>
      <c r="CZ100">
        <f>IF(ISNA(CR100),NA(),IF(OR(Capability!$P$6="",Settings!$F$7&lt;&gt;"Y"),NA(),Capability!$P$6))</f>
        <v/>
      </c>
      <c r="DH100">
        <f>IF((DK$1+96)&gt;DI$1,NA(),(DK$1+96)-4)</f>
        <v/>
      </c>
      <c r="DI100">
        <f>IF((DK$1+96)&gt;DI$1,NA(),INDEX('Data Entry'!$J$5:$J$10004,(DK$1+96)-4))</f>
        <v/>
      </c>
      <c r="DJ100">
        <f>IF(ISNA(DH100),NA(),Capability!$K$7)</f>
        <v/>
      </c>
      <c r="DK100">
        <f>IF(ISNA(DH100),NA(),Capability!$J$7)</f>
        <v/>
      </c>
      <c r="DL100">
        <f>IF(ISNA(DH100),NA(),Capability!$L$7)</f>
        <v/>
      </c>
      <c r="DM100">
        <f>IF(OR(ISNA(DI100),ISNA(DI99)),NA(),ABS(DI100-DI99))</f>
        <v/>
      </c>
      <c r="DN100">
        <f>IF(ISNA(DH100),NA(),Capability!$N$7)</f>
        <v/>
      </c>
      <c r="DO100">
        <f>IF(ISNA(DH100),NA(),IF(OR(Capability!$Q$7="",Settings!$F$7&lt;&gt;"Y"),NA(),Capability!$Q$7))</f>
        <v/>
      </c>
      <c r="DP100">
        <f>IF(ISNA(DH100),NA(),IF(OR(Capability!$P$7="",Settings!$F$7&lt;&gt;"Y"),NA(),Capability!$P$7))</f>
        <v/>
      </c>
      <c r="DX100">
        <f>IF((EA$1+96)&gt;DY$1,NA(),(EA$1+96)-4)</f>
        <v/>
      </c>
      <c r="DY100">
        <f>IF((EA$1+96)&gt;DY$1,NA(),INDEX('Data Entry'!$K$5:$K$10004,(EA$1+96)-4))</f>
        <v/>
      </c>
      <c r="DZ100">
        <f>IF(ISNA(DX100),NA(),Capability!$K$8)</f>
        <v/>
      </c>
      <c r="EA100">
        <f>IF(ISNA(DX100),NA(),Capability!$J$8)</f>
        <v/>
      </c>
      <c r="EB100">
        <f>IF(ISNA(DX100),NA(),Capability!$L$8)</f>
        <v/>
      </c>
      <c r="EC100">
        <f>IF(OR(ISNA(DY100),ISNA(DY99)),NA(),ABS(DY100-DY99))</f>
        <v/>
      </c>
      <c r="ED100">
        <f>IF(ISNA(DX100),NA(),Capability!$N$8)</f>
        <v/>
      </c>
      <c r="EE100">
        <f>IF(ISNA(DX100),NA(),IF(OR(Capability!$Q$8="",Settings!$F$7&lt;&gt;"Y"),NA(),Capability!$Q$8))</f>
        <v/>
      </c>
      <c r="EF100">
        <f>IF(ISNA(DX100),NA(),IF(OR(Capability!$P$8="",Settings!$F$7&lt;&gt;"Y"),NA(),Capability!$P$8))</f>
        <v/>
      </c>
      <c r="EN100">
        <f>IF((EQ$1+96)&gt;EO$1,NA(),(EQ$1+96)-4)</f>
        <v/>
      </c>
      <c r="EO100">
        <f>IF((EQ$1+96)&gt;EO$1,NA(),INDEX('Data Entry'!$L$5:$L$10004,(EQ$1+96)-4))</f>
        <v/>
      </c>
      <c r="EP100">
        <f>IF(ISNA(EN100),NA(),Capability!$K$9)</f>
        <v/>
      </c>
      <c r="EQ100">
        <f>IF(ISNA(EN100),NA(),Capability!$J$9)</f>
        <v/>
      </c>
      <c r="ER100">
        <f>IF(ISNA(EN100),NA(),Capability!$L$9)</f>
        <v/>
      </c>
      <c r="ES100">
        <f>IF(OR(ISNA(EO100),ISNA(EO99)),NA(),ABS(EO100-EO99))</f>
        <v/>
      </c>
      <c r="ET100">
        <f>IF(ISNA(EN100),NA(),Capability!$N$9)</f>
        <v/>
      </c>
      <c r="EU100">
        <f>IF(ISNA(EN100),NA(),IF(OR(Capability!$Q$9="",Settings!$F$7&lt;&gt;"Y"),NA(),Capability!$Q$9))</f>
        <v/>
      </c>
      <c r="EV100">
        <f>IF(ISNA(EN100),NA(),IF(OR(Capability!$P$9="",Settings!$F$7&lt;&gt;"Y"),NA(),Capability!$P$9))</f>
        <v/>
      </c>
      <c r="FD100">
        <f>IF((FG$1+96)&gt;FE$1,NA(),(FG$1+96)-4)</f>
        <v/>
      </c>
      <c r="FE100">
        <f>IF((FG$1+96)&gt;FE$1,NA(),INDEX('Data Entry'!$M$5:$M$10004,(FG$1+96)-4))</f>
        <v/>
      </c>
      <c r="FF100">
        <f>IF(ISNA(FD100),NA(),Capability!$K$10)</f>
        <v/>
      </c>
      <c r="FG100">
        <f>IF(ISNA(FD100),NA(),Capability!$J$10)</f>
        <v/>
      </c>
      <c r="FH100">
        <f>IF(ISNA(FD100),NA(),Capability!$L$10)</f>
        <v/>
      </c>
      <c r="FI100">
        <f>IF(OR(ISNA(FE100),ISNA(FE99)),NA(),ABS(FE100-FE99))</f>
        <v/>
      </c>
      <c r="FJ100">
        <f>IF(ISNA(FD100),NA(),Capability!$N$10)</f>
        <v/>
      </c>
      <c r="FK100">
        <f>IF(ISNA(FD100),NA(),IF(OR(Capability!$Q$10="",Settings!$F$7&lt;&gt;"Y"),NA(),Capability!$Q$10))</f>
        <v/>
      </c>
      <c r="FL100">
        <f>IF(ISNA(FD100),NA(),IF(OR(Capability!$P$10="",Settings!$F$7&lt;&gt;"Y"),NA(),Capability!$P$10))</f>
        <v/>
      </c>
      <c r="FT100">
        <f>IF((FW$1+96)&gt;FU$1,NA(),(FW$1+96)-4)</f>
        <v/>
      </c>
      <c r="FU100">
        <f>IF((FW$1+96)&gt;FU$1,NA(),INDEX('Data Entry'!$N$5:$N$10004,(FW$1+96)-4))</f>
        <v/>
      </c>
      <c r="FV100">
        <f>IF(ISNA(FT100),NA(),Capability!$K$11)</f>
        <v/>
      </c>
      <c r="FW100">
        <f>IF(ISNA(FT100),NA(),Capability!$J$11)</f>
        <v/>
      </c>
      <c r="FX100">
        <f>IF(ISNA(FT100),NA(),Capability!$L$11)</f>
        <v/>
      </c>
      <c r="FY100">
        <f>IF(OR(ISNA(FU100),ISNA(FU99)),NA(),ABS(FU100-FU99))</f>
        <v/>
      </c>
      <c r="FZ100">
        <f>IF(ISNA(FT100),NA(),Capability!$N$11)</f>
        <v/>
      </c>
      <c r="GA100">
        <f>IF(ISNA(FT100),NA(),IF(OR(Capability!$Q$11="",Settings!$F$7&lt;&gt;"Y"),NA(),Capability!$Q$11))</f>
        <v/>
      </c>
      <c r="GB100">
        <f>IF(ISNA(FT100),NA(),IF(OR(Capability!$P$11="",Settings!$F$7&lt;&gt;"Y"),NA(),Capability!$P$11))</f>
        <v/>
      </c>
      <c r="GJ100">
        <f>IF((GM$1+96)&gt;GK$1,NA(),(GM$1+96)-4)</f>
        <v/>
      </c>
      <c r="GK100">
        <f>IF((GM$1+96)&gt;GK$1,NA(),INDEX('Data Entry'!$O$5:$O$10004,(GM$1+96)-4))</f>
        <v/>
      </c>
      <c r="GL100">
        <f>IF(ISNA(GJ100),NA(),Capability!$K$12)</f>
        <v/>
      </c>
      <c r="GM100">
        <f>IF(ISNA(GJ100),NA(),Capability!$J$12)</f>
        <v/>
      </c>
      <c r="GN100">
        <f>IF(ISNA(GJ100),NA(),Capability!$L$12)</f>
        <v/>
      </c>
      <c r="GO100">
        <f>IF(OR(ISNA(GK100),ISNA(GK99)),NA(),ABS(GK100-GK99))</f>
        <v/>
      </c>
      <c r="GP100">
        <f>IF(ISNA(GJ100),NA(),Capability!$N$12)</f>
        <v/>
      </c>
      <c r="GQ100">
        <f>IF(ISNA(GJ100),NA(),IF(OR(Capability!$Q$12="",Settings!$F$7&lt;&gt;"Y"),NA(),Capability!$Q$12))</f>
        <v/>
      </c>
      <c r="GR100">
        <f>IF(ISNA(GJ100),NA(),IF(OR(Capability!$P$12="",Settings!$F$7&lt;&gt;"Y"),NA(),Capability!$P$12))</f>
        <v/>
      </c>
      <c r="GZ100">
        <f>IF((HC$1+96)&gt;HA$1,NA(),(HC$1+96)-4)</f>
        <v/>
      </c>
      <c r="HA100">
        <f>IF((HC$1+96)&gt;HA$1,NA(),INDEX('Data Entry'!$P$5:$P$10004,(HC$1+96)-4))</f>
        <v/>
      </c>
      <c r="HB100">
        <f>IF(ISNA(GZ100),NA(),Capability!$K$13)</f>
        <v/>
      </c>
      <c r="HC100">
        <f>IF(ISNA(GZ100),NA(),Capability!$J$13)</f>
        <v/>
      </c>
      <c r="HD100">
        <f>IF(ISNA(GZ100),NA(),Capability!$L$13)</f>
        <v/>
      </c>
      <c r="HE100">
        <f>IF(OR(ISNA(HA100),ISNA(HA99)),NA(),ABS(HA100-HA99))</f>
        <v/>
      </c>
      <c r="HF100">
        <f>IF(ISNA(GZ100),NA(),Capability!$N$13)</f>
        <v/>
      </c>
      <c r="HG100">
        <f>IF(ISNA(GZ100),NA(),IF(OR(Capability!$Q$13="",Settings!$F$7&lt;&gt;"Y"),NA(),Capability!$Q$13))</f>
        <v/>
      </c>
      <c r="HH100">
        <f>IF(ISNA(GZ100),NA(),IF(OR(Capability!$P$13="",Settings!$F$7&lt;&gt;"Y"),NA(),Capability!$P$13))</f>
        <v/>
      </c>
      <c r="HP100">
        <f>IF((HS$1+96)&gt;HQ$1,NA(),(HS$1+96)-4)</f>
        <v/>
      </c>
      <c r="HQ100">
        <f>IF((HS$1+96)&gt;HQ$1,NA(),INDEX('Data Entry'!$Q$5:$Q$10004,(HS$1+96)-4))</f>
        <v/>
      </c>
      <c r="HR100">
        <f>IF(ISNA(HP100),NA(),Capability!$K$14)</f>
        <v/>
      </c>
      <c r="HS100">
        <f>IF(ISNA(HP100),NA(),Capability!$J$14)</f>
        <v/>
      </c>
      <c r="HT100">
        <f>IF(ISNA(HP100),NA(),Capability!$L$14)</f>
        <v/>
      </c>
      <c r="HU100">
        <f>IF(OR(ISNA(HQ100),ISNA(HQ99)),NA(),ABS(HQ100-HQ99))</f>
        <v/>
      </c>
      <c r="HV100">
        <f>IF(ISNA(HP100),NA(),Capability!$N$14)</f>
        <v/>
      </c>
      <c r="HW100">
        <f>IF(ISNA(HP100),NA(),IF(OR(Capability!$Q$14="",Settings!$F$7&lt;&gt;"Y"),NA(),Capability!$Q$14))</f>
        <v/>
      </c>
      <c r="HX100">
        <f>IF(ISNA(HP100),NA(),IF(OR(Capability!$P$14="",Settings!$F$7&lt;&gt;"Y"),NA(),Capability!$P$14))</f>
        <v/>
      </c>
    </row>
    <row r="101">
      <c r="A101" s="35" t="inlineStr">
        <is>
          <t>mR UCL</t>
        </is>
      </c>
      <c r="B101" s="23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R101">
        <f>IF((CU$1+97)&gt;CS$1,NA(),(CU$1+97)-4)</f>
        <v/>
      </c>
      <c r="CS101">
        <f>IF((CU$1+97)&gt;CS$1,NA(),INDEX('Data Entry'!$I$5:$I$10004,(CU$1+97)-4))</f>
        <v/>
      </c>
      <c r="CT101">
        <f>IF(ISNA(CR101),NA(),Capability!$K$6)</f>
        <v/>
      </c>
      <c r="CU101">
        <f>IF(ISNA(CR101),NA(),Capability!$J$6)</f>
        <v/>
      </c>
      <c r="CV101">
        <f>IF(ISNA(CR101),NA(),Capability!$L$6)</f>
        <v/>
      </c>
      <c r="CW101">
        <f>IF(OR(ISNA(CS101),ISNA(CS100)),NA(),ABS(CS101-CS100))</f>
        <v/>
      </c>
      <c r="CX101">
        <f>IF(ISNA(CR101),NA(),Capability!$N$6)</f>
        <v/>
      </c>
      <c r="CY101">
        <f>IF(ISNA(CR101),NA(),IF(OR(Capability!$Q$6="",Settings!$F$7&lt;&gt;"Y"),NA(),Capability!$Q$6))</f>
        <v/>
      </c>
      <c r="CZ101">
        <f>IF(ISNA(CR101),NA(),IF(OR(Capability!$P$6="",Settings!$F$7&lt;&gt;"Y"),NA(),Capability!$P$6))</f>
        <v/>
      </c>
      <c r="DH101">
        <f>IF((DK$1+97)&gt;DI$1,NA(),(DK$1+97)-4)</f>
        <v/>
      </c>
      <c r="DI101">
        <f>IF((DK$1+97)&gt;DI$1,NA(),INDEX('Data Entry'!$J$5:$J$10004,(DK$1+97)-4))</f>
        <v/>
      </c>
      <c r="DJ101">
        <f>IF(ISNA(DH101),NA(),Capability!$K$7)</f>
        <v/>
      </c>
      <c r="DK101">
        <f>IF(ISNA(DH101),NA(),Capability!$J$7)</f>
        <v/>
      </c>
      <c r="DL101">
        <f>IF(ISNA(DH101),NA(),Capability!$L$7)</f>
        <v/>
      </c>
      <c r="DM101">
        <f>IF(OR(ISNA(DI101),ISNA(DI100)),NA(),ABS(DI101-DI100))</f>
        <v/>
      </c>
      <c r="DN101">
        <f>IF(ISNA(DH101),NA(),Capability!$N$7)</f>
        <v/>
      </c>
      <c r="DO101">
        <f>IF(ISNA(DH101),NA(),IF(OR(Capability!$Q$7="",Settings!$F$7&lt;&gt;"Y"),NA(),Capability!$Q$7))</f>
        <v/>
      </c>
      <c r="DP101">
        <f>IF(ISNA(DH101),NA(),IF(OR(Capability!$P$7="",Settings!$F$7&lt;&gt;"Y"),NA(),Capability!$P$7))</f>
        <v/>
      </c>
      <c r="DX101">
        <f>IF((EA$1+97)&gt;DY$1,NA(),(EA$1+97)-4)</f>
        <v/>
      </c>
      <c r="DY101">
        <f>IF((EA$1+97)&gt;DY$1,NA(),INDEX('Data Entry'!$K$5:$K$10004,(EA$1+97)-4))</f>
        <v/>
      </c>
      <c r="DZ101">
        <f>IF(ISNA(DX101),NA(),Capability!$K$8)</f>
        <v/>
      </c>
      <c r="EA101">
        <f>IF(ISNA(DX101),NA(),Capability!$J$8)</f>
        <v/>
      </c>
      <c r="EB101">
        <f>IF(ISNA(DX101),NA(),Capability!$L$8)</f>
        <v/>
      </c>
      <c r="EC101">
        <f>IF(OR(ISNA(DY101),ISNA(DY100)),NA(),ABS(DY101-DY100))</f>
        <v/>
      </c>
      <c r="ED101">
        <f>IF(ISNA(DX101),NA(),Capability!$N$8)</f>
        <v/>
      </c>
      <c r="EE101">
        <f>IF(ISNA(DX101),NA(),IF(OR(Capability!$Q$8="",Settings!$F$7&lt;&gt;"Y"),NA(),Capability!$Q$8))</f>
        <v/>
      </c>
      <c r="EF101">
        <f>IF(ISNA(DX101),NA(),IF(OR(Capability!$P$8="",Settings!$F$7&lt;&gt;"Y"),NA(),Capability!$P$8))</f>
        <v/>
      </c>
      <c r="EN101">
        <f>IF((EQ$1+97)&gt;EO$1,NA(),(EQ$1+97)-4)</f>
        <v/>
      </c>
      <c r="EO101">
        <f>IF((EQ$1+97)&gt;EO$1,NA(),INDEX('Data Entry'!$L$5:$L$10004,(EQ$1+97)-4))</f>
        <v/>
      </c>
      <c r="EP101">
        <f>IF(ISNA(EN101),NA(),Capability!$K$9)</f>
        <v/>
      </c>
      <c r="EQ101">
        <f>IF(ISNA(EN101),NA(),Capability!$J$9)</f>
        <v/>
      </c>
      <c r="ER101">
        <f>IF(ISNA(EN101),NA(),Capability!$L$9)</f>
        <v/>
      </c>
      <c r="ES101">
        <f>IF(OR(ISNA(EO101),ISNA(EO100)),NA(),ABS(EO101-EO100))</f>
        <v/>
      </c>
      <c r="ET101">
        <f>IF(ISNA(EN101),NA(),Capability!$N$9)</f>
        <v/>
      </c>
      <c r="EU101">
        <f>IF(ISNA(EN101),NA(),IF(OR(Capability!$Q$9="",Settings!$F$7&lt;&gt;"Y"),NA(),Capability!$Q$9))</f>
        <v/>
      </c>
      <c r="EV101">
        <f>IF(ISNA(EN101),NA(),IF(OR(Capability!$P$9="",Settings!$F$7&lt;&gt;"Y"),NA(),Capability!$P$9))</f>
        <v/>
      </c>
      <c r="FD101">
        <f>IF((FG$1+97)&gt;FE$1,NA(),(FG$1+97)-4)</f>
        <v/>
      </c>
      <c r="FE101">
        <f>IF((FG$1+97)&gt;FE$1,NA(),INDEX('Data Entry'!$M$5:$M$10004,(FG$1+97)-4))</f>
        <v/>
      </c>
      <c r="FF101">
        <f>IF(ISNA(FD101),NA(),Capability!$K$10)</f>
        <v/>
      </c>
      <c r="FG101">
        <f>IF(ISNA(FD101),NA(),Capability!$J$10)</f>
        <v/>
      </c>
      <c r="FH101">
        <f>IF(ISNA(FD101),NA(),Capability!$L$10)</f>
        <v/>
      </c>
      <c r="FI101">
        <f>IF(OR(ISNA(FE101),ISNA(FE100)),NA(),ABS(FE101-FE100))</f>
        <v/>
      </c>
      <c r="FJ101">
        <f>IF(ISNA(FD101),NA(),Capability!$N$10)</f>
        <v/>
      </c>
      <c r="FK101">
        <f>IF(ISNA(FD101),NA(),IF(OR(Capability!$Q$10="",Settings!$F$7&lt;&gt;"Y"),NA(),Capability!$Q$10))</f>
        <v/>
      </c>
      <c r="FL101">
        <f>IF(ISNA(FD101),NA(),IF(OR(Capability!$P$10="",Settings!$F$7&lt;&gt;"Y"),NA(),Capability!$P$10))</f>
        <v/>
      </c>
      <c r="FT101">
        <f>IF((FW$1+97)&gt;FU$1,NA(),(FW$1+97)-4)</f>
        <v/>
      </c>
      <c r="FU101">
        <f>IF((FW$1+97)&gt;FU$1,NA(),INDEX('Data Entry'!$N$5:$N$10004,(FW$1+97)-4))</f>
        <v/>
      </c>
      <c r="FV101">
        <f>IF(ISNA(FT101),NA(),Capability!$K$11)</f>
        <v/>
      </c>
      <c r="FW101">
        <f>IF(ISNA(FT101),NA(),Capability!$J$11)</f>
        <v/>
      </c>
      <c r="FX101">
        <f>IF(ISNA(FT101),NA(),Capability!$L$11)</f>
        <v/>
      </c>
      <c r="FY101">
        <f>IF(OR(ISNA(FU101),ISNA(FU100)),NA(),ABS(FU101-FU100))</f>
        <v/>
      </c>
      <c r="FZ101">
        <f>IF(ISNA(FT101),NA(),Capability!$N$11)</f>
        <v/>
      </c>
      <c r="GA101">
        <f>IF(ISNA(FT101),NA(),IF(OR(Capability!$Q$11="",Settings!$F$7&lt;&gt;"Y"),NA(),Capability!$Q$11))</f>
        <v/>
      </c>
      <c r="GB101">
        <f>IF(ISNA(FT101),NA(),IF(OR(Capability!$P$11="",Settings!$F$7&lt;&gt;"Y"),NA(),Capability!$P$11))</f>
        <v/>
      </c>
      <c r="GJ101">
        <f>IF((GM$1+97)&gt;GK$1,NA(),(GM$1+97)-4)</f>
        <v/>
      </c>
      <c r="GK101">
        <f>IF((GM$1+97)&gt;GK$1,NA(),INDEX('Data Entry'!$O$5:$O$10004,(GM$1+97)-4))</f>
        <v/>
      </c>
      <c r="GL101">
        <f>IF(ISNA(GJ101),NA(),Capability!$K$12)</f>
        <v/>
      </c>
      <c r="GM101">
        <f>IF(ISNA(GJ101),NA(),Capability!$J$12)</f>
        <v/>
      </c>
      <c r="GN101">
        <f>IF(ISNA(GJ101),NA(),Capability!$L$12)</f>
        <v/>
      </c>
      <c r="GO101">
        <f>IF(OR(ISNA(GK101),ISNA(GK100)),NA(),ABS(GK101-GK100))</f>
        <v/>
      </c>
      <c r="GP101">
        <f>IF(ISNA(GJ101),NA(),Capability!$N$12)</f>
        <v/>
      </c>
      <c r="GQ101">
        <f>IF(ISNA(GJ101),NA(),IF(OR(Capability!$Q$12="",Settings!$F$7&lt;&gt;"Y"),NA(),Capability!$Q$12))</f>
        <v/>
      </c>
      <c r="GR101">
        <f>IF(ISNA(GJ101),NA(),IF(OR(Capability!$P$12="",Settings!$F$7&lt;&gt;"Y"),NA(),Capability!$P$12))</f>
        <v/>
      </c>
      <c r="GZ101">
        <f>IF((HC$1+97)&gt;HA$1,NA(),(HC$1+97)-4)</f>
        <v/>
      </c>
      <c r="HA101">
        <f>IF((HC$1+97)&gt;HA$1,NA(),INDEX('Data Entry'!$P$5:$P$10004,(HC$1+97)-4))</f>
        <v/>
      </c>
      <c r="HB101">
        <f>IF(ISNA(GZ101),NA(),Capability!$K$13)</f>
        <v/>
      </c>
      <c r="HC101">
        <f>IF(ISNA(GZ101),NA(),Capability!$J$13)</f>
        <v/>
      </c>
      <c r="HD101">
        <f>IF(ISNA(GZ101),NA(),Capability!$L$13)</f>
        <v/>
      </c>
      <c r="HE101">
        <f>IF(OR(ISNA(HA101),ISNA(HA100)),NA(),ABS(HA101-HA100))</f>
        <v/>
      </c>
      <c r="HF101">
        <f>IF(ISNA(GZ101),NA(),Capability!$N$13)</f>
        <v/>
      </c>
      <c r="HG101">
        <f>IF(ISNA(GZ101),NA(),IF(OR(Capability!$Q$13="",Settings!$F$7&lt;&gt;"Y"),NA(),Capability!$Q$13))</f>
        <v/>
      </c>
      <c r="HH101">
        <f>IF(ISNA(GZ101),NA(),IF(OR(Capability!$P$13="",Settings!$F$7&lt;&gt;"Y"),NA(),Capability!$P$13))</f>
        <v/>
      </c>
      <c r="HP101">
        <f>IF((HS$1+97)&gt;HQ$1,NA(),(HS$1+97)-4)</f>
        <v/>
      </c>
      <c r="HQ101">
        <f>IF((HS$1+97)&gt;HQ$1,NA(),INDEX('Data Entry'!$Q$5:$Q$10004,(HS$1+97)-4))</f>
        <v/>
      </c>
      <c r="HR101">
        <f>IF(ISNA(HP101),NA(),Capability!$K$14)</f>
        <v/>
      </c>
      <c r="HS101">
        <f>IF(ISNA(HP101),NA(),Capability!$J$14)</f>
        <v/>
      </c>
      <c r="HT101">
        <f>IF(ISNA(HP101),NA(),Capability!$L$14)</f>
        <v/>
      </c>
      <c r="HU101">
        <f>IF(OR(ISNA(HQ101),ISNA(HQ100)),NA(),ABS(HQ101-HQ100))</f>
        <v/>
      </c>
      <c r="HV101">
        <f>IF(ISNA(HP101),NA(),Capability!$N$14)</f>
        <v/>
      </c>
      <c r="HW101">
        <f>IF(ISNA(HP101),NA(),IF(OR(Capability!$Q$14="",Settings!$F$7&lt;&gt;"Y"),NA(),Capability!$Q$14))</f>
        <v/>
      </c>
      <c r="HX101">
        <f>IF(ISNA(HP101),NA(),IF(OR(Capability!$P$14="",Settings!$F$7&lt;&gt;"Y"),NA(),Capability!$P$14))</f>
        <v/>
      </c>
    </row>
    <row r="102">
      <c r="A102" s="37" t="inlineStr">
        <is>
          <t>SPECIFICATION</t>
        </is>
      </c>
      <c r="B102" s="28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R102">
        <f>IF((CU$1+98)&gt;CS$1,NA(),(CU$1+98)-4)</f>
        <v/>
      </c>
      <c r="CS102">
        <f>IF((CU$1+98)&gt;CS$1,NA(),INDEX('Data Entry'!$I$5:$I$10004,(CU$1+98)-4))</f>
        <v/>
      </c>
      <c r="CT102">
        <f>IF(ISNA(CR102),NA(),Capability!$K$6)</f>
        <v/>
      </c>
      <c r="CU102">
        <f>IF(ISNA(CR102),NA(),Capability!$J$6)</f>
        <v/>
      </c>
      <c r="CV102">
        <f>IF(ISNA(CR102),NA(),Capability!$L$6)</f>
        <v/>
      </c>
      <c r="CW102">
        <f>IF(OR(ISNA(CS102),ISNA(CS101)),NA(),ABS(CS102-CS101))</f>
        <v/>
      </c>
      <c r="CX102">
        <f>IF(ISNA(CR102),NA(),Capability!$N$6)</f>
        <v/>
      </c>
      <c r="CY102">
        <f>IF(ISNA(CR102),NA(),IF(OR(Capability!$Q$6="",Settings!$F$7&lt;&gt;"Y"),NA(),Capability!$Q$6))</f>
        <v/>
      </c>
      <c r="CZ102">
        <f>IF(ISNA(CR102),NA(),IF(OR(Capability!$P$6="",Settings!$F$7&lt;&gt;"Y"),NA(),Capability!$P$6))</f>
        <v/>
      </c>
      <c r="DH102">
        <f>IF((DK$1+98)&gt;DI$1,NA(),(DK$1+98)-4)</f>
        <v/>
      </c>
      <c r="DI102">
        <f>IF((DK$1+98)&gt;DI$1,NA(),INDEX('Data Entry'!$J$5:$J$10004,(DK$1+98)-4))</f>
        <v/>
      </c>
      <c r="DJ102">
        <f>IF(ISNA(DH102),NA(),Capability!$K$7)</f>
        <v/>
      </c>
      <c r="DK102">
        <f>IF(ISNA(DH102),NA(),Capability!$J$7)</f>
        <v/>
      </c>
      <c r="DL102">
        <f>IF(ISNA(DH102),NA(),Capability!$L$7)</f>
        <v/>
      </c>
      <c r="DM102">
        <f>IF(OR(ISNA(DI102),ISNA(DI101)),NA(),ABS(DI102-DI101))</f>
        <v/>
      </c>
      <c r="DN102">
        <f>IF(ISNA(DH102),NA(),Capability!$N$7)</f>
        <v/>
      </c>
      <c r="DO102">
        <f>IF(ISNA(DH102),NA(),IF(OR(Capability!$Q$7="",Settings!$F$7&lt;&gt;"Y"),NA(),Capability!$Q$7))</f>
        <v/>
      </c>
      <c r="DP102">
        <f>IF(ISNA(DH102),NA(),IF(OR(Capability!$P$7="",Settings!$F$7&lt;&gt;"Y"),NA(),Capability!$P$7))</f>
        <v/>
      </c>
      <c r="DX102">
        <f>IF((EA$1+98)&gt;DY$1,NA(),(EA$1+98)-4)</f>
        <v/>
      </c>
      <c r="DY102">
        <f>IF((EA$1+98)&gt;DY$1,NA(),INDEX('Data Entry'!$K$5:$K$10004,(EA$1+98)-4))</f>
        <v/>
      </c>
      <c r="DZ102">
        <f>IF(ISNA(DX102),NA(),Capability!$K$8)</f>
        <v/>
      </c>
      <c r="EA102">
        <f>IF(ISNA(DX102),NA(),Capability!$J$8)</f>
        <v/>
      </c>
      <c r="EB102">
        <f>IF(ISNA(DX102),NA(),Capability!$L$8)</f>
        <v/>
      </c>
      <c r="EC102">
        <f>IF(OR(ISNA(DY102),ISNA(DY101)),NA(),ABS(DY102-DY101))</f>
        <v/>
      </c>
      <c r="ED102">
        <f>IF(ISNA(DX102),NA(),Capability!$N$8)</f>
        <v/>
      </c>
      <c r="EE102">
        <f>IF(ISNA(DX102),NA(),IF(OR(Capability!$Q$8="",Settings!$F$7&lt;&gt;"Y"),NA(),Capability!$Q$8))</f>
        <v/>
      </c>
      <c r="EF102">
        <f>IF(ISNA(DX102),NA(),IF(OR(Capability!$P$8="",Settings!$F$7&lt;&gt;"Y"),NA(),Capability!$P$8))</f>
        <v/>
      </c>
      <c r="EN102">
        <f>IF((EQ$1+98)&gt;EO$1,NA(),(EQ$1+98)-4)</f>
        <v/>
      </c>
      <c r="EO102">
        <f>IF((EQ$1+98)&gt;EO$1,NA(),INDEX('Data Entry'!$L$5:$L$10004,(EQ$1+98)-4))</f>
        <v/>
      </c>
      <c r="EP102">
        <f>IF(ISNA(EN102),NA(),Capability!$K$9)</f>
        <v/>
      </c>
      <c r="EQ102">
        <f>IF(ISNA(EN102),NA(),Capability!$J$9)</f>
        <v/>
      </c>
      <c r="ER102">
        <f>IF(ISNA(EN102),NA(),Capability!$L$9)</f>
        <v/>
      </c>
      <c r="ES102">
        <f>IF(OR(ISNA(EO102),ISNA(EO101)),NA(),ABS(EO102-EO101))</f>
        <v/>
      </c>
      <c r="ET102">
        <f>IF(ISNA(EN102),NA(),Capability!$N$9)</f>
        <v/>
      </c>
      <c r="EU102">
        <f>IF(ISNA(EN102),NA(),IF(OR(Capability!$Q$9="",Settings!$F$7&lt;&gt;"Y"),NA(),Capability!$Q$9))</f>
        <v/>
      </c>
      <c r="EV102">
        <f>IF(ISNA(EN102),NA(),IF(OR(Capability!$P$9="",Settings!$F$7&lt;&gt;"Y"),NA(),Capability!$P$9))</f>
        <v/>
      </c>
      <c r="FD102">
        <f>IF((FG$1+98)&gt;FE$1,NA(),(FG$1+98)-4)</f>
        <v/>
      </c>
      <c r="FE102">
        <f>IF((FG$1+98)&gt;FE$1,NA(),INDEX('Data Entry'!$M$5:$M$10004,(FG$1+98)-4))</f>
        <v/>
      </c>
      <c r="FF102">
        <f>IF(ISNA(FD102),NA(),Capability!$K$10)</f>
        <v/>
      </c>
      <c r="FG102">
        <f>IF(ISNA(FD102),NA(),Capability!$J$10)</f>
        <v/>
      </c>
      <c r="FH102">
        <f>IF(ISNA(FD102),NA(),Capability!$L$10)</f>
        <v/>
      </c>
      <c r="FI102">
        <f>IF(OR(ISNA(FE102),ISNA(FE101)),NA(),ABS(FE102-FE101))</f>
        <v/>
      </c>
      <c r="FJ102">
        <f>IF(ISNA(FD102),NA(),Capability!$N$10)</f>
        <v/>
      </c>
      <c r="FK102">
        <f>IF(ISNA(FD102),NA(),IF(OR(Capability!$Q$10="",Settings!$F$7&lt;&gt;"Y"),NA(),Capability!$Q$10))</f>
        <v/>
      </c>
      <c r="FL102">
        <f>IF(ISNA(FD102),NA(),IF(OR(Capability!$P$10="",Settings!$F$7&lt;&gt;"Y"),NA(),Capability!$P$10))</f>
        <v/>
      </c>
      <c r="FT102">
        <f>IF((FW$1+98)&gt;FU$1,NA(),(FW$1+98)-4)</f>
        <v/>
      </c>
      <c r="FU102">
        <f>IF((FW$1+98)&gt;FU$1,NA(),INDEX('Data Entry'!$N$5:$N$10004,(FW$1+98)-4))</f>
        <v/>
      </c>
      <c r="FV102">
        <f>IF(ISNA(FT102),NA(),Capability!$K$11)</f>
        <v/>
      </c>
      <c r="FW102">
        <f>IF(ISNA(FT102),NA(),Capability!$J$11)</f>
        <v/>
      </c>
      <c r="FX102">
        <f>IF(ISNA(FT102),NA(),Capability!$L$11)</f>
        <v/>
      </c>
      <c r="FY102">
        <f>IF(OR(ISNA(FU102),ISNA(FU101)),NA(),ABS(FU102-FU101))</f>
        <v/>
      </c>
      <c r="FZ102">
        <f>IF(ISNA(FT102),NA(),Capability!$N$11)</f>
        <v/>
      </c>
      <c r="GA102">
        <f>IF(ISNA(FT102),NA(),IF(OR(Capability!$Q$11="",Settings!$F$7&lt;&gt;"Y"),NA(),Capability!$Q$11))</f>
        <v/>
      </c>
      <c r="GB102">
        <f>IF(ISNA(FT102),NA(),IF(OR(Capability!$P$11="",Settings!$F$7&lt;&gt;"Y"),NA(),Capability!$P$11))</f>
        <v/>
      </c>
      <c r="GJ102">
        <f>IF((GM$1+98)&gt;GK$1,NA(),(GM$1+98)-4)</f>
        <v/>
      </c>
      <c r="GK102">
        <f>IF((GM$1+98)&gt;GK$1,NA(),INDEX('Data Entry'!$O$5:$O$10004,(GM$1+98)-4))</f>
        <v/>
      </c>
      <c r="GL102">
        <f>IF(ISNA(GJ102),NA(),Capability!$K$12)</f>
        <v/>
      </c>
      <c r="GM102">
        <f>IF(ISNA(GJ102),NA(),Capability!$J$12)</f>
        <v/>
      </c>
      <c r="GN102">
        <f>IF(ISNA(GJ102),NA(),Capability!$L$12)</f>
        <v/>
      </c>
      <c r="GO102">
        <f>IF(OR(ISNA(GK102),ISNA(GK101)),NA(),ABS(GK102-GK101))</f>
        <v/>
      </c>
      <c r="GP102">
        <f>IF(ISNA(GJ102),NA(),Capability!$N$12)</f>
        <v/>
      </c>
      <c r="GQ102">
        <f>IF(ISNA(GJ102),NA(),IF(OR(Capability!$Q$12="",Settings!$F$7&lt;&gt;"Y"),NA(),Capability!$Q$12))</f>
        <v/>
      </c>
      <c r="GR102">
        <f>IF(ISNA(GJ102),NA(),IF(OR(Capability!$P$12="",Settings!$F$7&lt;&gt;"Y"),NA(),Capability!$P$12))</f>
        <v/>
      </c>
      <c r="GZ102">
        <f>IF((HC$1+98)&gt;HA$1,NA(),(HC$1+98)-4)</f>
        <v/>
      </c>
      <c r="HA102">
        <f>IF((HC$1+98)&gt;HA$1,NA(),INDEX('Data Entry'!$P$5:$P$10004,(HC$1+98)-4))</f>
        <v/>
      </c>
      <c r="HB102">
        <f>IF(ISNA(GZ102),NA(),Capability!$K$13)</f>
        <v/>
      </c>
      <c r="HC102">
        <f>IF(ISNA(GZ102),NA(),Capability!$J$13)</f>
        <v/>
      </c>
      <c r="HD102">
        <f>IF(ISNA(GZ102),NA(),Capability!$L$13)</f>
        <v/>
      </c>
      <c r="HE102">
        <f>IF(OR(ISNA(HA102),ISNA(HA101)),NA(),ABS(HA102-HA101))</f>
        <v/>
      </c>
      <c r="HF102">
        <f>IF(ISNA(GZ102),NA(),Capability!$N$13)</f>
        <v/>
      </c>
      <c r="HG102">
        <f>IF(ISNA(GZ102),NA(),IF(OR(Capability!$Q$13="",Settings!$F$7&lt;&gt;"Y"),NA(),Capability!$Q$13))</f>
        <v/>
      </c>
      <c r="HH102">
        <f>IF(ISNA(GZ102),NA(),IF(OR(Capability!$P$13="",Settings!$F$7&lt;&gt;"Y"),NA(),Capability!$P$13))</f>
        <v/>
      </c>
      <c r="HP102">
        <f>IF((HS$1+98)&gt;HQ$1,NA(),(HS$1+98)-4)</f>
        <v/>
      </c>
      <c r="HQ102">
        <f>IF((HS$1+98)&gt;HQ$1,NA(),INDEX('Data Entry'!$Q$5:$Q$10004,(HS$1+98)-4))</f>
        <v/>
      </c>
      <c r="HR102">
        <f>IF(ISNA(HP102),NA(),Capability!$K$14)</f>
        <v/>
      </c>
      <c r="HS102">
        <f>IF(ISNA(HP102),NA(),Capability!$J$14)</f>
        <v/>
      </c>
      <c r="HT102">
        <f>IF(ISNA(HP102),NA(),Capability!$L$14)</f>
        <v/>
      </c>
      <c r="HU102">
        <f>IF(OR(ISNA(HQ102),ISNA(HQ101)),NA(),ABS(HQ102-HQ101))</f>
        <v/>
      </c>
      <c r="HV102">
        <f>IF(ISNA(HP102),NA(),Capability!$N$14)</f>
        <v/>
      </c>
      <c r="HW102">
        <f>IF(ISNA(HP102),NA(),IF(OR(Capability!$Q$14="",Settings!$F$7&lt;&gt;"Y"),NA(),Capability!$Q$14))</f>
        <v/>
      </c>
      <c r="HX102">
        <f>IF(ISNA(HP102),NA(),IF(OR(Capability!$P$14="",Settings!$F$7&lt;&gt;"Y"),NA(),Capability!$P$14))</f>
        <v/>
      </c>
    </row>
    <row r="103">
      <c r="A103" s="35" t="inlineStr">
        <is>
          <t>USL</t>
        </is>
      </c>
      <c r="B103" s="23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R103">
        <f>IF((CU$1+99)&gt;CS$1,NA(),(CU$1+99)-4)</f>
        <v/>
      </c>
      <c r="CS103">
        <f>IF((CU$1+99)&gt;CS$1,NA(),INDEX('Data Entry'!$I$5:$I$10004,(CU$1+99)-4))</f>
        <v/>
      </c>
      <c r="CT103">
        <f>IF(ISNA(CR103),NA(),Capability!$K$6)</f>
        <v/>
      </c>
      <c r="CU103">
        <f>IF(ISNA(CR103),NA(),Capability!$J$6)</f>
        <v/>
      </c>
      <c r="CV103">
        <f>IF(ISNA(CR103),NA(),Capability!$L$6)</f>
        <v/>
      </c>
      <c r="CW103">
        <f>IF(OR(ISNA(CS103),ISNA(CS102)),NA(),ABS(CS103-CS102))</f>
        <v/>
      </c>
      <c r="CX103">
        <f>IF(ISNA(CR103),NA(),Capability!$N$6)</f>
        <v/>
      </c>
      <c r="CY103">
        <f>IF(ISNA(CR103),NA(),IF(OR(Capability!$Q$6="",Settings!$F$7&lt;&gt;"Y"),NA(),Capability!$Q$6))</f>
        <v/>
      </c>
      <c r="CZ103">
        <f>IF(ISNA(CR103),NA(),IF(OR(Capability!$P$6="",Settings!$F$7&lt;&gt;"Y"),NA(),Capability!$P$6))</f>
        <v/>
      </c>
      <c r="DH103">
        <f>IF((DK$1+99)&gt;DI$1,NA(),(DK$1+99)-4)</f>
        <v/>
      </c>
      <c r="DI103">
        <f>IF((DK$1+99)&gt;DI$1,NA(),INDEX('Data Entry'!$J$5:$J$10004,(DK$1+99)-4))</f>
        <v/>
      </c>
      <c r="DJ103">
        <f>IF(ISNA(DH103),NA(),Capability!$K$7)</f>
        <v/>
      </c>
      <c r="DK103">
        <f>IF(ISNA(DH103),NA(),Capability!$J$7)</f>
        <v/>
      </c>
      <c r="DL103">
        <f>IF(ISNA(DH103),NA(),Capability!$L$7)</f>
        <v/>
      </c>
      <c r="DM103">
        <f>IF(OR(ISNA(DI103),ISNA(DI102)),NA(),ABS(DI103-DI102))</f>
        <v/>
      </c>
      <c r="DN103">
        <f>IF(ISNA(DH103),NA(),Capability!$N$7)</f>
        <v/>
      </c>
      <c r="DO103">
        <f>IF(ISNA(DH103),NA(),IF(OR(Capability!$Q$7="",Settings!$F$7&lt;&gt;"Y"),NA(),Capability!$Q$7))</f>
        <v/>
      </c>
      <c r="DP103">
        <f>IF(ISNA(DH103),NA(),IF(OR(Capability!$P$7="",Settings!$F$7&lt;&gt;"Y"),NA(),Capability!$P$7))</f>
        <v/>
      </c>
      <c r="DX103">
        <f>IF((EA$1+99)&gt;DY$1,NA(),(EA$1+99)-4)</f>
        <v/>
      </c>
      <c r="DY103">
        <f>IF((EA$1+99)&gt;DY$1,NA(),INDEX('Data Entry'!$K$5:$K$10004,(EA$1+99)-4))</f>
        <v/>
      </c>
      <c r="DZ103">
        <f>IF(ISNA(DX103),NA(),Capability!$K$8)</f>
        <v/>
      </c>
      <c r="EA103">
        <f>IF(ISNA(DX103),NA(),Capability!$J$8)</f>
        <v/>
      </c>
      <c r="EB103">
        <f>IF(ISNA(DX103),NA(),Capability!$L$8)</f>
        <v/>
      </c>
      <c r="EC103">
        <f>IF(OR(ISNA(DY103),ISNA(DY102)),NA(),ABS(DY103-DY102))</f>
        <v/>
      </c>
      <c r="ED103">
        <f>IF(ISNA(DX103),NA(),Capability!$N$8)</f>
        <v/>
      </c>
      <c r="EE103">
        <f>IF(ISNA(DX103),NA(),IF(OR(Capability!$Q$8="",Settings!$F$7&lt;&gt;"Y"),NA(),Capability!$Q$8))</f>
        <v/>
      </c>
      <c r="EF103">
        <f>IF(ISNA(DX103),NA(),IF(OR(Capability!$P$8="",Settings!$F$7&lt;&gt;"Y"),NA(),Capability!$P$8))</f>
        <v/>
      </c>
      <c r="EN103">
        <f>IF((EQ$1+99)&gt;EO$1,NA(),(EQ$1+99)-4)</f>
        <v/>
      </c>
      <c r="EO103">
        <f>IF((EQ$1+99)&gt;EO$1,NA(),INDEX('Data Entry'!$L$5:$L$10004,(EQ$1+99)-4))</f>
        <v/>
      </c>
      <c r="EP103">
        <f>IF(ISNA(EN103),NA(),Capability!$K$9)</f>
        <v/>
      </c>
      <c r="EQ103">
        <f>IF(ISNA(EN103),NA(),Capability!$J$9)</f>
        <v/>
      </c>
      <c r="ER103">
        <f>IF(ISNA(EN103),NA(),Capability!$L$9)</f>
        <v/>
      </c>
      <c r="ES103">
        <f>IF(OR(ISNA(EO103),ISNA(EO102)),NA(),ABS(EO103-EO102))</f>
        <v/>
      </c>
      <c r="ET103">
        <f>IF(ISNA(EN103),NA(),Capability!$N$9)</f>
        <v/>
      </c>
      <c r="EU103">
        <f>IF(ISNA(EN103),NA(),IF(OR(Capability!$Q$9="",Settings!$F$7&lt;&gt;"Y"),NA(),Capability!$Q$9))</f>
        <v/>
      </c>
      <c r="EV103">
        <f>IF(ISNA(EN103),NA(),IF(OR(Capability!$P$9="",Settings!$F$7&lt;&gt;"Y"),NA(),Capability!$P$9))</f>
        <v/>
      </c>
      <c r="FD103">
        <f>IF((FG$1+99)&gt;FE$1,NA(),(FG$1+99)-4)</f>
        <v/>
      </c>
      <c r="FE103">
        <f>IF((FG$1+99)&gt;FE$1,NA(),INDEX('Data Entry'!$M$5:$M$10004,(FG$1+99)-4))</f>
        <v/>
      </c>
      <c r="FF103">
        <f>IF(ISNA(FD103),NA(),Capability!$K$10)</f>
        <v/>
      </c>
      <c r="FG103">
        <f>IF(ISNA(FD103),NA(),Capability!$J$10)</f>
        <v/>
      </c>
      <c r="FH103">
        <f>IF(ISNA(FD103),NA(),Capability!$L$10)</f>
        <v/>
      </c>
      <c r="FI103">
        <f>IF(OR(ISNA(FE103),ISNA(FE102)),NA(),ABS(FE103-FE102))</f>
        <v/>
      </c>
      <c r="FJ103">
        <f>IF(ISNA(FD103),NA(),Capability!$N$10)</f>
        <v/>
      </c>
      <c r="FK103">
        <f>IF(ISNA(FD103),NA(),IF(OR(Capability!$Q$10="",Settings!$F$7&lt;&gt;"Y"),NA(),Capability!$Q$10))</f>
        <v/>
      </c>
      <c r="FL103">
        <f>IF(ISNA(FD103),NA(),IF(OR(Capability!$P$10="",Settings!$F$7&lt;&gt;"Y"),NA(),Capability!$P$10))</f>
        <v/>
      </c>
      <c r="FT103">
        <f>IF((FW$1+99)&gt;FU$1,NA(),(FW$1+99)-4)</f>
        <v/>
      </c>
      <c r="FU103">
        <f>IF((FW$1+99)&gt;FU$1,NA(),INDEX('Data Entry'!$N$5:$N$10004,(FW$1+99)-4))</f>
        <v/>
      </c>
      <c r="FV103">
        <f>IF(ISNA(FT103),NA(),Capability!$K$11)</f>
        <v/>
      </c>
      <c r="FW103">
        <f>IF(ISNA(FT103),NA(),Capability!$J$11)</f>
        <v/>
      </c>
      <c r="FX103">
        <f>IF(ISNA(FT103),NA(),Capability!$L$11)</f>
        <v/>
      </c>
      <c r="FY103">
        <f>IF(OR(ISNA(FU103),ISNA(FU102)),NA(),ABS(FU103-FU102))</f>
        <v/>
      </c>
      <c r="FZ103">
        <f>IF(ISNA(FT103),NA(),Capability!$N$11)</f>
        <v/>
      </c>
      <c r="GA103">
        <f>IF(ISNA(FT103),NA(),IF(OR(Capability!$Q$11="",Settings!$F$7&lt;&gt;"Y"),NA(),Capability!$Q$11))</f>
        <v/>
      </c>
      <c r="GB103">
        <f>IF(ISNA(FT103),NA(),IF(OR(Capability!$P$11="",Settings!$F$7&lt;&gt;"Y"),NA(),Capability!$P$11))</f>
        <v/>
      </c>
      <c r="GJ103">
        <f>IF((GM$1+99)&gt;GK$1,NA(),(GM$1+99)-4)</f>
        <v/>
      </c>
      <c r="GK103">
        <f>IF((GM$1+99)&gt;GK$1,NA(),INDEX('Data Entry'!$O$5:$O$10004,(GM$1+99)-4))</f>
        <v/>
      </c>
      <c r="GL103">
        <f>IF(ISNA(GJ103),NA(),Capability!$K$12)</f>
        <v/>
      </c>
      <c r="GM103">
        <f>IF(ISNA(GJ103),NA(),Capability!$J$12)</f>
        <v/>
      </c>
      <c r="GN103">
        <f>IF(ISNA(GJ103),NA(),Capability!$L$12)</f>
        <v/>
      </c>
      <c r="GO103">
        <f>IF(OR(ISNA(GK103),ISNA(GK102)),NA(),ABS(GK103-GK102))</f>
        <v/>
      </c>
      <c r="GP103">
        <f>IF(ISNA(GJ103),NA(),Capability!$N$12)</f>
        <v/>
      </c>
      <c r="GQ103">
        <f>IF(ISNA(GJ103),NA(),IF(OR(Capability!$Q$12="",Settings!$F$7&lt;&gt;"Y"),NA(),Capability!$Q$12))</f>
        <v/>
      </c>
      <c r="GR103">
        <f>IF(ISNA(GJ103),NA(),IF(OR(Capability!$P$12="",Settings!$F$7&lt;&gt;"Y"),NA(),Capability!$P$12))</f>
        <v/>
      </c>
      <c r="GZ103">
        <f>IF((HC$1+99)&gt;HA$1,NA(),(HC$1+99)-4)</f>
        <v/>
      </c>
      <c r="HA103">
        <f>IF((HC$1+99)&gt;HA$1,NA(),INDEX('Data Entry'!$P$5:$P$10004,(HC$1+99)-4))</f>
        <v/>
      </c>
      <c r="HB103">
        <f>IF(ISNA(GZ103),NA(),Capability!$K$13)</f>
        <v/>
      </c>
      <c r="HC103">
        <f>IF(ISNA(GZ103),NA(),Capability!$J$13)</f>
        <v/>
      </c>
      <c r="HD103">
        <f>IF(ISNA(GZ103),NA(),Capability!$L$13)</f>
        <v/>
      </c>
      <c r="HE103">
        <f>IF(OR(ISNA(HA103),ISNA(HA102)),NA(),ABS(HA103-HA102))</f>
        <v/>
      </c>
      <c r="HF103">
        <f>IF(ISNA(GZ103),NA(),Capability!$N$13)</f>
        <v/>
      </c>
      <c r="HG103">
        <f>IF(ISNA(GZ103),NA(),IF(OR(Capability!$Q$13="",Settings!$F$7&lt;&gt;"Y"),NA(),Capability!$Q$13))</f>
        <v/>
      </c>
      <c r="HH103">
        <f>IF(ISNA(GZ103),NA(),IF(OR(Capability!$P$13="",Settings!$F$7&lt;&gt;"Y"),NA(),Capability!$P$13))</f>
        <v/>
      </c>
      <c r="HP103">
        <f>IF((HS$1+99)&gt;HQ$1,NA(),(HS$1+99)-4)</f>
        <v/>
      </c>
      <c r="HQ103">
        <f>IF((HS$1+99)&gt;HQ$1,NA(),INDEX('Data Entry'!$Q$5:$Q$10004,(HS$1+99)-4))</f>
        <v/>
      </c>
      <c r="HR103">
        <f>IF(ISNA(HP103),NA(),Capability!$K$14)</f>
        <v/>
      </c>
      <c r="HS103">
        <f>IF(ISNA(HP103),NA(),Capability!$J$14)</f>
        <v/>
      </c>
      <c r="HT103">
        <f>IF(ISNA(HP103),NA(),Capability!$L$14)</f>
        <v/>
      </c>
      <c r="HU103">
        <f>IF(OR(ISNA(HQ103),ISNA(HQ102)),NA(),ABS(HQ103-HQ102))</f>
        <v/>
      </c>
      <c r="HV103">
        <f>IF(ISNA(HP103),NA(),Capability!$N$14)</f>
        <v/>
      </c>
      <c r="HW103">
        <f>IF(ISNA(HP103),NA(),IF(OR(Capability!$Q$14="",Settings!$F$7&lt;&gt;"Y"),NA(),Capability!$Q$14))</f>
        <v/>
      </c>
      <c r="HX103">
        <f>IF(ISNA(HP103),NA(),IF(OR(Capability!$P$14="",Settings!$F$7&lt;&gt;"Y"),NA(),Capability!$P$14))</f>
        <v/>
      </c>
    </row>
    <row r="104">
      <c r="A104" s="35" t="inlineStr">
        <is>
          <t>Nominal</t>
        </is>
      </c>
      <c r="B104" s="23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R104">
        <f>IF((CU$1+100)&gt;CS$1,NA(),(CU$1+100)-4)</f>
        <v/>
      </c>
      <c r="CS104">
        <f>IF((CU$1+100)&gt;CS$1,NA(),INDEX('Data Entry'!$I$5:$I$10004,(CU$1+100)-4))</f>
        <v/>
      </c>
      <c r="CT104">
        <f>IF(ISNA(CR104),NA(),Capability!$K$6)</f>
        <v/>
      </c>
      <c r="CU104">
        <f>IF(ISNA(CR104),NA(),Capability!$J$6)</f>
        <v/>
      </c>
      <c r="CV104">
        <f>IF(ISNA(CR104),NA(),Capability!$L$6)</f>
        <v/>
      </c>
      <c r="CW104">
        <f>IF(OR(ISNA(CS104),ISNA(CS103)),NA(),ABS(CS104-CS103))</f>
        <v/>
      </c>
      <c r="CX104">
        <f>IF(ISNA(CR104),NA(),Capability!$N$6)</f>
        <v/>
      </c>
      <c r="CY104">
        <f>IF(ISNA(CR104),NA(),IF(OR(Capability!$Q$6="",Settings!$F$7&lt;&gt;"Y"),NA(),Capability!$Q$6))</f>
        <v/>
      </c>
      <c r="CZ104">
        <f>IF(ISNA(CR104),NA(),IF(OR(Capability!$P$6="",Settings!$F$7&lt;&gt;"Y"),NA(),Capability!$P$6))</f>
        <v/>
      </c>
      <c r="DH104">
        <f>IF((DK$1+100)&gt;DI$1,NA(),(DK$1+100)-4)</f>
        <v/>
      </c>
      <c r="DI104">
        <f>IF((DK$1+100)&gt;DI$1,NA(),INDEX('Data Entry'!$J$5:$J$10004,(DK$1+100)-4))</f>
        <v/>
      </c>
      <c r="DJ104">
        <f>IF(ISNA(DH104),NA(),Capability!$K$7)</f>
        <v/>
      </c>
      <c r="DK104">
        <f>IF(ISNA(DH104),NA(),Capability!$J$7)</f>
        <v/>
      </c>
      <c r="DL104">
        <f>IF(ISNA(DH104),NA(),Capability!$L$7)</f>
        <v/>
      </c>
      <c r="DM104">
        <f>IF(OR(ISNA(DI104),ISNA(DI103)),NA(),ABS(DI104-DI103))</f>
        <v/>
      </c>
      <c r="DN104">
        <f>IF(ISNA(DH104),NA(),Capability!$N$7)</f>
        <v/>
      </c>
      <c r="DO104">
        <f>IF(ISNA(DH104),NA(),IF(OR(Capability!$Q$7="",Settings!$F$7&lt;&gt;"Y"),NA(),Capability!$Q$7))</f>
        <v/>
      </c>
      <c r="DP104">
        <f>IF(ISNA(DH104),NA(),IF(OR(Capability!$P$7="",Settings!$F$7&lt;&gt;"Y"),NA(),Capability!$P$7))</f>
        <v/>
      </c>
      <c r="DX104">
        <f>IF((EA$1+100)&gt;DY$1,NA(),(EA$1+100)-4)</f>
        <v/>
      </c>
      <c r="DY104">
        <f>IF((EA$1+100)&gt;DY$1,NA(),INDEX('Data Entry'!$K$5:$K$10004,(EA$1+100)-4))</f>
        <v/>
      </c>
      <c r="DZ104">
        <f>IF(ISNA(DX104),NA(),Capability!$K$8)</f>
        <v/>
      </c>
      <c r="EA104">
        <f>IF(ISNA(DX104),NA(),Capability!$J$8)</f>
        <v/>
      </c>
      <c r="EB104">
        <f>IF(ISNA(DX104),NA(),Capability!$L$8)</f>
        <v/>
      </c>
      <c r="EC104">
        <f>IF(OR(ISNA(DY104),ISNA(DY103)),NA(),ABS(DY104-DY103))</f>
        <v/>
      </c>
      <c r="ED104">
        <f>IF(ISNA(DX104),NA(),Capability!$N$8)</f>
        <v/>
      </c>
      <c r="EE104">
        <f>IF(ISNA(DX104),NA(),IF(OR(Capability!$Q$8="",Settings!$F$7&lt;&gt;"Y"),NA(),Capability!$Q$8))</f>
        <v/>
      </c>
      <c r="EF104">
        <f>IF(ISNA(DX104),NA(),IF(OR(Capability!$P$8="",Settings!$F$7&lt;&gt;"Y"),NA(),Capability!$P$8))</f>
        <v/>
      </c>
      <c r="EN104">
        <f>IF((EQ$1+100)&gt;EO$1,NA(),(EQ$1+100)-4)</f>
        <v/>
      </c>
      <c r="EO104">
        <f>IF((EQ$1+100)&gt;EO$1,NA(),INDEX('Data Entry'!$L$5:$L$10004,(EQ$1+100)-4))</f>
        <v/>
      </c>
      <c r="EP104">
        <f>IF(ISNA(EN104),NA(),Capability!$K$9)</f>
        <v/>
      </c>
      <c r="EQ104">
        <f>IF(ISNA(EN104),NA(),Capability!$J$9)</f>
        <v/>
      </c>
      <c r="ER104">
        <f>IF(ISNA(EN104),NA(),Capability!$L$9)</f>
        <v/>
      </c>
      <c r="ES104">
        <f>IF(OR(ISNA(EO104),ISNA(EO103)),NA(),ABS(EO104-EO103))</f>
        <v/>
      </c>
      <c r="ET104">
        <f>IF(ISNA(EN104),NA(),Capability!$N$9)</f>
        <v/>
      </c>
      <c r="EU104">
        <f>IF(ISNA(EN104),NA(),IF(OR(Capability!$Q$9="",Settings!$F$7&lt;&gt;"Y"),NA(),Capability!$Q$9))</f>
        <v/>
      </c>
      <c r="EV104">
        <f>IF(ISNA(EN104),NA(),IF(OR(Capability!$P$9="",Settings!$F$7&lt;&gt;"Y"),NA(),Capability!$P$9))</f>
        <v/>
      </c>
      <c r="FD104">
        <f>IF((FG$1+100)&gt;FE$1,NA(),(FG$1+100)-4)</f>
        <v/>
      </c>
      <c r="FE104">
        <f>IF((FG$1+100)&gt;FE$1,NA(),INDEX('Data Entry'!$M$5:$M$10004,(FG$1+100)-4))</f>
        <v/>
      </c>
      <c r="FF104">
        <f>IF(ISNA(FD104),NA(),Capability!$K$10)</f>
        <v/>
      </c>
      <c r="FG104">
        <f>IF(ISNA(FD104),NA(),Capability!$J$10)</f>
        <v/>
      </c>
      <c r="FH104">
        <f>IF(ISNA(FD104),NA(),Capability!$L$10)</f>
        <v/>
      </c>
      <c r="FI104">
        <f>IF(OR(ISNA(FE104),ISNA(FE103)),NA(),ABS(FE104-FE103))</f>
        <v/>
      </c>
      <c r="FJ104">
        <f>IF(ISNA(FD104),NA(),Capability!$N$10)</f>
        <v/>
      </c>
      <c r="FK104">
        <f>IF(ISNA(FD104),NA(),IF(OR(Capability!$Q$10="",Settings!$F$7&lt;&gt;"Y"),NA(),Capability!$Q$10))</f>
        <v/>
      </c>
      <c r="FL104">
        <f>IF(ISNA(FD104),NA(),IF(OR(Capability!$P$10="",Settings!$F$7&lt;&gt;"Y"),NA(),Capability!$P$10))</f>
        <v/>
      </c>
      <c r="FT104">
        <f>IF((FW$1+100)&gt;FU$1,NA(),(FW$1+100)-4)</f>
        <v/>
      </c>
      <c r="FU104">
        <f>IF((FW$1+100)&gt;FU$1,NA(),INDEX('Data Entry'!$N$5:$N$10004,(FW$1+100)-4))</f>
        <v/>
      </c>
      <c r="FV104">
        <f>IF(ISNA(FT104),NA(),Capability!$K$11)</f>
        <v/>
      </c>
      <c r="FW104">
        <f>IF(ISNA(FT104),NA(),Capability!$J$11)</f>
        <v/>
      </c>
      <c r="FX104">
        <f>IF(ISNA(FT104),NA(),Capability!$L$11)</f>
        <v/>
      </c>
      <c r="FY104">
        <f>IF(OR(ISNA(FU104),ISNA(FU103)),NA(),ABS(FU104-FU103))</f>
        <v/>
      </c>
      <c r="FZ104">
        <f>IF(ISNA(FT104),NA(),Capability!$N$11)</f>
        <v/>
      </c>
      <c r="GA104">
        <f>IF(ISNA(FT104),NA(),IF(OR(Capability!$Q$11="",Settings!$F$7&lt;&gt;"Y"),NA(),Capability!$Q$11))</f>
        <v/>
      </c>
      <c r="GB104">
        <f>IF(ISNA(FT104),NA(),IF(OR(Capability!$P$11="",Settings!$F$7&lt;&gt;"Y"),NA(),Capability!$P$11))</f>
        <v/>
      </c>
      <c r="GJ104">
        <f>IF((GM$1+100)&gt;GK$1,NA(),(GM$1+100)-4)</f>
        <v/>
      </c>
      <c r="GK104">
        <f>IF((GM$1+100)&gt;GK$1,NA(),INDEX('Data Entry'!$O$5:$O$10004,(GM$1+100)-4))</f>
        <v/>
      </c>
      <c r="GL104">
        <f>IF(ISNA(GJ104),NA(),Capability!$K$12)</f>
        <v/>
      </c>
      <c r="GM104">
        <f>IF(ISNA(GJ104),NA(),Capability!$J$12)</f>
        <v/>
      </c>
      <c r="GN104">
        <f>IF(ISNA(GJ104),NA(),Capability!$L$12)</f>
        <v/>
      </c>
      <c r="GO104">
        <f>IF(OR(ISNA(GK104),ISNA(GK103)),NA(),ABS(GK104-GK103))</f>
        <v/>
      </c>
      <c r="GP104">
        <f>IF(ISNA(GJ104),NA(),Capability!$N$12)</f>
        <v/>
      </c>
      <c r="GQ104">
        <f>IF(ISNA(GJ104),NA(),IF(OR(Capability!$Q$12="",Settings!$F$7&lt;&gt;"Y"),NA(),Capability!$Q$12))</f>
        <v/>
      </c>
      <c r="GR104">
        <f>IF(ISNA(GJ104),NA(),IF(OR(Capability!$P$12="",Settings!$F$7&lt;&gt;"Y"),NA(),Capability!$P$12))</f>
        <v/>
      </c>
      <c r="GZ104">
        <f>IF((HC$1+100)&gt;HA$1,NA(),(HC$1+100)-4)</f>
        <v/>
      </c>
      <c r="HA104">
        <f>IF((HC$1+100)&gt;HA$1,NA(),INDEX('Data Entry'!$P$5:$P$10004,(HC$1+100)-4))</f>
        <v/>
      </c>
      <c r="HB104">
        <f>IF(ISNA(GZ104),NA(),Capability!$K$13)</f>
        <v/>
      </c>
      <c r="HC104">
        <f>IF(ISNA(GZ104),NA(),Capability!$J$13)</f>
        <v/>
      </c>
      <c r="HD104">
        <f>IF(ISNA(GZ104),NA(),Capability!$L$13)</f>
        <v/>
      </c>
      <c r="HE104">
        <f>IF(OR(ISNA(HA104),ISNA(HA103)),NA(),ABS(HA104-HA103))</f>
        <v/>
      </c>
      <c r="HF104">
        <f>IF(ISNA(GZ104),NA(),Capability!$N$13)</f>
        <v/>
      </c>
      <c r="HG104">
        <f>IF(ISNA(GZ104),NA(),IF(OR(Capability!$Q$13="",Settings!$F$7&lt;&gt;"Y"),NA(),Capability!$Q$13))</f>
        <v/>
      </c>
      <c r="HH104">
        <f>IF(ISNA(GZ104),NA(),IF(OR(Capability!$P$13="",Settings!$F$7&lt;&gt;"Y"),NA(),Capability!$P$13))</f>
        <v/>
      </c>
      <c r="HP104">
        <f>IF((HS$1+100)&gt;HQ$1,NA(),(HS$1+100)-4)</f>
        <v/>
      </c>
      <c r="HQ104">
        <f>IF((HS$1+100)&gt;HQ$1,NA(),INDEX('Data Entry'!$Q$5:$Q$10004,(HS$1+100)-4))</f>
        <v/>
      </c>
      <c r="HR104">
        <f>IF(ISNA(HP104),NA(),Capability!$K$14)</f>
        <v/>
      </c>
      <c r="HS104">
        <f>IF(ISNA(HP104),NA(),Capability!$J$14)</f>
        <v/>
      </c>
      <c r="HT104">
        <f>IF(ISNA(HP104),NA(),Capability!$L$14)</f>
        <v/>
      </c>
      <c r="HU104">
        <f>IF(OR(ISNA(HQ104),ISNA(HQ103)),NA(),ABS(HQ104-HQ103))</f>
        <v/>
      </c>
      <c r="HV104">
        <f>IF(ISNA(HP104),NA(),Capability!$N$14)</f>
        <v/>
      </c>
      <c r="HW104">
        <f>IF(ISNA(HP104),NA(),IF(OR(Capability!$Q$14="",Settings!$F$7&lt;&gt;"Y"),NA(),Capability!$Q$14))</f>
        <v/>
      </c>
      <c r="HX104">
        <f>IF(ISNA(HP104),NA(),IF(OR(Capability!$P$14="",Settings!$F$7&lt;&gt;"Y"),NA(),Capability!$P$14))</f>
        <v/>
      </c>
    </row>
    <row r="105">
      <c r="A105" s="35" t="inlineStr">
        <is>
          <t>LSL</t>
        </is>
      </c>
      <c r="B105" s="23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R105">
        <f>IF((CU$1+101)&gt;CS$1,NA(),(CU$1+101)-4)</f>
        <v/>
      </c>
      <c r="CS105">
        <f>IF((CU$1+101)&gt;CS$1,NA(),INDEX('Data Entry'!$I$5:$I$10004,(CU$1+101)-4))</f>
        <v/>
      </c>
      <c r="CT105">
        <f>IF(ISNA(CR105),NA(),Capability!$K$6)</f>
        <v/>
      </c>
      <c r="CU105">
        <f>IF(ISNA(CR105),NA(),Capability!$J$6)</f>
        <v/>
      </c>
      <c r="CV105">
        <f>IF(ISNA(CR105),NA(),Capability!$L$6)</f>
        <v/>
      </c>
      <c r="CW105">
        <f>IF(OR(ISNA(CS105),ISNA(CS104)),NA(),ABS(CS105-CS104))</f>
        <v/>
      </c>
      <c r="CX105">
        <f>IF(ISNA(CR105),NA(),Capability!$N$6)</f>
        <v/>
      </c>
      <c r="CY105">
        <f>IF(ISNA(CR105),NA(),IF(OR(Capability!$Q$6="",Settings!$F$7&lt;&gt;"Y"),NA(),Capability!$Q$6))</f>
        <v/>
      </c>
      <c r="CZ105">
        <f>IF(ISNA(CR105),NA(),IF(OR(Capability!$P$6="",Settings!$F$7&lt;&gt;"Y"),NA(),Capability!$P$6))</f>
        <v/>
      </c>
      <c r="DH105">
        <f>IF((DK$1+101)&gt;DI$1,NA(),(DK$1+101)-4)</f>
        <v/>
      </c>
      <c r="DI105">
        <f>IF((DK$1+101)&gt;DI$1,NA(),INDEX('Data Entry'!$J$5:$J$10004,(DK$1+101)-4))</f>
        <v/>
      </c>
      <c r="DJ105">
        <f>IF(ISNA(DH105),NA(),Capability!$K$7)</f>
        <v/>
      </c>
      <c r="DK105">
        <f>IF(ISNA(DH105),NA(),Capability!$J$7)</f>
        <v/>
      </c>
      <c r="DL105">
        <f>IF(ISNA(DH105),NA(),Capability!$L$7)</f>
        <v/>
      </c>
      <c r="DM105">
        <f>IF(OR(ISNA(DI105),ISNA(DI104)),NA(),ABS(DI105-DI104))</f>
        <v/>
      </c>
      <c r="DN105">
        <f>IF(ISNA(DH105),NA(),Capability!$N$7)</f>
        <v/>
      </c>
      <c r="DO105">
        <f>IF(ISNA(DH105),NA(),IF(OR(Capability!$Q$7="",Settings!$F$7&lt;&gt;"Y"),NA(),Capability!$Q$7))</f>
        <v/>
      </c>
      <c r="DP105">
        <f>IF(ISNA(DH105),NA(),IF(OR(Capability!$P$7="",Settings!$F$7&lt;&gt;"Y"),NA(),Capability!$P$7))</f>
        <v/>
      </c>
      <c r="DX105">
        <f>IF((EA$1+101)&gt;DY$1,NA(),(EA$1+101)-4)</f>
        <v/>
      </c>
      <c r="DY105">
        <f>IF((EA$1+101)&gt;DY$1,NA(),INDEX('Data Entry'!$K$5:$K$10004,(EA$1+101)-4))</f>
        <v/>
      </c>
      <c r="DZ105">
        <f>IF(ISNA(DX105),NA(),Capability!$K$8)</f>
        <v/>
      </c>
      <c r="EA105">
        <f>IF(ISNA(DX105),NA(),Capability!$J$8)</f>
        <v/>
      </c>
      <c r="EB105">
        <f>IF(ISNA(DX105),NA(),Capability!$L$8)</f>
        <v/>
      </c>
      <c r="EC105">
        <f>IF(OR(ISNA(DY105),ISNA(DY104)),NA(),ABS(DY105-DY104))</f>
        <v/>
      </c>
      <c r="ED105">
        <f>IF(ISNA(DX105),NA(),Capability!$N$8)</f>
        <v/>
      </c>
      <c r="EE105">
        <f>IF(ISNA(DX105),NA(),IF(OR(Capability!$Q$8="",Settings!$F$7&lt;&gt;"Y"),NA(),Capability!$Q$8))</f>
        <v/>
      </c>
      <c r="EF105">
        <f>IF(ISNA(DX105),NA(),IF(OR(Capability!$P$8="",Settings!$F$7&lt;&gt;"Y"),NA(),Capability!$P$8))</f>
        <v/>
      </c>
      <c r="EN105">
        <f>IF((EQ$1+101)&gt;EO$1,NA(),(EQ$1+101)-4)</f>
        <v/>
      </c>
      <c r="EO105">
        <f>IF((EQ$1+101)&gt;EO$1,NA(),INDEX('Data Entry'!$L$5:$L$10004,(EQ$1+101)-4))</f>
        <v/>
      </c>
      <c r="EP105">
        <f>IF(ISNA(EN105),NA(),Capability!$K$9)</f>
        <v/>
      </c>
      <c r="EQ105">
        <f>IF(ISNA(EN105),NA(),Capability!$J$9)</f>
        <v/>
      </c>
      <c r="ER105">
        <f>IF(ISNA(EN105),NA(),Capability!$L$9)</f>
        <v/>
      </c>
      <c r="ES105">
        <f>IF(OR(ISNA(EO105),ISNA(EO104)),NA(),ABS(EO105-EO104))</f>
        <v/>
      </c>
      <c r="ET105">
        <f>IF(ISNA(EN105),NA(),Capability!$N$9)</f>
        <v/>
      </c>
      <c r="EU105">
        <f>IF(ISNA(EN105),NA(),IF(OR(Capability!$Q$9="",Settings!$F$7&lt;&gt;"Y"),NA(),Capability!$Q$9))</f>
        <v/>
      </c>
      <c r="EV105">
        <f>IF(ISNA(EN105),NA(),IF(OR(Capability!$P$9="",Settings!$F$7&lt;&gt;"Y"),NA(),Capability!$P$9))</f>
        <v/>
      </c>
      <c r="FD105">
        <f>IF((FG$1+101)&gt;FE$1,NA(),(FG$1+101)-4)</f>
        <v/>
      </c>
      <c r="FE105">
        <f>IF((FG$1+101)&gt;FE$1,NA(),INDEX('Data Entry'!$M$5:$M$10004,(FG$1+101)-4))</f>
        <v/>
      </c>
      <c r="FF105">
        <f>IF(ISNA(FD105),NA(),Capability!$K$10)</f>
        <v/>
      </c>
      <c r="FG105">
        <f>IF(ISNA(FD105),NA(),Capability!$J$10)</f>
        <v/>
      </c>
      <c r="FH105">
        <f>IF(ISNA(FD105),NA(),Capability!$L$10)</f>
        <v/>
      </c>
      <c r="FI105">
        <f>IF(OR(ISNA(FE105),ISNA(FE104)),NA(),ABS(FE105-FE104))</f>
        <v/>
      </c>
      <c r="FJ105">
        <f>IF(ISNA(FD105),NA(),Capability!$N$10)</f>
        <v/>
      </c>
      <c r="FK105">
        <f>IF(ISNA(FD105),NA(),IF(OR(Capability!$Q$10="",Settings!$F$7&lt;&gt;"Y"),NA(),Capability!$Q$10))</f>
        <v/>
      </c>
      <c r="FL105">
        <f>IF(ISNA(FD105),NA(),IF(OR(Capability!$P$10="",Settings!$F$7&lt;&gt;"Y"),NA(),Capability!$P$10))</f>
        <v/>
      </c>
      <c r="FT105">
        <f>IF((FW$1+101)&gt;FU$1,NA(),(FW$1+101)-4)</f>
        <v/>
      </c>
      <c r="FU105">
        <f>IF((FW$1+101)&gt;FU$1,NA(),INDEX('Data Entry'!$N$5:$N$10004,(FW$1+101)-4))</f>
        <v/>
      </c>
      <c r="FV105">
        <f>IF(ISNA(FT105),NA(),Capability!$K$11)</f>
        <v/>
      </c>
      <c r="FW105">
        <f>IF(ISNA(FT105),NA(),Capability!$J$11)</f>
        <v/>
      </c>
      <c r="FX105">
        <f>IF(ISNA(FT105),NA(),Capability!$L$11)</f>
        <v/>
      </c>
      <c r="FY105">
        <f>IF(OR(ISNA(FU105),ISNA(FU104)),NA(),ABS(FU105-FU104))</f>
        <v/>
      </c>
      <c r="FZ105">
        <f>IF(ISNA(FT105),NA(),Capability!$N$11)</f>
        <v/>
      </c>
      <c r="GA105">
        <f>IF(ISNA(FT105),NA(),IF(OR(Capability!$Q$11="",Settings!$F$7&lt;&gt;"Y"),NA(),Capability!$Q$11))</f>
        <v/>
      </c>
      <c r="GB105">
        <f>IF(ISNA(FT105),NA(),IF(OR(Capability!$P$11="",Settings!$F$7&lt;&gt;"Y"),NA(),Capability!$P$11))</f>
        <v/>
      </c>
      <c r="GJ105">
        <f>IF((GM$1+101)&gt;GK$1,NA(),(GM$1+101)-4)</f>
        <v/>
      </c>
      <c r="GK105">
        <f>IF((GM$1+101)&gt;GK$1,NA(),INDEX('Data Entry'!$O$5:$O$10004,(GM$1+101)-4))</f>
        <v/>
      </c>
      <c r="GL105">
        <f>IF(ISNA(GJ105),NA(),Capability!$K$12)</f>
        <v/>
      </c>
      <c r="GM105">
        <f>IF(ISNA(GJ105),NA(),Capability!$J$12)</f>
        <v/>
      </c>
      <c r="GN105">
        <f>IF(ISNA(GJ105),NA(),Capability!$L$12)</f>
        <v/>
      </c>
      <c r="GO105">
        <f>IF(OR(ISNA(GK105),ISNA(GK104)),NA(),ABS(GK105-GK104))</f>
        <v/>
      </c>
      <c r="GP105">
        <f>IF(ISNA(GJ105),NA(),Capability!$N$12)</f>
        <v/>
      </c>
      <c r="GQ105">
        <f>IF(ISNA(GJ105),NA(),IF(OR(Capability!$Q$12="",Settings!$F$7&lt;&gt;"Y"),NA(),Capability!$Q$12))</f>
        <v/>
      </c>
      <c r="GR105">
        <f>IF(ISNA(GJ105),NA(),IF(OR(Capability!$P$12="",Settings!$F$7&lt;&gt;"Y"),NA(),Capability!$P$12))</f>
        <v/>
      </c>
      <c r="GZ105">
        <f>IF((HC$1+101)&gt;HA$1,NA(),(HC$1+101)-4)</f>
        <v/>
      </c>
      <c r="HA105">
        <f>IF((HC$1+101)&gt;HA$1,NA(),INDEX('Data Entry'!$P$5:$P$10004,(HC$1+101)-4))</f>
        <v/>
      </c>
      <c r="HB105">
        <f>IF(ISNA(GZ105),NA(),Capability!$K$13)</f>
        <v/>
      </c>
      <c r="HC105">
        <f>IF(ISNA(GZ105),NA(),Capability!$J$13)</f>
        <v/>
      </c>
      <c r="HD105">
        <f>IF(ISNA(GZ105),NA(),Capability!$L$13)</f>
        <v/>
      </c>
      <c r="HE105">
        <f>IF(OR(ISNA(HA105),ISNA(HA104)),NA(),ABS(HA105-HA104))</f>
        <v/>
      </c>
      <c r="HF105">
        <f>IF(ISNA(GZ105),NA(),Capability!$N$13)</f>
        <v/>
      </c>
      <c r="HG105">
        <f>IF(ISNA(GZ105),NA(),IF(OR(Capability!$Q$13="",Settings!$F$7&lt;&gt;"Y"),NA(),Capability!$Q$13))</f>
        <v/>
      </c>
      <c r="HH105">
        <f>IF(ISNA(GZ105),NA(),IF(OR(Capability!$P$13="",Settings!$F$7&lt;&gt;"Y"),NA(),Capability!$P$13))</f>
        <v/>
      </c>
      <c r="HP105">
        <f>IF((HS$1+101)&gt;HQ$1,NA(),(HS$1+101)-4)</f>
        <v/>
      </c>
      <c r="HQ105">
        <f>IF((HS$1+101)&gt;HQ$1,NA(),INDEX('Data Entry'!$Q$5:$Q$10004,(HS$1+101)-4))</f>
        <v/>
      </c>
      <c r="HR105">
        <f>IF(ISNA(HP105),NA(),Capability!$K$14)</f>
        <v/>
      </c>
      <c r="HS105">
        <f>IF(ISNA(HP105),NA(),Capability!$J$14)</f>
        <v/>
      </c>
      <c r="HT105">
        <f>IF(ISNA(HP105),NA(),Capability!$L$14)</f>
        <v/>
      </c>
      <c r="HU105">
        <f>IF(OR(ISNA(HQ105),ISNA(HQ104)),NA(),ABS(HQ105-HQ104))</f>
        <v/>
      </c>
      <c r="HV105">
        <f>IF(ISNA(HP105),NA(),Capability!$N$14)</f>
        <v/>
      </c>
      <c r="HW105">
        <f>IF(ISNA(HP105),NA(),IF(OR(Capability!$Q$14="",Settings!$F$7&lt;&gt;"Y"),NA(),Capability!$Q$14))</f>
        <v/>
      </c>
      <c r="HX105">
        <f>IF(ISNA(HP105),NA(),IF(OR(Capability!$P$14="",Settings!$F$7&lt;&gt;"Y"),NA(),Capability!$P$14))</f>
        <v/>
      </c>
    </row>
    <row r="106">
      <c r="A106" s="37" t="inlineStr">
        <is>
          <t>CAPABILITY</t>
        </is>
      </c>
      <c r="B106" s="28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R106">
        <f>IF((CU$1+102)&gt;CS$1,NA(),(CU$1+102)-4)</f>
        <v/>
      </c>
      <c r="CS106">
        <f>IF((CU$1+102)&gt;CS$1,NA(),INDEX('Data Entry'!$I$5:$I$10004,(CU$1+102)-4))</f>
        <v/>
      </c>
      <c r="CT106">
        <f>IF(ISNA(CR106),NA(),Capability!$K$6)</f>
        <v/>
      </c>
      <c r="CU106">
        <f>IF(ISNA(CR106),NA(),Capability!$J$6)</f>
        <v/>
      </c>
      <c r="CV106">
        <f>IF(ISNA(CR106),NA(),Capability!$L$6)</f>
        <v/>
      </c>
      <c r="CW106">
        <f>IF(OR(ISNA(CS106),ISNA(CS105)),NA(),ABS(CS106-CS105))</f>
        <v/>
      </c>
      <c r="CX106">
        <f>IF(ISNA(CR106),NA(),Capability!$N$6)</f>
        <v/>
      </c>
      <c r="CY106">
        <f>IF(ISNA(CR106),NA(),IF(OR(Capability!$Q$6="",Settings!$F$7&lt;&gt;"Y"),NA(),Capability!$Q$6))</f>
        <v/>
      </c>
      <c r="CZ106">
        <f>IF(ISNA(CR106),NA(),IF(OR(Capability!$P$6="",Settings!$F$7&lt;&gt;"Y"),NA(),Capability!$P$6))</f>
        <v/>
      </c>
      <c r="DH106">
        <f>IF((DK$1+102)&gt;DI$1,NA(),(DK$1+102)-4)</f>
        <v/>
      </c>
      <c r="DI106">
        <f>IF((DK$1+102)&gt;DI$1,NA(),INDEX('Data Entry'!$J$5:$J$10004,(DK$1+102)-4))</f>
        <v/>
      </c>
      <c r="DJ106">
        <f>IF(ISNA(DH106),NA(),Capability!$K$7)</f>
        <v/>
      </c>
      <c r="DK106">
        <f>IF(ISNA(DH106),NA(),Capability!$J$7)</f>
        <v/>
      </c>
      <c r="DL106">
        <f>IF(ISNA(DH106),NA(),Capability!$L$7)</f>
        <v/>
      </c>
      <c r="DM106">
        <f>IF(OR(ISNA(DI106),ISNA(DI105)),NA(),ABS(DI106-DI105))</f>
        <v/>
      </c>
      <c r="DN106">
        <f>IF(ISNA(DH106),NA(),Capability!$N$7)</f>
        <v/>
      </c>
      <c r="DO106">
        <f>IF(ISNA(DH106),NA(),IF(OR(Capability!$Q$7="",Settings!$F$7&lt;&gt;"Y"),NA(),Capability!$Q$7))</f>
        <v/>
      </c>
      <c r="DP106">
        <f>IF(ISNA(DH106),NA(),IF(OR(Capability!$P$7="",Settings!$F$7&lt;&gt;"Y"),NA(),Capability!$P$7))</f>
        <v/>
      </c>
      <c r="DX106">
        <f>IF((EA$1+102)&gt;DY$1,NA(),(EA$1+102)-4)</f>
        <v/>
      </c>
      <c r="DY106">
        <f>IF((EA$1+102)&gt;DY$1,NA(),INDEX('Data Entry'!$K$5:$K$10004,(EA$1+102)-4))</f>
        <v/>
      </c>
      <c r="DZ106">
        <f>IF(ISNA(DX106),NA(),Capability!$K$8)</f>
        <v/>
      </c>
      <c r="EA106">
        <f>IF(ISNA(DX106),NA(),Capability!$J$8)</f>
        <v/>
      </c>
      <c r="EB106">
        <f>IF(ISNA(DX106),NA(),Capability!$L$8)</f>
        <v/>
      </c>
      <c r="EC106">
        <f>IF(OR(ISNA(DY106),ISNA(DY105)),NA(),ABS(DY106-DY105))</f>
        <v/>
      </c>
      <c r="ED106">
        <f>IF(ISNA(DX106),NA(),Capability!$N$8)</f>
        <v/>
      </c>
      <c r="EE106">
        <f>IF(ISNA(DX106),NA(),IF(OR(Capability!$Q$8="",Settings!$F$7&lt;&gt;"Y"),NA(),Capability!$Q$8))</f>
        <v/>
      </c>
      <c r="EF106">
        <f>IF(ISNA(DX106),NA(),IF(OR(Capability!$P$8="",Settings!$F$7&lt;&gt;"Y"),NA(),Capability!$P$8))</f>
        <v/>
      </c>
      <c r="EN106">
        <f>IF((EQ$1+102)&gt;EO$1,NA(),(EQ$1+102)-4)</f>
        <v/>
      </c>
      <c r="EO106">
        <f>IF((EQ$1+102)&gt;EO$1,NA(),INDEX('Data Entry'!$L$5:$L$10004,(EQ$1+102)-4))</f>
        <v/>
      </c>
      <c r="EP106">
        <f>IF(ISNA(EN106),NA(),Capability!$K$9)</f>
        <v/>
      </c>
      <c r="EQ106">
        <f>IF(ISNA(EN106),NA(),Capability!$J$9)</f>
        <v/>
      </c>
      <c r="ER106">
        <f>IF(ISNA(EN106),NA(),Capability!$L$9)</f>
        <v/>
      </c>
      <c r="ES106">
        <f>IF(OR(ISNA(EO106),ISNA(EO105)),NA(),ABS(EO106-EO105))</f>
        <v/>
      </c>
      <c r="ET106">
        <f>IF(ISNA(EN106),NA(),Capability!$N$9)</f>
        <v/>
      </c>
      <c r="EU106">
        <f>IF(ISNA(EN106),NA(),IF(OR(Capability!$Q$9="",Settings!$F$7&lt;&gt;"Y"),NA(),Capability!$Q$9))</f>
        <v/>
      </c>
      <c r="EV106">
        <f>IF(ISNA(EN106),NA(),IF(OR(Capability!$P$9="",Settings!$F$7&lt;&gt;"Y"),NA(),Capability!$P$9))</f>
        <v/>
      </c>
      <c r="FD106">
        <f>IF((FG$1+102)&gt;FE$1,NA(),(FG$1+102)-4)</f>
        <v/>
      </c>
      <c r="FE106">
        <f>IF((FG$1+102)&gt;FE$1,NA(),INDEX('Data Entry'!$M$5:$M$10004,(FG$1+102)-4))</f>
        <v/>
      </c>
      <c r="FF106">
        <f>IF(ISNA(FD106),NA(),Capability!$K$10)</f>
        <v/>
      </c>
      <c r="FG106">
        <f>IF(ISNA(FD106),NA(),Capability!$J$10)</f>
        <v/>
      </c>
      <c r="FH106">
        <f>IF(ISNA(FD106),NA(),Capability!$L$10)</f>
        <v/>
      </c>
      <c r="FI106">
        <f>IF(OR(ISNA(FE106),ISNA(FE105)),NA(),ABS(FE106-FE105))</f>
        <v/>
      </c>
      <c r="FJ106">
        <f>IF(ISNA(FD106),NA(),Capability!$N$10)</f>
        <v/>
      </c>
      <c r="FK106">
        <f>IF(ISNA(FD106),NA(),IF(OR(Capability!$Q$10="",Settings!$F$7&lt;&gt;"Y"),NA(),Capability!$Q$10))</f>
        <v/>
      </c>
      <c r="FL106">
        <f>IF(ISNA(FD106),NA(),IF(OR(Capability!$P$10="",Settings!$F$7&lt;&gt;"Y"),NA(),Capability!$P$10))</f>
        <v/>
      </c>
      <c r="FT106">
        <f>IF((FW$1+102)&gt;FU$1,NA(),(FW$1+102)-4)</f>
        <v/>
      </c>
      <c r="FU106">
        <f>IF((FW$1+102)&gt;FU$1,NA(),INDEX('Data Entry'!$N$5:$N$10004,(FW$1+102)-4))</f>
        <v/>
      </c>
      <c r="FV106">
        <f>IF(ISNA(FT106),NA(),Capability!$K$11)</f>
        <v/>
      </c>
      <c r="FW106">
        <f>IF(ISNA(FT106),NA(),Capability!$J$11)</f>
        <v/>
      </c>
      <c r="FX106">
        <f>IF(ISNA(FT106),NA(),Capability!$L$11)</f>
        <v/>
      </c>
      <c r="FY106">
        <f>IF(OR(ISNA(FU106),ISNA(FU105)),NA(),ABS(FU106-FU105))</f>
        <v/>
      </c>
      <c r="FZ106">
        <f>IF(ISNA(FT106),NA(),Capability!$N$11)</f>
        <v/>
      </c>
      <c r="GA106">
        <f>IF(ISNA(FT106),NA(),IF(OR(Capability!$Q$11="",Settings!$F$7&lt;&gt;"Y"),NA(),Capability!$Q$11))</f>
        <v/>
      </c>
      <c r="GB106">
        <f>IF(ISNA(FT106),NA(),IF(OR(Capability!$P$11="",Settings!$F$7&lt;&gt;"Y"),NA(),Capability!$P$11))</f>
        <v/>
      </c>
      <c r="GJ106">
        <f>IF((GM$1+102)&gt;GK$1,NA(),(GM$1+102)-4)</f>
        <v/>
      </c>
      <c r="GK106">
        <f>IF((GM$1+102)&gt;GK$1,NA(),INDEX('Data Entry'!$O$5:$O$10004,(GM$1+102)-4))</f>
        <v/>
      </c>
      <c r="GL106">
        <f>IF(ISNA(GJ106),NA(),Capability!$K$12)</f>
        <v/>
      </c>
      <c r="GM106">
        <f>IF(ISNA(GJ106),NA(),Capability!$J$12)</f>
        <v/>
      </c>
      <c r="GN106">
        <f>IF(ISNA(GJ106),NA(),Capability!$L$12)</f>
        <v/>
      </c>
      <c r="GO106">
        <f>IF(OR(ISNA(GK106),ISNA(GK105)),NA(),ABS(GK106-GK105))</f>
        <v/>
      </c>
      <c r="GP106">
        <f>IF(ISNA(GJ106),NA(),Capability!$N$12)</f>
        <v/>
      </c>
      <c r="GQ106">
        <f>IF(ISNA(GJ106),NA(),IF(OR(Capability!$Q$12="",Settings!$F$7&lt;&gt;"Y"),NA(),Capability!$Q$12))</f>
        <v/>
      </c>
      <c r="GR106">
        <f>IF(ISNA(GJ106),NA(),IF(OR(Capability!$P$12="",Settings!$F$7&lt;&gt;"Y"),NA(),Capability!$P$12))</f>
        <v/>
      </c>
      <c r="GZ106">
        <f>IF((HC$1+102)&gt;HA$1,NA(),(HC$1+102)-4)</f>
        <v/>
      </c>
      <c r="HA106">
        <f>IF((HC$1+102)&gt;HA$1,NA(),INDEX('Data Entry'!$P$5:$P$10004,(HC$1+102)-4))</f>
        <v/>
      </c>
      <c r="HB106">
        <f>IF(ISNA(GZ106),NA(),Capability!$K$13)</f>
        <v/>
      </c>
      <c r="HC106">
        <f>IF(ISNA(GZ106),NA(),Capability!$J$13)</f>
        <v/>
      </c>
      <c r="HD106">
        <f>IF(ISNA(GZ106),NA(),Capability!$L$13)</f>
        <v/>
      </c>
      <c r="HE106">
        <f>IF(OR(ISNA(HA106),ISNA(HA105)),NA(),ABS(HA106-HA105))</f>
        <v/>
      </c>
      <c r="HF106">
        <f>IF(ISNA(GZ106),NA(),Capability!$N$13)</f>
        <v/>
      </c>
      <c r="HG106">
        <f>IF(ISNA(GZ106),NA(),IF(OR(Capability!$Q$13="",Settings!$F$7&lt;&gt;"Y"),NA(),Capability!$Q$13))</f>
        <v/>
      </c>
      <c r="HH106">
        <f>IF(ISNA(GZ106),NA(),IF(OR(Capability!$P$13="",Settings!$F$7&lt;&gt;"Y"),NA(),Capability!$P$13))</f>
        <v/>
      </c>
      <c r="HP106">
        <f>IF((HS$1+102)&gt;HQ$1,NA(),(HS$1+102)-4)</f>
        <v/>
      </c>
      <c r="HQ106">
        <f>IF((HS$1+102)&gt;HQ$1,NA(),INDEX('Data Entry'!$Q$5:$Q$10004,(HS$1+102)-4))</f>
        <v/>
      </c>
      <c r="HR106">
        <f>IF(ISNA(HP106),NA(),Capability!$K$14)</f>
        <v/>
      </c>
      <c r="HS106">
        <f>IF(ISNA(HP106),NA(),Capability!$J$14)</f>
        <v/>
      </c>
      <c r="HT106">
        <f>IF(ISNA(HP106),NA(),Capability!$L$14)</f>
        <v/>
      </c>
      <c r="HU106">
        <f>IF(OR(ISNA(HQ106),ISNA(HQ105)),NA(),ABS(HQ106-HQ105))</f>
        <v/>
      </c>
      <c r="HV106">
        <f>IF(ISNA(HP106),NA(),Capability!$N$14)</f>
        <v/>
      </c>
      <c r="HW106">
        <f>IF(ISNA(HP106),NA(),IF(OR(Capability!$Q$14="",Settings!$F$7&lt;&gt;"Y"),NA(),Capability!$Q$14))</f>
        <v/>
      </c>
      <c r="HX106">
        <f>IF(ISNA(HP106),NA(),IF(OR(Capability!$P$14="",Settings!$F$7&lt;&gt;"Y"),NA(),Capability!$P$14))</f>
        <v/>
      </c>
    </row>
    <row r="107">
      <c r="A107" s="35" t="inlineStr">
        <is>
          <t>Cp</t>
        </is>
      </c>
      <c r="B107" s="38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R107">
        <f>IF((CU$1+103)&gt;CS$1,NA(),(CU$1+103)-4)</f>
        <v/>
      </c>
      <c r="CS107">
        <f>IF((CU$1+103)&gt;CS$1,NA(),INDEX('Data Entry'!$I$5:$I$10004,(CU$1+103)-4))</f>
        <v/>
      </c>
      <c r="CT107">
        <f>IF(ISNA(CR107),NA(),Capability!$K$6)</f>
        <v/>
      </c>
      <c r="CU107">
        <f>IF(ISNA(CR107),NA(),Capability!$J$6)</f>
        <v/>
      </c>
      <c r="CV107">
        <f>IF(ISNA(CR107),NA(),Capability!$L$6)</f>
        <v/>
      </c>
      <c r="CW107">
        <f>IF(OR(ISNA(CS107),ISNA(CS106)),NA(),ABS(CS107-CS106))</f>
        <v/>
      </c>
      <c r="CX107">
        <f>IF(ISNA(CR107),NA(),Capability!$N$6)</f>
        <v/>
      </c>
      <c r="CY107">
        <f>IF(ISNA(CR107),NA(),IF(OR(Capability!$Q$6="",Settings!$F$7&lt;&gt;"Y"),NA(),Capability!$Q$6))</f>
        <v/>
      </c>
      <c r="CZ107">
        <f>IF(ISNA(CR107),NA(),IF(OR(Capability!$P$6="",Settings!$F$7&lt;&gt;"Y"),NA(),Capability!$P$6))</f>
        <v/>
      </c>
      <c r="DH107">
        <f>IF((DK$1+103)&gt;DI$1,NA(),(DK$1+103)-4)</f>
        <v/>
      </c>
      <c r="DI107">
        <f>IF((DK$1+103)&gt;DI$1,NA(),INDEX('Data Entry'!$J$5:$J$10004,(DK$1+103)-4))</f>
        <v/>
      </c>
      <c r="DJ107">
        <f>IF(ISNA(DH107),NA(),Capability!$K$7)</f>
        <v/>
      </c>
      <c r="DK107">
        <f>IF(ISNA(DH107),NA(),Capability!$J$7)</f>
        <v/>
      </c>
      <c r="DL107">
        <f>IF(ISNA(DH107),NA(),Capability!$L$7)</f>
        <v/>
      </c>
      <c r="DM107">
        <f>IF(OR(ISNA(DI107),ISNA(DI106)),NA(),ABS(DI107-DI106))</f>
        <v/>
      </c>
      <c r="DN107">
        <f>IF(ISNA(DH107),NA(),Capability!$N$7)</f>
        <v/>
      </c>
      <c r="DO107">
        <f>IF(ISNA(DH107),NA(),IF(OR(Capability!$Q$7="",Settings!$F$7&lt;&gt;"Y"),NA(),Capability!$Q$7))</f>
        <v/>
      </c>
      <c r="DP107">
        <f>IF(ISNA(DH107),NA(),IF(OR(Capability!$P$7="",Settings!$F$7&lt;&gt;"Y"),NA(),Capability!$P$7))</f>
        <v/>
      </c>
      <c r="DX107">
        <f>IF((EA$1+103)&gt;DY$1,NA(),(EA$1+103)-4)</f>
        <v/>
      </c>
      <c r="DY107">
        <f>IF((EA$1+103)&gt;DY$1,NA(),INDEX('Data Entry'!$K$5:$K$10004,(EA$1+103)-4))</f>
        <v/>
      </c>
      <c r="DZ107">
        <f>IF(ISNA(DX107),NA(),Capability!$K$8)</f>
        <v/>
      </c>
      <c r="EA107">
        <f>IF(ISNA(DX107),NA(),Capability!$J$8)</f>
        <v/>
      </c>
      <c r="EB107">
        <f>IF(ISNA(DX107),NA(),Capability!$L$8)</f>
        <v/>
      </c>
      <c r="EC107">
        <f>IF(OR(ISNA(DY107),ISNA(DY106)),NA(),ABS(DY107-DY106))</f>
        <v/>
      </c>
      <c r="ED107">
        <f>IF(ISNA(DX107),NA(),Capability!$N$8)</f>
        <v/>
      </c>
      <c r="EE107">
        <f>IF(ISNA(DX107),NA(),IF(OR(Capability!$Q$8="",Settings!$F$7&lt;&gt;"Y"),NA(),Capability!$Q$8))</f>
        <v/>
      </c>
      <c r="EF107">
        <f>IF(ISNA(DX107),NA(),IF(OR(Capability!$P$8="",Settings!$F$7&lt;&gt;"Y"),NA(),Capability!$P$8))</f>
        <v/>
      </c>
      <c r="EN107">
        <f>IF((EQ$1+103)&gt;EO$1,NA(),(EQ$1+103)-4)</f>
        <v/>
      </c>
      <c r="EO107">
        <f>IF((EQ$1+103)&gt;EO$1,NA(),INDEX('Data Entry'!$L$5:$L$10004,(EQ$1+103)-4))</f>
        <v/>
      </c>
      <c r="EP107">
        <f>IF(ISNA(EN107),NA(),Capability!$K$9)</f>
        <v/>
      </c>
      <c r="EQ107">
        <f>IF(ISNA(EN107),NA(),Capability!$J$9)</f>
        <v/>
      </c>
      <c r="ER107">
        <f>IF(ISNA(EN107),NA(),Capability!$L$9)</f>
        <v/>
      </c>
      <c r="ES107">
        <f>IF(OR(ISNA(EO107),ISNA(EO106)),NA(),ABS(EO107-EO106))</f>
        <v/>
      </c>
      <c r="ET107">
        <f>IF(ISNA(EN107),NA(),Capability!$N$9)</f>
        <v/>
      </c>
      <c r="EU107">
        <f>IF(ISNA(EN107),NA(),IF(OR(Capability!$Q$9="",Settings!$F$7&lt;&gt;"Y"),NA(),Capability!$Q$9))</f>
        <v/>
      </c>
      <c r="EV107">
        <f>IF(ISNA(EN107),NA(),IF(OR(Capability!$P$9="",Settings!$F$7&lt;&gt;"Y"),NA(),Capability!$P$9))</f>
        <v/>
      </c>
      <c r="FD107">
        <f>IF((FG$1+103)&gt;FE$1,NA(),(FG$1+103)-4)</f>
        <v/>
      </c>
      <c r="FE107">
        <f>IF((FG$1+103)&gt;FE$1,NA(),INDEX('Data Entry'!$M$5:$M$10004,(FG$1+103)-4))</f>
        <v/>
      </c>
      <c r="FF107">
        <f>IF(ISNA(FD107),NA(),Capability!$K$10)</f>
        <v/>
      </c>
      <c r="FG107">
        <f>IF(ISNA(FD107),NA(),Capability!$J$10)</f>
        <v/>
      </c>
      <c r="FH107">
        <f>IF(ISNA(FD107),NA(),Capability!$L$10)</f>
        <v/>
      </c>
      <c r="FI107">
        <f>IF(OR(ISNA(FE107),ISNA(FE106)),NA(),ABS(FE107-FE106))</f>
        <v/>
      </c>
      <c r="FJ107">
        <f>IF(ISNA(FD107),NA(),Capability!$N$10)</f>
        <v/>
      </c>
      <c r="FK107">
        <f>IF(ISNA(FD107),NA(),IF(OR(Capability!$Q$10="",Settings!$F$7&lt;&gt;"Y"),NA(),Capability!$Q$10))</f>
        <v/>
      </c>
      <c r="FL107">
        <f>IF(ISNA(FD107),NA(),IF(OR(Capability!$P$10="",Settings!$F$7&lt;&gt;"Y"),NA(),Capability!$P$10))</f>
        <v/>
      </c>
      <c r="FT107">
        <f>IF((FW$1+103)&gt;FU$1,NA(),(FW$1+103)-4)</f>
        <v/>
      </c>
      <c r="FU107">
        <f>IF((FW$1+103)&gt;FU$1,NA(),INDEX('Data Entry'!$N$5:$N$10004,(FW$1+103)-4))</f>
        <v/>
      </c>
      <c r="FV107">
        <f>IF(ISNA(FT107),NA(),Capability!$K$11)</f>
        <v/>
      </c>
      <c r="FW107">
        <f>IF(ISNA(FT107),NA(),Capability!$J$11)</f>
        <v/>
      </c>
      <c r="FX107">
        <f>IF(ISNA(FT107),NA(),Capability!$L$11)</f>
        <v/>
      </c>
      <c r="FY107">
        <f>IF(OR(ISNA(FU107),ISNA(FU106)),NA(),ABS(FU107-FU106))</f>
        <v/>
      </c>
      <c r="FZ107">
        <f>IF(ISNA(FT107),NA(),Capability!$N$11)</f>
        <v/>
      </c>
      <c r="GA107">
        <f>IF(ISNA(FT107),NA(),IF(OR(Capability!$Q$11="",Settings!$F$7&lt;&gt;"Y"),NA(),Capability!$Q$11))</f>
        <v/>
      </c>
      <c r="GB107">
        <f>IF(ISNA(FT107),NA(),IF(OR(Capability!$P$11="",Settings!$F$7&lt;&gt;"Y"),NA(),Capability!$P$11))</f>
        <v/>
      </c>
      <c r="GJ107">
        <f>IF((GM$1+103)&gt;GK$1,NA(),(GM$1+103)-4)</f>
        <v/>
      </c>
      <c r="GK107">
        <f>IF((GM$1+103)&gt;GK$1,NA(),INDEX('Data Entry'!$O$5:$O$10004,(GM$1+103)-4))</f>
        <v/>
      </c>
      <c r="GL107">
        <f>IF(ISNA(GJ107),NA(),Capability!$K$12)</f>
        <v/>
      </c>
      <c r="GM107">
        <f>IF(ISNA(GJ107),NA(),Capability!$J$12)</f>
        <v/>
      </c>
      <c r="GN107">
        <f>IF(ISNA(GJ107),NA(),Capability!$L$12)</f>
        <v/>
      </c>
      <c r="GO107">
        <f>IF(OR(ISNA(GK107),ISNA(GK106)),NA(),ABS(GK107-GK106))</f>
        <v/>
      </c>
      <c r="GP107">
        <f>IF(ISNA(GJ107),NA(),Capability!$N$12)</f>
        <v/>
      </c>
      <c r="GQ107">
        <f>IF(ISNA(GJ107),NA(),IF(OR(Capability!$Q$12="",Settings!$F$7&lt;&gt;"Y"),NA(),Capability!$Q$12))</f>
        <v/>
      </c>
      <c r="GR107">
        <f>IF(ISNA(GJ107),NA(),IF(OR(Capability!$P$12="",Settings!$F$7&lt;&gt;"Y"),NA(),Capability!$P$12))</f>
        <v/>
      </c>
      <c r="GZ107">
        <f>IF((HC$1+103)&gt;HA$1,NA(),(HC$1+103)-4)</f>
        <v/>
      </c>
      <c r="HA107">
        <f>IF((HC$1+103)&gt;HA$1,NA(),INDEX('Data Entry'!$P$5:$P$10004,(HC$1+103)-4))</f>
        <v/>
      </c>
      <c r="HB107">
        <f>IF(ISNA(GZ107),NA(),Capability!$K$13)</f>
        <v/>
      </c>
      <c r="HC107">
        <f>IF(ISNA(GZ107),NA(),Capability!$J$13)</f>
        <v/>
      </c>
      <c r="HD107">
        <f>IF(ISNA(GZ107),NA(),Capability!$L$13)</f>
        <v/>
      </c>
      <c r="HE107">
        <f>IF(OR(ISNA(HA107),ISNA(HA106)),NA(),ABS(HA107-HA106))</f>
        <v/>
      </c>
      <c r="HF107">
        <f>IF(ISNA(GZ107),NA(),Capability!$N$13)</f>
        <v/>
      </c>
      <c r="HG107">
        <f>IF(ISNA(GZ107),NA(),IF(OR(Capability!$Q$13="",Settings!$F$7&lt;&gt;"Y"),NA(),Capability!$Q$13))</f>
        <v/>
      </c>
      <c r="HH107">
        <f>IF(ISNA(GZ107),NA(),IF(OR(Capability!$P$13="",Settings!$F$7&lt;&gt;"Y"),NA(),Capability!$P$13))</f>
        <v/>
      </c>
      <c r="HP107">
        <f>IF((HS$1+103)&gt;HQ$1,NA(),(HS$1+103)-4)</f>
        <v/>
      </c>
      <c r="HQ107">
        <f>IF((HS$1+103)&gt;HQ$1,NA(),INDEX('Data Entry'!$Q$5:$Q$10004,(HS$1+103)-4))</f>
        <v/>
      </c>
      <c r="HR107">
        <f>IF(ISNA(HP107),NA(),Capability!$K$14)</f>
        <v/>
      </c>
      <c r="HS107">
        <f>IF(ISNA(HP107),NA(),Capability!$J$14)</f>
        <v/>
      </c>
      <c r="HT107">
        <f>IF(ISNA(HP107),NA(),Capability!$L$14)</f>
        <v/>
      </c>
      <c r="HU107">
        <f>IF(OR(ISNA(HQ107),ISNA(HQ106)),NA(),ABS(HQ107-HQ106))</f>
        <v/>
      </c>
      <c r="HV107">
        <f>IF(ISNA(HP107),NA(),Capability!$N$14)</f>
        <v/>
      </c>
      <c r="HW107">
        <f>IF(ISNA(HP107),NA(),IF(OR(Capability!$Q$14="",Settings!$F$7&lt;&gt;"Y"),NA(),Capability!$Q$14))</f>
        <v/>
      </c>
      <c r="HX107">
        <f>IF(ISNA(HP107),NA(),IF(OR(Capability!$P$14="",Settings!$F$7&lt;&gt;"Y"),NA(),Capability!$P$14))</f>
        <v/>
      </c>
    </row>
    <row r="108">
      <c r="A108" s="35" t="inlineStr">
        <is>
          <t>Cpk</t>
        </is>
      </c>
      <c r="B108" s="38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R108">
        <f>IF((CU$1+104)&gt;CS$1,NA(),(CU$1+104)-4)</f>
        <v/>
      </c>
      <c r="CS108">
        <f>IF((CU$1+104)&gt;CS$1,NA(),INDEX('Data Entry'!$I$5:$I$10004,(CU$1+104)-4))</f>
        <v/>
      </c>
      <c r="CT108">
        <f>IF(ISNA(CR108),NA(),Capability!$K$6)</f>
        <v/>
      </c>
      <c r="CU108">
        <f>IF(ISNA(CR108),NA(),Capability!$J$6)</f>
        <v/>
      </c>
      <c r="CV108">
        <f>IF(ISNA(CR108),NA(),Capability!$L$6)</f>
        <v/>
      </c>
      <c r="CW108">
        <f>IF(OR(ISNA(CS108),ISNA(CS107)),NA(),ABS(CS108-CS107))</f>
        <v/>
      </c>
      <c r="CX108">
        <f>IF(ISNA(CR108),NA(),Capability!$N$6)</f>
        <v/>
      </c>
      <c r="CY108">
        <f>IF(ISNA(CR108),NA(),IF(OR(Capability!$Q$6="",Settings!$F$7&lt;&gt;"Y"),NA(),Capability!$Q$6))</f>
        <v/>
      </c>
      <c r="CZ108">
        <f>IF(ISNA(CR108),NA(),IF(OR(Capability!$P$6="",Settings!$F$7&lt;&gt;"Y"),NA(),Capability!$P$6))</f>
        <v/>
      </c>
      <c r="DH108">
        <f>IF((DK$1+104)&gt;DI$1,NA(),(DK$1+104)-4)</f>
        <v/>
      </c>
      <c r="DI108">
        <f>IF((DK$1+104)&gt;DI$1,NA(),INDEX('Data Entry'!$J$5:$J$10004,(DK$1+104)-4))</f>
        <v/>
      </c>
      <c r="DJ108">
        <f>IF(ISNA(DH108),NA(),Capability!$K$7)</f>
        <v/>
      </c>
      <c r="DK108">
        <f>IF(ISNA(DH108),NA(),Capability!$J$7)</f>
        <v/>
      </c>
      <c r="DL108">
        <f>IF(ISNA(DH108),NA(),Capability!$L$7)</f>
        <v/>
      </c>
      <c r="DM108">
        <f>IF(OR(ISNA(DI108),ISNA(DI107)),NA(),ABS(DI108-DI107))</f>
        <v/>
      </c>
      <c r="DN108">
        <f>IF(ISNA(DH108),NA(),Capability!$N$7)</f>
        <v/>
      </c>
      <c r="DO108">
        <f>IF(ISNA(DH108),NA(),IF(OR(Capability!$Q$7="",Settings!$F$7&lt;&gt;"Y"),NA(),Capability!$Q$7))</f>
        <v/>
      </c>
      <c r="DP108">
        <f>IF(ISNA(DH108),NA(),IF(OR(Capability!$P$7="",Settings!$F$7&lt;&gt;"Y"),NA(),Capability!$P$7))</f>
        <v/>
      </c>
      <c r="DX108">
        <f>IF((EA$1+104)&gt;DY$1,NA(),(EA$1+104)-4)</f>
        <v/>
      </c>
      <c r="DY108">
        <f>IF((EA$1+104)&gt;DY$1,NA(),INDEX('Data Entry'!$K$5:$K$10004,(EA$1+104)-4))</f>
        <v/>
      </c>
      <c r="DZ108">
        <f>IF(ISNA(DX108),NA(),Capability!$K$8)</f>
        <v/>
      </c>
      <c r="EA108">
        <f>IF(ISNA(DX108),NA(),Capability!$J$8)</f>
        <v/>
      </c>
      <c r="EB108">
        <f>IF(ISNA(DX108),NA(),Capability!$L$8)</f>
        <v/>
      </c>
      <c r="EC108">
        <f>IF(OR(ISNA(DY108),ISNA(DY107)),NA(),ABS(DY108-DY107))</f>
        <v/>
      </c>
      <c r="ED108">
        <f>IF(ISNA(DX108),NA(),Capability!$N$8)</f>
        <v/>
      </c>
      <c r="EE108">
        <f>IF(ISNA(DX108),NA(),IF(OR(Capability!$Q$8="",Settings!$F$7&lt;&gt;"Y"),NA(),Capability!$Q$8))</f>
        <v/>
      </c>
      <c r="EF108">
        <f>IF(ISNA(DX108),NA(),IF(OR(Capability!$P$8="",Settings!$F$7&lt;&gt;"Y"),NA(),Capability!$P$8))</f>
        <v/>
      </c>
      <c r="EN108">
        <f>IF((EQ$1+104)&gt;EO$1,NA(),(EQ$1+104)-4)</f>
        <v/>
      </c>
      <c r="EO108">
        <f>IF((EQ$1+104)&gt;EO$1,NA(),INDEX('Data Entry'!$L$5:$L$10004,(EQ$1+104)-4))</f>
        <v/>
      </c>
      <c r="EP108">
        <f>IF(ISNA(EN108),NA(),Capability!$K$9)</f>
        <v/>
      </c>
      <c r="EQ108">
        <f>IF(ISNA(EN108),NA(),Capability!$J$9)</f>
        <v/>
      </c>
      <c r="ER108">
        <f>IF(ISNA(EN108),NA(),Capability!$L$9)</f>
        <v/>
      </c>
      <c r="ES108">
        <f>IF(OR(ISNA(EO108),ISNA(EO107)),NA(),ABS(EO108-EO107))</f>
        <v/>
      </c>
      <c r="ET108">
        <f>IF(ISNA(EN108),NA(),Capability!$N$9)</f>
        <v/>
      </c>
      <c r="EU108">
        <f>IF(ISNA(EN108),NA(),IF(OR(Capability!$Q$9="",Settings!$F$7&lt;&gt;"Y"),NA(),Capability!$Q$9))</f>
        <v/>
      </c>
      <c r="EV108">
        <f>IF(ISNA(EN108),NA(),IF(OR(Capability!$P$9="",Settings!$F$7&lt;&gt;"Y"),NA(),Capability!$P$9))</f>
        <v/>
      </c>
      <c r="FD108">
        <f>IF((FG$1+104)&gt;FE$1,NA(),(FG$1+104)-4)</f>
        <v/>
      </c>
      <c r="FE108">
        <f>IF((FG$1+104)&gt;FE$1,NA(),INDEX('Data Entry'!$M$5:$M$10004,(FG$1+104)-4))</f>
        <v/>
      </c>
      <c r="FF108">
        <f>IF(ISNA(FD108),NA(),Capability!$K$10)</f>
        <v/>
      </c>
      <c r="FG108">
        <f>IF(ISNA(FD108),NA(),Capability!$J$10)</f>
        <v/>
      </c>
      <c r="FH108">
        <f>IF(ISNA(FD108),NA(),Capability!$L$10)</f>
        <v/>
      </c>
      <c r="FI108">
        <f>IF(OR(ISNA(FE108),ISNA(FE107)),NA(),ABS(FE108-FE107))</f>
        <v/>
      </c>
      <c r="FJ108">
        <f>IF(ISNA(FD108),NA(),Capability!$N$10)</f>
        <v/>
      </c>
      <c r="FK108">
        <f>IF(ISNA(FD108),NA(),IF(OR(Capability!$Q$10="",Settings!$F$7&lt;&gt;"Y"),NA(),Capability!$Q$10))</f>
        <v/>
      </c>
      <c r="FL108">
        <f>IF(ISNA(FD108),NA(),IF(OR(Capability!$P$10="",Settings!$F$7&lt;&gt;"Y"),NA(),Capability!$P$10))</f>
        <v/>
      </c>
      <c r="FT108">
        <f>IF((FW$1+104)&gt;FU$1,NA(),(FW$1+104)-4)</f>
        <v/>
      </c>
      <c r="FU108">
        <f>IF((FW$1+104)&gt;FU$1,NA(),INDEX('Data Entry'!$N$5:$N$10004,(FW$1+104)-4))</f>
        <v/>
      </c>
      <c r="FV108">
        <f>IF(ISNA(FT108),NA(),Capability!$K$11)</f>
        <v/>
      </c>
      <c r="FW108">
        <f>IF(ISNA(FT108),NA(),Capability!$J$11)</f>
        <v/>
      </c>
      <c r="FX108">
        <f>IF(ISNA(FT108),NA(),Capability!$L$11)</f>
        <v/>
      </c>
      <c r="FY108">
        <f>IF(OR(ISNA(FU108),ISNA(FU107)),NA(),ABS(FU108-FU107))</f>
        <v/>
      </c>
      <c r="FZ108">
        <f>IF(ISNA(FT108),NA(),Capability!$N$11)</f>
        <v/>
      </c>
      <c r="GA108">
        <f>IF(ISNA(FT108),NA(),IF(OR(Capability!$Q$11="",Settings!$F$7&lt;&gt;"Y"),NA(),Capability!$Q$11))</f>
        <v/>
      </c>
      <c r="GB108">
        <f>IF(ISNA(FT108),NA(),IF(OR(Capability!$P$11="",Settings!$F$7&lt;&gt;"Y"),NA(),Capability!$P$11))</f>
        <v/>
      </c>
      <c r="GJ108">
        <f>IF((GM$1+104)&gt;GK$1,NA(),(GM$1+104)-4)</f>
        <v/>
      </c>
      <c r="GK108">
        <f>IF((GM$1+104)&gt;GK$1,NA(),INDEX('Data Entry'!$O$5:$O$10004,(GM$1+104)-4))</f>
        <v/>
      </c>
      <c r="GL108">
        <f>IF(ISNA(GJ108),NA(),Capability!$K$12)</f>
        <v/>
      </c>
      <c r="GM108">
        <f>IF(ISNA(GJ108),NA(),Capability!$J$12)</f>
        <v/>
      </c>
      <c r="GN108">
        <f>IF(ISNA(GJ108),NA(),Capability!$L$12)</f>
        <v/>
      </c>
      <c r="GO108">
        <f>IF(OR(ISNA(GK108),ISNA(GK107)),NA(),ABS(GK108-GK107))</f>
        <v/>
      </c>
      <c r="GP108">
        <f>IF(ISNA(GJ108),NA(),Capability!$N$12)</f>
        <v/>
      </c>
      <c r="GQ108">
        <f>IF(ISNA(GJ108),NA(),IF(OR(Capability!$Q$12="",Settings!$F$7&lt;&gt;"Y"),NA(),Capability!$Q$12))</f>
        <v/>
      </c>
      <c r="GR108">
        <f>IF(ISNA(GJ108),NA(),IF(OR(Capability!$P$12="",Settings!$F$7&lt;&gt;"Y"),NA(),Capability!$P$12))</f>
        <v/>
      </c>
      <c r="GZ108">
        <f>IF((HC$1+104)&gt;HA$1,NA(),(HC$1+104)-4)</f>
        <v/>
      </c>
      <c r="HA108">
        <f>IF((HC$1+104)&gt;HA$1,NA(),INDEX('Data Entry'!$P$5:$P$10004,(HC$1+104)-4))</f>
        <v/>
      </c>
      <c r="HB108">
        <f>IF(ISNA(GZ108),NA(),Capability!$K$13)</f>
        <v/>
      </c>
      <c r="HC108">
        <f>IF(ISNA(GZ108),NA(),Capability!$J$13)</f>
        <v/>
      </c>
      <c r="HD108">
        <f>IF(ISNA(GZ108),NA(),Capability!$L$13)</f>
        <v/>
      </c>
      <c r="HE108">
        <f>IF(OR(ISNA(HA108),ISNA(HA107)),NA(),ABS(HA108-HA107))</f>
        <v/>
      </c>
      <c r="HF108">
        <f>IF(ISNA(GZ108),NA(),Capability!$N$13)</f>
        <v/>
      </c>
      <c r="HG108">
        <f>IF(ISNA(GZ108),NA(),IF(OR(Capability!$Q$13="",Settings!$F$7&lt;&gt;"Y"),NA(),Capability!$Q$13))</f>
        <v/>
      </c>
      <c r="HH108">
        <f>IF(ISNA(GZ108),NA(),IF(OR(Capability!$P$13="",Settings!$F$7&lt;&gt;"Y"),NA(),Capability!$P$13))</f>
        <v/>
      </c>
      <c r="HP108">
        <f>IF((HS$1+104)&gt;HQ$1,NA(),(HS$1+104)-4)</f>
        <v/>
      </c>
      <c r="HQ108">
        <f>IF((HS$1+104)&gt;HQ$1,NA(),INDEX('Data Entry'!$Q$5:$Q$10004,(HS$1+104)-4))</f>
        <v/>
      </c>
      <c r="HR108">
        <f>IF(ISNA(HP108),NA(),Capability!$K$14)</f>
        <v/>
      </c>
      <c r="HS108">
        <f>IF(ISNA(HP108),NA(),Capability!$J$14)</f>
        <v/>
      </c>
      <c r="HT108">
        <f>IF(ISNA(HP108),NA(),Capability!$L$14)</f>
        <v/>
      </c>
      <c r="HU108">
        <f>IF(OR(ISNA(HQ108),ISNA(HQ107)),NA(),ABS(HQ108-HQ107))</f>
        <v/>
      </c>
      <c r="HV108">
        <f>IF(ISNA(HP108),NA(),Capability!$N$14)</f>
        <v/>
      </c>
      <c r="HW108">
        <f>IF(ISNA(HP108),NA(),IF(OR(Capability!$Q$14="",Settings!$F$7&lt;&gt;"Y"),NA(),Capability!$Q$14))</f>
        <v/>
      </c>
      <c r="HX108">
        <f>IF(ISNA(HP108),NA(),IF(OR(Capability!$P$14="",Settings!$F$7&lt;&gt;"Y"),NA(),Capability!$P$14))</f>
        <v/>
      </c>
    </row>
    <row r="109">
      <c r="A109" s="35" t="inlineStr">
        <is>
          <t>Pp</t>
        </is>
      </c>
      <c r="B109" s="38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R109">
        <f>IF((CU$1+105)&gt;CS$1,NA(),(CU$1+105)-4)</f>
        <v/>
      </c>
      <c r="CS109">
        <f>IF((CU$1+105)&gt;CS$1,NA(),INDEX('Data Entry'!$I$5:$I$10004,(CU$1+105)-4))</f>
        <v/>
      </c>
      <c r="CT109">
        <f>IF(ISNA(CR109),NA(),Capability!$K$6)</f>
        <v/>
      </c>
      <c r="CU109">
        <f>IF(ISNA(CR109),NA(),Capability!$J$6)</f>
        <v/>
      </c>
      <c r="CV109">
        <f>IF(ISNA(CR109),NA(),Capability!$L$6)</f>
        <v/>
      </c>
      <c r="CW109">
        <f>IF(OR(ISNA(CS109),ISNA(CS108)),NA(),ABS(CS109-CS108))</f>
        <v/>
      </c>
      <c r="CX109">
        <f>IF(ISNA(CR109),NA(),Capability!$N$6)</f>
        <v/>
      </c>
      <c r="CY109">
        <f>IF(ISNA(CR109),NA(),IF(OR(Capability!$Q$6="",Settings!$F$7&lt;&gt;"Y"),NA(),Capability!$Q$6))</f>
        <v/>
      </c>
      <c r="CZ109">
        <f>IF(ISNA(CR109),NA(),IF(OR(Capability!$P$6="",Settings!$F$7&lt;&gt;"Y"),NA(),Capability!$P$6))</f>
        <v/>
      </c>
      <c r="DH109">
        <f>IF((DK$1+105)&gt;DI$1,NA(),(DK$1+105)-4)</f>
        <v/>
      </c>
      <c r="DI109">
        <f>IF((DK$1+105)&gt;DI$1,NA(),INDEX('Data Entry'!$J$5:$J$10004,(DK$1+105)-4))</f>
        <v/>
      </c>
      <c r="DJ109">
        <f>IF(ISNA(DH109),NA(),Capability!$K$7)</f>
        <v/>
      </c>
      <c r="DK109">
        <f>IF(ISNA(DH109),NA(),Capability!$J$7)</f>
        <v/>
      </c>
      <c r="DL109">
        <f>IF(ISNA(DH109),NA(),Capability!$L$7)</f>
        <v/>
      </c>
      <c r="DM109">
        <f>IF(OR(ISNA(DI109),ISNA(DI108)),NA(),ABS(DI109-DI108))</f>
        <v/>
      </c>
      <c r="DN109">
        <f>IF(ISNA(DH109),NA(),Capability!$N$7)</f>
        <v/>
      </c>
      <c r="DO109">
        <f>IF(ISNA(DH109),NA(),IF(OR(Capability!$Q$7="",Settings!$F$7&lt;&gt;"Y"),NA(),Capability!$Q$7))</f>
        <v/>
      </c>
      <c r="DP109">
        <f>IF(ISNA(DH109),NA(),IF(OR(Capability!$P$7="",Settings!$F$7&lt;&gt;"Y"),NA(),Capability!$P$7))</f>
        <v/>
      </c>
      <c r="DX109">
        <f>IF((EA$1+105)&gt;DY$1,NA(),(EA$1+105)-4)</f>
        <v/>
      </c>
      <c r="DY109">
        <f>IF((EA$1+105)&gt;DY$1,NA(),INDEX('Data Entry'!$K$5:$K$10004,(EA$1+105)-4))</f>
        <v/>
      </c>
      <c r="DZ109">
        <f>IF(ISNA(DX109),NA(),Capability!$K$8)</f>
        <v/>
      </c>
      <c r="EA109">
        <f>IF(ISNA(DX109),NA(),Capability!$J$8)</f>
        <v/>
      </c>
      <c r="EB109">
        <f>IF(ISNA(DX109),NA(),Capability!$L$8)</f>
        <v/>
      </c>
      <c r="EC109">
        <f>IF(OR(ISNA(DY109),ISNA(DY108)),NA(),ABS(DY109-DY108))</f>
        <v/>
      </c>
      <c r="ED109">
        <f>IF(ISNA(DX109),NA(),Capability!$N$8)</f>
        <v/>
      </c>
      <c r="EE109">
        <f>IF(ISNA(DX109),NA(),IF(OR(Capability!$Q$8="",Settings!$F$7&lt;&gt;"Y"),NA(),Capability!$Q$8))</f>
        <v/>
      </c>
      <c r="EF109">
        <f>IF(ISNA(DX109),NA(),IF(OR(Capability!$P$8="",Settings!$F$7&lt;&gt;"Y"),NA(),Capability!$P$8))</f>
        <v/>
      </c>
      <c r="EN109">
        <f>IF((EQ$1+105)&gt;EO$1,NA(),(EQ$1+105)-4)</f>
        <v/>
      </c>
      <c r="EO109">
        <f>IF((EQ$1+105)&gt;EO$1,NA(),INDEX('Data Entry'!$L$5:$L$10004,(EQ$1+105)-4))</f>
        <v/>
      </c>
      <c r="EP109">
        <f>IF(ISNA(EN109),NA(),Capability!$K$9)</f>
        <v/>
      </c>
      <c r="EQ109">
        <f>IF(ISNA(EN109),NA(),Capability!$J$9)</f>
        <v/>
      </c>
      <c r="ER109">
        <f>IF(ISNA(EN109),NA(),Capability!$L$9)</f>
        <v/>
      </c>
      <c r="ES109">
        <f>IF(OR(ISNA(EO109),ISNA(EO108)),NA(),ABS(EO109-EO108))</f>
        <v/>
      </c>
      <c r="ET109">
        <f>IF(ISNA(EN109),NA(),Capability!$N$9)</f>
        <v/>
      </c>
      <c r="EU109">
        <f>IF(ISNA(EN109),NA(),IF(OR(Capability!$Q$9="",Settings!$F$7&lt;&gt;"Y"),NA(),Capability!$Q$9))</f>
        <v/>
      </c>
      <c r="EV109">
        <f>IF(ISNA(EN109),NA(),IF(OR(Capability!$P$9="",Settings!$F$7&lt;&gt;"Y"),NA(),Capability!$P$9))</f>
        <v/>
      </c>
      <c r="FD109">
        <f>IF((FG$1+105)&gt;FE$1,NA(),(FG$1+105)-4)</f>
        <v/>
      </c>
      <c r="FE109">
        <f>IF((FG$1+105)&gt;FE$1,NA(),INDEX('Data Entry'!$M$5:$M$10004,(FG$1+105)-4))</f>
        <v/>
      </c>
      <c r="FF109">
        <f>IF(ISNA(FD109),NA(),Capability!$K$10)</f>
        <v/>
      </c>
      <c r="FG109">
        <f>IF(ISNA(FD109),NA(),Capability!$J$10)</f>
        <v/>
      </c>
      <c r="FH109">
        <f>IF(ISNA(FD109),NA(),Capability!$L$10)</f>
        <v/>
      </c>
      <c r="FI109">
        <f>IF(OR(ISNA(FE109),ISNA(FE108)),NA(),ABS(FE109-FE108))</f>
        <v/>
      </c>
      <c r="FJ109">
        <f>IF(ISNA(FD109),NA(),Capability!$N$10)</f>
        <v/>
      </c>
      <c r="FK109">
        <f>IF(ISNA(FD109),NA(),IF(OR(Capability!$Q$10="",Settings!$F$7&lt;&gt;"Y"),NA(),Capability!$Q$10))</f>
        <v/>
      </c>
      <c r="FL109">
        <f>IF(ISNA(FD109),NA(),IF(OR(Capability!$P$10="",Settings!$F$7&lt;&gt;"Y"),NA(),Capability!$P$10))</f>
        <v/>
      </c>
      <c r="FT109">
        <f>IF((FW$1+105)&gt;FU$1,NA(),(FW$1+105)-4)</f>
        <v/>
      </c>
      <c r="FU109">
        <f>IF((FW$1+105)&gt;FU$1,NA(),INDEX('Data Entry'!$N$5:$N$10004,(FW$1+105)-4))</f>
        <v/>
      </c>
      <c r="FV109">
        <f>IF(ISNA(FT109),NA(),Capability!$K$11)</f>
        <v/>
      </c>
      <c r="FW109">
        <f>IF(ISNA(FT109),NA(),Capability!$J$11)</f>
        <v/>
      </c>
      <c r="FX109">
        <f>IF(ISNA(FT109),NA(),Capability!$L$11)</f>
        <v/>
      </c>
      <c r="FY109">
        <f>IF(OR(ISNA(FU109),ISNA(FU108)),NA(),ABS(FU109-FU108))</f>
        <v/>
      </c>
      <c r="FZ109">
        <f>IF(ISNA(FT109),NA(),Capability!$N$11)</f>
        <v/>
      </c>
      <c r="GA109">
        <f>IF(ISNA(FT109),NA(),IF(OR(Capability!$Q$11="",Settings!$F$7&lt;&gt;"Y"),NA(),Capability!$Q$11))</f>
        <v/>
      </c>
      <c r="GB109">
        <f>IF(ISNA(FT109),NA(),IF(OR(Capability!$P$11="",Settings!$F$7&lt;&gt;"Y"),NA(),Capability!$P$11))</f>
        <v/>
      </c>
      <c r="GJ109">
        <f>IF((GM$1+105)&gt;GK$1,NA(),(GM$1+105)-4)</f>
        <v/>
      </c>
      <c r="GK109">
        <f>IF((GM$1+105)&gt;GK$1,NA(),INDEX('Data Entry'!$O$5:$O$10004,(GM$1+105)-4))</f>
        <v/>
      </c>
      <c r="GL109">
        <f>IF(ISNA(GJ109),NA(),Capability!$K$12)</f>
        <v/>
      </c>
      <c r="GM109">
        <f>IF(ISNA(GJ109),NA(),Capability!$J$12)</f>
        <v/>
      </c>
      <c r="GN109">
        <f>IF(ISNA(GJ109),NA(),Capability!$L$12)</f>
        <v/>
      </c>
      <c r="GO109">
        <f>IF(OR(ISNA(GK109),ISNA(GK108)),NA(),ABS(GK109-GK108))</f>
        <v/>
      </c>
      <c r="GP109">
        <f>IF(ISNA(GJ109),NA(),Capability!$N$12)</f>
        <v/>
      </c>
      <c r="GQ109">
        <f>IF(ISNA(GJ109),NA(),IF(OR(Capability!$Q$12="",Settings!$F$7&lt;&gt;"Y"),NA(),Capability!$Q$12))</f>
        <v/>
      </c>
      <c r="GR109">
        <f>IF(ISNA(GJ109),NA(),IF(OR(Capability!$P$12="",Settings!$F$7&lt;&gt;"Y"),NA(),Capability!$P$12))</f>
        <v/>
      </c>
      <c r="GZ109">
        <f>IF((HC$1+105)&gt;HA$1,NA(),(HC$1+105)-4)</f>
        <v/>
      </c>
      <c r="HA109">
        <f>IF((HC$1+105)&gt;HA$1,NA(),INDEX('Data Entry'!$P$5:$P$10004,(HC$1+105)-4))</f>
        <v/>
      </c>
      <c r="HB109">
        <f>IF(ISNA(GZ109),NA(),Capability!$K$13)</f>
        <v/>
      </c>
      <c r="HC109">
        <f>IF(ISNA(GZ109),NA(),Capability!$J$13)</f>
        <v/>
      </c>
      <c r="HD109">
        <f>IF(ISNA(GZ109),NA(),Capability!$L$13)</f>
        <v/>
      </c>
      <c r="HE109">
        <f>IF(OR(ISNA(HA109),ISNA(HA108)),NA(),ABS(HA109-HA108))</f>
        <v/>
      </c>
      <c r="HF109">
        <f>IF(ISNA(GZ109),NA(),Capability!$N$13)</f>
        <v/>
      </c>
      <c r="HG109">
        <f>IF(ISNA(GZ109),NA(),IF(OR(Capability!$Q$13="",Settings!$F$7&lt;&gt;"Y"),NA(),Capability!$Q$13))</f>
        <v/>
      </c>
      <c r="HH109">
        <f>IF(ISNA(GZ109),NA(),IF(OR(Capability!$P$13="",Settings!$F$7&lt;&gt;"Y"),NA(),Capability!$P$13))</f>
        <v/>
      </c>
      <c r="HP109">
        <f>IF((HS$1+105)&gt;HQ$1,NA(),(HS$1+105)-4)</f>
        <v/>
      </c>
      <c r="HQ109">
        <f>IF((HS$1+105)&gt;HQ$1,NA(),INDEX('Data Entry'!$Q$5:$Q$10004,(HS$1+105)-4))</f>
        <v/>
      </c>
      <c r="HR109">
        <f>IF(ISNA(HP109),NA(),Capability!$K$14)</f>
        <v/>
      </c>
      <c r="HS109">
        <f>IF(ISNA(HP109),NA(),Capability!$J$14)</f>
        <v/>
      </c>
      <c r="HT109">
        <f>IF(ISNA(HP109),NA(),Capability!$L$14)</f>
        <v/>
      </c>
      <c r="HU109">
        <f>IF(OR(ISNA(HQ109),ISNA(HQ108)),NA(),ABS(HQ109-HQ108))</f>
        <v/>
      </c>
      <c r="HV109">
        <f>IF(ISNA(HP109),NA(),Capability!$N$14)</f>
        <v/>
      </c>
      <c r="HW109">
        <f>IF(ISNA(HP109),NA(),IF(OR(Capability!$Q$14="",Settings!$F$7&lt;&gt;"Y"),NA(),Capability!$Q$14))</f>
        <v/>
      </c>
      <c r="HX109">
        <f>IF(ISNA(HP109),NA(),IF(OR(Capability!$P$14="",Settings!$F$7&lt;&gt;"Y"),NA(),Capability!$P$14))</f>
        <v/>
      </c>
    </row>
    <row r="110">
      <c r="A110" s="35" t="inlineStr">
        <is>
          <t>Ppk</t>
        </is>
      </c>
      <c r="B110" s="38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R110">
        <f>IF((CU$1+106)&gt;CS$1,NA(),(CU$1+106)-4)</f>
        <v/>
      </c>
      <c r="CS110">
        <f>IF((CU$1+106)&gt;CS$1,NA(),INDEX('Data Entry'!$I$5:$I$10004,(CU$1+106)-4))</f>
        <v/>
      </c>
      <c r="CT110">
        <f>IF(ISNA(CR110),NA(),Capability!$K$6)</f>
        <v/>
      </c>
      <c r="CU110">
        <f>IF(ISNA(CR110),NA(),Capability!$J$6)</f>
        <v/>
      </c>
      <c r="CV110">
        <f>IF(ISNA(CR110),NA(),Capability!$L$6)</f>
        <v/>
      </c>
      <c r="CW110">
        <f>IF(OR(ISNA(CS110),ISNA(CS109)),NA(),ABS(CS110-CS109))</f>
        <v/>
      </c>
      <c r="CX110">
        <f>IF(ISNA(CR110),NA(),Capability!$N$6)</f>
        <v/>
      </c>
      <c r="CY110">
        <f>IF(ISNA(CR110),NA(),IF(OR(Capability!$Q$6="",Settings!$F$7&lt;&gt;"Y"),NA(),Capability!$Q$6))</f>
        <v/>
      </c>
      <c r="CZ110">
        <f>IF(ISNA(CR110),NA(),IF(OR(Capability!$P$6="",Settings!$F$7&lt;&gt;"Y"),NA(),Capability!$P$6))</f>
        <v/>
      </c>
      <c r="DH110">
        <f>IF((DK$1+106)&gt;DI$1,NA(),(DK$1+106)-4)</f>
        <v/>
      </c>
      <c r="DI110">
        <f>IF((DK$1+106)&gt;DI$1,NA(),INDEX('Data Entry'!$J$5:$J$10004,(DK$1+106)-4))</f>
        <v/>
      </c>
      <c r="DJ110">
        <f>IF(ISNA(DH110),NA(),Capability!$K$7)</f>
        <v/>
      </c>
      <c r="DK110">
        <f>IF(ISNA(DH110),NA(),Capability!$J$7)</f>
        <v/>
      </c>
      <c r="DL110">
        <f>IF(ISNA(DH110),NA(),Capability!$L$7)</f>
        <v/>
      </c>
      <c r="DM110">
        <f>IF(OR(ISNA(DI110),ISNA(DI109)),NA(),ABS(DI110-DI109))</f>
        <v/>
      </c>
      <c r="DN110">
        <f>IF(ISNA(DH110),NA(),Capability!$N$7)</f>
        <v/>
      </c>
      <c r="DO110">
        <f>IF(ISNA(DH110),NA(),IF(OR(Capability!$Q$7="",Settings!$F$7&lt;&gt;"Y"),NA(),Capability!$Q$7))</f>
        <v/>
      </c>
      <c r="DP110">
        <f>IF(ISNA(DH110),NA(),IF(OR(Capability!$P$7="",Settings!$F$7&lt;&gt;"Y"),NA(),Capability!$P$7))</f>
        <v/>
      </c>
      <c r="DX110">
        <f>IF((EA$1+106)&gt;DY$1,NA(),(EA$1+106)-4)</f>
        <v/>
      </c>
      <c r="DY110">
        <f>IF((EA$1+106)&gt;DY$1,NA(),INDEX('Data Entry'!$K$5:$K$10004,(EA$1+106)-4))</f>
        <v/>
      </c>
      <c r="DZ110">
        <f>IF(ISNA(DX110),NA(),Capability!$K$8)</f>
        <v/>
      </c>
      <c r="EA110">
        <f>IF(ISNA(DX110),NA(),Capability!$J$8)</f>
        <v/>
      </c>
      <c r="EB110">
        <f>IF(ISNA(DX110),NA(),Capability!$L$8)</f>
        <v/>
      </c>
      <c r="EC110">
        <f>IF(OR(ISNA(DY110),ISNA(DY109)),NA(),ABS(DY110-DY109))</f>
        <v/>
      </c>
      <c r="ED110">
        <f>IF(ISNA(DX110),NA(),Capability!$N$8)</f>
        <v/>
      </c>
      <c r="EE110">
        <f>IF(ISNA(DX110),NA(),IF(OR(Capability!$Q$8="",Settings!$F$7&lt;&gt;"Y"),NA(),Capability!$Q$8))</f>
        <v/>
      </c>
      <c r="EF110">
        <f>IF(ISNA(DX110),NA(),IF(OR(Capability!$P$8="",Settings!$F$7&lt;&gt;"Y"),NA(),Capability!$P$8))</f>
        <v/>
      </c>
      <c r="EN110">
        <f>IF((EQ$1+106)&gt;EO$1,NA(),(EQ$1+106)-4)</f>
        <v/>
      </c>
      <c r="EO110">
        <f>IF((EQ$1+106)&gt;EO$1,NA(),INDEX('Data Entry'!$L$5:$L$10004,(EQ$1+106)-4))</f>
        <v/>
      </c>
      <c r="EP110">
        <f>IF(ISNA(EN110),NA(),Capability!$K$9)</f>
        <v/>
      </c>
      <c r="EQ110">
        <f>IF(ISNA(EN110),NA(),Capability!$J$9)</f>
        <v/>
      </c>
      <c r="ER110">
        <f>IF(ISNA(EN110),NA(),Capability!$L$9)</f>
        <v/>
      </c>
      <c r="ES110">
        <f>IF(OR(ISNA(EO110),ISNA(EO109)),NA(),ABS(EO110-EO109))</f>
        <v/>
      </c>
      <c r="ET110">
        <f>IF(ISNA(EN110),NA(),Capability!$N$9)</f>
        <v/>
      </c>
      <c r="EU110">
        <f>IF(ISNA(EN110),NA(),IF(OR(Capability!$Q$9="",Settings!$F$7&lt;&gt;"Y"),NA(),Capability!$Q$9))</f>
        <v/>
      </c>
      <c r="EV110">
        <f>IF(ISNA(EN110),NA(),IF(OR(Capability!$P$9="",Settings!$F$7&lt;&gt;"Y"),NA(),Capability!$P$9))</f>
        <v/>
      </c>
      <c r="FD110">
        <f>IF((FG$1+106)&gt;FE$1,NA(),(FG$1+106)-4)</f>
        <v/>
      </c>
      <c r="FE110">
        <f>IF((FG$1+106)&gt;FE$1,NA(),INDEX('Data Entry'!$M$5:$M$10004,(FG$1+106)-4))</f>
        <v/>
      </c>
      <c r="FF110">
        <f>IF(ISNA(FD110),NA(),Capability!$K$10)</f>
        <v/>
      </c>
      <c r="FG110">
        <f>IF(ISNA(FD110),NA(),Capability!$J$10)</f>
        <v/>
      </c>
      <c r="FH110">
        <f>IF(ISNA(FD110),NA(),Capability!$L$10)</f>
        <v/>
      </c>
      <c r="FI110">
        <f>IF(OR(ISNA(FE110),ISNA(FE109)),NA(),ABS(FE110-FE109))</f>
        <v/>
      </c>
      <c r="FJ110">
        <f>IF(ISNA(FD110),NA(),Capability!$N$10)</f>
        <v/>
      </c>
      <c r="FK110">
        <f>IF(ISNA(FD110),NA(),IF(OR(Capability!$Q$10="",Settings!$F$7&lt;&gt;"Y"),NA(),Capability!$Q$10))</f>
        <v/>
      </c>
      <c r="FL110">
        <f>IF(ISNA(FD110),NA(),IF(OR(Capability!$P$10="",Settings!$F$7&lt;&gt;"Y"),NA(),Capability!$P$10))</f>
        <v/>
      </c>
      <c r="FT110">
        <f>IF((FW$1+106)&gt;FU$1,NA(),(FW$1+106)-4)</f>
        <v/>
      </c>
      <c r="FU110">
        <f>IF((FW$1+106)&gt;FU$1,NA(),INDEX('Data Entry'!$N$5:$N$10004,(FW$1+106)-4))</f>
        <v/>
      </c>
      <c r="FV110">
        <f>IF(ISNA(FT110),NA(),Capability!$K$11)</f>
        <v/>
      </c>
      <c r="FW110">
        <f>IF(ISNA(FT110),NA(),Capability!$J$11)</f>
        <v/>
      </c>
      <c r="FX110">
        <f>IF(ISNA(FT110),NA(),Capability!$L$11)</f>
        <v/>
      </c>
      <c r="FY110">
        <f>IF(OR(ISNA(FU110),ISNA(FU109)),NA(),ABS(FU110-FU109))</f>
        <v/>
      </c>
      <c r="FZ110">
        <f>IF(ISNA(FT110),NA(),Capability!$N$11)</f>
        <v/>
      </c>
      <c r="GA110">
        <f>IF(ISNA(FT110),NA(),IF(OR(Capability!$Q$11="",Settings!$F$7&lt;&gt;"Y"),NA(),Capability!$Q$11))</f>
        <v/>
      </c>
      <c r="GB110">
        <f>IF(ISNA(FT110),NA(),IF(OR(Capability!$P$11="",Settings!$F$7&lt;&gt;"Y"),NA(),Capability!$P$11))</f>
        <v/>
      </c>
      <c r="GJ110">
        <f>IF((GM$1+106)&gt;GK$1,NA(),(GM$1+106)-4)</f>
        <v/>
      </c>
      <c r="GK110">
        <f>IF((GM$1+106)&gt;GK$1,NA(),INDEX('Data Entry'!$O$5:$O$10004,(GM$1+106)-4))</f>
        <v/>
      </c>
      <c r="GL110">
        <f>IF(ISNA(GJ110),NA(),Capability!$K$12)</f>
        <v/>
      </c>
      <c r="GM110">
        <f>IF(ISNA(GJ110),NA(),Capability!$J$12)</f>
        <v/>
      </c>
      <c r="GN110">
        <f>IF(ISNA(GJ110),NA(),Capability!$L$12)</f>
        <v/>
      </c>
      <c r="GO110">
        <f>IF(OR(ISNA(GK110),ISNA(GK109)),NA(),ABS(GK110-GK109))</f>
        <v/>
      </c>
      <c r="GP110">
        <f>IF(ISNA(GJ110),NA(),Capability!$N$12)</f>
        <v/>
      </c>
      <c r="GQ110">
        <f>IF(ISNA(GJ110),NA(),IF(OR(Capability!$Q$12="",Settings!$F$7&lt;&gt;"Y"),NA(),Capability!$Q$12))</f>
        <v/>
      </c>
      <c r="GR110">
        <f>IF(ISNA(GJ110),NA(),IF(OR(Capability!$P$12="",Settings!$F$7&lt;&gt;"Y"),NA(),Capability!$P$12))</f>
        <v/>
      </c>
      <c r="GZ110">
        <f>IF((HC$1+106)&gt;HA$1,NA(),(HC$1+106)-4)</f>
        <v/>
      </c>
      <c r="HA110">
        <f>IF((HC$1+106)&gt;HA$1,NA(),INDEX('Data Entry'!$P$5:$P$10004,(HC$1+106)-4))</f>
        <v/>
      </c>
      <c r="HB110">
        <f>IF(ISNA(GZ110),NA(),Capability!$K$13)</f>
        <v/>
      </c>
      <c r="HC110">
        <f>IF(ISNA(GZ110),NA(),Capability!$J$13)</f>
        <v/>
      </c>
      <c r="HD110">
        <f>IF(ISNA(GZ110),NA(),Capability!$L$13)</f>
        <v/>
      </c>
      <c r="HE110">
        <f>IF(OR(ISNA(HA110),ISNA(HA109)),NA(),ABS(HA110-HA109))</f>
        <v/>
      </c>
      <c r="HF110">
        <f>IF(ISNA(GZ110),NA(),Capability!$N$13)</f>
        <v/>
      </c>
      <c r="HG110">
        <f>IF(ISNA(GZ110),NA(),IF(OR(Capability!$Q$13="",Settings!$F$7&lt;&gt;"Y"),NA(),Capability!$Q$13))</f>
        <v/>
      </c>
      <c r="HH110">
        <f>IF(ISNA(GZ110),NA(),IF(OR(Capability!$P$13="",Settings!$F$7&lt;&gt;"Y"),NA(),Capability!$P$13))</f>
        <v/>
      </c>
      <c r="HP110">
        <f>IF((HS$1+106)&gt;HQ$1,NA(),(HS$1+106)-4)</f>
        <v/>
      </c>
      <c r="HQ110">
        <f>IF((HS$1+106)&gt;HQ$1,NA(),INDEX('Data Entry'!$Q$5:$Q$10004,(HS$1+106)-4))</f>
        <v/>
      </c>
      <c r="HR110">
        <f>IF(ISNA(HP110),NA(),Capability!$K$14)</f>
        <v/>
      </c>
      <c r="HS110">
        <f>IF(ISNA(HP110),NA(),Capability!$J$14)</f>
        <v/>
      </c>
      <c r="HT110">
        <f>IF(ISNA(HP110),NA(),Capability!$L$14)</f>
        <v/>
      </c>
      <c r="HU110">
        <f>IF(OR(ISNA(HQ110),ISNA(HQ109)),NA(),ABS(HQ110-HQ109))</f>
        <v/>
      </c>
      <c r="HV110">
        <f>IF(ISNA(HP110),NA(),Capability!$N$14)</f>
        <v/>
      </c>
      <c r="HW110">
        <f>IF(ISNA(HP110),NA(),IF(OR(Capability!$Q$14="",Settings!$F$7&lt;&gt;"Y"),NA(),Capability!$Q$14))</f>
        <v/>
      </c>
      <c r="HX110">
        <f>IF(ISNA(HP110),NA(),IF(OR(Capability!$P$14="",Settings!$F$7&lt;&gt;"Y"),NA(),Capability!$P$14))</f>
        <v/>
      </c>
    </row>
    <row r="111">
      <c r="A111" s="35" t="inlineStr">
        <is>
          <t>In control?</t>
        </is>
      </c>
      <c r="B111" s="36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R111">
        <f>IF((CU$1+107)&gt;CS$1,NA(),(CU$1+107)-4)</f>
        <v/>
      </c>
      <c r="CS111">
        <f>IF((CU$1+107)&gt;CS$1,NA(),INDEX('Data Entry'!$I$5:$I$10004,(CU$1+107)-4))</f>
        <v/>
      </c>
      <c r="CT111">
        <f>IF(ISNA(CR111),NA(),Capability!$K$6)</f>
        <v/>
      </c>
      <c r="CU111">
        <f>IF(ISNA(CR111),NA(),Capability!$J$6)</f>
        <v/>
      </c>
      <c r="CV111">
        <f>IF(ISNA(CR111),NA(),Capability!$L$6)</f>
        <v/>
      </c>
      <c r="CW111">
        <f>IF(OR(ISNA(CS111),ISNA(CS110)),NA(),ABS(CS111-CS110))</f>
        <v/>
      </c>
      <c r="CX111">
        <f>IF(ISNA(CR111),NA(),Capability!$N$6)</f>
        <v/>
      </c>
      <c r="CY111">
        <f>IF(ISNA(CR111),NA(),IF(OR(Capability!$Q$6="",Settings!$F$7&lt;&gt;"Y"),NA(),Capability!$Q$6))</f>
        <v/>
      </c>
      <c r="CZ111">
        <f>IF(ISNA(CR111),NA(),IF(OR(Capability!$P$6="",Settings!$F$7&lt;&gt;"Y"),NA(),Capability!$P$6))</f>
        <v/>
      </c>
      <c r="DH111">
        <f>IF((DK$1+107)&gt;DI$1,NA(),(DK$1+107)-4)</f>
        <v/>
      </c>
      <c r="DI111">
        <f>IF((DK$1+107)&gt;DI$1,NA(),INDEX('Data Entry'!$J$5:$J$10004,(DK$1+107)-4))</f>
        <v/>
      </c>
      <c r="DJ111">
        <f>IF(ISNA(DH111),NA(),Capability!$K$7)</f>
        <v/>
      </c>
      <c r="DK111">
        <f>IF(ISNA(DH111),NA(),Capability!$J$7)</f>
        <v/>
      </c>
      <c r="DL111">
        <f>IF(ISNA(DH111),NA(),Capability!$L$7)</f>
        <v/>
      </c>
      <c r="DM111">
        <f>IF(OR(ISNA(DI111),ISNA(DI110)),NA(),ABS(DI111-DI110))</f>
        <v/>
      </c>
      <c r="DN111">
        <f>IF(ISNA(DH111),NA(),Capability!$N$7)</f>
        <v/>
      </c>
      <c r="DO111">
        <f>IF(ISNA(DH111),NA(),IF(OR(Capability!$Q$7="",Settings!$F$7&lt;&gt;"Y"),NA(),Capability!$Q$7))</f>
        <v/>
      </c>
      <c r="DP111">
        <f>IF(ISNA(DH111),NA(),IF(OR(Capability!$P$7="",Settings!$F$7&lt;&gt;"Y"),NA(),Capability!$P$7))</f>
        <v/>
      </c>
      <c r="DX111">
        <f>IF((EA$1+107)&gt;DY$1,NA(),(EA$1+107)-4)</f>
        <v/>
      </c>
      <c r="DY111">
        <f>IF((EA$1+107)&gt;DY$1,NA(),INDEX('Data Entry'!$K$5:$K$10004,(EA$1+107)-4))</f>
        <v/>
      </c>
      <c r="DZ111">
        <f>IF(ISNA(DX111),NA(),Capability!$K$8)</f>
        <v/>
      </c>
      <c r="EA111">
        <f>IF(ISNA(DX111),NA(),Capability!$J$8)</f>
        <v/>
      </c>
      <c r="EB111">
        <f>IF(ISNA(DX111),NA(),Capability!$L$8)</f>
        <v/>
      </c>
      <c r="EC111">
        <f>IF(OR(ISNA(DY111),ISNA(DY110)),NA(),ABS(DY111-DY110))</f>
        <v/>
      </c>
      <c r="ED111">
        <f>IF(ISNA(DX111),NA(),Capability!$N$8)</f>
        <v/>
      </c>
      <c r="EE111">
        <f>IF(ISNA(DX111),NA(),IF(OR(Capability!$Q$8="",Settings!$F$7&lt;&gt;"Y"),NA(),Capability!$Q$8))</f>
        <v/>
      </c>
      <c r="EF111">
        <f>IF(ISNA(DX111),NA(),IF(OR(Capability!$P$8="",Settings!$F$7&lt;&gt;"Y"),NA(),Capability!$P$8))</f>
        <v/>
      </c>
      <c r="EN111">
        <f>IF((EQ$1+107)&gt;EO$1,NA(),(EQ$1+107)-4)</f>
        <v/>
      </c>
      <c r="EO111">
        <f>IF((EQ$1+107)&gt;EO$1,NA(),INDEX('Data Entry'!$L$5:$L$10004,(EQ$1+107)-4))</f>
        <v/>
      </c>
      <c r="EP111">
        <f>IF(ISNA(EN111),NA(),Capability!$K$9)</f>
        <v/>
      </c>
      <c r="EQ111">
        <f>IF(ISNA(EN111),NA(),Capability!$J$9)</f>
        <v/>
      </c>
      <c r="ER111">
        <f>IF(ISNA(EN111),NA(),Capability!$L$9)</f>
        <v/>
      </c>
      <c r="ES111">
        <f>IF(OR(ISNA(EO111),ISNA(EO110)),NA(),ABS(EO111-EO110))</f>
        <v/>
      </c>
      <c r="ET111">
        <f>IF(ISNA(EN111),NA(),Capability!$N$9)</f>
        <v/>
      </c>
      <c r="EU111">
        <f>IF(ISNA(EN111),NA(),IF(OR(Capability!$Q$9="",Settings!$F$7&lt;&gt;"Y"),NA(),Capability!$Q$9))</f>
        <v/>
      </c>
      <c r="EV111">
        <f>IF(ISNA(EN111),NA(),IF(OR(Capability!$P$9="",Settings!$F$7&lt;&gt;"Y"),NA(),Capability!$P$9))</f>
        <v/>
      </c>
      <c r="FD111">
        <f>IF((FG$1+107)&gt;FE$1,NA(),(FG$1+107)-4)</f>
        <v/>
      </c>
      <c r="FE111">
        <f>IF((FG$1+107)&gt;FE$1,NA(),INDEX('Data Entry'!$M$5:$M$10004,(FG$1+107)-4))</f>
        <v/>
      </c>
      <c r="FF111">
        <f>IF(ISNA(FD111),NA(),Capability!$K$10)</f>
        <v/>
      </c>
      <c r="FG111">
        <f>IF(ISNA(FD111),NA(),Capability!$J$10)</f>
        <v/>
      </c>
      <c r="FH111">
        <f>IF(ISNA(FD111),NA(),Capability!$L$10)</f>
        <v/>
      </c>
      <c r="FI111">
        <f>IF(OR(ISNA(FE111),ISNA(FE110)),NA(),ABS(FE111-FE110))</f>
        <v/>
      </c>
      <c r="FJ111">
        <f>IF(ISNA(FD111),NA(),Capability!$N$10)</f>
        <v/>
      </c>
      <c r="FK111">
        <f>IF(ISNA(FD111),NA(),IF(OR(Capability!$Q$10="",Settings!$F$7&lt;&gt;"Y"),NA(),Capability!$Q$10))</f>
        <v/>
      </c>
      <c r="FL111">
        <f>IF(ISNA(FD111),NA(),IF(OR(Capability!$P$10="",Settings!$F$7&lt;&gt;"Y"),NA(),Capability!$P$10))</f>
        <v/>
      </c>
      <c r="FT111">
        <f>IF((FW$1+107)&gt;FU$1,NA(),(FW$1+107)-4)</f>
        <v/>
      </c>
      <c r="FU111">
        <f>IF((FW$1+107)&gt;FU$1,NA(),INDEX('Data Entry'!$N$5:$N$10004,(FW$1+107)-4))</f>
        <v/>
      </c>
      <c r="FV111">
        <f>IF(ISNA(FT111),NA(),Capability!$K$11)</f>
        <v/>
      </c>
      <c r="FW111">
        <f>IF(ISNA(FT111),NA(),Capability!$J$11)</f>
        <v/>
      </c>
      <c r="FX111">
        <f>IF(ISNA(FT111),NA(),Capability!$L$11)</f>
        <v/>
      </c>
      <c r="FY111">
        <f>IF(OR(ISNA(FU111),ISNA(FU110)),NA(),ABS(FU111-FU110))</f>
        <v/>
      </c>
      <c r="FZ111">
        <f>IF(ISNA(FT111),NA(),Capability!$N$11)</f>
        <v/>
      </c>
      <c r="GA111">
        <f>IF(ISNA(FT111),NA(),IF(OR(Capability!$Q$11="",Settings!$F$7&lt;&gt;"Y"),NA(),Capability!$Q$11))</f>
        <v/>
      </c>
      <c r="GB111">
        <f>IF(ISNA(FT111),NA(),IF(OR(Capability!$P$11="",Settings!$F$7&lt;&gt;"Y"),NA(),Capability!$P$11))</f>
        <v/>
      </c>
      <c r="GJ111">
        <f>IF((GM$1+107)&gt;GK$1,NA(),(GM$1+107)-4)</f>
        <v/>
      </c>
      <c r="GK111">
        <f>IF((GM$1+107)&gt;GK$1,NA(),INDEX('Data Entry'!$O$5:$O$10004,(GM$1+107)-4))</f>
        <v/>
      </c>
      <c r="GL111">
        <f>IF(ISNA(GJ111),NA(),Capability!$K$12)</f>
        <v/>
      </c>
      <c r="GM111">
        <f>IF(ISNA(GJ111),NA(),Capability!$J$12)</f>
        <v/>
      </c>
      <c r="GN111">
        <f>IF(ISNA(GJ111),NA(),Capability!$L$12)</f>
        <v/>
      </c>
      <c r="GO111">
        <f>IF(OR(ISNA(GK111),ISNA(GK110)),NA(),ABS(GK111-GK110))</f>
        <v/>
      </c>
      <c r="GP111">
        <f>IF(ISNA(GJ111),NA(),Capability!$N$12)</f>
        <v/>
      </c>
      <c r="GQ111">
        <f>IF(ISNA(GJ111),NA(),IF(OR(Capability!$Q$12="",Settings!$F$7&lt;&gt;"Y"),NA(),Capability!$Q$12))</f>
        <v/>
      </c>
      <c r="GR111">
        <f>IF(ISNA(GJ111),NA(),IF(OR(Capability!$P$12="",Settings!$F$7&lt;&gt;"Y"),NA(),Capability!$P$12))</f>
        <v/>
      </c>
      <c r="GZ111">
        <f>IF((HC$1+107)&gt;HA$1,NA(),(HC$1+107)-4)</f>
        <v/>
      </c>
      <c r="HA111">
        <f>IF((HC$1+107)&gt;HA$1,NA(),INDEX('Data Entry'!$P$5:$P$10004,(HC$1+107)-4))</f>
        <v/>
      </c>
      <c r="HB111">
        <f>IF(ISNA(GZ111),NA(),Capability!$K$13)</f>
        <v/>
      </c>
      <c r="HC111">
        <f>IF(ISNA(GZ111),NA(),Capability!$J$13)</f>
        <v/>
      </c>
      <c r="HD111">
        <f>IF(ISNA(GZ111),NA(),Capability!$L$13)</f>
        <v/>
      </c>
      <c r="HE111">
        <f>IF(OR(ISNA(HA111),ISNA(HA110)),NA(),ABS(HA111-HA110))</f>
        <v/>
      </c>
      <c r="HF111">
        <f>IF(ISNA(GZ111),NA(),Capability!$N$13)</f>
        <v/>
      </c>
      <c r="HG111">
        <f>IF(ISNA(GZ111),NA(),IF(OR(Capability!$Q$13="",Settings!$F$7&lt;&gt;"Y"),NA(),Capability!$Q$13))</f>
        <v/>
      </c>
      <c r="HH111">
        <f>IF(ISNA(GZ111),NA(),IF(OR(Capability!$P$13="",Settings!$F$7&lt;&gt;"Y"),NA(),Capability!$P$13))</f>
        <v/>
      </c>
      <c r="HP111">
        <f>IF((HS$1+107)&gt;HQ$1,NA(),(HS$1+107)-4)</f>
        <v/>
      </c>
      <c r="HQ111">
        <f>IF((HS$1+107)&gt;HQ$1,NA(),INDEX('Data Entry'!$Q$5:$Q$10004,(HS$1+107)-4))</f>
        <v/>
      </c>
      <c r="HR111">
        <f>IF(ISNA(HP111),NA(),Capability!$K$14)</f>
        <v/>
      </c>
      <c r="HS111">
        <f>IF(ISNA(HP111),NA(),Capability!$J$14)</f>
        <v/>
      </c>
      <c r="HT111">
        <f>IF(ISNA(HP111),NA(),Capability!$L$14)</f>
        <v/>
      </c>
      <c r="HU111">
        <f>IF(OR(ISNA(HQ111),ISNA(HQ110)),NA(),ABS(HQ111-HQ110))</f>
        <v/>
      </c>
      <c r="HV111">
        <f>IF(ISNA(HP111),NA(),Capability!$N$14)</f>
        <v/>
      </c>
      <c r="HW111">
        <f>IF(ISNA(HP111),NA(),IF(OR(Capability!$Q$14="",Settings!$F$7&lt;&gt;"Y"),NA(),Capability!$Q$14))</f>
        <v/>
      </c>
      <c r="HX111">
        <f>IF(ISNA(HP111),NA(),IF(OR(Capability!$P$14="",Settings!$F$7&lt;&gt;"Y"),NA(),Capability!$P$14))</f>
        <v/>
      </c>
    </row>
    <row r="112">
      <c r="A112" s="35" t="inlineStr">
        <is>
          <t>In spec?</t>
        </is>
      </c>
      <c r="B112" s="36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R112">
        <f>IF((CU$1+108)&gt;CS$1,NA(),(CU$1+108)-4)</f>
        <v/>
      </c>
      <c r="CS112">
        <f>IF((CU$1+108)&gt;CS$1,NA(),INDEX('Data Entry'!$I$5:$I$10004,(CU$1+108)-4))</f>
        <v/>
      </c>
      <c r="CT112">
        <f>IF(ISNA(CR112),NA(),Capability!$K$6)</f>
        <v/>
      </c>
      <c r="CU112">
        <f>IF(ISNA(CR112),NA(),Capability!$J$6)</f>
        <v/>
      </c>
      <c r="CV112">
        <f>IF(ISNA(CR112),NA(),Capability!$L$6)</f>
        <v/>
      </c>
      <c r="CW112">
        <f>IF(OR(ISNA(CS112),ISNA(CS111)),NA(),ABS(CS112-CS111))</f>
        <v/>
      </c>
      <c r="CX112">
        <f>IF(ISNA(CR112),NA(),Capability!$N$6)</f>
        <v/>
      </c>
      <c r="CY112">
        <f>IF(ISNA(CR112),NA(),IF(OR(Capability!$Q$6="",Settings!$F$7&lt;&gt;"Y"),NA(),Capability!$Q$6))</f>
        <v/>
      </c>
      <c r="CZ112">
        <f>IF(ISNA(CR112),NA(),IF(OR(Capability!$P$6="",Settings!$F$7&lt;&gt;"Y"),NA(),Capability!$P$6))</f>
        <v/>
      </c>
      <c r="DH112">
        <f>IF((DK$1+108)&gt;DI$1,NA(),(DK$1+108)-4)</f>
        <v/>
      </c>
      <c r="DI112">
        <f>IF((DK$1+108)&gt;DI$1,NA(),INDEX('Data Entry'!$J$5:$J$10004,(DK$1+108)-4))</f>
        <v/>
      </c>
      <c r="DJ112">
        <f>IF(ISNA(DH112),NA(),Capability!$K$7)</f>
        <v/>
      </c>
      <c r="DK112">
        <f>IF(ISNA(DH112),NA(),Capability!$J$7)</f>
        <v/>
      </c>
      <c r="DL112">
        <f>IF(ISNA(DH112),NA(),Capability!$L$7)</f>
        <v/>
      </c>
      <c r="DM112">
        <f>IF(OR(ISNA(DI112),ISNA(DI111)),NA(),ABS(DI112-DI111))</f>
        <v/>
      </c>
      <c r="DN112">
        <f>IF(ISNA(DH112),NA(),Capability!$N$7)</f>
        <v/>
      </c>
      <c r="DO112">
        <f>IF(ISNA(DH112),NA(),IF(OR(Capability!$Q$7="",Settings!$F$7&lt;&gt;"Y"),NA(),Capability!$Q$7))</f>
        <v/>
      </c>
      <c r="DP112">
        <f>IF(ISNA(DH112),NA(),IF(OR(Capability!$P$7="",Settings!$F$7&lt;&gt;"Y"),NA(),Capability!$P$7))</f>
        <v/>
      </c>
      <c r="DX112">
        <f>IF((EA$1+108)&gt;DY$1,NA(),(EA$1+108)-4)</f>
        <v/>
      </c>
      <c r="DY112">
        <f>IF((EA$1+108)&gt;DY$1,NA(),INDEX('Data Entry'!$K$5:$K$10004,(EA$1+108)-4))</f>
        <v/>
      </c>
      <c r="DZ112">
        <f>IF(ISNA(DX112),NA(),Capability!$K$8)</f>
        <v/>
      </c>
      <c r="EA112">
        <f>IF(ISNA(DX112),NA(),Capability!$J$8)</f>
        <v/>
      </c>
      <c r="EB112">
        <f>IF(ISNA(DX112),NA(),Capability!$L$8)</f>
        <v/>
      </c>
      <c r="EC112">
        <f>IF(OR(ISNA(DY112),ISNA(DY111)),NA(),ABS(DY112-DY111))</f>
        <v/>
      </c>
      <c r="ED112">
        <f>IF(ISNA(DX112),NA(),Capability!$N$8)</f>
        <v/>
      </c>
      <c r="EE112">
        <f>IF(ISNA(DX112),NA(),IF(OR(Capability!$Q$8="",Settings!$F$7&lt;&gt;"Y"),NA(),Capability!$Q$8))</f>
        <v/>
      </c>
      <c r="EF112">
        <f>IF(ISNA(DX112),NA(),IF(OR(Capability!$P$8="",Settings!$F$7&lt;&gt;"Y"),NA(),Capability!$P$8))</f>
        <v/>
      </c>
      <c r="EN112">
        <f>IF((EQ$1+108)&gt;EO$1,NA(),(EQ$1+108)-4)</f>
        <v/>
      </c>
      <c r="EO112">
        <f>IF((EQ$1+108)&gt;EO$1,NA(),INDEX('Data Entry'!$L$5:$L$10004,(EQ$1+108)-4))</f>
        <v/>
      </c>
      <c r="EP112">
        <f>IF(ISNA(EN112),NA(),Capability!$K$9)</f>
        <v/>
      </c>
      <c r="EQ112">
        <f>IF(ISNA(EN112),NA(),Capability!$J$9)</f>
        <v/>
      </c>
      <c r="ER112">
        <f>IF(ISNA(EN112),NA(),Capability!$L$9)</f>
        <v/>
      </c>
      <c r="ES112">
        <f>IF(OR(ISNA(EO112),ISNA(EO111)),NA(),ABS(EO112-EO111))</f>
        <v/>
      </c>
      <c r="ET112">
        <f>IF(ISNA(EN112),NA(),Capability!$N$9)</f>
        <v/>
      </c>
      <c r="EU112">
        <f>IF(ISNA(EN112),NA(),IF(OR(Capability!$Q$9="",Settings!$F$7&lt;&gt;"Y"),NA(),Capability!$Q$9))</f>
        <v/>
      </c>
      <c r="EV112">
        <f>IF(ISNA(EN112),NA(),IF(OR(Capability!$P$9="",Settings!$F$7&lt;&gt;"Y"),NA(),Capability!$P$9))</f>
        <v/>
      </c>
      <c r="FD112">
        <f>IF((FG$1+108)&gt;FE$1,NA(),(FG$1+108)-4)</f>
        <v/>
      </c>
      <c r="FE112">
        <f>IF((FG$1+108)&gt;FE$1,NA(),INDEX('Data Entry'!$M$5:$M$10004,(FG$1+108)-4))</f>
        <v/>
      </c>
      <c r="FF112">
        <f>IF(ISNA(FD112),NA(),Capability!$K$10)</f>
        <v/>
      </c>
      <c r="FG112">
        <f>IF(ISNA(FD112),NA(),Capability!$J$10)</f>
        <v/>
      </c>
      <c r="FH112">
        <f>IF(ISNA(FD112),NA(),Capability!$L$10)</f>
        <v/>
      </c>
      <c r="FI112">
        <f>IF(OR(ISNA(FE112),ISNA(FE111)),NA(),ABS(FE112-FE111))</f>
        <v/>
      </c>
      <c r="FJ112">
        <f>IF(ISNA(FD112),NA(),Capability!$N$10)</f>
        <v/>
      </c>
      <c r="FK112">
        <f>IF(ISNA(FD112),NA(),IF(OR(Capability!$Q$10="",Settings!$F$7&lt;&gt;"Y"),NA(),Capability!$Q$10))</f>
        <v/>
      </c>
      <c r="FL112">
        <f>IF(ISNA(FD112),NA(),IF(OR(Capability!$P$10="",Settings!$F$7&lt;&gt;"Y"),NA(),Capability!$P$10))</f>
        <v/>
      </c>
      <c r="FT112">
        <f>IF((FW$1+108)&gt;FU$1,NA(),(FW$1+108)-4)</f>
        <v/>
      </c>
      <c r="FU112">
        <f>IF((FW$1+108)&gt;FU$1,NA(),INDEX('Data Entry'!$N$5:$N$10004,(FW$1+108)-4))</f>
        <v/>
      </c>
      <c r="FV112">
        <f>IF(ISNA(FT112),NA(),Capability!$K$11)</f>
        <v/>
      </c>
      <c r="FW112">
        <f>IF(ISNA(FT112),NA(),Capability!$J$11)</f>
        <v/>
      </c>
      <c r="FX112">
        <f>IF(ISNA(FT112),NA(),Capability!$L$11)</f>
        <v/>
      </c>
      <c r="FY112">
        <f>IF(OR(ISNA(FU112),ISNA(FU111)),NA(),ABS(FU112-FU111))</f>
        <v/>
      </c>
      <c r="FZ112">
        <f>IF(ISNA(FT112),NA(),Capability!$N$11)</f>
        <v/>
      </c>
      <c r="GA112">
        <f>IF(ISNA(FT112),NA(),IF(OR(Capability!$Q$11="",Settings!$F$7&lt;&gt;"Y"),NA(),Capability!$Q$11))</f>
        <v/>
      </c>
      <c r="GB112">
        <f>IF(ISNA(FT112),NA(),IF(OR(Capability!$P$11="",Settings!$F$7&lt;&gt;"Y"),NA(),Capability!$P$11))</f>
        <v/>
      </c>
      <c r="GJ112">
        <f>IF((GM$1+108)&gt;GK$1,NA(),(GM$1+108)-4)</f>
        <v/>
      </c>
      <c r="GK112">
        <f>IF((GM$1+108)&gt;GK$1,NA(),INDEX('Data Entry'!$O$5:$O$10004,(GM$1+108)-4))</f>
        <v/>
      </c>
      <c r="GL112">
        <f>IF(ISNA(GJ112),NA(),Capability!$K$12)</f>
        <v/>
      </c>
      <c r="GM112">
        <f>IF(ISNA(GJ112),NA(),Capability!$J$12)</f>
        <v/>
      </c>
      <c r="GN112">
        <f>IF(ISNA(GJ112),NA(),Capability!$L$12)</f>
        <v/>
      </c>
      <c r="GO112">
        <f>IF(OR(ISNA(GK112),ISNA(GK111)),NA(),ABS(GK112-GK111))</f>
        <v/>
      </c>
      <c r="GP112">
        <f>IF(ISNA(GJ112),NA(),Capability!$N$12)</f>
        <v/>
      </c>
      <c r="GQ112">
        <f>IF(ISNA(GJ112),NA(),IF(OR(Capability!$Q$12="",Settings!$F$7&lt;&gt;"Y"),NA(),Capability!$Q$12))</f>
        <v/>
      </c>
      <c r="GR112">
        <f>IF(ISNA(GJ112),NA(),IF(OR(Capability!$P$12="",Settings!$F$7&lt;&gt;"Y"),NA(),Capability!$P$12))</f>
        <v/>
      </c>
      <c r="GZ112">
        <f>IF((HC$1+108)&gt;HA$1,NA(),(HC$1+108)-4)</f>
        <v/>
      </c>
      <c r="HA112">
        <f>IF((HC$1+108)&gt;HA$1,NA(),INDEX('Data Entry'!$P$5:$P$10004,(HC$1+108)-4))</f>
        <v/>
      </c>
      <c r="HB112">
        <f>IF(ISNA(GZ112),NA(),Capability!$K$13)</f>
        <v/>
      </c>
      <c r="HC112">
        <f>IF(ISNA(GZ112),NA(),Capability!$J$13)</f>
        <v/>
      </c>
      <c r="HD112">
        <f>IF(ISNA(GZ112),NA(),Capability!$L$13)</f>
        <v/>
      </c>
      <c r="HE112">
        <f>IF(OR(ISNA(HA112),ISNA(HA111)),NA(),ABS(HA112-HA111))</f>
        <v/>
      </c>
      <c r="HF112">
        <f>IF(ISNA(GZ112),NA(),Capability!$N$13)</f>
        <v/>
      </c>
      <c r="HG112">
        <f>IF(ISNA(GZ112),NA(),IF(OR(Capability!$Q$13="",Settings!$F$7&lt;&gt;"Y"),NA(),Capability!$Q$13))</f>
        <v/>
      </c>
      <c r="HH112">
        <f>IF(ISNA(GZ112),NA(),IF(OR(Capability!$P$13="",Settings!$F$7&lt;&gt;"Y"),NA(),Capability!$P$13))</f>
        <v/>
      </c>
      <c r="HP112">
        <f>IF((HS$1+108)&gt;HQ$1,NA(),(HS$1+108)-4)</f>
        <v/>
      </c>
      <c r="HQ112">
        <f>IF((HS$1+108)&gt;HQ$1,NA(),INDEX('Data Entry'!$Q$5:$Q$10004,(HS$1+108)-4))</f>
        <v/>
      </c>
      <c r="HR112">
        <f>IF(ISNA(HP112),NA(),Capability!$K$14)</f>
        <v/>
      </c>
      <c r="HS112">
        <f>IF(ISNA(HP112),NA(),Capability!$J$14)</f>
        <v/>
      </c>
      <c r="HT112">
        <f>IF(ISNA(HP112),NA(),Capability!$L$14)</f>
        <v/>
      </c>
      <c r="HU112">
        <f>IF(OR(ISNA(HQ112),ISNA(HQ111)),NA(),ABS(HQ112-HQ111))</f>
        <v/>
      </c>
      <c r="HV112">
        <f>IF(ISNA(HP112),NA(),Capability!$N$14)</f>
        <v/>
      </c>
      <c r="HW112">
        <f>IF(ISNA(HP112),NA(),IF(OR(Capability!$Q$14="",Settings!$F$7&lt;&gt;"Y"),NA(),Capability!$Q$14))</f>
        <v/>
      </c>
      <c r="HX112">
        <f>IF(ISNA(HP112),NA(),IF(OR(Capability!$P$14="",Settings!$F$7&lt;&gt;"Y"),NA(),Capability!$P$14))</f>
        <v/>
      </c>
    </row>
    <row r="113">
      <c r="A113" s="35" t="inlineStr">
        <is>
          <t>Verdict</t>
        </is>
      </c>
      <c r="B113" s="36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R113">
        <f>IF((CU$1+109)&gt;CS$1,NA(),(CU$1+109)-4)</f>
        <v/>
      </c>
      <c r="CS113">
        <f>IF((CU$1+109)&gt;CS$1,NA(),INDEX('Data Entry'!$I$5:$I$10004,(CU$1+109)-4))</f>
        <v/>
      </c>
      <c r="CT113">
        <f>IF(ISNA(CR113),NA(),Capability!$K$6)</f>
        <v/>
      </c>
      <c r="CU113">
        <f>IF(ISNA(CR113),NA(),Capability!$J$6)</f>
        <v/>
      </c>
      <c r="CV113">
        <f>IF(ISNA(CR113),NA(),Capability!$L$6)</f>
        <v/>
      </c>
      <c r="CW113">
        <f>IF(OR(ISNA(CS113),ISNA(CS112)),NA(),ABS(CS113-CS112))</f>
        <v/>
      </c>
      <c r="CX113">
        <f>IF(ISNA(CR113),NA(),Capability!$N$6)</f>
        <v/>
      </c>
      <c r="CY113">
        <f>IF(ISNA(CR113),NA(),IF(OR(Capability!$Q$6="",Settings!$F$7&lt;&gt;"Y"),NA(),Capability!$Q$6))</f>
        <v/>
      </c>
      <c r="CZ113">
        <f>IF(ISNA(CR113),NA(),IF(OR(Capability!$P$6="",Settings!$F$7&lt;&gt;"Y"),NA(),Capability!$P$6))</f>
        <v/>
      </c>
      <c r="DH113">
        <f>IF((DK$1+109)&gt;DI$1,NA(),(DK$1+109)-4)</f>
        <v/>
      </c>
      <c r="DI113">
        <f>IF((DK$1+109)&gt;DI$1,NA(),INDEX('Data Entry'!$J$5:$J$10004,(DK$1+109)-4))</f>
        <v/>
      </c>
      <c r="DJ113">
        <f>IF(ISNA(DH113),NA(),Capability!$K$7)</f>
        <v/>
      </c>
      <c r="DK113">
        <f>IF(ISNA(DH113),NA(),Capability!$J$7)</f>
        <v/>
      </c>
      <c r="DL113">
        <f>IF(ISNA(DH113),NA(),Capability!$L$7)</f>
        <v/>
      </c>
      <c r="DM113">
        <f>IF(OR(ISNA(DI113),ISNA(DI112)),NA(),ABS(DI113-DI112))</f>
        <v/>
      </c>
      <c r="DN113">
        <f>IF(ISNA(DH113),NA(),Capability!$N$7)</f>
        <v/>
      </c>
      <c r="DO113">
        <f>IF(ISNA(DH113),NA(),IF(OR(Capability!$Q$7="",Settings!$F$7&lt;&gt;"Y"),NA(),Capability!$Q$7))</f>
        <v/>
      </c>
      <c r="DP113">
        <f>IF(ISNA(DH113),NA(),IF(OR(Capability!$P$7="",Settings!$F$7&lt;&gt;"Y"),NA(),Capability!$P$7))</f>
        <v/>
      </c>
      <c r="DX113">
        <f>IF((EA$1+109)&gt;DY$1,NA(),(EA$1+109)-4)</f>
        <v/>
      </c>
      <c r="DY113">
        <f>IF((EA$1+109)&gt;DY$1,NA(),INDEX('Data Entry'!$K$5:$K$10004,(EA$1+109)-4))</f>
        <v/>
      </c>
      <c r="DZ113">
        <f>IF(ISNA(DX113),NA(),Capability!$K$8)</f>
        <v/>
      </c>
      <c r="EA113">
        <f>IF(ISNA(DX113),NA(),Capability!$J$8)</f>
        <v/>
      </c>
      <c r="EB113">
        <f>IF(ISNA(DX113),NA(),Capability!$L$8)</f>
        <v/>
      </c>
      <c r="EC113">
        <f>IF(OR(ISNA(DY113),ISNA(DY112)),NA(),ABS(DY113-DY112))</f>
        <v/>
      </c>
      <c r="ED113">
        <f>IF(ISNA(DX113),NA(),Capability!$N$8)</f>
        <v/>
      </c>
      <c r="EE113">
        <f>IF(ISNA(DX113),NA(),IF(OR(Capability!$Q$8="",Settings!$F$7&lt;&gt;"Y"),NA(),Capability!$Q$8))</f>
        <v/>
      </c>
      <c r="EF113">
        <f>IF(ISNA(DX113),NA(),IF(OR(Capability!$P$8="",Settings!$F$7&lt;&gt;"Y"),NA(),Capability!$P$8))</f>
        <v/>
      </c>
      <c r="EN113">
        <f>IF((EQ$1+109)&gt;EO$1,NA(),(EQ$1+109)-4)</f>
        <v/>
      </c>
      <c r="EO113">
        <f>IF((EQ$1+109)&gt;EO$1,NA(),INDEX('Data Entry'!$L$5:$L$10004,(EQ$1+109)-4))</f>
        <v/>
      </c>
      <c r="EP113">
        <f>IF(ISNA(EN113),NA(),Capability!$K$9)</f>
        <v/>
      </c>
      <c r="EQ113">
        <f>IF(ISNA(EN113),NA(),Capability!$J$9)</f>
        <v/>
      </c>
      <c r="ER113">
        <f>IF(ISNA(EN113),NA(),Capability!$L$9)</f>
        <v/>
      </c>
      <c r="ES113">
        <f>IF(OR(ISNA(EO113),ISNA(EO112)),NA(),ABS(EO113-EO112))</f>
        <v/>
      </c>
      <c r="ET113">
        <f>IF(ISNA(EN113),NA(),Capability!$N$9)</f>
        <v/>
      </c>
      <c r="EU113">
        <f>IF(ISNA(EN113),NA(),IF(OR(Capability!$Q$9="",Settings!$F$7&lt;&gt;"Y"),NA(),Capability!$Q$9))</f>
        <v/>
      </c>
      <c r="EV113">
        <f>IF(ISNA(EN113),NA(),IF(OR(Capability!$P$9="",Settings!$F$7&lt;&gt;"Y"),NA(),Capability!$P$9))</f>
        <v/>
      </c>
      <c r="FD113">
        <f>IF((FG$1+109)&gt;FE$1,NA(),(FG$1+109)-4)</f>
        <v/>
      </c>
      <c r="FE113">
        <f>IF((FG$1+109)&gt;FE$1,NA(),INDEX('Data Entry'!$M$5:$M$10004,(FG$1+109)-4))</f>
        <v/>
      </c>
      <c r="FF113">
        <f>IF(ISNA(FD113),NA(),Capability!$K$10)</f>
        <v/>
      </c>
      <c r="FG113">
        <f>IF(ISNA(FD113),NA(),Capability!$J$10)</f>
        <v/>
      </c>
      <c r="FH113">
        <f>IF(ISNA(FD113),NA(),Capability!$L$10)</f>
        <v/>
      </c>
      <c r="FI113">
        <f>IF(OR(ISNA(FE113),ISNA(FE112)),NA(),ABS(FE113-FE112))</f>
        <v/>
      </c>
      <c r="FJ113">
        <f>IF(ISNA(FD113),NA(),Capability!$N$10)</f>
        <v/>
      </c>
      <c r="FK113">
        <f>IF(ISNA(FD113),NA(),IF(OR(Capability!$Q$10="",Settings!$F$7&lt;&gt;"Y"),NA(),Capability!$Q$10))</f>
        <v/>
      </c>
      <c r="FL113">
        <f>IF(ISNA(FD113),NA(),IF(OR(Capability!$P$10="",Settings!$F$7&lt;&gt;"Y"),NA(),Capability!$P$10))</f>
        <v/>
      </c>
      <c r="FT113">
        <f>IF((FW$1+109)&gt;FU$1,NA(),(FW$1+109)-4)</f>
        <v/>
      </c>
      <c r="FU113">
        <f>IF((FW$1+109)&gt;FU$1,NA(),INDEX('Data Entry'!$N$5:$N$10004,(FW$1+109)-4))</f>
        <v/>
      </c>
      <c r="FV113">
        <f>IF(ISNA(FT113),NA(),Capability!$K$11)</f>
        <v/>
      </c>
      <c r="FW113">
        <f>IF(ISNA(FT113),NA(),Capability!$J$11)</f>
        <v/>
      </c>
      <c r="FX113">
        <f>IF(ISNA(FT113),NA(),Capability!$L$11)</f>
        <v/>
      </c>
      <c r="FY113">
        <f>IF(OR(ISNA(FU113),ISNA(FU112)),NA(),ABS(FU113-FU112))</f>
        <v/>
      </c>
      <c r="FZ113">
        <f>IF(ISNA(FT113),NA(),Capability!$N$11)</f>
        <v/>
      </c>
      <c r="GA113">
        <f>IF(ISNA(FT113),NA(),IF(OR(Capability!$Q$11="",Settings!$F$7&lt;&gt;"Y"),NA(),Capability!$Q$11))</f>
        <v/>
      </c>
      <c r="GB113">
        <f>IF(ISNA(FT113),NA(),IF(OR(Capability!$P$11="",Settings!$F$7&lt;&gt;"Y"),NA(),Capability!$P$11))</f>
        <v/>
      </c>
      <c r="GJ113">
        <f>IF((GM$1+109)&gt;GK$1,NA(),(GM$1+109)-4)</f>
        <v/>
      </c>
      <c r="GK113">
        <f>IF((GM$1+109)&gt;GK$1,NA(),INDEX('Data Entry'!$O$5:$O$10004,(GM$1+109)-4))</f>
        <v/>
      </c>
      <c r="GL113">
        <f>IF(ISNA(GJ113),NA(),Capability!$K$12)</f>
        <v/>
      </c>
      <c r="GM113">
        <f>IF(ISNA(GJ113),NA(),Capability!$J$12)</f>
        <v/>
      </c>
      <c r="GN113">
        <f>IF(ISNA(GJ113),NA(),Capability!$L$12)</f>
        <v/>
      </c>
      <c r="GO113">
        <f>IF(OR(ISNA(GK113),ISNA(GK112)),NA(),ABS(GK113-GK112))</f>
        <v/>
      </c>
      <c r="GP113">
        <f>IF(ISNA(GJ113),NA(),Capability!$N$12)</f>
        <v/>
      </c>
      <c r="GQ113">
        <f>IF(ISNA(GJ113),NA(),IF(OR(Capability!$Q$12="",Settings!$F$7&lt;&gt;"Y"),NA(),Capability!$Q$12))</f>
        <v/>
      </c>
      <c r="GR113">
        <f>IF(ISNA(GJ113),NA(),IF(OR(Capability!$P$12="",Settings!$F$7&lt;&gt;"Y"),NA(),Capability!$P$12))</f>
        <v/>
      </c>
      <c r="GZ113">
        <f>IF((HC$1+109)&gt;HA$1,NA(),(HC$1+109)-4)</f>
        <v/>
      </c>
      <c r="HA113">
        <f>IF((HC$1+109)&gt;HA$1,NA(),INDEX('Data Entry'!$P$5:$P$10004,(HC$1+109)-4))</f>
        <v/>
      </c>
      <c r="HB113">
        <f>IF(ISNA(GZ113),NA(),Capability!$K$13)</f>
        <v/>
      </c>
      <c r="HC113">
        <f>IF(ISNA(GZ113),NA(),Capability!$J$13)</f>
        <v/>
      </c>
      <c r="HD113">
        <f>IF(ISNA(GZ113),NA(),Capability!$L$13)</f>
        <v/>
      </c>
      <c r="HE113">
        <f>IF(OR(ISNA(HA113),ISNA(HA112)),NA(),ABS(HA113-HA112))</f>
        <v/>
      </c>
      <c r="HF113">
        <f>IF(ISNA(GZ113),NA(),Capability!$N$13)</f>
        <v/>
      </c>
      <c r="HG113">
        <f>IF(ISNA(GZ113),NA(),IF(OR(Capability!$Q$13="",Settings!$F$7&lt;&gt;"Y"),NA(),Capability!$Q$13))</f>
        <v/>
      </c>
      <c r="HH113">
        <f>IF(ISNA(GZ113),NA(),IF(OR(Capability!$P$13="",Settings!$F$7&lt;&gt;"Y"),NA(),Capability!$P$13))</f>
        <v/>
      </c>
      <c r="HP113">
        <f>IF((HS$1+109)&gt;HQ$1,NA(),(HS$1+109)-4)</f>
        <v/>
      </c>
      <c r="HQ113">
        <f>IF((HS$1+109)&gt;HQ$1,NA(),INDEX('Data Entry'!$Q$5:$Q$10004,(HS$1+109)-4))</f>
        <v/>
      </c>
      <c r="HR113">
        <f>IF(ISNA(HP113),NA(),Capability!$K$14)</f>
        <v/>
      </c>
      <c r="HS113">
        <f>IF(ISNA(HP113),NA(),Capability!$J$14)</f>
        <v/>
      </c>
      <c r="HT113">
        <f>IF(ISNA(HP113),NA(),Capability!$L$14)</f>
        <v/>
      </c>
      <c r="HU113">
        <f>IF(OR(ISNA(HQ113),ISNA(HQ112)),NA(),ABS(HQ113-HQ112))</f>
        <v/>
      </c>
      <c r="HV113">
        <f>IF(ISNA(HP113),NA(),Capability!$N$14)</f>
        <v/>
      </c>
      <c r="HW113">
        <f>IF(ISNA(HP113),NA(),IF(OR(Capability!$Q$14="",Settings!$F$7&lt;&gt;"Y"),NA(),Capability!$Q$14))</f>
        <v/>
      </c>
      <c r="HX113">
        <f>IF(ISNA(HP113),NA(),IF(OR(Capability!$P$14="",Settings!$F$7&lt;&gt;"Y"),NA(),Capability!$P$14))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R114">
        <f>IF((CU$1+110)&gt;CS$1,NA(),(CU$1+110)-4)</f>
        <v/>
      </c>
      <c r="CS114">
        <f>IF((CU$1+110)&gt;CS$1,NA(),INDEX('Data Entry'!$I$5:$I$10004,(CU$1+110)-4))</f>
        <v/>
      </c>
      <c r="CT114">
        <f>IF(ISNA(CR114),NA(),Capability!$K$6)</f>
        <v/>
      </c>
      <c r="CU114">
        <f>IF(ISNA(CR114),NA(),Capability!$J$6)</f>
        <v/>
      </c>
      <c r="CV114">
        <f>IF(ISNA(CR114),NA(),Capability!$L$6)</f>
        <v/>
      </c>
      <c r="CW114">
        <f>IF(OR(ISNA(CS114),ISNA(CS113)),NA(),ABS(CS114-CS113))</f>
        <v/>
      </c>
      <c r="CX114">
        <f>IF(ISNA(CR114),NA(),Capability!$N$6)</f>
        <v/>
      </c>
      <c r="CY114">
        <f>IF(ISNA(CR114),NA(),IF(OR(Capability!$Q$6="",Settings!$F$7&lt;&gt;"Y"),NA(),Capability!$Q$6))</f>
        <v/>
      </c>
      <c r="CZ114">
        <f>IF(ISNA(CR114),NA(),IF(OR(Capability!$P$6="",Settings!$F$7&lt;&gt;"Y"),NA(),Capability!$P$6))</f>
        <v/>
      </c>
      <c r="DH114">
        <f>IF((DK$1+110)&gt;DI$1,NA(),(DK$1+110)-4)</f>
        <v/>
      </c>
      <c r="DI114">
        <f>IF((DK$1+110)&gt;DI$1,NA(),INDEX('Data Entry'!$J$5:$J$10004,(DK$1+110)-4))</f>
        <v/>
      </c>
      <c r="DJ114">
        <f>IF(ISNA(DH114),NA(),Capability!$K$7)</f>
        <v/>
      </c>
      <c r="DK114">
        <f>IF(ISNA(DH114),NA(),Capability!$J$7)</f>
        <v/>
      </c>
      <c r="DL114">
        <f>IF(ISNA(DH114),NA(),Capability!$L$7)</f>
        <v/>
      </c>
      <c r="DM114">
        <f>IF(OR(ISNA(DI114),ISNA(DI113)),NA(),ABS(DI114-DI113))</f>
        <v/>
      </c>
      <c r="DN114">
        <f>IF(ISNA(DH114),NA(),Capability!$N$7)</f>
        <v/>
      </c>
      <c r="DO114">
        <f>IF(ISNA(DH114),NA(),IF(OR(Capability!$Q$7="",Settings!$F$7&lt;&gt;"Y"),NA(),Capability!$Q$7))</f>
        <v/>
      </c>
      <c r="DP114">
        <f>IF(ISNA(DH114),NA(),IF(OR(Capability!$P$7="",Settings!$F$7&lt;&gt;"Y"),NA(),Capability!$P$7))</f>
        <v/>
      </c>
      <c r="DX114">
        <f>IF((EA$1+110)&gt;DY$1,NA(),(EA$1+110)-4)</f>
        <v/>
      </c>
      <c r="DY114">
        <f>IF((EA$1+110)&gt;DY$1,NA(),INDEX('Data Entry'!$K$5:$K$10004,(EA$1+110)-4))</f>
        <v/>
      </c>
      <c r="DZ114">
        <f>IF(ISNA(DX114),NA(),Capability!$K$8)</f>
        <v/>
      </c>
      <c r="EA114">
        <f>IF(ISNA(DX114),NA(),Capability!$J$8)</f>
        <v/>
      </c>
      <c r="EB114">
        <f>IF(ISNA(DX114),NA(),Capability!$L$8)</f>
        <v/>
      </c>
      <c r="EC114">
        <f>IF(OR(ISNA(DY114),ISNA(DY113)),NA(),ABS(DY114-DY113))</f>
        <v/>
      </c>
      <c r="ED114">
        <f>IF(ISNA(DX114),NA(),Capability!$N$8)</f>
        <v/>
      </c>
      <c r="EE114">
        <f>IF(ISNA(DX114),NA(),IF(OR(Capability!$Q$8="",Settings!$F$7&lt;&gt;"Y"),NA(),Capability!$Q$8))</f>
        <v/>
      </c>
      <c r="EF114">
        <f>IF(ISNA(DX114),NA(),IF(OR(Capability!$P$8="",Settings!$F$7&lt;&gt;"Y"),NA(),Capability!$P$8))</f>
        <v/>
      </c>
      <c r="EN114">
        <f>IF((EQ$1+110)&gt;EO$1,NA(),(EQ$1+110)-4)</f>
        <v/>
      </c>
      <c r="EO114">
        <f>IF((EQ$1+110)&gt;EO$1,NA(),INDEX('Data Entry'!$L$5:$L$10004,(EQ$1+110)-4))</f>
        <v/>
      </c>
      <c r="EP114">
        <f>IF(ISNA(EN114),NA(),Capability!$K$9)</f>
        <v/>
      </c>
      <c r="EQ114">
        <f>IF(ISNA(EN114),NA(),Capability!$J$9)</f>
        <v/>
      </c>
      <c r="ER114">
        <f>IF(ISNA(EN114),NA(),Capability!$L$9)</f>
        <v/>
      </c>
      <c r="ES114">
        <f>IF(OR(ISNA(EO114),ISNA(EO113)),NA(),ABS(EO114-EO113))</f>
        <v/>
      </c>
      <c r="ET114">
        <f>IF(ISNA(EN114),NA(),Capability!$N$9)</f>
        <v/>
      </c>
      <c r="EU114">
        <f>IF(ISNA(EN114),NA(),IF(OR(Capability!$Q$9="",Settings!$F$7&lt;&gt;"Y"),NA(),Capability!$Q$9))</f>
        <v/>
      </c>
      <c r="EV114">
        <f>IF(ISNA(EN114),NA(),IF(OR(Capability!$P$9="",Settings!$F$7&lt;&gt;"Y"),NA(),Capability!$P$9))</f>
        <v/>
      </c>
      <c r="FD114">
        <f>IF((FG$1+110)&gt;FE$1,NA(),(FG$1+110)-4)</f>
        <v/>
      </c>
      <c r="FE114">
        <f>IF((FG$1+110)&gt;FE$1,NA(),INDEX('Data Entry'!$M$5:$M$10004,(FG$1+110)-4))</f>
        <v/>
      </c>
      <c r="FF114">
        <f>IF(ISNA(FD114),NA(),Capability!$K$10)</f>
        <v/>
      </c>
      <c r="FG114">
        <f>IF(ISNA(FD114),NA(),Capability!$J$10)</f>
        <v/>
      </c>
      <c r="FH114">
        <f>IF(ISNA(FD114),NA(),Capability!$L$10)</f>
        <v/>
      </c>
      <c r="FI114">
        <f>IF(OR(ISNA(FE114),ISNA(FE113)),NA(),ABS(FE114-FE113))</f>
        <v/>
      </c>
      <c r="FJ114">
        <f>IF(ISNA(FD114),NA(),Capability!$N$10)</f>
        <v/>
      </c>
      <c r="FK114">
        <f>IF(ISNA(FD114),NA(),IF(OR(Capability!$Q$10="",Settings!$F$7&lt;&gt;"Y"),NA(),Capability!$Q$10))</f>
        <v/>
      </c>
      <c r="FL114">
        <f>IF(ISNA(FD114),NA(),IF(OR(Capability!$P$10="",Settings!$F$7&lt;&gt;"Y"),NA(),Capability!$P$10))</f>
        <v/>
      </c>
      <c r="FT114">
        <f>IF((FW$1+110)&gt;FU$1,NA(),(FW$1+110)-4)</f>
        <v/>
      </c>
      <c r="FU114">
        <f>IF((FW$1+110)&gt;FU$1,NA(),INDEX('Data Entry'!$N$5:$N$10004,(FW$1+110)-4))</f>
        <v/>
      </c>
      <c r="FV114">
        <f>IF(ISNA(FT114),NA(),Capability!$K$11)</f>
        <v/>
      </c>
      <c r="FW114">
        <f>IF(ISNA(FT114),NA(),Capability!$J$11)</f>
        <v/>
      </c>
      <c r="FX114">
        <f>IF(ISNA(FT114),NA(),Capability!$L$11)</f>
        <v/>
      </c>
      <c r="FY114">
        <f>IF(OR(ISNA(FU114),ISNA(FU113)),NA(),ABS(FU114-FU113))</f>
        <v/>
      </c>
      <c r="FZ114">
        <f>IF(ISNA(FT114),NA(),Capability!$N$11)</f>
        <v/>
      </c>
      <c r="GA114">
        <f>IF(ISNA(FT114),NA(),IF(OR(Capability!$Q$11="",Settings!$F$7&lt;&gt;"Y"),NA(),Capability!$Q$11))</f>
        <v/>
      </c>
      <c r="GB114">
        <f>IF(ISNA(FT114),NA(),IF(OR(Capability!$P$11="",Settings!$F$7&lt;&gt;"Y"),NA(),Capability!$P$11))</f>
        <v/>
      </c>
      <c r="GJ114">
        <f>IF((GM$1+110)&gt;GK$1,NA(),(GM$1+110)-4)</f>
        <v/>
      </c>
      <c r="GK114">
        <f>IF((GM$1+110)&gt;GK$1,NA(),INDEX('Data Entry'!$O$5:$O$10004,(GM$1+110)-4))</f>
        <v/>
      </c>
      <c r="GL114">
        <f>IF(ISNA(GJ114),NA(),Capability!$K$12)</f>
        <v/>
      </c>
      <c r="GM114">
        <f>IF(ISNA(GJ114),NA(),Capability!$J$12)</f>
        <v/>
      </c>
      <c r="GN114">
        <f>IF(ISNA(GJ114),NA(),Capability!$L$12)</f>
        <v/>
      </c>
      <c r="GO114">
        <f>IF(OR(ISNA(GK114),ISNA(GK113)),NA(),ABS(GK114-GK113))</f>
        <v/>
      </c>
      <c r="GP114">
        <f>IF(ISNA(GJ114),NA(),Capability!$N$12)</f>
        <v/>
      </c>
      <c r="GQ114">
        <f>IF(ISNA(GJ114),NA(),IF(OR(Capability!$Q$12="",Settings!$F$7&lt;&gt;"Y"),NA(),Capability!$Q$12))</f>
        <v/>
      </c>
      <c r="GR114">
        <f>IF(ISNA(GJ114),NA(),IF(OR(Capability!$P$12="",Settings!$F$7&lt;&gt;"Y"),NA(),Capability!$P$12))</f>
        <v/>
      </c>
      <c r="GZ114">
        <f>IF((HC$1+110)&gt;HA$1,NA(),(HC$1+110)-4)</f>
        <v/>
      </c>
      <c r="HA114">
        <f>IF((HC$1+110)&gt;HA$1,NA(),INDEX('Data Entry'!$P$5:$P$10004,(HC$1+110)-4))</f>
        <v/>
      </c>
      <c r="HB114">
        <f>IF(ISNA(GZ114),NA(),Capability!$K$13)</f>
        <v/>
      </c>
      <c r="HC114">
        <f>IF(ISNA(GZ114),NA(),Capability!$J$13)</f>
        <v/>
      </c>
      <c r="HD114">
        <f>IF(ISNA(GZ114),NA(),Capability!$L$13)</f>
        <v/>
      </c>
      <c r="HE114">
        <f>IF(OR(ISNA(HA114),ISNA(HA113)),NA(),ABS(HA114-HA113))</f>
        <v/>
      </c>
      <c r="HF114">
        <f>IF(ISNA(GZ114),NA(),Capability!$N$13)</f>
        <v/>
      </c>
      <c r="HG114">
        <f>IF(ISNA(GZ114),NA(),IF(OR(Capability!$Q$13="",Settings!$F$7&lt;&gt;"Y"),NA(),Capability!$Q$13))</f>
        <v/>
      </c>
      <c r="HH114">
        <f>IF(ISNA(GZ114),NA(),IF(OR(Capability!$P$13="",Settings!$F$7&lt;&gt;"Y"),NA(),Capability!$P$13))</f>
        <v/>
      </c>
      <c r="HP114">
        <f>IF((HS$1+110)&gt;HQ$1,NA(),(HS$1+110)-4)</f>
        <v/>
      </c>
      <c r="HQ114">
        <f>IF((HS$1+110)&gt;HQ$1,NA(),INDEX('Data Entry'!$Q$5:$Q$10004,(HS$1+110)-4))</f>
        <v/>
      </c>
      <c r="HR114">
        <f>IF(ISNA(HP114),NA(),Capability!$K$14)</f>
        <v/>
      </c>
      <c r="HS114">
        <f>IF(ISNA(HP114),NA(),Capability!$J$14)</f>
        <v/>
      </c>
      <c r="HT114">
        <f>IF(ISNA(HP114),NA(),Capability!$L$14)</f>
        <v/>
      </c>
      <c r="HU114">
        <f>IF(OR(ISNA(HQ114),ISNA(HQ113)),NA(),ABS(HQ114-HQ113))</f>
        <v/>
      </c>
      <c r="HV114">
        <f>IF(ISNA(HP114),NA(),Capability!$N$14)</f>
        <v/>
      </c>
      <c r="HW114">
        <f>IF(ISNA(HP114),NA(),IF(OR(Capability!$Q$14="",Settings!$F$7&lt;&gt;"Y"),NA(),Capability!$Q$14))</f>
        <v/>
      </c>
      <c r="HX114">
        <f>IF(ISNA(HP114),NA(),IF(OR(Capability!$P$14="",Settings!$F$7&lt;&gt;"Y"),NA(),Capability!$P$14))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R115">
        <f>IF((CU$1+111)&gt;CS$1,NA(),(CU$1+111)-4)</f>
        <v/>
      </c>
      <c r="CS115">
        <f>IF((CU$1+111)&gt;CS$1,NA(),INDEX('Data Entry'!$I$5:$I$10004,(CU$1+111)-4))</f>
        <v/>
      </c>
      <c r="CT115">
        <f>IF(ISNA(CR115),NA(),Capability!$K$6)</f>
        <v/>
      </c>
      <c r="CU115">
        <f>IF(ISNA(CR115),NA(),Capability!$J$6)</f>
        <v/>
      </c>
      <c r="CV115">
        <f>IF(ISNA(CR115),NA(),Capability!$L$6)</f>
        <v/>
      </c>
      <c r="CW115">
        <f>IF(OR(ISNA(CS115),ISNA(CS114)),NA(),ABS(CS115-CS114))</f>
        <v/>
      </c>
      <c r="CX115">
        <f>IF(ISNA(CR115),NA(),Capability!$N$6)</f>
        <v/>
      </c>
      <c r="CY115">
        <f>IF(ISNA(CR115),NA(),IF(OR(Capability!$Q$6="",Settings!$F$7&lt;&gt;"Y"),NA(),Capability!$Q$6))</f>
        <v/>
      </c>
      <c r="CZ115">
        <f>IF(ISNA(CR115),NA(),IF(OR(Capability!$P$6="",Settings!$F$7&lt;&gt;"Y"),NA(),Capability!$P$6))</f>
        <v/>
      </c>
      <c r="DH115">
        <f>IF((DK$1+111)&gt;DI$1,NA(),(DK$1+111)-4)</f>
        <v/>
      </c>
      <c r="DI115">
        <f>IF((DK$1+111)&gt;DI$1,NA(),INDEX('Data Entry'!$J$5:$J$10004,(DK$1+111)-4))</f>
        <v/>
      </c>
      <c r="DJ115">
        <f>IF(ISNA(DH115),NA(),Capability!$K$7)</f>
        <v/>
      </c>
      <c r="DK115">
        <f>IF(ISNA(DH115),NA(),Capability!$J$7)</f>
        <v/>
      </c>
      <c r="DL115">
        <f>IF(ISNA(DH115),NA(),Capability!$L$7)</f>
        <v/>
      </c>
      <c r="DM115">
        <f>IF(OR(ISNA(DI115),ISNA(DI114)),NA(),ABS(DI115-DI114))</f>
        <v/>
      </c>
      <c r="DN115">
        <f>IF(ISNA(DH115),NA(),Capability!$N$7)</f>
        <v/>
      </c>
      <c r="DO115">
        <f>IF(ISNA(DH115),NA(),IF(OR(Capability!$Q$7="",Settings!$F$7&lt;&gt;"Y"),NA(),Capability!$Q$7))</f>
        <v/>
      </c>
      <c r="DP115">
        <f>IF(ISNA(DH115),NA(),IF(OR(Capability!$P$7="",Settings!$F$7&lt;&gt;"Y"),NA(),Capability!$P$7))</f>
        <v/>
      </c>
      <c r="DX115">
        <f>IF((EA$1+111)&gt;DY$1,NA(),(EA$1+111)-4)</f>
        <v/>
      </c>
      <c r="DY115">
        <f>IF((EA$1+111)&gt;DY$1,NA(),INDEX('Data Entry'!$K$5:$K$10004,(EA$1+111)-4))</f>
        <v/>
      </c>
      <c r="DZ115">
        <f>IF(ISNA(DX115),NA(),Capability!$K$8)</f>
        <v/>
      </c>
      <c r="EA115">
        <f>IF(ISNA(DX115),NA(),Capability!$J$8)</f>
        <v/>
      </c>
      <c r="EB115">
        <f>IF(ISNA(DX115),NA(),Capability!$L$8)</f>
        <v/>
      </c>
      <c r="EC115">
        <f>IF(OR(ISNA(DY115),ISNA(DY114)),NA(),ABS(DY115-DY114))</f>
        <v/>
      </c>
      <c r="ED115">
        <f>IF(ISNA(DX115),NA(),Capability!$N$8)</f>
        <v/>
      </c>
      <c r="EE115">
        <f>IF(ISNA(DX115),NA(),IF(OR(Capability!$Q$8="",Settings!$F$7&lt;&gt;"Y"),NA(),Capability!$Q$8))</f>
        <v/>
      </c>
      <c r="EF115">
        <f>IF(ISNA(DX115),NA(),IF(OR(Capability!$P$8="",Settings!$F$7&lt;&gt;"Y"),NA(),Capability!$P$8))</f>
        <v/>
      </c>
      <c r="EN115">
        <f>IF((EQ$1+111)&gt;EO$1,NA(),(EQ$1+111)-4)</f>
        <v/>
      </c>
      <c r="EO115">
        <f>IF((EQ$1+111)&gt;EO$1,NA(),INDEX('Data Entry'!$L$5:$L$10004,(EQ$1+111)-4))</f>
        <v/>
      </c>
      <c r="EP115">
        <f>IF(ISNA(EN115),NA(),Capability!$K$9)</f>
        <v/>
      </c>
      <c r="EQ115">
        <f>IF(ISNA(EN115),NA(),Capability!$J$9)</f>
        <v/>
      </c>
      <c r="ER115">
        <f>IF(ISNA(EN115),NA(),Capability!$L$9)</f>
        <v/>
      </c>
      <c r="ES115">
        <f>IF(OR(ISNA(EO115),ISNA(EO114)),NA(),ABS(EO115-EO114))</f>
        <v/>
      </c>
      <c r="ET115">
        <f>IF(ISNA(EN115),NA(),Capability!$N$9)</f>
        <v/>
      </c>
      <c r="EU115">
        <f>IF(ISNA(EN115),NA(),IF(OR(Capability!$Q$9="",Settings!$F$7&lt;&gt;"Y"),NA(),Capability!$Q$9))</f>
        <v/>
      </c>
      <c r="EV115">
        <f>IF(ISNA(EN115),NA(),IF(OR(Capability!$P$9="",Settings!$F$7&lt;&gt;"Y"),NA(),Capability!$P$9))</f>
        <v/>
      </c>
      <c r="FD115">
        <f>IF((FG$1+111)&gt;FE$1,NA(),(FG$1+111)-4)</f>
        <v/>
      </c>
      <c r="FE115">
        <f>IF((FG$1+111)&gt;FE$1,NA(),INDEX('Data Entry'!$M$5:$M$10004,(FG$1+111)-4))</f>
        <v/>
      </c>
      <c r="FF115">
        <f>IF(ISNA(FD115),NA(),Capability!$K$10)</f>
        <v/>
      </c>
      <c r="FG115">
        <f>IF(ISNA(FD115),NA(),Capability!$J$10)</f>
        <v/>
      </c>
      <c r="FH115">
        <f>IF(ISNA(FD115),NA(),Capability!$L$10)</f>
        <v/>
      </c>
      <c r="FI115">
        <f>IF(OR(ISNA(FE115),ISNA(FE114)),NA(),ABS(FE115-FE114))</f>
        <v/>
      </c>
      <c r="FJ115">
        <f>IF(ISNA(FD115),NA(),Capability!$N$10)</f>
        <v/>
      </c>
      <c r="FK115">
        <f>IF(ISNA(FD115),NA(),IF(OR(Capability!$Q$10="",Settings!$F$7&lt;&gt;"Y"),NA(),Capability!$Q$10))</f>
        <v/>
      </c>
      <c r="FL115">
        <f>IF(ISNA(FD115),NA(),IF(OR(Capability!$P$10="",Settings!$F$7&lt;&gt;"Y"),NA(),Capability!$P$10))</f>
        <v/>
      </c>
      <c r="FT115">
        <f>IF((FW$1+111)&gt;FU$1,NA(),(FW$1+111)-4)</f>
        <v/>
      </c>
      <c r="FU115">
        <f>IF((FW$1+111)&gt;FU$1,NA(),INDEX('Data Entry'!$N$5:$N$10004,(FW$1+111)-4))</f>
        <v/>
      </c>
      <c r="FV115">
        <f>IF(ISNA(FT115),NA(),Capability!$K$11)</f>
        <v/>
      </c>
      <c r="FW115">
        <f>IF(ISNA(FT115),NA(),Capability!$J$11)</f>
        <v/>
      </c>
      <c r="FX115">
        <f>IF(ISNA(FT115),NA(),Capability!$L$11)</f>
        <v/>
      </c>
      <c r="FY115">
        <f>IF(OR(ISNA(FU115),ISNA(FU114)),NA(),ABS(FU115-FU114))</f>
        <v/>
      </c>
      <c r="FZ115">
        <f>IF(ISNA(FT115),NA(),Capability!$N$11)</f>
        <v/>
      </c>
      <c r="GA115">
        <f>IF(ISNA(FT115),NA(),IF(OR(Capability!$Q$11="",Settings!$F$7&lt;&gt;"Y"),NA(),Capability!$Q$11))</f>
        <v/>
      </c>
      <c r="GB115">
        <f>IF(ISNA(FT115),NA(),IF(OR(Capability!$P$11="",Settings!$F$7&lt;&gt;"Y"),NA(),Capability!$P$11))</f>
        <v/>
      </c>
      <c r="GJ115">
        <f>IF((GM$1+111)&gt;GK$1,NA(),(GM$1+111)-4)</f>
        <v/>
      </c>
      <c r="GK115">
        <f>IF((GM$1+111)&gt;GK$1,NA(),INDEX('Data Entry'!$O$5:$O$10004,(GM$1+111)-4))</f>
        <v/>
      </c>
      <c r="GL115">
        <f>IF(ISNA(GJ115),NA(),Capability!$K$12)</f>
        <v/>
      </c>
      <c r="GM115">
        <f>IF(ISNA(GJ115),NA(),Capability!$J$12)</f>
        <v/>
      </c>
      <c r="GN115">
        <f>IF(ISNA(GJ115),NA(),Capability!$L$12)</f>
        <v/>
      </c>
      <c r="GO115">
        <f>IF(OR(ISNA(GK115),ISNA(GK114)),NA(),ABS(GK115-GK114))</f>
        <v/>
      </c>
      <c r="GP115">
        <f>IF(ISNA(GJ115),NA(),Capability!$N$12)</f>
        <v/>
      </c>
      <c r="GQ115">
        <f>IF(ISNA(GJ115),NA(),IF(OR(Capability!$Q$12="",Settings!$F$7&lt;&gt;"Y"),NA(),Capability!$Q$12))</f>
        <v/>
      </c>
      <c r="GR115">
        <f>IF(ISNA(GJ115),NA(),IF(OR(Capability!$P$12="",Settings!$F$7&lt;&gt;"Y"),NA(),Capability!$P$12))</f>
        <v/>
      </c>
      <c r="GZ115">
        <f>IF((HC$1+111)&gt;HA$1,NA(),(HC$1+111)-4)</f>
        <v/>
      </c>
      <c r="HA115">
        <f>IF((HC$1+111)&gt;HA$1,NA(),INDEX('Data Entry'!$P$5:$P$10004,(HC$1+111)-4))</f>
        <v/>
      </c>
      <c r="HB115">
        <f>IF(ISNA(GZ115),NA(),Capability!$K$13)</f>
        <v/>
      </c>
      <c r="HC115">
        <f>IF(ISNA(GZ115),NA(),Capability!$J$13)</f>
        <v/>
      </c>
      <c r="HD115">
        <f>IF(ISNA(GZ115),NA(),Capability!$L$13)</f>
        <v/>
      </c>
      <c r="HE115">
        <f>IF(OR(ISNA(HA115),ISNA(HA114)),NA(),ABS(HA115-HA114))</f>
        <v/>
      </c>
      <c r="HF115">
        <f>IF(ISNA(GZ115),NA(),Capability!$N$13)</f>
        <v/>
      </c>
      <c r="HG115">
        <f>IF(ISNA(GZ115),NA(),IF(OR(Capability!$Q$13="",Settings!$F$7&lt;&gt;"Y"),NA(),Capability!$Q$13))</f>
        <v/>
      </c>
      <c r="HH115">
        <f>IF(ISNA(GZ115),NA(),IF(OR(Capability!$P$13="",Settings!$F$7&lt;&gt;"Y"),NA(),Capability!$P$13))</f>
        <v/>
      </c>
      <c r="HP115">
        <f>IF((HS$1+111)&gt;HQ$1,NA(),(HS$1+111)-4)</f>
        <v/>
      </c>
      <c r="HQ115">
        <f>IF((HS$1+111)&gt;HQ$1,NA(),INDEX('Data Entry'!$Q$5:$Q$10004,(HS$1+111)-4))</f>
        <v/>
      </c>
      <c r="HR115">
        <f>IF(ISNA(HP115),NA(),Capability!$K$14)</f>
        <v/>
      </c>
      <c r="HS115">
        <f>IF(ISNA(HP115),NA(),Capability!$J$14)</f>
        <v/>
      </c>
      <c r="HT115">
        <f>IF(ISNA(HP115),NA(),Capability!$L$14)</f>
        <v/>
      </c>
      <c r="HU115">
        <f>IF(OR(ISNA(HQ115),ISNA(HQ114)),NA(),ABS(HQ115-HQ114))</f>
        <v/>
      </c>
      <c r="HV115">
        <f>IF(ISNA(HP115),NA(),Capability!$N$14)</f>
        <v/>
      </c>
      <c r="HW115">
        <f>IF(ISNA(HP115),NA(),IF(OR(Capability!$Q$14="",Settings!$F$7&lt;&gt;"Y"),NA(),Capability!$Q$14))</f>
        <v/>
      </c>
      <c r="HX115">
        <f>IF(ISNA(HP115),NA(),IF(OR(Capability!$P$14="",Settings!$F$7&lt;&gt;"Y"),NA(),Capability!$P$14))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R116">
        <f>IF((CU$1+112)&gt;CS$1,NA(),(CU$1+112)-4)</f>
        <v/>
      </c>
      <c r="CS116">
        <f>IF((CU$1+112)&gt;CS$1,NA(),INDEX('Data Entry'!$I$5:$I$10004,(CU$1+112)-4))</f>
        <v/>
      </c>
      <c r="CT116">
        <f>IF(ISNA(CR116),NA(),Capability!$K$6)</f>
        <v/>
      </c>
      <c r="CU116">
        <f>IF(ISNA(CR116),NA(),Capability!$J$6)</f>
        <v/>
      </c>
      <c r="CV116">
        <f>IF(ISNA(CR116),NA(),Capability!$L$6)</f>
        <v/>
      </c>
      <c r="CW116">
        <f>IF(OR(ISNA(CS116),ISNA(CS115)),NA(),ABS(CS116-CS115))</f>
        <v/>
      </c>
      <c r="CX116">
        <f>IF(ISNA(CR116),NA(),Capability!$N$6)</f>
        <v/>
      </c>
      <c r="CY116">
        <f>IF(ISNA(CR116),NA(),IF(OR(Capability!$Q$6="",Settings!$F$7&lt;&gt;"Y"),NA(),Capability!$Q$6))</f>
        <v/>
      </c>
      <c r="CZ116">
        <f>IF(ISNA(CR116),NA(),IF(OR(Capability!$P$6="",Settings!$F$7&lt;&gt;"Y"),NA(),Capability!$P$6))</f>
        <v/>
      </c>
      <c r="DH116">
        <f>IF((DK$1+112)&gt;DI$1,NA(),(DK$1+112)-4)</f>
        <v/>
      </c>
      <c r="DI116">
        <f>IF((DK$1+112)&gt;DI$1,NA(),INDEX('Data Entry'!$J$5:$J$10004,(DK$1+112)-4))</f>
        <v/>
      </c>
      <c r="DJ116">
        <f>IF(ISNA(DH116),NA(),Capability!$K$7)</f>
        <v/>
      </c>
      <c r="DK116">
        <f>IF(ISNA(DH116),NA(),Capability!$J$7)</f>
        <v/>
      </c>
      <c r="DL116">
        <f>IF(ISNA(DH116),NA(),Capability!$L$7)</f>
        <v/>
      </c>
      <c r="DM116">
        <f>IF(OR(ISNA(DI116),ISNA(DI115)),NA(),ABS(DI116-DI115))</f>
        <v/>
      </c>
      <c r="DN116">
        <f>IF(ISNA(DH116),NA(),Capability!$N$7)</f>
        <v/>
      </c>
      <c r="DO116">
        <f>IF(ISNA(DH116),NA(),IF(OR(Capability!$Q$7="",Settings!$F$7&lt;&gt;"Y"),NA(),Capability!$Q$7))</f>
        <v/>
      </c>
      <c r="DP116">
        <f>IF(ISNA(DH116),NA(),IF(OR(Capability!$P$7="",Settings!$F$7&lt;&gt;"Y"),NA(),Capability!$P$7))</f>
        <v/>
      </c>
      <c r="DX116">
        <f>IF((EA$1+112)&gt;DY$1,NA(),(EA$1+112)-4)</f>
        <v/>
      </c>
      <c r="DY116">
        <f>IF((EA$1+112)&gt;DY$1,NA(),INDEX('Data Entry'!$K$5:$K$10004,(EA$1+112)-4))</f>
        <v/>
      </c>
      <c r="DZ116">
        <f>IF(ISNA(DX116),NA(),Capability!$K$8)</f>
        <v/>
      </c>
      <c r="EA116">
        <f>IF(ISNA(DX116),NA(),Capability!$J$8)</f>
        <v/>
      </c>
      <c r="EB116">
        <f>IF(ISNA(DX116),NA(),Capability!$L$8)</f>
        <v/>
      </c>
      <c r="EC116">
        <f>IF(OR(ISNA(DY116),ISNA(DY115)),NA(),ABS(DY116-DY115))</f>
        <v/>
      </c>
      <c r="ED116">
        <f>IF(ISNA(DX116),NA(),Capability!$N$8)</f>
        <v/>
      </c>
      <c r="EE116">
        <f>IF(ISNA(DX116),NA(),IF(OR(Capability!$Q$8="",Settings!$F$7&lt;&gt;"Y"),NA(),Capability!$Q$8))</f>
        <v/>
      </c>
      <c r="EF116">
        <f>IF(ISNA(DX116),NA(),IF(OR(Capability!$P$8="",Settings!$F$7&lt;&gt;"Y"),NA(),Capability!$P$8))</f>
        <v/>
      </c>
      <c r="EN116">
        <f>IF((EQ$1+112)&gt;EO$1,NA(),(EQ$1+112)-4)</f>
        <v/>
      </c>
      <c r="EO116">
        <f>IF((EQ$1+112)&gt;EO$1,NA(),INDEX('Data Entry'!$L$5:$L$10004,(EQ$1+112)-4))</f>
        <v/>
      </c>
      <c r="EP116">
        <f>IF(ISNA(EN116),NA(),Capability!$K$9)</f>
        <v/>
      </c>
      <c r="EQ116">
        <f>IF(ISNA(EN116),NA(),Capability!$J$9)</f>
        <v/>
      </c>
      <c r="ER116">
        <f>IF(ISNA(EN116),NA(),Capability!$L$9)</f>
        <v/>
      </c>
      <c r="ES116">
        <f>IF(OR(ISNA(EO116),ISNA(EO115)),NA(),ABS(EO116-EO115))</f>
        <v/>
      </c>
      <c r="ET116">
        <f>IF(ISNA(EN116),NA(),Capability!$N$9)</f>
        <v/>
      </c>
      <c r="EU116">
        <f>IF(ISNA(EN116),NA(),IF(OR(Capability!$Q$9="",Settings!$F$7&lt;&gt;"Y"),NA(),Capability!$Q$9))</f>
        <v/>
      </c>
      <c r="EV116">
        <f>IF(ISNA(EN116),NA(),IF(OR(Capability!$P$9="",Settings!$F$7&lt;&gt;"Y"),NA(),Capability!$P$9))</f>
        <v/>
      </c>
      <c r="FD116">
        <f>IF((FG$1+112)&gt;FE$1,NA(),(FG$1+112)-4)</f>
        <v/>
      </c>
      <c r="FE116">
        <f>IF((FG$1+112)&gt;FE$1,NA(),INDEX('Data Entry'!$M$5:$M$10004,(FG$1+112)-4))</f>
        <v/>
      </c>
      <c r="FF116">
        <f>IF(ISNA(FD116),NA(),Capability!$K$10)</f>
        <v/>
      </c>
      <c r="FG116">
        <f>IF(ISNA(FD116),NA(),Capability!$J$10)</f>
        <v/>
      </c>
      <c r="FH116">
        <f>IF(ISNA(FD116),NA(),Capability!$L$10)</f>
        <v/>
      </c>
      <c r="FI116">
        <f>IF(OR(ISNA(FE116),ISNA(FE115)),NA(),ABS(FE116-FE115))</f>
        <v/>
      </c>
      <c r="FJ116">
        <f>IF(ISNA(FD116),NA(),Capability!$N$10)</f>
        <v/>
      </c>
      <c r="FK116">
        <f>IF(ISNA(FD116),NA(),IF(OR(Capability!$Q$10="",Settings!$F$7&lt;&gt;"Y"),NA(),Capability!$Q$10))</f>
        <v/>
      </c>
      <c r="FL116">
        <f>IF(ISNA(FD116),NA(),IF(OR(Capability!$P$10="",Settings!$F$7&lt;&gt;"Y"),NA(),Capability!$P$10))</f>
        <v/>
      </c>
      <c r="FT116">
        <f>IF((FW$1+112)&gt;FU$1,NA(),(FW$1+112)-4)</f>
        <v/>
      </c>
      <c r="FU116">
        <f>IF((FW$1+112)&gt;FU$1,NA(),INDEX('Data Entry'!$N$5:$N$10004,(FW$1+112)-4))</f>
        <v/>
      </c>
      <c r="FV116">
        <f>IF(ISNA(FT116),NA(),Capability!$K$11)</f>
        <v/>
      </c>
      <c r="FW116">
        <f>IF(ISNA(FT116),NA(),Capability!$J$11)</f>
        <v/>
      </c>
      <c r="FX116">
        <f>IF(ISNA(FT116),NA(),Capability!$L$11)</f>
        <v/>
      </c>
      <c r="FY116">
        <f>IF(OR(ISNA(FU116),ISNA(FU115)),NA(),ABS(FU116-FU115))</f>
        <v/>
      </c>
      <c r="FZ116">
        <f>IF(ISNA(FT116),NA(),Capability!$N$11)</f>
        <v/>
      </c>
      <c r="GA116">
        <f>IF(ISNA(FT116),NA(),IF(OR(Capability!$Q$11="",Settings!$F$7&lt;&gt;"Y"),NA(),Capability!$Q$11))</f>
        <v/>
      </c>
      <c r="GB116">
        <f>IF(ISNA(FT116),NA(),IF(OR(Capability!$P$11="",Settings!$F$7&lt;&gt;"Y"),NA(),Capability!$P$11))</f>
        <v/>
      </c>
      <c r="GJ116">
        <f>IF((GM$1+112)&gt;GK$1,NA(),(GM$1+112)-4)</f>
        <v/>
      </c>
      <c r="GK116">
        <f>IF((GM$1+112)&gt;GK$1,NA(),INDEX('Data Entry'!$O$5:$O$10004,(GM$1+112)-4))</f>
        <v/>
      </c>
      <c r="GL116">
        <f>IF(ISNA(GJ116),NA(),Capability!$K$12)</f>
        <v/>
      </c>
      <c r="GM116">
        <f>IF(ISNA(GJ116),NA(),Capability!$J$12)</f>
        <v/>
      </c>
      <c r="GN116">
        <f>IF(ISNA(GJ116),NA(),Capability!$L$12)</f>
        <v/>
      </c>
      <c r="GO116">
        <f>IF(OR(ISNA(GK116),ISNA(GK115)),NA(),ABS(GK116-GK115))</f>
        <v/>
      </c>
      <c r="GP116">
        <f>IF(ISNA(GJ116),NA(),Capability!$N$12)</f>
        <v/>
      </c>
      <c r="GQ116">
        <f>IF(ISNA(GJ116),NA(),IF(OR(Capability!$Q$12="",Settings!$F$7&lt;&gt;"Y"),NA(),Capability!$Q$12))</f>
        <v/>
      </c>
      <c r="GR116">
        <f>IF(ISNA(GJ116),NA(),IF(OR(Capability!$P$12="",Settings!$F$7&lt;&gt;"Y"),NA(),Capability!$P$12))</f>
        <v/>
      </c>
      <c r="GZ116">
        <f>IF((HC$1+112)&gt;HA$1,NA(),(HC$1+112)-4)</f>
        <v/>
      </c>
      <c r="HA116">
        <f>IF((HC$1+112)&gt;HA$1,NA(),INDEX('Data Entry'!$P$5:$P$10004,(HC$1+112)-4))</f>
        <v/>
      </c>
      <c r="HB116">
        <f>IF(ISNA(GZ116),NA(),Capability!$K$13)</f>
        <v/>
      </c>
      <c r="HC116">
        <f>IF(ISNA(GZ116),NA(),Capability!$J$13)</f>
        <v/>
      </c>
      <c r="HD116">
        <f>IF(ISNA(GZ116),NA(),Capability!$L$13)</f>
        <v/>
      </c>
      <c r="HE116">
        <f>IF(OR(ISNA(HA116),ISNA(HA115)),NA(),ABS(HA116-HA115))</f>
        <v/>
      </c>
      <c r="HF116">
        <f>IF(ISNA(GZ116),NA(),Capability!$N$13)</f>
        <v/>
      </c>
      <c r="HG116">
        <f>IF(ISNA(GZ116),NA(),IF(OR(Capability!$Q$13="",Settings!$F$7&lt;&gt;"Y"),NA(),Capability!$Q$13))</f>
        <v/>
      </c>
      <c r="HH116">
        <f>IF(ISNA(GZ116),NA(),IF(OR(Capability!$P$13="",Settings!$F$7&lt;&gt;"Y"),NA(),Capability!$P$13))</f>
        <v/>
      </c>
      <c r="HP116">
        <f>IF((HS$1+112)&gt;HQ$1,NA(),(HS$1+112)-4)</f>
        <v/>
      </c>
      <c r="HQ116">
        <f>IF((HS$1+112)&gt;HQ$1,NA(),INDEX('Data Entry'!$Q$5:$Q$10004,(HS$1+112)-4))</f>
        <v/>
      </c>
      <c r="HR116">
        <f>IF(ISNA(HP116),NA(),Capability!$K$14)</f>
        <v/>
      </c>
      <c r="HS116">
        <f>IF(ISNA(HP116),NA(),Capability!$J$14)</f>
        <v/>
      </c>
      <c r="HT116">
        <f>IF(ISNA(HP116),NA(),Capability!$L$14)</f>
        <v/>
      </c>
      <c r="HU116">
        <f>IF(OR(ISNA(HQ116),ISNA(HQ115)),NA(),ABS(HQ116-HQ115))</f>
        <v/>
      </c>
      <c r="HV116">
        <f>IF(ISNA(HP116),NA(),Capability!$N$14)</f>
        <v/>
      </c>
      <c r="HW116">
        <f>IF(ISNA(HP116),NA(),IF(OR(Capability!$Q$14="",Settings!$F$7&lt;&gt;"Y"),NA(),Capability!$Q$14))</f>
        <v/>
      </c>
      <c r="HX116">
        <f>IF(ISNA(HP116),NA(),IF(OR(Capability!$P$14="",Settings!$F$7&lt;&gt;"Y"),NA(),Capability!$P$14))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R117">
        <f>IF((CU$1+113)&gt;CS$1,NA(),(CU$1+113)-4)</f>
        <v/>
      </c>
      <c r="CS117">
        <f>IF((CU$1+113)&gt;CS$1,NA(),INDEX('Data Entry'!$I$5:$I$10004,(CU$1+113)-4))</f>
        <v/>
      </c>
      <c r="CT117">
        <f>IF(ISNA(CR117),NA(),Capability!$K$6)</f>
        <v/>
      </c>
      <c r="CU117">
        <f>IF(ISNA(CR117),NA(),Capability!$J$6)</f>
        <v/>
      </c>
      <c r="CV117">
        <f>IF(ISNA(CR117),NA(),Capability!$L$6)</f>
        <v/>
      </c>
      <c r="CW117">
        <f>IF(OR(ISNA(CS117),ISNA(CS116)),NA(),ABS(CS117-CS116))</f>
        <v/>
      </c>
      <c r="CX117">
        <f>IF(ISNA(CR117),NA(),Capability!$N$6)</f>
        <v/>
      </c>
      <c r="CY117">
        <f>IF(ISNA(CR117),NA(),IF(OR(Capability!$Q$6="",Settings!$F$7&lt;&gt;"Y"),NA(),Capability!$Q$6))</f>
        <v/>
      </c>
      <c r="CZ117">
        <f>IF(ISNA(CR117),NA(),IF(OR(Capability!$P$6="",Settings!$F$7&lt;&gt;"Y"),NA(),Capability!$P$6))</f>
        <v/>
      </c>
      <c r="DH117">
        <f>IF((DK$1+113)&gt;DI$1,NA(),(DK$1+113)-4)</f>
        <v/>
      </c>
      <c r="DI117">
        <f>IF((DK$1+113)&gt;DI$1,NA(),INDEX('Data Entry'!$J$5:$J$10004,(DK$1+113)-4))</f>
        <v/>
      </c>
      <c r="DJ117">
        <f>IF(ISNA(DH117),NA(),Capability!$K$7)</f>
        <v/>
      </c>
      <c r="DK117">
        <f>IF(ISNA(DH117),NA(),Capability!$J$7)</f>
        <v/>
      </c>
      <c r="DL117">
        <f>IF(ISNA(DH117),NA(),Capability!$L$7)</f>
        <v/>
      </c>
      <c r="DM117">
        <f>IF(OR(ISNA(DI117),ISNA(DI116)),NA(),ABS(DI117-DI116))</f>
        <v/>
      </c>
      <c r="DN117">
        <f>IF(ISNA(DH117),NA(),Capability!$N$7)</f>
        <v/>
      </c>
      <c r="DO117">
        <f>IF(ISNA(DH117),NA(),IF(OR(Capability!$Q$7="",Settings!$F$7&lt;&gt;"Y"),NA(),Capability!$Q$7))</f>
        <v/>
      </c>
      <c r="DP117">
        <f>IF(ISNA(DH117),NA(),IF(OR(Capability!$P$7="",Settings!$F$7&lt;&gt;"Y"),NA(),Capability!$P$7))</f>
        <v/>
      </c>
      <c r="DX117">
        <f>IF((EA$1+113)&gt;DY$1,NA(),(EA$1+113)-4)</f>
        <v/>
      </c>
      <c r="DY117">
        <f>IF((EA$1+113)&gt;DY$1,NA(),INDEX('Data Entry'!$K$5:$K$10004,(EA$1+113)-4))</f>
        <v/>
      </c>
      <c r="DZ117">
        <f>IF(ISNA(DX117),NA(),Capability!$K$8)</f>
        <v/>
      </c>
      <c r="EA117">
        <f>IF(ISNA(DX117),NA(),Capability!$J$8)</f>
        <v/>
      </c>
      <c r="EB117">
        <f>IF(ISNA(DX117),NA(),Capability!$L$8)</f>
        <v/>
      </c>
      <c r="EC117">
        <f>IF(OR(ISNA(DY117),ISNA(DY116)),NA(),ABS(DY117-DY116))</f>
        <v/>
      </c>
      <c r="ED117">
        <f>IF(ISNA(DX117),NA(),Capability!$N$8)</f>
        <v/>
      </c>
      <c r="EE117">
        <f>IF(ISNA(DX117),NA(),IF(OR(Capability!$Q$8="",Settings!$F$7&lt;&gt;"Y"),NA(),Capability!$Q$8))</f>
        <v/>
      </c>
      <c r="EF117">
        <f>IF(ISNA(DX117),NA(),IF(OR(Capability!$P$8="",Settings!$F$7&lt;&gt;"Y"),NA(),Capability!$P$8))</f>
        <v/>
      </c>
      <c r="EN117">
        <f>IF((EQ$1+113)&gt;EO$1,NA(),(EQ$1+113)-4)</f>
        <v/>
      </c>
      <c r="EO117">
        <f>IF((EQ$1+113)&gt;EO$1,NA(),INDEX('Data Entry'!$L$5:$L$10004,(EQ$1+113)-4))</f>
        <v/>
      </c>
      <c r="EP117">
        <f>IF(ISNA(EN117),NA(),Capability!$K$9)</f>
        <v/>
      </c>
      <c r="EQ117">
        <f>IF(ISNA(EN117),NA(),Capability!$J$9)</f>
        <v/>
      </c>
      <c r="ER117">
        <f>IF(ISNA(EN117),NA(),Capability!$L$9)</f>
        <v/>
      </c>
      <c r="ES117">
        <f>IF(OR(ISNA(EO117),ISNA(EO116)),NA(),ABS(EO117-EO116))</f>
        <v/>
      </c>
      <c r="ET117">
        <f>IF(ISNA(EN117),NA(),Capability!$N$9)</f>
        <v/>
      </c>
      <c r="EU117">
        <f>IF(ISNA(EN117),NA(),IF(OR(Capability!$Q$9="",Settings!$F$7&lt;&gt;"Y"),NA(),Capability!$Q$9))</f>
        <v/>
      </c>
      <c r="EV117">
        <f>IF(ISNA(EN117),NA(),IF(OR(Capability!$P$9="",Settings!$F$7&lt;&gt;"Y"),NA(),Capability!$P$9))</f>
        <v/>
      </c>
      <c r="FD117">
        <f>IF((FG$1+113)&gt;FE$1,NA(),(FG$1+113)-4)</f>
        <v/>
      </c>
      <c r="FE117">
        <f>IF((FG$1+113)&gt;FE$1,NA(),INDEX('Data Entry'!$M$5:$M$10004,(FG$1+113)-4))</f>
        <v/>
      </c>
      <c r="FF117">
        <f>IF(ISNA(FD117),NA(),Capability!$K$10)</f>
        <v/>
      </c>
      <c r="FG117">
        <f>IF(ISNA(FD117),NA(),Capability!$J$10)</f>
        <v/>
      </c>
      <c r="FH117">
        <f>IF(ISNA(FD117),NA(),Capability!$L$10)</f>
        <v/>
      </c>
      <c r="FI117">
        <f>IF(OR(ISNA(FE117),ISNA(FE116)),NA(),ABS(FE117-FE116))</f>
        <v/>
      </c>
      <c r="FJ117">
        <f>IF(ISNA(FD117),NA(),Capability!$N$10)</f>
        <v/>
      </c>
      <c r="FK117">
        <f>IF(ISNA(FD117),NA(),IF(OR(Capability!$Q$10="",Settings!$F$7&lt;&gt;"Y"),NA(),Capability!$Q$10))</f>
        <v/>
      </c>
      <c r="FL117">
        <f>IF(ISNA(FD117),NA(),IF(OR(Capability!$P$10="",Settings!$F$7&lt;&gt;"Y"),NA(),Capability!$P$10))</f>
        <v/>
      </c>
      <c r="FT117">
        <f>IF((FW$1+113)&gt;FU$1,NA(),(FW$1+113)-4)</f>
        <v/>
      </c>
      <c r="FU117">
        <f>IF((FW$1+113)&gt;FU$1,NA(),INDEX('Data Entry'!$N$5:$N$10004,(FW$1+113)-4))</f>
        <v/>
      </c>
      <c r="FV117">
        <f>IF(ISNA(FT117),NA(),Capability!$K$11)</f>
        <v/>
      </c>
      <c r="FW117">
        <f>IF(ISNA(FT117),NA(),Capability!$J$11)</f>
        <v/>
      </c>
      <c r="FX117">
        <f>IF(ISNA(FT117),NA(),Capability!$L$11)</f>
        <v/>
      </c>
      <c r="FY117">
        <f>IF(OR(ISNA(FU117),ISNA(FU116)),NA(),ABS(FU117-FU116))</f>
        <v/>
      </c>
      <c r="FZ117">
        <f>IF(ISNA(FT117),NA(),Capability!$N$11)</f>
        <v/>
      </c>
      <c r="GA117">
        <f>IF(ISNA(FT117),NA(),IF(OR(Capability!$Q$11="",Settings!$F$7&lt;&gt;"Y"),NA(),Capability!$Q$11))</f>
        <v/>
      </c>
      <c r="GB117">
        <f>IF(ISNA(FT117),NA(),IF(OR(Capability!$P$11="",Settings!$F$7&lt;&gt;"Y"),NA(),Capability!$P$11))</f>
        <v/>
      </c>
      <c r="GJ117">
        <f>IF((GM$1+113)&gt;GK$1,NA(),(GM$1+113)-4)</f>
        <v/>
      </c>
      <c r="GK117">
        <f>IF((GM$1+113)&gt;GK$1,NA(),INDEX('Data Entry'!$O$5:$O$10004,(GM$1+113)-4))</f>
        <v/>
      </c>
      <c r="GL117">
        <f>IF(ISNA(GJ117),NA(),Capability!$K$12)</f>
        <v/>
      </c>
      <c r="GM117">
        <f>IF(ISNA(GJ117),NA(),Capability!$J$12)</f>
        <v/>
      </c>
      <c r="GN117">
        <f>IF(ISNA(GJ117),NA(),Capability!$L$12)</f>
        <v/>
      </c>
      <c r="GO117">
        <f>IF(OR(ISNA(GK117),ISNA(GK116)),NA(),ABS(GK117-GK116))</f>
        <v/>
      </c>
      <c r="GP117">
        <f>IF(ISNA(GJ117),NA(),Capability!$N$12)</f>
        <v/>
      </c>
      <c r="GQ117">
        <f>IF(ISNA(GJ117),NA(),IF(OR(Capability!$Q$12="",Settings!$F$7&lt;&gt;"Y"),NA(),Capability!$Q$12))</f>
        <v/>
      </c>
      <c r="GR117">
        <f>IF(ISNA(GJ117),NA(),IF(OR(Capability!$P$12="",Settings!$F$7&lt;&gt;"Y"),NA(),Capability!$P$12))</f>
        <v/>
      </c>
      <c r="GZ117">
        <f>IF((HC$1+113)&gt;HA$1,NA(),(HC$1+113)-4)</f>
        <v/>
      </c>
      <c r="HA117">
        <f>IF((HC$1+113)&gt;HA$1,NA(),INDEX('Data Entry'!$P$5:$P$10004,(HC$1+113)-4))</f>
        <v/>
      </c>
      <c r="HB117">
        <f>IF(ISNA(GZ117),NA(),Capability!$K$13)</f>
        <v/>
      </c>
      <c r="HC117">
        <f>IF(ISNA(GZ117),NA(),Capability!$J$13)</f>
        <v/>
      </c>
      <c r="HD117">
        <f>IF(ISNA(GZ117),NA(),Capability!$L$13)</f>
        <v/>
      </c>
      <c r="HE117">
        <f>IF(OR(ISNA(HA117),ISNA(HA116)),NA(),ABS(HA117-HA116))</f>
        <v/>
      </c>
      <c r="HF117">
        <f>IF(ISNA(GZ117),NA(),Capability!$N$13)</f>
        <v/>
      </c>
      <c r="HG117">
        <f>IF(ISNA(GZ117),NA(),IF(OR(Capability!$Q$13="",Settings!$F$7&lt;&gt;"Y"),NA(),Capability!$Q$13))</f>
        <v/>
      </c>
      <c r="HH117">
        <f>IF(ISNA(GZ117),NA(),IF(OR(Capability!$P$13="",Settings!$F$7&lt;&gt;"Y"),NA(),Capability!$P$13))</f>
        <v/>
      </c>
      <c r="HP117">
        <f>IF((HS$1+113)&gt;HQ$1,NA(),(HS$1+113)-4)</f>
        <v/>
      </c>
      <c r="HQ117">
        <f>IF((HS$1+113)&gt;HQ$1,NA(),INDEX('Data Entry'!$Q$5:$Q$10004,(HS$1+113)-4))</f>
        <v/>
      </c>
      <c r="HR117">
        <f>IF(ISNA(HP117),NA(),Capability!$K$14)</f>
        <v/>
      </c>
      <c r="HS117">
        <f>IF(ISNA(HP117),NA(),Capability!$J$14)</f>
        <v/>
      </c>
      <c r="HT117">
        <f>IF(ISNA(HP117),NA(),Capability!$L$14)</f>
        <v/>
      </c>
      <c r="HU117">
        <f>IF(OR(ISNA(HQ117),ISNA(HQ116)),NA(),ABS(HQ117-HQ116))</f>
        <v/>
      </c>
      <c r="HV117">
        <f>IF(ISNA(HP117),NA(),Capability!$N$14)</f>
        <v/>
      </c>
      <c r="HW117">
        <f>IF(ISNA(HP117),NA(),IF(OR(Capability!$Q$14="",Settings!$F$7&lt;&gt;"Y"),NA(),Capability!$Q$14))</f>
        <v/>
      </c>
      <c r="HX117">
        <f>IF(ISNA(HP117),NA(),IF(OR(Capability!$P$14="",Settings!$F$7&lt;&gt;"Y"),NA(),Capability!$P$14))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R118">
        <f>IF((CU$1+114)&gt;CS$1,NA(),(CU$1+114)-4)</f>
        <v/>
      </c>
      <c r="CS118">
        <f>IF((CU$1+114)&gt;CS$1,NA(),INDEX('Data Entry'!$I$5:$I$10004,(CU$1+114)-4))</f>
        <v/>
      </c>
      <c r="CT118">
        <f>IF(ISNA(CR118),NA(),Capability!$K$6)</f>
        <v/>
      </c>
      <c r="CU118">
        <f>IF(ISNA(CR118),NA(),Capability!$J$6)</f>
        <v/>
      </c>
      <c r="CV118">
        <f>IF(ISNA(CR118),NA(),Capability!$L$6)</f>
        <v/>
      </c>
      <c r="CW118">
        <f>IF(OR(ISNA(CS118),ISNA(CS117)),NA(),ABS(CS118-CS117))</f>
        <v/>
      </c>
      <c r="CX118">
        <f>IF(ISNA(CR118),NA(),Capability!$N$6)</f>
        <v/>
      </c>
      <c r="CY118">
        <f>IF(ISNA(CR118),NA(),IF(OR(Capability!$Q$6="",Settings!$F$7&lt;&gt;"Y"),NA(),Capability!$Q$6))</f>
        <v/>
      </c>
      <c r="CZ118">
        <f>IF(ISNA(CR118),NA(),IF(OR(Capability!$P$6="",Settings!$F$7&lt;&gt;"Y"),NA(),Capability!$P$6))</f>
        <v/>
      </c>
      <c r="DH118">
        <f>IF((DK$1+114)&gt;DI$1,NA(),(DK$1+114)-4)</f>
        <v/>
      </c>
      <c r="DI118">
        <f>IF((DK$1+114)&gt;DI$1,NA(),INDEX('Data Entry'!$J$5:$J$10004,(DK$1+114)-4))</f>
        <v/>
      </c>
      <c r="DJ118">
        <f>IF(ISNA(DH118),NA(),Capability!$K$7)</f>
        <v/>
      </c>
      <c r="DK118">
        <f>IF(ISNA(DH118),NA(),Capability!$J$7)</f>
        <v/>
      </c>
      <c r="DL118">
        <f>IF(ISNA(DH118),NA(),Capability!$L$7)</f>
        <v/>
      </c>
      <c r="DM118">
        <f>IF(OR(ISNA(DI118),ISNA(DI117)),NA(),ABS(DI118-DI117))</f>
        <v/>
      </c>
      <c r="DN118">
        <f>IF(ISNA(DH118),NA(),Capability!$N$7)</f>
        <v/>
      </c>
      <c r="DO118">
        <f>IF(ISNA(DH118),NA(),IF(OR(Capability!$Q$7="",Settings!$F$7&lt;&gt;"Y"),NA(),Capability!$Q$7))</f>
        <v/>
      </c>
      <c r="DP118">
        <f>IF(ISNA(DH118),NA(),IF(OR(Capability!$P$7="",Settings!$F$7&lt;&gt;"Y"),NA(),Capability!$P$7))</f>
        <v/>
      </c>
      <c r="DX118">
        <f>IF((EA$1+114)&gt;DY$1,NA(),(EA$1+114)-4)</f>
        <v/>
      </c>
      <c r="DY118">
        <f>IF((EA$1+114)&gt;DY$1,NA(),INDEX('Data Entry'!$K$5:$K$10004,(EA$1+114)-4))</f>
        <v/>
      </c>
      <c r="DZ118">
        <f>IF(ISNA(DX118),NA(),Capability!$K$8)</f>
        <v/>
      </c>
      <c r="EA118">
        <f>IF(ISNA(DX118),NA(),Capability!$J$8)</f>
        <v/>
      </c>
      <c r="EB118">
        <f>IF(ISNA(DX118),NA(),Capability!$L$8)</f>
        <v/>
      </c>
      <c r="EC118">
        <f>IF(OR(ISNA(DY118),ISNA(DY117)),NA(),ABS(DY118-DY117))</f>
        <v/>
      </c>
      <c r="ED118">
        <f>IF(ISNA(DX118),NA(),Capability!$N$8)</f>
        <v/>
      </c>
      <c r="EE118">
        <f>IF(ISNA(DX118),NA(),IF(OR(Capability!$Q$8="",Settings!$F$7&lt;&gt;"Y"),NA(),Capability!$Q$8))</f>
        <v/>
      </c>
      <c r="EF118">
        <f>IF(ISNA(DX118),NA(),IF(OR(Capability!$P$8="",Settings!$F$7&lt;&gt;"Y"),NA(),Capability!$P$8))</f>
        <v/>
      </c>
      <c r="EN118">
        <f>IF((EQ$1+114)&gt;EO$1,NA(),(EQ$1+114)-4)</f>
        <v/>
      </c>
      <c r="EO118">
        <f>IF((EQ$1+114)&gt;EO$1,NA(),INDEX('Data Entry'!$L$5:$L$10004,(EQ$1+114)-4))</f>
        <v/>
      </c>
      <c r="EP118">
        <f>IF(ISNA(EN118),NA(),Capability!$K$9)</f>
        <v/>
      </c>
      <c r="EQ118">
        <f>IF(ISNA(EN118),NA(),Capability!$J$9)</f>
        <v/>
      </c>
      <c r="ER118">
        <f>IF(ISNA(EN118),NA(),Capability!$L$9)</f>
        <v/>
      </c>
      <c r="ES118">
        <f>IF(OR(ISNA(EO118),ISNA(EO117)),NA(),ABS(EO118-EO117))</f>
        <v/>
      </c>
      <c r="ET118">
        <f>IF(ISNA(EN118),NA(),Capability!$N$9)</f>
        <v/>
      </c>
      <c r="EU118">
        <f>IF(ISNA(EN118),NA(),IF(OR(Capability!$Q$9="",Settings!$F$7&lt;&gt;"Y"),NA(),Capability!$Q$9))</f>
        <v/>
      </c>
      <c r="EV118">
        <f>IF(ISNA(EN118),NA(),IF(OR(Capability!$P$9="",Settings!$F$7&lt;&gt;"Y"),NA(),Capability!$P$9))</f>
        <v/>
      </c>
      <c r="FD118">
        <f>IF((FG$1+114)&gt;FE$1,NA(),(FG$1+114)-4)</f>
        <v/>
      </c>
      <c r="FE118">
        <f>IF((FG$1+114)&gt;FE$1,NA(),INDEX('Data Entry'!$M$5:$M$10004,(FG$1+114)-4))</f>
        <v/>
      </c>
      <c r="FF118">
        <f>IF(ISNA(FD118),NA(),Capability!$K$10)</f>
        <v/>
      </c>
      <c r="FG118">
        <f>IF(ISNA(FD118),NA(),Capability!$J$10)</f>
        <v/>
      </c>
      <c r="FH118">
        <f>IF(ISNA(FD118),NA(),Capability!$L$10)</f>
        <v/>
      </c>
      <c r="FI118">
        <f>IF(OR(ISNA(FE118),ISNA(FE117)),NA(),ABS(FE118-FE117))</f>
        <v/>
      </c>
      <c r="FJ118">
        <f>IF(ISNA(FD118),NA(),Capability!$N$10)</f>
        <v/>
      </c>
      <c r="FK118">
        <f>IF(ISNA(FD118),NA(),IF(OR(Capability!$Q$10="",Settings!$F$7&lt;&gt;"Y"),NA(),Capability!$Q$10))</f>
        <v/>
      </c>
      <c r="FL118">
        <f>IF(ISNA(FD118),NA(),IF(OR(Capability!$P$10="",Settings!$F$7&lt;&gt;"Y"),NA(),Capability!$P$10))</f>
        <v/>
      </c>
      <c r="FT118">
        <f>IF((FW$1+114)&gt;FU$1,NA(),(FW$1+114)-4)</f>
        <v/>
      </c>
      <c r="FU118">
        <f>IF((FW$1+114)&gt;FU$1,NA(),INDEX('Data Entry'!$N$5:$N$10004,(FW$1+114)-4))</f>
        <v/>
      </c>
      <c r="FV118">
        <f>IF(ISNA(FT118),NA(),Capability!$K$11)</f>
        <v/>
      </c>
      <c r="FW118">
        <f>IF(ISNA(FT118),NA(),Capability!$J$11)</f>
        <v/>
      </c>
      <c r="FX118">
        <f>IF(ISNA(FT118),NA(),Capability!$L$11)</f>
        <v/>
      </c>
      <c r="FY118">
        <f>IF(OR(ISNA(FU118),ISNA(FU117)),NA(),ABS(FU118-FU117))</f>
        <v/>
      </c>
      <c r="FZ118">
        <f>IF(ISNA(FT118),NA(),Capability!$N$11)</f>
        <v/>
      </c>
      <c r="GA118">
        <f>IF(ISNA(FT118),NA(),IF(OR(Capability!$Q$11="",Settings!$F$7&lt;&gt;"Y"),NA(),Capability!$Q$11))</f>
        <v/>
      </c>
      <c r="GB118">
        <f>IF(ISNA(FT118),NA(),IF(OR(Capability!$P$11="",Settings!$F$7&lt;&gt;"Y"),NA(),Capability!$P$11))</f>
        <v/>
      </c>
      <c r="GJ118">
        <f>IF((GM$1+114)&gt;GK$1,NA(),(GM$1+114)-4)</f>
        <v/>
      </c>
      <c r="GK118">
        <f>IF((GM$1+114)&gt;GK$1,NA(),INDEX('Data Entry'!$O$5:$O$10004,(GM$1+114)-4))</f>
        <v/>
      </c>
      <c r="GL118">
        <f>IF(ISNA(GJ118),NA(),Capability!$K$12)</f>
        <v/>
      </c>
      <c r="GM118">
        <f>IF(ISNA(GJ118),NA(),Capability!$J$12)</f>
        <v/>
      </c>
      <c r="GN118">
        <f>IF(ISNA(GJ118),NA(),Capability!$L$12)</f>
        <v/>
      </c>
      <c r="GO118">
        <f>IF(OR(ISNA(GK118),ISNA(GK117)),NA(),ABS(GK118-GK117))</f>
        <v/>
      </c>
      <c r="GP118">
        <f>IF(ISNA(GJ118),NA(),Capability!$N$12)</f>
        <v/>
      </c>
      <c r="GQ118">
        <f>IF(ISNA(GJ118),NA(),IF(OR(Capability!$Q$12="",Settings!$F$7&lt;&gt;"Y"),NA(),Capability!$Q$12))</f>
        <v/>
      </c>
      <c r="GR118">
        <f>IF(ISNA(GJ118),NA(),IF(OR(Capability!$P$12="",Settings!$F$7&lt;&gt;"Y"),NA(),Capability!$P$12))</f>
        <v/>
      </c>
      <c r="GZ118">
        <f>IF((HC$1+114)&gt;HA$1,NA(),(HC$1+114)-4)</f>
        <v/>
      </c>
      <c r="HA118">
        <f>IF((HC$1+114)&gt;HA$1,NA(),INDEX('Data Entry'!$P$5:$P$10004,(HC$1+114)-4))</f>
        <v/>
      </c>
      <c r="HB118">
        <f>IF(ISNA(GZ118),NA(),Capability!$K$13)</f>
        <v/>
      </c>
      <c r="HC118">
        <f>IF(ISNA(GZ118),NA(),Capability!$J$13)</f>
        <v/>
      </c>
      <c r="HD118">
        <f>IF(ISNA(GZ118),NA(),Capability!$L$13)</f>
        <v/>
      </c>
      <c r="HE118">
        <f>IF(OR(ISNA(HA118),ISNA(HA117)),NA(),ABS(HA118-HA117))</f>
        <v/>
      </c>
      <c r="HF118">
        <f>IF(ISNA(GZ118),NA(),Capability!$N$13)</f>
        <v/>
      </c>
      <c r="HG118">
        <f>IF(ISNA(GZ118),NA(),IF(OR(Capability!$Q$13="",Settings!$F$7&lt;&gt;"Y"),NA(),Capability!$Q$13))</f>
        <v/>
      </c>
      <c r="HH118">
        <f>IF(ISNA(GZ118),NA(),IF(OR(Capability!$P$13="",Settings!$F$7&lt;&gt;"Y"),NA(),Capability!$P$13))</f>
        <v/>
      </c>
      <c r="HP118">
        <f>IF((HS$1+114)&gt;HQ$1,NA(),(HS$1+114)-4)</f>
        <v/>
      </c>
      <c r="HQ118">
        <f>IF((HS$1+114)&gt;HQ$1,NA(),INDEX('Data Entry'!$Q$5:$Q$10004,(HS$1+114)-4))</f>
        <v/>
      </c>
      <c r="HR118">
        <f>IF(ISNA(HP118),NA(),Capability!$K$14)</f>
        <v/>
      </c>
      <c r="HS118">
        <f>IF(ISNA(HP118),NA(),Capability!$J$14)</f>
        <v/>
      </c>
      <c r="HT118">
        <f>IF(ISNA(HP118),NA(),Capability!$L$14)</f>
        <v/>
      </c>
      <c r="HU118">
        <f>IF(OR(ISNA(HQ118),ISNA(HQ117)),NA(),ABS(HQ118-HQ117))</f>
        <v/>
      </c>
      <c r="HV118">
        <f>IF(ISNA(HP118),NA(),Capability!$N$14)</f>
        <v/>
      </c>
      <c r="HW118">
        <f>IF(ISNA(HP118),NA(),IF(OR(Capability!$Q$14="",Settings!$F$7&lt;&gt;"Y"),NA(),Capability!$Q$14))</f>
        <v/>
      </c>
      <c r="HX118">
        <f>IF(ISNA(HP118),NA(),IF(OR(Capability!$P$14="",Settings!$F$7&lt;&gt;"Y"),NA(),Capability!$P$14))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R119">
        <f>IF((CU$1+115)&gt;CS$1,NA(),(CU$1+115)-4)</f>
        <v/>
      </c>
      <c r="CS119">
        <f>IF((CU$1+115)&gt;CS$1,NA(),INDEX('Data Entry'!$I$5:$I$10004,(CU$1+115)-4))</f>
        <v/>
      </c>
      <c r="CT119">
        <f>IF(ISNA(CR119),NA(),Capability!$K$6)</f>
        <v/>
      </c>
      <c r="CU119">
        <f>IF(ISNA(CR119),NA(),Capability!$J$6)</f>
        <v/>
      </c>
      <c r="CV119">
        <f>IF(ISNA(CR119),NA(),Capability!$L$6)</f>
        <v/>
      </c>
      <c r="CW119">
        <f>IF(OR(ISNA(CS119),ISNA(CS118)),NA(),ABS(CS119-CS118))</f>
        <v/>
      </c>
      <c r="CX119">
        <f>IF(ISNA(CR119),NA(),Capability!$N$6)</f>
        <v/>
      </c>
      <c r="CY119">
        <f>IF(ISNA(CR119),NA(),IF(OR(Capability!$Q$6="",Settings!$F$7&lt;&gt;"Y"),NA(),Capability!$Q$6))</f>
        <v/>
      </c>
      <c r="CZ119">
        <f>IF(ISNA(CR119),NA(),IF(OR(Capability!$P$6="",Settings!$F$7&lt;&gt;"Y"),NA(),Capability!$P$6))</f>
        <v/>
      </c>
      <c r="DH119">
        <f>IF((DK$1+115)&gt;DI$1,NA(),(DK$1+115)-4)</f>
        <v/>
      </c>
      <c r="DI119">
        <f>IF((DK$1+115)&gt;DI$1,NA(),INDEX('Data Entry'!$J$5:$J$10004,(DK$1+115)-4))</f>
        <v/>
      </c>
      <c r="DJ119">
        <f>IF(ISNA(DH119),NA(),Capability!$K$7)</f>
        <v/>
      </c>
      <c r="DK119">
        <f>IF(ISNA(DH119),NA(),Capability!$J$7)</f>
        <v/>
      </c>
      <c r="DL119">
        <f>IF(ISNA(DH119),NA(),Capability!$L$7)</f>
        <v/>
      </c>
      <c r="DM119">
        <f>IF(OR(ISNA(DI119),ISNA(DI118)),NA(),ABS(DI119-DI118))</f>
        <v/>
      </c>
      <c r="DN119">
        <f>IF(ISNA(DH119),NA(),Capability!$N$7)</f>
        <v/>
      </c>
      <c r="DO119">
        <f>IF(ISNA(DH119),NA(),IF(OR(Capability!$Q$7="",Settings!$F$7&lt;&gt;"Y"),NA(),Capability!$Q$7))</f>
        <v/>
      </c>
      <c r="DP119">
        <f>IF(ISNA(DH119),NA(),IF(OR(Capability!$P$7="",Settings!$F$7&lt;&gt;"Y"),NA(),Capability!$P$7))</f>
        <v/>
      </c>
      <c r="DX119">
        <f>IF((EA$1+115)&gt;DY$1,NA(),(EA$1+115)-4)</f>
        <v/>
      </c>
      <c r="DY119">
        <f>IF((EA$1+115)&gt;DY$1,NA(),INDEX('Data Entry'!$K$5:$K$10004,(EA$1+115)-4))</f>
        <v/>
      </c>
      <c r="DZ119">
        <f>IF(ISNA(DX119),NA(),Capability!$K$8)</f>
        <v/>
      </c>
      <c r="EA119">
        <f>IF(ISNA(DX119),NA(),Capability!$J$8)</f>
        <v/>
      </c>
      <c r="EB119">
        <f>IF(ISNA(DX119),NA(),Capability!$L$8)</f>
        <v/>
      </c>
      <c r="EC119">
        <f>IF(OR(ISNA(DY119),ISNA(DY118)),NA(),ABS(DY119-DY118))</f>
        <v/>
      </c>
      <c r="ED119">
        <f>IF(ISNA(DX119),NA(),Capability!$N$8)</f>
        <v/>
      </c>
      <c r="EE119">
        <f>IF(ISNA(DX119),NA(),IF(OR(Capability!$Q$8="",Settings!$F$7&lt;&gt;"Y"),NA(),Capability!$Q$8))</f>
        <v/>
      </c>
      <c r="EF119">
        <f>IF(ISNA(DX119),NA(),IF(OR(Capability!$P$8="",Settings!$F$7&lt;&gt;"Y"),NA(),Capability!$P$8))</f>
        <v/>
      </c>
      <c r="EN119">
        <f>IF((EQ$1+115)&gt;EO$1,NA(),(EQ$1+115)-4)</f>
        <v/>
      </c>
      <c r="EO119">
        <f>IF((EQ$1+115)&gt;EO$1,NA(),INDEX('Data Entry'!$L$5:$L$10004,(EQ$1+115)-4))</f>
        <v/>
      </c>
      <c r="EP119">
        <f>IF(ISNA(EN119),NA(),Capability!$K$9)</f>
        <v/>
      </c>
      <c r="EQ119">
        <f>IF(ISNA(EN119),NA(),Capability!$J$9)</f>
        <v/>
      </c>
      <c r="ER119">
        <f>IF(ISNA(EN119),NA(),Capability!$L$9)</f>
        <v/>
      </c>
      <c r="ES119">
        <f>IF(OR(ISNA(EO119),ISNA(EO118)),NA(),ABS(EO119-EO118))</f>
        <v/>
      </c>
      <c r="ET119">
        <f>IF(ISNA(EN119),NA(),Capability!$N$9)</f>
        <v/>
      </c>
      <c r="EU119">
        <f>IF(ISNA(EN119),NA(),IF(OR(Capability!$Q$9="",Settings!$F$7&lt;&gt;"Y"),NA(),Capability!$Q$9))</f>
        <v/>
      </c>
      <c r="EV119">
        <f>IF(ISNA(EN119),NA(),IF(OR(Capability!$P$9="",Settings!$F$7&lt;&gt;"Y"),NA(),Capability!$P$9))</f>
        <v/>
      </c>
      <c r="FD119">
        <f>IF((FG$1+115)&gt;FE$1,NA(),(FG$1+115)-4)</f>
        <v/>
      </c>
      <c r="FE119">
        <f>IF((FG$1+115)&gt;FE$1,NA(),INDEX('Data Entry'!$M$5:$M$10004,(FG$1+115)-4))</f>
        <v/>
      </c>
      <c r="FF119">
        <f>IF(ISNA(FD119),NA(),Capability!$K$10)</f>
        <v/>
      </c>
      <c r="FG119">
        <f>IF(ISNA(FD119),NA(),Capability!$J$10)</f>
        <v/>
      </c>
      <c r="FH119">
        <f>IF(ISNA(FD119),NA(),Capability!$L$10)</f>
        <v/>
      </c>
      <c r="FI119">
        <f>IF(OR(ISNA(FE119),ISNA(FE118)),NA(),ABS(FE119-FE118))</f>
        <v/>
      </c>
      <c r="FJ119">
        <f>IF(ISNA(FD119),NA(),Capability!$N$10)</f>
        <v/>
      </c>
      <c r="FK119">
        <f>IF(ISNA(FD119),NA(),IF(OR(Capability!$Q$10="",Settings!$F$7&lt;&gt;"Y"),NA(),Capability!$Q$10))</f>
        <v/>
      </c>
      <c r="FL119">
        <f>IF(ISNA(FD119),NA(),IF(OR(Capability!$P$10="",Settings!$F$7&lt;&gt;"Y"),NA(),Capability!$P$10))</f>
        <v/>
      </c>
      <c r="FT119">
        <f>IF((FW$1+115)&gt;FU$1,NA(),(FW$1+115)-4)</f>
        <v/>
      </c>
      <c r="FU119">
        <f>IF((FW$1+115)&gt;FU$1,NA(),INDEX('Data Entry'!$N$5:$N$10004,(FW$1+115)-4))</f>
        <v/>
      </c>
      <c r="FV119">
        <f>IF(ISNA(FT119),NA(),Capability!$K$11)</f>
        <v/>
      </c>
      <c r="FW119">
        <f>IF(ISNA(FT119),NA(),Capability!$J$11)</f>
        <v/>
      </c>
      <c r="FX119">
        <f>IF(ISNA(FT119),NA(),Capability!$L$11)</f>
        <v/>
      </c>
      <c r="FY119">
        <f>IF(OR(ISNA(FU119),ISNA(FU118)),NA(),ABS(FU119-FU118))</f>
        <v/>
      </c>
      <c r="FZ119">
        <f>IF(ISNA(FT119),NA(),Capability!$N$11)</f>
        <v/>
      </c>
      <c r="GA119">
        <f>IF(ISNA(FT119),NA(),IF(OR(Capability!$Q$11="",Settings!$F$7&lt;&gt;"Y"),NA(),Capability!$Q$11))</f>
        <v/>
      </c>
      <c r="GB119">
        <f>IF(ISNA(FT119),NA(),IF(OR(Capability!$P$11="",Settings!$F$7&lt;&gt;"Y"),NA(),Capability!$P$11))</f>
        <v/>
      </c>
      <c r="GJ119">
        <f>IF((GM$1+115)&gt;GK$1,NA(),(GM$1+115)-4)</f>
        <v/>
      </c>
      <c r="GK119">
        <f>IF((GM$1+115)&gt;GK$1,NA(),INDEX('Data Entry'!$O$5:$O$10004,(GM$1+115)-4))</f>
        <v/>
      </c>
      <c r="GL119">
        <f>IF(ISNA(GJ119),NA(),Capability!$K$12)</f>
        <v/>
      </c>
      <c r="GM119">
        <f>IF(ISNA(GJ119),NA(),Capability!$J$12)</f>
        <v/>
      </c>
      <c r="GN119">
        <f>IF(ISNA(GJ119),NA(),Capability!$L$12)</f>
        <v/>
      </c>
      <c r="GO119">
        <f>IF(OR(ISNA(GK119),ISNA(GK118)),NA(),ABS(GK119-GK118))</f>
        <v/>
      </c>
      <c r="GP119">
        <f>IF(ISNA(GJ119),NA(),Capability!$N$12)</f>
        <v/>
      </c>
      <c r="GQ119">
        <f>IF(ISNA(GJ119),NA(),IF(OR(Capability!$Q$12="",Settings!$F$7&lt;&gt;"Y"),NA(),Capability!$Q$12))</f>
        <v/>
      </c>
      <c r="GR119">
        <f>IF(ISNA(GJ119),NA(),IF(OR(Capability!$P$12="",Settings!$F$7&lt;&gt;"Y"),NA(),Capability!$P$12))</f>
        <v/>
      </c>
      <c r="GZ119">
        <f>IF((HC$1+115)&gt;HA$1,NA(),(HC$1+115)-4)</f>
        <v/>
      </c>
      <c r="HA119">
        <f>IF((HC$1+115)&gt;HA$1,NA(),INDEX('Data Entry'!$P$5:$P$10004,(HC$1+115)-4))</f>
        <v/>
      </c>
      <c r="HB119">
        <f>IF(ISNA(GZ119),NA(),Capability!$K$13)</f>
        <v/>
      </c>
      <c r="HC119">
        <f>IF(ISNA(GZ119),NA(),Capability!$J$13)</f>
        <v/>
      </c>
      <c r="HD119">
        <f>IF(ISNA(GZ119),NA(),Capability!$L$13)</f>
        <v/>
      </c>
      <c r="HE119">
        <f>IF(OR(ISNA(HA119),ISNA(HA118)),NA(),ABS(HA119-HA118))</f>
        <v/>
      </c>
      <c r="HF119">
        <f>IF(ISNA(GZ119),NA(),Capability!$N$13)</f>
        <v/>
      </c>
      <c r="HG119">
        <f>IF(ISNA(GZ119),NA(),IF(OR(Capability!$Q$13="",Settings!$F$7&lt;&gt;"Y"),NA(),Capability!$Q$13))</f>
        <v/>
      </c>
      <c r="HH119">
        <f>IF(ISNA(GZ119),NA(),IF(OR(Capability!$P$13="",Settings!$F$7&lt;&gt;"Y"),NA(),Capability!$P$13))</f>
        <v/>
      </c>
      <c r="HP119">
        <f>IF((HS$1+115)&gt;HQ$1,NA(),(HS$1+115)-4)</f>
        <v/>
      </c>
      <c r="HQ119">
        <f>IF((HS$1+115)&gt;HQ$1,NA(),INDEX('Data Entry'!$Q$5:$Q$10004,(HS$1+115)-4))</f>
        <v/>
      </c>
      <c r="HR119">
        <f>IF(ISNA(HP119),NA(),Capability!$K$14)</f>
        <v/>
      </c>
      <c r="HS119">
        <f>IF(ISNA(HP119),NA(),Capability!$J$14)</f>
        <v/>
      </c>
      <c r="HT119">
        <f>IF(ISNA(HP119),NA(),Capability!$L$14)</f>
        <v/>
      </c>
      <c r="HU119">
        <f>IF(OR(ISNA(HQ119),ISNA(HQ118)),NA(),ABS(HQ119-HQ118))</f>
        <v/>
      </c>
      <c r="HV119">
        <f>IF(ISNA(HP119),NA(),Capability!$N$14)</f>
        <v/>
      </c>
      <c r="HW119">
        <f>IF(ISNA(HP119),NA(),IF(OR(Capability!$Q$14="",Settings!$F$7&lt;&gt;"Y"),NA(),Capability!$Q$14))</f>
        <v/>
      </c>
      <c r="HX119">
        <f>IF(ISNA(HP119),NA(),IF(OR(Capability!$P$14="",Settings!$F$7&lt;&gt;"Y"),NA(),Capability!$P$14))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R120">
        <f>IF((CU$1+116)&gt;CS$1,NA(),(CU$1+116)-4)</f>
        <v/>
      </c>
      <c r="CS120">
        <f>IF((CU$1+116)&gt;CS$1,NA(),INDEX('Data Entry'!$I$5:$I$10004,(CU$1+116)-4))</f>
        <v/>
      </c>
      <c r="CT120">
        <f>IF(ISNA(CR120),NA(),Capability!$K$6)</f>
        <v/>
      </c>
      <c r="CU120">
        <f>IF(ISNA(CR120),NA(),Capability!$J$6)</f>
        <v/>
      </c>
      <c r="CV120">
        <f>IF(ISNA(CR120),NA(),Capability!$L$6)</f>
        <v/>
      </c>
      <c r="CW120">
        <f>IF(OR(ISNA(CS120),ISNA(CS119)),NA(),ABS(CS120-CS119))</f>
        <v/>
      </c>
      <c r="CX120">
        <f>IF(ISNA(CR120),NA(),Capability!$N$6)</f>
        <v/>
      </c>
      <c r="CY120">
        <f>IF(ISNA(CR120),NA(),IF(OR(Capability!$Q$6="",Settings!$F$7&lt;&gt;"Y"),NA(),Capability!$Q$6))</f>
        <v/>
      </c>
      <c r="CZ120">
        <f>IF(ISNA(CR120),NA(),IF(OR(Capability!$P$6="",Settings!$F$7&lt;&gt;"Y"),NA(),Capability!$P$6))</f>
        <v/>
      </c>
      <c r="DH120">
        <f>IF((DK$1+116)&gt;DI$1,NA(),(DK$1+116)-4)</f>
        <v/>
      </c>
      <c r="DI120">
        <f>IF((DK$1+116)&gt;DI$1,NA(),INDEX('Data Entry'!$J$5:$J$10004,(DK$1+116)-4))</f>
        <v/>
      </c>
      <c r="DJ120">
        <f>IF(ISNA(DH120),NA(),Capability!$K$7)</f>
        <v/>
      </c>
      <c r="DK120">
        <f>IF(ISNA(DH120),NA(),Capability!$J$7)</f>
        <v/>
      </c>
      <c r="DL120">
        <f>IF(ISNA(DH120),NA(),Capability!$L$7)</f>
        <v/>
      </c>
      <c r="DM120">
        <f>IF(OR(ISNA(DI120),ISNA(DI119)),NA(),ABS(DI120-DI119))</f>
        <v/>
      </c>
      <c r="DN120">
        <f>IF(ISNA(DH120),NA(),Capability!$N$7)</f>
        <v/>
      </c>
      <c r="DO120">
        <f>IF(ISNA(DH120),NA(),IF(OR(Capability!$Q$7="",Settings!$F$7&lt;&gt;"Y"),NA(),Capability!$Q$7))</f>
        <v/>
      </c>
      <c r="DP120">
        <f>IF(ISNA(DH120),NA(),IF(OR(Capability!$P$7="",Settings!$F$7&lt;&gt;"Y"),NA(),Capability!$P$7))</f>
        <v/>
      </c>
      <c r="DX120">
        <f>IF((EA$1+116)&gt;DY$1,NA(),(EA$1+116)-4)</f>
        <v/>
      </c>
      <c r="DY120">
        <f>IF((EA$1+116)&gt;DY$1,NA(),INDEX('Data Entry'!$K$5:$K$10004,(EA$1+116)-4))</f>
        <v/>
      </c>
      <c r="DZ120">
        <f>IF(ISNA(DX120),NA(),Capability!$K$8)</f>
        <v/>
      </c>
      <c r="EA120">
        <f>IF(ISNA(DX120),NA(),Capability!$J$8)</f>
        <v/>
      </c>
      <c r="EB120">
        <f>IF(ISNA(DX120),NA(),Capability!$L$8)</f>
        <v/>
      </c>
      <c r="EC120">
        <f>IF(OR(ISNA(DY120),ISNA(DY119)),NA(),ABS(DY120-DY119))</f>
        <v/>
      </c>
      <c r="ED120">
        <f>IF(ISNA(DX120),NA(),Capability!$N$8)</f>
        <v/>
      </c>
      <c r="EE120">
        <f>IF(ISNA(DX120),NA(),IF(OR(Capability!$Q$8="",Settings!$F$7&lt;&gt;"Y"),NA(),Capability!$Q$8))</f>
        <v/>
      </c>
      <c r="EF120">
        <f>IF(ISNA(DX120),NA(),IF(OR(Capability!$P$8="",Settings!$F$7&lt;&gt;"Y"),NA(),Capability!$P$8))</f>
        <v/>
      </c>
      <c r="EN120">
        <f>IF((EQ$1+116)&gt;EO$1,NA(),(EQ$1+116)-4)</f>
        <v/>
      </c>
      <c r="EO120">
        <f>IF((EQ$1+116)&gt;EO$1,NA(),INDEX('Data Entry'!$L$5:$L$10004,(EQ$1+116)-4))</f>
        <v/>
      </c>
      <c r="EP120">
        <f>IF(ISNA(EN120),NA(),Capability!$K$9)</f>
        <v/>
      </c>
      <c r="EQ120">
        <f>IF(ISNA(EN120),NA(),Capability!$J$9)</f>
        <v/>
      </c>
      <c r="ER120">
        <f>IF(ISNA(EN120),NA(),Capability!$L$9)</f>
        <v/>
      </c>
      <c r="ES120">
        <f>IF(OR(ISNA(EO120),ISNA(EO119)),NA(),ABS(EO120-EO119))</f>
        <v/>
      </c>
      <c r="ET120">
        <f>IF(ISNA(EN120),NA(),Capability!$N$9)</f>
        <v/>
      </c>
      <c r="EU120">
        <f>IF(ISNA(EN120),NA(),IF(OR(Capability!$Q$9="",Settings!$F$7&lt;&gt;"Y"),NA(),Capability!$Q$9))</f>
        <v/>
      </c>
      <c r="EV120">
        <f>IF(ISNA(EN120),NA(),IF(OR(Capability!$P$9="",Settings!$F$7&lt;&gt;"Y"),NA(),Capability!$P$9))</f>
        <v/>
      </c>
      <c r="FD120">
        <f>IF((FG$1+116)&gt;FE$1,NA(),(FG$1+116)-4)</f>
        <v/>
      </c>
      <c r="FE120">
        <f>IF((FG$1+116)&gt;FE$1,NA(),INDEX('Data Entry'!$M$5:$M$10004,(FG$1+116)-4))</f>
        <v/>
      </c>
      <c r="FF120">
        <f>IF(ISNA(FD120),NA(),Capability!$K$10)</f>
        <v/>
      </c>
      <c r="FG120">
        <f>IF(ISNA(FD120),NA(),Capability!$J$10)</f>
        <v/>
      </c>
      <c r="FH120">
        <f>IF(ISNA(FD120),NA(),Capability!$L$10)</f>
        <v/>
      </c>
      <c r="FI120">
        <f>IF(OR(ISNA(FE120),ISNA(FE119)),NA(),ABS(FE120-FE119))</f>
        <v/>
      </c>
      <c r="FJ120">
        <f>IF(ISNA(FD120),NA(),Capability!$N$10)</f>
        <v/>
      </c>
      <c r="FK120">
        <f>IF(ISNA(FD120),NA(),IF(OR(Capability!$Q$10="",Settings!$F$7&lt;&gt;"Y"),NA(),Capability!$Q$10))</f>
        <v/>
      </c>
      <c r="FL120">
        <f>IF(ISNA(FD120),NA(),IF(OR(Capability!$P$10="",Settings!$F$7&lt;&gt;"Y"),NA(),Capability!$P$10))</f>
        <v/>
      </c>
      <c r="FT120">
        <f>IF((FW$1+116)&gt;FU$1,NA(),(FW$1+116)-4)</f>
        <v/>
      </c>
      <c r="FU120">
        <f>IF((FW$1+116)&gt;FU$1,NA(),INDEX('Data Entry'!$N$5:$N$10004,(FW$1+116)-4))</f>
        <v/>
      </c>
      <c r="FV120">
        <f>IF(ISNA(FT120),NA(),Capability!$K$11)</f>
        <v/>
      </c>
      <c r="FW120">
        <f>IF(ISNA(FT120),NA(),Capability!$J$11)</f>
        <v/>
      </c>
      <c r="FX120">
        <f>IF(ISNA(FT120),NA(),Capability!$L$11)</f>
        <v/>
      </c>
      <c r="FY120">
        <f>IF(OR(ISNA(FU120),ISNA(FU119)),NA(),ABS(FU120-FU119))</f>
        <v/>
      </c>
      <c r="FZ120">
        <f>IF(ISNA(FT120),NA(),Capability!$N$11)</f>
        <v/>
      </c>
      <c r="GA120">
        <f>IF(ISNA(FT120),NA(),IF(OR(Capability!$Q$11="",Settings!$F$7&lt;&gt;"Y"),NA(),Capability!$Q$11))</f>
        <v/>
      </c>
      <c r="GB120">
        <f>IF(ISNA(FT120),NA(),IF(OR(Capability!$P$11="",Settings!$F$7&lt;&gt;"Y"),NA(),Capability!$P$11))</f>
        <v/>
      </c>
      <c r="GJ120">
        <f>IF((GM$1+116)&gt;GK$1,NA(),(GM$1+116)-4)</f>
        <v/>
      </c>
      <c r="GK120">
        <f>IF((GM$1+116)&gt;GK$1,NA(),INDEX('Data Entry'!$O$5:$O$10004,(GM$1+116)-4))</f>
        <v/>
      </c>
      <c r="GL120">
        <f>IF(ISNA(GJ120),NA(),Capability!$K$12)</f>
        <v/>
      </c>
      <c r="GM120">
        <f>IF(ISNA(GJ120),NA(),Capability!$J$12)</f>
        <v/>
      </c>
      <c r="GN120">
        <f>IF(ISNA(GJ120),NA(),Capability!$L$12)</f>
        <v/>
      </c>
      <c r="GO120">
        <f>IF(OR(ISNA(GK120),ISNA(GK119)),NA(),ABS(GK120-GK119))</f>
        <v/>
      </c>
      <c r="GP120">
        <f>IF(ISNA(GJ120),NA(),Capability!$N$12)</f>
        <v/>
      </c>
      <c r="GQ120">
        <f>IF(ISNA(GJ120),NA(),IF(OR(Capability!$Q$12="",Settings!$F$7&lt;&gt;"Y"),NA(),Capability!$Q$12))</f>
        <v/>
      </c>
      <c r="GR120">
        <f>IF(ISNA(GJ120),NA(),IF(OR(Capability!$P$12="",Settings!$F$7&lt;&gt;"Y"),NA(),Capability!$P$12))</f>
        <v/>
      </c>
      <c r="GZ120">
        <f>IF((HC$1+116)&gt;HA$1,NA(),(HC$1+116)-4)</f>
        <v/>
      </c>
      <c r="HA120">
        <f>IF((HC$1+116)&gt;HA$1,NA(),INDEX('Data Entry'!$P$5:$P$10004,(HC$1+116)-4))</f>
        <v/>
      </c>
      <c r="HB120">
        <f>IF(ISNA(GZ120),NA(),Capability!$K$13)</f>
        <v/>
      </c>
      <c r="HC120">
        <f>IF(ISNA(GZ120),NA(),Capability!$J$13)</f>
        <v/>
      </c>
      <c r="HD120">
        <f>IF(ISNA(GZ120),NA(),Capability!$L$13)</f>
        <v/>
      </c>
      <c r="HE120">
        <f>IF(OR(ISNA(HA120),ISNA(HA119)),NA(),ABS(HA120-HA119))</f>
        <v/>
      </c>
      <c r="HF120">
        <f>IF(ISNA(GZ120),NA(),Capability!$N$13)</f>
        <v/>
      </c>
      <c r="HG120">
        <f>IF(ISNA(GZ120),NA(),IF(OR(Capability!$Q$13="",Settings!$F$7&lt;&gt;"Y"),NA(),Capability!$Q$13))</f>
        <v/>
      </c>
      <c r="HH120">
        <f>IF(ISNA(GZ120),NA(),IF(OR(Capability!$P$13="",Settings!$F$7&lt;&gt;"Y"),NA(),Capability!$P$13))</f>
        <v/>
      </c>
      <c r="HP120">
        <f>IF((HS$1+116)&gt;HQ$1,NA(),(HS$1+116)-4)</f>
        <v/>
      </c>
      <c r="HQ120">
        <f>IF((HS$1+116)&gt;HQ$1,NA(),INDEX('Data Entry'!$Q$5:$Q$10004,(HS$1+116)-4))</f>
        <v/>
      </c>
      <c r="HR120">
        <f>IF(ISNA(HP120),NA(),Capability!$K$14)</f>
        <v/>
      </c>
      <c r="HS120">
        <f>IF(ISNA(HP120),NA(),Capability!$J$14)</f>
        <v/>
      </c>
      <c r="HT120">
        <f>IF(ISNA(HP120),NA(),Capability!$L$14)</f>
        <v/>
      </c>
      <c r="HU120">
        <f>IF(OR(ISNA(HQ120),ISNA(HQ119)),NA(),ABS(HQ120-HQ119))</f>
        <v/>
      </c>
      <c r="HV120">
        <f>IF(ISNA(HP120),NA(),Capability!$N$14)</f>
        <v/>
      </c>
      <c r="HW120">
        <f>IF(ISNA(HP120),NA(),IF(OR(Capability!$Q$14="",Settings!$F$7&lt;&gt;"Y"),NA(),Capability!$Q$14))</f>
        <v/>
      </c>
      <c r="HX120">
        <f>IF(ISNA(HP120),NA(),IF(OR(Capability!$P$14="",Settings!$F$7&lt;&gt;"Y"),NA(),Capability!$P$14))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R121">
        <f>IF((CU$1+117)&gt;CS$1,NA(),(CU$1+117)-4)</f>
        <v/>
      </c>
      <c r="CS121">
        <f>IF((CU$1+117)&gt;CS$1,NA(),INDEX('Data Entry'!$I$5:$I$10004,(CU$1+117)-4))</f>
        <v/>
      </c>
      <c r="CT121">
        <f>IF(ISNA(CR121),NA(),Capability!$K$6)</f>
        <v/>
      </c>
      <c r="CU121">
        <f>IF(ISNA(CR121),NA(),Capability!$J$6)</f>
        <v/>
      </c>
      <c r="CV121">
        <f>IF(ISNA(CR121),NA(),Capability!$L$6)</f>
        <v/>
      </c>
      <c r="CW121">
        <f>IF(OR(ISNA(CS121),ISNA(CS120)),NA(),ABS(CS121-CS120))</f>
        <v/>
      </c>
      <c r="CX121">
        <f>IF(ISNA(CR121),NA(),Capability!$N$6)</f>
        <v/>
      </c>
      <c r="CY121">
        <f>IF(ISNA(CR121),NA(),IF(OR(Capability!$Q$6="",Settings!$F$7&lt;&gt;"Y"),NA(),Capability!$Q$6))</f>
        <v/>
      </c>
      <c r="CZ121">
        <f>IF(ISNA(CR121),NA(),IF(OR(Capability!$P$6="",Settings!$F$7&lt;&gt;"Y"),NA(),Capability!$P$6))</f>
        <v/>
      </c>
      <c r="DH121">
        <f>IF((DK$1+117)&gt;DI$1,NA(),(DK$1+117)-4)</f>
        <v/>
      </c>
      <c r="DI121">
        <f>IF((DK$1+117)&gt;DI$1,NA(),INDEX('Data Entry'!$J$5:$J$10004,(DK$1+117)-4))</f>
        <v/>
      </c>
      <c r="DJ121">
        <f>IF(ISNA(DH121),NA(),Capability!$K$7)</f>
        <v/>
      </c>
      <c r="DK121">
        <f>IF(ISNA(DH121),NA(),Capability!$J$7)</f>
        <v/>
      </c>
      <c r="DL121">
        <f>IF(ISNA(DH121),NA(),Capability!$L$7)</f>
        <v/>
      </c>
      <c r="DM121">
        <f>IF(OR(ISNA(DI121),ISNA(DI120)),NA(),ABS(DI121-DI120))</f>
        <v/>
      </c>
      <c r="DN121">
        <f>IF(ISNA(DH121),NA(),Capability!$N$7)</f>
        <v/>
      </c>
      <c r="DO121">
        <f>IF(ISNA(DH121),NA(),IF(OR(Capability!$Q$7="",Settings!$F$7&lt;&gt;"Y"),NA(),Capability!$Q$7))</f>
        <v/>
      </c>
      <c r="DP121">
        <f>IF(ISNA(DH121),NA(),IF(OR(Capability!$P$7="",Settings!$F$7&lt;&gt;"Y"),NA(),Capability!$P$7))</f>
        <v/>
      </c>
      <c r="DX121">
        <f>IF((EA$1+117)&gt;DY$1,NA(),(EA$1+117)-4)</f>
        <v/>
      </c>
      <c r="DY121">
        <f>IF((EA$1+117)&gt;DY$1,NA(),INDEX('Data Entry'!$K$5:$K$10004,(EA$1+117)-4))</f>
        <v/>
      </c>
      <c r="DZ121">
        <f>IF(ISNA(DX121),NA(),Capability!$K$8)</f>
        <v/>
      </c>
      <c r="EA121">
        <f>IF(ISNA(DX121),NA(),Capability!$J$8)</f>
        <v/>
      </c>
      <c r="EB121">
        <f>IF(ISNA(DX121),NA(),Capability!$L$8)</f>
        <v/>
      </c>
      <c r="EC121">
        <f>IF(OR(ISNA(DY121),ISNA(DY120)),NA(),ABS(DY121-DY120))</f>
        <v/>
      </c>
      <c r="ED121">
        <f>IF(ISNA(DX121),NA(),Capability!$N$8)</f>
        <v/>
      </c>
      <c r="EE121">
        <f>IF(ISNA(DX121),NA(),IF(OR(Capability!$Q$8="",Settings!$F$7&lt;&gt;"Y"),NA(),Capability!$Q$8))</f>
        <v/>
      </c>
      <c r="EF121">
        <f>IF(ISNA(DX121),NA(),IF(OR(Capability!$P$8="",Settings!$F$7&lt;&gt;"Y"),NA(),Capability!$P$8))</f>
        <v/>
      </c>
      <c r="EN121">
        <f>IF((EQ$1+117)&gt;EO$1,NA(),(EQ$1+117)-4)</f>
        <v/>
      </c>
      <c r="EO121">
        <f>IF((EQ$1+117)&gt;EO$1,NA(),INDEX('Data Entry'!$L$5:$L$10004,(EQ$1+117)-4))</f>
        <v/>
      </c>
      <c r="EP121">
        <f>IF(ISNA(EN121),NA(),Capability!$K$9)</f>
        <v/>
      </c>
      <c r="EQ121">
        <f>IF(ISNA(EN121),NA(),Capability!$J$9)</f>
        <v/>
      </c>
      <c r="ER121">
        <f>IF(ISNA(EN121),NA(),Capability!$L$9)</f>
        <v/>
      </c>
      <c r="ES121">
        <f>IF(OR(ISNA(EO121),ISNA(EO120)),NA(),ABS(EO121-EO120))</f>
        <v/>
      </c>
      <c r="ET121">
        <f>IF(ISNA(EN121),NA(),Capability!$N$9)</f>
        <v/>
      </c>
      <c r="EU121">
        <f>IF(ISNA(EN121),NA(),IF(OR(Capability!$Q$9="",Settings!$F$7&lt;&gt;"Y"),NA(),Capability!$Q$9))</f>
        <v/>
      </c>
      <c r="EV121">
        <f>IF(ISNA(EN121),NA(),IF(OR(Capability!$P$9="",Settings!$F$7&lt;&gt;"Y"),NA(),Capability!$P$9))</f>
        <v/>
      </c>
      <c r="FD121">
        <f>IF((FG$1+117)&gt;FE$1,NA(),(FG$1+117)-4)</f>
        <v/>
      </c>
      <c r="FE121">
        <f>IF((FG$1+117)&gt;FE$1,NA(),INDEX('Data Entry'!$M$5:$M$10004,(FG$1+117)-4))</f>
        <v/>
      </c>
      <c r="FF121">
        <f>IF(ISNA(FD121),NA(),Capability!$K$10)</f>
        <v/>
      </c>
      <c r="FG121">
        <f>IF(ISNA(FD121),NA(),Capability!$J$10)</f>
        <v/>
      </c>
      <c r="FH121">
        <f>IF(ISNA(FD121),NA(),Capability!$L$10)</f>
        <v/>
      </c>
      <c r="FI121">
        <f>IF(OR(ISNA(FE121),ISNA(FE120)),NA(),ABS(FE121-FE120))</f>
        <v/>
      </c>
      <c r="FJ121">
        <f>IF(ISNA(FD121),NA(),Capability!$N$10)</f>
        <v/>
      </c>
      <c r="FK121">
        <f>IF(ISNA(FD121),NA(),IF(OR(Capability!$Q$10="",Settings!$F$7&lt;&gt;"Y"),NA(),Capability!$Q$10))</f>
        <v/>
      </c>
      <c r="FL121">
        <f>IF(ISNA(FD121),NA(),IF(OR(Capability!$P$10="",Settings!$F$7&lt;&gt;"Y"),NA(),Capability!$P$10))</f>
        <v/>
      </c>
      <c r="FT121">
        <f>IF((FW$1+117)&gt;FU$1,NA(),(FW$1+117)-4)</f>
        <v/>
      </c>
      <c r="FU121">
        <f>IF((FW$1+117)&gt;FU$1,NA(),INDEX('Data Entry'!$N$5:$N$10004,(FW$1+117)-4))</f>
        <v/>
      </c>
      <c r="FV121">
        <f>IF(ISNA(FT121),NA(),Capability!$K$11)</f>
        <v/>
      </c>
      <c r="FW121">
        <f>IF(ISNA(FT121),NA(),Capability!$J$11)</f>
        <v/>
      </c>
      <c r="FX121">
        <f>IF(ISNA(FT121),NA(),Capability!$L$11)</f>
        <v/>
      </c>
      <c r="FY121">
        <f>IF(OR(ISNA(FU121),ISNA(FU120)),NA(),ABS(FU121-FU120))</f>
        <v/>
      </c>
      <c r="FZ121">
        <f>IF(ISNA(FT121),NA(),Capability!$N$11)</f>
        <v/>
      </c>
      <c r="GA121">
        <f>IF(ISNA(FT121),NA(),IF(OR(Capability!$Q$11="",Settings!$F$7&lt;&gt;"Y"),NA(),Capability!$Q$11))</f>
        <v/>
      </c>
      <c r="GB121">
        <f>IF(ISNA(FT121),NA(),IF(OR(Capability!$P$11="",Settings!$F$7&lt;&gt;"Y"),NA(),Capability!$P$11))</f>
        <v/>
      </c>
      <c r="GJ121">
        <f>IF((GM$1+117)&gt;GK$1,NA(),(GM$1+117)-4)</f>
        <v/>
      </c>
      <c r="GK121">
        <f>IF((GM$1+117)&gt;GK$1,NA(),INDEX('Data Entry'!$O$5:$O$10004,(GM$1+117)-4))</f>
        <v/>
      </c>
      <c r="GL121">
        <f>IF(ISNA(GJ121),NA(),Capability!$K$12)</f>
        <v/>
      </c>
      <c r="GM121">
        <f>IF(ISNA(GJ121),NA(),Capability!$J$12)</f>
        <v/>
      </c>
      <c r="GN121">
        <f>IF(ISNA(GJ121),NA(),Capability!$L$12)</f>
        <v/>
      </c>
      <c r="GO121">
        <f>IF(OR(ISNA(GK121),ISNA(GK120)),NA(),ABS(GK121-GK120))</f>
        <v/>
      </c>
      <c r="GP121">
        <f>IF(ISNA(GJ121),NA(),Capability!$N$12)</f>
        <v/>
      </c>
      <c r="GQ121">
        <f>IF(ISNA(GJ121),NA(),IF(OR(Capability!$Q$12="",Settings!$F$7&lt;&gt;"Y"),NA(),Capability!$Q$12))</f>
        <v/>
      </c>
      <c r="GR121">
        <f>IF(ISNA(GJ121),NA(),IF(OR(Capability!$P$12="",Settings!$F$7&lt;&gt;"Y"),NA(),Capability!$P$12))</f>
        <v/>
      </c>
      <c r="GZ121">
        <f>IF((HC$1+117)&gt;HA$1,NA(),(HC$1+117)-4)</f>
        <v/>
      </c>
      <c r="HA121">
        <f>IF((HC$1+117)&gt;HA$1,NA(),INDEX('Data Entry'!$P$5:$P$10004,(HC$1+117)-4))</f>
        <v/>
      </c>
      <c r="HB121">
        <f>IF(ISNA(GZ121),NA(),Capability!$K$13)</f>
        <v/>
      </c>
      <c r="HC121">
        <f>IF(ISNA(GZ121),NA(),Capability!$J$13)</f>
        <v/>
      </c>
      <c r="HD121">
        <f>IF(ISNA(GZ121),NA(),Capability!$L$13)</f>
        <v/>
      </c>
      <c r="HE121">
        <f>IF(OR(ISNA(HA121),ISNA(HA120)),NA(),ABS(HA121-HA120))</f>
        <v/>
      </c>
      <c r="HF121">
        <f>IF(ISNA(GZ121),NA(),Capability!$N$13)</f>
        <v/>
      </c>
      <c r="HG121">
        <f>IF(ISNA(GZ121),NA(),IF(OR(Capability!$Q$13="",Settings!$F$7&lt;&gt;"Y"),NA(),Capability!$Q$13))</f>
        <v/>
      </c>
      <c r="HH121">
        <f>IF(ISNA(GZ121),NA(),IF(OR(Capability!$P$13="",Settings!$F$7&lt;&gt;"Y"),NA(),Capability!$P$13))</f>
        <v/>
      </c>
      <c r="HP121">
        <f>IF((HS$1+117)&gt;HQ$1,NA(),(HS$1+117)-4)</f>
        <v/>
      </c>
      <c r="HQ121">
        <f>IF((HS$1+117)&gt;HQ$1,NA(),INDEX('Data Entry'!$Q$5:$Q$10004,(HS$1+117)-4))</f>
        <v/>
      </c>
      <c r="HR121">
        <f>IF(ISNA(HP121),NA(),Capability!$K$14)</f>
        <v/>
      </c>
      <c r="HS121">
        <f>IF(ISNA(HP121),NA(),Capability!$J$14)</f>
        <v/>
      </c>
      <c r="HT121">
        <f>IF(ISNA(HP121),NA(),Capability!$L$14)</f>
        <v/>
      </c>
      <c r="HU121">
        <f>IF(OR(ISNA(HQ121),ISNA(HQ120)),NA(),ABS(HQ121-HQ120))</f>
        <v/>
      </c>
      <c r="HV121">
        <f>IF(ISNA(HP121),NA(),Capability!$N$14)</f>
        <v/>
      </c>
      <c r="HW121">
        <f>IF(ISNA(HP121),NA(),IF(OR(Capability!$Q$14="",Settings!$F$7&lt;&gt;"Y"),NA(),Capability!$Q$14))</f>
        <v/>
      </c>
      <c r="HX121">
        <f>IF(ISNA(HP121),NA(),IF(OR(Capability!$P$14="",Settings!$F$7&lt;&gt;"Y"),NA(),Capability!$P$14))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R122">
        <f>IF((CU$1+118)&gt;CS$1,NA(),(CU$1+118)-4)</f>
        <v/>
      </c>
      <c r="CS122">
        <f>IF((CU$1+118)&gt;CS$1,NA(),INDEX('Data Entry'!$I$5:$I$10004,(CU$1+118)-4))</f>
        <v/>
      </c>
      <c r="CT122">
        <f>IF(ISNA(CR122),NA(),Capability!$K$6)</f>
        <v/>
      </c>
      <c r="CU122">
        <f>IF(ISNA(CR122),NA(),Capability!$J$6)</f>
        <v/>
      </c>
      <c r="CV122">
        <f>IF(ISNA(CR122),NA(),Capability!$L$6)</f>
        <v/>
      </c>
      <c r="CW122">
        <f>IF(OR(ISNA(CS122),ISNA(CS121)),NA(),ABS(CS122-CS121))</f>
        <v/>
      </c>
      <c r="CX122">
        <f>IF(ISNA(CR122),NA(),Capability!$N$6)</f>
        <v/>
      </c>
      <c r="CY122">
        <f>IF(ISNA(CR122),NA(),IF(OR(Capability!$Q$6="",Settings!$F$7&lt;&gt;"Y"),NA(),Capability!$Q$6))</f>
        <v/>
      </c>
      <c r="CZ122">
        <f>IF(ISNA(CR122),NA(),IF(OR(Capability!$P$6="",Settings!$F$7&lt;&gt;"Y"),NA(),Capability!$P$6))</f>
        <v/>
      </c>
      <c r="DH122">
        <f>IF((DK$1+118)&gt;DI$1,NA(),(DK$1+118)-4)</f>
        <v/>
      </c>
      <c r="DI122">
        <f>IF((DK$1+118)&gt;DI$1,NA(),INDEX('Data Entry'!$J$5:$J$10004,(DK$1+118)-4))</f>
        <v/>
      </c>
      <c r="DJ122">
        <f>IF(ISNA(DH122),NA(),Capability!$K$7)</f>
        <v/>
      </c>
      <c r="DK122">
        <f>IF(ISNA(DH122),NA(),Capability!$J$7)</f>
        <v/>
      </c>
      <c r="DL122">
        <f>IF(ISNA(DH122),NA(),Capability!$L$7)</f>
        <v/>
      </c>
      <c r="DM122">
        <f>IF(OR(ISNA(DI122),ISNA(DI121)),NA(),ABS(DI122-DI121))</f>
        <v/>
      </c>
      <c r="DN122">
        <f>IF(ISNA(DH122),NA(),Capability!$N$7)</f>
        <v/>
      </c>
      <c r="DO122">
        <f>IF(ISNA(DH122),NA(),IF(OR(Capability!$Q$7="",Settings!$F$7&lt;&gt;"Y"),NA(),Capability!$Q$7))</f>
        <v/>
      </c>
      <c r="DP122">
        <f>IF(ISNA(DH122),NA(),IF(OR(Capability!$P$7="",Settings!$F$7&lt;&gt;"Y"),NA(),Capability!$P$7))</f>
        <v/>
      </c>
      <c r="DX122">
        <f>IF((EA$1+118)&gt;DY$1,NA(),(EA$1+118)-4)</f>
        <v/>
      </c>
      <c r="DY122">
        <f>IF((EA$1+118)&gt;DY$1,NA(),INDEX('Data Entry'!$K$5:$K$10004,(EA$1+118)-4))</f>
        <v/>
      </c>
      <c r="DZ122">
        <f>IF(ISNA(DX122),NA(),Capability!$K$8)</f>
        <v/>
      </c>
      <c r="EA122">
        <f>IF(ISNA(DX122),NA(),Capability!$J$8)</f>
        <v/>
      </c>
      <c r="EB122">
        <f>IF(ISNA(DX122),NA(),Capability!$L$8)</f>
        <v/>
      </c>
      <c r="EC122">
        <f>IF(OR(ISNA(DY122),ISNA(DY121)),NA(),ABS(DY122-DY121))</f>
        <v/>
      </c>
      <c r="ED122">
        <f>IF(ISNA(DX122),NA(),Capability!$N$8)</f>
        <v/>
      </c>
      <c r="EE122">
        <f>IF(ISNA(DX122),NA(),IF(OR(Capability!$Q$8="",Settings!$F$7&lt;&gt;"Y"),NA(),Capability!$Q$8))</f>
        <v/>
      </c>
      <c r="EF122">
        <f>IF(ISNA(DX122),NA(),IF(OR(Capability!$P$8="",Settings!$F$7&lt;&gt;"Y"),NA(),Capability!$P$8))</f>
        <v/>
      </c>
      <c r="EN122">
        <f>IF((EQ$1+118)&gt;EO$1,NA(),(EQ$1+118)-4)</f>
        <v/>
      </c>
      <c r="EO122">
        <f>IF((EQ$1+118)&gt;EO$1,NA(),INDEX('Data Entry'!$L$5:$L$10004,(EQ$1+118)-4))</f>
        <v/>
      </c>
      <c r="EP122">
        <f>IF(ISNA(EN122),NA(),Capability!$K$9)</f>
        <v/>
      </c>
      <c r="EQ122">
        <f>IF(ISNA(EN122),NA(),Capability!$J$9)</f>
        <v/>
      </c>
      <c r="ER122">
        <f>IF(ISNA(EN122),NA(),Capability!$L$9)</f>
        <v/>
      </c>
      <c r="ES122">
        <f>IF(OR(ISNA(EO122),ISNA(EO121)),NA(),ABS(EO122-EO121))</f>
        <v/>
      </c>
      <c r="ET122">
        <f>IF(ISNA(EN122),NA(),Capability!$N$9)</f>
        <v/>
      </c>
      <c r="EU122">
        <f>IF(ISNA(EN122),NA(),IF(OR(Capability!$Q$9="",Settings!$F$7&lt;&gt;"Y"),NA(),Capability!$Q$9))</f>
        <v/>
      </c>
      <c r="EV122">
        <f>IF(ISNA(EN122),NA(),IF(OR(Capability!$P$9="",Settings!$F$7&lt;&gt;"Y"),NA(),Capability!$P$9))</f>
        <v/>
      </c>
      <c r="FD122">
        <f>IF((FG$1+118)&gt;FE$1,NA(),(FG$1+118)-4)</f>
        <v/>
      </c>
      <c r="FE122">
        <f>IF((FG$1+118)&gt;FE$1,NA(),INDEX('Data Entry'!$M$5:$M$10004,(FG$1+118)-4))</f>
        <v/>
      </c>
      <c r="FF122">
        <f>IF(ISNA(FD122),NA(),Capability!$K$10)</f>
        <v/>
      </c>
      <c r="FG122">
        <f>IF(ISNA(FD122),NA(),Capability!$J$10)</f>
        <v/>
      </c>
      <c r="FH122">
        <f>IF(ISNA(FD122),NA(),Capability!$L$10)</f>
        <v/>
      </c>
      <c r="FI122">
        <f>IF(OR(ISNA(FE122),ISNA(FE121)),NA(),ABS(FE122-FE121))</f>
        <v/>
      </c>
      <c r="FJ122">
        <f>IF(ISNA(FD122),NA(),Capability!$N$10)</f>
        <v/>
      </c>
      <c r="FK122">
        <f>IF(ISNA(FD122),NA(),IF(OR(Capability!$Q$10="",Settings!$F$7&lt;&gt;"Y"),NA(),Capability!$Q$10))</f>
        <v/>
      </c>
      <c r="FL122">
        <f>IF(ISNA(FD122),NA(),IF(OR(Capability!$P$10="",Settings!$F$7&lt;&gt;"Y"),NA(),Capability!$P$10))</f>
        <v/>
      </c>
      <c r="FT122">
        <f>IF((FW$1+118)&gt;FU$1,NA(),(FW$1+118)-4)</f>
        <v/>
      </c>
      <c r="FU122">
        <f>IF((FW$1+118)&gt;FU$1,NA(),INDEX('Data Entry'!$N$5:$N$10004,(FW$1+118)-4))</f>
        <v/>
      </c>
      <c r="FV122">
        <f>IF(ISNA(FT122),NA(),Capability!$K$11)</f>
        <v/>
      </c>
      <c r="FW122">
        <f>IF(ISNA(FT122),NA(),Capability!$J$11)</f>
        <v/>
      </c>
      <c r="FX122">
        <f>IF(ISNA(FT122),NA(),Capability!$L$11)</f>
        <v/>
      </c>
      <c r="FY122">
        <f>IF(OR(ISNA(FU122),ISNA(FU121)),NA(),ABS(FU122-FU121))</f>
        <v/>
      </c>
      <c r="FZ122">
        <f>IF(ISNA(FT122),NA(),Capability!$N$11)</f>
        <v/>
      </c>
      <c r="GA122">
        <f>IF(ISNA(FT122),NA(),IF(OR(Capability!$Q$11="",Settings!$F$7&lt;&gt;"Y"),NA(),Capability!$Q$11))</f>
        <v/>
      </c>
      <c r="GB122">
        <f>IF(ISNA(FT122),NA(),IF(OR(Capability!$P$11="",Settings!$F$7&lt;&gt;"Y"),NA(),Capability!$P$11))</f>
        <v/>
      </c>
      <c r="GJ122">
        <f>IF((GM$1+118)&gt;GK$1,NA(),(GM$1+118)-4)</f>
        <v/>
      </c>
      <c r="GK122">
        <f>IF((GM$1+118)&gt;GK$1,NA(),INDEX('Data Entry'!$O$5:$O$10004,(GM$1+118)-4))</f>
        <v/>
      </c>
      <c r="GL122">
        <f>IF(ISNA(GJ122),NA(),Capability!$K$12)</f>
        <v/>
      </c>
      <c r="GM122">
        <f>IF(ISNA(GJ122),NA(),Capability!$J$12)</f>
        <v/>
      </c>
      <c r="GN122">
        <f>IF(ISNA(GJ122),NA(),Capability!$L$12)</f>
        <v/>
      </c>
      <c r="GO122">
        <f>IF(OR(ISNA(GK122),ISNA(GK121)),NA(),ABS(GK122-GK121))</f>
        <v/>
      </c>
      <c r="GP122">
        <f>IF(ISNA(GJ122),NA(),Capability!$N$12)</f>
        <v/>
      </c>
      <c r="GQ122">
        <f>IF(ISNA(GJ122),NA(),IF(OR(Capability!$Q$12="",Settings!$F$7&lt;&gt;"Y"),NA(),Capability!$Q$12))</f>
        <v/>
      </c>
      <c r="GR122">
        <f>IF(ISNA(GJ122),NA(),IF(OR(Capability!$P$12="",Settings!$F$7&lt;&gt;"Y"),NA(),Capability!$P$12))</f>
        <v/>
      </c>
      <c r="GZ122">
        <f>IF((HC$1+118)&gt;HA$1,NA(),(HC$1+118)-4)</f>
        <v/>
      </c>
      <c r="HA122">
        <f>IF((HC$1+118)&gt;HA$1,NA(),INDEX('Data Entry'!$P$5:$P$10004,(HC$1+118)-4))</f>
        <v/>
      </c>
      <c r="HB122">
        <f>IF(ISNA(GZ122),NA(),Capability!$K$13)</f>
        <v/>
      </c>
      <c r="HC122">
        <f>IF(ISNA(GZ122),NA(),Capability!$J$13)</f>
        <v/>
      </c>
      <c r="HD122">
        <f>IF(ISNA(GZ122),NA(),Capability!$L$13)</f>
        <v/>
      </c>
      <c r="HE122">
        <f>IF(OR(ISNA(HA122),ISNA(HA121)),NA(),ABS(HA122-HA121))</f>
        <v/>
      </c>
      <c r="HF122">
        <f>IF(ISNA(GZ122),NA(),Capability!$N$13)</f>
        <v/>
      </c>
      <c r="HG122">
        <f>IF(ISNA(GZ122),NA(),IF(OR(Capability!$Q$13="",Settings!$F$7&lt;&gt;"Y"),NA(),Capability!$Q$13))</f>
        <v/>
      </c>
      <c r="HH122">
        <f>IF(ISNA(GZ122),NA(),IF(OR(Capability!$P$13="",Settings!$F$7&lt;&gt;"Y"),NA(),Capability!$P$13))</f>
        <v/>
      </c>
      <c r="HP122">
        <f>IF((HS$1+118)&gt;HQ$1,NA(),(HS$1+118)-4)</f>
        <v/>
      </c>
      <c r="HQ122">
        <f>IF((HS$1+118)&gt;HQ$1,NA(),INDEX('Data Entry'!$Q$5:$Q$10004,(HS$1+118)-4))</f>
        <v/>
      </c>
      <c r="HR122">
        <f>IF(ISNA(HP122),NA(),Capability!$K$14)</f>
        <v/>
      </c>
      <c r="HS122">
        <f>IF(ISNA(HP122),NA(),Capability!$J$14)</f>
        <v/>
      </c>
      <c r="HT122">
        <f>IF(ISNA(HP122),NA(),Capability!$L$14)</f>
        <v/>
      </c>
      <c r="HU122">
        <f>IF(OR(ISNA(HQ122),ISNA(HQ121)),NA(),ABS(HQ122-HQ121))</f>
        <v/>
      </c>
      <c r="HV122">
        <f>IF(ISNA(HP122),NA(),Capability!$N$14)</f>
        <v/>
      </c>
      <c r="HW122">
        <f>IF(ISNA(HP122),NA(),IF(OR(Capability!$Q$14="",Settings!$F$7&lt;&gt;"Y"),NA(),Capability!$Q$14))</f>
        <v/>
      </c>
      <c r="HX122">
        <f>IF(ISNA(HP122),NA(),IF(OR(Capability!$P$14="",Settings!$F$7&lt;&gt;"Y"),NA(),Capability!$P$14))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R123">
        <f>IF((CU$1+119)&gt;CS$1,NA(),(CU$1+119)-4)</f>
        <v/>
      </c>
      <c r="CS123">
        <f>IF((CU$1+119)&gt;CS$1,NA(),INDEX('Data Entry'!$I$5:$I$10004,(CU$1+119)-4))</f>
        <v/>
      </c>
      <c r="CT123">
        <f>IF(ISNA(CR123),NA(),Capability!$K$6)</f>
        <v/>
      </c>
      <c r="CU123">
        <f>IF(ISNA(CR123),NA(),Capability!$J$6)</f>
        <v/>
      </c>
      <c r="CV123">
        <f>IF(ISNA(CR123),NA(),Capability!$L$6)</f>
        <v/>
      </c>
      <c r="CW123">
        <f>IF(OR(ISNA(CS123),ISNA(CS122)),NA(),ABS(CS123-CS122))</f>
        <v/>
      </c>
      <c r="CX123">
        <f>IF(ISNA(CR123),NA(),Capability!$N$6)</f>
        <v/>
      </c>
      <c r="CY123">
        <f>IF(ISNA(CR123),NA(),IF(OR(Capability!$Q$6="",Settings!$F$7&lt;&gt;"Y"),NA(),Capability!$Q$6))</f>
        <v/>
      </c>
      <c r="CZ123">
        <f>IF(ISNA(CR123),NA(),IF(OR(Capability!$P$6="",Settings!$F$7&lt;&gt;"Y"),NA(),Capability!$P$6))</f>
        <v/>
      </c>
      <c r="DH123">
        <f>IF((DK$1+119)&gt;DI$1,NA(),(DK$1+119)-4)</f>
        <v/>
      </c>
      <c r="DI123">
        <f>IF((DK$1+119)&gt;DI$1,NA(),INDEX('Data Entry'!$J$5:$J$10004,(DK$1+119)-4))</f>
        <v/>
      </c>
      <c r="DJ123">
        <f>IF(ISNA(DH123),NA(),Capability!$K$7)</f>
        <v/>
      </c>
      <c r="DK123">
        <f>IF(ISNA(DH123),NA(),Capability!$J$7)</f>
        <v/>
      </c>
      <c r="DL123">
        <f>IF(ISNA(DH123),NA(),Capability!$L$7)</f>
        <v/>
      </c>
      <c r="DM123">
        <f>IF(OR(ISNA(DI123),ISNA(DI122)),NA(),ABS(DI123-DI122))</f>
        <v/>
      </c>
      <c r="DN123">
        <f>IF(ISNA(DH123),NA(),Capability!$N$7)</f>
        <v/>
      </c>
      <c r="DO123">
        <f>IF(ISNA(DH123),NA(),IF(OR(Capability!$Q$7="",Settings!$F$7&lt;&gt;"Y"),NA(),Capability!$Q$7))</f>
        <v/>
      </c>
      <c r="DP123">
        <f>IF(ISNA(DH123),NA(),IF(OR(Capability!$P$7="",Settings!$F$7&lt;&gt;"Y"),NA(),Capability!$P$7))</f>
        <v/>
      </c>
      <c r="DX123">
        <f>IF((EA$1+119)&gt;DY$1,NA(),(EA$1+119)-4)</f>
        <v/>
      </c>
      <c r="DY123">
        <f>IF((EA$1+119)&gt;DY$1,NA(),INDEX('Data Entry'!$K$5:$K$10004,(EA$1+119)-4))</f>
        <v/>
      </c>
      <c r="DZ123">
        <f>IF(ISNA(DX123),NA(),Capability!$K$8)</f>
        <v/>
      </c>
      <c r="EA123">
        <f>IF(ISNA(DX123),NA(),Capability!$J$8)</f>
        <v/>
      </c>
      <c r="EB123">
        <f>IF(ISNA(DX123),NA(),Capability!$L$8)</f>
        <v/>
      </c>
      <c r="EC123">
        <f>IF(OR(ISNA(DY123),ISNA(DY122)),NA(),ABS(DY123-DY122))</f>
        <v/>
      </c>
      <c r="ED123">
        <f>IF(ISNA(DX123),NA(),Capability!$N$8)</f>
        <v/>
      </c>
      <c r="EE123">
        <f>IF(ISNA(DX123),NA(),IF(OR(Capability!$Q$8="",Settings!$F$7&lt;&gt;"Y"),NA(),Capability!$Q$8))</f>
        <v/>
      </c>
      <c r="EF123">
        <f>IF(ISNA(DX123),NA(),IF(OR(Capability!$P$8="",Settings!$F$7&lt;&gt;"Y"),NA(),Capability!$P$8))</f>
        <v/>
      </c>
      <c r="EN123">
        <f>IF((EQ$1+119)&gt;EO$1,NA(),(EQ$1+119)-4)</f>
        <v/>
      </c>
      <c r="EO123">
        <f>IF((EQ$1+119)&gt;EO$1,NA(),INDEX('Data Entry'!$L$5:$L$10004,(EQ$1+119)-4))</f>
        <v/>
      </c>
      <c r="EP123">
        <f>IF(ISNA(EN123),NA(),Capability!$K$9)</f>
        <v/>
      </c>
      <c r="EQ123">
        <f>IF(ISNA(EN123),NA(),Capability!$J$9)</f>
        <v/>
      </c>
      <c r="ER123">
        <f>IF(ISNA(EN123),NA(),Capability!$L$9)</f>
        <v/>
      </c>
      <c r="ES123">
        <f>IF(OR(ISNA(EO123),ISNA(EO122)),NA(),ABS(EO123-EO122))</f>
        <v/>
      </c>
      <c r="ET123">
        <f>IF(ISNA(EN123),NA(),Capability!$N$9)</f>
        <v/>
      </c>
      <c r="EU123">
        <f>IF(ISNA(EN123),NA(),IF(OR(Capability!$Q$9="",Settings!$F$7&lt;&gt;"Y"),NA(),Capability!$Q$9))</f>
        <v/>
      </c>
      <c r="EV123">
        <f>IF(ISNA(EN123),NA(),IF(OR(Capability!$P$9="",Settings!$F$7&lt;&gt;"Y"),NA(),Capability!$P$9))</f>
        <v/>
      </c>
      <c r="FD123">
        <f>IF((FG$1+119)&gt;FE$1,NA(),(FG$1+119)-4)</f>
        <v/>
      </c>
      <c r="FE123">
        <f>IF((FG$1+119)&gt;FE$1,NA(),INDEX('Data Entry'!$M$5:$M$10004,(FG$1+119)-4))</f>
        <v/>
      </c>
      <c r="FF123">
        <f>IF(ISNA(FD123),NA(),Capability!$K$10)</f>
        <v/>
      </c>
      <c r="FG123">
        <f>IF(ISNA(FD123),NA(),Capability!$J$10)</f>
        <v/>
      </c>
      <c r="FH123">
        <f>IF(ISNA(FD123),NA(),Capability!$L$10)</f>
        <v/>
      </c>
      <c r="FI123">
        <f>IF(OR(ISNA(FE123),ISNA(FE122)),NA(),ABS(FE123-FE122))</f>
        <v/>
      </c>
      <c r="FJ123">
        <f>IF(ISNA(FD123),NA(),Capability!$N$10)</f>
        <v/>
      </c>
      <c r="FK123">
        <f>IF(ISNA(FD123),NA(),IF(OR(Capability!$Q$10="",Settings!$F$7&lt;&gt;"Y"),NA(),Capability!$Q$10))</f>
        <v/>
      </c>
      <c r="FL123">
        <f>IF(ISNA(FD123),NA(),IF(OR(Capability!$P$10="",Settings!$F$7&lt;&gt;"Y"),NA(),Capability!$P$10))</f>
        <v/>
      </c>
      <c r="FT123">
        <f>IF((FW$1+119)&gt;FU$1,NA(),(FW$1+119)-4)</f>
        <v/>
      </c>
      <c r="FU123">
        <f>IF((FW$1+119)&gt;FU$1,NA(),INDEX('Data Entry'!$N$5:$N$10004,(FW$1+119)-4))</f>
        <v/>
      </c>
      <c r="FV123">
        <f>IF(ISNA(FT123),NA(),Capability!$K$11)</f>
        <v/>
      </c>
      <c r="FW123">
        <f>IF(ISNA(FT123),NA(),Capability!$J$11)</f>
        <v/>
      </c>
      <c r="FX123">
        <f>IF(ISNA(FT123),NA(),Capability!$L$11)</f>
        <v/>
      </c>
      <c r="FY123">
        <f>IF(OR(ISNA(FU123),ISNA(FU122)),NA(),ABS(FU123-FU122))</f>
        <v/>
      </c>
      <c r="FZ123">
        <f>IF(ISNA(FT123),NA(),Capability!$N$11)</f>
        <v/>
      </c>
      <c r="GA123">
        <f>IF(ISNA(FT123),NA(),IF(OR(Capability!$Q$11="",Settings!$F$7&lt;&gt;"Y"),NA(),Capability!$Q$11))</f>
        <v/>
      </c>
      <c r="GB123">
        <f>IF(ISNA(FT123),NA(),IF(OR(Capability!$P$11="",Settings!$F$7&lt;&gt;"Y"),NA(),Capability!$P$11))</f>
        <v/>
      </c>
      <c r="GJ123">
        <f>IF((GM$1+119)&gt;GK$1,NA(),(GM$1+119)-4)</f>
        <v/>
      </c>
      <c r="GK123">
        <f>IF((GM$1+119)&gt;GK$1,NA(),INDEX('Data Entry'!$O$5:$O$10004,(GM$1+119)-4))</f>
        <v/>
      </c>
      <c r="GL123">
        <f>IF(ISNA(GJ123),NA(),Capability!$K$12)</f>
        <v/>
      </c>
      <c r="GM123">
        <f>IF(ISNA(GJ123),NA(),Capability!$J$12)</f>
        <v/>
      </c>
      <c r="GN123">
        <f>IF(ISNA(GJ123),NA(),Capability!$L$12)</f>
        <v/>
      </c>
      <c r="GO123">
        <f>IF(OR(ISNA(GK123),ISNA(GK122)),NA(),ABS(GK123-GK122))</f>
        <v/>
      </c>
      <c r="GP123">
        <f>IF(ISNA(GJ123),NA(),Capability!$N$12)</f>
        <v/>
      </c>
      <c r="GQ123">
        <f>IF(ISNA(GJ123),NA(),IF(OR(Capability!$Q$12="",Settings!$F$7&lt;&gt;"Y"),NA(),Capability!$Q$12))</f>
        <v/>
      </c>
      <c r="GR123">
        <f>IF(ISNA(GJ123),NA(),IF(OR(Capability!$P$12="",Settings!$F$7&lt;&gt;"Y"),NA(),Capability!$P$12))</f>
        <v/>
      </c>
      <c r="GZ123">
        <f>IF((HC$1+119)&gt;HA$1,NA(),(HC$1+119)-4)</f>
        <v/>
      </c>
      <c r="HA123">
        <f>IF((HC$1+119)&gt;HA$1,NA(),INDEX('Data Entry'!$P$5:$P$10004,(HC$1+119)-4))</f>
        <v/>
      </c>
      <c r="HB123">
        <f>IF(ISNA(GZ123),NA(),Capability!$K$13)</f>
        <v/>
      </c>
      <c r="HC123">
        <f>IF(ISNA(GZ123),NA(),Capability!$J$13)</f>
        <v/>
      </c>
      <c r="HD123">
        <f>IF(ISNA(GZ123),NA(),Capability!$L$13)</f>
        <v/>
      </c>
      <c r="HE123">
        <f>IF(OR(ISNA(HA123),ISNA(HA122)),NA(),ABS(HA123-HA122))</f>
        <v/>
      </c>
      <c r="HF123">
        <f>IF(ISNA(GZ123),NA(),Capability!$N$13)</f>
        <v/>
      </c>
      <c r="HG123">
        <f>IF(ISNA(GZ123),NA(),IF(OR(Capability!$Q$13="",Settings!$F$7&lt;&gt;"Y"),NA(),Capability!$Q$13))</f>
        <v/>
      </c>
      <c r="HH123">
        <f>IF(ISNA(GZ123),NA(),IF(OR(Capability!$P$13="",Settings!$F$7&lt;&gt;"Y"),NA(),Capability!$P$13))</f>
        <v/>
      </c>
      <c r="HP123">
        <f>IF((HS$1+119)&gt;HQ$1,NA(),(HS$1+119)-4)</f>
        <v/>
      </c>
      <c r="HQ123">
        <f>IF((HS$1+119)&gt;HQ$1,NA(),INDEX('Data Entry'!$Q$5:$Q$10004,(HS$1+119)-4))</f>
        <v/>
      </c>
      <c r="HR123">
        <f>IF(ISNA(HP123),NA(),Capability!$K$14)</f>
        <v/>
      </c>
      <c r="HS123">
        <f>IF(ISNA(HP123),NA(),Capability!$J$14)</f>
        <v/>
      </c>
      <c r="HT123">
        <f>IF(ISNA(HP123),NA(),Capability!$L$14)</f>
        <v/>
      </c>
      <c r="HU123">
        <f>IF(OR(ISNA(HQ123),ISNA(HQ122)),NA(),ABS(HQ123-HQ122))</f>
        <v/>
      </c>
      <c r="HV123">
        <f>IF(ISNA(HP123),NA(),Capability!$N$14)</f>
        <v/>
      </c>
      <c r="HW123">
        <f>IF(ISNA(HP123),NA(),IF(OR(Capability!$Q$14="",Settings!$F$7&lt;&gt;"Y"),NA(),Capability!$Q$14))</f>
        <v/>
      </c>
      <c r="HX123">
        <f>IF(ISNA(HP123),NA(),IF(OR(Capability!$P$14="",Settings!$F$7&lt;&gt;"Y"),NA(),Capability!$P$14))</f>
        <v/>
      </c>
    </row>
    <row r="124">
      <c r="A124" s="34">
        <f>"FEATURE 4: "&amp;IF(Settings!B20="","(unnamed)",Settings!B20)</f>
        <v/>
      </c>
      <c r="B124" s="9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R124">
        <f>IF((CU$1+120)&gt;CS$1,NA(),(CU$1+120)-4)</f>
        <v/>
      </c>
      <c r="CS124">
        <f>IF((CU$1+120)&gt;CS$1,NA(),INDEX('Data Entry'!$I$5:$I$10004,(CU$1+120)-4))</f>
        <v/>
      </c>
      <c r="CT124">
        <f>IF(ISNA(CR124),NA(),Capability!$K$6)</f>
        <v/>
      </c>
      <c r="CU124">
        <f>IF(ISNA(CR124),NA(),Capability!$J$6)</f>
        <v/>
      </c>
      <c r="CV124">
        <f>IF(ISNA(CR124),NA(),Capability!$L$6)</f>
        <v/>
      </c>
      <c r="CW124">
        <f>IF(OR(ISNA(CS124),ISNA(CS123)),NA(),ABS(CS124-CS123))</f>
        <v/>
      </c>
      <c r="CX124">
        <f>IF(ISNA(CR124),NA(),Capability!$N$6)</f>
        <v/>
      </c>
      <c r="CY124">
        <f>IF(ISNA(CR124),NA(),IF(OR(Capability!$Q$6="",Settings!$F$7&lt;&gt;"Y"),NA(),Capability!$Q$6))</f>
        <v/>
      </c>
      <c r="CZ124">
        <f>IF(ISNA(CR124),NA(),IF(OR(Capability!$P$6="",Settings!$F$7&lt;&gt;"Y"),NA(),Capability!$P$6))</f>
        <v/>
      </c>
      <c r="DH124">
        <f>IF((DK$1+120)&gt;DI$1,NA(),(DK$1+120)-4)</f>
        <v/>
      </c>
      <c r="DI124">
        <f>IF((DK$1+120)&gt;DI$1,NA(),INDEX('Data Entry'!$J$5:$J$10004,(DK$1+120)-4))</f>
        <v/>
      </c>
      <c r="DJ124">
        <f>IF(ISNA(DH124),NA(),Capability!$K$7)</f>
        <v/>
      </c>
      <c r="DK124">
        <f>IF(ISNA(DH124),NA(),Capability!$J$7)</f>
        <v/>
      </c>
      <c r="DL124">
        <f>IF(ISNA(DH124),NA(),Capability!$L$7)</f>
        <v/>
      </c>
      <c r="DM124">
        <f>IF(OR(ISNA(DI124),ISNA(DI123)),NA(),ABS(DI124-DI123))</f>
        <v/>
      </c>
      <c r="DN124">
        <f>IF(ISNA(DH124),NA(),Capability!$N$7)</f>
        <v/>
      </c>
      <c r="DO124">
        <f>IF(ISNA(DH124),NA(),IF(OR(Capability!$Q$7="",Settings!$F$7&lt;&gt;"Y"),NA(),Capability!$Q$7))</f>
        <v/>
      </c>
      <c r="DP124">
        <f>IF(ISNA(DH124),NA(),IF(OR(Capability!$P$7="",Settings!$F$7&lt;&gt;"Y"),NA(),Capability!$P$7))</f>
        <v/>
      </c>
      <c r="DX124">
        <f>IF((EA$1+120)&gt;DY$1,NA(),(EA$1+120)-4)</f>
        <v/>
      </c>
      <c r="DY124">
        <f>IF((EA$1+120)&gt;DY$1,NA(),INDEX('Data Entry'!$K$5:$K$10004,(EA$1+120)-4))</f>
        <v/>
      </c>
      <c r="DZ124">
        <f>IF(ISNA(DX124),NA(),Capability!$K$8)</f>
        <v/>
      </c>
      <c r="EA124">
        <f>IF(ISNA(DX124),NA(),Capability!$J$8)</f>
        <v/>
      </c>
      <c r="EB124">
        <f>IF(ISNA(DX124),NA(),Capability!$L$8)</f>
        <v/>
      </c>
      <c r="EC124">
        <f>IF(OR(ISNA(DY124),ISNA(DY123)),NA(),ABS(DY124-DY123))</f>
        <v/>
      </c>
      <c r="ED124">
        <f>IF(ISNA(DX124),NA(),Capability!$N$8)</f>
        <v/>
      </c>
      <c r="EE124">
        <f>IF(ISNA(DX124),NA(),IF(OR(Capability!$Q$8="",Settings!$F$7&lt;&gt;"Y"),NA(),Capability!$Q$8))</f>
        <v/>
      </c>
      <c r="EF124">
        <f>IF(ISNA(DX124),NA(),IF(OR(Capability!$P$8="",Settings!$F$7&lt;&gt;"Y"),NA(),Capability!$P$8))</f>
        <v/>
      </c>
      <c r="EN124">
        <f>IF((EQ$1+120)&gt;EO$1,NA(),(EQ$1+120)-4)</f>
        <v/>
      </c>
      <c r="EO124">
        <f>IF((EQ$1+120)&gt;EO$1,NA(),INDEX('Data Entry'!$L$5:$L$10004,(EQ$1+120)-4))</f>
        <v/>
      </c>
      <c r="EP124">
        <f>IF(ISNA(EN124),NA(),Capability!$K$9)</f>
        <v/>
      </c>
      <c r="EQ124">
        <f>IF(ISNA(EN124),NA(),Capability!$J$9)</f>
        <v/>
      </c>
      <c r="ER124">
        <f>IF(ISNA(EN124),NA(),Capability!$L$9)</f>
        <v/>
      </c>
      <c r="ES124">
        <f>IF(OR(ISNA(EO124),ISNA(EO123)),NA(),ABS(EO124-EO123))</f>
        <v/>
      </c>
      <c r="ET124">
        <f>IF(ISNA(EN124),NA(),Capability!$N$9)</f>
        <v/>
      </c>
      <c r="EU124">
        <f>IF(ISNA(EN124),NA(),IF(OR(Capability!$Q$9="",Settings!$F$7&lt;&gt;"Y"),NA(),Capability!$Q$9))</f>
        <v/>
      </c>
      <c r="EV124">
        <f>IF(ISNA(EN124),NA(),IF(OR(Capability!$P$9="",Settings!$F$7&lt;&gt;"Y"),NA(),Capability!$P$9))</f>
        <v/>
      </c>
      <c r="FD124">
        <f>IF((FG$1+120)&gt;FE$1,NA(),(FG$1+120)-4)</f>
        <v/>
      </c>
      <c r="FE124">
        <f>IF((FG$1+120)&gt;FE$1,NA(),INDEX('Data Entry'!$M$5:$M$10004,(FG$1+120)-4))</f>
        <v/>
      </c>
      <c r="FF124">
        <f>IF(ISNA(FD124),NA(),Capability!$K$10)</f>
        <v/>
      </c>
      <c r="FG124">
        <f>IF(ISNA(FD124),NA(),Capability!$J$10)</f>
        <v/>
      </c>
      <c r="FH124">
        <f>IF(ISNA(FD124),NA(),Capability!$L$10)</f>
        <v/>
      </c>
      <c r="FI124">
        <f>IF(OR(ISNA(FE124),ISNA(FE123)),NA(),ABS(FE124-FE123))</f>
        <v/>
      </c>
      <c r="FJ124">
        <f>IF(ISNA(FD124),NA(),Capability!$N$10)</f>
        <v/>
      </c>
      <c r="FK124">
        <f>IF(ISNA(FD124),NA(),IF(OR(Capability!$Q$10="",Settings!$F$7&lt;&gt;"Y"),NA(),Capability!$Q$10))</f>
        <v/>
      </c>
      <c r="FL124">
        <f>IF(ISNA(FD124),NA(),IF(OR(Capability!$P$10="",Settings!$F$7&lt;&gt;"Y"),NA(),Capability!$P$10))</f>
        <v/>
      </c>
      <c r="FT124">
        <f>IF((FW$1+120)&gt;FU$1,NA(),(FW$1+120)-4)</f>
        <v/>
      </c>
      <c r="FU124">
        <f>IF((FW$1+120)&gt;FU$1,NA(),INDEX('Data Entry'!$N$5:$N$10004,(FW$1+120)-4))</f>
        <v/>
      </c>
      <c r="FV124">
        <f>IF(ISNA(FT124),NA(),Capability!$K$11)</f>
        <v/>
      </c>
      <c r="FW124">
        <f>IF(ISNA(FT124),NA(),Capability!$J$11)</f>
        <v/>
      </c>
      <c r="FX124">
        <f>IF(ISNA(FT124),NA(),Capability!$L$11)</f>
        <v/>
      </c>
      <c r="FY124">
        <f>IF(OR(ISNA(FU124),ISNA(FU123)),NA(),ABS(FU124-FU123))</f>
        <v/>
      </c>
      <c r="FZ124">
        <f>IF(ISNA(FT124),NA(),Capability!$N$11)</f>
        <v/>
      </c>
      <c r="GA124">
        <f>IF(ISNA(FT124),NA(),IF(OR(Capability!$Q$11="",Settings!$F$7&lt;&gt;"Y"),NA(),Capability!$Q$11))</f>
        <v/>
      </c>
      <c r="GB124">
        <f>IF(ISNA(FT124),NA(),IF(OR(Capability!$P$11="",Settings!$F$7&lt;&gt;"Y"),NA(),Capability!$P$11))</f>
        <v/>
      </c>
      <c r="GJ124">
        <f>IF((GM$1+120)&gt;GK$1,NA(),(GM$1+120)-4)</f>
        <v/>
      </c>
      <c r="GK124">
        <f>IF((GM$1+120)&gt;GK$1,NA(),INDEX('Data Entry'!$O$5:$O$10004,(GM$1+120)-4))</f>
        <v/>
      </c>
      <c r="GL124">
        <f>IF(ISNA(GJ124),NA(),Capability!$K$12)</f>
        <v/>
      </c>
      <c r="GM124">
        <f>IF(ISNA(GJ124),NA(),Capability!$J$12)</f>
        <v/>
      </c>
      <c r="GN124">
        <f>IF(ISNA(GJ124),NA(),Capability!$L$12)</f>
        <v/>
      </c>
      <c r="GO124">
        <f>IF(OR(ISNA(GK124),ISNA(GK123)),NA(),ABS(GK124-GK123))</f>
        <v/>
      </c>
      <c r="GP124">
        <f>IF(ISNA(GJ124),NA(),Capability!$N$12)</f>
        <v/>
      </c>
      <c r="GQ124">
        <f>IF(ISNA(GJ124),NA(),IF(OR(Capability!$Q$12="",Settings!$F$7&lt;&gt;"Y"),NA(),Capability!$Q$12))</f>
        <v/>
      </c>
      <c r="GR124">
        <f>IF(ISNA(GJ124),NA(),IF(OR(Capability!$P$12="",Settings!$F$7&lt;&gt;"Y"),NA(),Capability!$P$12))</f>
        <v/>
      </c>
      <c r="GZ124">
        <f>IF((HC$1+120)&gt;HA$1,NA(),(HC$1+120)-4)</f>
        <v/>
      </c>
      <c r="HA124">
        <f>IF((HC$1+120)&gt;HA$1,NA(),INDEX('Data Entry'!$P$5:$P$10004,(HC$1+120)-4))</f>
        <v/>
      </c>
      <c r="HB124">
        <f>IF(ISNA(GZ124),NA(),Capability!$K$13)</f>
        <v/>
      </c>
      <c r="HC124">
        <f>IF(ISNA(GZ124),NA(),Capability!$J$13)</f>
        <v/>
      </c>
      <c r="HD124">
        <f>IF(ISNA(GZ124),NA(),Capability!$L$13)</f>
        <v/>
      </c>
      <c r="HE124">
        <f>IF(OR(ISNA(HA124),ISNA(HA123)),NA(),ABS(HA124-HA123))</f>
        <v/>
      </c>
      <c r="HF124">
        <f>IF(ISNA(GZ124),NA(),Capability!$N$13)</f>
        <v/>
      </c>
      <c r="HG124">
        <f>IF(ISNA(GZ124),NA(),IF(OR(Capability!$Q$13="",Settings!$F$7&lt;&gt;"Y"),NA(),Capability!$Q$13))</f>
        <v/>
      </c>
      <c r="HH124">
        <f>IF(ISNA(GZ124),NA(),IF(OR(Capability!$P$13="",Settings!$F$7&lt;&gt;"Y"),NA(),Capability!$P$13))</f>
        <v/>
      </c>
      <c r="HP124">
        <f>IF((HS$1+120)&gt;HQ$1,NA(),(HS$1+120)-4)</f>
        <v/>
      </c>
      <c r="HQ124">
        <f>IF((HS$1+120)&gt;HQ$1,NA(),INDEX('Data Entry'!$Q$5:$Q$10004,(HS$1+120)-4))</f>
        <v/>
      </c>
      <c r="HR124">
        <f>IF(ISNA(HP124),NA(),Capability!$K$14)</f>
        <v/>
      </c>
      <c r="HS124">
        <f>IF(ISNA(HP124),NA(),Capability!$J$14)</f>
        <v/>
      </c>
      <c r="HT124">
        <f>IF(ISNA(HP124),NA(),Capability!$L$14)</f>
        <v/>
      </c>
      <c r="HU124">
        <f>IF(OR(ISNA(HQ124),ISNA(HQ123)),NA(),ABS(HQ124-HQ123))</f>
        <v/>
      </c>
      <c r="HV124">
        <f>IF(ISNA(HP124),NA(),Capability!$N$14)</f>
        <v/>
      </c>
      <c r="HW124">
        <f>IF(ISNA(HP124),NA(),IF(OR(Capability!$Q$14="",Settings!$F$7&lt;&gt;"Y"),NA(),Capability!$Q$14))</f>
        <v/>
      </c>
      <c r="HX124">
        <f>IF(ISNA(HP124),NA(),IF(OR(Capability!$P$14="",Settings!$F$7&lt;&gt;"Y"),NA(),Capability!$P$14))</f>
        <v/>
      </c>
    </row>
    <row r="125">
      <c r="A125" s="35" t="inlineStr">
        <is>
          <t>Feature</t>
        </is>
      </c>
      <c r="B125" s="36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R125">
        <f>IF((CU$1+121)&gt;CS$1,NA(),(CU$1+121)-4)</f>
        <v/>
      </c>
      <c r="CS125">
        <f>IF((CU$1+121)&gt;CS$1,NA(),INDEX('Data Entry'!$I$5:$I$10004,(CU$1+121)-4))</f>
        <v/>
      </c>
      <c r="CT125">
        <f>IF(ISNA(CR125),NA(),Capability!$K$6)</f>
        <v/>
      </c>
      <c r="CU125">
        <f>IF(ISNA(CR125),NA(),Capability!$J$6)</f>
        <v/>
      </c>
      <c r="CV125">
        <f>IF(ISNA(CR125),NA(),Capability!$L$6)</f>
        <v/>
      </c>
      <c r="CW125">
        <f>IF(OR(ISNA(CS125),ISNA(CS124)),NA(),ABS(CS125-CS124))</f>
        <v/>
      </c>
      <c r="CX125">
        <f>IF(ISNA(CR125),NA(),Capability!$N$6)</f>
        <v/>
      </c>
      <c r="CY125">
        <f>IF(ISNA(CR125),NA(),IF(OR(Capability!$Q$6="",Settings!$F$7&lt;&gt;"Y"),NA(),Capability!$Q$6))</f>
        <v/>
      </c>
      <c r="CZ125">
        <f>IF(ISNA(CR125),NA(),IF(OR(Capability!$P$6="",Settings!$F$7&lt;&gt;"Y"),NA(),Capability!$P$6))</f>
        <v/>
      </c>
      <c r="DH125">
        <f>IF((DK$1+121)&gt;DI$1,NA(),(DK$1+121)-4)</f>
        <v/>
      </c>
      <c r="DI125">
        <f>IF((DK$1+121)&gt;DI$1,NA(),INDEX('Data Entry'!$J$5:$J$10004,(DK$1+121)-4))</f>
        <v/>
      </c>
      <c r="DJ125">
        <f>IF(ISNA(DH125),NA(),Capability!$K$7)</f>
        <v/>
      </c>
      <c r="DK125">
        <f>IF(ISNA(DH125),NA(),Capability!$J$7)</f>
        <v/>
      </c>
      <c r="DL125">
        <f>IF(ISNA(DH125),NA(),Capability!$L$7)</f>
        <v/>
      </c>
      <c r="DM125">
        <f>IF(OR(ISNA(DI125),ISNA(DI124)),NA(),ABS(DI125-DI124))</f>
        <v/>
      </c>
      <c r="DN125">
        <f>IF(ISNA(DH125),NA(),Capability!$N$7)</f>
        <v/>
      </c>
      <c r="DO125">
        <f>IF(ISNA(DH125),NA(),IF(OR(Capability!$Q$7="",Settings!$F$7&lt;&gt;"Y"),NA(),Capability!$Q$7))</f>
        <v/>
      </c>
      <c r="DP125">
        <f>IF(ISNA(DH125),NA(),IF(OR(Capability!$P$7="",Settings!$F$7&lt;&gt;"Y"),NA(),Capability!$P$7))</f>
        <v/>
      </c>
      <c r="DX125">
        <f>IF((EA$1+121)&gt;DY$1,NA(),(EA$1+121)-4)</f>
        <v/>
      </c>
      <c r="DY125">
        <f>IF((EA$1+121)&gt;DY$1,NA(),INDEX('Data Entry'!$K$5:$K$10004,(EA$1+121)-4))</f>
        <v/>
      </c>
      <c r="DZ125">
        <f>IF(ISNA(DX125),NA(),Capability!$K$8)</f>
        <v/>
      </c>
      <c r="EA125">
        <f>IF(ISNA(DX125),NA(),Capability!$J$8)</f>
        <v/>
      </c>
      <c r="EB125">
        <f>IF(ISNA(DX125),NA(),Capability!$L$8)</f>
        <v/>
      </c>
      <c r="EC125">
        <f>IF(OR(ISNA(DY125),ISNA(DY124)),NA(),ABS(DY125-DY124))</f>
        <v/>
      </c>
      <c r="ED125">
        <f>IF(ISNA(DX125),NA(),Capability!$N$8)</f>
        <v/>
      </c>
      <c r="EE125">
        <f>IF(ISNA(DX125),NA(),IF(OR(Capability!$Q$8="",Settings!$F$7&lt;&gt;"Y"),NA(),Capability!$Q$8))</f>
        <v/>
      </c>
      <c r="EF125">
        <f>IF(ISNA(DX125),NA(),IF(OR(Capability!$P$8="",Settings!$F$7&lt;&gt;"Y"),NA(),Capability!$P$8))</f>
        <v/>
      </c>
      <c r="EN125">
        <f>IF((EQ$1+121)&gt;EO$1,NA(),(EQ$1+121)-4)</f>
        <v/>
      </c>
      <c r="EO125">
        <f>IF((EQ$1+121)&gt;EO$1,NA(),INDEX('Data Entry'!$L$5:$L$10004,(EQ$1+121)-4))</f>
        <v/>
      </c>
      <c r="EP125">
        <f>IF(ISNA(EN125),NA(),Capability!$K$9)</f>
        <v/>
      </c>
      <c r="EQ125">
        <f>IF(ISNA(EN125),NA(),Capability!$J$9)</f>
        <v/>
      </c>
      <c r="ER125">
        <f>IF(ISNA(EN125),NA(),Capability!$L$9)</f>
        <v/>
      </c>
      <c r="ES125">
        <f>IF(OR(ISNA(EO125),ISNA(EO124)),NA(),ABS(EO125-EO124))</f>
        <v/>
      </c>
      <c r="ET125">
        <f>IF(ISNA(EN125),NA(),Capability!$N$9)</f>
        <v/>
      </c>
      <c r="EU125">
        <f>IF(ISNA(EN125),NA(),IF(OR(Capability!$Q$9="",Settings!$F$7&lt;&gt;"Y"),NA(),Capability!$Q$9))</f>
        <v/>
      </c>
      <c r="EV125">
        <f>IF(ISNA(EN125),NA(),IF(OR(Capability!$P$9="",Settings!$F$7&lt;&gt;"Y"),NA(),Capability!$P$9))</f>
        <v/>
      </c>
      <c r="FD125">
        <f>IF((FG$1+121)&gt;FE$1,NA(),(FG$1+121)-4)</f>
        <v/>
      </c>
      <c r="FE125">
        <f>IF((FG$1+121)&gt;FE$1,NA(),INDEX('Data Entry'!$M$5:$M$10004,(FG$1+121)-4))</f>
        <v/>
      </c>
      <c r="FF125">
        <f>IF(ISNA(FD125),NA(),Capability!$K$10)</f>
        <v/>
      </c>
      <c r="FG125">
        <f>IF(ISNA(FD125),NA(),Capability!$J$10)</f>
        <v/>
      </c>
      <c r="FH125">
        <f>IF(ISNA(FD125),NA(),Capability!$L$10)</f>
        <v/>
      </c>
      <c r="FI125">
        <f>IF(OR(ISNA(FE125),ISNA(FE124)),NA(),ABS(FE125-FE124))</f>
        <v/>
      </c>
      <c r="FJ125">
        <f>IF(ISNA(FD125),NA(),Capability!$N$10)</f>
        <v/>
      </c>
      <c r="FK125">
        <f>IF(ISNA(FD125),NA(),IF(OR(Capability!$Q$10="",Settings!$F$7&lt;&gt;"Y"),NA(),Capability!$Q$10))</f>
        <v/>
      </c>
      <c r="FL125">
        <f>IF(ISNA(FD125),NA(),IF(OR(Capability!$P$10="",Settings!$F$7&lt;&gt;"Y"),NA(),Capability!$P$10))</f>
        <v/>
      </c>
      <c r="FT125">
        <f>IF((FW$1+121)&gt;FU$1,NA(),(FW$1+121)-4)</f>
        <v/>
      </c>
      <c r="FU125">
        <f>IF((FW$1+121)&gt;FU$1,NA(),INDEX('Data Entry'!$N$5:$N$10004,(FW$1+121)-4))</f>
        <v/>
      </c>
      <c r="FV125">
        <f>IF(ISNA(FT125),NA(),Capability!$K$11)</f>
        <v/>
      </c>
      <c r="FW125">
        <f>IF(ISNA(FT125),NA(),Capability!$J$11)</f>
        <v/>
      </c>
      <c r="FX125">
        <f>IF(ISNA(FT125),NA(),Capability!$L$11)</f>
        <v/>
      </c>
      <c r="FY125">
        <f>IF(OR(ISNA(FU125),ISNA(FU124)),NA(),ABS(FU125-FU124))</f>
        <v/>
      </c>
      <c r="FZ125">
        <f>IF(ISNA(FT125),NA(),Capability!$N$11)</f>
        <v/>
      </c>
      <c r="GA125">
        <f>IF(ISNA(FT125),NA(),IF(OR(Capability!$Q$11="",Settings!$F$7&lt;&gt;"Y"),NA(),Capability!$Q$11))</f>
        <v/>
      </c>
      <c r="GB125">
        <f>IF(ISNA(FT125),NA(),IF(OR(Capability!$P$11="",Settings!$F$7&lt;&gt;"Y"),NA(),Capability!$P$11))</f>
        <v/>
      </c>
      <c r="GJ125">
        <f>IF((GM$1+121)&gt;GK$1,NA(),(GM$1+121)-4)</f>
        <v/>
      </c>
      <c r="GK125">
        <f>IF((GM$1+121)&gt;GK$1,NA(),INDEX('Data Entry'!$O$5:$O$10004,(GM$1+121)-4))</f>
        <v/>
      </c>
      <c r="GL125">
        <f>IF(ISNA(GJ125),NA(),Capability!$K$12)</f>
        <v/>
      </c>
      <c r="GM125">
        <f>IF(ISNA(GJ125),NA(),Capability!$J$12)</f>
        <v/>
      </c>
      <c r="GN125">
        <f>IF(ISNA(GJ125),NA(),Capability!$L$12)</f>
        <v/>
      </c>
      <c r="GO125">
        <f>IF(OR(ISNA(GK125),ISNA(GK124)),NA(),ABS(GK125-GK124))</f>
        <v/>
      </c>
      <c r="GP125">
        <f>IF(ISNA(GJ125),NA(),Capability!$N$12)</f>
        <v/>
      </c>
      <c r="GQ125">
        <f>IF(ISNA(GJ125),NA(),IF(OR(Capability!$Q$12="",Settings!$F$7&lt;&gt;"Y"),NA(),Capability!$Q$12))</f>
        <v/>
      </c>
      <c r="GR125">
        <f>IF(ISNA(GJ125),NA(),IF(OR(Capability!$P$12="",Settings!$F$7&lt;&gt;"Y"),NA(),Capability!$P$12))</f>
        <v/>
      </c>
      <c r="GZ125">
        <f>IF((HC$1+121)&gt;HA$1,NA(),(HC$1+121)-4)</f>
        <v/>
      </c>
      <c r="HA125">
        <f>IF((HC$1+121)&gt;HA$1,NA(),INDEX('Data Entry'!$P$5:$P$10004,(HC$1+121)-4))</f>
        <v/>
      </c>
      <c r="HB125">
        <f>IF(ISNA(GZ125),NA(),Capability!$K$13)</f>
        <v/>
      </c>
      <c r="HC125">
        <f>IF(ISNA(GZ125),NA(),Capability!$J$13)</f>
        <v/>
      </c>
      <c r="HD125">
        <f>IF(ISNA(GZ125),NA(),Capability!$L$13)</f>
        <v/>
      </c>
      <c r="HE125">
        <f>IF(OR(ISNA(HA125),ISNA(HA124)),NA(),ABS(HA125-HA124))</f>
        <v/>
      </c>
      <c r="HF125">
        <f>IF(ISNA(GZ125),NA(),Capability!$N$13)</f>
        <v/>
      </c>
      <c r="HG125">
        <f>IF(ISNA(GZ125),NA(),IF(OR(Capability!$Q$13="",Settings!$F$7&lt;&gt;"Y"),NA(),Capability!$Q$13))</f>
        <v/>
      </c>
      <c r="HH125">
        <f>IF(ISNA(GZ125),NA(),IF(OR(Capability!$P$13="",Settings!$F$7&lt;&gt;"Y"),NA(),Capability!$P$13))</f>
        <v/>
      </c>
      <c r="HP125">
        <f>IF((HS$1+121)&gt;HQ$1,NA(),(HS$1+121)-4)</f>
        <v/>
      </c>
      <c r="HQ125">
        <f>IF((HS$1+121)&gt;HQ$1,NA(),INDEX('Data Entry'!$Q$5:$Q$10004,(HS$1+121)-4))</f>
        <v/>
      </c>
      <c r="HR125">
        <f>IF(ISNA(HP125),NA(),Capability!$K$14)</f>
        <v/>
      </c>
      <c r="HS125">
        <f>IF(ISNA(HP125),NA(),Capability!$J$14)</f>
        <v/>
      </c>
      <c r="HT125">
        <f>IF(ISNA(HP125),NA(),Capability!$L$14)</f>
        <v/>
      </c>
      <c r="HU125">
        <f>IF(OR(ISNA(HQ125),ISNA(HQ124)),NA(),ABS(HQ125-HQ124))</f>
        <v/>
      </c>
      <c r="HV125">
        <f>IF(ISNA(HP125),NA(),Capability!$N$14)</f>
        <v/>
      </c>
      <c r="HW125">
        <f>IF(ISNA(HP125),NA(),IF(OR(Capability!$Q$14="",Settings!$F$7&lt;&gt;"Y"),NA(),Capability!$Q$14))</f>
        <v/>
      </c>
      <c r="HX125">
        <f>IF(ISNA(HP125),NA(),IF(OR(Capability!$P$14="",Settings!$F$7&lt;&gt;"Y"),NA(),Capability!$P$14))</f>
        <v/>
      </c>
    </row>
    <row r="126">
      <c r="A126" s="35" t="inlineStr">
        <is>
          <t>Unit</t>
        </is>
      </c>
      <c r="B126" s="36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R126">
        <f>IF((CU$1+122)&gt;CS$1,NA(),(CU$1+122)-4)</f>
        <v/>
      </c>
      <c r="CS126">
        <f>IF((CU$1+122)&gt;CS$1,NA(),INDEX('Data Entry'!$I$5:$I$10004,(CU$1+122)-4))</f>
        <v/>
      </c>
      <c r="CT126">
        <f>IF(ISNA(CR126),NA(),Capability!$K$6)</f>
        <v/>
      </c>
      <c r="CU126">
        <f>IF(ISNA(CR126),NA(),Capability!$J$6)</f>
        <v/>
      </c>
      <c r="CV126">
        <f>IF(ISNA(CR126),NA(),Capability!$L$6)</f>
        <v/>
      </c>
      <c r="CW126">
        <f>IF(OR(ISNA(CS126),ISNA(CS125)),NA(),ABS(CS126-CS125))</f>
        <v/>
      </c>
      <c r="CX126">
        <f>IF(ISNA(CR126),NA(),Capability!$N$6)</f>
        <v/>
      </c>
      <c r="CY126">
        <f>IF(ISNA(CR126),NA(),IF(OR(Capability!$Q$6="",Settings!$F$7&lt;&gt;"Y"),NA(),Capability!$Q$6))</f>
        <v/>
      </c>
      <c r="CZ126">
        <f>IF(ISNA(CR126),NA(),IF(OR(Capability!$P$6="",Settings!$F$7&lt;&gt;"Y"),NA(),Capability!$P$6))</f>
        <v/>
      </c>
      <c r="DH126">
        <f>IF((DK$1+122)&gt;DI$1,NA(),(DK$1+122)-4)</f>
        <v/>
      </c>
      <c r="DI126">
        <f>IF((DK$1+122)&gt;DI$1,NA(),INDEX('Data Entry'!$J$5:$J$10004,(DK$1+122)-4))</f>
        <v/>
      </c>
      <c r="DJ126">
        <f>IF(ISNA(DH126),NA(),Capability!$K$7)</f>
        <v/>
      </c>
      <c r="DK126">
        <f>IF(ISNA(DH126),NA(),Capability!$J$7)</f>
        <v/>
      </c>
      <c r="DL126">
        <f>IF(ISNA(DH126),NA(),Capability!$L$7)</f>
        <v/>
      </c>
      <c r="DM126">
        <f>IF(OR(ISNA(DI126),ISNA(DI125)),NA(),ABS(DI126-DI125))</f>
        <v/>
      </c>
      <c r="DN126">
        <f>IF(ISNA(DH126),NA(),Capability!$N$7)</f>
        <v/>
      </c>
      <c r="DO126">
        <f>IF(ISNA(DH126),NA(),IF(OR(Capability!$Q$7="",Settings!$F$7&lt;&gt;"Y"),NA(),Capability!$Q$7))</f>
        <v/>
      </c>
      <c r="DP126">
        <f>IF(ISNA(DH126),NA(),IF(OR(Capability!$P$7="",Settings!$F$7&lt;&gt;"Y"),NA(),Capability!$P$7))</f>
        <v/>
      </c>
      <c r="DX126">
        <f>IF((EA$1+122)&gt;DY$1,NA(),(EA$1+122)-4)</f>
        <v/>
      </c>
      <c r="DY126">
        <f>IF((EA$1+122)&gt;DY$1,NA(),INDEX('Data Entry'!$K$5:$K$10004,(EA$1+122)-4))</f>
        <v/>
      </c>
      <c r="DZ126">
        <f>IF(ISNA(DX126),NA(),Capability!$K$8)</f>
        <v/>
      </c>
      <c r="EA126">
        <f>IF(ISNA(DX126),NA(),Capability!$J$8)</f>
        <v/>
      </c>
      <c r="EB126">
        <f>IF(ISNA(DX126),NA(),Capability!$L$8)</f>
        <v/>
      </c>
      <c r="EC126">
        <f>IF(OR(ISNA(DY126),ISNA(DY125)),NA(),ABS(DY126-DY125))</f>
        <v/>
      </c>
      <c r="ED126">
        <f>IF(ISNA(DX126),NA(),Capability!$N$8)</f>
        <v/>
      </c>
      <c r="EE126">
        <f>IF(ISNA(DX126),NA(),IF(OR(Capability!$Q$8="",Settings!$F$7&lt;&gt;"Y"),NA(),Capability!$Q$8))</f>
        <v/>
      </c>
      <c r="EF126">
        <f>IF(ISNA(DX126),NA(),IF(OR(Capability!$P$8="",Settings!$F$7&lt;&gt;"Y"),NA(),Capability!$P$8))</f>
        <v/>
      </c>
      <c r="EN126">
        <f>IF((EQ$1+122)&gt;EO$1,NA(),(EQ$1+122)-4)</f>
        <v/>
      </c>
      <c r="EO126">
        <f>IF((EQ$1+122)&gt;EO$1,NA(),INDEX('Data Entry'!$L$5:$L$10004,(EQ$1+122)-4))</f>
        <v/>
      </c>
      <c r="EP126">
        <f>IF(ISNA(EN126),NA(),Capability!$K$9)</f>
        <v/>
      </c>
      <c r="EQ126">
        <f>IF(ISNA(EN126),NA(),Capability!$J$9)</f>
        <v/>
      </c>
      <c r="ER126">
        <f>IF(ISNA(EN126),NA(),Capability!$L$9)</f>
        <v/>
      </c>
      <c r="ES126">
        <f>IF(OR(ISNA(EO126),ISNA(EO125)),NA(),ABS(EO126-EO125))</f>
        <v/>
      </c>
      <c r="ET126">
        <f>IF(ISNA(EN126),NA(),Capability!$N$9)</f>
        <v/>
      </c>
      <c r="EU126">
        <f>IF(ISNA(EN126),NA(),IF(OR(Capability!$Q$9="",Settings!$F$7&lt;&gt;"Y"),NA(),Capability!$Q$9))</f>
        <v/>
      </c>
      <c r="EV126">
        <f>IF(ISNA(EN126),NA(),IF(OR(Capability!$P$9="",Settings!$F$7&lt;&gt;"Y"),NA(),Capability!$P$9))</f>
        <v/>
      </c>
      <c r="FD126">
        <f>IF((FG$1+122)&gt;FE$1,NA(),(FG$1+122)-4)</f>
        <v/>
      </c>
      <c r="FE126">
        <f>IF((FG$1+122)&gt;FE$1,NA(),INDEX('Data Entry'!$M$5:$M$10004,(FG$1+122)-4))</f>
        <v/>
      </c>
      <c r="FF126">
        <f>IF(ISNA(FD126),NA(),Capability!$K$10)</f>
        <v/>
      </c>
      <c r="FG126">
        <f>IF(ISNA(FD126),NA(),Capability!$J$10)</f>
        <v/>
      </c>
      <c r="FH126">
        <f>IF(ISNA(FD126),NA(),Capability!$L$10)</f>
        <v/>
      </c>
      <c r="FI126">
        <f>IF(OR(ISNA(FE126),ISNA(FE125)),NA(),ABS(FE126-FE125))</f>
        <v/>
      </c>
      <c r="FJ126">
        <f>IF(ISNA(FD126),NA(),Capability!$N$10)</f>
        <v/>
      </c>
      <c r="FK126">
        <f>IF(ISNA(FD126),NA(),IF(OR(Capability!$Q$10="",Settings!$F$7&lt;&gt;"Y"),NA(),Capability!$Q$10))</f>
        <v/>
      </c>
      <c r="FL126">
        <f>IF(ISNA(FD126),NA(),IF(OR(Capability!$P$10="",Settings!$F$7&lt;&gt;"Y"),NA(),Capability!$P$10))</f>
        <v/>
      </c>
      <c r="FT126">
        <f>IF((FW$1+122)&gt;FU$1,NA(),(FW$1+122)-4)</f>
        <v/>
      </c>
      <c r="FU126">
        <f>IF((FW$1+122)&gt;FU$1,NA(),INDEX('Data Entry'!$N$5:$N$10004,(FW$1+122)-4))</f>
        <v/>
      </c>
      <c r="FV126">
        <f>IF(ISNA(FT126),NA(),Capability!$K$11)</f>
        <v/>
      </c>
      <c r="FW126">
        <f>IF(ISNA(FT126),NA(),Capability!$J$11)</f>
        <v/>
      </c>
      <c r="FX126">
        <f>IF(ISNA(FT126),NA(),Capability!$L$11)</f>
        <v/>
      </c>
      <c r="FY126">
        <f>IF(OR(ISNA(FU126),ISNA(FU125)),NA(),ABS(FU126-FU125))</f>
        <v/>
      </c>
      <c r="FZ126">
        <f>IF(ISNA(FT126),NA(),Capability!$N$11)</f>
        <v/>
      </c>
      <c r="GA126">
        <f>IF(ISNA(FT126),NA(),IF(OR(Capability!$Q$11="",Settings!$F$7&lt;&gt;"Y"),NA(),Capability!$Q$11))</f>
        <v/>
      </c>
      <c r="GB126">
        <f>IF(ISNA(FT126),NA(),IF(OR(Capability!$P$11="",Settings!$F$7&lt;&gt;"Y"),NA(),Capability!$P$11))</f>
        <v/>
      </c>
      <c r="GJ126">
        <f>IF((GM$1+122)&gt;GK$1,NA(),(GM$1+122)-4)</f>
        <v/>
      </c>
      <c r="GK126">
        <f>IF((GM$1+122)&gt;GK$1,NA(),INDEX('Data Entry'!$O$5:$O$10004,(GM$1+122)-4))</f>
        <v/>
      </c>
      <c r="GL126">
        <f>IF(ISNA(GJ126),NA(),Capability!$K$12)</f>
        <v/>
      </c>
      <c r="GM126">
        <f>IF(ISNA(GJ126),NA(),Capability!$J$12)</f>
        <v/>
      </c>
      <c r="GN126">
        <f>IF(ISNA(GJ126),NA(),Capability!$L$12)</f>
        <v/>
      </c>
      <c r="GO126">
        <f>IF(OR(ISNA(GK126),ISNA(GK125)),NA(),ABS(GK126-GK125))</f>
        <v/>
      </c>
      <c r="GP126">
        <f>IF(ISNA(GJ126),NA(),Capability!$N$12)</f>
        <v/>
      </c>
      <c r="GQ126">
        <f>IF(ISNA(GJ126),NA(),IF(OR(Capability!$Q$12="",Settings!$F$7&lt;&gt;"Y"),NA(),Capability!$Q$12))</f>
        <v/>
      </c>
      <c r="GR126">
        <f>IF(ISNA(GJ126),NA(),IF(OR(Capability!$P$12="",Settings!$F$7&lt;&gt;"Y"),NA(),Capability!$P$12))</f>
        <v/>
      </c>
      <c r="GZ126">
        <f>IF((HC$1+122)&gt;HA$1,NA(),(HC$1+122)-4)</f>
        <v/>
      </c>
      <c r="HA126">
        <f>IF((HC$1+122)&gt;HA$1,NA(),INDEX('Data Entry'!$P$5:$P$10004,(HC$1+122)-4))</f>
        <v/>
      </c>
      <c r="HB126">
        <f>IF(ISNA(GZ126),NA(),Capability!$K$13)</f>
        <v/>
      </c>
      <c r="HC126">
        <f>IF(ISNA(GZ126),NA(),Capability!$J$13)</f>
        <v/>
      </c>
      <c r="HD126">
        <f>IF(ISNA(GZ126),NA(),Capability!$L$13)</f>
        <v/>
      </c>
      <c r="HE126">
        <f>IF(OR(ISNA(HA126),ISNA(HA125)),NA(),ABS(HA126-HA125))</f>
        <v/>
      </c>
      <c r="HF126">
        <f>IF(ISNA(GZ126),NA(),Capability!$N$13)</f>
        <v/>
      </c>
      <c r="HG126">
        <f>IF(ISNA(GZ126),NA(),IF(OR(Capability!$Q$13="",Settings!$F$7&lt;&gt;"Y"),NA(),Capability!$Q$13))</f>
        <v/>
      </c>
      <c r="HH126">
        <f>IF(ISNA(GZ126),NA(),IF(OR(Capability!$P$13="",Settings!$F$7&lt;&gt;"Y"),NA(),Capability!$P$13))</f>
        <v/>
      </c>
      <c r="HP126">
        <f>IF((HS$1+122)&gt;HQ$1,NA(),(HS$1+122)-4)</f>
        <v/>
      </c>
      <c r="HQ126">
        <f>IF((HS$1+122)&gt;HQ$1,NA(),INDEX('Data Entry'!$Q$5:$Q$10004,(HS$1+122)-4))</f>
        <v/>
      </c>
      <c r="HR126">
        <f>IF(ISNA(HP126),NA(),Capability!$K$14)</f>
        <v/>
      </c>
      <c r="HS126">
        <f>IF(ISNA(HP126),NA(),Capability!$J$14)</f>
        <v/>
      </c>
      <c r="HT126">
        <f>IF(ISNA(HP126),NA(),Capability!$L$14)</f>
        <v/>
      </c>
      <c r="HU126">
        <f>IF(OR(ISNA(HQ126),ISNA(HQ125)),NA(),ABS(HQ126-HQ125))</f>
        <v/>
      </c>
      <c r="HV126">
        <f>IF(ISNA(HP126),NA(),Capability!$N$14)</f>
        <v/>
      </c>
      <c r="HW126">
        <f>IF(ISNA(HP126),NA(),IF(OR(Capability!$Q$14="",Settings!$F$7&lt;&gt;"Y"),NA(),Capability!$Q$14))</f>
        <v/>
      </c>
      <c r="HX126">
        <f>IF(ISNA(HP126),NA(),IF(OR(Capability!$P$14="",Settings!$F$7&lt;&gt;"Y"),NA(),Capability!$P$14))</f>
        <v/>
      </c>
    </row>
    <row r="127">
      <c r="A127" s="35" t="inlineStr">
        <is>
          <t>Samples (n)</t>
        </is>
      </c>
      <c r="B127" s="22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R127">
        <f>IF((CU$1+123)&gt;CS$1,NA(),(CU$1+123)-4)</f>
        <v/>
      </c>
      <c r="CS127">
        <f>IF((CU$1+123)&gt;CS$1,NA(),INDEX('Data Entry'!$I$5:$I$10004,(CU$1+123)-4))</f>
        <v/>
      </c>
      <c r="CT127">
        <f>IF(ISNA(CR127),NA(),Capability!$K$6)</f>
        <v/>
      </c>
      <c r="CU127">
        <f>IF(ISNA(CR127),NA(),Capability!$J$6)</f>
        <v/>
      </c>
      <c r="CV127">
        <f>IF(ISNA(CR127),NA(),Capability!$L$6)</f>
        <v/>
      </c>
      <c r="CW127">
        <f>IF(OR(ISNA(CS127),ISNA(CS126)),NA(),ABS(CS127-CS126))</f>
        <v/>
      </c>
      <c r="CX127">
        <f>IF(ISNA(CR127),NA(),Capability!$N$6)</f>
        <v/>
      </c>
      <c r="CY127">
        <f>IF(ISNA(CR127),NA(),IF(OR(Capability!$Q$6="",Settings!$F$7&lt;&gt;"Y"),NA(),Capability!$Q$6))</f>
        <v/>
      </c>
      <c r="CZ127">
        <f>IF(ISNA(CR127),NA(),IF(OR(Capability!$P$6="",Settings!$F$7&lt;&gt;"Y"),NA(),Capability!$P$6))</f>
        <v/>
      </c>
      <c r="DH127">
        <f>IF((DK$1+123)&gt;DI$1,NA(),(DK$1+123)-4)</f>
        <v/>
      </c>
      <c r="DI127">
        <f>IF((DK$1+123)&gt;DI$1,NA(),INDEX('Data Entry'!$J$5:$J$10004,(DK$1+123)-4))</f>
        <v/>
      </c>
      <c r="DJ127">
        <f>IF(ISNA(DH127),NA(),Capability!$K$7)</f>
        <v/>
      </c>
      <c r="DK127">
        <f>IF(ISNA(DH127),NA(),Capability!$J$7)</f>
        <v/>
      </c>
      <c r="DL127">
        <f>IF(ISNA(DH127),NA(),Capability!$L$7)</f>
        <v/>
      </c>
      <c r="DM127">
        <f>IF(OR(ISNA(DI127),ISNA(DI126)),NA(),ABS(DI127-DI126))</f>
        <v/>
      </c>
      <c r="DN127">
        <f>IF(ISNA(DH127),NA(),Capability!$N$7)</f>
        <v/>
      </c>
      <c r="DO127">
        <f>IF(ISNA(DH127),NA(),IF(OR(Capability!$Q$7="",Settings!$F$7&lt;&gt;"Y"),NA(),Capability!$Q$7))</f>
        <v/>
      </c>
      <c r="DP127">
        <f>IF(ISNA(DH127),NA(),IF(OR(Capability!$P$7="",Settings!$F$7&lt;&gt;"Y"),NA(),Capability!$P$7))</f>
        <v/>
      </c>
      <c r="DX127">
        <f>IF((EA$1+123)&gt;DY$1,NA(),(EA$1+123)-4)</f>
        <v/>
      </c>
      <c r="DY127">
        <f>IF((EA$1+123)&gt;DY$1,NA(),INDEX('Data Entry'!$K$5:$K$10004,(EA$1+123)-4))</f>
        <v/>
      </c>
      <c r="DZ127">
        <f>IF(ISNA(DX127),NA(),Capability!$K$8)</f>
        <v/>
      </c>
      <c r="EA127">
        <f>IF(ISNA(DX127),NA(),Capability!$J$8)</f>
        <v/>
      </c>
      <c r="EB127">
        <f>IF(ISNA(DX127),NA(),Capability!$L$8)</f>
        <v/>
      </c>
      <c r="EC127">
        <f>IF(OR(ISNA(DY127),ISNA(DY126)),NA(),ABS(DY127-DY126))</f>
        <v/>
      </c>
      <c r="ED127">
        <f>IF(ISNA(DX127),NA(),Capability!$N$8)</f>
        <v/>
      </c>
      <c r="EE127">
        <f>IF(ISNA(DX127),NA(),IF(OR(Capability!$Q$8="",Settings!$F$7&lt;&gt;"Y"),NA(),Capability!$Q$8))</f>
        <v/>
      </c>
      <c r="EF127">
        <f>IF(ISNA(DX127),NA(),IF(OR(Capability!$P$8="",Settings!$F$7&lt;&gt;"Y"),NA(),Capability!$P$8))</f>
        <v/>
      </c>
      <c r="EN127">
        <f>IF((EQ$1+123)&gt;EO$1,NA(),(EQ$1+123)-4)</f>
        <v/>
      </c>
      <c r="EO127">
        <f>IF((EQ$1+123)&gt;EO$1,NA(),INDEX('Data Entry'!$L$5:$L$10004,(EQ$1+123)-4))</f>
        <v/>
      </c>
      <c r="EP127">
        <f>IF(ISNA(EN127),NA(),Capability!$K$9)</f>
        <v/>
      </c>
      <c r="EQ127">
        <f>IF(ISNA(EN127),NA(),Capability!$J$9)</f>
        <v/>
      </c>
      <c r="ER127">
        <f>IF(ISNA(EN127),NA(),Capability!$L$9)</f>
        <v/>
      </c>
      <c r="ES127">
        <f>IF(OR(ISNA(EO127),ISNA(EO126)),NA(),ABS(EO127-EO126))</f>
        <v/>
      </c>
      <c r="ET127">
        <f>IF(ISNA(EN127),NA(),Capability!$N$9)</f>
        <v/>
      </c>
      <c r="EU127">
        <f>IF(ISNA(EN127),NA(),IF(OR(Capability!$Q$9="",Settings!$F$7&lt;&gt;"Y"),NA(),Capability!$Q$9))</f>
        <v/>
      </c>
      <c r="EV127">
        <f>IF(ISNA(EN127),NA(),IF(OR(Capability!$P$9="",Settings!$F$7&lt;&gt;"Y"),NA(),Capability!$P$9))</f>
        <v/>
      </c>
      <c r="FD127">
        <f>IF((FG$1+123)&gt;FE$1,NA(),(FG$1+123)-4)</f>
        <v/>
      </c>
      <c r="FE127">
        <f>IF((FG$1+123)&gt;FE$1,NA(),INDEX('Data Entry'!$M$5:$M$10004,(FG$1+123)-4))</f>
        <v/>
      </c>
      <c r="FF127">
        <f>IF(ISNA(FD127),NA(),Capability!$K$10)</f>
        <v/>
      </c>
      <c r="FG127">
        <f>IF(ISNA(FD127),NA(),Capability!$J$10)</f>
        <v/>
      </c>
      <c r="FH127">
        <f>IF(ISNA(FD127),NA(),Capability!$L$10)</f>
        <v/>
      </c>
      <c r="FI127">
        <f>IF(OR(ISNA(FE127),ISNA(FE126)),NA(),ABS(FE127-FE126))</f>
        <v/>
      </c>
      <c r="FJ127">
        <f>IF(ISNA(FD127),NA(),Capability!$N$10)</f>
        <v/>
      </c>
      <c r="FK127">
        <f>IF(ISNA(FD127),NA(),IF(OR(Capability!$Q$10="",Settings!$F$7&lt;&gt;"Y"),NA(),Capability!$Q$10))</f>
        <v/>
      </c>
      <c r="FL127">
        <f>IF(ISNA(FD127),NA(),IF(OR(Capability!$P$10="",Settings!$F$7&lt;&gt;"Y"),NA(),Capability!$P$10))</f>
        <v/>
      </c>
      <c r="FT127">
        <f>IF((FW$1+123)&gt;FU$1,NA(),(FW$1+123)-4)</f>
        <v/>
      </c>
      <c r="FU127">
        <f>IF((FW$1+123)&gt;FU$1,NA(),INDEX('Data Entry'!$N$5:$N$10004,(FW$1+123)-4))</f>
        <v/>
      </c>
      <c r="FV127">
        <f>IF(ISNA(FT127),NA(),Capability!$K$11)</f>
        <v/>
      </c>
      <c r="FW127">
        <f>IF(ISNA(FT127),NA(),Capability!$J$11)</f>
        <v/>
      </c>
      <c r="FX127">
        <f>IF(ISNA(FT127),NA(),Capability!$L$11)</f>
        <v/>
      </c>
      <c r="FY127">
        <f>IF(OR(ISNA(FU127),ISNA(FU126)),NA(),ABS(FU127-FU126))</f>
        <v/>
      </c>
      <c r="FZ127">
        <f>IF(ISNA(FT127),NA(),Capability!$N$11)</f>
        <v/>
      </c>
      <c r="GA127">
        <f>IF(ISNA(FT127),NA(),IF(OR(Capability!$Q$11="",Settings!$F$7&lt;&gt;"Y"),NA(),Capability!$Q$11))</f>
        <v/>
      </c>
      <c r="GB127">
        <f>IF(ISNA(FT127),NA(),IF(OR(Capability!$P$11="",Settings!$F$7&lt;&gt;"Y"),NA(),Capability!$P$11))</f>
        <v/>
      </c>
      <c r="GJ127">
        <f>IF((GM$1+123)&gt;GK$1,NA(),(GM$1+123)-4)</f>
        <v/>
      </c>
      <c r="GK127">
        <f>IF((GM$1+123)&gt;GK$1,NA(),INDEX('Data Entry'!$O$5:$O$10004,(GM$1+123)-4))</f>
        <v/>
      </c>
      <c r="GL127">
        <f>IF(ISNA(GJ127),NA(),Capability!$K$12)</f>
        <v/>
      </c>
      <c r="GM127">
        <f>IF(ISNA(GJ127),NA(),Capability!$J$12)</f>
        <v/>
      </c>
      <c r="GN127">
        <f>IF(ISNA(GJ127),NA(),Capability!$L$12)</f>
        <v/>
      </c>
      <c r="GO127">
        <f>IF(OR(ISNA(GK127),ISNA(GK126)),NA(),ABS(GK127-GK126))</f>
        <v/>
      </c>
      <c r="GP127">
        <f>IF(ISNA(GJ127),NA(),Capability!$N$12)</f>
        <v/>
      </c>
      <c r="GQ127">
        <f>IF(ISNA(GJ127),NA(),IF(OR(Capability!$Q$12="",Settings!$F$7&lt;&gt;"Y"),NA(),Capability!$Q$12))</f>
        <v/>
      </c>
      <c r="GR127">
        <f>IF(ISNA(GJ127),NA(),IF(OR(Capability!$P$12="",Settings!$F$7&lt;&gt;"Y"),NA(),Capability!$P$12))</f>
        <v/>
      </c>
      <c r="GZ127">
        <f>IF((HC$1+123)&gt;HA$1,NA(),(HC$1+123)-4)</f>
        <v/>
      </c>
      <c r="HA127">
        <f>IF((HC$1+123)&gt;HA$1,NA(),INDEX('Data Entry'!$P$5:$P$10004,(HC$1+123)-4))</f>
        <v/>
      </c>
      <c r="HB127">
        <f>IF(ISNA(GZ127),NA(),Capability!$K$13)</f>
        <v/>
      </c>
      <c r="HC127">
        <f>IF(ISNA(GZ127),NA(),Capability!$J$13)</f>
        <v/>
      </c>
      <c r="HD127">
        <f>IF(ISNA(GZ127),NA(),Capability!$L$13)</f>
        <v/>
      </c>
      <c r="HE127">
        <f>IF(OR(ISNA(HA127),ISNA(HA126)),NA(),ABS(HA127-HA126))</f>
        <v/>
      </c>
      <c r="HF127">
        <f>IF(ISNA(GZ127),NA(),Capability!$N$13)</f>
        <v/>
      </c>
      <c r="HG127">
        <f>IF(ISNA(GZ127),NA(),IF(OR(Capability!$Q$13="",Settings!$F$7&lt;&gt;"Y"),NA(),Capability!$Q$13))</f>
        <v/>
      </c>
      <c r="HH127">
        <f>IF(ISNA(GZ127),NA(),IF(OR(Capability!$P$13="",Settings!$F$7&lt;&gt;"Y"),NA(),Capability!$P$13))</f>
        <v/>
      </c>
      <c r="HP127">
        <f>IF((HS$1+123)&gt;HQ$1,NA(),(HS$1+123)-4)</f>
        <v/>
      </c>
      <c r="HQ127">
        <f>IF((HS$1+123)&gt;HQ$1,NA(),INDEX('Data Entry'!$Q$5:$Q$10004,(HS$1+123)-4))</f>
        <v/>
      </c>
      <c r="HR127">
        <f>IF(ISNA(HP127),NA(),Capability!$K$14)</f>
        <v/>
      </c>
      <c r="HS127">
        <f>IF(ISNA(HP127),NA(),Capability!$J$14)</f>
        <v/>
      </c>
      <c r="HT127">
        <f>IF(ISNA(HP127),NA(),Capability!$L$14)</f>
        <v/>
      </c>
      <c r="HU127">
        <f>IF(OR(ISNA(HQ127),ISNA(HQ126)),NA(),ABS(HQ127-HQ126))</f>
        <v/>
      </c>
      <c r="HV127">
        <f>IF(ISNA(HP127),NA(),Capability!$N$14)</f>
        <v/>
      </c>
      <c r="HW127">
        <f>IF(ISNA(HP127),NA(),IF(OR(Capability!$Q$14="",Settings!$F$7&lt;&gt;"Y"),NA(),Capability!$Q$14))</f>
        <v/>
      </c>
      <c r="HX127">
        <f>IF(ISNA(HP127),NA(),IF(OR(Capability!$P$14="",Settings!$F$7&lt;&gt;"Y"),NA(),Capability!$P$14))</f>
        <v/>
      </c>
    </row>
    <row r="128">
      <c r="A128" s="37" t="inlineStr">
        <is>
          <t>DATA RANGE</t>
        </is>
      </c>
      <c r="B128" s="28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R128">
        <f>IF((CU$1+124)&gt;CS$1,NA(),(CU$1+124)-4)</f>
        <v/>
      </c>
      <c r="CS128">
        <f>IF((CU$1+124)&gt;CS$1,NA(),INDEX('Data Entry'!$I$5:$I$10004,(CU$1+124)-4))</f>
        <v/>
      </c>
      <c r="CT128">
        <f>IF(ISNA(CR128),NA(),Capability!$K$6)</f>
        <v/>
      </c>
      <c r="CU128">
        <f>IF(ISNA(CR128),NA(),Capability!$J$6)</f>
        <v/>
      </c>
      <c r="CV128">
        <f>IF(ISNA(CR128),NA(),Capability!$L$6)</f>
        <v/>
      </c>
      <c r="CW128">
        <f>IF(OR(ISNA(CS128),ISNA(CS127)),NA(),ABS(CS128-CS127))</f>
        <v/>
      </c>
      <c r="CX128">
        <f>IF(ISNA(CR128),NA(),Capability!$N$6)</f>
        <v/>
      </c>
      <c r="CY128">
        <f>IF(ISNA(CR128),NA(),IF(OR(Capability!$Q$6="",Settings!$F$7&lt;&gt;"Y"),NA(),Capability!$Q$6))</f>
        <v/>
      </c>
      <c r="CZ128">
        <f>IF(ISNA(CR128),NA(),IF(OR(Capability!$P$6="",Settings!$F$7&lt;&gt;"Y"),NA(),Capability!$P$6))</f>
        <v/>
      </c>
      <c r="DH128">
        <f>IF((DK$1+124)&gt;DI$1,NA(),(DK$1+124)-4)</f>
        <v/>
      </c>
      <c r="DI128">
        <f>IF((DK$1+124)&gt;DI$1,NA(),INDEX('Data Entry'!$J$5:$J$10004,(DK$1+124)-4))</f>
        <v/>
      </c>
      <c r="DJ128">
        <f>IF(ISNA(DH128),NA(),Capability!$K$7)</f>
        <v/>
      </c>
      <c r="DK128">
        <f>IF(ISNA(DH128),NA(),Capability!$J$7)</f>
        <v/>
      </c>
      <c r="DL128">
        <f>IF(ISNA(DH128),NA(),Capability!$L$7)</f>
        <v/>
      </c>
      <c r="DM128">
        <f>IF(OR(ISNA(DI128),ISNA(DI127)),NA(),ABS(DI128-DI127))</f>
        <v/>
      </c>
      <c r="DN128">
        <f>IF(ISNA(DH128),NA(),Capability!$N$7)</f>
        <v/>
      </c>
      <c r="DO128">
        <f>IF(ISNA(DH128),NA(),IF(OR(Capability!$Q$7="",Settings!$F$7&lt;&gt;"Y"),NA(),Capability!$Q$7))</f>
        <v/>
      </c>
      <c r="DP128">
        <f>IF(ISNA(DH128),NA(),IF(OR(Capability!$P$7="",Settings!$F$7&lt;&gt;"Y"),NA(),Capability!$P$7))</f>
        <v/>
      </c>
      <c r="DX128">
        <f>IF((EA$1+124)&gt;DY$1,NA(),(EA$1+124)-4)</f>
        <v/>
      </c>
      <c r="DY128">
        <f>IF((EA$1+124)&gt;DY$1,NA(),INDEX('Data Entry'!$K$5:$K$10004,(EA$1+124)-4))</f>
        <v/>
      </c>
      <c r="DZ128">
        <f>IF(ISNA(DX128),NA(),Capability!$K$8)</f>
        <v/>
      </c>
      <c r="EA128">
        <f>IF(ISNA(DX128),NA(),Capability!$J$8)</f>
        <v/>
      </c>
      <c r="EB128">
        <f>IF(ISNA(DX128),NA(),Capability!$L$8)</f>
        <v/>
      </c>
      <c r="EC128">
        <f>IF(OR(ISNA(DY128),ISNA(DY127)),NA(),ABS(DY128-DY127))</f>
        <v/>
      </c>
      <c r="ED128">
        <f>IF(ISNA(DX128),NA(),Capability!$N$8)</f>
        <v/>
      </c>
      <c r="EE128">
        <f>IF(ISNA(DX128),NA(),IF(OR(Capability!$Q$8="",Settings!$F$7&lt;&gt;"Y"),NA(),Capability!$Q$8))</f>
        <v/>
      </c>
      <c r="EF128">
        <f>IF(ISNA(DX128),NA(),IF(OR(Capability!$P$8="",Settings!$F$7&lt;&gt;"Y"),NA(),Capability!$P$8))</f>
        <v/>
      </c>
      <c r="EN128">
        <f>IF((EQ$1+124)&gt;EO$1,NA(),(EQ$1+124)-4)</f>
        <v/>
      </c>
      <c r="EO128">
        <f>IF((EQ$1+124)&gt;EO$1,NA(),INDEX('Data Entry'!$L$5:$L$10004,(EQ$1+124)-4))</f>
        <v/>
      </c>
      <c r="EP128">
        <f>IF(ISNA(EN128),NA(),Capability!$K$9)</f>
        <v/>
      </c>
      <c r="EQ128">
        <f>IF(ISNA(EN128),NA(),Capability!$J$9)</f>
        <v/>
      </c>
      <c r="ER128">
        <f>IF(ISNA(EN128),NA(),Capability!$L$9)</f>
        <v/>
      </c>
      <c r="ES128">
        <f>IF(OR(ISNA(EO128),ISNA(EO127)),NA(),ABS(EO128-EO127))</f>
        <v/>
      </c>
      <c r="ET128">
        <f>IF(ISNA(EN128),NA(),Capability!$N$9)</f>
        <v/>
      </c>
      <c r="EU128">
        <f>IF(ISNA(EN128),NA(),IF(OR(Capability!$Q$9="",Settings!$F$7&lt;&gt;"Y"),NA(),Capability!$Q$9))</f>
        <v/>
      </c>
      <c r="EV128">
        <f>IF(ISNA(EN128),NA(),IF(OR(Capability!$P$9="",Settings!$F$7&lt;&gt;"Y"),NA(),Capability!$P$9))</f>
        <v/>
      </c>
      <c r="FD128">
        <f>IF((FG$1+124)&gt;FE$1,NA(),(FG$1+124)-4)</f>
        <v/>
      </c>
      <c r="FE128">
        <f>IF((FG$1+124)&gt;FE$1,NA(),INDEX('Data Entry'!$M$5:$M$10004,(FG$1+124)-4))</f>
        <v/>
      </c>
      <c r="FF128">
        <f>IF(ISNA(FD128),NA(),Capability!$K$10)</f>
        <v/>
      </c>
      <c r="FG128">
        <f>IF(ISNA(FD128),NA(),Capability!$J$10)</f>
        <v/>
      </c>
      <c r="FH128">
        <f>IF(ISNA(FD128),NA(),Capability!$L$10)</f>
        <v/>
      </c>
      <c r="FI128">
        <f>IF(OR(ISNA(FE128),ISNA(FE127)),NA(),ABS(FE128-FE127))</f>
        <v/>
      </c>
      <c r="FJ128">
        <f>IF(ISNA(FD128),NA(),Capability!$N$10)</f>
        <v/>
      </c>
      <c r="FK128">
        <f>IF(ISNA(FD128),NA(),IF(OR(Capability!$Q$10="",Settings!$F$7&lt;&gt;"Y"),NA(),Capability!$Q$10))</f>
        <v/>
      </c>
      <c r="FL128">
        <f>IF(ISNA(FD128),NA(),IF(OR(Capability!$P$10="",Settings!$F$7&lt;&gt;"Y"),NA(),Capability!$P$10))</f>
        <v/>
      </c>
      <c r="FT128">
        <f>IF((FW$1+124)&gt;FU$1,NA(),(FW$1+124)-4)</f>
        <v/>
      </c>
      <c r="FU128">
        <f>IF((FW$1+124)&gt;FU$1,NA(),INDEX('Data Entry'!$N$5:$N$10004,(FW$1+124)-4))</f>
        <v/>
      </c>
      <c r="FV128">
        <f>IF(ISNA(FT128),NA(),Capability!$K$11)</f>
        <v/>
      </c>
      <c r="FW128">
        <f>IF(ISNA(FT128),NA(),Capability!$J$11)</f>
        <v/>
      </c>
      <c r="FX128">
        <f>IF(ISNA(FT128),NA(),Capability!$L$11)</f>
        <v/>
      </c>
      <c r="FY128">
        <f>IF(OR(ISNA(FU128),ISNA(FU127)),NA(),ABS(FU128-FU127))</f>
        <v/>
      </c>
      <c r="FZ128">
        <f>IF(ISNA(FT128),NA(),Capability!$N$11)</f>
        <v/>
      </c>
      <c r="GA128">
        <f>IF(ISNA(FT128),NA(),IF(OR(Capability!$Q$11="",Settings!$F$7&lt;&gt;"Y"),NA(),Capability!$Q$11))</f>
        <v/>
      </c>
      <c r="GB128">
        <f>IF(ISNA(FT128),NA(),IF(OR(Capability!$P$11="",Settings!$F$7&lt;&gt;"Y"),NA(),Capability!$P$11))</f>
        <v/>
      </c>
      <c r="GJ128">
        <f>IF((GM$1+124)&gt;GK$1,NA(),(GM$1+124)-4)</f>
        <v/>
      </c>
      <c r="GK128">
        <f>IF((GM$1+124)&gt;GK$1,NA(),INDEX('Data Entry'!$O$5:$O$10004,(GM$1+124)-4))</f>
        <v/>
      </c>
      <c r="GL128">
        <f>IF(ISNA(GJ128),NA(),Capability!$K$12)</f>
        <v/>
      </c>
      <c r="GM128">
        <f>IF(ISNA(GJ128),NA(),Capability!$J$12)</f>
        <v/>
      </c>
      <c r="GN128">
        <f>IF(ISNA(GJ128),NA(),Capability!$L$12)</f>
        <v/>
      </c>
      <c r="GO128">
        <f>IF(OR(ISNA(GK128),ISNA(GK127)),NA(),ABS(GK128-GK127))</f>
        <v/>
      </c>
      <c r="GP128">
        <f>IF(ISNA(GJ128),NA(),Capability!$N$12)</f>
        <v/>
      </c>
      <c r="GQ128">
        <f>IF(ISNA(GJ128),NA(),IF(OR(Capability!$Q$12="",Settings!$F$7&lt;&gt;"Y"),NA(),Capability!$Q$12))</f>
        <v/>
      </c>
      <c r="GR128">
        <f>IF(ISNA(GJ128),NA(),IF(OR(Capability!$P$12="",Settings!$F$7&lt;&gt;"Y"),NA(),Capability!$P$12))</f>
        <v/>
      </c>
      <c r="GZ128">
        <f>IF((HC$1+124)&gt;HA$1,NA(),(HC$1+124)-4)</f>
        <v/>
      </c>
      <c r="HA128">
        <f>IF((HC$1+124)&gt;HA$1,NA(),INDEX('Data Entry'!$P$5:$P$10004,(HC$1+124)-4))</f>
        <v/>
      </c>
      <c r="HB128">
        <f>IF(ISNA(GZ128),NA(),Capability!$K$13)</f>
        <v/>
      </c>
      <c r="HC128">
        <f>IF(ISNA(GZ128),NA(),Capability!$J$13)</f>
        <v/>
      </c>
      <c r="HD128">
        <f>IF(ISNA(GZ128),NA(),Capability!$L$13)</f>
        <v/>
      </c>
      <c r="HE128">
        <f>IF(OR(ISNA(HA128),ISNA(HA127)),NA(),ABS(HA128-HA127))</f>
        <v/>
      </c>
      <c r="HF128">
        <f>IF(ISNA(GZ128),NA(),Capability!$N$13)</f>
        <v/>
      </c>
      <c r="HG128">
        <f>IF(ISNA(GZ128),NA(),IF(OR(Capability!$Q$13="",Settings!$F$7&lt;&gt;"Y"),NA(),Capability!$Q$13))</f>
        <v/>
      </c>
      <c r="HH128">
        <f>IF(ISNA(GZ128),NA(),IF(OR(Capability!$P$13="",Settings!$F$7&lt;&gt;"Y"),NA(),Capability!$P$13))</f>
        <v/>
      </c>
      <c r="HP128">
        <f>IF((HS$1+124)&gt;HQ$1,NA(),(HS$1+124)-4)</f>
        <v/>
      </c>
      <c r="HQ128">
        <f>IF((HS$1+124)&gt;HQ$1,NA(),INDEX('Data Entry'!$Q$5:$Q$10004,(HS$1+124)-4))</f>
        <v/>
      </c>
      <c r="HR128">
        <f>IF(ISNA(HP128),NA(),Capability!$K$14)</f>
        <v/>
      </c>
      <c r="HS128">
        <f>IF(ISNA(HP128),NA(),Capability!$J$14)</f>
        <v/>
      </c>
      <c r="HT128">
        <f>IF(ISNA(HP128),NA(),Capability!$L$14)</f>
        <v/>
      </c>
      <c r="HU128">
        <f>IF(OR(ISNA(HQ128),ISNA(HQ127)),NA(),ABS(HQ128-HQ127))</f>
        <v/>
      </c>
      <c r="HV128">
        <f>IF(ISNA(HP128),NA(),Capability!$N$14)</f>
        <v/>
      </c>
      <c r="HW128">
        <f>IF(ISNA(HP128),NA(),IF(OR(Capability!$Q$14="",Settings!$F$7&lt;&gt;"Y"),NA(),Capability!$Q$14))</f>
        <v/>
      </c>
      <c r="HX128">
        <f>IF(ISNA(HP128),NA(),IF(OR(Capability!$P$14="",Settings!$F$7&lt;&gt;"Y"),NA(),Capability!$P$14))</f>
        <v/>
      </c>
    </row>
    <row r="129">
      <c r="A129" s="35" t="inlineStr">
        <is>
          <t>Min</t>
        </is>
      </c>
      <c r="B129" s="23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R129">
        <f>IF((CU$1+125)&gt;CS$1,NA(),(CU$1+125)-4)</f>
        <v/>
      </c>
      <c r="CS129">
        <f>IF((CU$1+125)&gt;CS$1,NA(),INDEX('Data Entry'!$I$5:$I$10004,(CU$1+125)-4))</f>
        <v/>
      </c>
      <c r="CT129">
        <f>IF(ISNA(CR129),NA(),Capability!$K$6)</f>
        <v/>
      </c>
      <c r="CU129">
        <f>IF(ISNA(CR129),NA(),Capability!$J$6)</f>
        <v/>
      </c>
      <c r="CV129">
        <f>IF(ISNA(CR129),NA(),Capability!$L$6)</f>
        <v/>
      </c>
      <c r="CW129">
        <f>IF(OR(ISNA(CS129),ISNA(CS128)),NA(),ABS(CS129-CS128))</f>
        <v/>
      </c>
      <c r="CX129">
        <f>IF(ISNA(CR129),NA(),Capability!$N$6)</f>
        <v/>
      </c>
      <c r="CY129">
        <f>IF(ISNA(CR129),NA(),IF(OR(Capability!$Q$6="",Settings!$F$7&lt;&gt;"Y"),NA(),Capability!$Q$6))</f>
        <v/>
      </c>
      <c r="CZ129">
        <f>IF(ISNA(CR129),NA(),IF(OR(Capability!$P$6="",Settings!$F$7&lt;&gt;"Y"),NA(),Capability!$P$6))</f>
        <v/>
      </c>
      <c r="DH129">
        <f>IF((DK$1+125)&gt;DI$1,NA(),(DK$1+125)-4)</f>
        <v/>
      </c>
      <c r="DI129">
        <f>IF((DK$1+125)&gt;DI$1,NA(),INDEX('Data Entry'!$J$5:$J$10004,(DK$1+125)-4))</f>
        <v/>
      </c>
      <c r="DJ129">
        <f>IF(ISNA(DH129),NA(),Capability!$K$7)</f>
        <v/>
      </c>
      <c r="DK129">
        <f>IF(ISNA(DH129),NA(),Capability!$J$7)</f>
        <v/>
      </c>
      <c r="DL129">
        <f>IF(ISNA(DH129),NA(),Capability!$L$7)</f>
        <v/>
      </c>
      <c r="DM129">
        <f>IF(OR(ISNA(DI129),ISNA(DI128)),NA(),ABS(DI129-DI128))</f>
        <v/>
      </c>
      <c r="DN129">
        <f>IF(ISNA(DH129),NA(),Capability!$N$7)</f>
        <v/>
      </c>
      <c r="DO129">
        <f>IF(ISNA(DH129),NA(),IF(OR(Capability!$Q$7="",Settings!$F$7&lt;&gt;"Y"),NA(),Capability!$Q$7))</f>
        <v/>
      </c>
      <c r="DP129">
        <f>IF(ISNA(DH129),NA(),IF(OR(Capability!$P$7="",Settings!$F$7&lt;&gt;"Y"),NA(),Capability!$P$7))</f>
        <v/>
      </c>
      <c r="DX129">
        <f>IF((EA$1+125)&gt;DY$1,NA(),(EA$1+125)-4)</f>
        <v/>
      </c>
      <c r="DY129">
        <f>IF((EA$1+125)&gt;DY$1,NA(),INDEX('Data Entry'!$K$5:$K$10004,(EA$1+125)-4))</f>
        <v/>
      </c>
      <c r="DZ129">
        <f>IF(ISNA(DX129),NA(),Capability!$K$8)</f>
        <v/>
      </c>
      <c r="EA129">
        <f>IF(ISNA(DX129),NA(),Capability!$J$8)</f>
        <v/>
      </c>
      <c r="EB129">
        <f>IF(ISNA(DX129),NA(),Capability!$L$8)</f>
        <v/>
      </c>
      <c r="EC129">
        <f>IF(OR(ISNA(DY129),ISNA(DY128)),NA(),ABS(DY129-DY128))</f>
        <v/>
      </c>
      <c r="ED129">
        <f>IF(ISNA(DX129),NA(),Capability!$N$8)</f>
        <v/>
      </c>
      <c r="EE129">
        <f>IF(ISNA(DX129),NA(),IF(OR(Capability!$Q$8="",Settings!$F$7&lt;&gt;"Y"),NA(),Capability!$Q$8))</f>
        <v/>
      </c>
      <c r="EF129">
        <f>IF(ISNA(DX129),NA(),IF(OR(Capability!$P$8="",Settings!$F$7&lt;&gt;"Y"),NA(),Capability!$P$8))</f>
        <v/>
      </c>
      <c r="EN129">
        <f>IF((EQ$1+125)&gt;EO$1,NA(),(EQ$1+125)-4)</f>
        <v/>
      </c>
      <c r="EO129">
        <f>IF((EQ$1+125)&gt;EO$1,NA(),INDEX('Data Entry'!$L$5:$L$10004,(EQ$1+125)-4))</f>
        <v/>
      </c>
      <c r="EP129">
        <f>IF(ISNA(EN129),NA(),Capability!$K$9)</f>
        <v/>
      </c>
      <c r="EQ129">
        <f>IF(ISNA(EN129),NA(),Capability!$J$9)</f>
        <v/>
      </c>
      <c r="ER129">
        <f>IF(ISNA(EN129),NA(),Capability!$L$9)</f>
        <v/>
      </c>
      <c r="ES129">
        <f>IF(OR(ISNA(EO129),ISNA(EO128)),NA(),ABS(EO129-EO128))</f>
        <v/>
      </c>
      <c r="ET129">
        <f>IF(ISNA(EN129),NA(),Capability!$N$9)</f>
        <v/>
      </c>
      <c r="EU129">
        <f>IF(ISNA(EN129),NA(),IF(OR(Capability!$Q$9="",Settings!$F$7&lt;&gt;"Y"),NA(),Capability!$Q$9))</f>
        <v/>
      </c>
      <c r="EV129">
        <f>IF(ISNA(EN129),NA(),IF(OR(Capability!$P$9="",Settings!$F$7&lt;&gt;"Y"),NA(),Capability!$P$9))</f>
        <v/>
      </c>
      <c r="FD129">
        <f>IF((FG$1+125)&gt;FE$1,NA(),(FG$1+125)-4)</f>
        <v/>
      </c>
      <c r="FE129">
        <f>IF((FG$1+125)&gt;FE$1,NA(),INDEX('Data Entry'!$M$5:$M$10004,(FG$1+125)-4))</f>
        <v/>
      </c>
      <c r="FF129">
        <f>IF(ISNA(FD129),NA(),Capability!$K$10)</f>
        <v/>
      </c>
      <c r="FG129">
        <f>IF(ISNA(FD129),NA(),Capability!$J$10)</f>
        <v/>
      </c>
      <c r="FH129">
        <f>IF(ISNA(FD129),NA(),Capability!$L$10)</f>
        <v/>
      </c>
      <c r="FI129">
        <f>IF(OR(ISNA(FE129),ISNA(FE128)),NA(),ABS(FE129-FE128))</f>
        <v/>
      </c>
      <c r="FJ129">
        <f>IF(ISNA(FD129),NA(),Capability!$N$10)</f>
        <v/>
      </c>
      <c r="FK129">
        <f>IF(ISNA(FD129),NA(),IF(OR(Capability!$Q$10="",Settings!$F$7&lt;&gt;"Y"),NA(),Capability!$Q$10))</f>
        <v/>
      </c>
      <c r="FL129">
        <f>IF(ISNA(FD129),NA(),IF(OR(Capability!$P$10="",Settings!$F$7&lt;&gt;"Y"),NA(),Capability!$P$10))</f>
        <v/>
      </c>
      <c r="FT129">
        <f>IF((FW$1+125)&gt;FU$1,NA(),(FW$1+125)-4)</f>
        <v/>
      </c>
      <c r="FU129">
        <f>IF((FW$1+125)&gt;FU$1,NA(),INDEX('Data Entry'!$N$5:$N$10004,(FW$1+125)-4))</f>
        <v/>
      </c>
      <c r="FV129">
        <f>IF(ISNA(FT129),NA(),Capability!$K$11)</f>
        <v/>
      </c>
      <c r="FW129">
        <f>IF(ISNA(FT129),NA(),Capability!$J$11)</f>
        <v/>
      </c>
      <c r="FX129">
        <f>IF(ISNA(FT129),NA(),Capability!$L$11)</f>
        <v/>
      </c>
      <c r="FY129">
        <f>IF(OR(ISNA(FU129),ISNA(FU128)),NA(),ABS(FU129-FU128))</f>
        <v/>
      </c>
      <c r="FZ129">
        <f>IF(ISNA(FT129),NA(),Capability!$N$11)</f>
        <v/>
      </c>
      <c r="GA129">
        <f>IF(ISNA(FT129),NA(),IF(OR(Capability!$Q$11="",Settings!$F$7&lt;&gt;"Y"),NA(),Capability!$Q$11))</f>
        <v/>
      </c>
      <c r="GB129">
        <f>IF(ISNA(FT129),NA(),IF(OR(Capability!$P$11="",Settings!$F$7&lt;&gt;"Y"),NA(),Capability!$P$11))</f>
        <v/>
      </c>
      <c r="GJ129">
        <f>IF((GM$1+125)&gt;GK$1,NA(),(GM$1+125)-4)</f>
        <v/>
      </c>
      <c r="GK129">
        <f>IF((GM$1+125)&gt;GK$1,NA(),INDEX('Data Entry'!$O$5:$O$10004,(GM$1+125)-4))</f>
        <v/>
      </c>
      <c r="GL129">
        <f>IF(ISNA(GJ129),NA(),Capability!$K$12)</f>
        <v/>
      </c>
      <c r="GM129">
        <f>IF(ISNA(GJ129),NA(),Capability!$J$12)</f>
        <v/>
      </c>
      <c r="GN129">
        <f>IF(ISNA(GJ129),NA(),Capability!$L$12)</f>
        <v/>
      </c>
      <c r="GO129">
        <f>IF(OR(ISNA(GK129),ISNA(GK128)),NA(),ABS(GK129-GK128))</f>
        <v/>
      </c>
      <c r="GP129">
        <f>IF(ISNA(GJ129),NA(),Capability!$N$12)</f>
        <v/>
      </c>
      <c r="GQ129">
        <f>IF(ISNA(GJ129),NA(),IF(OR(Capability!$Q$12="",Settings!$F$7&lt;&gt;"Y"),NA(),Capability!$Q$12))</f>
        <v/>
      </c>
      <c r="GR129">
        <f>IF(ISNA(GJ129),NA(),IF(OR(Capability!$P$12="",Settings!$F$7&lt;&gt;"Y"),NA(),Capability!$P$12))</f>
        <v/>
      </c>
      <c r="GZ129">
        <f>IF((HC$1+125)&gt;HA$1,NA(),(HC$1+125)-4)</f>
        <v/>
      </c>
      <c r="HA129">
        <f>IF((HC$1+125)&gt;HA$1,NA(),INDEX('Data Entry'!$P$5:$P$10004,(HC$1+125)-4))</f>
        <v/>
      </c>
      <c r="HB129">
        <f>IF(ISNA(GZ129),NA(),Capability!$K$13)</f>
        <v/>
      </c>
      <c r="HC129">
        <f>IF(ISNA(GZ129),NA(),Capability!$J$13)</f>
        <v/>
      </c>
      <c r="HD129">
        <f>IF(ISNA(GZ129),NA(),Capability!$L$13)</f>
        <v/>
      </c>
      <c r="HE129">
        <f>IF(OR(ISNA(HA129),ISNA(HA128)),NA(),ABS(HA129-HA128))</f>
        <v/>
      </c>
      <c r="HF129">
        <f>IF(ISNA(GZ129),NA(),Capability!$N$13)</f>
        <v/>
      </c>
      <c r="HG129">
        <f>IF(ISNA(GZ129),NA(),IF(OR(Capability!$Q$13="",Settings!$F$7&lt;&gt;"Y"),NA(),Capability!$Q$13))</f>
        <v/>
      </c>
      <c r="HH129">
        <f>IF(ISNA(GZ129),NA(),IF(OR(Capability!$P$13="",Settings!$F$7&lt;&gt;"Y"),NA(),Capability!$P$13))</f>
        <v/>
      </c>
      <c r="HP129">
        <f>IF((HS$1+125)&gt;HQ$1,NA(),(HS$1+125)-4)</f>
        <v/>
      </c>
      <c r="HQ129">
        <f>IF((HS$1+125)&gt;HQ$1,NA(),INDEX('Data Entry'!$Q$5:$Q$10004,(HS$1+125)-4))</f>
        <v/>
      </c>
      <c r="HR129">
        <f>IF(ISNA(HP129),NA(),Capability!$K$14)</f>
        <v/>
      </c>
      <c r="HS129">
        <f>IF(ISNA(HP129),NA(),Capability!$J$14)</f>
        <v/>
      </c>
      <c r="HT129">
        <f>IF(ISNA(HP129),NA(),Capability!$L$14)</f>
        <v/>
      </c>
      <c r="HU129">
        <f>IF(OR(ISNA(HQ129),ISNA(HQ128)),NA(),ABS(HQ129-HQ128))</f>
        <v/>
      </c>
      <c r="HV129">
        <f>IF(ISNA(HP129),NA(),Capability!$N$14)</f>
        <v/>
      </c>
      <c r="HW129">
        <f>IF(ISNA(HP129),NA(),IF(OR(Capability!$Q$14="",Settings!$F$7&lt;&gt;"Y"),NA(),Capability!$Q$14))</f>
        <v/>
      </c>
      <c r="HX129">
        <f>IF(ISNA(HP129),NA(),IF(OR(Capability!$P$14="",Settings!$F$7&lt;&gt;"Y"),NA(),Capability!$P$14))</f>
        <v/>
      </c>
    </row>
    <row r="130">
      <c r="A130" s="35" t="inlineStr">
        <is>
          <t>Max</t>
        </is>
      </c>
      <c r="B130" s="23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R130">
        <f>IF((CU$1+126)&gt;CS$1,NA(),(CU$1+126)-4)</f>
        <v/>
      </c>
      <c r="CS130">
        <f>IF((CU$1+126)&gt;CS$1,NA(),INDEX('Data Entry'!$I$5:$I$10004,(CU$1+126)-4))</f>
        <v/>
      </c>
      <c r="CT130">
        <f>IF(ISNA(CR130),NA(),Capability!$K$6)</f>
        <v/>
      </c>
      <c r="CU130">
        <f>IF(ISNA(CR130),NA(),Capability!$J$6)</f>
        <v/>
      </c>
      <c r="CV130">
        <f>IF(ISNA(CR130),NA(),Capability!$L$6)</f>
        <v/>
      </c>
      <c r="CW130">
        <f>IF(OR(ISNA(CS130),ISNA(CS129)),NA(),ABS(CS130-CS129))</f>
        <v/>
      </c>
      <c r="CX130">
        <f>IF(ISNA(CR130),NA(),Capability!$N$6)</f>
        <v/>
      </c>
      <c r="CY130">
        <f>IF(ISNA(CR130),NA(),IF(OR(Capability!$Q$6="",Settings!$F$7&lt;&gt;"Y"),NA(),Capability!$Q$6))</f>
        <v/>
      </c>
      <c r="CZ130">
        <f>IF(ISNA(CR130),NA(),IF(OR(Capability!$P$6="",Settings!$F$7&lt;&gt;"Y"),NA(),Capability!$P$6))</f>
        <v/>
      </c>
      <c r="DH130">
        <f>IF((DK$1+126)&gt;DI$1,NA(),(DK$1+126)-4)</f>
        <v/>
      </c>
      <c r="DI130">
        <f>IF((DK$1+126)&gt;DI$1,NA(),INDEX('Data Entry'!$J$5:$J$10004,(DK$1+126)-4))</f>
        <v/>
      </c>
      <c r="DJ130">
        <f>IF(ISNA(DH130),NA(),Capability!$K$7)</f>
        <v/>
      </c>
      <c r="DK130">
        <f>IF(ISNA(DH130),NA(),Capability!$J$7)</f>
        <v/>
      </c>
      <c r="DL130">
        <f>IF(ISNA(DH130),NA(),Capability!$L$7)</f>
        <v/>
      </c>
      <c r="DM130">
        <f>IF(OR(ISNA(DI130),ISNA(DI129)),NA(),ABS(DI130-DI129))</f>
        <v/>
      </c>
      <c r="DN130">
        <f>IF(ISNA(DH130),NA(),Capability!$N$7)</f>
        <v/>
      </c>
      <c r="DO130">
        <f>IF(ISNA(DH130),NA(),IF(OR(Capability!$Q$7="",Settings!$F$7&lt;&gt;"Y"),NA(),Capability!$Q$7))</f>
        <v/>
      </c>
      <c r="DP130">
        <f>IF(ISNA(DH130),NA(),IF(OR(Capability!$P$7="",Settings!$F$7&lt;&gt;"Y"),NA(),Capability!$P$7))</f>
        <v/>
      </c>
      <c r="DX130">
        <f>IF((EA$1+126)&gt;DY$1,NA(),(EA$1+126)-4)</f>
        <v/>
      </c>
      <c r="DY130">
        <f>IF((EA$1+126)&gt;DY$1,NA(),INDEX('Data Entry'!$K$5:$K$10004,(EA$1+126)-4))</f>
        <v/>
      </c>
      <c r="DZ130">
        <f>IF(ISNA(DX130),NA(),Capability!$K$8)</f>
        <v/>
      </c>
      <c r="EA130">
        <f>IF(ISNA(DX130),NA(),Capability!$J$8)</f>
        <v/>
      </c>
      <c r="EB130">
        <f>IF(ISNA(DX130),NA(),Capability!$L$8)</f>
        <v/>
      </c>
      <c r="EC130">
        <f>IF(OR(ISNA(DY130),ISNA(DY129)),NA(),ABS(DY130-DY129))</f>
        <v/>
      </c>
      <c r="ED130">
        <f>IF(ISNA(DX130),NA(),Capability!$N$8)</f>
        <v/>
      </c>
      <c r="EE130">
        <f>IF(ISNA(DX130),NA(),IF(OR(Capability!$Q$8="",Settings!$F$7&lt;&gt;"Y"),NA(),Capability!$Q$8))</f>
        <v/>
      </c>
      <c r="EF130">
        <f>IF(ISNA(DX130),NA(),IF(OR(Capability!$P$8="",Settings!$F$7&lt;&gt;"Y"),NA(),Capability!$P$8))</f>
        <v/>
      </c>
      <c r="EN130">
        <f>IF((EQ$1+126)&gt;EO$1,NA(),(EQ$1+126)-4)</f>
        <v/>
      </c>
      <c r="EO130">
        <f>IF((EQ$1+126)&gt;EO$1,NA(),INDEX('Data Entry'!$L$5:$L$10004,(EQ$1+126)-4))</f>
        <v/>
      </c>
      <c r="EP130">
        <f>IF(ISNA(EN130),NA(),Capability!$K$9)</f>
        <v/>
      </c>
      <c r="EQ130">
        <f>IF(ISNA(EN130),NA(),Capability!$J$9)</f>
        <v/>
      </c>
      <c r="ER130">
        <f>IF(ISNA(EN130),NA(),Capability!$L$9)</f>
        <v/>
      </c>
      <c r="ES130">
        <f>IF(OR(ISNA(EO130),ISNA(EO129)),NA(),ABS(EO130-EO129))</f>
        <v/>
      </c>
      <c r="ET130">
        <f>IF(ISNA(EN130),NA(),Capability!$N$9)</f>
        <v/>
      </c>
      <c r="EU130">
        <f>IF(ISNA(EN130),NA(),IF(OR(Capability!$Q$9="",Settings!$F$7&lt;&gt;"Y"),NA(),Capability!$Q$9))</f>
        <v/>
      </c>
      <c r="EV130">
        <f>IF(ISNA(EN130),NA(),IF(OR(Capability!$P$9="",Settings!$F$7&lt;&gt;"Y"),NA(),Capability!$P$9))</f>
        <v/>
      </c>
      <c r="FD130">
        <f>IF((FG$1+126)&gt;FE$1,NA(),(FG$1+126)-4)</f>
        <v/>
      </c>
      <c r="FE130">
        <f>IF((FG$1+126)&gt;FE$1,NA(),INDEX('Data Entry'!$M$5:$M$10004,(FG$1+126)-4))</f>
        <v/>
      </c>
      <c r="FF130">
        <f>IF(ISNA(FD130),NA(),Capability!$K$10)</f>
        <v/>
      </c>
      <c r="FG130">
        <f>IF(ISNA(FD130),NA(),Capability!$J$10)</f>
        <v/>
      </c>
      <c r="FH130">
        <f>IF(ISNA(FD130),NA(),Capability!$L$10)</f>
        <v/>
      </c>
      <c r="FI130">
        <f>IF(OR(ISNA(FE130),ISNA(FE129)),NA(),ABS(FE130-FE129))</f>
        <v/>
      </c>
      <c r="FJ130">
        <f>IF(ISNA(FD130),NA(),Capability!$N$10)</f>
        <v/>
      </c>
      <c r="FK130">
        <f>IF(ISNA(FD130),NA(),IF(OR(Capability!$Q$10="",Settings!$F$7&lt;&gt;"Y"),NA(),Capability!$Q$10))</f>
        <v/>
      </c>
      <c r="FL130">
        <f>IF(ISNA(FD130),NA(),IF(OR(Capability!$P$10="",Settings!$F$7&lt;&gt;"Y"),NA(),Capability!$P$10))</f>
        <v/>
      </c>
      <c r="FT130">
        <f>IF((FW$1+126)&gt;FU$1,NA(),(FW$1+126)-4)</f>
        <v/>
      </c>
      <c r="FU130">
        <f>IF((FW$1+126)&gt;FU$1,NA(),INDEX('Data Entry'!$N$5:$N$10004,(FW$1+126)-4))</f>
        <v/>
      </c>
      <c r="FV130">
        <f>IF(ISNA(FT130),NA(),Capability!$K$11)</f>
        <v/>
      </c>
      <c r="FW130">
        <f>IF(ISNA(FT130),NA(),Capability!$J$11)</f>
        <v/>
      </c>
      <c r="FX130">
        <f>IF(ISNA(FT130),NA(),Capability!$L$11)</f>
        <v/>
      </c>
      <c r="FY130">
        <f>IF(OR(ISNA(FU130),ISNA(FU129)),NA(),ABS(FU130-FU129))</f>
        <v/>
      </c>
      <c r="FZ130">
        <f>IF(ISNA(FT130),NA(),Capability!$N$11)</f>
        <v/>
      </c>
      <c r="GA130">
        <f>IF(ISNA(FT130),NA(),IF(OR(Capability!$Q$11="",Settings!$F$7&lt;&gt;"Y"),NA(),Capability!$Q$11))</f>
        <v/>
      </c>
      <c r="GB130">
        <f>IF(ISNA(FT130),NA(),IF(OR(Capability!$P$11="",Settings!$F$7&lt;&gt;"Y"),NA(),Capability!$P$11))</f>
        <v/>
      </c>
      <c r="GJ130">
        <f>IF((GM$1+126)&gt;GK$1,NA(),(GM$1+126)-4)</f>
        <v/>
      </c>
      <c r="GK130">
        <f>IF((GM$1+126)&gt;GK$1,NA(),INDEX('Data Entry'!$O$5:$O$10004,(GM$1+126)-4))</f>
        <v/>
      </c>
      <c r="GL130">
        <f>IF(ISNA(GJ130),NA(),Capability!$K$12)</f>
        <v/>
      </c>
      <c r="GM130">
        <f>IF(ISNA(GJ130),NA(),Capability!$J$12)</f>
        <v/>
      </c>
      <c r="GN130">
        <f>IF(ISNA(GJ130),NA(),Capability!$L$12)</f>
        <v/>
      </c>
      <c r="GO130">
        <f>IF(OR(ISNA(GK130),ISNA(GK129)),NA(),ABS(GK130-GK129))</f>
        <v/>
      </c>
      <c r="GP130">
        <f>IF(ISNA(GJ130),NA(),Capability!$N$12)</f>
        <v/>
      </c>
      <c r="GQ130">
        <f>IF(ISNA(GJ130),NA(),IF(OR(Capability!$Q$12="",Settings!$F$7&lt;&gt;"Y"),NA(),Capability!$Q$12))</f>
        <v/>
      </c>
      <c r="GR130">
        <f>IF(ISNA(GJ130),NA(),IF(OR(Capability!$P$12="",Settings!$F$7&lt;&gt;"Y"),NA(),Capability!$P$12))</f>
        <v/>
      </c>
      <c r="GZ130">
        <f>IF((HC$1+126)&gt;HA$1,NA(),(HC$1+126)-4)</f>
        <v/>
      </c>
      <c r="HA130">
        <f>IF((HC$1+126)&gt;HA$1,NA(),INDEX('Data Entry'!$P$5:$P$10004,(HC$1+126)-4))</f>
        <v/>
      </c>
      <c r="HB130">
        <f>IF(ISNA(GZ130),NA(),Capability!$K$13)</f>
        <v/>
      </c>
      <c r="HC130">
        <f>IF(ISNA(GZ130),NA(),Capability!$J$13)</f>
        <v/>
      </c>
      <c r="HD130">
        <f>IF(ISNA(GZ130),NA(),Capability!$L$13)</f>
        <v/>
      </c>
      <c r="HE130">
        <f>IF(OR(ISNA(HA130),ISNA(HA129)),NA(),ABS(HA130-HA129))</f>
        <v/>
      </c>
      <c r="HF130">
        <f>IF(ISNA(GZ130),NA(),Capability!$N$13)</f>
        <v/>
      </c>
      <c r="HG130">
        <f>IF(ISNA(GZ130),NA(),IF(OR(Capability!$Q$13="",Settings!$F$7&lt;&gt;"Y"),NA(),Capability!$Q$13))</f>
        <v/>
      </c>
      <c r="HH130">
        <f>IF(ISNA(GZ130),NA(),IF(OR(Capability!$P$13="",Settings!$F$7&lt;&gt;"Y"),NA(),Capability!$P$13))</f>
        <v/>
      </c>
      <c r="HP130">
        <f>IF((HS$1+126)&gt;HQ$1,NA(),(HS$1+126)-4)</f>
        <v/>
      </c>
      <c r="HQ130">
        <f>IF((HS$1+126)&gt;HQ$1,NA(),INDEX('Data Entry'!$Q$5:$Q$10004,(HS$1+126)-4))</f>
        <v/>
      </c>
      <c r="HR130">
        <f>IF(ISNA(HP130),NA(),Capability!$K$14)</f>
        <v/>
      </c>
      <c r="HS130">
        <f>IF(ISNA(HP130),NA(),Capability!$J$14)</f>
        <v/>
      </c>
      <c r="HT130">
        <f>IF(ISNA(HP130),NA(),Capability!$L$14)</f>
        <v/>
      </c>
      <c r="HU130">
        <f>IF(OR(ISNA(HQ130),ISNA(HQ129)),NA(),ABS(HQ130-HQ129))</f>
        <v/>
      </c>
      <c r="HV130">
        <f>IF(ISNA(HP130),NA(),Capability!$N$14)</f>
        <v/>
      </c>
      <c r="HW130">
        <f>IF(ISNA(HP130),NA(),IF(OR(Capability!$Q$14="",Settings!$F$7&lt;&gt;"Y"),NA(),Capability!$Q$14))</f>
        <v/>
      </c>
      <c r="HX130">
        <f>IF(ISNA(HP130),NA(),IF(OR(Capability!$P$14="",Settings!$F$7&lt;&gt;"Y"),NA(),Capability!$P$14))</f>
        <v/>
      </c>
    </row>
    <row r="131">
      <c r="A131" s="35" t="inlineStr">
        <is>
          <t>Range</t>
        </is>
      </c>
      <c r="B131" s="23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R131">
        <f>IF((CU$1+127)&gt;CS$1,NA(),(CU$1+127)-4)</f>
        <v/>
      </c>
      <c r="CS131">
        <f>IF((CU$1+127)&gt;CS$1,NA(),INDEX('Data Entry'!$I$5:$I$10004,(CU$1+127)-4))</f>
        <v/>
      </c>
      <c r="CT131">
        <f>IF(ISNA(CR131),NA(),Capability!$K$6)</f>
        <v/>
      </c>
      <c r="CU131">
        <f>IF(ISNA(CR131),NA(),Capability!$J$6)</f>
        <v/>
      </c>
      <c r="CV131">
        <f>IF(ISNA(CR131),NA(),Capability!$L$6)</f>
        <v/>
      </c>
      <c r="CW131">
        <f>IF(OR(ISNA(CS131),ISNA(CS130)),NA(),ABS(CS131-CS130))</f>
        <v/>
      </c>
      <c r="CX131">
        <f>IF(ISNA(CR131),NA(),Capability!$N$6)</f>
        <v/>
      </c>
      <c r="CY131">
        <f>IF(ISNA(CR131),NA(),IF(OR(Capability!$Q$6="",Settings!$F$7&lt;&gt;"Y"),NA(),Capability!$Q$6))</f>
        <v/>
      </c>
      <c r="CZ131">
        <f>IF(ISNA(CR131),NA(),IF(OR(Capability!$P$6="",Settings!$F$7&lt;&gt;"Y"),NA(),Capability!$P$6))</f>
        <v/>
      </c>
      <c r="DH131">
        <f>IF((DK$1+127)&gt;DI$1,NA(),(DK$1+127)-4)</f>
        <v/>
      </c>
      <c r="DI131">
        <f>IF((DK$1+127)&gt;DI$1,NA(),INDEX('Data Entry'!$J$5:$J$10004,(DK$1+127)-4))</f>
        <v/>
      </c>
      <c r="DJ131">
        <f>IF(ISNA(DH131),NA(),Capability!$K$7)</f>
        <v/>
      </c>
      <c r="DK131">
        <f>IF(ISNA(DH131),NA(),Capability!$J$7)</f>
        <v/>
      </c>
      <c r="DL131">
        <f>IF(ISNA(DH131),NA(),Capability!$L$7)</f>
        <v/>
      </c>
      <c r="DM131">
        <f>IF(OR(ISNA(DI131),ISNA(DI130)),NA(),ABS(DI131-DI130))</f>
        <v/>
      </c>
      <c r="DN131">
        <f>IF(ISNA(DH131),NA(),Capability!$N$7)</f>
        <v/>
      </c>
      <c r="DO131">
        <f>IF(ISNA(DH131),NA(),IF(OR(Capability!$Q$7="",Settings!$F$7&lt;&gt;"Y"),NA(),Capability!$Q$7))</f>
        <v/>
      </c>
      <c r="DP131">
        <f>IF(ISNA(DH131),NA(),IF(OR(Capability!$P$7="",Settings!$F$7&lt;&gt;"Y"),NA(),Capability!$P$7))</f>
        <v/>
      </c>
      <c r="DX131">
        <f>IF((EA$1+127)&gt;DY$1,NA(),(EA$1+127)-4)</f>
        <v/>
      </c>
      <c r="DY131">
        <f>IF((EA$1+127)&gt;DY$1,NA(),INDEX('Data Entry'!$K$5:$K$10004,(EA$1+127)-4))</f>
        <v/>
      </c>
      <c r="DZ131">
        <f>IF(ISNA(DX131),NA(),Capability!$K$8)</f>
        <v/>
      </c>
      <c r="EA131">
        <f>IF(ISNA(DX131),NA(),Capability!$J$8)</f>
        <v/>
      </c>
      <c r="EB131">
        <f>IF(ISNA(DX131),NA(),Capability!$L$8)</f>
        <v/>
      </c>
      <c r="EC131">
        <f>IF(OR(ISNA(DY131),ISNA(DY130)),NA(),ABS(DY131-DY130))</f>
        <v/>
      </c>
      <c r="ED131">
        <f>IF(ISNA(DX131),NA(),Capability!$N$8)</f>
        <v/>
      </c>
      <c r="EE131">
        <f>IF(ISNA(DX131),NA(),IF(OR(Capability!$Q$8="",Settings!$F$7&lt;&gt;"Y"),NA(),Capability!$Q$8))</f>
        <v/>
      </c>
      <c r="EF131">
        <f>IF(ISNA(DX131),NA(),IF(OR(Capability!$P$8="",Settings!$F$7&lt;&gt;"Y"),NA(),Capability!$P$8))</f>
        <v/>
      </c>
      <c r="EN131">
        <f>IF((EQ$1+127)&gt;EO$1,NA(),(EQ$1+127)-4)</f>
        <v/>
      </c>
      <c r="EO131">
        <f>IF((EQ$1+127)&gt;EO$1,NA(),INDEX('Data Entry'!$L$5:$L$10004,(EQ$1+127)-4))</f>
        <v/>
      </c>
      <c r="EP131">
        <f>IF(ISNA(EN131),NA(),Capability!$K$9)</f>
        <v/>
      </c>
      <c r="EQ131">
        <f>IF(ISNA(EN131),NA(),Capability!$J$9)</f>
        <v/>
      </c>
      <c r="ER131">
        <f>IF(ISNA(EN131),NA(),Capability!$L$9)</f>
        <v/>
      </c>
      <c r="ES131">
        <f>IF(OR(ISNA(EO131),ISNA(EO130)),NA(),ABS(EO131-EO130))</f>
        <v/>
      </c>
      <c r="ET131">
        <f>IF(ISNA(EN131),NA(),Capability!$N$9)</f>
        <v/>
      </c>
      <c r="EU131">
        <f>IF(ISNA(EN131),NA(),IF(OR(Capability!$Q$9="",Settings!$F$7&lt;&gt;"Y"),NA(),Capability!$Q$9))</f>
        <v/>
      </c>
      <c r="EV131">
        <f>IF(ISNA(EN131),NA(),IF(OR(Capability!$P$9="",Settings!$F$7&lt;&gt;"Y"),NA(),Capability!$P$9))</f>
        <v/>
      </c>
      <c r="FD131">
        <f>IF((FG$1+127)&gt;FE$1,NA(),(FG$1+127)-4)</f>
        <v/>
      </c>
      <c r="FE131">
        <f>IF((FG$1+127)&gt;FE$1,NA(),INDEX('Data Entry'!$M$5:$M$10004,(FG$1+127)-4))</f>
        <v/>
      </c>
      <c r="FF131">
        <f>IF(ISNA(FD131),NA(),Capability!$K$10)</f>
        <v/>
      </c>
      <c r="FG131">
        <f>IF(ISNA(FD131),NA(),Capability!$J$10)</f>
        <v/>
      </c>
      <c r="FH131">
        <f>IF(ISNA(FD131),NA(),Capability!$L$10)</f>
        <v/>
      </c>
      <c r="FI131">
        <f>IF(OR(ISNA(FE131),ISNA(FE130)),NA(),ABS(FE131-FE130))</f>
        <v/>
      </c>
      <c r="FJ131">
        <f>IF(ISNA(FD131),NA(),Capability!$N$10)</f>
        <v/>
      </c>
      <c r="FK131">
        <f>IF(ISNA(FD131),NA(),IF(OR(Capability!$Q$10="",Settings!$F$7&lt;&gt;"Y"),NA(),Capability!$Q$10))</f>
        <v/>
      </c>
      <c r="FL131">
        <f>IF(ISNA(FD131),NA(),IF(OR(Capability!$P$10="",Settings!$F$7&lt;&gt;"Y"),NA(),Capability!$P$10))</f>
        <v/>
      </c>
      <c r="FT131">
        <f>IF((FW$1+127)&gt;FU$1,NA(),(FW$1+127)-4)</f>
        <v/>
      </c>
      <c r="FU131">
        <f>IF((FW$1+127)&gt;FU$1,NA(),INDEX('Data Entry'!$N$5:$N$10004,(FW$1+127)-4))</f>
        <v/>
      </c>
      <c r="FV131">
        <f>IF(ISNA(FT131),NA(),Capability!$K$11)</f>
        <v/>
      </c>
      <c r="FW131">
        <f>IF(ISNA(FT131),NA(),Capability!$J$11)</f>
        <v/>
      </c>
      <c r="FX131">
        <f>IF(ISNA(FT131),NA(),Capability!$L$11)</f>
        <v/>
      </c>
      <c r="FY131">
        <f>IF(OR(ISNA(FU131),ISNA(FU130)),NA(),ABS(FU131-FU130))</f>
        <v/>
      </c>
      <c r="FZ131">
        <f>IF(ISNA(FT131),NA(),Capability!$N$11)</f>
        <v/>
      </c>
      <c r="GA131">
        <f>IF(ISNA(FT131),NA(),IF(OR(Capability!$Q$11="",Settings!$F$7&lt;&gt;"Y"),NA(),Capability!$Q$11))</f>
        <v/>
      </c>
      <c r="GB131">
        <f>IF(ISNA(FT131),NA(),IF(OR(Capability!$P$11="",Settings!$F$7&lt;&gt;"Y"),NA(),Capability!$P$11))</f>
        <v/>
      </c>
      <c r="GJ131">
        <f>IF((GM$1+127)&gt;GK$1,NA(),(GM$1+127)-4)</f>
        <v/>
      </c>
      <c r="GK131">
        <f>IF((GM$1+127)&gt;GK$1,NA(),INDEX('Data Entry'!$O$5:$O$10004,(GM$1+127)-4))</f>
        <v/>
      </c>
      <c r="GL131">
        <f>IF(ISNA(GJ131),NA(),Capability!$K$12)</f>
        <v/>
      </c>
      <c r="GM131">
        <f>IF(ISNA(GJ131),NA(),Capability!$J$12)</f>
        <v/>
      </c>
      <c r="GN131">
        <f>IF(ISNA(GJ131),NA(),Capability!$L$12)</f>
        <v/>
      </c>
      <c r="GO131">
        <f>IF(OR(ISNA(GK131),ISNA(GK130)),NA(),ABS(GK131-GK130))</f>
        <v/>
      </c>
      <c r="GP131">
        <f>IF(ISNA(GJ131),NA(),Capability!$N$12)</f>
        <v/>
      </c>
      <c r="GQ131">
        <f>IF(ISNA(GJ131),NA(),IF(OR(Capability!$Q$12="",Settings!$F$7&lt;&gt;"Y"),NA(),Capability!$Q$12))</f>
        <v/>
      </c>
      <c r="GR131">
        <f>IF(ISNA(GJ131),NA(),IF(OR(Capability!$P$12="",Settings!$F$7&lt;&gt;"Y"),NA(),Capability!$P$12))</f>
        <v/>
      </c>
      <c r="GZ131">
        <f>IF((HC$1+127)&gt;HA$1,NA(),(HC$1+127)-4)</f>
        <v/>
      </c>
      <c r="HA131">
        <f>IF((HC$1+127)&gt;HA$1,NA(),INDEX('Data Entry'!$P$5:$P$10004,(HC$1+127)-4))</f>
        <v/>
      </c>
      <c r="HB131">
        <f>IF(ISNA(GZ131),NA(),Capability!$K$13)</f>
        <v/>
      </c>
      <c r="HC131">
        <f>IF(ISNA(GZ131),NA(),Capability!$J$13)</f>
        <v/>
      </c>
      <c r="HD131">
        <f>IF(ISNA(GZ131),NA(),Capability!$L$13)</f>
        <v/>
      </c>
      <c r="HE131">
        <f>IF(OR(ISNA(HA131),ISNA(HA130)),NA(),ABS(HA131-HA130))</f>
        <v/>
      </c>
      <c r="HF131">
        <f>IF(ISNA(GZ131),NA(),Capability!$N$13)</f>
        <v/>
      </c>
      <c r="HG131">
        <f>IF(ISNA(GZ131),NA(),IF(OR(Capability!$Q$13="",Settings!$F$7&lt;&gt;"Y"),NA(),Capability!$Q$13))</f>
        <v/>
      </c>
      <c r="HH131">
        <f>IF(ISNA(GZ131),NA(),IF(OR(Capability!$P$13="",Settings!$F$7&lt;&gt;"Y"),NA(),Capability!$P$13))</f>
        <v/>
      </c>
      <c r="HP131">
        <f>IF((HS$1+127)&gt;HQ$1,NA(),(HS$1+127)-4)</f>
        <v/>
      </c>
      <c r="HQ131">
        <f>IF((HS$1+127)&gt;HQ$1,NA(),INDEX('Data Entry'!$Q$5:$Q$10004,(HS$1+127)-4))</f>
        <v/>
      </c>
      <c r="HR131">
        <f>IF(ISNA(HP131),NA(),Capability!$K$14)</f>
        <v/>
      </c>
      <c r="HS131">
        <f>IF(ISNA(HP131),NA(),Capability!$J$14)</f>
        <v/>
      </c>
      <c r="HT131">
        <f>IF(ISNA(HP131),NA(),Capability!$L$14)</f>
        <v/>
      </c>
      <c r="HU131">
        <f>IF(OR(ISNA(HQ131),ISNA(HQ130)),NA(),ABS(HQ131-HQ130))</f>
        <v/>
      </c>
      <c r="HV131">
        <f>IF(ISNA(HP131),NA(),Capability!$N$14)</f>
        <v/>
      </c>
      <c r="HW131">
        <f>IF(ISNA(HP131),NA(),IF(OR(Capability!$Q$14="",Settings!$F$7&lt;&gt;"Y"),NA(),Capability!$Q$14))</f>
        <v/>
      </c>
      <c r="HX131">
        <f>IF(ISNA(HP131),NA(),IF(OR(Capability!$P$14="",Settings!$F$7&lt;&gt;"Y"),NA(),Capability!$P$14))</f>
        <v/>
      </c>
    </row>
    <row r="132">
      <c r="A132" s="35" t="inlineStr">
        <is>
          <t>Mean</t>
        </is>
      </c>
      <c r="B132" s="23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R132">
        <f>IF((CU$1+128)&gt;CS$1,NA(),(CU$1+128)-4)</f>
        <v/>
      </c>
      <c r="CS132">
        <f>IF((CU$1+128)&gt;CS$1,NA(),INDEX('Data Entry'!$I$5:$I$10004,(CU$1+128)-4))</f>
        <v/>
      </c>
      <c r="CT132">
        <f>IF(ISNA(CR132),NA(),Capability!$K$6)</f>
        <v/>
      </c>
      <c r="CU132">
        <f>IF(ISNA(CR132),NA(),Capability!$J$6)</f>
        <v/>
      </c>
      <c r="CV132">
        <f>IF(ISNA(CR132),NA(),Capability!$L$6)</f>
        <v/>
      </c>
      <c r="CW132">
        <f>IF(OR(ISNA(CS132),ISNA(CS131)),NA(),ABS(CS132-CS131))</f>
        <v/>
      </c>
      <c r="CX132">
        <f>IF(ISNA(CR132),NA(),Capability!$N$6)</f>
        <v/>
      </c>
      <c r="CY132">
        <f>IF(ISNA(CR132),NA(),IF(OR(Capability!$Q$6="",Settings!$F$7&lt;&gt;"Y"),NA(),Capability!$Q$6))</f>
        <v/>
      </c>
      <c r="CZ132">
        <f>IF(ISNA(CR132),NA(),IF(OR(Capability!$P$6="",Settings!$F$7&lt;&gt;"Y"),NA(),Capability!$P$6))</f>
        <v/>
      </c>
      <c r="DH132">
        <f>IF((DK$1+128)&gt;DI$1,NA(),(DK$1+128)-4)</f>
        <v/>
      </c>
      <c r="DI132">
        <f>IF((DK$1+128)&gt;DI$1,NA(),INDEX('Data Entry'!$J$5:$J$10004,(DK$1+128)-4))</f>
        <v/>
      </c>
      <c r="DJ132">
        <f>IF(ISNA(DH132),NA(),Capability!$K$7)</f>
        <v/>
      </c>
      <c r="DK132">
        <f>IF(ISNA(DH132),NA(),Capability!$J$7)</f>
        <v/>
      </c>
      <c r="DL132">
        <f>IF(ISNA(DH132),NA(),Capability!$L$7)</f>
        <v/>
      </c>
      <c r="DM132">
        <f>IF(OR(ISNA(DI132),ISNA(DI131)),NA(),ABS(DI132-DI131))</f>
        <v/>
      </c>
      <c r="DN132">
        <f>IF(ISNA(DH132),NA(),Capability!$N$7)</f>
        <v/>
      </c>
      <c r="DO132">
        <f>IF(ISNA(DH132),NA(),IF(OR(Capability!$Q$7="",Settings!$F$7&lt;&gt;"Y"),NA(),Capability!$Q$7))</f>
        <v/>
      </c>
      <c r="DP132">
        <f>IF(ISNA(DH132),NA(),IF(OR(Capability!$P$7="",Settings!$F$7&lt;&gt;"Y"),NA(),Capability!$P$7))</f>
        <v/>
      </c>
      <c r="DX132">
        <f>IF((EA$1+128)&gt;DY$1,NA(),(EA$1+128)-4)</f>
        <v/>
      </c>
      <c r="DY132">
        <f>IF((EA$1+128)&gt;DY$1,NA(),INDEX('Data Entry'!$K$5:$K$10004,(EA$1+128)-4))</f>
        <v/>
      </c>
      <c r="DZ132">
        <f>IF(ISNA(DX132),NA(),Capability!$K$8)</f>
        <v/>
      </c>
      <c r="EA132">
        <f>IF(ISNA(DX132),NA(),Capability!$J$8)</f>
        <v/>
      </c>
      <c r="EB132">
        <f>IF(ISNA(DX132),NA(),Capability!$L$8)</f>
        <v/>
      </c>
      <c r="EC132">
        <f>IF(OR(ISNA(DY132),ISNA(DY131)),NA(),ABS(DY132-DY131))</f>
        <v/>
      </c>
      <c r="ED132">
        <f>IF(ISNA(DX132),NA(),Capability!$N$8)</f>
        <v/>
      </c>
      <c r="EE132">
        <f>IF(ISNA(DX132),NA(),IF(OR(Capability!$Q$8="",Settings!$F$7&lt;&gt;"Y"),NA(),Capability!$Q$8))</f>
        <v/>
      </c>
      <c r="EF132">
        <f>IF(ISNA(DX132),NA(),IF(OR(Capability!$P$8="",Settings!$F$7&lt;&gt;"Y"),NA(),Capability!$P$8))</f>
        <v/>
      </c>
      <c r="EN132">
        <f>IF((EQ$1+128)&gt;EO$1,NA(),(EQ$1+128)-4)</f>
        <v/>
      </c>
      <c r="EO132">
        <f>IF((EQ$1+128)&gt;EO$1,NA(),INDEX('Data Entry'!$L$5:$L$10004,(EQ$1+128)-4))</f>
        <v/>
      </c>
      <c r="EP132">
        <f>IF(ISNA(EN132),NA(),Capability!$K$9)</f>
        <v/>
      </c>
      <c r="EQ132">
        <f>IF(ISNA(EN132),NA(),Capability!$J$9)</f>
        <v/>
      </c>
      <c r="ER132">
        <f>IF(ISNA(EN132),NA(),Capability!$L$9)</f>
        <v/>
      </c>
      <c r="ES132">
        <f>IF(OR(ISNA(EO132),ISNA(EO131)),NA(),ABS(EO132-EO131))</f>
        <v/>
      </c>
      <c r="ET132">
        <f>IF(ISNA(EN132),NA(),Capability!$N$9)</f>
        <v/>
      </c>
      <c r="EU132">
        <f>IF(ISNA(EN132),NA(),IF(OR(Capability!$Q$9="",Settings!$F$7&lt;&gt;"Y"),NA(),Capability!$Q$9))</f>
        <v/>
      </c>
      <c r="EV132">
        <f>IF(ISNA(EN132),NA(),IF(OR(Capability!$P$9="",Settings!$F$7&lt;&gt;"Y"),NA(),Capability!$P$9))</f>
        <v/>
      </c>
      <c r="FD132">
        <f>IF((FG$1+128)&gt;FE$1,NA(),(FG$1+128)-4)</f>
        <v/>
      </c>
      <c r="FE132">
        <f>IF((FG$1+128)&gt;FE$1,NA(),INDEX('Data Entry'!$M$5:$M$10004,(FG$1+128)-4))</f>
        <v/>
      </c>
      <c r="FF132">
        <f>IF(ISNA(FD132),NA(),Capability!$K$10)</f>
        <v/>
      </c>
      <c r="FG132">
        <f>IF(ISNA(FD132),NA(),Capability!$J$10)</f>
        <v/>
      </c>
      <c r="FH132">
        <f>IF(ISNA(FD132),NA(),Capability!$L$10)</f>
        <v/>
      </c>
      <c r="FI132">
        <f>IF(OR(ISNA(FE132),ISNA(FE131)),NA(),ABS(FE132-FE131))</f>
        <v/>
      </c>
      <c r="FJ132">
        <f>IF(ISNA(FD132),NA(),Capability!$N$10)</f>
        <v/>
      </c>
      <c r="FK132">
        <f>IF(ISNA(FD132),NA(),IF(OR(Capability!$Q$10="",Settings!$F$7&lt;&gt;"Y"),NA(),Capability!$Q$10))</f>
        <v/>
      </c>
      <c r="FL132">
        <f>IF(ISNA(FD132),NA(),IF(OR(Capability!$P$10="",Settings!$F$7&lt;&gt;"Y"),NA(),Capability!$P$10))</f>
        <v/>
      </c>
      <c r="FT132">
        <f>IF((FW$1+128)&gt;FU$1,NA(),(FW$1+128)-4)</f>
        <v/>
      </c>
      <c r="FU132">
        <f>IF((FW$1+128)&gt;FU$1,NA(),INDEX('Data Entry'!$N$5:$N$10004,(FW$1+128)-4))</f>
        <v/>
      </c>
      <c r="FV132">
        <f>IF(ISNA(FT132),NA(),Capability!$K$11)</f>
        <v/>
      </c>
      <c r="FW132">
        <f>IF(ISNA(FT132),NA(),Capability!$J$11)</f>
        <v/>
      </c>
      <c r="FX132">
        <f>IF(ISNA(FT132),NA(),Capability!$L$11)</f>
        <v/>
      </c>
      <c r="FY132">
        <f>IF(OR(ISNA(FU132),ISNA(FU131)),NA(),ABS(FU132-FU131))</f>
        <v/>
      </c>
      <c r="FZ132">
        <f>IF(ISNA(FT132),NA(),Capability!$N$11)</f>
        <v/>
      </c>
      <c r="GA132">
        <f>IF(ISNA(FT132),NA(),IF(OR(Capability!$Q$11="",Settings!$F$7&lt;&gt;"Y"),NA(),Capability!$Q$11))</f>
        <v/>
      </c>
      <c r="GB132">
        <f>IF(ISNA(FT132),NA(),IF(OR(Capability!$P$11="",Settings!$F$7&lt;&gt;"Y"),NA(),Capability!$P$11))</f>
        <v/>
      </c>
      <c r="GJ132">
        <f>IF((GM$1+128)&gt;GK$1,NA(),(GM$1+128)-4)</f>
        <v/>
      </c>
      <c r="GK132">
        <f>IF((GM$1+128)&gt;GK$1,NA(),INDEX('Data Entry'!$O$5:$O$10004,(GM$1+128)-4))</f>
        <v/>
      </c>
      <c r="GL132">
        <f>IF(ISNA(GJ132),NA(),Capability!$K$12)</f>
        <v/>
      </c>
      <c r="GM132">
        <f>IF(ISNA(GJ132),NA(),Capability!$J$12)</f>
        <v/>
      </c>
      <c r="GN132">
        <f>IF(ISNA(GJ132),NA(),Capability!$L$12)</f>
        <v/>
      </c>
      <c r="GO132">
        <f>IF(OR(ISNA(GK132),ISNA(GK131)),NA(),ABS(GK132-GK131))</f>
        <v/>
      </c>
      <c r="GP132">
        <f>IF(ISNA(GJ132),NA(),Capability!$N$12)</f>
        <v/>
      </c>
      <c r="GQ132">
        <f>IF(ISNA(GJ132),NA(),IF(OR(Capability!$Q$12="",Settings!$F$7&lt;&gt;"Y"),NA(),Capability!$Q$12))</f>
        <v/>
      </c>
      <c r="GR132">
        <f>IF(ISNA(GJ132),NA(),IF(OR(Capability!$P$12="",Settings!$F$7&lt;&gt;"Y"),NA(),Capability!$P$12))</f>
        <v/>
      </c>
      <c r="GZ132">
        <f>IF((HC$1+128)&gt;HA$1,NA(),(HC$1+128)-4)</f>
        <v/>
      </c>
      <c r="HA132">
        <f>IF((HC$1+128)&gt;HA$1,NA(),INDEX('Data Entry'!$P$5:$P$10004,(HC$1+128)-4))</f>
        <v/>
      </c>
      <c r="HB132">
        <f>IF(ISNA(GZ132),NA(),Capability!$K$13)</f>
        <v/>
      </c>
      <c r="HC132">
        <f>IF(ISNA(GZ132),NA(),Capability!$J$13)</f>
        <v/>
      </c>
      <c r="HD132">
        <f>IF(ISNA(GZ132),NA(),Capability!$L$13)</f>
        <v/>
      </c>
      <c r="HE132">
        <f>IF(OR(ISNA(HA132),ISNA(HA131)),NA(),ABS(HA132-HA131))</f>
        <v/>
      </c>
      <c r="HF132">
        <f>IF(ISNA(GZ132),NA(),Capability!$N$13)</f>
        <v/>
      </c>
      <c r="HG132">
        <f>IF(ISNA(GZ132),NA(),IF(OR(Capability!$Q$13="",Settings!$F$7&lt;&gt;"Y"),NA(),Capability!$Q$13))</f>
        <v/>
      </c>
      <c r="HH132">
        <f>IF(ISNA(GZ132),NA(),IF(OR(Capability!$P$13="",Settings!$F$7&lt;&gt;"Y"),NA(),Capability!$P$13))</f>
        <v/>
      </c>
      <c r="HP132">
        <f>IF((HS$1+128)&gt;HQ$1,NA(),(HS$1+128)-4)</f>
        <v/>
      </c>
      <c r="HQ132">
        <f>IF((HS$1+128)&gt;HQ$1,NA(),INDEX('Data Entry'!$Q$5:$Q$10004,(HS$1+128)-4))</f>
        <v/>
      </c>
      <c r="HR132">
        <f>IF(ISNA(HP132),NA(),Capability!$K$14)</f>
        <v/>
      </c>
      <c r="HS132">
        <f>IF(ISNA(HP132),NA(),Capability!$J$14)</f>
        <v/>
      </c>
      <c r="HT132">
        <f>IF(ISNA(HP132),NA(),Capability!$L$14)</f>
        <v/>
      </c>
      <c r="HU132">
        <f>IF(OR(ISNA(HQ132),ISNA(HQ131)),NA(),ABS(HQ132-HQ131))</f>
        <v/>
      </c>
      <c r="HV132">
        <f>IF(ISNA(HP132),NA(),Capability!$N$14)</f>
        <v/>
      </c>
      <c r="HW132">
        <f>IF(ISNA(HP132),NA(),IF(OR(Capability!$Q$14="",Settings!$F$7&lt;&gt;"Y"),NA(),Capability!$Q$14))</f>
        <v/>
      </c>
      <c r="HX132">
        <f>IF(ISNA(HP132),NA(),IF(OR(Capability!$P$14="",Settings!$F$7&lt;&gt;"Y"),NA(),Capability!$P$14))</f>
        <v/>
      </c>
    </row>
    <row r="133">
      <c r="A133" s="35" t="inlineStr">
        <is>
          <t>Median</t>
        </is>
      </c>
      <c r="B133" s="23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R133">
        <f>IF((CU$1+129)&gt;CS$1,NA(),(CU$1+129)-4)</f>
        <v/>
      </c>
      <c r="CS133">
        <f>IF((CU$1+129)&gt;CS$1,NA(),INDEX('Data Entry'!$I$5:$I$10004,(CU$1+129)-4))</f>
        <v/>
      </c>
      <c r="CT133">
        <f>IF(ISNA(CR133),NA(),Capability!$K$6)</f>
        <v/>
      </c>
      <c r="CU133">
        <f>IF(ISNA(CR133),NA(),Capability!$J$6)</f>
        <v/>
      </c>
      <c r="CV133">
        <f>IF(ISNA(CR133),NA(),Capability!$L$6)</f>
        <v/>
      </c>
      <c r="CW133">
        <f>IF(OR(ISNA(CS133),ISNA(CS132)),NA(),ABS(CS133-CS132))</f>
        <v/>
      </c>
      <c r="CX133">
        <f>IF(ISNA(CR133),NA(),Capability!$N$6)</f>
        <v/>
      </c>
      <c r="CY133">
        <f>IF(ISNA(CR133),NA(),IF(OR(Capability!$Q$6="",Settings!$F$7&lt;&gt;"Y"),NA(),Capability!$Q$6))</f>
        <v/>
      </c>
      <c r="CZ133">
        <f>IF(ISNA(CR133),NA(),IF(OR(Capability!$P$6="",Settings!$F$7&lt;&gt;"Y"),NA(),Capability!$P$6))</f>
        <v/>
      </c>
      <c r="DH133">
        <f>IF((DK$1+129)&gt;DI$1,NA(),(DK$1+129)-4)</f>
        <v/>
      </c>
      <c r="DI133">
        <f>IF((DK$1+129)&gt;DI$1,NA(),INDEX('Data Entry'!$J$5:$J$10004,(DK$1+129)-4))</f>
        <v/>
      </c>
      <c r="DJ133">
        <f>IF(ISNA(DH133),NA(),Capability!$K$7)</f>
        <v/>
      </c>
      <c r="DK133">
        <f>IF(ISNA(DH133),NA(),Capability!$J$7)</f>
        <v/>
      </c>
      <c r="DL133">
        <f>IF(ISNA(DH133),NA(),Capability!$L$7)</f>
        <v/>
      </c>
      <c r="DM133">
        <f>IF(OR(ISNA(DI133),ISNA(DI132)),NA(),ABS(DI133-DI132))</f>
        <v/>
      </c>
      <c r="DN133">
        <f>IF(ISNA(DH133),NA(),Capability!$N$7)</f>
        <v/>
      </c>
      <c r="DO133">
        <f>IF(ISNA(DH133),NA(),IF(OR(Capability!$Q$7="",Settings!$F$7&lt;&gt;"Y"),NA(),Capability!$Q$7))</f>
        <v/>
      </c>
      <c r="DP133">
        <f>IF(ISNA(DH133),NA(),IF(OR(Capability!$P$7="",Settings!$F$7&lt;&gt;"Y"),NA(),Capability!$P$7))</f>
        <v/>
      </c>
      <c r="DX133">
        <f>IF((EA$1+129)&gt;DY$1,NA(),(EA$1+129)-4)</f>
        <v/>
      </c>
      <c r="DY133">
        <f>IF((EA$1+129)&gt;DY$1,NA(),INDEX('Data Entry'!$K$5:$K$10004,(EA$1+129)-4))</f>
        <v/>
      </c>
      <c r="DZ133">
        <f>IF(ISNA(DX133),NA(),Capability!$K$8)</f>
        <v/>
      </c>
      <c r="EA133">
        <f>IF(ISNA(DX133),NA(),Capability!$J$8)</f>
        <v/>
      </c>
      <c r="EB133">
        <f>IF(ISNA(DX133),NA(),Capability!$L$8)</f>
        <v/>
      </c>
      <c r="EC133">
        <f>IF(OR(ISNA(DY133),ISNA(DY132)),NA(),ABS(DY133-DY132))</f>
        <v/>
      </c>
      <c r="ED133">
        <f>IF(ISNA(DX133),NA(),Capability!$N$8)</f>
        <v/>
      </c>
      <c r="EE133">
        <f>IF(ISNA(DX133),NA(),IF(OR(Capability!$Q$8="",Settings!$F$7&lt;&gt;"Y"),NA(),Capability!$Q$8))</f>
        <v/>
      </c>
      <c r="EF133">
        <f>IF(ISNA(DX133),NA(),IF(OR(Capability!$P$8="",Settings!$F$7&lt;&gt;"Y"),NA(),Capability!$P$8))</f>
        <v/>
      </c>
      <c r="EN133">
        <f>IF((EQ$1+129)&gt;EO$1,NA(),(EQ$1+129)-4)</f>
        <v/>
      </c>
      <c r="EO133">
        <f>IF((EQ$1+129)&gt;EO$1,NA(),INDEX('Data Entry'!$L$5:$L$10004,(EQ$1+129)-4))</f>
        <v/>
      </c>
      <c r="EP133">
        <f>IF(ISNA(EN133),NA(),Capability!$K$9)</f>
        <v/>
      </c>
      <c r="EQ133">
        <f>IF(ISNA(EN133),NA(),Capability!$J$9)</f>
        <v/>
      </c>
      <c r="ER133">
        <f>IF(ISNA(EN133),NA(),Capability!$L$9)</f>
        <v/>
      </c>
      <c r="ES133">
        <f>IF(OR(ISNA(EO133),ISNA(EO132)),NA(),ABS(EO133-EO132))</f>
        <v/>
      </c>
      <c r="ET133">
        <f>IF(ISNA(EN133),NA(),Capability!$N$9)</f>
        <v/>
      </c>
      <c r="EU133">
        <f>IF(ISNA(EN133),NA(),IF(OR(Capability!$Q$9="",Settings!$F$7&lt;&gt;"Y"),NA(),Capability!$Q$9))</f>
        <v/>
      </c>
      <c r="EV133">
        <f>IF(ISNA(EN133),NA(),IF(OR(Capability!$P$9="",Settings!$F$7&lt;&gt;"Y"),NA(),Capability!$P$9))</f>
        <v/>
      </c>
      <c r="FD133">
        <f>IF((FG$1+129)&gt;FE$1,NA(),(FG$1+129)-4)</f>
        <v/>
      </c>
      <c r="FE133">
        <f>IF((FG$1+129)&gt;FE$1,NA(),INDEX('Data Entry'!$M$5:$M$10004,(FG$1+129)-4))</f>
        <v/>
      </c>
      <c r="FF133">
        <f>IF(ISNA(FD133),NA(),Capability!$K$10)</f>
        <v/>
      </c>
      <c r="FG133">
        <f>IF(ISNA(FD133),NA(),Capability!$J$10)</f>
        <v/>
      </c>
      <c r="FH133">
        <f>IF(ISNA(FD133),NA(),Capability!$L$10)</f>
        <v/>
      </c>
      <c r="FI133">
        <f>IF(OR(ISNA(FE133),ISNA(FE132)),NA(),ABS(FE133-FE132))</f>
        <v/>
      </c>
      <c r="FJ133">
        <f>IF(ISNA(FD133),NA(),Capability!$N$10)</f>
        <v/>
      </c>
      <c r="FK133">
        <f>IF(ISNA(FD133),NA(),IF(OR(Capability!$Q$10="",Settings!$F$7&lt;&gt;"Y"),NA(),Capability!$Q$10))</f>
        <v/>
      </c>
      <c r="FL133">
        <f>IF(ISNA(FD133),NA(),IF(OR(Capability!$P$10="",Settings!$F$7&lt;&gt;"Y"),NA(),Capability!$P$10))</f>
        <v/>
      </c>
      <c r="FT133">
        <f>IF((FW$1+129)&gt;FU$1,NA(),(FW$1+129)-4)</f>
        <v/>
      </c>
      <c r="FU133">
        <f>IF((FW$1+129)&gt;FU$1,NA(),INDEX('Data Entry'!$N$5:$N$10004,(FW$1+129)-4))</f>
        <v/>
      </c>
      <c r="FV133">
        <f>IF(ISNA(FT133),NA(),Capability!$K$11)</f>
        <v/>
      </c>
      <c r="FW133">
        <f>IF(ISNA(FT133),NA(),Capability!$J$11)</f>
        <v/>
      </c>
      <c r="FX133">
        <f>IF(ISNA(FT133),NA(),Capability!$L$11)</f>
        <v/>
      </c>
      <c r="FY133">
        <f>IF(OR(ISNA(FU133),ISNA(FU132)),NA(),ABS(FU133-FU132))</f>
        <v/>
      </c>
      <c r="FZ133">
        <f>IF(ISNA(FT133),NA(),Capability!$N$11)</f>
        <v/>
      </c>
      <c r="GA133">
        <f>IF(ISNA(FT133),NA(),IF(OR(Capability!$Q$11="",Settings!$F$7&lt;&gt;"Y"),NA(),Capability!$Q$11))</f>
        <v/>
      </c>
      <c r="GB133">
        <f>IF(ISNA(FT133),NA(),IF(OR(Capability!$P$11="",Settings!$F$7&lt;&gt;"Y"),NA(),Capability!$P$11))</f>
        <v/>
      </c>
      <c r="GJ133">
        <f>IF((GM$1+129)&gt;GK$1,NA(),(GM$1+129)-4)</f>
        <v/>
      </c>
      <c r="GK133">
        <f>IF((GM$1+129)&gt;GK$1,NA(),INDEX('Data Entry'!$O$5:$O$10004,(GM$1+129)-4))</f>
        <v/>
      </c>
      <c r="GL133">
        <f>IF(ISNA(GJ133),NA(),Capability!$K$12)</f>
        <v/>
      </c>
      <c r="GM133">
        <f>IF(ISNA(GJ133),NA(),Capability!$J$12)</f>
        <v/>
      </c>
      <c r="GN133">
        <f>IF(ISNA(GJ133),NA(),Capability!$L$12)</f>
        <v/>
      </c>
      <c r="GO133">
        <f>IF(OR(ISNA(GK133),ISNA(GK132)),NA(),ABS(GK133-GK132))</f>
        <v/>
      </c>
      <c r="GP133">
        <f>IF(ISNA(GJ133),NA(),Capability!$N$12)</f>
        <v/>
      </c>
      <c r="GQ133">
        <f>IF(ISNA(GJ133),NA(),IF(OR(Capability!$Q$12="",Settings!$F$7&lt;&gt;"Y"),NA(),Capability!$Q$12))</f>
        <v/>
      </c>
      <c r="GR133">
        <f>IF(ISNA(GJ133),NA(),IF(OR(Capability!$P$12="",Settings!$F$7&lt;&gt;"Y"),NA(),Capability!$P$12))</f>
        <v/>
      </c>
      <c r="GZ133">
        <f>IF((HC$1+129)&gt;HA$1,NA(),(HC$1+129)-4)</f>
        <v/>
      </c>
      <c r="HA133">
        <f>IF((HC$1+129)&gt;HA$1,NA(),INDEX('Data Entry'!$P$5:$P$10004,(HC$1+129)-4))</f>
        <v/>
      </c>
      <c r="HB133">
        <f>IF(ISNA(GZ133),NA(),Capability!$K$13)</f>
        <v/>
      </c>
      <c r="HC133">
        <f>IF(ISNA(GZ133),NA(),Capability!$J$13)</f>
        <v/>
      </c>
      <c r="HD133">
        <f>IF(ISNA(GZ133),NA(),Capability!$L$13)</f>
        <v/>
      </c>
      <c r="HE133">
        <f>IF(OR(ISNA(HA133),ISNA(HA132)),NA(),ABS(HA133-HA132))</f>
        <v/>
      </c>
      <c r="HF133">
        <f>IF(ISNA(GZ133),NA(),Capability!$N$13)</f>
        <v/>
      </c>
      <c r="HG133">
        <f>IF(ISNA(GZ133),NA(),IF(OR(Capability!$Q$13="",Settings!$F$7&lt;&gt;"Y"),NA(),Capability!$Q$13))</f>
        <v/>
      </c>
      <c r="HH133">
        <f>IF(ISNA(GZ133),NA(),IF(OR(Capability!$P$13="",Settings!$F$7&lt;&gt;"Y"),NA(),Capability!$P$13))</f>
        <v/>
      </c>
      <c r="HP133">
        <f>IF((HS$1+129)&gt;HQ$1,NA(),(HS$1+129)-4)</f>
        <v/>
      </c>
      <c r="HQ133">
        <f>IF((HS$1+129)&gt;HQ$1,NA(),INDEX('Data Entry'!$Q$5:$Q$10004,(HS$1+129)-4))</f>
        <v/>
      </c>
      <c r="HR133">
        <f>IF(ISNA(HP133),NA(),Capability!$K$14)</f>
        <v/>
      </c>
      <c r="HS133">
        <f>IF(ISNA(HP133),NA(),Capability!$J$14)</f>
        <v/>
      </c>
      <c r="HT133">
        <f>IF(ISNA(HP133),NA(),Capability!$L$14)</f>
        <v/>
      </c>
      <c r="HU133">
        <f>IF(OR(ISNA(HQ133),ISNA(HQ132)),NA(),ABS(HQ133-HQ132))</f>
        <v/>
      </c>
      <c r="HV133">
        <f>IF(ISNA(HP133),NA(),Capability!$N$14)</f>
        <v/>
      </c>
      <c r="HW133">
        <f>IF(ISNA(HP133),NA(),IF(OR(Capability!$Q$14="",Settings!$F$7&lt;&gt;"Y"),NA(),Capability!$Q$14))</f>
        <v/>
      </c>
      <c r="HX133">
        <f>IF(ISNA(HP133),NA(),IF(OR(Capability!$P$14="",Settings!$F$7&lt;&gt;"Y"),NA(),Capability!$P$14))</f>
        <v/>
      </c>
    </row>
    <row r="134">
      <c r="A134" s="35" t="inlineStr">
        <is>
          <t>Std Dev (overall)</t>
        </is>
      </c>
      <c r="B134" s="23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R134">
        <f>IF((CU$1+130)&gt;CS$1,NA(),(CU$1+130)-4)</f>
        <v/>
      </c>
      <c r="CS134">
        <f>IF((CU$1+130)&gt;CS$1,NA(),INDEX('Data Entry'!$I$5:$I$10004,(CU$1+130)-4))</f>
        <v/>
      </c>
      <c r="CT134">
        <f>IF(ISNA(CR134),NA(),Capability!$K$6)</f>
        <v/>
      </c>
      <c r="CU134">
        <f>IF(ISNA(CR134),NA(),Capability!$J$6)</f>
        <v/>
      </c>
      <c r="CV134">
        <f>IF(ISNA(CR134),NA(),Capability!$L$6)</f>
        <v/>
      </c>
      <c r="CW134">
        <f>IF(OR(ISNA(CS134),ISNA(CS133)),NA(),ABS(CS134-CS133))</f>
        <v/>
      </c>
      <c r="CX134">
        <f>IF(ISNA(CR134),NA(),Capability!$N$6)</f>
        <v/>
      </c>
      <c r="CY134">
        <f>IF(ISNA(CR134),NA(),IF(OR(Capability!$Q$6="",Settings!$F$7&lt;&gt;"Y"),NA(),Capability!$Q$6))</f>
        <v/>
      </c>
      <c r="CZ134">
        <f>IF(ISNA(CR134),NA(),IF(OR(Capability!$P$6="",Settings!$F$7&lt;&gt;"Y"),NA(),Capability!$P$6))</f>
        <v/>
      </c>
      <c r="DH134">
        <f>IF((DK$1+130)&gt;DI$1,NA(),(DK$1+130)-4)</f>
        <v/>
      </c>
      <c r="DI134">
        <f>IF((DK$1+130)&gt;DI$1,NA(),INDEX('Data Entry'!$J$5:$J$10004,(DK$1+130)-4))</f>
        <v/>
      </c>
      <c r="DJ134">
        <f>IF(ISNA(DH134),NA(),Capability!$K$7)</f>
        <v/>
      </c>
      <c r="DK134">
        <f>IF(ISNA(DH134),NA(),Capability!$J$7)</f>
        <v/>
      </c>
      <c r="DL134">
        <f>IF(ISNA(DH134),NA(),Capability!$L$7)</f>
        <v/>
      </c>
      <c r="DM134">
        <f>IF(OR(ISNA(DI134),ISNA(DI133)),NA(),ABS(DI134-DI133))</f>
        <v/>
      </c>
      <c r="DN134">
        <f>IF(ISNA(DH134),NA(),Capability!$N$7)</f>
        <v/>
      </c>
      <c r="DO134">
        <f>IF(ISNA(DH134),NA(),IF(OR(Capability!$Q$7="",Settings!$F$7&lt;&gt;"Y"),NA(),Capability!$Q$7))</f>
        <v/>
      </c>
      <c r="DP134">
        <f>IF(ISNA(DH134),NA(),IF(OR(Capability!$P$7="",Settings!$F$7&lt;&gt;"Y"),NA(),Capability!$P$7))</f>
        <v/>
      </c>
      <c r="DX134">
        <f>IF((EA$1+130)&gt;DY$1,NA(),(EA$1+130)-4)</f>
        <v/>
      </c>
      <c r="DY134">
        <f>IF((EA$1+130)&gt;DY$1,NA(),INDEX('Data Entry'!$K$5:$K$10004,(EA$1+130)-4))</f>
        <v/>
      </c>
      <c r="DZ134">
        <f>IF(ISNA(DX134),NA(),Capability!$K$8)</f>
        <v/>
      </c>
      <c r="EA134">
        <f>IF(ISNA(DX134),NA(),Capability!$J$8)</f>
        <v/>
      </c>
      <c r="EB134">
        <f>IF(ISNA(DX134),NA(),Capability!$L$8)</f>
        <v/>
      </c>
      <c r="EC134">
        <f>IF(OR(ISNA(DY134),ISNA(DY133)),NA(),ABS(DY134-DY133))</f>
        <v/>
      </c>
      <c r="ED134">
        <f>IF(ISNA(DX134),NA(),Capability!$N$8)</f>
        <v/>
      </c>
      <c r="EE134">
        <f>IF(ISNA(DX134),NA(),IF(OR(Capability!$Q$8="",Settings!$F$7&lt;&gt;"Y"),NA(),Capability!$Q$8))</f>
        <v/>
      </c>
      <c r="EF134">
        <f>IF(ISNA(DX134),NA(),IF(OR(Capability!$P$8="",Settings!$F$7&lt;&gt;"Y"),NA(),Capability!$P$8))</f>
        <v/>
      </c>
      <c r="EN134">
        <f>IF((EQ$1+130)&gt;EO$1,NA(),(EQ$1+130)-4)</f>
        <v/>
      </c>
      <c r="EO134">
        <f>IF((EQ$1+130)&gt;EO$1,NA(),INDEX('Data Entry'!$L$5:$L$10004,(EQ$1+130)-4))</f>
        <v/>
      </c>
      <c r="EP134">
        <f>IF(ISNA(EN134),NA(),Capability!$K$9)</f>
        <v/>
      </c>
      <c r="EQ134">
        <f>IF(ISNA(EN134),NA(),Capability!$J$9)</f>
        <v/>
      </c>
      <c r="ER134">
        <f>IF(ISNA(EN134),NA(),Capability!$L$9)</f>
        <v/>
      </c>
      <c r="ES134">
        <f>IF(OR(ISNA(EO134),ISNA(EO133)),NA(),ABS(EO134-EO133))</f>
        <v/>
      </c>
      <c r="ET134">
        <f>IF(ISNA(EN134),NA(),Capability!$N$9)</f>
        <v/>
      </c>
      <c r="EU134">
        <f>IF(ISNA(EN134),NA(),IF(OR(Capability!$Q$9="",Settings!$F$7&lt;&gt;"Y"),NA(),Capability!$Q$9))</f>
        <v/>
      </c>
      <c r="EV134">
        <f>IF(ISNA(EN134),NA(),IF(OR(Capability!$P$9="",Settings!$F$7&lt;&gt;"Y"),NA(),Capability!$P$9))</f>
        <v/>
      </c>
      <c r="FD134">
        <f>IF((FG$1+130)&gt;FE$1,NA(),(FG$1+130)-4)</f>
        <v/>
      </c>
      <c r="FE134">
        <f>IF((FG$1+130)&gt;FE$1,NA(),INDEX('Data Entry'!$M$5:$M$10004,(FG$1+130)-4))</f>
        <v/>
      </c>
      <c r="FF134">
        <f>IF(ISNA(FD134),NA(),Capability!$K$10)</f>
        <v/>
      </c>
      <c r="FG134">
        <f>IF(ISNA(FD134),NA(),Capability!$J$10)</f>
        <v/>
      </c>
      <c r="FH134">
        <f>IF(ISNA(FD134),NA(),Capability!$L$10)</f>
        <v/>
      </c>
      <c r="FI134">
        <f>IF(OR(ISNA(FE134),ISNA(FE133)),NA(),ABS(FE134-FE133))</f>
        <v/>
      </c>
      <c r="FJ134">
        <f>IF(ISNA(FD134),NA(),Capability!$N$10)</f>
        <v/>
      </c>
      <c r="FK134">
        <f>IF(ISNA(FD134),NA(),IF(OR(Capability!$Q$10="",Settings!$F$7&lt;&gt;"Y"),NA(),Capability!$Q$10))</f>
        <v/>
      </c>
      <c r="FL134">
        <f>IF(ISNA(FD134),NA(),IF(OR(Capability!$P$10="",Settings!$F$7&lt;&gt;"Y"),NA(),Capability!$P$10))</f>
        <v/>
      </c>
      <c r="FT134">
        <f>IF((FW$1+130)&gt;FU$1,NA(),(FW$1+130)-4)</f>
        <v/>
      </c>
      <c r="FU134">
        <f>IF((FW$1+130)&gt;FU$1,NA(),INDEX('Data Entry'!$N$5:$N$10004,(FW$1+130)-4))</f>
        <v/>
      </c>
      <c r="FV134">
        <f>IF(ISNA(FT134),NA(),Capability!$K$11)</f>
        <v/>
      </c>
      <c r="FW134">
        <f>IF(ISNA(FT134),NA(),Capability!$J$11)</f>
        <v/>
      </c>
      <c r="FX134">
        <f>IF(ISNA(FT134),NA(),Capability!$L$11)</f>
        <v/>
      </c>
      <c r="FY134">
        <f>IF(OR(ISNA(FU134),ISNA(FU133)),NA(),ABS(FU134-FU133))</f>
        <v/>
      </c>
      <c r="FZ134">
        <f>IF(ISNA(FT134),NA(),Capability!$N$11)</f>
        <v/>
      </c>
      <c r="GA134">
        <f>IF(ISNA(FT134),NA(),IF(OR(Capability!$Q$11="",Settings!$F$7&lt;&gt;"Y"),NA(),Capability!$Q$11))</f>
        <v/>
      </c>
      <c r="GB134">
        <f>IF(ISNA(FT134),NA(),IF(OR(Capability!$P$11="",Settings!$F$7&lt;&gt;"Y"),NA(),Capability!$P$11))</f>
        <v/>
      </c>
      <c r="GJ134">
        <f>IF((GM$1+130)&gt;GK$1,NA(),(GM$1+130)-4)</f>
        <v/>
      </c>
      <c r="GK134">
        <f>IF((GM$1+130)&gt;GK$1,NA(),INDEX('Data Entry'!$O$5:$O$10004,(GM$1+130)-4))</f>
        <v/>
      </c>
      <c r="GL134">
        <f>IF(ISNA(GJ134),NA(),Capability!$K$12)</f>
        <v/>
      </c>
      <c r="GM134">
        <f>IF(ISNA(GJ134),NA(),Capability!$J$12)</f>
        <v/>
      </c>
      <c r="GN134">
        <f>IF(ISNA(GJ134),NA(),Capability!$L$12)</f>
        <v/>
      </c>
      <c r="GO134">
        <f>IF(OR(ISNA(GK134),ISNA(GK133)),NA(),ABS(GK134-GK133))</f>
        <v/>
      </c>
      <c r="GP134">
        <f>IF(ISNA(GJ134),NA(),Capability!$N$12)</f>
        <v/>
      </c>
      <c r="GQ134">
        <f>IF(ISNA(GJ134),NA(),IF(OR(Capability!$Q$12="",Settings!$F$7&lt;&gt;"Y"),NA(),Capability!$Q$12))</f>
        <v/>
      </c>
      <c r="GR134">
        <f>IF(ISNA(GJ134),NA(),IF(OR(Capability!$P$12="",Settings!$F$7&lt;&gt;"Y"),NA(),Capability!$P$12))</f>
        <v/>
      </c>
      <c r="GZ134">
        <f>IF((HC$1+130)&gt;HA$1,NA(),(HC$1+130)-4)</f>
        <v/>
      </c>
      <c r="HA134">
        <f>IF((HC$1+130)&gt;HA$1,NA(),INDEX('Data Entry'!$P$5:$P$10004,(HC$1+130)-4))</f>
        <v/>
      </c>
      <c r="HB134">
        <f>IF(ISNA(GZ134),NA(),Capability!$K$13)</f>
        <v/>
      </c>
      <c r="HC134">
        <f>IF(ISNA(GZ134),NA(),Capability!$J$13)</f>
        <v/>
      </c>
      <c r="HD134">
        <f>IF(ISNA(GZ134),NA(),Capability!$L$13)</f>
        <v/>
      </c>
      <c r="HE134">
        <f>IF(OR(ISNA(HA134),ISNA(HA133)),NA(),ABS(HA134-HA133))</f>
        <v/>
      </c>
      <c r="HF134">
        <f>IF(ISNA(GZ134),NA(),Capability!$N$13)</f>
        <v/>
      </c>
      <c r="HG134">
        <f>IF(ISNA(GZ134),NA(),IF(OR(Capability!$Q$13="",Settings!$F$7&lt;&gt;"Y"),NA(),Capability!$Q$13))</f>
        <v/>
      </c>
      <c r="HH134">
        <f>IF(ISNA(GZ134),NA(),IF(OR(Capability!$P$13="",Settings!$F$7&lt;&gt;"Y"),NA(),Capability!$P$13))</f>
        <v/>
      </c>
      <c r="HP134">
        <f>IF((HS$1+130)&gt;HQ$1,NA(),(HS$1+130)-4)</f>
        <v/>
      </c>
      <c r="HQ134">
        <f>IF((HS$1+130)&gt;HQ$1,NA(),INDEX('Data Entry'!$Q$5:$Q$10004,(HS$1+130)-4))</f>
        <v/>
      </c>
      <c r="HR134">
        <f>IF(ISNA(HP134),NA(),Capability!$K$14)</f>
        <v/>
      </c>
      <c r="HS134">
        <f>IF(ISNA(HP134),NA(),Capability!$J$14)</f>
        <v/>
      </c>
      <c r="HT134">
        <f>IF(ISNA(HP134),NA(),Capability!$L$14)</f>
        <v/>
      </c>
      <c r="HU134">
        <f>IF(OR(ISNA(HQ134),ISNA(HQ133)),NA(),ABS(HQ134-HQ133))</f>
        <v/>
      </c>
      <c r="HV134">
        <f>IF(ISNA(HP134),NA(),Capability!$N$14)</f>
        <v/>
      </c>
      <c r="HW134">
        <f>IF(ISNA(HP134),NA(),IF(OR(Capability!$Q$14="",Settings!$F$7&lt;&gt;"Y"),NA(),Capability!$Q$14))</f>
        <v/>
      </c>
      <c r="HX134">
        <f>IF(ISNA(HP134),NA(),IF(OR(Capability!$P$14="",Settings!$F$7&lt;&gt;"Y"),NA(),Capability!$P$14))</f>
        <v/>
      </c>
    </row>
    <row r="135">
      <c r="A135" s="35" t="inlineStr">
        <is>
          <t>Sigma (within)</t>
        </is>
      </c>
      <c r="B135" s="23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R135">
        <f>IF((CU$1+131)&gt;CS$1,NA(),(CU$1+131)-4)</f>
        <v/>
      </c>
      <c r="CS135">
        <f>IF((CU$1+131)&gt;CS$1,NA(),INDEX('Data Entry'!$I$5:$I$10004,(CU$1+131)-4))</f>
        <v/>
      </c>
      <c r="CT135">
        <f>IF(ISNA(CR135),NA(),Capability!$K$6)</f>
        <v/>
      </c>
      <c r="CU135">
        <f>IF(ISNA(CR135),NA(),Capability!$J$6)</f>
        <v/>
      </c>
      <c r="CV135">
        <f>IF(ISNA(CR135),NA(),Capability!$L$6)</f>
        <v/>
      </c>
      <c r="CW135">
        <f>IF(OR(ISNA(CS135),ISNA(CS134)),NA(),ABS(CS135-CS134))</f>
        <v/>
      </c>
      <c r="CX135">
        <f>IF(ISNA(CR135),NA(),Capability!$N$6)</f>
        <v/>
      </c>
      <c r="CY135">
        <f>IF(ISNA(CR135),NA(),IF(OR(Capability!$Q$6="",Settings!$F$7&lt;&gt;"Y"),NA(),Capability!$Q$6))</f>
        <v/>
      </c>
      <c r="CZ135">
        <f>IF(ISNA(CR135),NA(),IF(OR(Capability!$P$6="",Settings!$F$7&lt;&gt;"Y"),NA(),Capability!$P$6))</f>
        <v/>
      </c>
      <c r="DH135">
        <f>IF((DK$1+131)&gt;DI$1,NA(),(DK$1+131)-4)</f>
        <v/>
      </c>
      <c r="DI135">
        <f>IF((DK$1+131)&gt;DI$1,NA(),INDEX('Data Entry'!$J$5:$J$10004,(DK$1+131)-4))</f>
        <v/>
      </c>
      <c r="DJ135">
        <f>IF(ISNA(DH135),NA(),Capability!$K$7)</f>
        <v/>
      </c>
      <c r="DK135">
        <f>IF(ISNA(DH135),NA(),Capability!$J$7)</f>
        <v/>
      </c>
      <c r="DL135">
        <f>IF(ISNA(DH135),NA(),Capability!$L$7)</f>
        <v/>
      </c>
      <c r="DM135">
        <f>IF(OR(ISNA(DI135),ISNA(DI134)),NA(),ABS(DI135-DI134))</f>
        <v/>
      </c>
      <c r="DN135">
        <f>IF(ISNA(DH135),NA(),Capability!$N$7)</f>
        <v/>
      </c>
      <c r="DO135">
        <f>IF(ISNA(DH135),NA(),IF(OR(Capability!$Q$7="",Settings!$F$7&lt;&gt;"Y"),NA(),Capability!$Q$7))</f>
        <v/>
      </c>
      <c r="DP135">
        <f>IF(ISNA(DH135),NA(),IF(OR(Capability!$P$7="",Settings!$F$7&lt;&gt;"Y"),NA(),Capability!$P$7))</f>
        <v/>
      </c>
      <c r="DX135">
        <f>IF((EA$1+131)&gt;DY$1,NA(),(EA$1+131)-4)</f>
        <v/>
      </c>
      <c r="DY135">
        <f>IF((EA$1+131)&gt;DY$1,NA(),INDEX('Data Entry'!$K$5:$K$10004,(EA$1+131)-4))</f>
        <v/>
      </c>
      <c r="DZ135">
        <f>IF(ISNA(DX135),NA(),Capability!$K$8)</f>
        <v/>
      </c>
      <c r="EA135">
        <f>IF(ISNA(DX135),NA(),Capability!$J$8)</f>
        <v/>
      </c>
      <c r="EB135">
        <f>IF(ISNA(DX135),NA(),Capability!$L$8)</f>
        <v/>
      </c>
      <c r="EC135">
        <f>IF(OR(ISNA(DY135),ISNA(DY134)),NA(),ABS(DY135-DY134))</f>
        <v/>
      </c>
      <c r="ED135">
        <f>IF(ISNA(DX135),NA(),Capability!$N$8)</f>
        <v/>
      </c>
      <c r="EE135">
        <f>IF(ISNA(DX135),NA(),IF(OR(Capability!$Q$8="",Settings!$F$7&lt;&gt;"Y"),NA(),Capability!$Q$8))</f>
        <v/>
      </c>
      <c r="EF135">
        <f>IF(ISNA(DX135),NA(),IF(OR(Capability!$P$8="",Settings!$F$7&lt;&gt;"Y"),NA(),Capability!$P$8))</f>
        <v/>
      </c>
      <c r="EN135">
        <f>IF((EQ$1+131)&gt;EO$1,NA(),(EQ$1+131)-4)</f>
        <v/>
      </c>
      <c r="EO135">
        <f>IF((EQ$1+131)&gt;EO$1,NA(),INDEX('Data Entry'!$L$5:$L$10004,(EQ$1+131)-4))</f>
        <v/>
      </c>
      <c r="EP135">
        <f>IF(ISNA(EN135),NA(),Capability!$K$9)</f>
        <v/>
      </c>
      <c r="EQ135">
        <f>IF(ISNA(EN135),NA(),Capability!$J$9)</f>
        <v/>
      </c>
      <c r="ER135">
        <f>IF(ISNA(EN135),NA(),Capability!$L$9)</f>
        <v/>
      </c>
      <c r="ES135">
        <f>IF(OR(ISNA(EO135),ISNA(EO134)),NA(),ABS(EO135-EO134))</f>
        <v/>
      </c>
      <c r="ET135">
        <f>IF(ISNA(EN135),NA(),Capability!$N$9)</f>
        <v/>
      </c>
      <c r="EU135">
        <f>IF(ISNA(EN135),NA(),IF(OR(Capability!$Q$9="",Settings!$F$7&lt;&gt;"Y"),NA(),Capability!$Q$9))</f>
        <v/>
      </c>
      <c r="EV135">
        <f>IF(ISNA(EN135),NA(),IF(OR(Capability!$P$9="",Settings!$F$7&lt;&gt;"Y"),NA(),Capability!$P$9))</f>
        <v/>
      </c>
      <c r="FD135">
        <f>IF((FG$1+131)&gt;FE$1,NA(),(FG$1+131)-4)</f>
        <v/>
      </c>
      <c r="FE135">
        <f>IF((FG$1+131)&gt;FE$1,NA(),INDEX('Data Entry'!$M$5:$M$10004,(FG$1+131)-4))</f>
        <v/>
      </c>
      <c r="FF135">
        <f>IF(ISNA(FD135),NA(),Capability!$K$10)</f>
        <v/>
      </c>
      <c r="FG135">
        <f>IF(ISNA(FD135),NA(),Capability!$J$10)</f>
        <v/>
      </c>
      <c r="FH135">
        <f>IF(ISNA(FD135),NA(),Capability!$L$10)</f>
        <v/>
      </c>
      <c r="FI135">
        <f>IF(OR(ISNA(FE135),ISNA(FE134)),NA(),ABS(FE135-FE134))</f>
        <v/>
      </c>
      <c r="FJ135">
        <f>IF(ISNA(FD135),NA(),Capability!$N$10)</f>
        <v/>
      </c>
      <c r="FK135">
        <f>IF(ISNA(FD135),NA(),IF(OR(Capability!$Q$10="",Settings!$F$7&lt;&gt;"Y"),NA(),Capability!$Q$10))</f>
        <v/>
      </c>
      <c r="FL135">
        <f>IF(ISNA(FD135),NA(),IF(OR(Capability!$P$10="",Settings!$F$7&lt;&gt;"Y"),NA(),Capability!$P$10))</f>
        <v/>
      </c>
      <c r="FT135">
        <f>IF((FW$1+131)&gt;FU$1,NA(),(FW$1+131)-4)</f>
        <v/>
      </c>
      <c r="FU135">
        <f>IF((FW$1+131)&gt;FU$1,NA(),INDEX('Data Entry'!$N$5:$N$10004,(FW$1+131)-4))</f>
        <v/>
      </c>
      <c r="FV135">
        <f>IF(ISNA(FT135),NA(),Capability!$K$11)</f>
        <v/>
      </c>
      <c r="FW135">
        <f>IF(ISNA(FT135),NA(),Capability!$J$11)</f>
        <v/>
      </c>
      <c r="FX135">
        <f>IF(ISNA(FT135),NA(),Capability!$L$11)</f>
        <v/>
      </c>
      <c r="FY135">
        <f>IF(OR(ISNA(FU135),ISNA(FU134)),NA(),ABS(FU135-FU134))</f>
        <v/>
      </c>
      <c r="FZ135">
        <f>IF(ISNA(FT135),NA(),Capability!$N$11)</f>
        <v/>
      </c>
      <c r="GA135">
        <f>IF(ISNA(FT135),NA(),IF(OR(Capability!$Q$11="",Settings!$F$7&lt;&gt;"Y"),NA(),Capability!$Q$11))</f>
        <v/>
      </c>
      <c r="GB135">
        <f>IF(ISNA(FT135),NA(),IF(OR(Capability!$P$11="",Settings!$F$7&lt;&gt;"Y"),NA(),Capability!$P$11))</f>
        <v/>
      </c>
      <c r="GJ135">
        <f>IF((GM$1+131)&gt;GK$1,NA(),(GM$1+131)-4)</f>
        <v/>
      </c>
      <c r="GK135">
        <f>IF((GM$1+131)&gt;GK$1,NA(),INDEX('Data Entry'!$O$5:$O$10004,(GM$1+131)-4))</f>
        <v/>
      </c>
      <c r="GL135">
        <f>IF(ISNA(GJ135),NA(),Capability!$K$12)</f>
        <v/>
      </c>
      <c r="GM135">
        <f>IF(ISNA(GJ135),NA(),Capability!$J$12)</f>
        <v/>
      </c>
      <c r="GN135">
        <f>IF(ISNA(GJ135),NA(),Capability!$L$12)</f>
        <v/>
      </c>
      <c r="GO135">
        <f>IF(OR(ISNA(GK135),ISNA(GK134)),NA(),ABS(GK135-GK134))</f>
        <v/>
      </c>
      <c r="GP135">
        <f>IF(ISNA(GJ135),NA(),Capability!$N$12)</f>
        <v/>
      </c>
      <c r="GQ135">
        <f>IF(ISNA(GJ135),NA(),IF(OR(Capability!$Q$12="",Settings!$F$7&lt;&gt;"Y"),NA(),Capability!$Q$12))</f>
        <v/>
      </c>
      <c r="GR135">
        <f>IF(ISNA(GJ135),NA(),IF(OR(Capability!$P$12="",Settings!$F$7&lt;&gt;"Y"),NA(),Capability!$P$12))</f>
        <v/>
      </c>
      <c r="GZ135">
        <f>IF((HC$1+131)&gt;HA$1,NA(),(HC$1+131)-4)</f>
        <v/>
      </c>
      <c r="HA135">
        <f>IF((HC$1+131)&gt;HA$1,NA(),INDEX('Data Entry'!$P$5:$P$10004,(HC$1+131)-4))</f>
        <v/>
      </c>
      <c r="HB135">
        <f>IF(ISNA(GZ135),NA(),Capability!$K$13)</f>
        <v/>
      </c>
      <c r="HC135">
        <f>IF(ISNA(GZ135),NA(),Capability!$J$13)</f>
        <v/>
      </c>
      <c r="HD135">
        <f>IF(ISNA(GZ135),NA(),Capability!$L$13)</f>
        <v/>
      </c>
      <c r="HE135">
        <f>IF(OR(ISNA(HA135),ISNA(HA134)),NA(),ABS(HA135-HA134))</f>
        <v/>
      </c>
      <c r="HF135">
        <f>IF(ISNA(GZ135),NA(),Capability!$N$13)</f>
        <v/>
      </c>
      <c r="HG135">
        <f>IF(ISNA(GZ135),NA(),IF(OR(Capability!$Q$13="",Settings!$F$7&lt;&gt;"Y"),NA(),Capability!$Q$13))</f>
        <v/>
      </c>
      <c r="HH135">
        <f>IF(ISNA(GZ135),NA(),IF(OR(Capability!$P$13="",Settings!$F$7&lt;&gt;"Y"),NA(),Capability!$P$13))</f>
        <v/>
      </c>
      <c r="HP135">
        <f>IF((HS$1+131)&gt;HQ$1,NA(),(HS$1+131)-4)</f>
        <v/>
      </c>
      <c r="HQ135">
        <f>IF((HS$1+131)&gt;HQ$1,NA(),INDEX('Data Entry'!$Q$5:$Q$10004,(HS$1+131)-4))</f>
        <v/>
      </c>
      <c r="HR135">
        <f>IF(ISNA(HP135),NA(),Capability!$K$14)</f>
        <v/>
      </c>
      <c r="HS135">
        <f>IF(ISNA(HP135),NA(),Capability!$J$14)</f>
        <v/>
      </c>
      <c r="HT135">
        <f>IF(ISNA(HP135),NA(),Capability!$L$14)</f>
        <v/>
      </c>
      <c r="HU135">
        <f>IF(OR(ISNA(HQ135),ISNA(HQ134)),NA(),ABS(HQ135-HQ134))</f>
        <v/>
      </c>
      <c r="HV135">
        <f>IF(ISNA(HP135),NA(),Capability!$N$14)</f>
        <v/>
      </c>
      <c r="HW135">
        <f>IF(ISNA(HP135),NA(),IF(OR(Capability!$Q$14="",Settings!$F$7&lt;&gt;"Y"),NA(),Capability!$Q$14))</f>
        <v/>
      </c>
      <c r="HX135">
        <f>IF(ISNA(HP135),NA(),IF(OR(Capability!$P$14="",Settings!$F$7&lt;&gt;"Y"),NA(),Capability!$P$14))</f>
        <v/>
      </c>
    </row>
    <row r="136">
      <c r="A136" s="37" t="inlineStr">
        <is>
          <t>CONTROL</t>
        </is>
      </c>
      <c r="B136" s="28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R136">
        <f>IF((CU$1+132)&gt;CS$1,NA(),(CU$1+132)-4)</f>
        <v/>
      </c>
      <c r="CS136">
        <f>IF((CU$1+132)&gt;CS$1,NA(),INDEX('Data Entry'!$I$5:$I$10004,(CU$1+132)-4))</f>
        <v/>
      </c>
      <c r="CT136">
        <f>IF(ISNA(CR136),NA(),Capability!$K$6)</f>
        <v/>
      </c>
      <c r="CU136">
        <f>IF(ISNA(CR136),NA(),Capability!$J$6)</f>
        <v/>
      </c>
      <c r="CV136">
        <f>IF(ISNA(CR136),NA(),Capability!$L$6)</f>
        <v/>
      </c>
      <c r="CW136">
        <f>IF(OR(ISNA(CS136),ISNA(CS135)),NA(),ABS(CS136-CS135))</f>
        <v/>
      </c>
      <c r="CX136">
        <f>IF(ISNA(CR136),NA(),Capability!$N$6)</f>
        <v/>
      </c>
      <c r="CY136">
        <f>IF(ISNA(CR136),NA(),IF(OR(Capability!$Q$6="",Settings!$F$7&lt;&gt;"Y"),NA(),Capability!$Q$6))</f>
        <v/>
      </c>
      <c r="CZ136">
        <f>IF(ISNA(CR136),NA(),IF(OR(Capability!$P$6="",Settings!$F$7&lt;&gt;"Y"),NA(),Capability!$P$6))</f>
        <v/>
      </c>
      <c r="DH136">
        <f>IF((DK$1+132)&gt;DI$1,NA(),(DK$1+132)-4)</f>
        <v/>
      </c>
      <c r="DI136">
        <f>IF((DK$1+132)&gt;DI$1,NA(),INDEX('Data Entry'!$J$5:$J$10004,(DK$1+132)-4))</f>
        <v/>
      </c>
      <c r="DJ136">
        <f>IF(ISNA(DH136),NA(),Capability!$K$7)</f>
        <v/>
      </c>
      <c r="DK136">
        <f>IF(ISNA(DH136),NA(),Capability!$J$7)</f>
        <v/>
      </c>
      <c r="DL136">
        <f>IF(ISNA(DH136),NA(),Capability!$L$7)</f>
        <v/>
      </c>
      <c r="DM136">
        <f>IF(OR(ISNA(DI136),ISNA(DI135)),NA(),ABS(DI136-DI135))</f>
        <v/>
      </c>
      <c r="DN136">
        <f>IF(ISNA(DH136),NA(),Capability!$N$7)</f>
        <v/>
      </c>
      <c r="DO136">
        <f>IF(ISNA(DH136),NA(),IF(OR(Capability!$Q$7="",Settings!$F$7&lt;&gt;"Y"),NA(),Capability!$Q$7))</f>
        <v/>
      </c>
      <c r="DP136">
        <f>IF(ISNA(DH136),NA(),IF(OR(Capability!$P$7="",Settings!$F$7&lt;&gt;"Y"),NA(),Capability!$P$7))</f>
        <v/>
      </c>
      <c r="DX136">
        <f>IF((EA$1+132)&gt;DY$1,NA(),(EA$1+132)-4)</f>
        <v/>
      </c>
      <c r="DY136">
        <f>IF((EA$1+132)&gt;DY$1,NA(),INDEX('Data Entry'!$K$5:$K$10004,(EA$1+132)-4))</f>
        <v/>
      </c>
      <c r="DZ136">
        <f>IF(ISNA(DX136),NA(),Capability!$K$8)</f>
        <v/>
      </c>
      <c r="EA136">
        <f>IF(ISNA(DX136),NA(),Capability!$J$8)</f>
        <v/>
      </c>
      <c r="EB136">
        <f>IF(ISNA(DX136),NA(),Capability!$L$8)</f>
        <v/>
      </c>
      <c r="EC136">
        <f>IF(OR(ISNA(DY136),ISNA(DY135)),NA(),ABS(DY136-DY135))</f>
        <v/>
      </c>
      <c r="ED136">
        <f>IF(ISNA(DX136),NA(),Capability!$N$8)</f>
        <v/>
      </c>
      <c r="EE136">
        <f>IF(ISNA(DX136),NA(),IF(OR(Capability!$Q$8="",Settings!$F$7&lt;&gt;"Y"),NA(),Capability!$Q$8))</f>
        <v/>
      </c>
      <c r="EF136">
        <f>IF(ISNA(DX136),NA(),IF(OR(Capability!$P$8="",Settings!$F$7&lt;&gt;"Y"),NA(),Capability!$P$8))</f>
        <v/>
      </c>
      <c r="EN136">
        <f>IF((EQ$1+132)&gt;EO$1,NA(),(EQ$1+132)-4)</f>
        <v/>
      </c>
      <c r="EO136">
        <f>IF((EQ$1+132)&gt;EO$1,NA(),INDEX('Data Entry'!$L$5:$L$10004,(EQ$1+132)-4))</f>
        <v/>
      </c>
      <c r="EP136">
        <f>IF(ISNA(EN136),NA(),Capability!$K$9)</f>
        <v/>
      </c>
      <c r="EQ136">
        <f>IF(ISNA(EN136),NA(),Capability!$J$9)</f>
        <v/>
      </c>
      <c r="ER136">
        <f>IF(ISNA(EN136),NA(),Capability!$L$9)</f>
        <v/>
      </c>
      <c r="ES136">
        <f>IF(OR(ISNA(EO136),ISNA(EO135)),NA(),ABS(EO136-EO135))</f>
        <v/>
      </c>
      <c r="ET136">
        <f>IF(ISNA(EN136),NA(),Capability!$N$9)</f>
        <v/>
      </c>
      <c r="EU136">
        <f>IF(ISNA(EN136),NA(),IF(OR(Capability!$Q$9="",Settings!$F$7&lt;&gt;"Y"),NA(),Capability!$Q$9))</f>
        <v/>
      </c>
      <c r="EV136">
        <f>IF(ISNA(EN136),NA(),IF(OR(Capability!$P$9="",Settings!$F$7&lt;&gt;"Y"),NA(),Capability!$P$9))</f>
        <v/>
      </c>
      <c r="FD136">
        <f>IF((FG$1+132)&gt;FE$1,NA(),(FG$1+132)-4)</f>
        <v/>
      </c>
      <c r="FE136">
        <f>IF((FG$1+132)&gt;FE$1,NA(),INDEX('Data Entry'!$M$5:$M$10004,(FG$1+132)-4))</f>
        <v/>
      </c>
      <c r="FF136">
        <f>IF(ISNA(FD136),NA(),Capability!$K$10)</f>
        <v/>
      </c>
      <c r="FG136">
        <f>IF(ISNA(FD136),NA(),Capability!$J$10)</f>
        <v/>
      </c>
      <c r="FH136">
        <f>IF(ISNA(FD136),NA(),Capability!$L$10)</f>
        <v/>
      </c>
      <c r="FI136">
        <f>IF(OR(ISNA(FE136),ISNA(FE135)),NA(),ABS(FE136-FE135))</f>
        <v/>
      </c>
      <c r="FJ136">
        <f>IF(ISNA(FD136),NA(),Capability!$N$10)</f>
        <v/>
      </c>
      <c r="FK136">
        <f>IF(ISNA(FD136),NA(),IF(OR(Capability!$Q$10="",Settings!$F$7&lt;&gt;"Y"),NA(),Capability!$Q$10))</f>
        <v/>
      </c>
      <c r="FL136">
        <f>IF(ISNA(FD136),NA(),IF(OR(Capability!$P$10="",Settings!$F$7&lt;&gt;"Y"),NA(),Capability!$P$10))</f>
        <v/>
      </c>
      <c r="FT136">
        <f>IF((FW$1+132)&gt;FU$1,NA(),(FW$1+132)-4)</f>
        <v/>
      </c>
      <c r="FU136">
        <f>IF((FW$1+132)&gt;FU$1,NA(),INDEX('Data Entry'!$N$5:$N$10004,(FW$1+132)-4))</f>
        <v/>
      </c>
      <c r="FV136">
        <f>IF(ISNA(FT136),NA(),Capability!$K$11)</f>
        <v/>
      </c>
      <c r="FW136">
        <f>IF(ISNA(FT136),NA(),Capability!$J$11)</f>
        <v/>
      </c>
      <c r="FX136">
        <f>IF(ISNA(FT136),NA(),Capability!$L$11)</f>
        <v/>
      </c>
      <c r="FY136">
        <f>IF(OR(ISNA(FU136),ISNA(FU135)),NA(),ABS(FU136-FU135))</f>
        <v/>
      </c>
      <c r="FZ136">
        <f>IF(ISNA(FT136),NA(),Capability!$N$11)</f>
        <v/>
      </c>
      <c r="GA136">
        <f>IF(ISNA(FT136),NA(),IF(OR(Capability!$Q$11="",Settings!$F$7&lt;&gt;"Y"),NA(),Capability!$Q$11))</f>
        <v/>
      </c>
      <c r="GB136">
        <f>IF(ISNA(FT136),NA(),IF(OR(Capability!$P$11="",Settings!$F$7&lt;&gt;"Y"),NA(),Capability!$P$11))</f>
        <v/>
      </c>
      <c r="GJ136">
        <f>IF((GM$1+132)&gt;GK$1,NA(),(GM$1+132)-4)</f>
        <v/>
      </c>
      <c r="GK136">
        <f>IF((GM$1+132)&gt;GK$1,NA(),INDEX('Data Entry'!$O$5:$O$10004,(GM$1+132)-4))</f>
        <v/>
      </c>
      <c r="GL136">
        <f>IF(ISNA(GJ136),NA(),Capability!$K$12)</f>
        <v/>
      </c>
      <c r="GM136">
        <f>IF(ISNA(GJ136),NA(),Capability!$J$12)</f>
        <v/>
      </c>
      <c r="GN136">
        <f>IF(ISNA(GJ136),NA(),Capability!$L$12)</f>
        <v/>
      </c>
      <c r="GO136">
        <f>IF(OR(ISNA(GK136),ISNA(GK135)),NA(),ABS(GK136-GK135))</f>
        <v/>
      </c>
      <c r="GP136">
        <f>IF(ISNA(GJ136),NA(),Capability!$N$12)</f>
        <v/>
      </c>
      <c r="GQ136">
        <f>IF(ISNA(GJ136),NA(),IF(OR(Capability!$Q$12="",Settings!$F$7&lt;&gt;"Y"),NA(),Capability!$Q$12))</f>
        <v/>
      </c>
      <c r="GR136">
        <f>IF(ISNA(GJ136),NA(),IF(OR(Capability!$P$12="",Settings!$F$7&lt;&gt;"Y"),NA(),Capability!$P$12))</f>
        <v/>
      </c>
      <c r="GZ136">
        <f>IF((HC$1+132)&gt;HA$1,NA(),(HC$1+132)-4)</f>
        <v/>
      </c>
      <c r="HA136">
        <f>IF((HC$1+132)&gt;HA$1,NA(),INDEX('Data Entry'!$P$5:$P$10004,(HC$1+132)-4))</f>
        <v/>
      </c>
      <c r="HB136">
        <f>IF(ISNA(GZ136),NA(),Capability!$K$13)</f>
        <v/>
      </c>
      <c r="HC136">
        <f>IF(ISNA(GZ136),NA(),Capability!$J$13)</f>
        <v/>
      </c>
      <c r="HD136">
        <f>IF(ISNA(GZ136),NA(),Capability!$L$13)</f>
        <v/>
      </c>
      <c r="HE136">
        <f>IF(OR(ISNA(HA136),ISNA(HA135)),NA(),ABS(HA136-HA135))</f>
        <v/>
      </c>
      <c r="HF136">
        <f>IF(ISNA(GZ136),NA(),Capability!$N$13)</f>
        <v/>
      </c>
      <c r="HG136">
        <f>IF(ISNA(GZ136),NA(),IF(OR(Capability!$Q$13="",Settings!$F$7&lt;&gt;"Y"),NA(),Capability!$Q$13))</f>
        <v/>
      </c>
      <c r="HH136">
        <f>IF(ISNA(GZ136),NA(),IF(OR(Capability!$P$13="",Settings!$F$7&lt;&gt;"Y"),NA(),Capability!$P$13))</f>
        <v/>
      </c>
      <c r="HP136">
        <f>IF((HS$1+132)&gt;HQ$1,NA(),(HS$1+132)-4)</f>
        <v/>
      </c>
      <c r="HQ136">
        <f>IF((HS$1+132)&gt;HQ$1,NA(),INDEX('Data Entry'!$Q$5:$Q$10004,(HS$1+132)-4))</f>
        <v/>
      </c>
      <c r="HR136">
        <f>IF(ISNA(HP136),NA(),Capability!$K$14)</f>
        <v/>
      </c>
      <c r="HS136">
        <f>IF(ISNA(HP136),NA(),Capability!$J$14)</f>
        <v/>
      </c>
      <c r="HT136">
        <f>IF(ISNA(HP136),NA(),Capability!$L$14)</f>
        <v/>
      </c>
      <c r="HU136">
        <f>IF(OR(ISNA(HQ136),ISNA(HQ135)),NA(),ABS(HQ136-HQ135))</f>
        <v/>
      </c>
      <c r="HV136">
        <f>IF(ISNA(HP136),NA(),Capability!$N$14)</f>
        <v/>
      </c>
      <c r="HW136">
        <f>IF(ISNA(HP136),NA(),IF(OR(Capability!$Q$14="",Settings!$F$7&lt;&gt;"Y"),NA(),Capability!$Q$14))</f>
        <v/>
      </c>
      <c r="HX136">
        <f>IF(ISNA(HP136),NA(),IF(OR(Capability!$P$14="",Settings!$F$7&lt;&gt;"Y"),NA(),Capability!$P$14))</f>
        <v/>
      </c>
    </row>
    <row r="137">
      <c r="A137" s="35" t="inlineStr">
        <is>
          <t>UCL</t>
        </is>
      </c>
      <c r="B137" s="23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R137">
        <f>IF((CU$1+133)&gt;CS$1,NA(),(CU$1+133)-4)</f>
        <v/>
      </c>
      <c r="CS137">
        <f>IF((CU$1+133)&gt;CS$1,NA(),INDEX('Data Entry'!$I$5:$I$10004,(CU$1+133)-4))</f>
        <v/>
      </c>
      <c r="CT137">
        <f>IF(ISNA(CR137),NA(),Capability!$K$6)</f>
        <v/>
      </c>
      <c r="CU137">
        <f>IF(ISNA(CR137),NA(),Capability!$J$6)</f>
        <v/>
      </c>
      <c r="CV137">
        <f>IF(ISNA(CR137),NA(),Capability!$L$6)</f>
        <v/>
      </c>
      <c r="CW137">
        <f>IF(OR(ISNA(CS137),ISNA(CS136)),NA(),ABS(CS137-CS136))</f>
        <v/>
      </c>
      <c r="CX137">
        <f>IF(ISNA(CR137),NA(),Capability!$N$6)</f>
        <v/>
      </c>
      <c r="CY137">
        <f>IF(ISNA(CR137),NA(),IF(OR(Capability!$Q$6="",Settings!$F$7&lt;&gt;"Y"),NA(),Capability!$Q$6))</f>
        <v/>
      </c>
      <c r="CZ137">
        <f>IF(ISNA(CR137),NA(),IF(OR(Capability!$P$6="",Settings!$F$7&lt;&gt;"Y"),NA(),Capability!$P$6))</f>
        <v/>
      </c>
      <c r="DH137">
        <f>IF((DK$1+133)&gt;DI$1,NA(),(DK$1+133)-4)</f>
        <v/>
      </c>
      <c r="DI137">
        <f>IF((DK$1+133)&gt;DI$1,NA(),INDEX('Data Entry'!$J$5:$J$10004,(DK$1+133)-4))</f>
        <v/>
      </c>
      <c r="DJ137">
        <f>IF(ISNA(DH137),NA(),Capability!$K$7)</f>
        <v/>
      </c>
      <c r="DK137">
        <f>IF(ISNA(DH137),NA(),Capability!$J$7)</f>
        <v/>
      </c>
      <c r="DL137">
        <f>IF(ISNA(DH137),NA(),Capability!$L$7)</f>
        <v/>
      </c>
      <c r="DM137">
        <f>IF(OR(ISNA(DI137),ISNA(DI136)),NA(),ABS(DI137-DI136))</f>
        <v/>
      </c>
      <c r="DN137">
        <f>IF(ISNA(DH137),NA(),Capability!$N$7)</f>
        <v/>
      </c>
      <c r="DO137">
        <f>IF(ISNA(DH137),NA(),IF(OR(Capability!$Q$7="",Settings!$F$7&lt;&gt;"Y"),NA(),Capability!$Q$7))</f>
        <v/>
      </c>
      <c r="DP137">
        <f>IF(ISNA(DH137),NA(),IF(OR(Capability!$P$7="",Settings!$F$7&lt;&gt;"Y"),NA(),Capability!$P$7))</f>
        <v/>
      </c>
      <c r="DX137">
        <f>IF((EA$1+133)&gt;DY$1,NA(),(EA$1+133)-4)</f>
        <v/>
      </c>
      <c r="DY137">
        <f>IF((EA$1+133)&gt;DY$1,NA(),INDEX('Data Entry'!$K$5:$K$10004,(EA$1+133)-4))</f>
        <v/>
      </c>
      <c r="DZ137">
        <f>IF(ISNA(DX137),NA(),Capability!$K$8)</f>
        <v/>
      </c>
      <c r="EA137">
        <f>IF(ISNA(DX137),NA(),Capability!$J$8)</f>
        <v/>
      </c>
      <c r="EB137">
        <f>IF(ISNA(DX137),NA(),Capability!$L$8)</f>
        <v/>
      </c>
      <c r="EC137">
        <f>IF(OR(ISNA(DY137),ISNA(DY136)),NA(),ABS(DY137-DY136))</f>
        <v/>
      </c>
      <c r="ED137">
        <f>IF(ISNA(DX137),NA(),Capability!$N$8)</f>
        <v/>
      </c>
      <c r="EE137">
        <f>IF(ISNA(DX137),NA(),IF(OR(Capability!$Q$8="",Settings!$F$7&lt;&gt;"Y"),NA(),Capability!$Q$8))</f>
        <v/>
      </c>
      <c r="EF137">
        <f>IF(ISNA(DX137),NA(),IF(OR(Capability!$P$8="",Settings!$F$7&lt;&gt;"Y"),NA(),Capability!$P$8))</f>
        <v/>
      </c>
      <c r="EN137">
        <f>IF((EQ$1+133)&gt;EO$1,NA(),(EQ$1+133)-4)</f>
        <v/>
      </c>
      <c r="EO137">
        <f>IF((EQ$1+133)&gt;EO$1,NA(),INDEX('Data Entry'!$L$5:$L$10004,(EQ$1+133)-4))</f>
        <v/>
      </c>
      <c r="EP137">
        <f>IF(ISNA(EN137),NA(),Capability!$K$9)</f>
        <v/>
      </c>
      <c r="EQ137">
        <f>IF(ISNA(EN137),NA(),Capability!$J$9)</f>
        <v/>
      </c>
      <c r="ER137">
        <f>IF(ISNA(EN137),NA(),Capability!$L$9)</f>
        <v/>
      </c>
      <c r="ES137">
        <f>IF(OR(ISNA(EO137),ISNA(EO136)),NA(),ABS(EO137-EO136))</f>
        <v/>
      </c>
      <c r="ET137">
        <f>IF(ISNA(EN137),NA(),Capability!$N$9)</f>
        <v/>
      </c>
      <c r="EU137">
        <f>IF(ISNA(EN137),NA(),IF(OR(Capability!$Q$9="",Settings!$F$7&lt;&gt;"Y"),NA(),Capability!$Q$9))</f>
        <v/>
      </c>
      <c r="EV137">
        <f>IF(ISNA(EN137),NA(),IF(OR(Capability!$P$9="",Settings!$F$7&lt;&gt;"Y"),NA(),Capability!$P$9))</f>
        <v/>
      </c>
      <c r="FD137">
        <f>IF((FG$1+133)&gt;FE$1,NA(),(FG$1+133)-4)</f>
        <v/>
      </c>
      <c r="FE137">
        <f>IF((FG$1+133)&gt;FE$1,NA(),INDEX('Data Entry'!$M$5:$M$10004,(FG$1+133)-4))</f>
        <v/>
      </c>
      <c r="FF137">
        <f>IF(ISNA(FD137),NA(),Capability!$K$10)</f>
        <v/>
      </c>
      <c r="FG137">
        <f>IF(ISNA(FD137),NA(),Capability!$J$10)</f>
        <v/>
      </c>
      <c r="FH137">
        <f>IF(ISNA(FD137),NA(),Capability!$L$10)</f>
        <v/>
      </c>
      <c r="FI137">
        <f>IF(OR(ISNA(FE137),ISNA(FE136)),NA(),ABS(FE137-FE136))</f>
        <v/>
      </c>
      <c r="FJ137">
        <f>IF(ISNA(FD137),NA(),Capability!$N$10)</f>
        <v/>
      </c>
      <c r="FK137">
        <f>IF(ISNA(FD137),NA(),IF(OR(Capability!$Q$10="",Settings!$F$7&lt;&gt;"Y"),NA(),Capability!$Q$10))</f>
        <v/>
      </c>
      <c r="FL137">
        <f>IF(ISNA(FD137),NA(),IF(OR(Capability!$P$10="",Settings!$F$7&lt;&gt;"Y"),NA(),Capability!$P$10))</f>
        <v/>
      </c>
      <c r="FT137">
        <f>IF((FW$1+133)&gt;FU$1,NA(),(FW$1+133)-4)</f>
        <v/>
      </c>
      <c r="FU137">
        <f>IF((FW$1+133)&gt;FU$1,NA(),INDEX('Data Entry'!$N$5:$N$10004,(FW$1+133)-4))</f>
        <v/>
      </c>
      <c r="FV137">
        <f>IF(ISNA(FT137),NA(),Capability!$K$11)</f>
        <v/>
      </c>
      <c r="FW137">
        <f>IF(ISNA(FT137),NA(),Capability!$J$11)</f>
        <v/>
      </c>
      <c r="FX137">
        <f>IF(ISNA(FT137),NA(),Capability!$L$11)</f>
        <v/>
      </c>
      <c r="FY137">
        <f>IF(OR(ISNA(FU137),ISNA(FU136)),NA(),ABS(FU137-FU136))</f>
        <v/>
      </c>
      <c r="FZ137">
        <f>IF(ISNA(FT137),NA(),Capability!$N$11)</f>
        <v/>
      </c>
      <c r="GA137">
        <f>IF(ISNA(FT137),NA(),IF(OR(Capability!$Q$11="",Settings!$F$7&lt;&gt;"Y"),NA(),Capability!$Q$11))</f>
        <v/>
      </c>
      <c r="GB137">
        <f>IF(ISNA(FT137),NA(),IF(OR(Capability!$P$11="",Settings!$F$7&lt;&gt;"Y"),NA(),Capability!$P$11))</f>
        <v/>
      </c>
      <c r="GJ137">
        <f>IF((GM$1+133)&gt;GK$1,NA(),(GM$1+133)-4)</f>
        <v/>
      </c>
      <c r="GK137">
        <f>IF((GM$1+133)&gt;GK$1,NA(),INDEX('Data Entry'!$O$5:$O$10004,(GM$1+133)-4))</f>
        <v/>
      </c>
      <c r="GL137">
        <f>IF(ISNA(GJ137),NA(),Capability!$K$12)</f>
        <v/>
      </c>
      <c r="GM137">
        <f>IF(ISNA(GJ137),NA(),Capability!$J$12)</f>
        <v/>
      </c>
      <c r="GN137">
        <f>IF(ISNA(GJ137),NA(),Capability!$L$12)</f>
        <v/>
      </c>
      <c r="GO137">
        <f>IF(OR(ISNA(GK137),ISNA(GK136)),NA(),ABS(GK137-GK136))</f>
        <v/>
      </c>
      <c r="GP137">
        <f>IF(ISNA(GJ137),NA(),Capability!$N$12)</f>
        <v/>
      </c>
      <c r="GQ137">
        <f>IF(ISNA(GJ137),NA(),IF(OR(Capability!$Q$12="",Settings!$F$7&lt;&gt;"Y"),NA(),Capability!$Q$12))</f>
        <v/>
      </c>
      <c r="GR137">
        <f>IF(ISNA(GJ137),NA(),IF(OR(Capability!$P$12="",Settings!$F$7&lt;&gt;"Y"),NA(),Capability!$P$12))</f>
        <v/>
      </c>
      <c r="GZ137">
        <f>IF((HC$1+133)&gt;HA$1,NA(),(HC$1+133)-4)</f>
        <v/>
      </c>
      <c r="HA137">
        <f>IF((HC$1+133)&gt;HA$1,NA(),INDEX('Data Entry'!$P$5:$P$10004,(HC$1+133)-4))</f>
        <v/>
      </c>
      <c r="HB137">
        <f>IF(ISNA(GZ137),NA(),Capability!$K$13)</f>
        <v/>
      </c>
      <c r="HC137">
        <f>IF(ISNA(GZ137),NA(),Capability!$J$13)</f>
        <v/>
      </c>
      <c r="HD137">
        <f>IF(ISNA(GZ137),NA(),Capability!$L$13)</f>
        <v/>
      </c>
      <c r="HE137">
        <f>IF(OR(ISNA(HA137),ISNA(HA136)),NA(),ABS(HA137-HA136))</f>
        <v/>
      </c>
      <c r="HF137">
        <f>IF(ISNA(GZ137),NA(),Capability!$N$13)</f>
        <v/>
      </c>
      <c r="HG137">
        <f>IF(ISNA(GZ137),NA(),IF(OR(Capability!$Q$13="",Settings!$F$7&lt;&gt;"Y"),NA(),Capability!$Q$13))</f>
        <v/>
      </c>
      <c r="HH137">
        <f>IF(ISNA(GZ137),NA(),IF(OR(Capability!$P$13="",Settings!$F$7&lt;&gt;"Y"),NA(),Capability!$P$13))</f>
        <v/>
      </c>
      <c r="HP137">
        <f>IF((HS$1+133)&gt;HQ$1,NA(),(HS$1+133)-4)</f>
        <v/>
      </c>
      <c r="HQ137">
        <f>IF((HS$1+133)&gt;HQ$1,NA(),INDEX('Data Entry'!$Q$5:$Q$10004,(HS$1+133)-4))</f>
        <v/>
      </c>
      <c r="HR137">
        <f>IF(ISNA(HP137),NA(),Capability!$K$14)</f>
        <v/>
      </c>
      <c r="HS137">
        <f>IF(ISNA(HP137),NA(),Capability!$J$14)</f>
        <v/>
      </c>
      <c r="HT137">
        <f>IF(ISNA(HP137),NA(),Capability!$L$14)</f>
        <v/>
      </c>
      <c r="HU137">
        <f>IF(OR(ISNA(HQ137),ISNA(HQ136)),NA(),ABS(HQ137-HQ136))</f>
        <v/>
      </c>
      <c r="HV137">
        <f>IF(ISNA(HP137),NA(),Capability!$N$14)</f>
        <v/>
      </c>
      <c r="HW137">
        <f>IF(ISNA(HP137),NA(),IF(OR(Capability!$Q$14="",Settings!$F$7&lt;&gt;"Y"),NA(),Capability!$Q$14))</f>
        <v/>
      </c>
      <c r="HX137">
        <f>IF(ISNA(HP137),NA(),IF(OR(Capability!$P$14="",Settings!$F$7&lt;&gt;"Y"),NA(),Capability!$P$14))</f>
        <v/>
      </c>
    </row>
    <row r="138">
      <c r="A138" s="35" t="inlineStr">
        <is>
          <t>CL</t>
        </is>
      </c>
      <c r="B138" s="23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R138">
        <f>IF((CU$1+134)&gt;CS$1,NA(),(CU$1+134)-4)</f>
        <v/>
      </c>
      <c r="CS138">
        <f>IF((CU$1+134)&gt;CS$1,NA(),INDEX('Data Entry'!$I$5:$I$10004,(CU$1+134)-4))</f>
        <v/>
      </c>
      <c r="CT138">
        <f>IF(ISNA(CR138),NA(),Capability!$K$6)</f>
        <v/>
      </c>
      <c r="CU138">
        <f>IF(ISNA(CR138),NA(),Capability!$J$6)</f>
        <v/>
      </c>
      <c r="CV138">
        <f>IF(ISNA(CR138),NA(),Capability!$L$6)</f>
        <v/>
      </c>
      <c r="CW138">
        <f>IF(OR(ISNA(CS138),ISNA(CS137)),NA(),ABS(CS138-CS137))</f>
        <v/>
      </c>
      <c r="CX138">
        <f>IF(ISNA(CR138),NA(),Capability!$N$6)</f>
        <v/>
      </c>
      <c r="CY138">
        <f>IF(ISNA(CR138),NA(),IF(OR(Capability!$Q$6="",Settings!$F$7&lt;&gt;"Y"),NA(),Capability!$Q$6))</f>
        <v/>
      </c>
      <c r="CZ138">
        <f>IF(ISNA(CR138),NA(),IF(OR(Capability!$P$6="",Settings!$F$7&lt;&gt;"Y"),NA(),Capability!$P$6))</f>
        <v/>
      </c>
      <c r="DH138">
        <f>IF((DK$1+134)&gt;DI$1,NA(),(DK$1+134)-4)</f>
        <v/>
      </c>
      <c r="DI138">
        <f>IF((DK$1+134)&gt;DI$1,NA(),INDEX('Data Entry'!$J$5:$J$10004,(DK$1+134)-4))</f>
        <v/>
      </c>
      <c r="DJ138">
        <f>IF(ISNA(DH138),NA(),Capability!$K$7)</f>
        <v/>
      </c>
      <c r="DK138">
        <f>IF(ISNA(DH138),NA(),Capability!$J$7)</f>
        <v/>
      </c>
      <c r="DL138">
        <f>IF(ISNA(DH138),NA(),Capability!$L$7)</f>
        <v/>
      </c>
      <c r="DM138">
        <f>IF(OR(ISNA(DI138),ISNA(DI137)),NA(),ABS(DI138-DI137))</f>
        <v/>
      </c>
      <c r="DN138">
        <f>IF(ISNA(DH138),NA(),Capability!$N$7)</f>
        <v/>
      </c>
      <c r="DO138">
        <f>IF(ISNA(DH138),NA(),IF(OR(Capability!$Q$7="",Settings!$F$7&lt;&gt;"Y"),NA(),Capability!$Q$7))</f>
        <v/>
      </c>
      <c r="DP138">
        <f>IF(ISNA(DH138),NA(),IF(OR(Capability!$P$7="",Settings!$F$7&lt;&gt;"Y"),NA(),Capability!$P$7))</f>
        <v/>
      </c>
      <c r="DX138">
        <f>IF((EA$1+134)&gt;DY$1,NA(),(EA$1+134)-4)</f>
        <v/>
      </c>
      <c r="DY138">
        <f>IF((EA$1+134)&gt;DY$1,NA(),INDEX('Data Entry'!$K$5:$K$10004,(EA$1+134)-4))</f>
        <v/>
      </c>
      <c r="DZ138">
        <f>IF(ISNA(DX138),NA(),Capability!$K$8)</f>
        <v/>
      </c>
      <c r="EA138">
        <f>IF(ISNA(DX138),NA(),Capability!$J$8)</f>
        <v/>
      </c>
      <c r="EB138">
        <f>IF(ISNA(DX138),NA(),Capability!$L$8)</f>
        <v/>
      </c>
      <c r="EC138">
        <f>IF(OR(ISNA(DY138),ISNA(DY137)),NA(),ABS(DY138-DY137))</f>
        <v/>
      </c>
      <c r="ED138">
        <f>IF(ISNA(DX138),NA(),Capability!$N$8)</f>
        <v/>
      </c>
      <c r="EE138">
        <f>IF(ISNA(DX138),NA(),IF(OR(Capability!$Q$8="",Settings!$F$7&lt;&gt;"Y"),NA(),Capability!$Q$8))</f>
        <v/>
      </c>
      <c r="EF138">
        <f>IF(ISNA(DX138),NA(),IF(OR(Capability!$P$8="",Settings!$F$7&lt;&gt;"Y"),NA(),Capability!$P$8))</f>
        <v/>
      </c>
      <c r="EN138">
        <f>IF((EQ$1+134)&gt;EO$1,NA(),(EQ$1+134)-4)</f>
        <v/>
      </c>
      <c r="EO138">
        <f>IF((EQ$1+134)&gt;EO$1,NA(),INDEX('Data Entry'!$L$5:$L$10004,(EQ$1+134)-4))</f>
        <v/>
      </c>
      <c r="EP138">
        <f>IF(ISNA(EN138),NA(),Capability!$K$9)</f>
        <v/>
      </c>
      <c r="EQ138">
        <f>IF(ISNA(EN138),NA(),Capability!$J$9)</f>
        <v/>
      </c>
      <c r="ER138">
        <f>IF(ISNA(EN138),NA(),Capability!$L$9)</f>
        <v/>
      </c>
      <c r="ES138">
        <f>IF(OR(ISNA(EO138),ISNA(EO137)),NA(),ABS(EO138-EO137))</f>
        <v/>
      </c>
      <c r="ET138">
        <f>IF(ISNA(EN138),NA(),Capability!$N$9)</f>
        <v/>
      </c>
      <c r="EU138">
        <f>IF(ISNA(EN138),NA(),IF(OR(Capability!$Q$9="",Settings!$F$7&lt;&gt;"Y"),NA(),Capability!$Q$9))</f>
        <v/>
      </c>
      <c r="EV138">
        <f>IF(ISNA(EN138),NA(),IF(OR(Capability!$P$9="",Settings!$F$7&lt;&gt;"Y"),NA(),Capability!$P$9))</f>
        <v/>
      </c>
      <c r="FD138">
        <f>IF((FG$1+134)&gt;FE$1,NA(),(FG$1+134)-4)</f>
        <v/>
      </c>
      <c r="FE138">
        <f>IF((FG$1+134)&gt;FE$1,NA(),INDEX('Data Entry'!$M$5:$M$10004,(FG$1+134)-4))</f>
        <v/>
      </c>
      <c r="FF138">
        <f>IF(ISNA(FD138),NA(),Capability!$K$10)</f>
        <v/>
      </c>
      <c r="FG138">
        <f>IF(ISNA(FD138),NA(),Capability!$J$10)</f>
        <v/>
      </c>
      <c r="FH138">
        <f>IF(ISNA(FD138),NA(),Capability!$L$10)</f>
        <v/>
      </c>
      <c r="FI138">
        <f>IF(OR(ISNA(FE138),ISNA(FE137)),NA(),ABS(FE138-FE137))</f>
        <v/>
      </c>
      <c r="FJ138">
        <f>IF(ISNA(FD138),NA(),Capability!$N$10)</f>
        <v/>
      </c>
      <c r="FK138">
        <f>IF(ISNA(FD138),NA(),IF(OR(Capability!$Q$10="",Settings!$F$7&lt;&gt;"Y"),NA(),Capability!$Q$10))</f>
        <v/>
      </c>
      <c r="FL138">
        <f>IF(ISNA(FD138),NA(),IF(OR(Capability!$P$10="",Settings!$F$7&lt;&gt;"Y"),NA(),Capability!$P$10))</f>
        <v/>
      </c>
      <c r="FT138">
        <f>IF((FW$1+134)&gt;FU$1,NA(),(FW$1+134)-4)</f>
        <v/>
      </c>
      <c r="FU138">
        <f>IF((FW$1+134)&gt;FU$1,NA(),INDEX('Data Entry'!$N$5:$N$10004,(FW$1+134)-4))</f>
        <v/>
      </c>
      <c r="FV138">
        <f>IF(ISNA(FT138),NA(),Capability!$K$11)</f>
        <v/>
      </c>
      <c r="FW138">
        <f>IF(ISNA(FT138),NA(),Capability!$J$11)</f>
        <v/>
      </c>
      <c r="FX138">
        <f>IF(ISNA(FT138),NA(),Capability!$L$11)</f>
        <v/>
      </c>
      <c r="FY138">
        <f>IF(OR(ISNA(FU138),ISNA(FU137)),NA(),ABS(FU138-FU137))</f>
        <v/>
      </c>
      <c r="FZ138">
        <f>IF(ISNA(FT138),NA(),Capability!$N$11)</f>
        <v/>
      </c>
      <c r="GA138">
        <f>IF(ISNA(FT138),NA(),IF(OR(Capability!$Q$11="",Settings!$F$7&lt;&gt;"Y"),NA(),Capability!$Q$11))</f>
        <v/>
      </c>
      <c r="GB138">
        <f>IF(ISNA(FT138),NA(),IF(OR(Capability!$P$11="",Settings!$F$7&lt;&gt;"Y"),NA(),Capability!$P$11))</f>
        <v/>
      </c>
      <c r="GJ138">
        <f>IF((GM$1+134)&gt;GK$1,NA(),(GM$1+134)-4)</f>
        <v/>
      </c>
      <c r="GK138">
        <f>IF((GM$1+134)&gt;GK$1,NA(),INDEX('Data Entry'!$O$5:$O$10004,(GM$1+134)-4))</f>
        <v/>
      </c>
      <c r="GL138">
        <f>IF(ISNA(GJ138),NA(),Capability!$K$12)</f>
        <v/>
      </c>
      <c r="GM138">
        <f>IF(ISNA(GJ138),NA(),Capability!$J$12)</f>
        <v/>
      </c>
      <c r="GN138">
        <f>IF(ISNA(GJ138),NA(),Capability!$L$12)</f>
        <v/>
      </c>
      <c r="GO138">
        <f>IF(OR(ISNA(GK138),ISNA(GK137)),NA(),ABS(GK138-GK137))</f>
        <v/>
      </c>
      <c r="GP138">
        <f>IF(ISNA(GJ138),NA(),Capability!$N$12)</f>
        <v/>
      </c>
      <c r="GQ138">
        <f>IF(ISNA(GJ138),NA(),IF(OR(Capability!$Q$12="",Settings!$F$7&lt;&gt;"Y"),NA(),Capability!$Q$12))</f>
        <v/>
      </c>
      <c r="GR138">
        <f>IF(ISNA(GJ138),NA(),IF(OR(Capability!$P$12="",Settings!$F$7&lt;&gt;"Y"),NA(),Capability!$P$12))</f>
        <v/>
      </c>
      <c r="GZ138">
        <f>IF((HC$1+134)&gt;HA$1,NA(),(HC$1+134)-4)</f>
        <v/>
      </c>
      <c r="HA138">
        <f>IF((HC$1+134)&gt;HA$1,NA(),INDEX('Data Entry'!$P$5:$P$10004,(HC$1+134)-4))</f>
        <v/>
      </c>
      <c r="HB138">
        <f>IF(ISNA(GZ138),NA(),Capability!$K$13)</f>
        <v/>
      </c>
      <c r="HC138">
        <f>IF(ISNA(GZ138),NA(),Capability!$J$13)</f>
        <v/>
      </c>
      <c r="HD138">
        <f>IF(ISNA(GZ138),NA(),Capability!$L$13)</f>
        <v/>
      </c>
      <c r="HE138">
        <f>IF(OR(ISNA(HA138),ISNA(HA137)),NA(),ABS(HA138-HA137))</f>
        <v/>
      </c>
      <c r="HF138">
        <f>IF(ISNA(GZ138),NA(),Capability!$N$13)</f>
        <v/>
      </c>
      <c r="HG138">
        <f>IF(ISNA(GZ138),NA(),IF(OR(Capability!$Q$13="",Settings!$F$7&lt;&gt;"Y"),NA(),Capability!$Q$13))</f>
        <v/>
      </c>
      <c r="HH138">
        <f>IF(ISNA(GZ138),NA(),IF(OR(Capability!$P$13="",Settings!$F$7&lt;&gt;"Y"),NA(),Capability!$P$13))</f>
        <v/>
      </c>
      <c r="HP138">
        <f>IF((HS$1+134)&gt;HQ$1,NA(),(HS$1+134)-4)</f>
        <v/>
      </c>
      <c r="HQ138">
        <f>IF((HS$1+134)&gt;HQ$1,NA(),INDEX('Data Entry'!$Q$5:$Q$10004,(HS$1+134)-4))</f>
        <v/>
      </c>
      <c r="HR138">
        <f>IF(ISNA(HP138),NA(),Capability!$K$14)</f>
        <v/>
      </c>
      <c r="HS138">
        <f>IF(ISNA(HP138),NA(),Capability!$J$14)</f>
        <v/>
      </c>
      <c r="HT138">
        <f>IF(ISNA(HP138),NA(),Capability!$L$14)</f>
        <v/>
      </c>
      <c r="HU138">
        <f>IF(OR(ISNA(HQ138),ISNA(HQ137)),NA(),ABS(HQ138-HQ137))</f>
        <v/>
      </c>
      <c r="HV138">
        <f>IF(ISNA(HP138),NA(),Capability!$N$14)</f>
        <v/>
      </c>
      <c r="HW138">
        <f>IF(ISNA(HP138),NA(),IF(OR(Capability!$Q$14="",Settings!$F$7&lt;&gt;"Y"),NA(),Capability!$Q$14))</f>
        <v/>
      </c>
      <c r="HX138">
        <f>IF(ISNA(HP138),NA(),IF(OR(Capability!$P$14="",Settings!$F$7&lt;&gt;"Y"),NA(),Capability!$P$14))</f>
        <v/>
      </c>
    </row>
    <row r="139">
      <c r="A139" s="35" t="inlineStr">
        <is>
          <t>LCL</t>
        </is>
      </c>
      <c r="B139" s="23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R139">
        <f>IF((CU$1+135)&gt;CS$1,NA(),(CU$1+135)-4)</f>
        <v/>
      </c>
      <c r="CS139">
        <f>IF((CU$1+135)&gt;CS$1,NA(),INDEX('Data Entry'!$I$5:$I$10004,(CU$1+135)-4))</f>
        <v/>
      </c>
      <c r="CT139">
        <f>IF(ISNA(CR139),NA(),Capability!$K$6)</f>
        <v/>
      </c>
      <c r="CU139">
        <f>IF(ISNA(CR139),NA(),Capability!$J$6)</f>
        <v/>
      </c>
      <c r="CV139">
        <f>IF(ISNA(CR139),NA(),Capability!$L$6)</f>
        <v/>
      </c>
      <c r="CW139">
        <f>IF(OR(ISNA(CS139),ISNA(CS138)),NA(),ABS(CS139-CS138))</f>
        <v/>
      </c>
      <c r="CX139">
        <f>IF(ISNA(CR139),NA(),Capability!$N$6)</f>
        <v/>
      </c>
      <c r="CY139">
        <f>IF(ISNA(CR139),NA(),IF(OR(Capability!$Q$6="",Settings!$F$7&lt;&gt;"Y"),NA(),Capability!$Q$6))</f>
        <v/>
      </c>
      <c r="CZ139">
        <f>IF(ISNA(CR139),NA(),IF(OR(Capability!$P$6="",Settings!$F$7&lt;&gt;"Y"),NA(),Capability!$P$6))</f>
        <v/>
      </c>
      <c r="DH139">
        <f>IF((DK$1+135)&gt;DI$1,NA(),(DK$1+135)-4)</f>
        <v/>
      </c>
      <c r="DI139">
        <f>IF((DK$1+135)&gt;DI$1,NA(),INDEX('Data Entry'!$J$5:$J$10004,(DK$1+135)-4))</f>
        <v/>
      </c>
      <c r="DJ139">
        <f>IF(ISNA(DH139),NA(),Capability!$K$7)</f>
        <v/>
      </c>
      <c r="DK139">
        <f>IF(ISNA(DH139),NA(),Capability!$J$7)</f>
        <v/>
      </c>
      <c r="DL139">
        <f>IF(ISNA(DH139),NA(),Capability!$L$7)</f>
        <v/>
      </c>
      <c r="DM139">
        <f>IF(OR(ISNA(DI139),ISNA(DI138)),NA(),ABS(DI139-DI138))</f>
        <v/>
      </c>
      <c r="DN139">
        <f>IF(ISNA(DH139),NA(),Capability!$N$7)</f>
        <v/>
      </c>
      <c r="DO139">
        <f>IF(ISNA(DH139),NA(),IF(OR(Capability!$Q$7="",Settings!$F$7&lt;&gt;"Y"),NA(),Capability!$Q$7))</f>
        <v/>
      </c>
      <c r="DP139">
        <f>IF(ISNA(DH139),NA(),IF(OR(Capability!$P$7="",Settings!$F$7&lt;&gt;"Y"),NA(),Capability!$P$7))</f>
        <v/>
      </c>
      <c r="DX139">
        <f>IF((EA$1+135)&gt;DY$1,NA(),(EA$1+135)-4)</f>
        <v/>
      </c>
      <c r="DY139">
        <f>IF((EA$1+135)&gt;DY$1,NA(),INDEX('Data Entry'!$K$5:$K$10004,(EA$1+135)-4))</f>
        <v/>
      </c>
      <c r="DZ139">
        <f>IF(ISNA(DX139),NA(),Capability!$K$8)</f>
        <v/>
      </c>
      <c r="EA139">
        <f>IF(ISNA(DX139),NA(),Capability!$J$8)</f>
        <v/>
      </c>
      <c r="EB139">
        <f>IF(ISNA(DX139),NA(),Capability!$L$8)</f>
        <v/>
      </c>
      <c r="EC139">
        <f>IF(OR(ISNA(DY139),ISNA(DY138)),NA(),ABS(DY139-DY138))</f>
        <v/>
      </c>
      <c r="ED139">
        <f>IF(ISNA(DX139),NA(),Capability!$N$8)</f>
        <v/>
      </c>
      <c r="EE139">
        <f>IF(ISNA(DX139),NA(),IF(OR(Capability!$Q$8="",Settings!$F$7&lt;&gt;"Y"),NA(),Capability!$Q$8))</f>
        <v/>
      </c>
      <c r="EF139">
        <f>IF(ISNA(DX139),NA(),IF(OR(Capability!$P$8="",Settings!$F$7&lt;&gt;"Y"),NA(),Capability!$P$8))</f>
        <v/>
      </c>
      <c r="EN139">
        <f>IF((EQ$1+135)&gt;EO$1,NA(),(EQ$1+135)-4)</f>
        <v/>
      </c>
      <c r="EO139">
        <f>IF((EQ$1+135)&gt;EO$1,NA(),INDEX('Data Entry'!$L$5:$L$10004,(EQ$1+135)-4))</f>
        <v/>
      </c>
      <c r="EP139">
        <f>IF(ISNA(EN139),NA(),Capability!$K$9)</f>
        <v/>
      </c>
      <c r="EQ139">
        <f>IF(ISNA(EN139),NA(),Capability!$J$9)</f>
        <v/>
      </c>
      <c r="ER139">
        <f>IF(ISNA(EN139),NA(),Capability!$L$9)</f>
        <v/>
      </c>
      <c r="ES139">
        <f>IF(OR(ISNA(EO139),ISNA(EO138)),NA(),ABS(EO139-EO138))</f>
        <v/>
      </c>
      <c r="ET139">
        <f>IF(ISNA(EN139),NA(),Capability!$N$9)</f>
        <v/>
      </c>
      <c r="EU139">
        <f>IF(ISNA(EN139),NA(),IF(OR(Capability!$Q$9="",Settings!$F$7&lt;&gt;"Y"),NA(),Capability!$Q$9))</f>
        <v/>
      </c>
      <c r="EV139">
        <f>IF(ISNA(EN139),NA(),IF(OR(Capability!$P$9="",Settings!$F$7&lt;&gt;"Y"),NA(),Capability!$P$9))</f>
        <v/>
      </c>
      <c r="FD139">
        <f>IF((FG$1+135)&gt;FE$1,NA(),(FG$1+135)-4)</f>
        <v/>
      </c>
      <c r="FE139">
        <f>IF((FG$1+135)&gt;FE$1,NA(),INDEX('Data Entry'!$M$5:$M$10004,(FG$1+135)-4))</f>
        <v/>
      </c>
      <c r="FF139">
        <f>IF(ISNA(FD139),NA(),Capability!$K$10)</f>
        <v/>
      </c>
      <c r="FG139">
        <f>IF(ISNA(FD139),NA(),Capability!$J$10)</f>
        <v/>
      </c>
      <c r="FH139">
        <f>IF(ISNA(FD139),NA(),Capability!$L$10)</f>
        <v/>
      </c>
      <c r="FI139">
        <f>IF(OR(ISNA(FE139),ISNA(FE138)),NA(),ABS(FE139-FE138))</f>
        <v/>
      </c>
      <c r="FJ139">
        <f>IF(ISNA(FD139),NA(),Capability!$N$10)</f>
        <v/>
      </c>
      <c r="FK139">
        <f>IF(ISNA(FD139),NA(),IF(OR(Capability!$Q$10="",Settings!$F$7&lt;&gt;"Y"),NA(),Capability!$Q$10))</f>
        <v/>
      </c>
      <c r="FL139">
        <f>IF(ISNA(FD139),NA(),IF(OR(Capability!$P$10="",Settings!$F$7&lt;&gt;"Y"),NA(),Capability!$P$10))</f>
        <v/>
      </c>
      <c r="FT139">
        <f>IF((FW$1+135)&gt;FU$1,NA(),(FW$1+135)-4)</f>
        <v/>
      </c>
      <c r="FU139">
        <f>IF((FW$1+135)&gt;FU$1,NA(),INDEX('Data Entry'!$N$5:$N$10004,(FW$1+135)-4))</f>
        <v/>
      </c>
      <c r="FV139">
        <f>IF(ISNA(FT139),NA(),Capability!$K$11)</f>
        <v/>
      </c>
      <c r="FW139">
        <f>IF(ISNA(FT139),NA(),Capability!$J$11)</f>
        <v/>
      </c>
      <c r="FX139">
        <f>IF(ISNA(FT139),NA(),Capability!$L$11)</f>
        <v/>
      </c>
      <c r="FY139">
        <f>IF(OR(ISNA(FU139),ISNA(FU138)),NA(),ABS(FU139-FU138))</f>
        <v/>
      </c>
      <c r="FZ139">
        <f>IF(ISNA(FT139),NA(),Capability!$N$11)</f>
        <v/>
      </c>
      <c r="GA139">
        <f>IF(ISNA(FT139),NA(),IF(OR(Capability!$Q$11="",Settings!$F$7&lt;&gt;"Y"),NA(),Capability!$Q$11))</f>
        <v/>
      </c>
      <c r="GB139">
        <f>IF(ISNA(FT139),NA(),IF(OR(Capability!$P$11="",Settings!$F$7&lt;&gt;"Y"),NA(),Capability!$P$11))</f>
        <v/>
      </c>
      <c r="GJ139">
        <f>IF((GM$1+135)&gt;GK$1,NA(),(GM$1+135)-4)</f>
        <v/>
      </c>
      <c r="GK139">
        <f>IF((GM$1+135)&gt;GK$1,NA(),INDEX('Data Entry'!$O$5:$O$10004,(GM$1+135)-4))</f>
        <v/>
      </c>
      <c r="GL139">
        <f>IF(ISNA(GJ139),NA(),Capability!$K$12)</f>
        <v/>
      </c>
      <c r="GM139">
        <f>IF(ISNA(GJ139),NA(),Capability!$J$12)</f>
        <v/>
      </c>
      <c r="GN139">
        <f>IF(ISNA(GJ139),NA(),Capability!$L$12)</f>
        <v/>
      </c>
      <c r="GO139">
        <f>IF(OR(ISNA(GK139),ISNA(GK138)),NA(),ABS(GK139-GK138))</f>
        <v/>
      </c>
      <c r="GP139">
        <f>IF(ISNA(GJ139),NA(),Capability!$N$12)</f>
        <v/>
      </c>
      <c r="GQ139">
        <f>IF(ISNA(GJ139),NA(),IF(OR(Capability!$Q$12="",Settings!$F$7&lt;&gt;"Y"),NA(),Capability!$Q$12))</f>
        <v/>
      </c>
      <c r="GR139">
        <f>IF(ISNA(GJ139),NA(),IF(OR(Capability!$P$12="",Settings!$F$7&lt;&gt;"Y"),NA(),Capability!$P$12))</f>
        <v/>
      </c>
      <c r="GZ139">
        <f>IF((HC$1+135)&gt;HA$1,NA(),(HC$1+135)-4)</f>
        <v/>
      </c>
      <c r="HA139">
        <f>IF((HC$1+135)&gt;HA$1,NA(),INDEX('Data Entry'!$P$5:$P$10004,(HC$1+135)-4))</f>
        <v/>
      </c>
      <c r="HB139">
        <f>IF(ISNA(GZ139),NA(),Capability!$K$13)</f>
        <v/>
      </c>
      <c r="HC139">
        <f>IF(ISNA(GZ139),NA(),Capability!$J$13)</f>
        <v/>
      </c>
      <c r="HD139">
        <f>IF(ISNA(GZ139),NA(),Capability!$L$13)</f>
        <v/>
      </c>
      <c r="HE139">
        <f>IF(OR(ISNA(HA139),ISNA(HA138)),NA(),ABS(HA139-HA138))</f>
        <v/>
      </c>
      <c r="HF139">
        <f>IF(ISNA(GZ139),NA(),Capability!$N$13)</f>
        <v/>
      </c>
      <c r="HG139">
        <f>IF(ISNA(GZ139),NA(),IF(OR(Capability!$Q$13="",Settings!$F$7&lt;&gt;"Y"),NA(),Capability!$Q$13))</f>
        <v/>
      </c>
      <c r="HH139">
        <f>IF(ISNA(GZ139),NA(),IF(OR(Capability!$P$13="",Settings!$F$7&lt;&gt;"Y"),NA(),Capability!$P$13))</f>
        <v/>
      </c>
      <c r="HP139">
        <f>IF((HS$1+135)&gt;HQ$1,NA(),(HS$1+135)-4)</f>
        <v/>
      </c>
      <c r="HQ139">
        <f>IF((HS$1+135)&gt;HQ$1,NA(),INDEX('Data Entry'!$Q$5:$Q$10004,(HS$1+135)-4))</f>
        <v/>
      </c>
      <c r="HR139">
        <f>IF(ISNA(HP139),NA(),Capability!$K$14)</f>
        <v/>
      </c>
      <c r="HS139">
        <f>IF(ISNA(HP139),NA(),Capability!$J$14)</f>
        <v/>
      </c>
      <c r="HT139">
        <f>IF(ISNA(HP139),NA(),Capability!$L$14)</f>
        <v/>
      </c>
      <c r="HU139">
        <f>IF(OR(ISNA(HQ139),ISNA(HQ138)),NA(),ABS(HQ139-HQ138))</f>
        <v/>
      </c>
      <c r="HV139">
        <f>IF(ISNA(HP139),NA(),Capability!$N$14)</f>
        <v/>
      </c>
      <c r="HW139">
        <f>IF(ISNA(HP139),NA(),IF(OR(Capability!$Q$14="",Settings!$F$7&lt;&gt;"Y"),NA(),Capability!$Q$14))</f>
        <v/>
      </c>
      <c r="HX139">
        <f>IF(ISNA(HP139),NA(),IF(OR(Capability!$P$14="",Settings!$F$7&lt;&gt;"Y"),NA(),Capability!$P$14))</f>
        <v/>
      </c>
    </row>
    <row r="140">
      <c r="A140" s="35" t="inlineStr">
        <is>
          <t>mR-bar</t>
        </is>
      </c>
      <c r="B140" s="23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R140">
        <f>IF((CU$1+136)&gt;CS$1,NA(),(CU$1+136)-4)</f>
        <v/>
      </c>
      <c r="CS140">
        <f>IF((CU$1+136)&gt;CS$1,NA(),INDEX('Data Entry'!$I$5:$I$10004,(CU$1+136)-4))</f>
        <v/>
      </c>
      <c r="CT140">
        <f>IF(ISNA(CR140),NA(),Capability!$K$6)</f>
        <v/>
      </c>
      <c r="CU140">
        <f>IF(ISNA(CR140),NA(),Capability!$J$6)</f>
        <v/>
      </c>
      <c r="CV140">
        <f>IF(ISNA(CR140),NA(),Capability!$L$6)</f>
        <v/>
      </c>
      <c r="CW140">
        <f>IF(OR(ISNA(CS140),ISNA(CS139)),NA(),ABS(CS140-CS139))</f>
        <v/>
      </c>
      <c r="CX140">
        <f>IF(ISNA(CR140),NA(),Capability!$N$6)</f>
        <v/>
      </c>
      <c r="CY140">
        <f>IF(ISNA(CR140),NA(),IF(OR(Capability!$Q$6="",Settings!$F$7&lt;&gt;"Y"),NA(),Capability!$Q$6))</f>
        <v/>
      </c>
      <c r="CZ140">
        <f>IF(ISNA(CR140),NA(),IF(OR(Capability!$P$6="",Settings!$F$7&lt;&gt;"Y"),NA(),Capability!$P$6))</f>
        <v/>
      </c>
      <c r="DH140">
        <f>IF((DK$1+136)&gt;DI$1,NA(),(DK$1+136)-4)</f>
        <v/>
      </c>
      <c r="DI140">
        <f>IF((DK$1+136)&gt;DI$1,NA(),INDEX('Data Entry'!$J$5:$J$10004,(DK$1+136)-4))</f>
        <v/>
      </c>
      <c r="DJ140">
        <f>IF(ISNA(DH140),NA(),Capability!$K$7)</f>
        <v/>
      </c>
      <c r="DK140">
        <f>IF(ISNA(DH140),NA(),Capability!$J$7)</f>
        <v/>
      </c>
      <c r="DL140">
        <f>IF(ISNA(DH140),NA(),Capability!$L$7)</f>
        <v/>
      </c>
      <c r="DM140">
        <f>IF(OR(ISNA(DI140),ISNA(DI139)),NA(),ABS(DI140-DI139))</f>
        <v/>
      </c>
      <c r="DN140">
        <f>IF(ISNA(DH140),NA(),Capability!$N$7)</f>
        <v/>
      </c>
      <c r="DO140">
        <f>IF(ISNA(DH140),NA(),IF(OR(Capability!$Q$7="",Settings!$F$7&lt;&gt;"Y"),NA(),Capability!$Q$7))</f>
        <v/>
      </c>
      <c r="DP140">
        <f>IF(ISNA(DH140),NA(),IF(OR(Capability!$P$7="",Settings!$F$7&lt;&gt;"Y"),NA(),Capability!$P$7))</f>
        <v/>
      </c>
      <c r="DX140">
        <f>IF((EA$1+136)&gt;DY$1,NA(),(EA$1+136)-4)</f>
        <v/>
      </c>
      <c r="DY140">
        <f>IF((EA$1+136)&gt;DY$1,NA(),INDEX('Data Entry'!$K$5:$K$10004,(EA$1+136)-4))</f>
        <v/>
      </c>
      <c r="DZ140">
        <f>IF(ISNA(DX140),NA(),Capability!$K$8)</f>
        <v/>
      </c>
      <c r="EA140">
        <f>IF(ISNA(DX140),NA(),Capability!$J$8)</f>
        <v/>
      </c>
      <c r="EB140">
        <f>IF(ISNA(DX140),NA(),Capability!$L$8)</f>
        <v/>
      </c>
      <c r="EC140">
        <f>IF(OR(ISNA(DY140),ISNA(DY139)),NA(),ABS(DY140-DY139))</f>
        <v/>
      </c>
      <c r="ED140">
        <f>IF(ISNA(DX140),NA(),Capability!$N$8)</f>
        <v/>
      </c>
      <c r="EE140">
        <f>IF(ISNA(DX140),NA(),IF(OR(Capability!$Q$8="",Settings!$F$7&lt;&gt;"Y"),NA(),Capability!$Q$8))</f>
        <v/>
      </c>
      <c r="EF140">
        <f>IF(ISNA(DX140),NA(),IF(OR(Capability!$P$8="",Settings!$F$7&lt;&gt;"Y"),NA(),Capability!$P$8))</f>
        <v/>
      </c>
      <c r="EN140">
        <f>IF((EQ$1+136)&gt;EO$1,NA(),(EQ$1+136)-4)</f>
        <v/>
      </c>
      <c r="EO140">
        <f>IF((EQ$1+136)&gt;EO$1,NA(),INDEX('Data Entry'!$L$5:$L$10004,(EQ$1+136)-4))</f>
        <v/>
      </c>
      <c r="EP140">
        <f>IF(ISNA(EN140),NA(),Capability!$K$9)</f>
        <v/>
      </c>
      <c r="EQ140">
        <f>IF(ISNA(EN140),NA(),Capability!$J$9)</f>
        <v/>
      </c>
      <c r="ER140">
        <f>IF(ISNA(EN140),NA(),Capability!$L$9)</f>
        <v/>
      </c>
      <c r="ES140">
        <f>IF(OR(ISNA(EO140),ISNA(EO139)),NA(),ABS(EO140-EO139))</f>
        <v/>
      </c>
      <c r="ET140">
        <f>IF(ISNA(EN140),NA(),Capability!$N$9)</f>
        <v/>
      </c>
      <c r="EU140">
        <f>IF(ISNA(EN140),NA(),IF(OR(Capability!$Q$9="",Settings!$F$7&lt;&gt;"Y"),NA(),Capability!$Q$9))</f>
        <v/>
      </c>
      <c r="EV140">
        <f>IF(ISNA(EN140),NA(),IF(OR(Capability!$P$9="",Settings!$F$7&lt;&gt;"Y"),NA(),Capability!$P$9))</f>
        <v/>
      </c>
      <c r="FD140">
        <f>IF((FG$1+136)&gt;FE$1,NA(),(FG$1+136)-4)</f>
        <v/>
      </c>
      <c r="FE140">
        <f>IF((FG$1+136)&gt;FE$1,NA(),INDEX('Data Entry'!$M$5:$M$10004,(FG$1+136)-4))</f>
        <v/>
      </c>
      <c r="FF140">
        <f>IF(ISNA(FD140),NA(),Capability!$K$10)</f>
        <v/>
      </c>
      <c r="FG140">
        <f>IF(ISNA(FD140),NA(),Capability!$J$10)</f>
        <v/>
      </c>
      <c r="FH140">
        <f>IF(ISNA(FD140),NA(),Capability!$L$10)</f>
        <v/>
      </c>
      <c r="FI140">
        <f>IF(OR(ISNA(FE140),ISNA(FE139)),NA(),ABS(FE140-FE139))</f>
        <v/>
      </c>
      <c r="FJ140">
        <f>IF(ISNA(FD140),NA(),Capability!$N$10)</f>
        <v/>
      </c>
      <c r="FK140">
        <f>IF(ISNA(FD140),NA(),IF(OR(Capability!$Q$10="",Settings!$F$7&lt;&gt;"Y"),NA(),Capability!$Q$10))</f>
        <v/>
      </c>
      <c r="FL140">
        <f>IF(ISNA(FD140),NA(),IF(OR(Capability!$P$10="",Settings!$F$7&lt;&gt;"Y"),NA(),Capability!$P$10))</f>
        <v/>
      </c>
      <c r="FT140">
        <f>IF((FW$1+136)&gt;FU$1,NA(),(FW$1+136)-4)</f>
        <v/>
      </c>
      <c r="FU140">
        <f>IF((FW$1+136)&gt;FU$1,NA(),INDEX('Data Entry'!$N$5:$N$10004,(FW$1+136)-4))</f>
        <v/>
      </c>
      <c r="FV140">
        <f>IF(ISNA(FT140),NA(),Capability!$K$11)</f>
        <v/>
      </c>
      <c r="FW140">
        <f>IF(ISNA(FT140),NA(),Capability!$J$11)</f>
        <v/>
      </c>
      <c r="FX140">
        <f>IF(ISNA(FT140),NA(),Capability!$L$11)</f>
        <v/>
      </c>
      <c r="FY140">
        <f>IF(OR(ISNA(FU140),ISNA(FU139)),NA(),ABS(FU140-FU139))</f>
        <v/>
      </c>
      <c r="FZ140">
        <f>IF(ISNA(FT140),NA(),Capability!$N$11)</f>
        <v/>
      </c>
      <c r="GA140">
        <f>IF(ISNA(FT140),NA(),IF(OR(Capability!$Q$11="",Settings!$F$7&lt;&gt;"Y"),NA(),Capability!$Q$11))</f>
        <v/>
      </c>
      <c r="GB140">
        <f>IF(ISNA(FT140),NA(),IF(OR(Capability!$P$11="",Settings!$F$7&lt;&gt;"Y"),NA(),Capability!$P$11))</f>
        <v/>
      </c>
      <c r="GJ140">
        <f>IF((GM$1+136)&gt;GK$1,NA(),(GM$1+136)-4)</f>
        <v/>
      </c>
      <c r="GK140">
        <f>IF((GM$1+136)&gt;GK$1,NA(),INDEX('Data Entry'!$O$5:$O$10004,(GM$1+136)-4))</f>
        <v/>
      </c>
      <c r="GL140">
        <f>IF(ISNA(GJ140),NA(),Capability!$K$12)</f>
        <v/>
      </c>
      <c r="GM140">
        <f>IF(ISNA(GJ140),NA(),Capability!$J$12)</f>
        <v/>
      </c>
      <c r="GN140">
        <f>IF(ISNA(GJ140),NA(),Capability!$L$12)</f>
        <v/>
      </c>
      <c r="GO140">
        <f>IF(OR(ISNA(GK140),ISNA(GK139)),NA(),ABS(GK140-GK139))</f>
        <v/>
      </c>
      <c r="GP140">
        <f>IF(ISNA(GJ140),NA(),Capability!$N$12)</f>
        <v/>
      </c>
      <c r="GQ140">
        <f>IF(ISNA(GJ140),NA(),IF(OR(Capability!$Q$12="",Settings!$F$7&lt;&gt;"Y"),NA(),Capability!$Q$12))</f>
        <v/>
      </c>
      <c r="GR140">
        <f>IF(ISNA(GJ140),NA(),IF(OR(Capability!$P$12="",Settings!$F$7&lt;&gt;"Y"),NA(),Capability!$P$12))</f>
        <v/>
      </c>
      <c r="GZ140">
        <f>IF((HC$1+136)&gt;HA$1,NA(),(HC$1+136)-4)</f>
        <v/>
      </c>
      <c r="HA140">
        <f>IF((HC$1+136)&gt;HA$1,NA(),INDEX('Data Entry'!$P$5:$P$10004,(HC$1+136)-4))</f>
        <v/>
      </c>
      <c r="HB140">
        <f>IF(ISNA(GZ140),NA(),Capability!$K$13)</f>
        <v/>
      </c>
      <c r="HC140">
        <f>IF(ISNA(GZ140),NA(),Capability!$J$13)</f>
        <v/>
      </c>
      <c r="HD140">
        <f>IF(ISNA(GZ140),NA(),Capability!$L$13)</f>
        <v/>
      </c>
      <c r="HE140">
        <f>IF(OR(ISNA(HA140),ISNA(HA139)),NA(),ABS(HA140-HA139))</f>
        <v/>
      </c>
      <c r="HF140">
        <f>IF(ISNA(GZ140),NA(),Capability!$N$13)</f>
        <v/>
      </c>
      <c r="HG140">
        <f>IF(ISNA(GZ140),NA(),IF(OR(Capability!$Q$13="",Settings!$F$7&lt;&gt;"Y"),NA(),Capability!$Q$13))</f>
        <v/>
      </c>
      <c r="HH140">
        <f>IF(ISNA(GZ140),NA(),IF(OR(Capability!$P$13="",Settings!$F$7&lt;&gt;"Y"),NA(),Capability!$P$13))</f>
        <v/>
      </c>
      <c r="HP140">
        <f>IF((HS$1+136)&gt;HQ$1,NA(),(HS$1+136)-4)</f>
        <v/>
      </c>
      <c r="HQ140">
        <f>IF((HS$1+136)&gt;HQ$1,NA(),INDEX('Data Entry'!$Q$5:$Q$10004,(HS$1+136)-4))</f>
        <v/>
      </c>
      <c r="HR140">
        <f>IF(ISNA(HP140),NA(),Capability!$K$14)</f>
        <v/>
      </c>
      <c r="HS140">
        <f>IF(ISNA(HP140),NA(),Capability!$J$14)</f>
        <v/>
      </c>
      <c r="HT140">
        <f>IF(ISNA(HP140),NA(),Capability!$L$14)</f>
        <v/>
      </c>
      <c r="HU140">
        <f>IF(OR(ISNA(HQ140),ISNA(HQ139)),NA(),ABS(HQ140-HQ139))</f>
        <v/>
      </c>
      <c r="HV140">
        <f>IF(ISNA(HP140),NA(),Capability!$N$14)</f>
        <v/>
      </c>
      <c r="HW140">
        <f>IF(ISNA(HP140),NA(),IF(OR(Capability!$Q$14="",Settings!$F$7&lt;&gt;"Y"),NA(),Capability!$Q$14))</f>
        <v/>
      </c>
      <c r="HX140">
        <f>IF(ISNA(HP140),NA(),IF(OR(Capability!$P$14="",Settings!$F$7&lt;&gt;"Y"),NA(),Capability!$P$14))</f>
        <v/>
      </c>
    </row>
    <row r="141">
      <c r="A141" s="35" t="inlineStr">
        <is>
          <t>mR UCL</t>
        </is>
      </c>
      <c r="B141" s="23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R141">
        <f>IF((CU$1+137)&gt;CS$1,NA(),(CU$1+137)-4)</f>
        <v/>
      </c>
      <c r="CS141">
        <f>IF((CU$1+137)&gt;CS$1,NA(),INDEX('Data Entry'!$I$5:$I$10004,(CU$1+137)-4))</f>
        <v/>
      </c>
      <c r="CT141">
        <f>IF(ISNA(CR141),NA(),Capability!$K$6)</f>
        <v/>
      </c>
      <c r="CU141">
        <f>IF(ISNA(CR141),NA(),Capability!$J$6)</f>
        <v/>
      </c>
      <c r="CV141">
        <f>IF(ISNA(CR141),NA(),Capability!$L$6)</f>
        <v/>
      </c>
      <c r="CW141">
        <f>IF(OR(ISNA(CS141),ISNA(CS140)),NA(),ABS(CS141-CS140))</f>
        <v/>
      </c>
      <c r="CX141">
        <f>IF(ISNA(CR141),NA(),Capability!$N$6)</f>
        <v/>
      </c>
      <c r="CY141">
        <f>IF(ISNA(CR141),NA(),IF(OR(Capability!$Q$6="",Settings!$F$7&lt;&gt;"Y"),NA(),Capability!$Q$6))</f>
        <v/>
      </c>
      <c r="CZ141">
        <f>IF(ISNA(CR141),NA(),IF(OR(Capability!$P$6="",Settings!$F$7&lt;&gt;"Y"),NA(),Capability!$P$6))</f>
        <v/>
      </c>
      <c r="DH141">
        <f>IF((DK$1+137)&gt;DI$1,NA(),(DK$1+137)-4)</f>
        <v/>
      </c>
      <c r="DI141">
        <f>IF((DK$1+137)&gt;DI$1,NA(),INDEX('Data Entry'!$J$5:$J$10004,(DK$1+137)-4))</f>
        <v/>
      </c>
      <c r="DJ141">
        <f>IF(ISNA(DH141),NA(),Capability!$K$7)</f>
        <v/>
      </c>
      <c r="DK141">
        <f>IF(ISNA(DH141),NA(),Capability!$J$7)</f>
        <v/>
      </c>
      <c r="DL141">
        <f>IF(ISNA(DH141),NA(),Capability!$L$7)</f>
        <v/>
      </c>
      <c r="DM141">
        <f>IF(OR(ISNA(DI141),ISNA(DI140)),NA(),ABS(DI141-DI140))</f>
        <v/>
      </c>
      <c r="DN141">
        <f>IF(ISNA(DH141),NA(),Capability!$N$7)</f>
        <v/>
      </c>
      <c r="DO141">
        <f>IF(ISNA(DH141),NA(),IF(OR(Capability!$Q$7="",Settings!$F$7&lt;&gt;"Y"),NA(),Capability!$Q$7))</f>
        <v/>
      </c>
      <c r="DP141">
        <f>IF(ISNA(DH141),NA(),IF(OR(Capability!$P$7="",Settings!$F$7&lt;&gt;"Y"),NA(),Capability!$P$7))</f>
        <v/>
      </c>
      <c r="DX141">
        <f>IF((EA$1+137)&gt;DY$1,NA(),(EA$1+137)-4)</f>
        <v/>
      </c>
      <c r="DY141">
        <f>IF((EA$1+137)&gt;DY$1,NA(),INDEX('Data Entry'!$K$5:$K$10004,(EA$1+137)-4))</f>
        <v/>
      </c>
      <c r="DZ141">
        <f>IF(ISNA(DX141),NA(),Capability!$K$8)</f>
        <v/>
      </c>
      <c r="EA141">
        <f>IF(ISNA(DX141),NA(),Capability!$J$8)</f>
        <v/>
      </c>
      <c r="EB141">
        <f>IF(ISNA(DX141),NA(),Capability!$L$8)</f>
        <v/>
      </c>
      <c r="EC141">
        <f>IF(OR(ISNA(DY141),ISNA(DY140)),NA(),ABS(DY141-DY140))</f>
        <v/>
      </c>
      <c r="ED141">
        <f>IF(ISNA(DX141),NA(),Capability!$N$8)</f>
        <v/>
      </c>
      <c r="EE141">
        <f>IF(ISNA(DX141),NA(),IF(OR(Capability!$Q$8="",Settings!$F$7&lt;&gt;"Y"),NA(),Capability!$Q$8))</f>
        <v/>
      </c>
      <c r="EF141">
        <f>IF(ISNA(DX141),NA(),IF(OR(Capability!$P$8="",Settings!$F$7&lt;&gt;"Y"),NA(),Capability!$P$8))</f>
        <v/>
      </c>
      <c r="EN141">
        <f>IF((EQ$1+137)&gt;EO$1,NA(),(EQ$1+137)-4)</f>
        <v/>
      </c>
      <c r="EO141">
        <f>IF((EQ$1+137)&gt;EO$1,NA(),INDEX('Data Entry'!$L$5:$L$10004,(EQ$1+137)-4))</f>
        <v/>
      </c>
      <c r="EP141">
        <f>IF(ISNA(EN141),NA(),Capability!$K$9)</f>
        <v/>
      </c>
      <c r="EQ141">
        <f>IF(ISNA(EN141),NA(),Capability!$J$9)</f>
        <v/>
      </c>
      <c r="ER141">
        <f>IF(ISNA(EN141),NA(),Capability!$L$9)</f>
        <v/>
      </c>
      <c r="ES141">
        <f>IF(OR(ISNA(EO141),ISNA(EO140)),NA(),ABS(EO141-EO140))</f>
        <v/>
      </c>
      <c r="ET141">
        <f>IF(ISNA(EN141),NA(),Capability!$N$9)</f>
        <v/>
      </c>
      <c r="EU141">
        <f>IF(ISNA(EN141),NA(),IF(OR(Capability!$Q$9="",Settings!$F$7&lt;&gt;"Y"),NA(),Capability!$Q$9))</f>
        <v/>
      </c>
      <c r="EV141">
        <f>IF(ISNA(EN141),NA(),IF(OR(Capability!$P$9="",Settings!$F$7&lt;&gt;"Y"),NA(),Capability!$P$9))</f>
        <v/>
      </c>
      <c r="FD141">
        <f>IF((FG$1+137)&gt;FE$1,NA(),(FG$1+137)-4)</f>
        <v/>
      </c>
      <c r="FE141">
        <f>IF((FG$1+137)&gt;FE$1,NA(),INDEX('Data Entry'!$M$5:$M$10004,(FG$1+137)-4))</f>
        <v/>
      </c>
      <c r="FF141">
        <f>IF(ISNA(FD141),NA(),Capability!$K$10)</f>
        <v/>
      </c>
      <c r="FG141">
        <f>IF(ISNA(FD141),NA(),Capability!$J$10)</f>
        <v/>
      </c>
      <c r="FH141">
        <f>IF(ISNA(FD141),NA(),Capability!$L$10)</f>
        <v/>
      </c>
      <c r="FI141">
        <f>IF(OR(ISNA(FE141),ISNA(FE140)),NA(),ABS(FE141-FE140))</f>
        <v/>
      </c>
      <c r="FJ141">
        <f>IF(ISNA(FD141),NA(),Capability!$N$10)</f>
        <v/>
      </c>
      <c r="FK141">
        <f>IF(ISNA(FD141),NA(),IF(OR(Capability!$Q$10="",Settings!$F$7&lt;&gt;"Y"),NA(),Capability!$Q$10))</f>
        <v/>
      </c>
      <c r="FL141">
        <f>IF(ISNA(FD141),NA(),IF(OR(Capability!$P$10="",Settings!$F$7&lt;&gt;"Y"),NA(),Capability!$P$10))</f>
        <v/>
      </c>
      <c r="FT141">
        <f>IF((FW$1+137)&gt;FU$1,NA(),(FW$1+137)-4)</f>
        <v/>
      </c>
      <c r="FU141">
        <f>IF((FW$1+137)&gt;FU$1,NA(),INDEX('Data Entry'!$N$5:$N$10004,(FW$1+137)-4))</f>
        <v/>
      </c>
      <c r="FV141">
        <f>IF(ISNA(FT141),NA(),Capability!$K$11)</f>
        <v/>
      </c>
      <c r="FW141">
        <f>IF(ISNA(FT141),NA(),Capability!$J$11)</f>
        <v/>
      </c>
      <c r="FX141">
        <f>IF(ISNA(FT141),NA(),Capability!$L$11)</f>
        <v/>
      </c>
      <c r="FY141">
        <f>IF(OR(ISNA(FU141),ISNA(FU140)),NA(),ABS(FU141-FU140))</f>
        <v/>
      </c>
      <c r="FZ141">
        <f>IF(ISNA(FT141),NA(),Capability!$N$11)</f>
        <v/>
      </c>
      <c r="GA141">
        <f>IF(ISNA(FT141),NA(),IF(OR(Capability!$Q$11="",Settings!$F$7&lt;&gt;"Y"),NA(),Capability!$Q$11))</f>
        <v/>
      </c>
      <c r="GB141">
        <f>IF(ISNA(FT141),NA(),IF(OR(Capability!$P$11="",Settings!$F$7&lt;&gt;"Y"),NA(),Capability!$P$11))</f>
        <v/>
      </c>
      <c r="GJ141">
        <f>IF((GM$1+137)&gt;GK$1,NA(),(GM$1+137)-4)</f>
        <v/>
      </c>
      <c r="GK141">
        <f>IF((GM$1+137)&gt;GK$1,NA(),INDEX('Data Entry'!$O$5:$O$10004,(GM$1+137)-4))</f>
        <v/>
      </c>
      <c r="GL141">
        <f>IF(ISNA(GJ141),NA(),Capability!$K$12)</f>
        <v/>
      </c>
      <c r="GM141">
        <f>IF(ISNA(GJ141),NA(),Capability!$J$12)</f>
        <v/>
      </c>
      <c r="GN141">
        <f>IF(ISNA(GJ141),NA(),Capability!$L$12)</f>
        <v/>
      </c>
      <c r="GO141">
        <f>IF(OR(ISNA(GK141),ISNA(GK140)),NA(),ABS(GK141-GK140))</f>
        <v/>
      </c>
      <c r="GP141">
        <f>IF(ISNA(GJ141),NA(),Capability!$N$12)</f>
        <v/>
      </c>
      <c r="GQ141">
        <f>IF(ISNA(GJ141),NA(),IF(OR(Capability!$Q$12="",Settings!$F$7&lt;&gt;"Y"),NA(),Capability!$Q$12))</f>
        <v/>
      </c>
      <c r="GR141">
        <f>IF(ISNA(GJ141),NA(),IF(OR(Capability!$P$12="",Settings!$F$7&lt;&gt;"Y"),NA(),Capability!$P$12))</f>
        <v/>
      </c>
      <c r="GZ141">
        <f>IF((HC$1+137)&gt;HA$1,NA(),(HC$1+137)-4)</f>
        <v/>
      </c>
      <c r="HA141">
        <f>IF((HC$1+137)&gt;HA$1,NA(),INDEX('Data Entry'!$P$5:$P$10004,(HC$1+137)-4))</f>
        <v/>
      </c>
      <c r="HB141">
        <f>IF(ISNA(GZ141),NA(),Capability!$K$13)</f>
        <v/>
      </c>
      <c r="HC141">
        <f>IF(ISNA(GZ141),NA(),Capability!$J$13)</f>
        <v/>
      </c>
      <c r="HD141">
        <f>IF(ISNA(GZ141),NA(),Capability!$L$13)</f>
        <v/>
      </c>
      <c r="HE141">
        <f>IF(OR(ISNA(HA141),ISNA(HA140)),NA(),ABS(HA141-HA140))</f>
        <v/>
      </c>
      <c r="HF141">
        <f>IF(ISNA(GZ141),NA(),Capability!$N$13)</f>
        <v/>
      </c>
      <c r="HG141">
        <f>IF(ISNA(GZ141),NA(),IF(OR(Capability!$Q$13="",Settings!$F$7&lt;&gt;"Y"),NA(),Capability!$Q$13))</f>
        <v/>
      </c>
      <c r="HH141">
        <f>IF(ISNA(GZ141),NA(),IF(OR(Capability!$P$13="",Settings!$F$7&lt;&gt;"Y"),NA(),Capability!$P$13))</f>
        <v/>
      </c>
      <c r="HP141">
        <f>IF((HS$1+137)&gt;HQ$1,NA(),(HS$1+137)-4)</f>
        <v/>
      </c>
      <c r="HQ141">
        <f>IF((HS$1+137)&gt;HQ$1,NA(),INDEX('Data Entry'!$Q$5:$Q$10004,(HS$1+137)-4))</f>
        <v/>
      </c>
      <c r="HR141">
        <f>IF(ISNA(HP141),NA(),Capability!$K$14)</f>
        <v/>
      </c>
      <c r="HS141">
        <f>IF(ISNA(HP141),NA(),Capability!$J$14)</f>
        <v/>
      </c>
      <c r="HT141">
        <f>IF(ISNA(HP141),NA(),Capability!$L$14)</f>
        <v/>
      </c>
      <c r="HU141">
        <f>IF(OR(ISNA(HQ141),ISNA(HQ140)),NA(),ABS(HQ141-HQ140))</f>
        <v/>
      </c>
      <c r="HV141">
        <f>IF(ISNA(HP141),NA(),Capability!$N$14)</f>
        <v/>
      </c>
      <c r="HW141">
        <f>IF(ISNA(HP141),NA(),IF(OR(Capability!$Q$14="",Settings!$F$7&lt;&gt;"Y"),NA(),Capability!$Q$14))</f>
        <v/>
      </c>
      <c r="HX141">
        <f>IF(ISNA(HP141),NA(),IF(OR(Capability!$P$14="",Settings!$F$7&lt;&gt;"Y"),NA(),Capability!$P$14))</f>
        <v/>
      </c>
    </row>
    <row r="142">
      <c r="A142" s="37" t="inlineStr">
        <is>
          <t>SPECIFICATION</t>
        </is>
      </c>
      <c r="B142" s="28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R142">
        <f>IF((CU$1+138)&gt;CS$1,NA(),(CU$1+138)-4)</f>
        <v/>
      </c>
      <c r="CS142">
        <f>IF((CU$1+138)&gt;CS$1,NA(),INDEX('Data Entry'!$I$5:$I$10004,(CU$1+138)-4))</f>
        <v/>
      </c>
      <c r="CT142">
        <f>IF(ISNA(CR142),NA(),Capability!$K$6)</f>
        <v/>
      </c>
      <c r="CU142">
        <f>IF(ISNA(CR142),NA(),Capability!$J$6)</f>
        <v/>
      </c>
      <c r="CV142">
        <f>IF(ISNA(CR142),NA(),Capability!$L$6)</f>
        <v/>
      </c>
      <c r="CW142">
        <f>IF(OR(ISNA(CS142),ISNA(CS141)),NA(),ABS(CS142-CS141))</f>
        <v/>
      </c>
      <c r="CX142">
        <f>IF(ISNA(CR142),NA(),Capability!$N$6)</f>
        <v/>
      </c>
      <c r="CY142">
        <f>IF(ISNA(CR142),NA(),IF(OR(Capability!$Q$6="",Settings!$F$7&lt;&gt;"Y"),NA(),Capability!$Q$6))</f>
        <v/>
      </c>
      <c r="CZ142">
        <f>IF(ISNA(CR142),NA(),IF(OR(Capability!$P$6="",Settings!$F$7&lt;&gt;"Y"),NA(),Capability!$P$6))</f>
        <v/>
      </c>
      <c r="DH142">
        <f>IF((DK$1+138)&gt;DI$1,NA(),(DK$1+138)-4)</f>
        <v/>
      </c>
      <c r="DI142">
        <f>IF((DK$1+138)&gt;DI$1,NA(),INDEX('Data Entry'!$J$5:$J$10004,(DK$1+138)-4))</f>
        <v/>
      </c>
      <c r="DJ142">
        <f>IF(ISNA(DH142),NA(),Capability!$K$7)</f>
        <v/>
      </c>
      <c r="DK142">
        <f>IF(ISNA(DH142),NA(),Capability!$J$7)</f>
        <v/>
      </c>
      <c r="DL142">
        <f>IF(ISNA(DH142),NA(),Capability!$L$7)</f>
        <v/>
      </c>
      <c r="DM142">
        <f>IF(OR(ISNA(DI142),ISNA(DI141)),NA(),ABS(DI142-DI141))</f>
        <v/>
      </c>
      <c r="DN142">
        <f>IF(ISNA(DH142),NA(),Capability!$N$7)</f>
        <v/>
      </c>
      <c r="DO142">
        <f>IF(ISNA(DH142),NA(),IF(OR(Capability!$Q$7="",Settings!$F$7&lt;&gt;"Y"),NA(),Capability!$Q$7))</f>
        <v/>
      </c>
      <c r="DP142">
        <f>IF(ISNA(DH142),NA(),IF(OR(Capability!$P$7="",Settings!$F$7&lt;&gt;"Y"),NA(),Capability!$P$7))</f>
        <v/>
      </c>
      <c r="DX142">
        <f>IF((EA$1+138)&gt;DY$1,NA(),(EA$1+138)-4)</f>
        <v/>
      </c>
      <c r="DY142">
        <f>IF((EA$1+138)&gt;DY$1,NA(),INDEX('Data Entry'!$K$5:$K$10004,(EA$1+138)-4))</f>
        <v/>
      </c>
      <c r="DZ142">
        <f>IF(ISNA(DX142),NA(),Capability!$K$8)</f>
        <v/>
      </c>
      <c r="EA142">
        <f>IF(ISNA(DX142),NA(),Capability!$J$8)</f>
        <v/>
      </c>
      <c r="EB142">
        <f>IF(ISNA(DX142),NA(),Capability!$L$8)</f>
        <v/>
      </c>
      <c r="EC142">
        <f>IF(OR(ISNA(DY142),ISNA(DY141)),NA(),ABS(DY142-DY141))</f>
        <v/>
      </c>
      <c r="ED142">
        <f>IF(ISNA(DX142),NA(),Capability!$N$8)</f>
        <v/>
      </c>
      <c r="EE142">
        <f>IF(ISNA(DX142),NA(),IF(OR(Capability!$Q$8="",Settings!$F$7&lt;&gt;"Y"),NA(),Capability!$Q$8))</f>
        <v/>
      </c>
      <c r="EF142">
        <f>IF(ISNA(DX142),NA(),IF(OR(Capability!$P$8="",Settings!$F$7&lt;&gt;"Y"),NA(),Capability!$P$8))</f>
        <v/>
      </c>
      <c r="EN142">
        <f>IF((EQ$1+138)&gt;EO$1,NA(),(EQ$1+138)-4)</f>
        <v/>
      </c>
      <c r="EO142">
        <f>IF((EQ$1+138)&gt;EO$1,NA(),INDEX('Data Entry'!$L$5:$L$10004,(EQ$1+138)-4))</f>
        <v/>
      </c>
      <c r="EP142">
        <f>IF(ISNA(EN142),NA(),Capability!$K$9)</f>
        <v/>
      </c>
      <c r="EQ142">
        <f>IF(ISNA(EN142),NA(),Capability!$J$9)</f>
        <v/>
      </c>
      <c r="ER142">
        <f>IF(ISNA(EN142),NA(),Capability!$L$9)</f>
        <v/>
      </c>
      <c r="ES142">
        <f>IF(OR(ISNA(EO142),ISNA(EO141)),NA(),ABS(EO142-EO141))</f>
        <v/>
      </c>
      <c r="ET142">
        <f>IF(ISNA(EN142),NA(),Capability!$N$9)</f>
        <v/>
      </c>
      <c r="EU142">
        <f>IF(ISNA(EN142),NA(),IF(OR(Capability!$Q$9="",Settings!$F$7&lt;&gt;"Y"),NA(),Capability!$Q$9))</f>
        <v/>
      </c>
      <c r="EV142">
        <f>IF(ISNA(EN142),NA(),IF(OR(Capability!$P$9="",Settings!$F$7&lt;&gt;"Y"),NA(),Capability!$P$9))</f>
        <v/>
      </c>
      <c r="FD142">
        <f>IF((FG$1+138)&gt;FE$1,NA(),(FG$1+138)-4)</f>
        <v/>
      </c>
      <c r="FE142">
        <f>IF((FG$1+138)&gt;FE$1,NA(),INDEX('Data Entry'!$M$5:$M$10004,(FG$1+138)-4))</f>
        <v/>
      </c>
      <c r="FF142">
        <f>IF(ISNA(FD142),NA(),Capability!$K$10)</f>
        <v/>
      </c>
      <c r="FG142">
        <f>IF(ISNA(FD142),NA(),Capability!$J$10)</f>
        <v/>
      </c>
      <c r="FH142">
        <f>IF(ISNA(FD142),NA(),Capability!$L$10)</f>
        <v/>
      </c>
      <c r="FI142">
        <f>IF(OR(ISNA(FE142),ISNA(FE141)),NA(),ABS(FE142-FE141))</f>
        <v/>
      </c>
      <c r="FJ142">
        <f>IF(ISNA(FD142),NA(),Capability!$N$10)</f>
        <v/>
      </c>
      <c r="FK142">
        <f>IF(ISNA(FD142),NA(),IF(OR(Capability!$Q$10="",Settings!$F$7&lt;&gt;"Y"),NA(),Capability!$Q$10))</f>
        <v/>
      </c>
      <c r="FL142">
        <f>IF(ISNA(FD142),NA(),IF(OR(Capability!$P$10="",Settings!$F$7&lt;&gt;"Y"),NA(),Capability!$P$10))</f>
        <v/>
      </c>
      <c r="FT142">
        <f>IF((FW$1+138)&gt;FU$1,NA(),(FW$1+138)-4)</f>
        <v/>
      </c>
      <c r="FU142">
        <f>IF((FW$1+138)&gt;FU$1,NA(),INDEX('Data Entry'!$N$5:$N$10004,(FW$1+138)-4))</f>
        <v/>
      </c>
      <c r="FV142">
        <f>IF(ISNA(FT142),NA(),Capability!$K$11)</f>
        <v/>
      </c>
      <c r="FW142">
        <f>IF(ISNA(FT142),NA(),Capability!$J$11)</f>
        <v/>
      </c>
      <c r="FX142">
        <f>IF(ISNA(FT142),NA(),Capability!$L$11)</f>
        <v/>
      </c>
      <c r="FY142">
        <f>IF(OR(ISNA(FU142),ISNA(FU141)),NA(),ABS(FU142-FU141))</f>
        <v/>
      </c>
      <c r="FZ142">
        <f>IF(ISNA(FT142),NA(),Capability!$N$11)</f>
        <v/>
      </c>
      <c r="GA142">
        <f>IF(ISNA(FT142),NA(),IF(OR(Capability!$Q$11="",Settings!$F$7&lt;&gt;"Y"),NA(),Capability!$Q$11))</f>
        <v/>
      </c>
      <c r="GB142">
        <f>IF(ISNA(FT142),NA(),IF(OR(Capability!$P$11="",Settings!$F$7&lt;&gt;"Y"),NA(),Capability!$P$11))</f>
        <v/>
      </c>
      <c r="GJ142">
        <f>IF((GM$1+138)&gt;GK$1,NA(),(GM$1+138)-4)</f>
        <v/>
      </c>
      <c r="GK142">
        <f>IF((GM$1+138)&gt;GK$1,NA(),INDEX('Data Entry'!$O$5:$O$10004,(GM$1+138)-4))</f>
        <v/>
      </c>
      <c r="GL142">
        <f>IF(ISNA(GJ142),NA(),Capability!$K$12)</f>
        <v/>
      </c>
      <c r="GM142">
        <f>IF(ISNA(GJ142),NA(),Capability!$J$12)</f>
        <v/>
      </c>
      <c r="GN142">
        <f>IF(ISNA(GJ142),NA(),Capability!$L$12)</f>
        <v/>
      </c>
      <c r="GO142">
        <f>IF(OR(ISNA(GK142),ISNA(GK141)),NA(),ABS(GK142-GK141))</f>
        <v/>
      </c>
      <c r="GP142">
        <f>IF(ISNA(GJ142),NA(),Capability!$N$12)</f>
        <v/>
      </c>
      <c r="GQ142">
        <f>IF(ISNA(GJ142),NA(),IF(OR(Capability!$Q$12="",Settings!$F$7&lt;&gt;"Y"),NA(),Capability!$Q$12))</f>
        <v/>
      </c>
      <c r="GR142">
        <f>IF(ISNA(GJ142),NA(),IF(OR(Capability!$P$12="",Settings!$F$7&lt;&gt;"Y"),NA(),Capability!$P$12))</f>
        <v/>
      </c>
      <c r="GZ142">
        <f>IF((HC$1+138)&gt;HA$1,NA(),(HC$1+138)-4)</f>
        <v/>
      </c>
      <c r="HA142">
        <f>IF((HC$1+138)&gt;HA$1,NA(),INDEX('Data Entry'!$P$5:$P$10004,(HC$1+138)-4))</f>
        <v/>
      </c>
      <c r="HB142">
        <f>IF(ISNA(GZ142),NA(),Capability!$K$13)</f>
        <v/>
      </c>
      <c r="HC142">
        <f>IF(ISNA(GZ142),NA(),Capability!$J$13)</f>
        <v/>
      </c>
      <c r="HD142">
        <f>IF(ISNA(GZ142),NA(),Capability!$L$13)</f>
        <v/>
      </c>
      <c r="HE142">
        <f>IF(OR(ISNA(HA142),ISNA(HA141)),NA(),ABS(HA142-HA141))</f>
        <v/>
      </c>
      <c r="HF142">
        <f>IF(ISNA(GZ142),NA(),Capability!$N$13)</f>
        <v/>
      </c>
      <c r="HG142">
        <f>IF(ISNA(GZ142),NA(),IF(OR(Capability!$Q$13="",Settings!$F$7&lt;&gt;"Y"),NA(),Capability!$Q$13))</f>
        <v/>
      </c>
      <c r="HH142">
        <f>IF(ISNA(GZ142),NA(),IF(OR(Capability!$P$13="",Settings!$F$7&lt;&gt;"Y"),NA(),Capability!$P$13))</f>
        <v/>
      </c>
      <c r="HP142">
        <f>IF((HS$1+138)&gt;HQ$1,NA(),(HS$1+138)-4)</f>
        <v/>
      </c>
      <c r="HQ142">
        <f>IF((HS$1+138)&gt;HQ$1,NA(),INDEX('Data Entry'!$Q$5:$Q$10004,(HS$1+138)-4))</f>
        <v/>
      </c>
      <c r="HR142">
        <f>IF(ISNA(HP142),NA(),Capability!$K$14)</f>
        <v/>
      </c>
      <c r="HS142">
        <f>IF(ISNA(HP142),NA(),Capability!$J$14)</f>
        <v/>
      </c>
      <c r="HT142">
        <f>IF(ISNA(HP142),NA(),Capability!$L$14)</f>
        <v/>
      </c>
      <c r="HU142">
        <f>IF(OR(ISNA(HQ142),ISNA(HQ141)),NA(),ABS(HQ142-HQ141))</f>
        <v/>
      </c>
      <c r="HV142">
        <f>IF(ISNA(HP142),NA(),Capability!$N$14)</f>
        <v/>
      </c>
      <c r="HW142">
        <f>IF(ISNA(HP142),NA(),IF(OR(Capability!$Q$14="",Settings!$F$7&lt;&gt;"Y"),NA(),Capability!$Q$14))</f>
        <v/>
      </c>
      <c r="HX142">
        <f>IF(ISNA(HP142),NA(),IF(OR(Capability!$P$14="",Settings!$F$7&lt;&gt;"Y"),NA(),Capability!$P$14))</f>
        <v/>
      </c>
    </row>
    <row r="143">
      <c r="A143" s="35" t="inlineStr">
        <is>
          <t>USL</t>
        </is>
      </c>
      <c r="B143" s="23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R143">
        <f>IF((CU$1+139)&gt;CS$1,NA(),(CU$1+139)-4)</f>
        <v/>
      </c>
      <c r="CS143">
        <f>IF((CU$1+139)&gt;CS$1,NA(),INDEX('Data Entry'!$I$5:$I$10004,(CU$1+139)-4))</f>
        <v/>
      </c>
      <c r="CT143">
        <f>IF(ISNA(CR143),NA(),Capability!$K$6)</f>
        <v/>
      </c>
      <c r="CU143">
        <f>IF(ISNA(CR143),NA(),Capability!$J$6)</f>
        <v/>
      </c>
      <c r="CV143">
        <f>IF(ISNA(CR143),NA(),Capability!$L$6)</f>
        <v/>
      </c>
      <c r="CW143">
        <f>IF(OR(ISNA(CS143),ISNA(CS142)),NA(),ABS(CS143-CS142))</f>
        <v/>
      </c>
      <c r="CX143">
        <f>IF(ISNA(CR143),NA(),Capability!$N$6)</f>
        <v/>
      </c>
      <c r="CY143">
        <f>IF(ISNA(CR143),NA(),IF(OR(Capability!$Q$6="",Settings!$F$7&lt;&gt;"Y"),NA(),Capability!$Q$6))</f>
        <v/>
      </c>
      <c r="CZ143">
        <f>IF(ISNA(CR143),NA(),IF(OR(Capability!$P$6="",Settings!$F$7&lt;&gt;"Y"),NA(),Capability!$P$6))</f>
        <v/>
      </c>
      <c r="DH143">
        <f>IF((DK$1+139)&gt;DI$1,NA(),(DK$1+139)-4)</f>
        <v/>
      </c>
      <c r="DI143">
        <f>IF((DK$1+139)&gt;DI$1,NA(),INDEX('Data Entry'!$J$5:$J$10004,(DK$1+139)-4))</f>
        <v/>
      </c>
      <c r="DJ143">
        <f>IF(ISNA(DH143),NA(),Capability!$K$7)</f>
        <v/>
      </c>
      <c r="DK143">
        <f>IF(ISNA(DH143),NA(),Capability!$J$7)</f>
        <v/>
      </c>
      <c r="DL143">
        <f>IF(ISNA(DH143),NA(),Capability!$L$7)</f>
        <v/>
      </c>
      <c r="DM143">
        <f>IF(OR(ISNA(DI143),ISNA(DI142)),NA(),ABS(DI143-DI142))</f>
        <v/>
      </c>
      <c r="DN143">
        <f>IF(ISNA(DH143),NA(),Capability!$N$7)</f>
        <v/>
      </c>
      <c r="DO143">
        <f>IF(ISNA(DH143),NA(),IF(OR(Capability!$Q$7="",Settings!$F$7&lt;&gt;"Y"),NA(),Capability!$Q$7))</f>
        <v/>
      </c>
      <c r="DP143">
        <f>IF(ISNA(DH143),NA(),IF(OR(Capability!$P$7="",Settings!$F$7&lt;&gt;"Y"),NA(),Capability!$P$7))</f>
        <v/>
      </c>
      <c r="DX143">
        <f>IF((EA$1+139)&gt;DY$1,NA(),(EA$1+139)-4)</f>
        <v/>
      </c>
      <c r="DY143">
        <f>IF((EA$1+139)&gt;DY$1,NA(),INDEX('Data Entry'!$K$5:$K$10004,(EA$1+139)-4))</f>
        <v/>
      </c>
      <c r="DZ143">
        <f>IF(ISNA(DX143),NA(),Capability!$K$8)</f>
        <v/>
      </c>
      <c r="EA143">
        <f>IF(ISNA(DX143),NA(),Capability!$J$8)</f>
        <v/>
      </c>
      <c r="EB143">
        <f>IF(ISNA(DX143),NA(),Capability!$L$8)</f>
        <v/>
      </c>
      <c r="EC143">
        <f>IF(OR(ISNA(DY143),ISNA(DY142)),NA(),ABS(DY143-DY142))</f>
        <v/>
      </c>
      <c r="ED143">
        <f>IF(ISNA(DX143),NA(),Capability!$N$8)</f>
        <v/>
      </c>
      <c r="EE143">
        <f>IF(ISNA(DX143),NA(),IF(OR(Capability!$Q$8="",Settings!$F$7&lt;&gt;"Y"),NA(),Capability!$Q$8))</f>
        <v/>
      </c>
      <c r="EF143">
        <f>IF(ISNA(DX143),NA(),IF(OR(Capability!$P$8="",Settings!$F$7&lt;&gt;"Y"),NA(),Capability!$P$8))</f>
        <v/>
      </c>
      <c r="EN143">
        <f>IF((EQ$1+139)&gt;EO$1,NA(),(EQ$1+139)-4)</f>
        <v/>
      </c>
      <c r="EO143">
        <f>IF((EQ$1+139)&gt;EO$1,NA(),INDEX('Data Entry'!$L$5:$L$10004,(EQ$1+139)-4))</f>
        <v/>
      </c>
      <c r="EP143">
        <f>IF(ISNA(EN143),NA(),Capability!$K$9)</f>
        <v/>
      </c>
      <c r="EQ143">
        <f>IF(ISNA(EN143),NA(),Capability!$J$9)</f>
        <v/>
      </c>
      <c r="ER143">
        <f>IF(ISNA(EN143),NA(),Capability!$L$9)</f>
        <v/>
      </c>
      <c r="ES143">
        <f>IF(OR(ISNA(EO143),ISNA(EO142)),NA(),ABS(EO143-EO142))</f>
        <v/>
      </c>
      <c r="ET143">
        <f>IF(ISNA(EN143),NA(),Capability!$N$9)</f>
        <v/>
      </c>
      <c r="EU143">
        <f>IF(ISNA(EN143),NA(),IF(OR(Capability!$Q$9="",Settings!$F$7&lt;&gt;"Y"),NA(),Capability!$Q$9))</f>
        <v/>
      </c>
      <c r="EV143">
        <f>IF(ISNA(EN143),NA(),IF(OR(Capability!$P$9="",Settings!$F$7&lt;&gt;"Y"),NA(),Capability!$P$9))</f>
        <v/>
      </c>
      <c r="FD143">
        <f>IF((FG$1+139)&gt;FE$1,NA(),(FG$1+139)-4)</f>
        <v/>
      </c>
      <c r="FE143">
        <f>IF((FG$1+139)&gt;FE$1,NA(),INDEX('Data Entry'!$M$5:$M$10004,(FG$1+139)-4))</f>
        <v/>
      </c>
      <c r="FF143">
        <f>IF(ISNA(FD143),NA(),Capability!$K$10)</f>
        <v/>
      </c>
      <c r="FG143">
        <f>IF(ISNA(FD143),NA(),Capability!$J$10)</f>
        <v/>
      </c>
      <c r="FH143">
        <f>IF(ISNA(FD143),NA(),Capability!$L$10)</f>
        <v/>
      </c>
      <c r="FI143">
        <f>IF(OR(ISNA(FE143),ISNA(FE142)),NA(),ABS(FE143-FE142))</f>
        <v/>
      </c>
      <c r="FJ143">
        <f>IF(ISNA(FD143),NA(),Capability!$N$10)</f>
        <v/>
      </c>
      <c r="FK143">
        <f>IF(ISNA(FD143),NA(),IF(OR(Capability!$Q$10="",Settings!$F$7&lt;&gt;"Y"),NA(),Capability!$Q$10))</f>
        <v/>
      </c>
      <c r="FL143">
        <f>IF(ISNA(FD143),NA(),IF(OR(Capability!$P$10="",Settings!$F$7&lt;&gt;"Y"),NA(),Capability!$P$10))</f>
        <v/>
      </c>
      <c r="FT143">
        <f>IF((FW$1+139)&gt;FU$1,NA(),(FW$1+139)-4)</f>
        <v/>
      </c>
      <c r="FU143">
        <f>IF((FW$1+139)&gt;FU$1,NA(),INDEX('Data Entry'!$N$5:$N$10004,(FW$1+139)-4))</f>
        <v/>
      </c>
      <c r="FV143">
        <f>IF(ISNA(FT143),NA(),Capability!$K$11)</f>
        <v/>
      </c>
      <c r="FW143">
        <f>IF(ISNA(FT143),NA(),Capability!$J$11)</f>
        <v/>
      </c>
      <c r="FX143">
        <f>IF(ISNA(FT143),NA(),Capability!$L$11)</f>
        <v/>
      </c>
      <c r="FY143">
        <f>IF(OR(ISNA(FU143),ISNA(FU142)),NA(),ABS(FU143-FU142))</f>
        <v/>
      </c>
      <c r="FZ143">
        <f>IF(ISNA(FT143),NA(),Capability!$N$11)</f>
        <v/>
      </c>
      <c r="GA143">
        <f>IF(ISNA(FT143),NA(),IF(OR(Capability!$Q$11="",Settings!$F$7&lt;&gt;"Y"),NA(),Capability!$Q$11))</f>
        <v/>
      </c>
      <c r="GB143">
        <f>IF(ISNA(FT143),NA(),IF(OR(Capability!$P$11="",Settings!$F$7&lt;&gt;"Y"),NA(),Capability!$P$11))</f>
        <v/>
      </c>
      <c r="GJ143">
        <f>IF((GM$1+139)&gt;GK$1,NA(),(GM$1+139)-4)</f>
        <v/>
      </c>
      <c r="GK143">
        <f>IF((GM$1+139)&gt;GK$1,NA(),INDEX('Data Entry'!$O$5:$O$10004,(GM$1+139)-4))</f>
        <v/>
      </c>
      <c r="GL143">
        <f>IF(ISNA(GJ143),NA(),Capability!$K$12)</f>
        <v/>
      </c>
      <c r="GM143">
        <f>IF(ISNA(GJ143),NA(),Capability!$J$12)</f>
        <v/>
      </c>
      <c r="GN143">
        <f>IF(ISNA(GJ143),NA(),Capability!$L$12)</f>
        <v/>
      </c>
      <c r="GO143">
        <f>IF(OR(ISNA(GK143),ISNA(GK142)),NA(),ABS(GK143-GK142))</f>
        <v/>
      </c>
      <c r="GP143">
        <f>IF(ISNA(GJ143),NA(),Capability!$N$12)</f>
        <v/>
      </c>
      <c r="GQ143">
        <f>IF(ISNA(GJ143),NA(),IF(OR(Capability!$Q$12="",Settings!$F$7&lt;&gt;"Y"),NA(),Capability!$Q$12))</f>
        <v/>
      </c>
      <c r="GR143">
        <f>IF(ISNA(GJ143),NA(),IF(OR(Capability!$P$12="",Settings!$F$7&lt;&gt;"Y"),NA(),Capability!$P$12))</f>
        <v/>
      </c>
      <c r="GZ143">
        <f>IF((HC$1+139)&gt;HA$1,NA(),(HC$1+139)-4)</f>
        <v/>
      </c>
      <c r="HA143">
        <f>IF((HC$1+139)&gt;HA$1,NA(),INDEX('Data Entry'!$P$5:$P$10004,(HC$1+139)-4))</f>
        <v/>
      </c>
      <c r="HB143">
        <f>IF(ISNA(GZ143),NA(),Capability!$K$13)</f>
        <v/>
      </c>
      <c r="HC143">
        <f>IF(ISNA(GZ143),NA(),Capability!$J$13)</f>
        <v/>
      </c>
      <c r="HD143">
        <f>IF(ISNA(GZ143),NA(),Capability!$L$13)</f>
        <v/>
      </c>
      <c r="HE143">
        <f>IF(OR(ISNA(HA143),ISNA(HA142)),NA(),ABS(HA143-HA142))</f>
        <v/>
      </c>
      <c r="HF143">
        <f>IF(ISNA(GZ143),NA(),Capability!$N$13)</f>
        <v/>
      </c>
      <c r="HG143">
        <f>IF(ISNA(GZ143),NA(),IF(OR(Capability!$Q$13="",Settings!$F$7&lt;&gt;"Y"),NA(),Capability!$Q$13))</f>
        <v/>
      </c>
      <c r="HH143">
        <f>IF(ISNA(GZ143),NA(),IF(OR(Capability!$P$13="",Settings!$F$7&lt;&gt;"Y"),NA(),Capability!$P$13))</f>
        <v/>
      </c>
      <c r="HP143">
        <f>IF((HS$1+139)&gt;HQ$1,NA(),(HS$1+139)-4)</f>
        <v/>
      </c>
      <c r="HQ143">
        <f>IF((HS$1+139)&gt;HQ$1,NA(),INDEX('Data Entry'!$Q$5:$Q$10004,(HS$1+139)-4))</f>
        <v/>
      </c>
      <c r="HR143">
        <f>IF(ISNA(HP143),NA(),Capability!$K$14)</f>
        <v/>
      </c>
      <c r="HS143">
        <f>IF(ISNA(HP143),NA(),Capability!$J$14)</f>
        <v/>
      </c>
      <c r="HT143">
        <f>IF(ISNA(HP143),NA(),Capability!$L$14)</f>
        <v/>
      </c>
      <c r="HU143">
        <f>IF(OR(ISNA(HQ143),ISNA(HQ142)),NA(),ABS(HQ143-HQ142))</f>
        <v/>
      </c>
      <c r="HV143">
        <f>IF(ISNA(HP143),NA(),Capability!$N$14)</f>
        <v/>
      </c>
      <c r="HW143">
        <f>IF(ISNA(HP143),NA(),IF(OR(Capability!$Q$14="",Settings!$F$7&lt;&gt;"Y"),NA(),Capability!$Q$14))</f>
        <v/>
      </c>
      <c r="HX143">
        <f>IF(ISNA(HP143),NA(),IF(OR(Capability!$P$14="",Settings!$F$7&lt;&gt;"Y"),NA(),Capability!$P$14))</f>
        <v/>
      </c>
    </row>
    <row r="144">
      <c r="A144" s="35" t="inlineStr">
        <is>
          <t>Nominal</t>
        </is>
      </c>
      <c r="B144" s="23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R144">
        <f>IF((CU$1+140)&gt;CS$1,NA(),(CU$1+140)-4)</f>
        <v/>
      </c>
      <c r="CS144">
        <f>IF((CU$1+140)&gt;CS$1,NA(),INDEX('Data Entry'!$I$5:$I$10004,(CU$1+140)-4))</f>
        <v/>
      </c>
      <c r="CT144">
        <f>IF(ISNA(CR144),NA(),Capability!$K$6)</f>
        <v/>
      </c>
      <c r="CU144">
        <f>IF(ISNA(CR144),NA(),Capability!$J$6)</f>
        <v/>
      </c>
      <c r="CV144">
        <f>IF(ISNA(CR144),NA(),Capability!$L$6)</f>
        <v/>
      </c>
      <c r="CW144">
        <f>IF(OR(ISNA(CS144),ISNA(CS143)),NA(),ABS(CS144-CS143))</f>
        <v/>
      </c>
      <c r="CX144">
        <f>IF(ISNA(CR144),NA(),Capability!$N$6)</f>
        <v/>
      </c>
      <c r="CY144">
        <f>IF(ISNA(CR144),NA(),IF(OR(Capability!$Q$6="",Settings!$F$7&lt;&gt;"Y"),NA(),Capability!$Q$6))</f>
        <v/>
      </c>
      <c r="CZ144">
        <f>IF(ISNA(CR144),NA(),IF(OR(Capability!$P$6="",Settings!$F$7&lt;&gt;"Y"),NA(),Capability!$P$6))</f>
        <v/>
      </c>
      <c r="DH144">
        <f>IF((DK$1+140)&gt;DI$1,NA(),(DK$1+140)-4)</f>
        <v/>
      </c>
      <c r="DI144">
        <f>IF((DK$1+140)&gt;DI$1,NA(),INDEX('Data Entry'!$J$5:$J$10004,(DK$1+140)-4))</f>
        <v/>
      </c>
      <c r="DJ144">
        <f>IF(ISNA(DH144),NA(),Capability!$K$7)</f>
        <v/>
      </c>
      <c r="DK144">
        <f>IF(ISNA(DH144),NA(),Capability!$J$7)</f>
        <v/>
      </c>
      <c r="DL144">
        <f>IF(ISNA(DH144),NA(),Capability!$L$7)</f>
        <v/>
      </c>
      <c r="DM144">
        <f>IF(OR(ISNA(DI144),ISNA(DI143)),NA(),ABS(DI144-DI143))</f>
        <v/>
      </c>
      <c r="DN144">
        <f>IF(ISNA(DH144),NA(),Capability!$N$7)</f>
        <v/>
      </c>
      <c r="DO144">
        <f>IF(ISNA(DH144),NA(),IF(OR(Capability!$Q$7="",Settings!$F$7&lt;&gt;"Y"),NA(),Capability!$Q$7))</f>
        <v/>
      </c>
      <c r="DP144">
        <f>IF(ISNA(DH144),NA(),IF(OR(Capability!$P$7="",Settings!$F$7&lt;&gt;"Y"),NA(),Capability!$P$7))</f>
        <v/>
      </c>
      <c r="DX144">
        <f>IF((EA$1+140)&gt;DY$1,NA(),(EA$1+140)-4)</f>
        <v/>
      </c>
      <c r="DY144">
        <f>IF((EA$1+140)&gt;DY$1,NA(),INDEX('Data Entry'!$K$5:$K$10004,(EA$1+140)-4))</f>
        <v/>
      </c>
      <c r="DZ144">
        <f>IF(ISNA(DX144),NA(),Capability!$K$8)</f>
        <v/>
      </c>
      <c r="EA144">
        <f>IF(ISNA(DX144),NA(),Capability!$J$8)</f>
        <v/>
      </c>
      <c r="EB144">
        <f>IF(ISNA(DX144),NA(),Capability!$L$8)</f>
        <v/>
      </c>
      <c r="EC144">
        <f>IF(OR(ISNA(DY144),ISNA(DY143)),NA(),ABS(DY144-DY143))</f>
        <v/>
      </c>
      <c r="ED144">
        <f>IF(ISNA(DX144),NA(),Capability!$N$8)</f>
        <v/>
      </c>
      <c r="EE144">
        <f>IF(ISNA(DX144),NA(),IF(OR(Capability!$Q$8="",Settings!$F$7&lt;&gt;"Y"),NA(),Capability!$Q$8))</f>
        <v/>
      </c>
      <c r="EF144">
        <f>IF(ISNA(DX144),NA(),IF(OR(Capability!$P$8="",Settings!$F$7&lt;&gt;"Y"),NA(),Capability!$P$8))</f>
        <v/>
      </c>
      <c r="EN144">
        <f>IF((EQ$1+140)&gt;EO$1,NA(),(EQ$1+140)-4)</f>
        <v/>
      </c>
      <c r="EO144">
        <f>IF((EQ$1+140)&gt;EO$1,NA(),INDEX('Data Entry'!$L$5:$L$10004,(EQ$1+140)-4))</f>
        <v/>
      </c>
      <c r="EP144">
        <f>IF(ISNA(EN144),NA(),Capability!$K$9)</f>
        <v/>
      </c>
      <c r="EQ144">
        <f>IF(ISNA(EN144),NA(),Capability!$J$9)</f>
        <v/>
      </c>
      <c r="ER144">
        <f>IF(ISNA(EN144),NA(),Capability!$L$9)</f>
        <v/>
      </c>
      <c r="ES144">
        <f>IF(OR(ISNA(EO144),ISNA(EO143)),NA(),ABS(EO144-EO143))</f>
        <v/>
      </c>
      <c r="ET144">
        <f>IF(ISNA(EN144),NA(),Capability!$N$9)</f>
        <v/>
      </c>
      <c r="EU144">
        <f>IF(ISNA(EN144),NA(),IF(OR(Capability!$Q$9="",Settings!$F$7&lt;&gt;"Y"),NA(),Capability!$Q$9))</f>
        <v/>
      </c>
      <c r="EV144">
        <f>IF(ISNA(EN144),NA(),IF(OR(Capability!$P$9="",Settings!$F$7&lt;&gt;"Y"),NA(),Capability!$P$9))</f>
        <v/>
      </c>
      <c r="FD144">
        <f>IF((FG$1+140)&gt;FE$1,NA(),(FG$1+140)-4)</f>
        <v/>
      </c>
      <c r="FE144">
        <f>IF((FG$1+140)&gt;FE$1,NA(),INDEX('Data Entry'!$M$5:$M$10004,(FG$1+140)-4))</f>
        <v/>
      </c>
      <c r="FF144">
        <f>IF(ISNA(FD144),NA(),Capability!$K$10)</f>
        <v/>
      </c>
      <c r="FG144">
        <f>IF(ISNA(FD144),NA(),Capability!$J$10)</f>
        <v/>
      </c>
      <c r="FH144">
        <f>IF(ISNA(FD144),NA(),Capability!$L$10)</f>
        <v/>
      </c>
      <c r="FI144">
        <f>IF(OR(ISNA(FE144),ISNA(FE143)),NA(),ABS(FE144-FE143))</f>
        <v/>
      </c>
      <c r="FJ144">
        <f>IF(ISNA(FD144),NA(),Capability!$N$10)</f>
        <v/>
      </c>
      <c r="FK144">
        <f>IF(ISNA(FD144),NA(),IF(OR(Capability!$Q$10="",Settings!$F$7&lt;&gt;"Y"),NA(),Capability!$Q$10))</f>
        <v/>
      </c>
      <c r="FL144">
        <f>IF(ISNA(FD144),NA(),IF(OR(Capability!$P$10="",Settings!$F$7&lt;&gt;"Y"),NA(),Capability!$P$10))</f>
        <v/>
      </c>
      <c r="FT144">
        <f>IF((FW$1+140)&gt;FU$1,NA(),(FW$1+140)-4)</f>
        <v/>
      </c>
      <c r="FU144">
        <f>IF((FW$1+140)&gt;FU$1,NA(),INDEX('Data Entry'!$N$5:$N$10004,(FW$1+140)-4))</f>
        <v/>
      </c>
      <c r="FV144">
        <f>IF(ISNA(FT144),NA(),Capability!$K$11)</f>
        <v/>
      </c>
      <c r="FW144">
        <f>IF(ISNA(FT144),NA(),Capability!$J$11)</f>
        <v/>
      </c>
      <c r="FX144">
        <f>IF(ISNA(FT144),NA(),Capability!$L$11)</f>
        <v/>
      </c>
      <c r="FY144">
        <f>IF(OR(ISNA(FU144),ISNA(FU143)),NA(),ABS(FU144-FU143))</f>
        <v/>
      </c>
      <c r="FZ144">
        <f>IF(ISNA(FT144),NA(),Capability!$N$11)</f>
        <v/>
      </c>
      <c r="GA144">
        <f>IF(ISNA(FT144),NA(),IF(OR(Capability!$Q$11="",Settings!$F$7&lt;&gt;"Y"),NA(),Capability!$Q$11))</f>
        <v/>
      </c>
      <c r="GB144">
        <f>IF(ISNA(FT144),NA(),IF(OR(Capability!$P$11="",Settings!$F$7&lt;&gt;"Y"),NA(),Capability!$P$11))</f>
        <v/>
      </c>
      <c r="GJ144">
        <f>IF((GM$1+140)&gt;GK$1,NA(),(GM$1+140)-4)</f>
        <v/>
      </c>
      <c r="GK144">
        <f>IF((GM$1+140)&gt;GK$1,NA(),INDEX('Data Entry'!$O$5:$O$10004,(GM$1+140)-4))</f>
        <v/>
      </c>
      <c r="GL144">
        <f>IF(ISNA(GJ144),NA(),Capability!$K$12)</f>
        <v/>
      </c>
      <c r="GM144">
        <f>IF(ISNA(GJ144),NA(),Capability!$J$12)</f>
        <v/>
      </c>
      <c r="GN144">
        <f>IF(ISNA(GJ144),NA(),Capability!$L$12)</f>
        <v/>
      </c>
      <c r="GO144">
        <f>IF(OR(ISNA(GK144),ISNA(GK143)),NA(),ABS(GK144-GK143))</f>
        <v/>
      </c>
      <c r="GP144">
        <f>IF(ISNA(GJ144),NA(),Capability!$N$12)</f>
        <v/>
      </c>
      <c r="GQ144">
        <f>IF(ISNA(GJ144),NA(),IF(OR(Capability!$Q$12="",Settings!$F$7&lt;&gt;"Y"),NA(),Capability!$Q$12))</f>
        <v/>
      </c>
      <c r="GR144">
        <f>IF(ISNA(GJ144),NA(),IF(OR(Capability!$P$12="",Settings!$F$7&lt;&gt;"Y"),NA(),Capability!$P$12))</f>
        <v/>
      </c>
      <c r="GZ144">
        <f>IF((HC$1+140)&gt;HA$1,NA(),(HC$1+140)-4)</f>
        <v/>
      </c>
      <c r="HA144">
        <f>IF((HC$1+140)&gt;HA$1,NA(),INDEX('Data Entry'!$P$5:$P$10004,(HC$1+140)-4))</f>
        <v/>
      </c>
      <c r="HB144">
        <f>IF(ISNA(GZ144),NA(),Capability!$K$13)</f>
        <v/>
      </c>
      <c r="HC144">
        <f>IF(ISNA(GZ144),NA(),Capability!$J$13)</f>
        <v/>
      </c>
      <c r="HD144">
        <f>IF(ISNA(GZ144),NA(),Capability!$L$13)</f>
        <v/>
      </c>
      <c r="HE144">
        <f>IF(OR(ISNA(HA144),ISNA(HA143)),NA(),ABS(HA144-HA143))</f>
        <v/>
      </c>
      <c r="HF144">
        <f>IF(ISNA(GZ144),NA(),Capability!$N$13)</f>
        <v/>
      </c>
      <c r="HG144">
        <f>IF(ISNA(GZ144),NA(),IF(OR(Capability!$Q$13="",Settings!$F$7&lt;&gt;"Y"),NA(),Capability!$Q$13))</f>
        <v/>
      </c>
      <c r="HH144">
        <f>IF(ISNA(GZ144),NA(),IF(OR(Capability!$P$13="",Settings!$F$7&lt;&gt;"Y"),NA(),Capability!$P$13))</f>
        <v/>
      </c>
      <c r="HP144">
        <f>IF((HS$1+140)&gt;HQ$1,NA(),(HS$1+140)-4)</f>
        <v/>
      </c>
      <c r="HQ144">
        <f>IF((HS$1+140)&gt;HQ$1,NA(),INDEX('Data Entry'!$Q$5:$Q$10004,(HS$1+140)-4))</f>
        <v/>
      </c>
      <c r="HR144">
        <f>IF(ISNA(HP144),NA(),Capability!$K$14)</f>
        <v/>
      </c>
      <c r="HS144">
        <f>IF(ISNA(HP144),NA(),Capability!$J$14)</f>
        <v/>
      </c>
      <c r="HT144">
        <f>IF(ISNA(HP144),NA(),Capability!$L$14)</f>
        <v/>
      </c>
      <c r="HU144">
        <f>IF(OR(ISNA(HQ144),ISNA(HQ143)),NA(),ABS(HQ144-HQ143))</f>
        <v/>
      </c>
      <c r="HV144">
        <f>IF(ISNA(HP144),NA(),Capability!$N$14)</f>
        <v/>
      </c>
      <c r="HW144">
        <f>IF(ISNA(HP144),NA(),IF(OR(Capability!$Q$14="",Settings!$F$7&lt;&gt;"Y"),NA(),Capability!$Q$14))</f>
        <v/>
      </c>
      <c r="HX144">
        <f>IF(ISNA(HP144),NA(),IF(OR(Capability!$P$14="",Settings!$F$7&lt;&gt;"Y"),NA(),Capability!$P$14))</f>
        <v/>
      </c>
    </row>
    <row r="145">
      <c r="A145" s="35" t="inlineStr">
        <is>
          <t>LSL</t>
        </is>
      </c>
      <c r="B145" s="23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R145">
        <f>IF((CU$1+141)&gt;CS$1,NA(),(CU$1+141)-4)</f>
        <v/>
      </c>
      <c r="CS145">
        <f>IF((CU$1+141)&gt;CS$1,NA(),INDEX('Data Entry'!$I$5:$I$10004,(CU$1+141)-4))</f>
        <v/>
      </c>
      <c r="CT145">
        <f>IF(ISNA(CR145),NA(),Capability!$K$6)</f>
        <v/>
      </c>
      <c r="CU145">
        <f>IF(ISNA(CR145),NA(),Capability!$J$6)</f>
        <v/>
      </c>
      <c r="CV145">
        <f>IF(ISNA(CR145),NA(),Capability!$L$6)</f>
        <v/>
      </c>
      <c r="CW145">
        <f>IF(OR(ISNA(CS145),ISNA(CS144)),NA(),ABS(CS145-CS144))</f>
        <v/>
      </c>
      <c r="CX145">
        <f>IF(ISNA(CR145),NA(),Capability!$N$6)</f>
        <v/>
      </c>
      <c r="CY145">
        <f>IF(ISNA(CR145),NA(),IF(OR(Capability!$Q$6="",Settings!$F$7&lt;&gt;"Y"),NA(),Capability!$Q$6))</f>
        <v/>
      </c>
      <c r="CZ145">
        <f>IF(ISNA(CR145),NA(),IF(OR(Capability!$P$6="",Settings!$F$7&lt;&gt;"Y"),NA(),Capability!$P$6))</f>
        <v/>
      </c>
      <c r="DH145">
        <f>IF((DK$1+141)&gt;DI$1,NA(),(DK$1+141)-4)</f>
        <v/>
      </c>
      <c r="DI145">
        <f>IF((DK$1+141)&gt;DI$1,NA(),INDEX('Data Entry'!$J$5:$J$10004,(DK$1+141)-4))</f>
        <v/>
      </c>
      <c r="DJ145">
        <f>IF(ISNA(DH145),NA(),Capability!$K$7)</f>
        <v/>
      </c>
      <c r="DK145">
        <f>IF(ISNA(DH145),NA(),Capability!$J$7)</f>
        <v/>
      </c>
      <c r="DL145">
        <f>IF(ISNA(DH145),NA(),Capability!$L$7)</f>
        <v/>
      </c>
      <c r="DM145">
        <f>IF(OR(ISNA(DI145),ISNA(DI144)),NA(),ABS(DI145-DI144))</f>
        <v/>
      </c>
      <c r="DN145">
        <f>IF(ISNA(DH145),NA(),Capability!$N$7)</f>
        <v/>
      </c>
      <c r="DO145">
        <f>IF(ISNA(DH145),NA(),IF(OR(Capability!$Q$7="",Settings!$F$7&lt;&gt;"Y"),NA(),Capability!$Q$7))</f>
        <v/>
      </c>
      <c r="DP145">
        <f>IF(ISNA(DH145),NA(),IF(OR(Capability!$P$7="",Settings!$F$7&lt;&gt;"Y"),NA(),Capability!$P$7))</f>
        <v/>
      </c>
      <c r="DX145">
        <f>IF((EA$1+141)&gt;DY$1,NA(),(EA$1+141)-4)</f>
        <v/>
      </c>
      <c r="DY145">
        <f>IF((EA$1+141)&gt;DY$1,NA(),INDEX('Data Entry'!$K$5:$K$10004,(EA$1+141)-4))</f>
        <v/>
      </c>
      <c r="DZ145">
        <f>IF(ISNA(DX145),NA(),Capability!$K$8)</f>
        <v/>
      </c>
      <c r="EA145">
        <f>IF(ISNA(DX145),NA(),Capability!$J$8)</f>
        <v/>
      </c>
      <c r="EB145">
        <f>IF(ISNA(DX145),NA(),Capability!$L$8)</f>
        <v/>
      </c>
      <c r="EC145">
        <f>IF(OR(ISNA(DY145),ISNA(DY144)),NA(),ABS(DY145-DY144))</f>
        <v/>
      </c>
      <c r="ED145">
        <f>IF(ISNA(DX145),NA(),Capability!$N$8)</f>
        <v/>
      </c>
      <c r="EE145">
        <f>IF(ISNA(DX145),NA(),IF(OR(Capability!$Q$8="",Settings!$F$7&lt;&gt;"Y"),NA(),Capability!$Q$8))</f>
        <v/>
      </c>
      <c r="EF145">
        <f>IF(ISNA(DX145),NA(),IF(OR(Capability!$P$8="",Settings!$F$7&lt;&gt;"Y"),NA(),Capability!$P$8))</f>
        <v/>
      </c>
      <c r="EN145">
        <f>IF((EQ$1+141)&gt;EO$1,NA(),(EQ$1+141)-4)</f>
        <v/>
      </c>
      <c r="EO145">
        <f>IF((EQ$1+141)&gt;EO$1,NA(),INDEX('Data Entry'!$L$5:$L$10004,(EQ$1+141)-4))</f>
        <v/>
      </c>
      <c r="EP145">
        <f>IF(ISNA(EN145),NA(),Capability!$K$9)</f>
        <v/>
      </c>
      <c r="EQ145">
        <f>IF(ISNA(EN145),NA(),Capability!$J$9)</f>
        <v/>
      </c>
      <c r="ER145">
        <f>IF(ISNA(EN145),NA(),Capability!$L$9)</f>
        <v/>
      </c>
      <c r="ES145">
        <f>IF(OR(ISNA(EO145),ISNA(EO144)),NA(),ABS(EO145-EO144))</f>
        <v/>
      </c>
      <c r="ET145">
        <f>IF(ISNA(EN145),NA(),Capability!$N$9)</f>
        <v/>
      </c>
      <c r="EU145">
        <f>IF(ISNA(EN145),NA(),IF(OR(Capability!$Q$9="",Settings!$F$7&lt;&gt;"Y"),NA(),Capability!$Q$9))</f>
        <v/>
      </c>
      <c r="EV145">
        <f>IF(ISNA(EN145),NA(),IF(OR(Capability!$P$9="",Settings!$F$7&lt;&gt;"Y"),NA(),Capability!$P$9))</f>
        <v/>
      </c>
      <c r="FD145">
        <f>IF((FG$1+141)&gt;FE$1,NA(),(FG$1+141)-4)</f>
        <v/>
      </c>
      <c r="FE145">
        <f>IF((FG$1+141)&gt;FE$1,NA(),INDEX('Data Entry'!$M$5:$M$10004,(FG$1+141)-4))</f>
        <v/>
      </c>
      <c r="FF145">
        <f>IF(ISNA(FD145),NA(),Capability!$K$10)</f>
        <v/>
      </c>
      <c r="FG145">
        <f>IF(ISNA(FD145),NA(),Capability!$J$10)</f>
        <v/>
      </c>
      <c r="FH145">
        <f>IF(ISNA(FD145),NA(),Capability!$L$10)</f>
        <v/>
      </c>
      <c r="FI145">
        <f>IF(OR(ISNA(FE145),ISNA(FE144)),NA(),ABS(FE145-FE144))</f>
        <v/>
      </c>
      <c r="FJ145">
        <f>IF(ISNA(FD145),NA(),Capability!$N$10)</f>
        <v/>
      </c>
      <c r="FK145">
        <f>IF(ISNA(FD145),NA(),IF(OR(Capability!$Q$10="",Settings!$F$7&lt;&gt;"Y"),NA(),Capability!$Q$10))</f>
        <v/>
      </c>
      <c r="FL145">
        <f>IF(ISNA(FD145),NA(),IF(OR(Capability!$P$10="",Settings!$F$7&lt;&gt;"Y"),NA(),Capability!$P$10))</f>
        <v/>
      </c>
      <c r="FT145">
        <f>IF((FW$1+141)&gt;FU$1,NA(),(FW$1+141)-4)</f>
        <v/>
      </c>
      <c r="FU145">
        <f>IF((FW$1+141)&gt;FU$1,NA(),INDEX('Data Entry'!$N$5:$N$10004,(FW$1+141)-4))</f>
        <v/>
      </c>
      <c r="FV145">
        <f>IF(ISNA(FT145),NA(),Capability!$K$11)</f>
        <v/>
      </c>
      <c r="FW145">
        <f>IF(ISNA(FT145),NA(),Capability!$J$11)</f>
        <v/>
      </c>
      <c r="FX145">
        <f>IF(ISNA(FT145),NA(),Capability!$L$11)</f>
        <v/>
      </c>
      <c r="FY145">
        <f>IF(OR(ISNA(FU145),ISNA(FU144)),NA(),ABS(FU145-FU144))</f>
        <v/>
      </c>
      <c r="FZ145">
        <f>IF(ISNA(FT145),NA(),Capability!$N$11)</f>
        <v/>
      </c>
      <c r="GA145">
        <f>IF(ISNA(FT145),NA(),IF(OR(Capability!$Q$11="",Settings!$F$7&lt;&gt;"Y"),NA(),Capability!$Q$11))</f>
        <v/>
      </c>
      <c r="GB145">
        <f>IF(ISNA(FT145),NA(),IF(OR(Capability!$P$11="",Settings!$F$7&lt;&gt;"Y"),NA(),Capability!$P$11))</f>
        <v/>
      </c>
      <c r="GJ145">
        <f>IF((GM$1+141)&gt;GK$1,NA(),(GM$1+141)-4)</f>
        <v/>
      </c>
      <c r="GK145">
        <f>IF((GM$1+141)&gt;GK$1,NA(),INDEX('Data Entry'!$O$5:$O$10004,(GM$1+141)-4))</f>
        <v/>
      </c>
      <c r="GL145">
        <f>IF(ISNA(GJ145),NA(),Capability!$K$12)</f>
        <v/>
      </c>
      <c r="GM145">
        <f>IF(ISNA(GJ145),NA(),Capability!$J$12)</f>
        <v/>
      </c>
      <c r="GN145">
        <f>IF(ISNA(GJ145),NA(),Capability!$L$12)</f>
        <v/>
      </c>
      <c r="GO145">
        <f>IF(OR(ISNA(GK145),ISNA(GK144)),NA(),ABS(GK145-GK144))</f>
        <v/>
      </c>
      <c r="GP145">
        <f>IF(ISNA(GJ145),NA(),Capability!$N$12)</f>
        <v/>
      </c>
      <c r="GQ145">
        <f>IF(ISNA(GJ145),NA(),IF(OR(Capability!$Q$12="",Settings!$F$7&lt;&gt;"Y"),NA(),Capability!$Q$12))</f>
        <v/>
      </c>
      <c r="GR145">
        <f>IF(ISNA(GJ145),NA(),IF(OR(Capability!$P$12="",Settings!$F$7&lt;&gt;"Y"),NA(),Capability!$P$12))</f>
        <v/>
      </c>
      <c r="GZ145">
        <f>IF((HC$1+141)&gt;HA$1,NA(),(HC$1+141)-4)</f>
        <v/>
      </c>
      <c r="HA145">
        <f>IF((HC$1+141)&gt;HA$1,NA(),INDEX('Data Entry'!$P$5:$P$10004,(HC$1+141)-4))</f>
        <v/>
      </c>
      <c r="HB145">
        <f>IF(ISNA(GZ145),NA(),Capability!$K$13)</f>
        <v/>
      </c>
      <c r="HC145">
        <f>IF(ISNA(GZ145),NA(),Capability!$J$13)</f>
        <v/>
      </c>
      <c r="HD145">
        <f>IF(ISNA(GZ145),NA(),Capability!$L$13)</f>
        <v/>
      </c>
      <c r="HE145">
        <f>IF(OR(ISNA(HA145),ISNA(HA144)),NA(),ABS(HA145-HA144))</f>
        <v/>
      </c>
      <c r="HF145">
        <f>IF(ISNA(GZ145),NA(),Capability!$N$13)</f>
        <v/>
      </c>
      <c r="HG145">
        <f>IF(ISNA(GZ145),NA(),IF(OR(Capability!$Q$13="",Settings!$F$7&lt;&gt;"Y"),NA(),Capability!$Q$13))</f>
        <v/>
      </c>
      <c r="HH145">
        <f>IF(ISNA(GZ145),NA(),IF(OR(Capability!$P$13="",Settings!$F$7&lt;&gt;"Y"),NA(),Capability!$P$13))</f>
        <v/>
      </c>
      <c r="HP145">
        <f>IF((HS$1+141)&gt;HQ$1,NA(),(HS$1+141)-4)</f>
        <v/>
      </c>
      <c r="HQ145">
        <f>IF((HS$1+141)&gt;HQ$1,NA(),INDEX('Data Entry'!$Q$5:$Q$10004,(HS$1+141)-4))</f>
        <v/>
      </c>
      <c r="HR145">
        <f>IF(ISNA(HP145),NA(),Capability!$K$14)</f>
        <v/>
      </c>
      <c r="HS145">
        <f>IF(ISNA(HP145),NA(),Capability!$J$14)</f>
        <v/>
      </c>
      <c r="HT145">
        <f>IF(ISNA(HP145),NA(),Capability!$L$14)</f>
        <v/>
      </c>
      <c r="HU145">
        <f>IF(OR(ISNA(HQ145),ISNA(HQ144)),NA(),ABS(HQ145-HQ144))</f>
        <v/>
      </c>
      <c r="HV145">
        <f>IF(ISNA(HP145),NA(),Capability!$N$14)</f>
        <v/>
      </c>
      <c r="HW145">
        <f>IF(ISNA(HP145),NA(),IF(OR(Capability!$Q$14="",Settings!$F$7&lt;&gt;"Y"),NA(),Capability!$Q$14))</f>
        <v/>
      </c>
      <c r="HX145">
        <f>IF(ISNA(HP145),NA(),IF(OR(Capability!$P$14="",Settings!$F$7&lt;&gt;"Y"),NA(),Capability!$P$14))</f>
        <v/>
      </c>
    </row>
    <row r="146">
      <c r="A146" s="37" t="inlineStr">
        <is>
          <t>CAPABILITY</t>
        </is>
      </c>
      <c r="B146" s="28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R146">
        <f>IF((CU$1+142)&gt;CS$1,NA(),(CU$1+142)-4)</f>
        <v/>
      </c>
      <c r="CS146">
        <f>IF((CU$1+142)&gt;CS$1,NA(),INDEX('Data Entry'!$I$5:$I$10004,(CU$1+142)-4))</f>
        <v/>
      </c>
      <c r="CT146">
        <f>IF(ISNA(CR146),NA(),Capability!$K$6)</f>
        <v/>
      </c>
      <c r="CU146">
        <f>IF(ISNA(CR146),NA(),Capability!$J$6)</f>
        <v/>
      </c>
      <c r="CV146">
        <f>IF(ISNA(CR146),NA(),Capability!$L$6)</f>
        <v/>
      </c>
      <c r="CW146">
        <f>IF(OR(ISNA(CS146),ISNA(CS145)),NA(),ABS(CS146-CS145))</f>
        <v/>
      </c>
      <c r="CX146">
        <f>IF(ISNA(CR146),NA(),Capability!$N$6)</f>
        <v/>
      </c>
      <c r="CY146">
        <f>IF(ISNA(CR146),NA(),IF(OR(Capability!$Q$6="",Settings!$F$7&lt;&gt;"Y"),NA(),Capability!$Q$6))</f>
        <v/>
      </c>
      <c r="CZ146">
        <f>IF(ISNA(CR146),NA(),IF(OR(Capability!$P$6="",Settings!$F$7&lt;&gt;"Y"),NA(),Capability!$P$6))</f>
        <v/>
      </c>
      <c r="DH146">
        <f>IF((DK$1+142)&gt;DI$1,NA(),(DK$1+142)-4)</f>
        <v/>
      </c>
      <c r="DI146">
        <f>IF((DK$1+142)&gt;DI$1,NA(),INDEX('Data Entry'!$J$5:$J$10004,(DK$1+142)-4))</f>
        <v/>
      </c>
      <c r="DJ146">
        <f>IF(ISNA(DH146),NA(),Capability!$K$7)</f>
        <v/>
      </c>
      <c r="DK146">
        <f>IF(ISNA(DH146),NA(),Capability!$J$7)</f>
        <v/>
      </c>
      <c r="DL146">
        <f>IF(ISNA(DH146),NA(),Capability!$L$7)</f>
        <v/>
      </c>
      <c r="DM146">
        <f>IF(OR(ISNA(DI146),ISNA(DI145)),NA(),ABS(DI146-DI145))</f>
        <v/>
      </c>
      <c r="DN146">
        <f>IF(ISNA(DH146),NA(),Capability!$N$7)</f>
        <v/>
      </c>
      <c r="DO146">
        <f>IF(ISNA(DH146),NA(),IF(OR(Capability!$Q$7="",Settings!$F$7&lt;&gt;"Y"),NA(),Capability!$Q$7))</f>
        <v/>
      </c>
      <c r="DP146">
        <f>IF(ISNA(DH146),NA(),IF(OR(Capability!$P$7="",Settings!$F$7&lt;&gt;"Y"),NA(),Capability!$P$7))</f>
        <v/>
      </c>
      <c r="DX146">
        <f>IF((EA$1+142)&gt;DY$1,NA(),(EA$1+142)-4)</f>
        <v/>
      </c>
      <c r="DY146">
        <f>IF((EA$1+142)&gt;DY$1,NA(),INDEX('Data Entry'!$K$5:$K$10004,(EA$1+142)-4))</f>
        <v/>
      </c>
      <c r="DZ146">
        <f>IF(ISNA(DX146),NA(),Capability!$K$8)</f>
        <v/>
      </c>
      <c r="EA146">
        <f>IF(ISNA(DX146),NA(),Capability!$J$8)</f>
        <v/>
      </c>
      <c r="EB146">
        <f>IF(ISNA(DX146),NA(),Capability!$L$8)</f>
        <v/>
      </c>
      <c r="EC146">
        <f>IF(OR(ISNA(DY146),ISNA(DY145)),NA(),ABS(DY146-DY145))</f>
        <v/>
      </c>
      <c r="ED146">
        <f>IF(ISNA(DX146),NA(),Capability!$N$8)</f>
        <v/>
      </c>
      <c r="EE146">
        <f>IF(ISNA(DX146),NA(),IF(OR(Capability!$Q$8="",Settings!$F$7&lt;&gt;"Y"),NA(),Capability!$Q$8))</f>
        <v/>
      </c>
      <c r="EF146">
        <f>IF(ISNA(DX146),NA(),IF(OR(Capability!$P$8="",Settings!$F$7&lt;&gt;"Y"),NA(),Capability!$P$8))</f>
        <v/>
      </c>
      <c r="EN146">
        <f>IF((EQ$1+142)&gt;EO$1,NA(),(EQ$1+142)-4)</f>
        <v/>
      </c>
      <c r="EO146">
        <f>IF((EQ$1+142)&gt;EO$1,NA(),INDEX('Data Entry'!$L$5:$L$10004,(EQ$1+142)-4))</f>
        <v/>
      </c>
      <c r="EP146">
        <f>IF(ISNA(EN146),NA(),Capability!$K$9)</f>
        <v/>
      </c>
      <c r="EQ146">
        <f>IF(ISNA(EN146),NA(),Capability!$J$9)</f>
        <v/>
      </c>
      <c r="ER146">
        <f>IF(ISNA(EN146),NA(),Capability!$L$9)</f>
        <v/>
      </c>
      <c r="ES146">
        <f>IF(OR(ISNA(EO146),ISNA(EO145)),NA(),ABS(EO146-EO145))</f>
        <v/>
      </c>
      <c r="ET146">
        <f>IF(ISNA(EN146),NA(),Capability!$N$9)</f>
        <v/>
      </c>
      <c r="EU146">
        <f>IF(ISNA(EN146),NA(),IF(OR(Capability!$Q$9="",Settings!$F$7&lt;&gt;"Y"),NA(),Capability!$Q$9))</f>
        <v/>
      </c>
      <c r="EV146">
        <f>IF(ISNA(EN146),NA(),IF(OR(Capability!$P$9="",Settings!$F$7&lt;&gt;"Y"),NA(),Capability!$P$9))</f>
        <v/>
      </c>
      <c r="FD146">
        <f>IF((FG$1+142)&gt;FE$1,NA(),(FG$1+142)-4)</f>
        <v/>
      </c>
      <c r="FE146">
        <f>IF((FG$1+142)&gt;FE$1,NA(),INDEX('Data Entry'!$M$5:$M$10004,(FG$1+142)-4))</f>
        <v/>
      </c>
      <c r="FF146">
        <f>IF(ISNA(FD146),NA(),Capability!$K$10)</f>
        <v/>
      </c>
      <c r="FG146">
        <f>IF(ISNA(FD146),NA(),Capability!$J$10)</f>
        <v/>
      </c>
      <c r="FH146">
        <f>IF(ISNA(FD146),NA(),Capability!$L$10)</f>
        <v/>
      </c>
      <c r="FI146">
        <f>IF(OR(ISNA(FE146),ISNA(FE145)),NA(),ABS(FE146-FE145))</f>
        <v/>
      </c>
      <c r="FJ146">
        <f>IF(ISNA(FD146),NA(),Capability!$N$10)</f>
        <v/>
      </c>
      <c r="FK146">
        <f>IF(ISNA(FD146),NA(),IF(OR(Capability!$Q$10="",Settings!$F$7&lt;&gt;"Y"),NA(),Capability!$Q$10))</f>
        <v/>
      </c>
      <c r="FL146">
        <f>IF(ISNA(FD146),NA(),IF(OR(Capability!$P$10="",Settings!$F$7&lt;&gt;"Y"),NA(),Capability!$P$10))</f>
        <v/>
      </c>
      <c r="FT146">
        <f>IF((FW$1+142)&gt;FU$1,NA(),(FW$1+142)-4)</f>
        <v/>
      </c>
      <c r="FU146">
        <f>IF((FW$1+142)&gt;FU$1,NA(),INDEX('Data Entry'!$N$5:$N$10004,(FW$1+142)-4))</f>
        <v/>
      </c>
      <c r="FV146">
        <f>IF(ISNA(FT146),NA(),Capability!$K$11)</f>
        <v/>
      </c>
      <c r="FW146">
        <f>IF(ISNA(FT146),NA(),Capability!$J$11)</f>
        <v/>
      </c>
      <c r="FX146">
        <f>IF(ISNA(FT146),NA(),Capability!$L$11)</f>
        <v/>
      </c>
      <c r="FY146">
        <f>IF(OR(ISNA(FU146),ISNA(FU145)),NA(),ABS(FU146-FU145))</f>
        <v/>
      </c>
      <c r="FZ146">
        <f>IF(ISNA(FT146),NA(),Capability!$N$11)</f>
        <v/>
      </c>
      <c r="GA146">
        <f>IF(ISNA(FT146),NA(),IF(OR(Capability!$Q$11="",Settings!$F$7&lt;&gt;"Y"),NA(),Capability!$Q$11))</f>
        <v/>
      </c>
      <c r="GB146">
        <f>IF(ISNA(FT146),NA(),IF(OR(Capability!$P$11="",Settings!$F$7&lt;&gt;"Y"),NA(),Capability!$P$11))</f>
        <v/>
      </c>
      <c r="GJ146">
        <f>IF((GM$1+142)&gt;GK$1,NA(),(GM$1+142)-4)</f>
        <v/>
      </c>
      <c r="GK146">
        <f>IF((GM$1+142)&gt;GK$1,NA(),INDEX('Data Entry'!$O$5:$O$10004,(GM$1+142)-4))</f>
        <v/>
      </c>
      <c r="GL146">
        <f>IF(ISNA(GJ146),NA(),Capability!$K$12)</f>
        <v/>
      </c>
      <c r="GM146">
        <f>IF(ISNA(GJ146),NA(),Capability!$J$12)</f>
        <v/>
      </c>
      <c r="GN146">
        <f>IF(ISNA(GJ146),NA(),Capability!$L$12)</f>
        <v/>
      </c>
      <c r="GO146">
        <f>IF(OR(ISNA(GK146),ISNA(GK145)),NA(),ABS(GK146-GK145))</f>
        <v/>
      </c>
      <c r="GP146">
        <f>IF(ISNA(GJ146),NA(),Capability!$N$12)</f>
        <v/>
      </c>
      <c r="GQ146">
        <f>IF(ISNA(GJ146),NA(),IF(OR(Capability!$Q$12="",Settings!$F$7&lt;&gt;"Y"),NA(),Capability!$Q$12))</f>
        <v/>
      </c>
      <c r="GR146">
        <f>IF(ISNA(GJ146),NA(),IF(OR(Capability!$P$12="",Settings!$F$7&lt;&gt;"Y"),NA(),Capability!$P$12))</f>
        <v/>
      </c>
      <c r="GZ146">
        <f>IF((HC$1+142)&gt;HA$1,NA(),(HC$1+142)-4)</f>
        <v/>
      </c>
      <c r="HA146">
        <f>IF((HC$1+142)&gt;HA$1,NA(),INDEX('Data Entry'!$P$5:$P$10004,(HC$1+142)-4))</f>
        <v/>
      </c>
      <c r="HB146">
        <f>IF(ISNA(GZ146),NA(),Capability!$K$13)</f>
        <v/>
      </c>
      <c r="HC146">
        <f>IF(ISNA(GZ146),NA(),Capability!$J$13)</f>
        <v/>
      </c>
      <c r="HD146">
        <f>IF(ISNA(GZ146),NA(),Capability!$L$13)</f>
        <v/>
      </c>
      <c r="HE146">
        <f>IF(OR(ISNA(HA146),ISNA(HA145)),NA(),ABS(HA146-HA145))</f>
        <v/>
      </c>
      <c r="HF146">
        <f>IF(ISNA(GZ146),NA(),Capability!$N$13)</f>
        <v/>
      </c>
      <c r="HG146">
        <f>IF(ISNA(GZ146),NA(),IF(OR(Capability!$Q$13="",Settings!$F$7&lt;&gt;"Y"),NA(),Capability!$Q$13))</f>
        <v/>
      </c>
      <c r="HH146">
        <f>IF(ISNA(GZ146),NA(),IF(OR(Capability!$P$13="",Settings!$F$7&lt;&gt;"Y"),NA(),Capability!$P$13))</f>
        <v/>
      </c>
      <c r="HP146">
        <f>IF((HS$1+142)&gt;HQ$1,NA(),(HS$1+142)-4)</f>
        <v/>
      </c>
      <c r="HQ146">
        <f>IF((HS$1+142)&gt;HQ$1,NA(),INDEX('Data Entry'!$Q$5:$Q$10004,(HS$1+142)-4))</f>
        <v/>
      </c>
      <c r="HR146">
        <f>IF(ISNA(HP146),NA(),Capability!$K$14)</f>
        <v/>
      </c>
      <c r="HS146">
        <f>IF(ISNA(HP146),NA(),Capability!$J$14)</f>
        <v/>
      </c>
      <c r="HT146">
        <f>IF(ISNA(HP146),NA(),Capability!$L$14)</f>
        <v/>
      </c>
      <c r="HU146">
        <f>IF(OR(ISNA(HQ146),ISNA(HQ145)),NA(),ABS(HQ146-HQ145))</f>
        <v/>
      </c>
      <c r="HV146">
        <f>IF(ISNA(HP146),NA(),Capability!$N$14)</f>
        <v/>
      </c>
      <c r="HW146">
        <f>IF(ISNA(HP146),NA(),IF(OR(Capability!$Q$14="",Settings!$F$7&lt;&gt;"Y"),NA(),Capability!$Q$14))</f>
        <v/>
      </c>
      <c r="HX146">
        <f>IF(ISNA(HP146),NA(),IF(OR(Capability!$P$14="",Settings!$F$7&lt;&gt;"Y"),NA(),Capability!$P$14))</f>
        <v/>
      </c>
    </row>
    <row r="147">
      <c r="A147" s="35" t="inlineStr">
        <is>
          <t>Cp</t>
        </is>
      </c>
      <c r="B147" s="38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R147">
        <f>IF((CU$1+143)&gt;CS$1,NA(),(CU$1+143)-4)</f>
        <v/>
      </c>
      <c r="CS147">
        <f>IF((CU$1+143)&gt;CS$1,NA(),INDEX('Data Entry'!$I$5:$I$10004,(CU$1+143)-4))</f>
        <v/>
      </c>
      <c r="CT147">
        <f>IF(ISNA(CR147),NA(),Capability!$K$6)</f>
        <v/>
      </c>
      <c r="CU147">
        <f>IF(ISNA(CR147),NA(),Capability!$J$6)</f>
        <v/>
      </c>
      <c r="CV147">
        <f>IF(ISNA(CR147),NA(),Capability!$L$6)</f>
        <v/>
      </c>
      <c r="CW147">
        <f>IF(OR(ISNA(CS147),ISNA(CS146)),NA(),ABS(CS147-CS146))</f>
        <v/>
      </c>
      <c r="CX147">
        <f>IF(ISNA(CR147),NA(),Capability!$N$6)</f>
        <v/>
      </c>
      <c r="CY147">
        <f>IF(ISNA(CR147),NA(),IF(OR(Capability!$Q$6="",Settings!$F$7&lt;&gt;"Y"),NA(),Capability!$Q$6))</f>
        <v/>
      </c>
      <c r="CZ147">
        <f>IF(ISNA(CR147),NA(),IF(OR(Capability!$P$6="",Settings!$F$7&lt;&gt;"Y"),NA(),Capability!$P$6))</f>
        <v/>
      </c>
      <c r="DH147">
        <f>IF((DK$1+143)&gt;DI$1,NA(),(DK$1+143)-4)</f>
        <v/>
      </c>
      <c r="DI147">
        <f>IF((DK$1+143)&gt;DI$1,NA(),INDEX('Data Entry'!$J$5:$J$10004,(DK$1+143)-4))</f>
        <v/>
      </c>
      <c r="DJ147">
        <f>IF(ISNA(DH147),NA(),Capability!$K$7)</f>
        <v/>
      </c>
      <c r="DK147">
        <f>IF(ISNA(DH147),NA(),Capability!$J$7)</f>
        <v/>
      </c>
      <c r="DL147">
        <f>IF(ISNA(DH147),NA(),Capability!$L$7)</f>
        <v/>
      </c>
      <c r="DM147">
        <f>IF(OR(ISNA(DI147),ISNA(DI146)),NA(),ABS(DI147-DI146))</f>
        <v/>
      </c>
      <c r="DN147">
        <f>IF(ISNA(DH147),NA(),Capability!$N$7)</f>
        <v/>
      </c>
      <c r="DO147">
        <f>IF(ISNA(DH147),NA(),IF(OR(Capability!$Q$7="",Settings!$F$7&lt;&gt;"Y"),NA(),Capability!$Q$7))</f>
        <v/>
      </c>
      <c r="DP147">
        <f>IF(ISNA(DH147),NA(),IF(OR(Capability!$P$7="",Settings!$F$7&lt;&gt;"Y"),NA(),Capability!$P$7))</f>
        <v/>
      </c>
      <c r="DX147">
        <f>IF((EA$1+143)&gt;DY$1,NA(),(EA$1+143)-4)</f>
        <v/>
      </c>
      <c r="DY147">
        <f>IF((EA$1+143)&gt;DY$1,NA(),INDEX('Data Entry'!$K$5:$K$10004,(EA$1+143)-4))</f>
        <v/>
      </c>
      <c r="DZ147">
        <f>IF(ISNA(DX147),NA(),Capability!$K$8)</f>
        <v/>
      </c>
      <c r="EA147">
        <f>IF(ISNA(DX147),NA(),Capability!$J$8)</f>
        <v/>
      </c>
      <c r="EB147">
        <f>IF(ISNA(DX147),NA(),Capability!$L$8)</f>
        <v/>
      </c>
      <c r="EC147">
        <f>IF(OR(ISNA(DY147),ISNA(DY146)),NA(),ABS(DY147-DY146))</f>
        <v/>
      </c>
      <c r="ED147">
        <f>IF(ISNA(DX147),NA(),Capability!$N$8)</f>
        <v/>
      </c>
      <c r="EE147">
        <f>IF(ISNA(DX147),NA(),IF(OR(Capability!$Q$8="",Settings!$F$7&lt;&gt;"Y"),NA(),Capability!$Q$8))</f>
        <v/>
      </c>
      <c r="EF147">
        <f>IF(ISNA(DX147),NA(),IF(OR(Capability!$P$8="",Settings!$F$7&lt;&gt;"Y"),NA(),Capability!$P$8))</f>
        <v/>
      </c>
      <c r="EN147">
        <f>IF((EQ$1+143)&gt;EO$1,NA(),(EQ$1+143)-4)</f>
        <v/>
      </c>
      <c r="EO147">
        <f>IF((EQ$1+143)&gt;EO$1,NA(),INDEX('Data Entry'!$L$5:$L$10004,(EQ$1+143)-4))</f>
        <v/>
      </c>
      <c r="EP147">
        <f>IF(ISNA(EN147),NA(),Capability!$K$9)</f>
        <v/>
      </c>
      <c r="EQ147">
        <f>IF(ISNA(EN147),NA(),Capability!$J$9)</f>
        <v/>
      </c>
      <c r="ER147">
        <f>IF(ISNA(EN147),NA(),Capability!$L$9)</f>
        <v/>
      </c>
      <c r="ES147">
        <f>IF(OR(ISNA(EO147),ISNA(EO146)),NA(),ABS(EO147-EO146))</f>
        <v/>
      </c>
      <c r="ET147">
        <f>IF(ISNA(EN147),NA(),Capability!$N$9)</f>
        <v/>
      </c>
      <c r="EU147">
        <f>IF(ISNA(EN147),NA(),IF(OR(Capability!$Q$9="",Settings!$F$7&lt;&gt;"Y"),NA(),Capability!$Q$9))</f>
        <v/>
      </c>
      <c r="EV147">
        <f>IF(ISNA(EN147),NA(),IF(OR(Capability!$P$9="",Settings!$F$7&lt;&gt;"Y"),NA(),Capability!$P$9))</f>
        <v/>
      </c>
      <c r="FD147">
        <f>IF((FG$1+143)&gt;FE$1,NA(),(FG$1+143)-4)</f>
        <v/>
      </c>
      <c r="FE147">
        <f>IF((FG$1+143)&gt;FE$1,NA(),INDEX('Data Entry'!$M$5:$M$10004,(FG$1+143)-4))</f>
        <v/>
      </c>
      <c r="FF147">
        <f>IF(ISNA(FD147),NA(),Capability!$K$10)</f>
        <v/>
      </c>
      <c r="FG147">
        <f>IF(ISNA(FD147),NA(),Capability!$J$10)</f>
        <v/>
      </c>
      <c r="FH147">
        <f>IF(ISNA(FD147),NA(),Capability!$L$10)</f>
        <v/>
      </c>
      <c r="FI147">
        <f>IF(OR(ISNA(FE147),ISNA(FE146)),NA(),ABS(FE147-FE146))</f>
        <v/>
      </c>
      <c r="FJ147">
        <f>IF(ISNA(FD147),NA(),Capability!$N$10)</f>
        <v/>
      </c>
      <c r="FK147">
        <f>IF(ISNA(FD147),NA(),IF(OR(Capability!$Q$10="",Settings!$F$7&lt;&gt;"Y"),NA(),Capability!$Q$10))</f>
        <v/>
      </c>
      <c r="FL147">
        <f>IF(ISNA(FD147),NA(),IF(OR(Capability!$P$10="",Settings!$F$7&lt;&gt;"Y"),NA(),Capability!$P$10))</f>
        <v/>
      </c>
      <c r="FT147">
        <f>IF((FW$1+143)&gt;FU$1,NA(),(FW$1+143)-4)</f>
        <v/>
      </c>
      <c r="FU147">
        <f>IF((FW$1+143)&gt;FU$1,NA(),INDEX('Data Entry'!$N$5:$N$10004,(FW$1+143)-4))</f>
        <v/>
      </c>
      <c r="FV147">
        <f>IF(ISNA(FT147),NA(),Capability!$K$11)</f>
        <v/>
      </c>
      <c r="FW147">
        <f>IF(ISNA(FT147),NA(),Capability!$J$11)</f>
        <v/>
      </c>
      <c r="FX147">
        <f>IF(ISNA(FT147),NA(),Capability!$L$11)</f>
        <v/>
      </c>
      <c r="FY147">
        <f>IF(OR(ISNA(FU147),ISNA(FU146)),NA(),ABS(FU147-FU146))</f>
        <v/>
      </c>
      <c r="FZ147">
        <f>IF(ISNA(FT147),NA(),Capability!$N$11)</f>
        <v/>
      </c>
      <c r="GA147">
        <f>IF(ISNA(FT147),NA(),IF(OR(Capability!$Q$11="",Settings!$F$7&lt;&gt;"Y"),NA(),Capability!$Q$11))</f>
        <v/>
      </c>
      <c r="GB147">
        <f>IF(ISNA(FT147),NA(),IF(OR(Capability!$P$11="",Settings!$F$7&lt;&gt;"Y"),NA(),Capability!$P$11))</f>
        <v/>
      </c>
      <c r="GJ147">
        <f>IF((GM$1+143)&gt;GK$1,NA(),(GM$1+143)-4)</f>
        <v/>
      </c>
      <c r="GK147">
        <f>IF((GM$1+143)&gt;GK$1,NA(),INDEX('Data Entry'!$O$5:$O$10004,(GM$1+143)-4))</f>
        <v/>
      </c>
      <c r="GL147">
        <f>IF(ISNA(GJ147),NA(),Capability!$K$12)</f>
        <v/>
      </c>
      <c r="GM147">
        <f>IF(ISNA(GJ147),NA(),Capability!$J$12)</f>
        <v/>
      </c>
      <c r="GN147">
        <f>IF(ISNA(GJ147),NA(),Capability!$L$12)</f>
        <v/>
      </c>
      <c r="GO147">
        <f>IF(OR(ISNA(GK147),ISNA(GK146)),NA(),ABS(GK147-GK146))</f>
        <v/>
      </c>
      <c r="GP147">
        <f>IF(ISNA(GJ147),NA(),Capability!$N$12)</f>
        <v/>
      </c>
      <c r="GQ147">
        <f>IF(ISNA(GJ147),NA(),IF(OR(Capability!$Q$12="",Settings!$F$7&lt;&gt;"Y"),NA(),Capability!$Q$12))</f>
        <v/>
      </c>
      <c r="GR147">
        <f>IF(ISNA(GJ147),NA(),IF(OR(Capability!$P$12="",Settings!$F$7&lt;&gt;"Y"),NA(),Capability!$P$12))</f>
        <v/>
      </c>
      <c r="GZ147">
        <f>IF((HC$1+143)&gt;HA$1,NA(),(HC$1+143)-4)</f>
        <v/>
      </c>
      <c r="HA147">
        <f>IF((HC$1+143)&gt;HA$1,NA(),INDEX('Data Entry'!$P$5:$P$10004,(HC$1+143)-4))</f>
        <v/>
      </c>
      <c r="HB147">
        <f>IF(ISNA(GZ147),NA(),Capability!$K$13)</f>
        <v/>
      </c>
      <c r="HC147">
        <f>IF(ISNA(GZ147),NA(),Capability!$J$13)</f>
        <v/>
      </c>
      <c r="HD147">
        <f>IF(ISNA(GZ147),NA(),Capability!$L$13)</f>
        <v/>
      </c>
      <c r="HE147">
        <f>IF(OR(ISNA(HA147),ISNA(HA146)),NA(),ABS(HA147-HA146))</f>
        <v/>
      </c>
      <c r="HF147">
        <f>IF(ISNA(GZ147),NA(),Capability!$N$13)</f>
        <v/>
      </c>
      <c r="HG147">
        <f>IF(ISNA(GZ147),NA(),IF(OR(Capability!$Q$13="",Settings!$F$7&lt;&gt;"Y"),NA(),Capability!$Q$13))</f>
        <v/>
      </c>
      <c r="HH147">
        <f>IF(ISNA(GZ147),NA(),IF(OR(Capability!$P$13="",Settings!$F$7&lt;&gt;"Y"),NA(),Capability!$P$13))</f>
        <v/>
      </c>
      <c r="HP147">
        <f>IF((HS$1+143)&gt;HQ$1,NA(),(HS$1+143)-4)</f>
        <v/>
      </c>
      <c r="HQ147">
        <f>IF((HS$1+143)&gt;HQ$1,NA(),INDEX('Data Entry'!$Q$5:$Q$10004,(HS$1+143)-4))</f>
        <v/>
      </c>
      <c r="HR147">
        <f>IF(ISNA(HP147),NA(),Capability!$K$14)</f>
        <v/>
      </c>
      <c r="HS147">
        <f>IF(ISNA(HP147),NA(),Capability!$J$14)</f>
        <v/>
      </c>
      <c r="HT147">
        <f>IF(ISNA(HP147),NA(),Capability!$L$14)</f>
        <v/>
      </c>
      <c r="HU147">
        <f>IF(OR(ISNA(HQ147),ISNA(HQ146)),NA(),ABS(HQ147-HQ146))</f>
        <v/>
      </c>
      <c r="HV147">
        <f>IF(ISNA(HP147),NA(),Capability!$N$14)</f>
        <v/>
      </c>
      <c r="HW147">
        <f>IF(ISNA(HP147),NA(),IF(OR(Capability!$Q$14="",Settings!$F$7&lt;&gt;"Y"),NA(),Capability!$Q$14))</f>
        <v/>
      </c>
      <c r="HX147">
        <f>IF(ISNA(HP147),NA(),IF(OR(Capability!$P$14="",Settings!$F$7&lt;&gt;"Y"),NA(),Capability!$P$14))</f>
        <v/>
      </c>
    </row>
    <row r="148">
      <c r="A148" s="35" t="inlineStr">
        <is>
          <t>Cpk</t>
        </is>
      </c>
      <c r="B148" s="38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R148">
        <f>IF((CU$1+144)&gt;CS$1,NA(),(CU$1+144)-4)</f>
        <v/>
      </c>
      <c r="CS148">
        <f>IF((CU$1+144)&gt;CS$1,NA(),INDEX('Data Entry'!$I$5:$I$10004,(CU$1+144)-4))</f>
        <v/>
      </c>
      <c r="CT148">
        <f>IF(ISNA(CR148),NA(),Capability!$K$6)</f>
        <v/>
      </c>
      <c r="CU148">
        <f>IF(ISNA(CR148),NA(),Capability!$J$6)</f>
        <v/>
      </c>
      <c r="CV148">
        <f>IF(ISNA(CR148),NA(),Capability!$L$6)</f>
        <v/>
      </c>
      <c r="CW148">
        <f>IF(OR(ISNA(CS148),ISNA(CS147)),NA(),ABS(CS148-CS147))</f>
        <v/>
      </c>
      <c r="CX148">
        <f>IF(ISNA(CR148),NA(),Capability!$N$6)</f>
        <v/>
      </c>
      <c r="CY148">
        <f>IF(ISNA(CR148),NA(),IF(OR(Capability!$Q$6="",Settings!$F$7&lt;&gt;"Y"),NA(),Capability!$Q$6))</f>
        <v/>
      </c>
      <c r="CZ148">
        <f>IF(ISNA(CR148),NA(),IF(OR(Capability!$P$6="",Settings!$F$7&lt;&gt;"Y"),NA(),Capability!$P$6))</f>
        <v/>
      </c>
      <c r="DH148">
        <f>IF((DK$1+144)&gt;DI$1,NA(),(DK$1+144)-4)</f>
        <v/>
      </c>
      <c r="DI148">
        <f>IF((DK$1+144)&gt;DI$1,NA(),INDEX('Data Entry'!$J$5:$J$10004,(DK$1+144)-4))</f>
        <v/>
      </c>
      <c r="DJ148">
        <f>IF(ISNA(DH148),NA(),Capability!$K$7)</f>
        <v/>
      </c>
      <c r="DK148">
        <f>IF(ISNA(DH148),NA(),Capability!$J$7)</f>
        <v/>
      </c>
      <c r="DL148">
        <f>IF(ISNA(DH148),NA(),Capability!$L$7)</f>
        <v/>
      </c>
      <c r="DM148">
        <f>IF(OR(ISNA(DI148),ISNA(DI147)),NA(),ABS(DI148-DI147))</f>
        <v/>
      </c>
      <c r="DN148">
        <f>IF(ISNA(DH148),NA(),Capability!$N$7)</f>
        <v/>
      </c>
      <c r="DO148">
        <f>IF(ISNA(DH148),NA(),IF(OR(Capability!$Q$7="",Settings!$F$7&lt;&gt;"Y"),NA(),Capability!$Q$7))</f>
        <v/>
      </c>
      <c r="DP148">
        <f>IF(ISNA(DH148),NA(),IF(OR(Capability!$P$7="",Settings!$F$7&lt;&gt;"Y"),NA(),Capability!$P$7))</f>
        <v/>
      </c>
      <c r="DX148">
        <f>IF((EA$1+144)&gt;DY$1,NA(),(EA$1+144)-4)</f>
        <v/>
      </c>
      <c r="DY148">
        <f>IF((EA$1+144)&gt;DY$1,NA(),INDEX('Data Entry'!$K$5:$K$10004,(EA$1+144)-4))</f>
        <v/>
      </c>
      <c r="DZ148">
        <f>IF(ISNA(DX148),NA(),Capability!$K$8)</f>
        <v/>
      </c>
      <c r="EA148">
        <f>IF(ISNA(DX148),NA(),Capability!$J$8)</f>
        <v/>
      </c>
      <c r="EB148">
        <f>IF(ISNA(DX148),NA(),Capability!$L$8)</f>
        <v/>
      </c>
      <c r="EC148">
        <f>IF(OR(ISNA(DY148),ISNA(DY147)),NA(),ABS(DY148-DY147))</f>
        <v/>
      </c>
      <c r="ED148">
        <f>IF(ISNA(DX148),NA(),Capability!$N$8)</f>
        <v/>
      </c>
      <c r="EE148">
        <f>IF(ISNA(DX148),NA(),IF(OR(Capability!$Q$8="",Settings!$F$7&lt;&gt;"Y"),NA(),Capability!$Q$8))</f>
        <v/>
      </c>
      <c r="EF148">
        <f>IF(ISNA(DX148),NA(),IF(OR(Capability!$P$8="",Settings!$F$7&lt;&gt;"Y"),NA(),Capability!$P$8))</f>
        <v/>
      </c>
      <c r="EN148">
        <f>IF((EQ$1+144)&gt;EO$1,NA(),(EQ$1+144)-4)</f>
        <v/>
      </c>
      <c r="EO148">
        <f>IF((EQ$1+144)&gt;EO$1,NA(),INDEX('Data Entry'!$L$5:$L$10004,(EQ$1+144)-4))</f>
        <v/>
      </c>
      <c r="EP148">
        <f>IF(ISNA(EN148),NA(),Capability!$K$9)</f>
        <v/>
      </c>
      <c r="EQ148">
        <f>IF(ISNA(EN148),NA(),Capability!$J$9)</f>
        <v/>
      </c>
      <c r="ER148">
        <f>IF(ISNA(EN148),NA(),Capability!$L$9)</f>
        <v/>
      </c>
      <c r="ES148">
        <f>IF(OR(ISNA(EO148),ISNA(EO147)),NA(),ABS(EO148-EO147))</f>
        <v/>
      </c>
      <c r="ET148">
        <f>IF(ISNA(EN148),NA(),Capability!$N$9)</f>
        <v/>
      </c>
      <c r="EU148">
        <f>IF(ISNA(EN148),NA(),IF(OR(Capability!$Q$9="",Settings!$F$7&lt;&gt;"Y"),NA(),Capability!$Q$9))</f>
        <v/>
      </c>
      <c r="EV148">
        <f>IF(ISNA(EN148),NA(),IF(OR(Capability!$P$9="",Settings!$F$7&lt;&gt;"Y"),NA(),Capability!$P$9))</f>
        <v/>
      </c>
      <c r="FD148">
        <f>IF((FG$1+144)&gt;FE$1,NA(),(FG$1+144)-4)</f>
        <v/>
      </c>
      <c r="FE148">
        <f>IF((FG$1+144)&gt;FE$1,NA(),INDEX('Data Entry'!$M$5:$M$10004,(FG$1+144)-4))</f>
        <v/>
      </c>
      <c r="FF148">
        <f>IF(ISNA(FD148),NA(),Capability!$K$10)</f>
        <v/>
      </c>
      <c r="FG148">
        <f>IF(ISNA(FD148),NA(),Capability!$J$10)</f>
        <v/>
      </c>
      <c r="FH148">
        <f>IF(ISNA(FD148),NA(),Capability!$L$10)</f>
        <v/>
      </c>
      <c r="FI148">
        <f>IF(OR(ISNA(FE148),ISNA(FE147)),NA(),ABS(FE148-FE147))</f>
        <v/>
      </c>
      <c r="FJ148">
        <f>IF(ISNA(FD148),NA(),Capability!$N$10)</f>
        <v/>
      </c>
      <c r="FK148">
        <f>IF(ISNA(FD148),NA(),IF(OR(Capability!$Q$10="",Settings!$F$7&lt;&gt;"Y"),NA(),Capability!$Q$10))</f>
        <v/>
      </c>
      <c r="FL148">
        <f>IF(ISNA(FD148),NA(),IF(OR(Capability!$P$10="",Settings!$F$7&lt;&gt;"Y"),NA(),Capability!$P$10))</f>
        <v/>
      </c>
      <c r="FT148">
        <f>IF((FW$1+144)&gt;FU$1,NA(),(FW$1+144)-4)</f>
        <v/>
      </c>
      <c r="FU148">
        <f>IF((FW$1+144)&gt;FU$1,NA(),INDEX('Data Entry'!$N$5:$N$10004,(FW$1+144)-4))</f>
        <v/>
      </c>
      <c r="FV148">
        <f>IF(ISNA(FT148),NA(),Capability!$K$11)</f>
        <v/>
      </c>
      <c r="FW148">
        <f>IF(ISNA(FT148),NA(),Capability!$J$11)</f>
        <v/>
      </c>
      <c r="FX148">
        <f>IF(ISNA(FT148),NA(),Capability!$L$11)</f>
        <v/>
      </c>
      <c r="FY148">
        <f>IF(OR(ISNA(FU148),ISNA(FU147)),NA(),ABS(FU148-FU147))</f>
        <v/>
      </c>
      <c r="FZ148">
        <f>IF(ISNA(FT148),NA(),Capability!$N$11)</f>
        <v/>
      </c>
      <c r="GA148">
        <f>IF(ISNA(FT148),NA(),IF(OR(Capability!$Q$11="",Settings!$F$7&lt;&gt;"Y"),NA(),Capability!$Q$11))</f>
        <v/>
      </c>
      <c r="GB148">
        <f>IF(ISNA(FT148),NA(),IF(OR(Capability!$P$11="",Settings!$F$7&lt;&gt;"Y"),NA(),Capability!$P$11))</f>
        <v/>
      </c>
      <c r="GJ148">
        <f>IF((GM$1+144)&gt;GK$1,NA(),(GM$1+144)-4)</f>
        <v/>
      </c>
      <c r="GK148">
        <f>IF((GM$1+144)&gt;GK$1,NA(),INDEX('Data Entry'!$O$5:$O$10004,(GM$1+144)-4))</f>
        <v/>
      </c>
      <c r="GL148">
        <f>IF(ISNA(GJ148),NA(),Capability!$K$12)</f>
        <v/>
      </c>
      <c r="GM148">
        <f>IF(ISNA(GJ148),NA(),Capability!$J$12)</f>
        <v/>
      </c>
      <c r="GN148">
        <f>IF(ISNA(GJ148),NA(),Capability!$L$12)</f>
        <v/>
      </c>
      <c r="GO148">
        <f>IF(OR(ISNA(GK148),ISNA(GK147)),NA(),ABS(GK148-GK147))</f>
        <v/>
      </c>
      <c r="GP148">
        <f>IF(ISNA(GJ148),NA(),Capability!$N$12)</f>
        <v/>
      </c>
      <c r="GQ148">
        <f>IF(ISNA(GJ148),NA(),IF(OR(Capability!$Q$12="",Settings!$F$7&lt;&gt;"Y"),NA(),Capability!$Q$12))</f>
        <v/>
      </c>
      <c r="GR148">
        <f>IF(ISNA(GJ148),NA(),IF(OR(Capability!$P$12="",Settings!$F$7&lt;&gt;"Y"),NA(),Capability!$P$12))</f>
        <v/>
      </c>
      <c r="GZ148">
        <f>IF((HC$1+144)&gt;HA$1,NA(),(HC$1+144)-4)</f>
        <v/>
      </c>
      <c r="HA148">
        <f>IF((HC$1+144)&gt;HA$1,NA(),INDEX('Data Entry'!$P$5:$P$10004,(HC$1+144)-4))</f>
        <v/>
      </c>
      <c r="HB148">
        <f>IF(ISNA(GZ148),NA(),Capability!$K$13)</f>
        <v/>
      </c>
      <c r="HC148">
        <f>IF(ISNA(GZ148),NA(),Capability!$J$13)</f>
        <v/>
      </c>
      <c r="HD148">
        <f>IF(ISNA(GZ148),NA(),Capability!$L$13)</f>
        <v/>
      </c>
      <c r="HE148">
        <f>IF(OR(ISNA(HA148),ISNA(HA147)),NA(),ABS(HA148-HA147))</f>
        <v/>
      </c>
      <c r="HF148">
        <f>IF(ISNA(GZ148),NA(),Capability!$N$13)</f>
        <v/>
      </c>
      <c r="HG148">
        <f>IF(ISNA(GZ148),NA(),IF(OR(Capability!$Q$13="",Settings!$F$7&lt;&gt;"Y"),NA(),Capability!$Q$13))</f>
        <v/>
      </c>
      <c r="HH148">
        <f>IF(ISNA(GZ148),NA(),IF(OR(Capability!$P$13="",Settings!$F$7&lt;&gt;"Y"),NA(),Capability!$P$13))</f>
        <v/>
      </c>
      <c r="HP148">
        <f>IF((HS$1+144)&gt;HQ$1,NA(),(HS$1+144)-4)</f>
        <v/>
      </c>
      <c r="HQ148">
        <f>IF((HS$1+144)&gt;HQ$1,NA(),INDEX('Data Entry'!$Q$5:$Q$10004,(HS$1+144)-4))</f>
        <v/>
      </c>
      <c r="HR148">
        <f>IF(ISNA(HP148),NA(),Capability!$K$14)</f>
        <v/>
      </c>
      <c r="HS148">
        <f>IF(ISNA(HP148),NA(),Capability!$J$14)</f>
        <v/>
      </c>
      <c r="HT148">
        <f>IF(ISNA(HP148),NA(),Capability!$L$14)</f>
        <v/>
      </c>
      <c r="HU148">
        <f>IF(OR(ISNA(HQ148),ISNA(HQ147)),NA(),ABS(HQ148-HQ147))</f>
        <v/>
      </c>
      <c r="HV148">
        <f>IF(ISNA(HP148),NA(),Capability!$N$14)</f>
        <v/>
      </c>
      <c r="HW148">
        <f>IF(ISNA(HP148),NA(),IF(OR(Capability!$Q$14="",Settings!$F$7&lt;&gt;"Y"),NA(),Capability!$Q$14))</f>
        <v/>
      </c>
      <c r="HX148">
        <f>IF(ISNA(HP148),NA(),IF(OR(Capability!$P$14="",Settings!$F$7&lt;&gt;"Y"),NA(),Capability!$P$14))</f>
        <v/>
      </c>
    </row>
    <row r="149">
      <c r="A149" s="35" t="inlineStr">
        <is>
          <t>Pp</t>
        </is>
      </c>
      <c r="B149" s="38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R149">
        <f>IF((CU$1+145)&gt;CS$1,NA(),(CU$1+145)-4)</f>
        <v/>
      </c>
      <c r="CS149">
        <f>IF((CU$1+145)&gt;CS$1,NA(),INDEX('Data Entry'!$I$5:$I$10004,(CU$1+145)-4))</f>
        <v/>
      </c>
      <c r="CT149">
        <f>IF(ISNA(CR149),NA(),Capability!$K$6)</f>
        <v/>
      </c>
      <c r="CU149">
        <f>IF(ISNA(CR149),NA(),Capability!$J$6)</f>
        <v/>
      </c>
      <c r="CV149">
        <f>IF(ISNA(CR149),NA(),Capability!$L$6)</f>
        <v/>
      </c>
      <c r="CW149">
        <f>IF(OR(ISNA(CS149),ISNA(CS148)),NA(),ABS(CS149-CS148))</f>
        <v/>
      </c>
      <c r="CX149">
        <f>IF(ISNA(CR149),NA(),Capability!$N$6)</f>
        <v/>
      </c>
      <c r="CY149">
        <f>IF(ISNA(CR149),NA(),IF(OR(Capability!$Q$6="",Settings!$F$7&lt;&gt;"Y"),NA(),Capability!$Q$6))</f>
        <v/>
      </c>
      <c r="CZ149">
        <f>IF(ISNA(CR149),NA(),IF(OR(Capability!$P$6="",Settings!$F$7&lt;&gt;"Y"),NA(),Capability!$P$6))</f>
        <v/>
      </c>
      <c r="DH149">
        <f>IF((DK$1+145)&gt;DI$1,NA(),(DK$1+145)-4)</f>
        <v/>
      </c>
      <c r="DI149">
        <f>IF((DK$1+145)&gt;DI$1,NA(),INDEX('Data Entry'!$J$5:$J$10004,(DK$1+145)-4))</f>
        <v/>
      </c>
      <c r="DJ149">
        <f>IF(ISNA(DH149),NA(),Capability!$K$7)</f>
        <v/>
      </c>
      <c r="DK149">
        <f>IF(ISNA(DH149),NA(),Capability!$J$7)</f>
        <v/>
      </c>
      <c r="DL149">
        <f>IF(ISNA(DH149),NA(),Capability!$L$7)</f>
        <v/>
      </c>
      <c r="DM149">
        <f>IF(OR(ISNA(DI149),ISNA(DI148)),NA(),ABS(DI149-DI148))</f>
        <v/>
      </c>
      <c r="DN149">
        <f>IF(ISNA(DH149),NA(),Capability!$N$7)</f>
        <v/>
      </c>
      <c r="DO149">
        <f>IF(ISNA(DH149),NA(),IF(OR(Capability!$Q$7="",Settings!$F$7&lt;&gt;"Y"),NA(),Capability!$Q$7))</f>
        <v/>
      </c>
      <c r="DP149">
        <f>IF(ISNA(DH149),NA(),IF(OR(Capability!$P$7="",Settings!$F$7&lt;&gt;"Y"),NA(),Capability!$P$7))</f>
        <v/>
      </c>
      <c r="DX149">
        <f>IF((EA$1+145)&gt;DY$1,NA(),(EA$1+145)-4)</f>
        <v/>
      </c>
      <c r="DY149">
        <f>IF((EA$1+145)&gt;DY$1,NA(),INDEX('Data Entry'!$K$5:$K$10004,(EA$1+145)-4))</f>
        <v/>
      </c>
      <c r="DZ149">
        <f>IF(ISNA(DX149),NA(),Capability!$K$8)</f>
        <v/>
      </c>
      <c r="EA149">
        <f>IF(ISNA(DX149),NA(),Capability!$J$8)</f>
        <v/>
      </c>
      <c r="EB149">
        <f>IF(ISNA(DX149),NA(),Capability!$L$8)</f>
        <v/>
      </c>
      <c r="EC149">
        <f>IF(OR(ISNA(DY149),ISNA(DY148)),NA(),ABS(DY149-DY148))</f>
        <v/>
      </c>
      <c r="ED149">
        <f>IF(ISNA(DX149),NA(),Capability!$N$8)</f>
        <v/>
      </c>
      <c r="EE149">
        <f>IF(ISNA(DX149),NA(),IF(OR(Capability!$Q$8="",Settings!$F$7&lt;&gt;"Y"),NA(),Capability!$Q$8))</f>
        <v/>
      </c>
      <c r="EF149">
        <f>IF(ISNA(DX149),NA(),IF(OR(Capability!$P$8="",Settings!$F$7&lt;&gt;"Y"),NA(),Capability!$P$8))</f>
        <v/>
      </c>
      <c r="EN149">
        <f>IF((EQ$1+145)&gt;EO$1,NA(),(EQ$1+145)-4)</f>
        <v/>
      </c>
      <c r="EO149">
        <f>IF((EQ$1+145)&gt;EO$1,NA(),INDEX('Data Entry'!$L$5:$L$10004,(EQ$1+145)-4))</f>
        <v/>
      </c>
      <c r="EP149">
        <f>IF(ISNA(EN149),NA(),Capability!$K$9)</f>
        <v/>
      </c>
      <c r="EQ149">
        <f>IF(ISNA(EN149),NA(),Capability!$J$9)</f>
        <v/>
      </c>
      <c r="ER149">
        <f>IF(ISNA(EN149),NA(),Capability!$L$9)</f>
        <v/>
      </c>
      <c r="ES149">
        <f>IF(OR(ISNA(EO149),ISNA(EO148)),NA(),ABS(EO149-EO148))</f>
        <v/>
      </c>
      <c r="ET149">
        <f>IF(ISNA(EN149),NA(),Capability!$N$9)</f>
        <v/>
      </c>
      <c r="EU149">
        <f>IF(ISNA(EN149),NA(),IF(OR(Capability!$Q$9="",Settings!$F$7&lt;&gt;"Y"),NA(),Capability!$Q$9))</f>
        <v/>
      </c>
      <c r="EV149">
        <f>IF(ISNA(EN149),NA(),IF(OR(Capability!$P$9="",Settings!$F$7&lt;&gt;"Y"),NA(),Capability!$P$9))</f>
        <v/>
      </c>
      <c r="FD149">
        <f>IF((FG$1+145)&gt;FE$1,NA(),(FG$1+145)-4)</f>
        <v/>
      </c>
      <c r="FE149">
        <f>IF((FG$1+145)&gt;FE$1,NA(),INDEX('Data Entry'!$M$5:$M$10004,(FG$1+145)-4))</f>
        <v/>
      </c>
      <c r="FF149">
        <f>IF(ISNA(FD149),NA(),Capability!$K$10)</f>
        <v/>
      </c>
      <c r="FG149">
        <f>IF(ISNA(FD149),NA(),Capability!$J$10)</f>
        <v/>
      </c>
      <c r="FH149">
        <f>IF(ISNA(FD149),NA(),Capability!$L$10)</f>
        <v/>
      </c>
      <c r="FI149">
        <f>IF(OR(ISNA(FE149),ISNA(FE148)),NA(),ABS(FE149-FE148))</f>
        <v/>
      </c>
      <c r="FJ149">
        <f>IF(ISNA(FD149),NA(),Capability!$N$10)</f>
        <v/>
      </c>
      <c r="FK149">
        <f>IF(ISNA(FD149),NA(),IF(OR(Capability!$Q$10="",Settings!$F$7&lt;&gt;"Y"),NA(),Capability!$Q$10))</f>
        <v/>
      </c>
      <c r="FL149">
        <f>IF(ISNA(FD149),NA(),IF(OR(Capability!$P$10="",Settings!$F$7&lt;&gt;"Y"),NA(),Capability!$P$10))</f>
        <v/>
      </c>
      <c r="FT149">
        <f>IF((FW$1+145)&gt;FU$1,NA(),(FW$1+145)-4)</f>
        <v/>
      </c>
      <c r="FU149">
        <f>IF((FW$1+145)&gt;FU$1,NA(),INDEX('Data Entry'!$N$5:$N$10004,(FW$1+145)-4))</f>
        <v/>
      </c>
      <c r="FV149">
        <f>IF(ISNA(FT149),NA(),Capability!$K$11)</f>
        <v/>
      </c>
      <c r="FW149">
        <f>IF(ISNA(FT149),NA(),Capability!$J$11)</f>
        <v/>
      </c>
      <c r="FX149">
        <f>IF(ISNA(FT149),NA(),Capability!$L$11)</f>
        <v/>
      </c>
      <c r="FY149">
        <f>IF(OR(ISNA(FU149),ISNA(FU148)),NA(),ABS(FU149-FU148))</f>
        <v/>
      </c>
      <c r="FZ149">
        <f>IF(ISNA(FT149),NA(),Capability!$N$11)</f>
        <v/>
      </c>
      <c r="GA149">
        <f>IF(ISNA(FT149),NA(),IF(OR(Capability!$Q$11="",Settings!$F$7&lt;&gt;"Y"),NA(),Capability!$Q$11))</f>
        <v/>
      </c>
      <c r="GB149">
        <f>IF(ISNA(FT149),NA(),IF(OR(Capability!$P$11="",Settings!$F$7&lt;&gt;"Y"),NA(),Capability!$P$11))</f>
        <v/>
      </c>
      <c r="GJ149">
        <f>IF((GM$1+145)&gt;GK$1,NA(),(GM$1+145)-4)</f>
        <v/>
      </c>
      <c r="GK149">
        <f>IF((GM$1+145)&gt;GK$1,NA(),INDEX('Data Entry'!$O$5:$O$10004,(GM$1+145)-4))</f>
        <v/>
      </c>
      <c r="GL149">
        <f>IF(ISNA(GJ149),NA(),Capability!$K$12)</f>
        <v/>
      </c>
      <c r="GM149">
        <f>IF(ISNA(GJ149),NA(),Capability!$J$12)</f>
        <v/>
      </c>
      <c r="GN149">
        <f>IF(ISNA(GJ149),NA(),Capability!$L$12)</f>
        <v/>
      </c>
      <c r="GO149">
        <f>IF(OR(ISNA(GK149),ISNA(GK148)),NA(),ABS(GK149-GK148))</f>
        <v/>
      </c>
      <c r="GP149">
        <f>IF(ISNA(GJ149),NA(),Capability!$N$12)</f>
        <v/>
      </c>
      <c r="GQ149">
        <f>IF(ISNA(GJ149),NA(),IF(OR(Capability!$Q$12="",Settings!$F$7&lt;&gt;"Y"),NA(),Capability!$Q$12))</f>
        <v/>
      </c>
      <c r="GR149">
        <f>IF(ISNA(GJ149),NA(),IF(OR(Capability!$P$12="",Settings!$F$7&lt;&gt;"Y"),NA(),Capability!$P$12))</f>
        <v/>
      </c>
      <c r="GZ149">
        <f>IF((HC$1+145)&gt;HA$1,NA(),(HC$1+145)-4)</f>
        <v/>
      </c>
      <c r="HA149">
        <f>IF((HC$1+145)&gt;HA$1,NA(),INDEX('Data Entry'!$P$5:$P$10004,(HC$1+145)-4))</f>
        <v/>
      </c>
      <c r="HB149">
        <f>IF(ISNA(GZ149),NA(),Capability!$K$13)</f>
        <v/>
      </c>
      <c r="HC149">
        <f>IF(ISNA(GZ149),NA(),Capability!$J$13)</f>
        <v/>
      </c>
      <c r="HD149">
        <f>IF(ISNA(GZ149),NA(),Capability!$L$13)</f>
        <v/>
      </c>
      <c r="HE149">
        <f>IF(OR(ISNA(HA149),ISNA(HA148)),NA(),ABS(HA149-HA148))</f>
        <v/>
      </c>
      <c r="HF149">
        <f>IF(ISNA(GZ149),NA(),Capability!$N$13)</f>
        <v/>
      </c>
      <c r="HG149">
        <f>IF(ISNA(GZ149),NA(),IF(OR(Capability!$Q$13="",Settings!$F$7&lt;&gt;"Y"),NA(),Capability!$Q$13))</f>
        <v/>
      </c>
      <c r="HH149">
        <f>IF(ISNA(GZ149),NA(),IF(OR(Capability!$P$13="",Settings!$F$7&lt;&gt;"Y"),NA(),Capability!$P$13))</f>
        <v/>
      </c>
      <c r="HP149">
        <f>IF((HS$1+145)&gt;HQ$1,NA(),(HS$1+145)-4)</f>
        <v/>
      </c>
      <c r="HQ149">
        <f>IF((HS$1+145)&gt;HQ$1,NA(),INDEX('Data Entry'!$Q$5:$Q$10004,(HS$1+145)-4))</f>
        <v/>
      </c>
      <c r="HR149">
        <f>IF(ISNA(HP149),NA(),Capability!$K$14)</f>
        <v/>
      </c>
      <c r="HS149">
        <f>IF(ISNA(HP149),NA(),Capability!$J$14)</f>
        <v/>
      </c>
      <c r="HT149">
        <f>IF(ISNA(HP149),NA(),Capability!$L$14)</f>
        <v/>
      </c>
      <c r="HU149">
        <f>IF(OR(ISNA(HQ149),ISNA(HQ148)),NA(),ABS(HQ149-HQ148))</f>
        <v/>
      </c>
      <c r="HV149">
        <f>IF(ISNA(HP149),NA(),Capability!$N$14)</f>
        <v/>
      </c>
      <c r="HW149">
        <f>IF(ISNA(HP149),NA(),IF(OR(Capability!$Q$14="",Settings!$F$7&lt;&gt;"Y"),NA(),Capability!$Q$14))</f>
        <v/>
      </c>
      <c r="HX149">
        <f>IF(ISNA(HP149),NA(),IF(OR(Capability!$P$14="",Settings!$F$7&lt;&gt;"Y"),NA(),Capability!$P$14))</f>
        <v/>
      </c>
    </row>
    <row r="150">
      <c r="A150" s="35" t="inlineStr">
        <is>
          <t>Ppk</t>
        </is>
      </c>
      <c r="B150" s="38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R150">
        <f>IF((CU$1+146)&gt;CS$1,NA(),(CU$1+146)-4)</f>
        <v/>
      </c>
      <c r="CS150">
        <f>IF((CU$1+146)&gt;CS$1,NA(),INDEX('Data Entry'!$I$5:$I$10004,(CU$1+146)-4))</f>
        <v/>
      </c>
      <c r="CT150">
        <f>IF(ISNA(CR150),NA(),Capability!$K$6)</f>
        <v/>
      </c>
      <c r="CU150">
        <f>IF(ISNA(CR150),NA(),Capability!$J$6)</f>
        <v/>
      </c>
      <c r="CV150">
        <f>IF(ISNA(CR150),NA(),Capability!$L$6)</f>
        <v/>
      </c>
      <c r="CW150">
        <f>IF(OR(ISNA(CS150),ISNA(CS149)),NA(),ABS(CS150-CS149))</f>
        <v/>
      </c>
      <c r="CX150">
        <f>IF(ISNA(CR150),NA(),Capability!$N$6)</f>
        <v/>
      </c>
      <c r="CY150">
        <f>IF(ISNA(CR150),NA(),IF(OR(Capability!$Q$6="",Settings!$F$7&lt;&gt;"Y"),NA(),Capability!$Q$6))</f>
        <v/>
      </c>
      <c r="CZ150">
        <f>IF(ISNA(CR150),NA(),IF(OR(Capability!$P$6="",Settings!$F$7&lt;&gt;"Y"),NA(),Capability!$P$6))</f>
        <v/>
      </c>
      <c r="DH150">
        <f>IF((DK$1+146)&gt;DI$1,NA(),(DK$1+146)-4)</f>
        <v/>
      </c>
      <c r="DI150">
        <f>IF((DK$1+146)&gt;DI$1,NA(),INDEX('Data Entry'!$J$5:$J$10004,(DK$1+146)-4))</f>
        <v/>
      </c>
      <c r="DJ150">
        <f>IF(ISNA(DH150),NA(),Capability!$K$7)</f>
        <v/>
      </c>
      <c r="DK150">
        <f>IF(ISNA(DH150),NA(),Capability!$J$7)</f>
        <v/>
      </c>
      <c r="DL150">
        <f>IF(ISNA(DH150),NA(),Capability!$L$7)</f>
        <v/>
      </c>
      <c r="DM150">
        <f>IF(OR(ISNA(DI150),ISNA(DI149)),NA(),ABS(DI150-DI149))</f>
        <v/>
      </c>
      <c r="DN150">
        <f>IF(ISNA(DH150),NA(),Capability!$N$7)</f>
        <v/>
      </c>
      <c r="DO150">
        <f>IF(ISNA(DH150),NA(),IF(OR(Capability!$Q$7="",Settings!$F$7&lt;&gt;"Y"),NA(),Capability!$Q$7))</f>
        <v/>
      </c>
      <c r="DP150">
        <f>IF(ISNA(DH150),NA(),IF(OR(Capability!$P$7="",Settings!$F$7&lt;&gt;"Y"),NA(),Capability!$P$7))</f>
        <v/>
      </c>
      <c r="DX150">
        <f>IF((EA$1+146)&gt;DY$1,NA(),(EA$1+146)-4)</f>
        <v/>
      </c>
      <c r="DY150">
        <f>IF((EA$1+146)&gt;DY$1,NA(),INDEX('Data Entry'!$K$5:$K$10004,(EA$1+146)-4))</f>
        <v/>
      </c>
      <c r="DZ150">
        <f>IF(ISNA(DX150),NA(),Capability!$K$8)</f>
        <v/>
      </c>
      <c r="EA150">
        <f>IF(ISNA(DX150),NA(),Capability!$J$8)</f>
        <v/>
      </c>
      <c r="EB150">
        <f>IF(ISNA(DX150),NA(),Capability!$L$8)</f>
        <v/>
      </c>
      <c r="EC150">
        <f>IF(OR(ISNA(DY150),ISNA(DY149)),NA(),ABS(DY150-DY149))</f>
        <v/>
      </c>
      <c r="ED150">
        <f>IF(ISNA(DX150),NA(),Capability!$N$8)</f>
        <v/>
      </c>
      <c r="EE150">
        <f>IF(ISNA(DX150),NA(),IF(OR(Capability!$Q$8="",Settings!$F$7&lt;&gt;"Y"),NA(),Capability!$Q$8))</f>
        <v/>
      </c>
      <c r="EF150">
        <f>IF(ISNA(DX150),NA(),IF(OR(Capability!$P$8="",Settings!$F$7&lt;&gt;"Y"),NA(),Capability!$P$8))</f>
        <v/>
      </c>
      <c r="EN150">
        <f>IF((EQ$1+146)&gt;EO$1,NA(),(EQ$1+146)-4)</f>
        <v/>
      </c>
      <c r="EO150">
        <f>IF((EQ$1+146)&gt;EO$1,NA(),INDEX('Data Entry'!$L$5:$L$10004,(EQ$1+146)-4))</f>
        <v/>
      </c>
      <c r="EP150">
        <f>IF(ISNA(EN150),NA(),Capability!$K$9)</f>
        <v/>
      </c>
      <c r="EQ150">
        <f>IF(ISNA(EN150),NA(),Capability!$J$9)</f>
        <v/>
      </c>
      <c r="ER150">
        <f>IF(ISNA(EN150),NA(),Capability!$L$9)</f>
        <v/>
      </c>
      <c r="ES150">
        <f>IF(OR(ISNA(EO150),ISNA(EO149)),NA(),ABS(EO150-EO149))</f>
        <v/>
      </c>
      <c r="ET150">
        <f>IF(ISNA(EN150),NA(),Capability!$N$9)</f>
        <v/>
      </c>
      <c r="EU150">
        <f>IF(ISNA(EN150),NA(),IF(OR(Capability!$Q$9="",Settings!$F$7&lt;&gt;"Y"),NA(),Capability!$Q$9))</f>
        <v/>
      </c>
      <c r="EV150">
        <f>IF(ISNA(EN150),NA(),IF(OR(Capability!$P$9="",Settings!$F$7&lt;&gt;"Y"),NA(),Capability!$P$9))</f>
        <v/>
      </c>
      <c r="FD150">
        <f>IF((FG$1+146)&gt;FE$1,NA(),(FG$1+146)-4)</f>
        <v/>
      </c>
      <c r="FE150">
        <f>IF((FG$1+146)&gt;FE$1,NA(),INDEX('Data Entry'!$M$5:$M$10004,(FG$1+146)-4))</f>
        <v/>
      </c>
      <c r="FF150">
        <f>IF(ISNA(FD150),NA(),Capability!$K$10)</f>
        <v/>
      </c>
      <c r="FG150">
        <f>IF(ISNA(FD150),NA(),Capability!$J$10)</f>
        <v/>
      </c>
      <c r="FH150">
        <f>IF(ISNA(FD150),NA(),Capability!$L$10)</f>
        <v/>
      </c>
      <c r="FI150">
        <f>IF(OR(ISNA(FE150),ISNA(FE149)),NA(),ABS(FE150-FE149))</f>
        <v/>
      </c>
      <c r="FJ150">
        <f>IF(ISNA(FD150),NA(),Capability!$N$10)</f>
        <v/>
      </c>
      <c r="FK150">
        <f>IF(ISNA(FD150),NA(),IF(OR(Capability!$Q$10="",Settings!$F$7&lt;&gt;"Y"),NA(),Capability!$Q$10))</f>
        <v/>
      </c>
      <c r="FL150">
        <f>IF(ISNA(FD150),NA(),IF(OR(Capability!$P$10="",Settings!$F$7&lt;&gt;"Y"),NA(),Capability!$P$10))</f>
        <v/>
      </c>
      <c r="FT150">
        <f>IF((FW$1+146)&gt;FU$1,NA(),(FW$1+146)-4)</f>
        <v/>
      </c>
      <c r="FU150">
        <f>IF((FW$1+146)&gt;FU$1,NA(),INDEX('Data Entry'!$N$5:$N$10004,(FW$1+146)-4))</f>
        <v/>
      </c>
      <c r="FV150">
        <f>IF(ISNA(FT150),NA(),Capability!$K$11)</f>
        <v/>
      </c>
      <c r="FW150">
        <f>IF(ISNA(FT150),NA(),Capability!$J$11)</f>
        <v/>
      </c>
      <c r="FX150">
        <f>IF(ISNA(FT150),NA(),Capability!$L$11)</f>
        <v/>
      </c>
      <c r="FY150">
        <f>IF(OR(ISNA(FU150),ISNA(FU149)),NA(),ABS(FU150-FU149))</f>
        <v/>
      </c>
      <c r="FZ150">
        <f>IF(ISNA(FT150),NA(),Capability!$N$11)</f>
        <v/>
      </c>
      <c r="GA150">
        <f>IF(ISNA(FT150),NA(),IF(OR(Capability!$Q$11="",Settings!$F$7&lt;&gt;"Y"),NA(),Capability!$Q$11))</f>
        <v/>
      </c>
      <c r="GB150">
        <f>IF(ISNA(FT150),NA(),IF(OR(Capability!$P$11="",Settings!$F$7&lt;&gt;"Y"),NA(),Capability!$P$11))</f>
        <v/>
      </c>
      <c r="GJ150">
        <f>IF((GM$1+146)&gt;GK$1,NA(),(GM$1+146)-4)</f>
        <v/>
      </c>
      <c r="GK150">
        <f>IF((GM$1+146)&gt;GK$1,NA(),INDEX('Data Entry'!$O$5:$O$10004,(GM$1+146)-4))</f>
        <v/>
      </c>
      <c r="GL150">
        <f>IF(ISNA(GJ150),NA(),Capability!$K$12)</f>
        <v/>
      </c>
      <c r="GM150">
        <f>IF(ISNA(GJ150),NA(),Capability!$J$12)</f>
        <v/>
      </c>
      <c r="GN150">
        <f>IF(ISNA(GJ150),NA(),Capability!$L$12)</f>
        <v/>
      </c>
      <c r="GO150">
        <f>IF(OR(ISNA(GK150),ISNA(GK149)),NA(),ABS(GK150-GK149))</f>
        <v/>
      </c>
      <c r="GP150">
        <f>IF(ISNA(GJ150),NA(),Capability!$N$12)</f>
        <v/>
      </c>
      <c r="GQ150">
        <f>IF(ISNA(GJ150),NA(),IF(OR(Capability!$Q$12="",Settings!$F$7&lt;&gt;"Y"),NA(),Capability!$Q$12))</f>
        <v/>
      </c>
      <c r="GR150">
        <f>IF(ISNA(GJ150),NA(),IF(OR(Capability!$P$12="",Settings!$F$7&lt;&gt;"Y"),NA(),Capability!$P$12))</f>
        <v/>
      </c>
      <c r="GZ150">
        <f>IF((HC$1+146)&gt;HA$1,NA(),(HC$1+146)-4)</f>
        <v/>
      </c>
      <c r="HA150">
        <f>IF((HC$1+146)&gt;HA$1,NA(),INDEX('Data Entry'!$P$5:$P$10004,(HC$1+146)-4))</f>
        <v/>
      </c>
      <c r="HB150">
        <f>IF(ISNA(GZ150),NA(),Capability!$K$13)</f>
        <v/>
      </c>
      <c r="HC150">
        <f>IF(ISNA(GZ150),NA(),Capability!$J$13)</f>
        <v/>
      </c>
      <c r="HD150">
        <f>IF(ISNA(GZ150),NA(),Capability!$L$13)</f>
        <v/>
      </c>
      <c r="HE150">
        <f>IF(OR(ISNA(HA150),ISNA(HA149)),NA(),ABS(HA150-HA149))</f>
        <v/>
      </c>
      <c r="HF150">
        <f>IF(ISNA(GZ150),NA(),Capability!$N$13)</f>
        <v/>
      </c>
      <c r="HG150">
        <f>IF(ISNA(GZ150),NA(),IF(OR(Capability!$Q$13="",Settings!$F$7&lt;&gt;"Y"),NA(),Capability!$Q$13))</f>
        <v/>
      </c>
      <c r="HH150">
        <f>IF(ISNA(GZ150),NA(),IF(OR(Capability!$P$13="",Settings!$F$7&lt;&gt;"Y"),NA(),Capability!$P$13))</f>
        <v/>
      </c>
      <c r="HP150">
        <f>IF((HS$1+146)&gt;HQ$1,NA(),(HS$1+146)-4)</f>
        <v/>
      </c>
      <c r="HQ150">
        <f>IF((HS$1+146)&gt;HQ$1,NA(),INDEX('Data Entry'!$Q$5:$Q$10004,(HS$1+146)-4))</f>
        <v/>
      </c>
      <c r="HR150">
        <f>IF(ISNA(HP150),NA(),Capability!$K$14)</f>
        <v/>
      </c>
      <c r="HS150">
        <f>IF(ISNA(HP150),NA(),Capability!$J$14)</f>
        <v/>
      </c>
      <c r="HT150">
        <f>IF(ISNA(HP150),NA(),Capability!$L$14)</f>
        <v/>
      </c>
      <c r="HU150">
        <f>IF(OR(ISNA(HQ150),ISNA(HQ149)),NA(),ABS(HQ150-HQ149))</f>
        <v/>
      </c>
      <c r="HV150">
        <f>IF(ISNA(HP150),NA(),Capability!$N$14)</f>
        <v/>
      </c>
      <c r="HW150">
        <f>IF(ISNA(HP150),NA(),IF(OR(Capability!$Q$14="",Settings!$F$7&lt;&gt;"Y"),NA(),Capability!$Q$14))</f>
        <v/>
      </c>
      <c r="HX150">
        <f>IF(ISNA(HP150),NA(),IF(OR(Capability!$P$14="",Settings!$F$7&lt;&gt;"Y"),NA(),Capability!$P$14))</f>
        <v/>
      </c>
    </row>
    <row r="151">
      <c r="A151" s="35" t="inlineStr">
        <is>
          <t>In control?</t>
        </is>
      </c>
      <c r="B151" s="36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R151">
        <f>IF((CU$1+147)&gt;CS$1,NA(),(CU$1+147)-4)</f>
        <v/>
      </c>
      <c r="CS151">
        <f>IF((CU$1+147)&gt;CS$1,NA(),INDEX('Data Entry'!$I$5:$I$10004,(CU$1+147)-4))</f>
        <v/>
      </c>
      <c r="CT151">
        <f>IF(ISNA(CR151),NA(),Capability!$K$6)</f>
        <v/>
      </c>
      <c r="CU151">
        <f>IF(ISNA(CR151),NA(),Capability!$J$6)</f>
        <v/>
      </c>
      <c r="CV151">
        <f>IF(ISNA(CR151),NA(),Capability!$L$6)</f>
        <v/>
      </c>
      <c r="CW151">
        <f>IF(OR(ISNA(CS151),ISNA(CS150)),NA(),ABS(CS151-CS150))</f>
        <v/>
      </c>
      <c r="CX151">
        <f>IF(ISNA(CR151),NA(),Capability!$N$6)</f>
        <v/>
      </c>
      <c r="CY151">
        <f>IF(ISNA(CR151),NA(),IF(OR(Capability!$Q$6="",Settings!$F$7&lt;&gt;"Y"),NA(),Capability!$Q$6))</f>
        <v/>
      </c>
      <c r="CZ151">
        <f>IF(ISNA(CR151),NA(),IF(OR(Capability!$P$6="",Settings!$F$7&lt;&gt;"Y"),NA(),Capability!$P$6))</f>
        <v/>
      </c>
      <c r="DH151">
        <f>IF((DK$1+147)&gt;DI$1,NA(),(DK$1+147)-4)</f>
        <v/>
      </c>
      <c r="DI151">
        <f>IF((DK$1+147)&gt;DI$1,NA(),INDEX('Data Entry'!$J$5:$J$10004,(DK$1+147)-4))</f>
        <v/>
      </c>
      <c r="DJ151">
        <f>IF(ISNA(DH151),NA(),Capability!$K$7)</f>
        <v/>
      </c>
      <c r="DK151">
        <f>IF(ISNA(DH151),NA(),Capability!$J$7)</f>
        <v/>
      </c>
      <c r="DL151">
        <f>IF(ISNA(DH151),NA(),Capability!$L$7)</f>
        <v/>
      </c>
      <c r="DM151">
        <f>IF(OR(ISNA(DI151),ISNA(DI150)),NA(),ABS(DI151-DI150))</f>
        <v/>
      </c>
      <c r="DN151">
        <f>IF(ISNA(DH151),NA(),Capability!$N$7)</f>
        <v/>
      </c>
      <c r="DO151">
        <f>IF(ISNA(DH151),NA(),IF(OR(Capability!$Q$7="",Settings!$F$7&lt;&gt;"Y"),NA(),Capability!$Q$7))</f>
        <v/>
      </c>
      <c r="DP151">
        <f>IF(ISNA(DH151),NA(),IF(OR(Capability!$P$7="",Settings!$F$7&lt;&gt;"Y"),NA(),Capability!$P$7))</f>
        <v/>
      </c>
      <c r="DX151">
        <f>IF((EA$1+147)&gt;DY$1,NA(),(EA$1+147)-4)</f>
        <v/>
      </c>
      <c r="DY151">
        <f>IF((EA$1+147)&gt;DY$1,NA(),INDEX('Data Entry'!$K$5:$K$10004,(EA$1+147)-4))</f>
        <v/>
      </c>
      <c r="DZ151">
        <f>IF(ISNA(DX151),NA(),Capability!$K$8)</f>
        <v/>
      </c>
      <c r="EA151">
        <f>IF(ISNA(DX151),NA(),Capability!$J$8)</f>
        <v/>
      </c>
      <c r="EB151">
        <f>IF(ISNA(DX151),NA(),Capability!$L$8)</f>
        <v/>
      </c>
      <c r="EC151">
        <f>IF(OR(ISNA(DY151),ISNA(DY150)),NA(),ABS(DY151-DY150))</f>
        <v/>
      </c>
      <c r="ED151">
        <f>IF(ISNA(DX151),NA(),Capability!$N$8)</f>
        <v/>
      </c>
      <c r="EE151">
        <f>IF(ISNA(DX151),NA(),IF(OR(Capability!$Q$8="",Settings!$F$7&lt;&gt;"Y"),NA(),Capability!$Q$8))</f>
        <v/>
      </c>
      <c r="EF151">
        <f>IF(ISNA(DX151),NA(),IF(OR(Capability!$P$8="",Settings!$F$7&lt;&gt;"Y"),NA(),Capability!$P$8))</f>
        <v/>
      </c>
      <c r="EN151">
        <f>IF((EQ$1+147)&gt;EO$1,NA(),(EQ$1+147)-4)</f>
        <v/>
      </c>
      <c r="EO151">
        <f>IF((EQ$1+147)&gt;EO$1,NA(),INDEX('Data Entry'!$L$5:$L$10004,(EQ$1+147)-4))</f>
        <v/>
      </c>
      <c r="EP151">
        <f>IF(ISNA(EN151),NA(),Capability!$K$9)</f>
        <v/>
      </c>
      <c r="EQ151">
        <f>IF(ISNA(EN151),NA(),Capability!$J$9)</f>
        <v/>
      </c>
      <c r="ER151">
        <f>IF(ISNA(EN151),NA(),Capability!$L$9)</f>
        <v/>
      </c>
      <c r="ES151">
        <f>IF(OR(ISNA(EO151),ISNA(EO150)),NA(),ABS(EO151-EO150))</f>
        <v/>
      </c>
      <c r="ET151">
        <f>IF(ISNA(EN151),NA(),Capability!$N$9)</f>
        <v/>
      </c>
      <c r="EU151">
        <f>IF(ISNA(EN151),NA(),IF(OR(Capability!$Q$9="",Settings!$F$7&lt;&gt;"Y"),NA(),Capability!$Q$9))</f>
        <v/>
      </c>
      <c r="EV151">
        <f>IF(ISNA(EN151),NA(),IF(OR(Capability!$P$9="",Settings!$F$7&lt;&gt;"Y"),NA(),Capability!$P$9))</f>
        <v/>
      </c>
      <c r="FD151">
        <f>IF((FG$1+147)&gt;FE$1,NA(),(FG$1+147)-4)</f>
        <v/>
      </c>
      <c r="FE151">
        <f>IF((FG$1+147)&gt;FE$1,NA(),INDEX('Data Entry'!$M$5:$M$10004,(FG$1+147)-4))</f>
        <v/>
      </c>
      <c r="FF151">
        <f>IF(ISNA(FD151),NA(),Capability!$K$10)</f>
        <v/>
      </c>
      <c r="FG151">
        <f>IF(ISNA(FD151),NA(),Capability!$J$10)</f>
        <v/>
      </c>
      <c r="FH151">
        <f>IF(ISNA(FD151),NA(),Capability!$L$10)</f>
        <v/>
      </c>
      <c r="FI151">
        <f>IF(OR(ISNA(FE151),ISNA(FE150)),NA(),ABS(FE151-FE150))</f>
        <v/>
      </c>
      <c r="FJ151">
        <f>IF(ISNA(FD151),NA(),Capability!$N$10)</f>
        <v/>
      </c>
      <c r="FK151">
        <f>IF(ISNA(FD151),NA(),IF(OR(Capability!$Q$10="",Settings!$F$7&lt;&gt;"Y"),NA(),Capability!$Q$10))</f>
        <v/>
      </c>
      <c r="FL151">
        <f>IF(ISNA(FD151),NA(),IF(OR(Capability!$P$10="",Settings!$F$7&lt;&gt;"Y"),NA(),Capability!$P$10))</f>
        <v/>
      </c>
      <c r="FT151">
        <f>IF((FW$1+147)&gt;FU$1,NA(),(FW$1+147)-4)</f>
        <v/>
      </c>
      <c r="FU151">
        <f>IF((FW$1+147)&gt;FU$1,NA(),INDEX('Data Entry'!$N$5:$N$10004,(FW$1+147)-4))</f>
        <v/>
      </c>
      <c r="FV151">
        <f>IF(ISNA(FT151),NA(),Capability!$K$11)</f>
        <v/>
      </c>
      <c r="FW151">
        <f>IF(ISNA(FT151),NA(),Capability!$J$11)</f>
        <v/>
      </c>
      <c r="FX151">
        <f>IF(ISNA(FT151),NA(),Capability!$L$11)</f>
        <v/>
      </c>
      <c r="FY151">
        <f>IF(OR(ISNA(FU151),ISNA(FU150)),NA(),ABS(FU151-FU150))</f>
        <v/>
      </c>
      <c r="FZ151">
        <f>IF(ISNA(FT151),NA(),Capability!$N$11)</f>
        <v/>
      </c>
      <c r="GA151">
        <f>IF(ISNA(FT151),NA(),IF(OR(Capability!$Q$11="",Settings!$F$7&lt;&gt;"Y"),NA(),Capability!$Q$11))</f>
        <v/>
      </c>
      <c r="GB151">
        <f>IF(ISNA(FT151),NA(),IF(OR(Capability!$P$11="",Settings!$F$7&lt;&gt;"Y"),NA(),Capability!$P$11))</f>
        <v/>
      </c>
      <c r="GJ151">
        <f>IF((GM$1+147)&gt;GK$1,NA(),(GM$1+147)-4)</f>
        <v/>
      </c>
      <c r="GK151">
        <f>IF((GM$1+147)&gt;GK$1,NA(),INDEX('Data Entry'!$O$5:$O$10004,(GM$1+147)-4))</f>
        <v/>
      </c>
      <c r="GL151">
        <f>IF(ISNA(GJ151),NA(),Capability!$K$12)</f>
        <v/>
      </c>
      <c r="GM151">
        <f>IF(ISNA(GJ151),NA(),Capability!$J$12)</f>
        <v/>
      </c>
      <c r="GN151">
        <f>IF(ISNA(GJ151),NA(),Capability!$L$12)</f>
        <v/>
      </c>
      <c r="GO151">
        <f>IF(OR(ISNA(GK151),ISNA(GK150)),NA(),ABS(GK151-GK150))</f>
        <v/>
      </c>
      <c r="GP151">
        <f>IF(ISNA(GJ151),NA(),Capability!$N$12)</f>
        <v/>
      </c>
      <c r="GQ151">
        <f>IF(ISNA(GJ151),NA(),IF(OR(Capability!$Q$12="",Settings!$F$7&lt;&gt;"Y"),NA(),Capability!$Q$12))</f>
        <v/>
      </c>
      <c r="GR151">
        <f>IF(ISNA(GJ151),NA(),IF(OR(Capability!$P$12="",Settings!$F$7&lt;&gt;"Y"),NA(),Capability!$P$12))</f>
        <v/>
      </c>
      <c r="GZ151">
        <f>IF((HC$1+147)&gt;HA$1,NA(),(HC$1+147)-4)</f>
        <v/>
      </c>
      <c r="HA151">
        <f>IF((HC$1+147)&gt;HA$1,NA(),INDEX('Data Entry'!$P$5:$P$10004,(HC$1+147)-4))</f>
        <v/>
      </c>
      <c r="HB151">
        <f>IF(ISNA(GZ151),NA(),Capability!$K$13)</f>
        <v/>
      </c>
      <c r="HC151">
        <f>IF(ISNA(GZ151),NA(),Capability!$J$13)</f>
        <v/>
      </c>
      <c r="HD151">
        <f>IF(ISNA(GZ151),NA(),Capability!$L$13)</f>
        <v/>
      </c>
      <c r="HE151">
        <f>IF(OR(ISNA(HA151),ISNA(HA150)),NA(),ABS(HA151-HA150))</f>
        <v/>
      </c>
      <c r="HF151">
        <f>IF(ISNA(GZ151),NA(),Capability!$N$13)</f>
        <v/>
      </c>
      <c r="HG151">
        <f>IF(ISNA(GZ151),NA(),IF(OR(Capability!$Q$13="",Settings!$F$7&lt;&gt;"Y"),NA(),Capability!$Q$13))</f>
        <v/>
      </c>
      <c r="HH151">
        <f>IF(ISNA(GZ151),NA(),IF(OR(Capability!$P$13="",Settings!$F$7&lt;&gt;"Y"),NA(),Capability!$P$13))</f>
        <v/>
      </c>
      <c r="HP151">
        <f>IF((HS$1+147)&gt;HQ$1,NA(),(HS$1+147)-4)</f>
        <v/>
      </c>
      <c r="HQ151">
        <f>IF((HS$1+147)&gt;HQ$1,NA(),INDEX('Data Entry'!$Q$5:$Q$10004,(HS$1+147)-4))</f>
        <v/>
      </c>
      <c r="HR151">
        <f>IF(ISNA(HP151),NA(),Capability!$K$14)</f>
        <v/>
      </c>
      <c r="HS151">
        <f>IF(ISNA(HP151),NA(),Capability!$J$14)</f>
        <v/>
      </c>
      <c r="HT151">
        <f>IF(ISNA(HP151),NA(),Capability!$L$14)</f>
        <v/>
      </c>
      <c r="HU151">
        <f>IF(OR(ISNA(HQ151),ISNA(HQ150)),NA(),ABS(HQ151-HQ150))</f>
        <v/>
      </c>
      <c r="HV151">
        <f>IF(ISNA(HP151),NA(),Capability!$N$14)</f>
        <v/>
      </c>
      <c r="HW151">
        <f>IF(ISNA(HP151),NA(),IF(OR(Capability!$Q$14="",Settings!$F$7&lt;&gt;"Y"),NA(),Capability!$Q$14))</f>
        <v/>
      </c>
      <c r="HX151">
        <f>IF(ISNA(HP151),NA(),IF(OR(Capability!$P$14="",Settings!$F$7&lt;&gt;"Y"),NA(),Capability!$P$14))</f>
        <v/>
      </c>
    </row>
    <row r="152">
      <c r="A152" s="35" t="inlineStr">
        <is>
          <t>In spec?</t>
        </is>
      </c>
      <c r="B152" s="36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R152">
        <f>IF((CU$1+148)&gt;CS$1,NA(),(CU$1+148)-4)</f>
        <v/>
      </c>
      <c r="CS152">
        <f>IF((CU$1+148)&gt;CS$1,NA(),INDEX('Data Entry'!$I$5:$I$10004,(CU$1+148)-4))</f>
        <v/>
      </c>
      <c r="CT152">
        <f>IF(ISNA(CR152),NA(),Capability!$K$6)</f>
        <v/>
      </c>
      <c r="CU152">
        <f>IF(ISNA(CR152),NA(),Capability!$J$6)</f>
        <v/>
      </c>
      <c r="CV152">
        <f>IF(ISNA(CR152),NA(),Capability!$L$6)</f>
        <v/>
      </c>
      <c r="CW152">
        <f>IF(OR(ISNA(CS152),ISNA(CS151)),NA(),ABS(CS152-CS151))</f>
        <v/>
      </c>
      <c r="CX152">
        <f>IF(ISNA(CR152),NA(),Capability!$N$6)</f>
        <v/>
      </c>
      <c r="CY152">
        <f>IF(ISNA(CR152),NA(),IF(OR(Capability!$Q$6="",Settings!$F$7&lt;&gt;"Y"),NA(),Capability!$Q$6))</f>
        <v/>
      </c>
      <c r="CZ152">
        <f>IF(ISNA(CR152),NA(),IF(OR(Capability!$P$6="",Settings!$F$7&lt;&gt;"Y"),NA(),Capability!$P$6))</f>
        <v/>
      </c>
      <c r="DH152">
        <f>IF((DK$1+148)&gt;DI$1,NA(),(DK$1+148)-4)</f>
        <v/>
      </c>
      <c r="DI152">
        <f>IF((DK$1+148)&gt;DI$1,NA(),INDEX('Data Entry'!$J$5:$J$10004,(DK$1+148)-4))</f>
        <v/>
      </c>
      <c r="DJ152">
        <f>IF(ISNA(DH152),NA(),Capability!$K$7)</f>
        <v/>
      </c>
      <c r="DK152">
        <f>IF(ISNA(DH152),NA(),Capability!$J$7)</f>
        <v/>
      </c>
      <c r="DL152">
        <f>IF(ISNA(DH152),NA(),Capability!$L$7)</f>
        <v/>
      </c>
      <c r="DM152">
        <f>IF(OR(ISNA(DI152),ISNA(DI151)),NA(),ABS(DI152-DI151))</f>
        <v/>
      </c>
      <c r="DN152">
        <f>IF(ISNA(DH152),NA(),Capability!$N$7)</f>
        <v/>
      </c>
      <c r="DO152">
        <f>IF(ISNA(DH152),NA(),IF(OR(Capability!$Q$7="",Settings!$F$7&lt;&gt;"Y"),NA(),Capability!$Q$7))</f>
        <v/>
      </c>
      <c r="DP152">
        <f>IF(ISNA(DH152),NA(),IF(OR(Capability!$P$7="",Settings!$F$7&lt;&gt;"Y"),NA(),Capability!$P$7))</f>
        <v/>
      </c>
      <c r="DX152">
        <f>IF((EA$1+148)&gt;DY$1,NA(),(EA$1+148)-4)</f>
        <v/>
      </c>
      <c r="DY152">
        <f>IF((EA$1+148)&gt;DY$1,NA(),INDEX('Data Entry'!$K$5:$K$10004,(EA$1+148)-4))</f>
        <v/>
      </c>
      <c r="DZ152">
        <f>IF(ISNA(DX152),NA(),Capability!$K$8)</f>
        <v/>
      </c>
      <c r="EA152">
        <f>IF(ISNA(DX152),NA(),Capability!$J$8)</f>
        <v/>
      </c>
      <c r="EB152">
        <f>IF(ISNA(DX152),NA(),Capability!$L$8)</f>
        <v/>
      </c>
      <c r="EC152">
        <f>IF(OR(ISNA(DY152),ISNA(DY151)),NA(),ABS(DY152-DY151))</f>
        <v/>
      </c>
      <c r="ED152">
        <f>IF(ISNA(DX152),NA(),Capability!$N$8)</f>
        <v/>
      </c>
      <c r="EE152">
        <f>IF(ISNA(DX152),NA(),IF(OR(Capability!$Q$8="",Settings!$F$7&lt;&gt;"Y"),NA(),Capability!$Q$8))</f>
        <v/>
      </c>
      <c r="EF152">
        <f>IF(ISNA(DX152),NA(),IF(OR(Capability!$P$8="",Settings!$F$7&lt;&gt;"Y"),NA(),Capability!$P$8))</f>
        <v/>
      </c>
      <c r="EN152">
        <f>IF((EQ$1+148)&gt;EO$1,NA(),(EQ$1+148)-4)</f>
        <v/>
      </c>
      <c r="EO152">
        <f>IF((EQ$1+148)&gt;EO$1,NA(),INDEX('Data Entry'!$L$5:$L$10004,(EQ$1+148)-4))</f>
        <v/>
      </c>
      <c r="EP152">
        <f>IF(ISNA(EN152),NA(),Capability!$K$9)</f>
        <v/>
      </c>
      <c r="EQ152">
        <f>IF(ISNA(EN152),NA(),Capability!$J$9)</f>
        <v/>
      </c>
      <c r="ER152">
        <f>IF(ISNA(EN152),NA(),Capability!$L$9)</f>
        <v/>
      </c>
      <c r="ES152">
        <f>IF(OR(ISNA(EO152),ISNA(EO151)),NA(),ABS(EO152-EO151))</f>
        <v/>
      </c>
      <c r="ET152">
        <f>IF(ISNA(EN152),NA(),Capability!$N$9)</f>
        <v/>
      </c>
      <c r="EU152">
        <f>IF(ISNA(EN152),NA(),IF(OR(Capability!$Q$9="",Settings!$F$7&lt;&gt;"Y"),NA(),Capability!$Q$9))</f>
        <v/>
      </c>
      <c r="EV152">
        <f>IF(ISNA(EN152),NA(),IF(OR(Capability!$P$9="",Settings!$F$7&lt;&gt;"Y"),NA(),Capability!$P$9))</f>
        <v/>
      </c>
      <c r="FD152">
        <f>IF((FG$1+148)&gt;FE$1,NA(),(FG$1+148)-4)</f>
        <v/>
      </c>
      <c r="FE152">
        <f>IF((FG$1+148)&gt;FE$1,NA(),INDEX('Data Entry'!$M$5:$M$10004,(FG$1+148)-4))</f>
        <v/>
      </c>
      <c r="FF152">
        <f>IF(ISNA(FD152),NA(),Capability!$K$10)</f>
        <v/>
      </c>
      <c r="FG152">
        <f>IF(ISNA(FD152),NA(),Capability!$J$10)</f>
        <v/>
      </c>
      <c r="FH152">
        <f>IF(ISNA(FD152),NA(),Capability!$L$10)</f>
        <v/>
      </c>
      <c r="FI152">
        <f>IF(OR(ISNA(FE152),ISNA(FE151)),NA(),ABS(FE152-FE151))</f>
        <v/>
      </c>
      <c r="FJ152">
        <f>IF(ISNA(FD152),NA(),Capability!$N$10)</f>
        <v/>
      </c>
      <c r="FK152">
        <f>IF(ISNA(FD152),NA(),IF(OR(Capability!$Q$10="",Settings!$F$7&lt;&gt;"Y"),NA(),Capability!$Q$10))</f>
        <v/>
      </c>
      <c r="FL152">
        <f>IF(ISNA(FD152),NA(),IF(OR(Capability!$P$10="",Settings!$F$7&lt;&gt;"Y"),NA(),Capability!$P$10))</f>
        <v/>
      </c>
      <c r="FT152">
        <f>IF((FW$1+148)&gt;FU$1,NA(),(FW$1+148)-4)</f>
        <v/>
      </c>
      <c r="FU152">
        <f>IF((FW$1+148)&gt;FU$1,NA(),INDEX('Data Entry'!$N$5:$N$10004,(FW$1+148)-4))</f>
        <v/>
      </c>
      <c r="FV152">
        <f>IF(ISNA(FT152),NA(),Capability!$K$11)</f>
        <v/>
      </c>
      <c r="FW152">
        <f>IF(ISNA(FT152),NA(),Capability!$J$11)</f>
        <v/>
      </c>
      <c r="FX152">
        <f>IF(ISNA(FT152),NA(),Capability!$L$11)</f>
        <v/>
      </c>
      <c r="FY152">
        <f>IF(OR(ISNA(FU152),ISNA(FU151)),NA(),ABS(FU152-FU151))</f>
        <v/>
      </c>
      <c r="FZ152">
        <f>IF(ISNA(FT152),NA(),Capability!$N$11)</f>
        <v/>
      </c>
      <c r="GA152">
        <f>IF(ISNA(FT152),NA(),IF(OR(Capability!$Q$11="",Settings!$F$7&lt;&gt;"Y"),NA(),Capability!$Q$11))</f>
        <v/>
      </c>
      <c r="GB152">
        <f>IF(ISNA(FT152),NA(),IF(OR(Capability!$P$11="",Settings!$F$7&lt;&gt;"Y"),NA(),Capability!$P$11))</f>
        <v/>
      </c>
      <c r="GJ152">
        <f>IF((GM$1+148)&gt;GK$1,NA(),(GM$1+148)-4)</f>
        <v/>
      </c>
      <c r="GK152">
        <f>IF((GM$1+148)&gt;GK$1,NA(),INDEX('Data Entry'!$O$5:$O$10004,(GM$1+148)-4))</f>
        <v/>
      </c>
      <c r="GL152">
        <f>IF(ISNA(GJ152),NA(),Capability!$K$12)</f>
        <v/>
      </c>
      <c r="GM152">
        <f>IF(ISNA(GJ152),NA(),Capability!$J$12)</f>
        <v/>
      </c>
      <c r="GN152">
        <f>IF(ISNA(GJ152),NA(),Capability!$L$12)</f>
        <v/>
      </c>
      <c r="GO152">
        <f>IF(OR(ISNA(GK152),ISNA(GK151)),NA(),ABS(GK152-GK151))</f>
        <v/>
      </c>
      <c r="GP152">
        <f>IF(ISNA(GJ152),NA(),Capability!$N$12)</f>
        <v/>
      </c>
      <c r="GQ152">
        <f>IF(ISNA(GJ152),NA(),IF(OR(Capability!$Q$12="",Settings!$F$7&lt;&gt;"Y"),NA(),Capability!$Q$12))</f>
        <v/>
      </c>
      <c r="GR152">
        <f>IF(ISNA(GJ152),NA(),IF(OR(Capability!$P$12="",Settings!$F$7&lt;&gt;"Y"),NA(),Capability!$P$12))</f>
        <v/>
      </c>
      <c r="GZ152">
        <f>IF((HC$1+148)&gt;HA$1,NA(),(HC$1+148)-4)</f>
        <v/>
      </c>
      <c r="HA152">
        <f>IF((HC$1+148)&gt;HA$1,NA(),INDEX('Data Entry'!$P$5:$P$10004,(HC$1+148)-4))</f>
        <v/>
      </c>
      <c r="HB152">
        <f>IF(ISNA(GZ152),NA(),Capability!$K$13)</f>
        <v/>
      </c>
      <c r="HC152">
        <f>IF(ISNA(GZ152),NA(),Capability!$J$13)</f>
        <v/>
      </c>
      <c r="HD152">
        <f>IF(ISNA(GZ152),NA(),Capability!$L$13)</f>
        <v/>
      </c>
      <c r="HE152">
        <f>IF(OR(ISNA(HA152),ISNA(HA151)),NA(),ABS(HA152-HA151))</f>
        <v/>
      </c>
      <c r="HF152">
        <f>IF(ISNA(GZ152),NA(),Capability!$N$13)</f>
        <v/>
      </c>
      <c r="HG152">
        <f>IF(ISNA(GZ152),NA(),IF(OR(Capability!$Q$13="",Settings!$F$7&lt;&gt;"Y"),NA(),Capability!$Q$13))</f>
        <v/>
      </c>
      <c r="HH152">
        <f>IF(ISNA(GZ152),NA(),IF(OR(Capability!$P$13="",Settings!$F$7&lt;&gt;"Y"),NA(),Capability!$P$13))</f>
        <v/>
      </c>
      <c r="HP152">
        <f>IF((HS$1+148)&gt;HQ$1,NA(),(HS$1+148)-4)</f>
        <v/>
      </c>
      <c r="HQ152">
        <f>IF((HS$1+148)&gt;HQ$1,NA(),INDEX('Data Entry'!$Q$5:$Q$10004,(HS$1+148)-4))</f>
        <v/>
      </c>
      <c r="HR152">
        <f>IF(ISNA(HP152),NA(),Capability!$K$14)</f>
        <v/>
      </c>
      <c r="HS152">
        <f>IF(ISNA(HP152),NA(),Capability!$J$14)</f>
        <v/>
      </c>
      <c r="HT152">
        <f>IF(ISNA(HP152),NA(),Capability!$L$14)</f>
        <v/>
      </c>
      <c r="HU152">
        <f>IF(OR(ISNA(HQ152),ISNA(HQ151)),NA(),ABS(HQ152-HQ151))</f>
        <v/>
      </c>
      <c r="HV152">
        <f>IF(ISNA(HP152),NA(),Capability!$N$14)</f>
        <v/>
      </c>
      <c r="HW152">
        <f>IF(ISNA(HP152),NA(),IF(OR(Capability!$Q$14="",Settings!$F$7&lt;&gt;"Y"),NA(),Capability!$Q$14))</f>
        <v/>
      </c>
      <c r="HX152">
        <f>IF(ISNA(HP152),NA(),IF(OR(Capability!$P$14="",Settings!$F$7&lt;&gt;"Y"),NA(),Capability!$P$14))</f>
        <v/>
      </c>
    </row>
    <row r="153">
      <c r="A153" s="35" t="inlineStr">
        <is>
          <t>Verdict</t>
        </is>
      </c>
      <c r="B153" s="36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R153">
        <f>IF((CU$1+149)&gt;CS$1,NA(),(CU$1+149)-4)</f>
        <v/>
      </c>
      <c r="CS153">
        <f>IF((CU$1+149)&gt;CS$1,NA(),INDEX('Data Entry'!$I$5:$I$10004,(CU$1+149)-4))</f>
        <v/>
      </c>
      <c r="CT153">
        <f>IF(ISNA(CR153),NA(),Capability!$K$6)</f>
        <v/>
      </c>
      <c r="CU153">
        <f>IF(ISNA(CR153),NA(),Capability!$J$6)</f>
        <v/>
      </c>
      <c r="CV153">
        <f>IF(ISNA(CR153),NA(),Capability!$L$6)</f>
        <v/>
      </c>
      <c r="CW153">
        <f>IF(OR(ISNA(CS153),ISNA(CS152)),NA(),ABS(CS153-CS152))</f>
        <v/>
      </c>
      <c r="CX153">
        <f>IF(ISNA(CR153),NA(),Capability!$N$6)</f>
        <v/>
      </c>
      <c r="CY153">
        <f>IF(ISNA(CR153),NA(),IF(OR(Capability!$Q$6="",Settings!$F$7&lt;&gt;"Y"),NA(),Capability!$Q$6))</f>
        <v/>
      </c>
      <c r="CZ153">
        <f>IF(ISNA(CR153),NA(),IF(OR(Capability!$P$6="",Settings!$F$7&lt;&gt;"Y"),NA(),Capability!$P$6))</f>
        <v/>
      </c>
      <c r="DH153">
        <f>IF((DK$1+149)&gt;DI$1,NA(),(DK$1+149)-4)</f>
        <v/>
      </c>
      <c r="DI153">
        <f>IF((DK$1+149)&gt;DI$1,NA(),INDEX('Data Entry'!$J$5:$J$10004,(DK$1+149)-4))</f>
        <v/>
      </c>
      <c r="DJ153">
        <f>IF(ISNA(DH153),NA(),Capability!$K$7)</f>
        <v/>
      </c>
      <c r="DK153">
        <f>IF(ISNA(DH153),NA(),Capability!$J$7)</f>
        <v/>
      </c>
      <c r="DL153">
        <f>IF(ISNA(DH153),NA(),Capability!$L$7)</f>
        <v/>
      </c>
      <c r="DM153">
        <f>IF(OR(ISNA(DI153),ISNA(DI152)),NA(),ABS(DI153-DI152))</f>
        <v/>
      </c>
      <c r="DN153">
        <f>IF(ISNA(DH153),NA(),Capability!$N$7)</f>
        <v/>
      </c>
      <c r="DO153">
        <f>IF(ISNA(DH153),NA(),IF(OR(Capability!$Q$7="",Settings!$F$7&lt;&gt;"Y"),NA(),Capability!$Q$7))</f>
        <v/>
      </c>
      <c r="DP153">
        <f>IF(ISNA(DH153),NA(),IF(OR(Capability!$P$7="",Settings!$F$7&lt;&gt;"Y"),NA(),Capability!$P$7))</f>
        <v/>
      </c>
      <c r="DX153">
        <f>IF((EA$1+149)&gt;DY$1,NA(),(EA$1+149)-4)</f>
        <v/>
      </c>
      <c r="DY153">
        <f>IF((EA$1+149)&gt;DY$1,NA(),INDEX('Data Entry'!$K$5:$K$10004,(EA$1+149)-4))</f>
        <v/>
      </c>
      <c r="DZ153">
        <f>IF(ISNA(DX153),NA(),Capability!$K$8)</f>
        <v/>
      </c>
      <c r="EA153">
        <f>IF(ISNA(DX153),NA(),Capability!$J$8)</f>
        <v/>
      </c>
      <c r="EB153">
        <f>IF(ISNA(DX153),NA(),Capability!$L$8)</f>
        <v/>
      </c>
      <c r="EC153">
        <f>IF(OR(ISNA(DY153),ISNA(DY152)),NA(),ABS(DY153-DY152))</f>
        <v/>
      </c>
      <c r="ED153">
        <f>IF(ISNA(DX153),NA(),Capability!$N$8)</f>
        <v/>
      </c>
      <c r="EE153">
        <f>IF(ISNA(DX153),NA(),IF(OR(Capability!$Q$8="",Settings!$F$7&lt;&gt;"Y"),NA(),Capability!$Q$8))</f>
        <v/>
      </c>
      <c r="EF153">
        <f>IF(ISNA(DX153),NA(),IF(OR(Capability!$P$8="",Settings!$F$7&lt;&gt;"Y"),NA(),Capability!$P$8))</f>
        <v/>
      </c>
      <c r="EN153">
        <f>IF((EQ$1+149)&gt;EO$1,NA(),(EQ$1+149)-4)</f>
        <v/>
      </c>
      <c r="EO153">
        <f>IF((EQ$1+149)&gt;EO$1,NA(),INDEX('Data Entry'!$L$5:$L$10004,(EQ$1+149)-4))</f>
        <v/>
      </c>
      <c r="EP153">
        <f>IF(ISNA(EN153),NA(),Capability!$K$9)</f>
        <v/>
      </c>
      <c r="EQ153">
        <f>IF(ISNA(EN153),NA(),Capability!$J$9)</f>
        <v/>
      </c>
      <c r="ER153">
        <f>IF(ISNA(EN153),NA(),Capability!$L$9)</f>
        <v/>
      </c>
      <c r="ES153">
        <f>IF(OR(ISNA(EO153),ISNA(EO152)),NA(),ABS(EO153-EO152))</f>
        <v/>
      </c>
      <c r="ET153">
        <f>IF(ISNA(EN153),NA(),Capability!$N$9)</f>
        <v/>
      </c>
      <c r="EU153">
        <f>IF(ISNA(EN153),NA(),IF(OR(Capability!$Q$9="",Settings!$F$7&lt;&gt;"Y"),NA(),Capability!$Q$9))</f>
        <v/>
      </c>
      <c r="EV153">
        <f>IF(ISNA(EN153),NA(),IF(OR(Capability!$P$9="",Settings!$F$7&lt;&gt;"Y"),NA(),Capability!$P$9))</f>
        <v/>
      </c>
      <c r="FD153">
        <f>IF((FG$1+149)&gt;FE$1,NA(),(FG$1+149)-4)</f>
        <v/>
      </c>
      <c r="FE153">
        <f>IF((FG$1+149)&gt;FE$1,NA(),INDEX('Data Entry'!$M$5:$M$10004,(FG$1+149)-4))</f>
        <v/>
      </c>
      <c r="FF153">
        <f>IF(ISNA(FD153),NA(),Capability!$K$10)</f>
        <v/>
      </c>
      <c r="FG153">
        <f>IF(ISNA(FD153),NA(),Capability!$J$10)</f>
        <v/>
      </c>
      <c r="FH153">
        <f>IF(ISNA(FD153),NA(),Capability!$L$10)</f>
        <v/>
      </c>
      <c r="FI153">
        <f>IF(OR(ISNA(FE153),ISNA(FE152)),NA(),ABS(FE153-FE152))</f>
        <v/>
      </c>
      <c r="FJ153">
        <f>IF(ISNA(FD153),NA(),Capability!$N$10)</f>
        <v/>
      </c>
      <c r="FK153">
        <f>IF(ISNA(FD153),NA(),IF(OR(Capability!$Q$10="",Settings!$F$7&lt;&gt;"Y"),NA(),Capability!$Q$10))</f>
        <v/>
      </c>
      <c r="FL153">
        <f>IF(ISNA(FD153),NA(),IF(OR(Capability!$P$10="",Settings!$F$7&lt;&gt;"Y"),NA(),Capability!$P$10))</f>
        <v/>
      </c>
      <c r="FT153">
        <f>IF((FW$1+149)&gt;FU$1,NA(),(FW$1+149)-4)</f>
        <v/>
      </c>
      <c r="FU153">
        <f>IF((FW$1+149)&gt;FU$1,NA(),INDEX('Data Entry'!$N$5:$N$10004,(FW$1+149)-4))</f>
        <v/>
      </c>
      <c r="FV153">
        <f>IF(ISNA(FT153),NA(),Capability!$K$11)</f>
        <v/>
      </c>
      <c r="FW153">
        <f>IF(ISNA(FT153),NA(),Capability!$J$11)</f>
        <v/>
      </c>
      <c r="FX153">
        <f>IF(ISNA(FT153),NA(),Capability!$L$11)</f>
        <v/>
      </c>
      <c r="FY153">
        <f>IF(OR(ISNA(FU153),ISNA(FU152)),NA(),ABS(FU153-FU152))</f>
        <v/>
      </c>
      <c r="FZ153">
        <f>IF(ISNA(FT153),NA(),Capability!$N$11)</f>
        <v/>
      </c>
      <c r="GA153">
        <f>IF(ISNA(FT153),NA(),IF(OR(Capability!$Q$11="",Settings!$F$7&lt;&gt;"Y"),NA(),Capability!$Q$11))</f>
        <v/>
      </c>
      <c r="GB153">
        <f>IF(ISNA(FT153),NA(),IF(OR(Capability!$P$11="",Settings!$F$7&lt;&gt;"Y"),NA(),Capability!$P$11))</f>
        <v/>
      </c>
      <c r="GJ153">
        <f>IF((GM$1+149)&gt;GK$1,NA(),(GM$1+149)-4)</f>
        <v/>
      </c>
      <c r="GK153">
        <f>IF((GM$1+149)&gt;GK$1,NA(),INDEX('Data Entry'!$O$5:$O$10004,(GM$1+149)-4))</f>
        <v/>
      </c>
      <c r="GL153">
        <f>IF(ISNA(GJ153),NA(),Capability!$K$12)</f>
        <v/>
      </c>
      <c r="GM153">
        <f>IF(ISNA(GJ153),NA(),Capability!$J$12)</f>
        <v/>
      </c>
      <c r="GN153">
        <f>IF(ISNA(GJ153),NA(),Capability!$L$12)</f>
        <v/>
      </c>
      <c r="GO153">
        <f>IF(OR(ISNA(GK153),ISNA(GK152)),NA(),ABS(GK153-GK152))</f>
        <v/>
      </c>
      <c r="GP153">
        <f>IF(ISNA(GJ153),NA(),Capability!$N$12)</f>
        <v/>
      </c>
      <c r="GQ153">
        <f>IF(ISNA(GJ153),NA(),IF(OR(Capability!$Q$12="",Settings!$F$7&lt;&gt;"Y"),NA(),Capability!$Q$12))</f>
        <v/>
      </c>
      <c r="GR153">
        <f>IF(ISNA(GJ153),NA(),IF(OR(Capability!$P$12="",Settings!$F$7&lt;&gt;"Y"),NA(),Capability!$P$12))</f>
        <v/>
      </c>
      <c r="GZ153">
        <f>IF((HC$1+149)&gt;HA$1,NA(),(HC$1+149)-4)</f>
        <v/>
      </c>
      <c r="HA153">
        <f>IF((HC$1+149)&gt;HA$1,NA(),INDEX('Data Entry'!$P$5:$P$10004,(HC$1+149)-4))</f>
        <v/>
      </c>
      <c r="HB153">
        <f>IF(ISNA(GZ153),NA(),Capability!$K$13)</f>
        <v/>
      </c>
      <c r="HC153">
        <f>IF(ISNA(GZ153),NA(),Capability!$J$13)</f>
        <v/>
      </c>
      <c r="HD153">
        <f>IF(ISNA(GZ153),NA(),Capability!$L$13)</f>
        <v/>
      </c>
      <c r="HE153">
        <f>IF(OR(ISNA(HA153),ISNA(HA152)),NA(),ABS(HA153-HA152))</f>
        <v/>
      </c>
      <c r="HF153">
        <f>IF(ISNA(GZ153),NA(),Capability!$N$13)</f>
        <v/>
      </c>
      <c r="HG153">
        <f>IF(ISNA(GZ153),NA(),IF(OR(Capability!$Q$13="",Settings!$F$7&lt;&gt;"Y"),NA(),Capability!$Q$13))</f>
        <v/>
      </c>
      <c r="HH153">
        <f>IF(ISNA(GZ153),NA(),IF(OR(Capability!$P$13="",Settings!$F$7&lt;&gt;"Y"),NA(),Capability!$P$13))</f>
        <v/>
      </c>
      <c r="HP153">
        <f>IF((HS$1+149)&gt;HQ$1,NA(),(HS$1+149)-4)</f>
        <v/>
      </c>
      <c r="HQ153">
        <f>IF((HS$1+149)&gt;HQ$1,NA(),INDEX('Data Entry'!$Q$5:$Q$10004,(HS$1+149)-4))</f>
        <v/>
      </c>
      <c r="HR153">
        <f>IF(ISNA(HP153),NA(),Capability!$K$14)</f>
        <v/>
      </c>
      <c r="HS153">
        <f>IF(ISNA(HP153),NA(),Capability!$J$14)</f>
        <v/>
      </c>
      <c r="HT153">
        <f>IF(ISNA(HP153),NA(),Capability!$L$14)</f>
        <v/>
      </c>
      <c r="HU153">
        <f>IF(OR(ISNA(HQ153),ISNA(HQ152)),NA(),ABS(HQ153-HQ152))</f>
        <v/>
      </c>
      <c r="HV153">
        <f>IF(ISNA(HP153),NA(),Capability!$N$14)</f>
        <v/>
      </c>
      <c r="HW153">
        <f>IF(ISNA(HP153),NA(),IF(OR(Capability!$Q$14="",Settings!$F$7&lt;&gt;"Y"),NA(),Capability!$Q$14))</f>
        <v/>
      </c>
      <c r="HX153">
        <f>IF(ISNA(HP153),NA(),IF(OR(Capability!$P$14="",Settings!$F$7&lt;&gt;"Y"),NA(),Capability!$P$14))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R154">
        <f>IF((CU$1+150)&gt;CS$1,NA(),(CU$1+150)-4)</f>
        <v/>
      </c>
      <c r="CS154">
        <f>IF((CU$1+150)&gt;CS$1,NA(),INDEX('Data Entry'!$I$5:$I$10004,(CU$1+150)-4))</f>
        <v/>
      </c>
      <c r="CT154">
        <f>IF(ISNA(CR154),NA(),Capability!$K$6)</f>
        <v/>
      </c>
      <c r="CU154">
        <f>IF(ISNA(CR154),NA(),Capability!$J$6)</f>
        <v/>
      </c>
      <c r="CV154">
        <f>IF(ISNA(CR154),NA(),Capability!$L$6)</f>
        <v/>
      </c>
      <c r="CW154">
        <f>IF(OR(ISNA(CS154),ISNA(CS153)),NA(),ABS(CS154-CS153))</f>
        <v/>
      </c>
      <c r="CX154">
        <f>IF(ISNA(CR154),NA(),Capability!$N$6)</f>
        <v/>
      </c>
      <c r="CY154">
        <f>IF(ISNA(CR154),NA(),IF(OR(Capability!$Q$6="",Settings!$F$7&lt;&gt;"Y"),NA(),Capability!$Q$6))</f>
        <v/>
      </c>
      <c r="CZ154">
        <f>IF(ISNA(CR154),NA(),IF(OR(Capability!$P$6="",Settings!$F$7&lt;&gt;"Y"),NA(),Capability!$P$6))</f>
        <v/>
      </c>
      <c r="DH154">
        <f>IF((DK$1+150)&gt;DI$1,NA(),(DK$1+150)-4)</f>
        <v/>
      </c>
      <c r="DI154">
        <f>IF((DK$1+150)&gt;DI$1,NA(),INDEX('Data Entry'!$J$5:$J$10004,(DK$1+150)-4))</f>
        <v/>
      </c>
      <c r="DJ154">
        <f>IF(ISNA(DH154),NA(),Capability!$K$7)</f>
        <v/>
      </c>
      <c r="DK154">
        <f>IF(ISNA(DH154),NA(),Capability!$J$7)</f>
        <v/>
      </c>
      <c r="DL154">
        <f>IF(ISNA(DH154),NA(),Capability!$L$7)</f>
        <v/>
      </c>
      <c r="DM154">
        <f>IF(OR(ISNA(DI154),ISNA(DI153)),NA(),ABS(DI154-DI153))</f>
        <v/>
      </c>
      <c r="DN154">
        <f>IF(ISNA(DH154),NA(),Capability!$N$7)</f>
        <v/>
      </c>
      <c r="DO154">
        <f>IF(ISNA(DH154),NA(),IF(OR(Capability!$Q$7="",Settings!$F$7&lt;&gt;"Y"),NA(),Capability!$Q$7))</f>
        <v/>
      </c>
      <c r="DP154">
        <f>IF(ISNA(DH154),NA(),IF(OR(Capability!$P$7="",Settings!$F$7&lt;&gt;"Y"),NA(),Capability!$P$7))</f>
        <v/>
      </c>
      <c r="DX154">
        <f>IF((EA$1+150)&gt;DY$1,NA(),(EA$1+150)-4)</f>
        <v/>
      </c>
      <c r="DY154">
        <f>IF((EA$1+150)&gt;DY$1,NA(),INDEX('Data Entry'!$K$5:$K$10004,(EA$1+150)-4))</f>
        <v/>
      </c>
      <c r="DZ154">
        <f>IF(ISNA(DX154),NA(),Capability!$K$8)</f>
        <v/>
      </c>
      <c r="EA154">
        <f>IF(ISNA(DX154),NA(),Capability!$J$8)</f>
        <v/>
      </c>
      <c r="EB154">
        <f>IF(ISNA(DX154),NA(),Capability!$L$8)</f>
        <v/>
      </c>
      <c r="EC154">
        <f>IF(OR(ISNA(DY154),ISNA(DY153)),NA(),ABS(DY154-DY153))</f>
        <v/>
      </c>
      <c r="ED154">
        <f>IF(ISNA(DX154),NA(),Capability!$N$8)</f>
        <v/>
      </c>
      <c r="EE154">
        <f>IF(ISNA(DX154),NA(),IF(OR(Capability!$Q$8="",Settings!$F$7&lt;&gt;"Y"),NA(),Capability!$Q$8))</f>
        <v/>
      </c>
      <c r="EF154">
        <f>IF(ISNA(DX154),NA(),IF(OR(Capability!$P$8="",Settings!$F$7&lt;&gt;"Y"),NA(),Capability!$P$8))</f>
        <v/>
      </c>
      <c r="EN154">
        <f>IF((EQ$1+150)&gt;EO$1,NA(),(EQ$1+150)-4)</f>
        <v/>
      </c>
      <c r="EO154">
        <f>IF((EQ$1+150)&gt;EO$1,NA(),INDEX('Data Entry'!$L$5:$L$10004,(EQ$1+150)-4))</f>
        <v/>
      </c>
      <c r="EP154">
        <f>IF(ISNA(EN154),NA(),Capability!$K$9)</f>
        <v/>
      </c>
      <c r="EQ154">
        <f>IF(ISNA(EN154),NA(),Capability!$J$9)</f>
        <v/>
      </c>
      <c r="ER154">
        <f>IF(ISNA(EN154),NA(),Capability!$L$9)</f>
        <v/>
      </c>
      <c r="ES154">
        <f>IF(OR(ISNA(EO154),ISNA(EO153)),NA(),ABS(EO154-EO153))</f>
        <v/>
      </c>
      <c r="ET154">
        <f>IF(ISNA(EN154),NA(),Capability!$N$9)</f>
        <v/>
      </c>
      <c r="EU154">
        <f>IF(ISNA(EN154),NA(),IF(OR(Capability!$Q$9="",Settings!$F$7&lt;&gt;"Y"),NA(),Capability!$Q$9))</f>
        <v/>
      </c>
      <c r="EV154">
        <f>IF(ISNA(EN154),NA(),IF(OR(Capability!$P$9="",Settings!$F$7&lt;&gt;"Y"),NA(),Capability!$P$9))</f>
        <v/>
      </c>
      <c r="FD154">
        <f>IF((FG$1+150)&gt;FE$1,NA(),(FG$1+150)-4)</f>
        <v/>
      </c>
      <c r="FE154">
        <f>IF((FG$1+150)&gt;FE$1,NA(),INDEX('Data Entry'!$M$5:$M$10004,(FG$1+150)-4))</f>
        <v/>
      </c>
      <c r="FF154">
        <f>IF(ISNA(FD154),NA(),Capability!$K$10)</f>
        <v/>
      </c>
      <c r="FG154">
        <f>IF(ISNA(FD154),NA(),Capability!$J$10)</f>
        <v/>
      </c>
      <c r="FH154">
        <f>IF(ISNA(FD154),NA(),Capability!$L$10)</f>
        <v/>
      </c>
      <c r="FI154">
        <f>IF(OR(ISNA(FE154),ISNA(FE153)),NA(),ABS(FE154-FE153))</f>
        <v/>
      </c>
      <c r="FJ154">
        <f>IF(ISNA(FD154),NA(),Capability!$N$10)</f>
        <v/>
      </c>
      <c r="FK154">
        <f>IF(ISNA(FD154),NA(),IF(OR(Capability!$Q$10="",Settings!$F$7&lt;&gt;"Y"),NA(),Capability!$Q$10))</f>
        <v/>
      </c>
      <c r="FL154">
        <f>IF(ISNA(FD154),NA(),IF(OR(Capability!$P$10="",Settings!$F$7&lt;&gt;"Y"),NA(),Capability!$P$10))</f>
        <v/>
      </c>
      <c r="FT154">
        <f>IF((FW$1+150)&gt;FU$1,NA(),(FW$1+150)-4)</f>
        <v/>
      </c>
      <c r="FU154">
        <f>IF((FW$1+150)&gt;FU$1,NA(),INDEX('Data Entry'!$N$5:$N$10004,(FW$1+150)-4))</f>
        <v/>
      </c>
      <c r="FV154">
        <f>IF(ISNA(FT154),NA(),Capability!$K$11)</f>
        <v/>
      </c>
      <c r="FW154">
        <f>IF(ISNA(FT154),NA(),Capability!$J$11)</f>
        <v/>
      </c>
      <c r="FX154">
        <f>IF(ISNA(FT154),NA(),Capability!$L$11)</f>
        <v/>
      </c>
      <c r="FY154">
        <f>IF(OR(ISNA(FU154),ISNA(FU153)),NA(),ABS(FU154-FU153))</f>
        <v/>
      </c>
      <c r="FZ154">
        <f>IF(ISNA(FT154),NA(),Capability!$N$11)</f>
        <v/>
      </c>
      <c r="GA154">
        <f>IF(ISNA(FT154),NA(),IF(OR(Capability!$Q$11="",Settings!$F$7&lt;&gt;"Y"),NA(),Capability!$Q$11))</f>
        <v/>
      </c>
      <c r="GB154">
        <f>IF(ISNA(FT154),NA(),IF(OR(Capability!$P$11="",Settings!$F$7&lt;&gt;"Y"),NA(),Capability!$P$11))</f>
        <v/>
      </c>
      <c r="GJ154">
        <f>IF((GM$1+150)&gt;GK$1,NA(),(GM$1+150)-4)</f>
        <v/>
      </c>
      <c r="GK154">
        <f>IF((GM$1+150)&gt;GK$1,NA(),INDEX('Data Entry'!$O$5:$O$10004,(GM$1+150)-4))</f>
        <v/>
      </c>
      <c r="GL154">
        <f>IF(ISNA(GJ154),NA(),Capability!$K$12)</f>
        <v/>
      </c>
      <c r="GM154">
        <f>IF(ISNA(GJ154),NA(),Capability!$J$12)</f>
        <v/>
      </c>
      <c r="GN154">
        <f>IF(ISNA(GJ154),NA(),Capability!$L$12)</f>
        <v/>
      </c>
      <c r="GO154">
        <f>IF(OR(ISNA(GK154),ISNA(GK153)),NA(),ABS(GK154-GK153))</f>
        <v/>
      </c>
      <c r="GP154">
        <f>IF(ISNA(GJ154),NA(),Capability!$N$12)</f>
        <v/>
      </c>
      <c r="GQ154">
        <f>IF(ISNA(GJ154),NA(),IF(OR(Capability!$Q$12="",Settings!$F$7&lt;&gt;"Y"),NA(),Capability!$Q$12))</f>
        <v/>
      </c>
      <c r="GR154">
        <f>IF(ISNA(GJ154),NA(),IF(OR(Capability!$P$12="",Settings!$F$7&lt;&gt;"Y"),NA(),Capability!$P$12))</f>
        <v/>
      </c>
      <c r="GZ154">
        <f>IF((HC$1+150)&gt;HA$1,NA(),(HC$1+150)-4)</f>
        <v/>
      </c>
      <c r="HA154">
        <f>IF((HC$1+150)&gt;HA$1,NA(),INDEX('Data Entry'!$P$5:$P$10004,(HC$1+150)-4))</f>
        <v/>
      </c>
      <c r="HB154">
        <f>IF(ISNA(GZ154),NA(),Capability!$K$13)</f>
        <v/>
      </c>
      <c r="HC154">
        <f>IF(ISNA(GZ154),NA(),Capability!$J$13)</f>
        <v/>
      </c>
      <c r="HD154">
        <f>IF(ISNA(GZ154),NA(),Capability!$L$13)</f>
        <v/>
      </c>
      <c r="HE154">
        <f>IF(OR(ISNA(HA154),ISNA(HA153)),NA(),ABS(HA154-HA153))</f>
        <v/>
      </c>
      <c r="HF154">
        <f>IF(ISNA(GZ154),NA(),Capability!$N$13)</f>
        <v/>
      </c>
      <c r="HG154">
        <f>IF(ISNA(GZ154),NA(),IF(OR(Capability!$Q$13="",Settings!$F$7&lt;&gt;"Y"),NA(),Capability!$Q$13))</f>
        <v/>
      </c>
      <c r="HH154">
        <f>IF(ISNA(GZ154),NA(),IF(OR(Capability!$P$13="",Settings!$F$7&lt;&gt;"Y"),NA(),Capability!$P$13))</f>
        <v/>
      </c>
      <c r="HP154">
        <f>IF((HS$1+150)&gt;HQ$1,NA(),(HS$1+150)-4)</f>
        <v/>
      </c>
      <c r="HQ154">
        <f>IF((HS$1+150)&gt;HQ$1,NA(),INDEX('Data Entry'!$Q$5:$Q$10004,(HS$1+150)-4))</f>
        <v/>
      </c>
      <c r="HR154">
        <f>IF(ISNA(HP154),NA(),Capability!$K$14)</f>
        <v/>
      </c>
      <c r="HS154">
        <f>IF(ISNA(HP154),NA(),Capability!$J$14)</f>
        <v/>
      </c>
      <c r="HT154">
        <f>IF(ISNA(HP154),NA(),Capability!$L$14)</f>
        <v/>
      </c>
      <c r="HU154">
        <f>IF(OR(ISNA(HQ154),ISNA(HQ153)),NA(),ABS(HQ154-HQ153))</f>
        <v/>
      </c>
      <c r="HV154">
        <f>IF(ISNA(HP154),NA(),Capability!$N$14)</f>
        <v/>
      </c>
      <c r="HW154">
        <f>IF(ISNA(HP154),NA(),IF(OR(Capability!$Q$14="",Settings!$F$7&lt;&gt;"Y"),NA(),Capability!$Q$14))</f>
        <v/>
      </c>
      <c r="HX154">
        <f>IF(ISNA(HP154),NA(),IF(OR(Capability!$P$14="",Settings!$F$7&lt;&gt;"Y"),NA(),Capability!$P$14))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R155">
        <f>IF((CU$1+151)&gt;CS$1,NA(),(CU$1+151)-4)</f>
        <v/>
      </c>
      <c r="CS155">
        <f>IF((CU$1+151)&gt;CS$1,NA(),INDEX('Data Entry'!$I$5:$I$10004,(CU$1+151)-4))</f>
        <v/>
      </c>
      <c r="CT155">
        <f>IF(ISNA(CR155),NA(),Capability!$K$6)</f>
        <v/>
      </c>
      <c r="CU155">
        <f>IF(ISNA(CR155),NA(),Capability!$J$6)</f>
        <v/>
      </c>
      <c r="CV155">
        <f>IF(ISNA(CR155),NA(),Capability!$L$6)</f>
        <v/>
      </c>
      <c r="CW155">
        <f>IF(OR(ISNA(CS155),ISNA(CS154)),NA(),ABS(CS155-CS154))</f>
        <v/>
      </c>
      <c r="CX155">
        <f>IF(ISNA(CR155),NA(),Capability!$N$6)</f>
        <v/>
      </c>
      <c r="CY155">
        <f>IF(ISNA(CR155),NA(),IF(OR(Capability!$Q$6="",Settings!$F$7&lt;&gt;"Y"),NA(),Capability!$Q$6))</f>
        <v/>
      </c>
      <c r="CZ155">
        <f>IF(ISNA(CR155),NA(),IF(OR(Capability!$P$6="",Settings!$F$7&lt;&gt;"Y"),NA(),Capability!$P$6))</f>
        <v/>
      </c>
      <c r="DH155">
        <f>IF((DK$1+151)&gt;DI$1,NA(),(DK$1+151)-4)</f>
        <v/>
      </c>
      <c r="DI155">
        <f>IF((DK$1+151)&gt;DI$1,NA(),INDEX('Data Entry'!$J$5:$J$10004,(DK$1+151)-4))</f>
        <v/>
      </c>
      <c r="DJ155">
        <f>IF(ISNA(DH155),NA(),Capability!$K$7)</f>
        <v/>
      </c>
      <c r="DK155">
        <f>IF(ISNA(DH155),NA(),Capability!$J$7)</f>
        <v/>
      </c>
      <c r="DL155">
        <f>IF(ISNA(DH155),NA(),Capability!$L$7)</f>
        <v/>
      </c>
      <c r="DM155">
        <f>IF(OR(ISNA(DI155),ISNA(DI154)),NA(),ABS(DI155-DI154))</f>
        <v/>
      </c>
      <c r="DN155">
        <f>IF(ISNA(DH155),NA(),Capability!$N$7)</f>
        <v/>
      </c>
      <c r="DO155">
        <f>IF(ISNA(DH155),NA(),IF(OR(Capability!$Q$7="",Settings!$F$7&lt;&gt;"Y"),NA(),Capability!$Q$7))</f>
        <v/>
      </c>
      <c r="DP155">
        <f>IF(ISNA(DH155),NA(),IF(OR(Capability!$P$7="",Settings!$F$7&lt;&gt;"Y"),NA(),Capability!$P$7))</f>
        <v/>
      </c>
      <c r="DX155">
        <f>IF((EA$1+151)&gt;DY$1,NA(),(EA$1+151)-4)</f>
        <v/>
      </c>
      <c r="DY155">
        <f>IF((EA$1+151)&gt;DY$1,NA(),INDEX('Data Entry'!$K$5:$K$10004,(EA$1+151)-4))</f>
        <v/>
      </c>
      <c r="DZ155">
        <f>IF(ISNA(DX155),NA(),Capability!$K$8)</f>
        <v/>
      </c>
      <c r="EA155">
        <f>IF(ISNA(DX155),NA(),Capability!$J$8)</f>
        <v/>
      </c>
      <c r="EB155">
        <f>IF(ISNA(DX155),NA(),Capability!$L$8)</f>
        <v/>
      </c>
      <c r="EC155">
        <f>IF(OR(ISNA(DY155),ISNA(DY154)),NA(),ABS(DY155-DY154))</f>
        <v/>
      </c>
      <c r="ED155">
        <f>IF(ISNA(DX155),NA(),Capability!$N$8)</f>
        <v/>
      </c>
      <c r="EE155">
        <f>IF(ISNA(DX155),NA(),IF(OR(Capability!$Q$8="",Settings!$F$7&lt;&gt;"Y"),NA(),Capability!$Q$8))</f>
        <v/>
      </c>
      <c r="EF155">
        <f>IF(ISNA(DX155),NA(),IF(OR(Capability!$P$8="",Settings!$F$7&lt;&gt;"Y"),NA(),Capability!$P$8))</f>
        <v/>
      </c>
      <c r="EN155">
        <f>IF((EQ$1+151)&gt;EO$1,NA(),(EQ$1+151)-4)</f>
        <v/>
      </c>
      <c r="EO155">
        <f>IF((EQ$1+151)&gt;EO$1,NA(),INDEX('Data Entry'!$L$5:$L$10004,(EQ$1+151)-4))</f>
        <v/>
      </c>
      <c r="EP155">
        <f>IF(ISNA(EN155),NA(),Capability!$K$9)</f>
        <v/>
      </c>
      <c r="EQ155">
        <f>IF(ISNA(EN155),NA(),Capability!$J$9)</f>
        <v/>
      </c>
      <c r="ER155">
        <f>IF(ISNA(EN155),NA(),Capability!$L$9)</f>
        <v/>
      </c>
      <c r="ES155">
        <f>IF(OR(ISNA(EO155),ISNA(EO154)),NA(),ABS(EO155-EO154))</f>
        <v/>
      </c>
      <c r="ET155">
        <f>IF(ISNA(EN155),NA(),Capability!$N$9)</f>
        <v/>
      </c>
      <c r="EU155">
        <f>IF(ISNA(EN155),NA(),IF(OR(Capability!$Q$9="",Settings!$F$7&lt;&gt;"Y"),NA(),Capability!$Q$9))</f>
        <v/>
      </c>
      <c r="EV155">
        <f>IF(ISNA(EN155),NA(),IF(OR(Capability!$P$9="",Settings!$F$7&lt;&gt;"Y"),NA(),Capability!$P$9))</f>
        <v/>
      </c>
      <c r="FD155">
        <f>IF((FG$1+151)&gt;FE$1,NA(),(FG$1+151)-4)</f>
        <v/>
      </c>
      <c r="FE155">
        <f>IF((FG$1+151)&gt;FE$1,NA(),INDEX('Data Entry'!$M$5:$M$10004,(FG$1+151)-4))</f>
        <v/>
      </c>
      <c r="FF155">
        <f>IF(ISNA(FD155),NA(),Capability!$K$10)</f>
        <v/>
      </c>
      <c r="FG155">
        <f>IF(ISNA(FD155),NA(),Capability!$J$10)</f>
        <v/>
      </c>
      <c r="FH155">
        <f>IF(ISNA(FD155),NA(),Capability!$L$10)</f>
        <v/>
      </c>
      <c r="FI155">
        <f>IF(OR(ISNA(FE155),ISNA(FE154)),NA(),ABS(FE155-FE154))</f>
        <v/>
      </c>
      <c r="FJ155">
        <f>IF(ISNA(FD155),NA(),Capability!$N$10)</f>
        <v/>
      </c>
      <c r="FK155">
        <f>IF(ISNA(FD155),NA(),IF(OR(Capability!$Q$10="",Settings!$F$7&lt;&gt;"Y"),NA(),Capability!$Q$10))</f>
        <v/>
      </c>
      <c r="FL155">
        <f>IF(ISNA(FD155),NA(),IF(OR(Capability!$P$10="",Settings!$F$7&lt;&gt;"Y"),NA(),Capability!$P$10))</f>
        <v/>
      </c>
      <c r="FT155">
        <f>IF((FW$1+151)&gt;FU$1,NA(),(FW$1+151)-4)</f>
        <v/>
      </c>
      <c r="FU155">
        <f>IF((FW$1+151)&gt;FU$1,NA(),INDEX('Data Entry'!$N$5:$N$10004,(FW$1+151)-4))</f>
        <v/>
      </c>
      <c r="FV155">
        <f>IF(ISNA(FT155),NA(),Capability!$K$11)</f>
        <v/>
      </c>
      <c r="FW155">
        <f>IF(ISNA(FT155),NA(),Capability!$J$11)</f>
        <v/>
      </c>
      <c r="FX155">
        <f>IF(ISNA(FT155),NA(),Capability!$L$11)</f>
        <v/>
      </c>
      <c r="FY155">
        <f>IF(OR(ISNA(FU155),ISNA(FU154)),NA(),ABS(FU155-FU154))</f>
        <v/>
      </c>
      <c r="FZ155">
        <f>IF(ISNA(FT155),NA(),Capability!$N$11)</f>
        <v/>
      </c>
      <c r="GA155">
        <f>IF(ISNA(FT155),NA(),IF(OR(Capability!$Q$11="",Settings!$F$7&lt;&gt;"Y"),NA(),Capability!$Q$11))</f>
        <v/>
      </c>
      <c r="GB155">
        <f>IF(ISNA(FT155),NA(),IF(OR(Capability!$P$11="",Settings!$F$7&lt;&gt;"Y"),NA(),Capability!$P$11))</f>
        <v/>
      </c>
      <c r="GJ155">
        <f>IF((GM$1+151)&gt;GK$1,NA(),(GM$1+151)-4)</f>
        <v/>
      </c>
      <c r="GK155">
        <f>IF((GM$1+151)&gt;GK$1,NA(),INDEX('Data Entry'!$O$5:$O$10004,(GM$1+151)-4))</f>
        <v/>
      </c>
      <c r="GL155">
        <f>IF(ISNA(GJ155),NA(),Capability!$K$12)</f>
        <v/>
      </c>
      <c r="GM155">
        <f>IF(ISNA(GJ155),NA(),Capability!$J$12)</f>
        <v/>
      </c>
      <c r="GN155">
        <f>IF(ISNA(GJ155),NA(),Capability!$L$12)</f>
        <v/>
      </c>
      <c r="GO155">
        <f>IF(OR(ISNA(GK155),ISNA(GK154)),NA(),ABS(GK155-GK154))</f>
        <v/>
      </c>
      <c r="GP155">
        <f>IF(ISNA(GJ155),NA(),Capability!$N$12)</f>
        <v/>
      </c>
      <c r="GQ155">
        <f>IF(ISNA(GJ155),NA(),IF(OR(Capability!$Q$12="",Settings!$F$7&lt;&gt;"Y"),NA(),Capability!$Q$12))</f>
        <v/>
      </c>
      <c r="GR155">
        <f>IF(ISNA(GJ155),NA(),IF(OR(Capability!$P$12="",Settings!$F$7&lt;&gt;"Y"),NA(),Capability!$P$12))</f>
        <v/>
      </c>
      <c r="GZ155">
        <f>IF((HC$1+151)&gt;HA$1,NA(),(HC$1+151)-4)</f>
        <v/>
      </c>
      <c r="HA155">
        <f>IF((HC$1+151)&gt;HA$1,NA(),INDEX('Data Entry'!$P$5:$P$10004,(HC$1+151)-4))</f>
        <v/>
      </c>
      <c r="HB155">
        <f>IF(ISNA(GZ155),NA(),Capability!$K$13)</f>
        <v/>
      </c>
      <c r="HC155">
        <f>IF(ISNA(GZ155),NA(),Capability!$J$13)</f>
        <v/>
      </c>
      <c r="HD155">
        <f>IF(ISNA(GZ155),NA(),Capability!$L$13)</f>
        <v/>
      </c>
      <c r="HE155">
        <f>IF(OR(ISNA(HA155),ISNA(HA154)),NA(),ABS(HA155-HA154))</f>
        <v/>
      </c>
      <c r="HF155">
        <f>IF(ISNA(GZ155),NA(),Capability!$N$13)</f>
        <v/>
      </c>
      <c r="HG155">
        <f>IF(ISNA(GZ155),NA(),IF(OR(Capability!$Q$13="",Settings!$F$7&lt;&gt;"Y"),NA(),Capability!$Q$13))</f>
        <v/>
      </c>
      <c r="HH155">
        <f>IF(ISNA(GZ155),NA(),IF(OR(Capability!$P$13="",Settings!$F$7&lt;&gt;"Y"),NA(),Capability!$P$13))</f>
        <v/>
      </c>
      <c r="HP155">
        <f>IF((HS$1+151)&gt;HQ$1,NA(),(HS$1+151)-4)</f>
        <v/>
      </c>
      <c r="HQ155">
        <f>IF((HS$1+151)&gt;HQ$1,NA(),INDEX('Data Entry'!$Q$5:$Q$10004,(HS$1+151)-4))</f>
        <v/>
      </c>
      <c r="HR155">
        <f>IF(ISNA(HP155),NA(),Capability!$K$14)</f>
        <v/>
      </c>
      <c r="HS155">
        <f>IF(ISNA(HP155),NA(),Capability!$J$14)</f>
        <v/>
      </c>
      <c r="HT155">
        <f>IF(ISNA(HP155),NA(),Capability!$L$14)</f>
        <v/>
      </c>
      <c r="HU155">
        <f>IF(OR(ISNA(HQ155),ISNA(HQ154)),NA(),ABS(HQ155-HQ154))</f>
        <v/>
      </c>
      <c r="HV155">
        <f>IF(ISNA(HP155),NA(),Capability!$N$14)</f>
        <v/>
      </c>
      <c r="HW155">
        <f>IF(ISNA(HP155),NA(),IF(OR(Capability!$Q$14="",Settings!$F$7&lt;&gt;"Y"),NA(),Capability!$Q$14))</f>
        <v/>
      </c>
      <c r="HX155">
        <f>IF(ISNA(HP155),NA(),IF(OR(Capability!$P$14="",Settings!$F$7&lt;&gt;"Y"),NA(),Capability!$P$14))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R156">
        <f>IF((CU$1+152)&gt;CS$1,NA(),(CU$1+152)-4)</f>
        <v/>
      </c>
      <c r="CS156">
        <f>IF((CU$1+152)&gt;CS$1,NA(),INDEX('Data Entry'!$I$5:$I$10004,(CU$1+152)-4))</f>
        <v/>
      </c>
      <c r="CT156">
        <f>IF(ISNA(CR156),NA(),Capability!$K$6)</f>
        <v/>
      </c>
      <c r="CU156">
        <f>IF(ISNA(CR156),NA(),Capability!$J$6)</f>
        <v/>
      </c>
      <c r="CV156">
        <f>IF(ISNA(CR156),NA(),Capability!$L$6)</f>
        <v/>
      </c>
      <c r="CW156">
        <f>IF(OR(ISNA(CS156),ISNA(CS155)),NA(),ABS(CS156-CS155))</f>
        <v/>
      </c>
      <c r="CX156">
        <f>IF(ISNA(CR156),NA(),Capability!$N$6)</f>
        <v/>
      </c>
      <c r="CY156">
        <f>IF(ISNA(CR156),NA(),IF(OR(Capability!$Q$6="",Settings!$F$7&lt;&gt;"Y"),NA(),Capability!$Q$6))</f>
        <v/>
      </c>
      <c r="CZ156">
        <f>IF(ISNA(CR156),NA(),IF(OR(Capability!$P$6="",Settings!$F$7&lt;&gt;"Y"),NA(),Capability!$P$6))</f>
        <v/>
      </c>
      <c r="DH156">
        <f>IF((DK$1+152)&gt;DI$1,NA(),(DK$1+152)-4)</f>
        <v/>
      </c>
      <c r="DI156">
        <f>IF((DK$1+152)&gt;DI$1,NA(),INDEX('Data Entry'!$J$5:$J$10004,(DK$1+152)-4))</f>
        <v/>
      </c>
      <c r="DJ156">
        <f>IF(ISNA(DH156),NA(),Capability!$K$7)</f>
        <v/>
      </c>
      <c r="DK156">
        <f>IF(ISNA(DH156),NA(),Capability!$J$7)</f>
        <v/>
      </c>
      <c r="DL156">
        <f>IF(ISNA(DH156),NA(),Capability!$L$7)</f>
        <v/>
      </c>
      <c r="DM156">
        <f>IF(OR(ISNA(DI156),ISNA(DI155)),NA(),ABS(DI156-DI155))</f>
        <v/>
      </c>
      <c r="DN156">
        <f>IF(ISNA(DH156),NA(),Capability!$N$7)</f>
        <v/>
      </c>
      <c r="DO156">
        <f>IF(ISNA(DH156),NA(),IF(OR(Capability!$Q$7="",Settings!$F$7&lt;&gt;"Y"),NA(),Capability!$Q$7))</f>
        <v/>
      </c>
      <c r="DP156">
        <f>IF(ISNA(DH156),NA(),IF(OR(Capability!$P$7="",Settings!$F$7&lt;&gt;"Y"),NA(),Capability!$P$7))</f>
        <v/>
      </c>
      <c r="DX156">
        <f>IF((EA$1+152)&gt;DY$1,NA(),(EA$1+152)-4)</f>
        <v/>
      </c>
      <c r="DY156">
        <f>IF((EA$1+152)&gt;DY$1,NA(),INDEX('Data Entry'!$K$5:$K$10004,(EA$1+152)-4))</f>
        <v/>
      </c>
      <c r="DZ156">
        <f>IF(ISNA(DX156),NA(),Capability!$K$8)</f>
        <v/>
      </c>
      <c r="EA156">
        <f>IF(ISNA(DX156),NA(),Capability!$J$8)</f>
        <v/>
      </c>
      <c r="EB156">
        <f>IF(ISNA(DX156),NA(),Capability!$L$8)</f>
        <v/>
      </c>
      <c r="EC156">
        <f>IF(OR(ISNA(DY156),ISNA(DY155)),NA(),ABS(DY156-DY155))</f>
        <v/>
      </c>
      <c r="ED156">
        <f>IF(ISNA(DX156),NA(),Capability!$N$8)</f>
        <v/>
      </c>
      <c r="EE156">
        <f>IF(ISNA(DX156),NA(),IF(OR(Capability!$Q$8="",Settings!$F$7&lt;&gt;"Y"),NA(),Capability!$Q$8))</f>
        <v/>
      </c>
      <c r="EF156">
        <f>IF(ISNA(DX156),NA(),IF(OR(Capability!$P$8="",Settings!$F$7&lt;&gt;"Y"),NA(),Capability!$P$8))</f>
        <v/>
      </c>
      <c r="EN156">
        <f>IF((EQ$1+152)&gt;EO$1,NA(),(EQ$1+152)-4)</f>
        <v/>
      </c>
      <c r="EO156">
        <f>IF((EQ$1+152)&gt;EO$1,NA(),INDEX('Data Entry'!$L$5:$L$10004,(EQ$1+152)-4))</f>
        <v/>
      </c>
      <c r="EP156">
        <f>IF(ISNA(EN156),NA(),Capability!$K$9)</f>
        <v/>
      </c>
      <c r="EQ156">
        <f>IF(ISNA(EN156),NA(),Capability!$J$9)</f>
        <v/>
      </c>
      <c r="ER156">
        <f>IF(ISNA(EN156),NA(),Capability!$L$9)</f>
        <v/>
      </c>
      <c r="ES156">
        <f>IF(OR(ISNA(EO156),ISNA(EO155)),NA(),ABS(EO156-EO155))</f>
        <v/>
      </c>
      <c r="ET156">
        <f>IF(ISNA(EN156),NA(),Capability!$N$9)</f>
        <v/>
      </c>
      <c r="EU156">
        <f>IF(ISNA(EN156),NA(),IF(OR(Capability!$Q$9="",Settings!$F$7&lt;&gt;"Y"),NA(),Capability!$Q$9))</f>
        <v/>
      </c>
      <c r="EV156">
        <f>IF(ISNA(EN156),NA(),IF(OR(Capability!$P$9="",Settings!$F$7&lt;&gt;"Y"),NA(),Capability!$P$9))</f>
        <v/>
      </c>
      <c r="FD156">
        <f>IF((FG$1+152)&gt;FE$1,NA(),(FG$1+152)-4)</f>
        <v/>
      </c>
      <c r="FE156">
        <f>IF((FG$1+152)&gt;FE$1,NA(),INDEX('Data Entry'!$M$5:$M$10004,(FG$1+152)-4))</f>
        <v/>
      </c>
      <c r="FF156">
        <f>IF(ISNA(FD156),NA(),Capability!$K$10)</f>
        <v/>
      </c>
      <c r="FG156">
        <f>IF(ISNA(FD156),NA(),Capability!$J$10)</f>
        <v/>
      </c>
      <c r="FH156">
        <f>IF(ISNA(FD156),NA(),Capability!$L$10)</f>
        <v/>
      </c>
      <c r="FI156">
        <f>IF(OR(ISNA(FE156),ISNA(FE155)),NA(),ABS(FE156-FE155))</f>
        <v/>
      </c>
      <c r="FJ156">
        <f>IF(ISNA(FD156),NA(),Capability!$N$10)</f>
        <v/>
      </c>
      <c r="FK156">
        <f>IF(ISNA(FD156),NA(),IF(OR(Capability!$Q$10="",Settings!$F$7&lt;&gt;"Y"),NA(),Capability!$Q$10))</f>
        <v/>
      </c>
      <c r="FL156">
        <f>IF(ISNA(FD156),NA(),IF(OR(Capability!$P$10="",Settings!$F$7&lt;&gt;"Y"),NA(),Capability!$P$10))</f>
        <v/>
      </c>
      <c r="FT156">
        <f>IF((FW$1+152)&gt;FU$1,NA(),(FW$1+152)-4)</f>
        <v/>
      </c>
      <c r="FU156">
        <f>IF((FW$1+152)&gt;FU$1,NA(),INDEX('Data Entry'!$N$5:$N$10004,(FW$1+152)-4))</f>
        <v/>
      </c>
      <c r="FV156">
        <f>IF(ISNA(FT156),NA(),Capability!$K$11)</f>
        <v/>
      </c>
      <c r="FW156">
        <f>IF(ISNA(FT156),NA(),Capability!$J$11)</f>
        <v/>
      </c>
      <c r="FX156">
        <f>IF(ISNA(FT156),NA(),Capability!$L$11)</f>
        <v/>
      </c>
      <c r="FY156">
        <f>IF(OR(ISNA(FU156),ISNA(FU155)),NA(),ABS(FU156-FU155))</f>
        <v/>
      </c>
      <c r="FZ156">
        <f>IF(ISNA(FT156),NA(),Capability!$N$11)</f>
        <v/>
      </c>
      <c r="GA156">
        <f>IF(ISNA(FT156),NA(),IF(OR(Capability!$Q$11="",Settings!$F$7&lt;&gt;"Y"),NA(),Capability!$Q$11))</f>
        <v/>
      </c>
      <c r="GB156">
        <f>IF(ISNA(FT156),NA(),IF(OR(Capability!$P$11="",Settings!$F$7&lt;&gt;"Y"),NA(),Capability!$P$11))</f>
        <v/>
      </c>
      <c r="GJ156">
        <f>IF((GM$1+152)&gt;GK$1,NA(),(GM$1+152)-4)</f>
        <v/>
      </c>
      <c r="GK156">
        <f>IF((GM$1+152)&gt;GK$1,NA(),INDEX('Data Entry'!$O$5:$O$10004,(GM$1+152)-4))</f>
        <v/>
      </c>
      <c r="GL156">
        <f>IF(ISNA(GJ156),NA(),Capability!$K$12)</f>
        <v/>
      </c>
      <c r="GM156">
        <f>IF(ISNA(GJ156),NA(),Capability!$J$12)</f>
        <v/>
      </c>
      <c r="GN156">
        <f>IF(ISNA(GJ156),NA(),Capability!$L$12)</f>
        <v/>
      </c>
      <c r="GO156">
        <f>IF(OR(ISNA(GK156),ISNA(GK155)),NA(),ABS(GK156-GK155))</f>
        <v/>
      </c>
      <c r="GP156">
        <f>IF(ISNA(GJ156),NA(),Capability!$N$12)</f>
        <v/>
      </c>
      <c r="GQ156">
        <f>IF(ISNA(GJ156),NA(),IF(OR(Capability!$Q$12="",Settings!$F$7&lt;&gt;"Y"),NA(),Capability!$Q$12))</f>
        <v/>
      </c>
      <c r="GR156">
        <f>IF(ISNA(GJ156),NA(),IF(OR(Capability!$P$12="",Settings!$F$7&lt;&gt;"Y"),NA(),Capability!$P$12))</f>
        <v/>
      </c>
      <c r="GZ156">
        <f>IF((HC$1+152)&gt;HA$1,NA(),(HC$1+152)-4)</f>
        <v/>
      </c>
      <c r="HA156">
        <f>IF((HC$1+152)&gt;HA$1,NA(),INDEX('Data Entry'!$P$5:$P$10004,(HC$1+152)-4))</f>
        <v/>
      </c>
      <c r="HB156">
        <f>IF(ISNA(GZ156),NA(),Capability!$K$13)</f>
        <v/>
      </c>
      <c r="HC156">
        <f>IF(ISNA(GZ156),NA(),Capability!$J$13)</f>
        <v/>
      </c>
      <c r="HD156">
        <f>IF(ISNA(GZ156),NA(),Capability!$L$13)</f>
        <v/>
      </c>
      <c r="HE156">
        <f>IF(OR(ISNA(HA156),ISNA(HA155)),NA(),ABS(HA156-HA155))</f>
        <v/>
      </c>
      <c r="HF156">
        <f>IF(ISNA(GZ156),NA(),Capability!$N$13)</f>
        <v/>
      </c>
      <c r="HG156">
        <f>IF(ISNA(GZ156),NA(),IF(OR(Capability!$Q$13="",Settings!$F$7&lt;&gt;"Y"),NA(),Capability!$Q$13))</f>
        <v/>
      </c>
      <c r="HH156">
        <f>IF(ISNA(GZ156),NA(),IF(OR(Capability!$P$13="",Settings!$F$7&lt;&gt;"Y"),NA(),Capability!$P$13))</f>
        <v/>
      </c>
      <c r="HP156">
        <f>IF((HS$1+152)&gt;HQ$1,NA(),(HS$1+152)-4)</f>
        <v/>
      </c>
      <c r="HQ156">
        <f>IF((HS$1+152)&gt;HQ$1,NA(),INDEX('Data Entry'!$Q$5:$Q$10004,(HS$1+152)-4))</f>
        <v/>
      </c>
      <c r="HR156">
        <f>IF(ISNA(HP156),NA(),Capability!$K$14)</f>
        <v/>
      </c>
      <c r="HS156">
        <f>IF(ISNA(HP156),NA(),Capability!$J$14)</f>
        <v/>
      </c>
      <c r="HT156">
        <f>IF(ISNA(HP156),NA(),Capability!$L$14)</f>
        <v/>
      </c>
      <c r="HU156">
        <f>IF(OR(ISNA(HQ156),ISNA(HQ155)),NA(),ABS(HQ156-HQ155))</f>
        <v/>
      </c>
      <c r="HV156">
        <f>IF(ISNA(HP156),NA(),Capability!$N$14)</f>
        <v/>
      </c>
      <c r="HW156">
        <f>IF(ISNA(HP156),NA(),IF(OR(Capability!$Q$14="",Settings!$F$7&lt;&gt;"Y"),NA(),Capability!$Q$14))</f>
        <v/>
      </c>
      <c r="HX156">
        <f>IF(ISNA(HP156),NA(),IF(OR(Capability!$P$14="",Settings!$F$7&lt;&gt;"Y"),NA(),Capability!$P$14))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R157">
        <f>IF((CU$1+153)&gt;CS$1,NA(),(CU$1+153)-4)</f>
        <v/>
      </c>
      <c r="CS157">
        <f>IF((CU$1+153)&gt;CS$1,NA(),INDEX('Data Entry'!$I$5:$I$10004,(CU$1+153)-4))</f>
        <v/>
      </c>
      <c r="CT157">
        <f>IF(ISNA(CR157),NA(),Capability!$K$6)</f>
        <v/>
      </c>
      <c r="CU157">
        <f>IF(ISNA(CR157),NA(),Capability!$J$6)</f>
        <v/>
      </c>
      <c r="CV157">
        <f>IF(ISNA(CR157),NA(),Capability!$L$6)</f>
        <v/>
      </c>
      <c r="CW157">
        <f>IF(OR(ISNA(CS157),ISNA(CS156)),NA(),ABS(CS157-CS156))</f>
        <v/>
      </c>
      <c r="CX157">
        <f>IF(ISNA(CR157),NA(),Capability!$N$6)</f>
        <v/>
      </c>
      <c r="CY157">
        <f>IF(ISNA(CR157),NA(),IF(OR(Capability!$Q$6="",Settings!$F$7&lt;&gt;"Y"),NA(),Capability!$Q$6))</f>
        <v/>
      </c>
      <c r="CZ157">
        <f>IF(ISNA(CR157),NA(),IF(OR(Capability!$P$6="",Settings!$F$7&lt;&gt;"Y"),NA(),Capability!$P$6))</f>
        <v/>
      </c>
      <c r="DH157">
        <f>IF((DK$1+153)&gt;DI$1,NA(),(DK$1+153)-4)</f>
        <v/>
      </c>
      <c r="DI157">
        <f>IF((DK$1+153)&gt;DI$1,NA(),INDEX('Data Entry'!$J$5:$J$10004,(DK$1+153)-4))</f>
        <v/>
      </c>
      <c r="DJ157">
        <f>IF(ISNA(DH157),NA(),Capability!$K$7)</f>
        <v/>
      </c>
      <c r="DK157">
        <f>IF(ISNA(DH157),NA(),Capability!$J$7)</f>
        <v/>
      </c>
      <c r="DL157">
        <f>IF(ISNA(DH157),NA(),Capability!$L$7)</f>
        <v/>
      </c>
      <c r="DM157">
        <f>IF(OR(ISNA(DI157),ISNA(DI156)),NA(),ABS(DI157-DI156))</f>
        <v/>
      </c>
      <c r="DN157">
        <f>IF(ISNA(DH157),NA(),Capability!$N$7)</f>
        <v/>
      </c>
      <c r="DO157">
        <f>IF(ISNA(DH157),NA(),IF(OR(Capability!$Q$7="",Settings!$F$7&lt;&gt;"Y"),NA(),Capability!$Q$7))</f>
        <v/>
      </c>
      <c r="DP157">
        <f>IF(ISNA(DH157),NA(),IF(OR(Capability!$P$7="",Settings!$F$7&lt;&gt;"Y"),NA(),Capability!$P$7))</f>
        <v/>
      </c>
      <c r="DX157">
        <f>IF((EA$1+153)&gt;DY$1,NA(),(EA$1+153)-4)</f>
        <v/>
      </c>
      <c r="DY157">
        <f>IF((EA$1+153)&gt;DY$1,NA(),INDEX('Data Entry'!$K$5:$K$10004,(EA$1+153)-4))</f>
        <v/>
      </c>
      <c r="DZ157">
        <f>IF(ISNA(DX157),NA(),Capability!$K$8)</f>
        <v/>
      </c>
      <c r="EA157">
        <f>IF(ISNA(DX157),NA(),Capability!$J$8)</f>
        <v/>
      </c>
      <c r="EB157">
        <f>IF(ISNA(DX157),NA(),Capability!$L$8)</f>
        <v/>
      </c>
      <c r="EC157">
        <f>IF(OR(ISNA(DY157),ISNA(DY156)),NA(),ABS(DY157-DY156))</f>
        <v/>
      </c>
      <c r="ED157">
        <f>IF(ISNA(DX157),NA(),Capability!$N$8)</f>
        <v/>
      </c>
      <c r="EE157">
        <f>IF(ISNA(DX157),NA(),IF(OR(Capability!$Q$8="",Settings!$F$7&lt;&gt;"Y"),NA(),Capability!$Q$8))</f>
        <v/>
      </c>
      <c r="EF157">
        <f>IF(ISNA(DX157),NA(),IF(OR(Capability!$P$8="",Settings!$F$7&lt;&gt;"Y"),NA(),Capability!$P$8))</f>
        <v/>
      </c>
      <c r="EN157">
        <f>IF((EQ$1+153)&gt;EO$1,NA(),(EQ$1+153)-4)</f>
        <v/>
      </c>
      <c r="EO157">
        <f>IF((EQ$1+153)&gt;EO$1,NA(),INDEX('Data Entry'!$L$5:$L$10004,(EQ$1+153)-4))</f>
        <v/>
      </c>
      <c r="EP157">
        <f>IF(ISNA(EN157),NA(),Capability!$K$9)</f>
        <v/>
      </c>
      <c r="EQ157">
        <f>IF(ISNA(EN157),NA(),Capability!$J$9)</f>
        <v/>
      </c>
      <c r="ER157">
        <f>IF(ISNA(EN157),NA(),Capability!$L$9)</f>
        <v/>
      </c>
      <c r="ES157">
        <f>IF(OR(ISNA(EO157),ISNA(EO156)),NA(),ABS(EO157-EO156))</f>
        <v/>
      </c>
      <c r="ET157">
        <f>IF(ISNA(EN157),NA(),Capability!$N$9)</f>
        <v/>
      </c>
      <c r="EU157">
        <f>IF(ISNA(EN157),NA(),IF(OR(Capability!$Q$9="",Settings!$F$7&lt;&gt;"Y"),NA(),Capability!$Q$9))</f>
        <v/>
      </c>
      <c r="EV157">
        <f>IF(ISNA(EN157),NA(),IF(OR(Capability!$P$9="",Settings!$F$7&lt;&gt;"Y"),NA(),Capability!$P$9))</f>
        <v/>
      </c>
      <c r="FD157">
        <f>IF((FG$1+153)&gt;FE$1,NA(),(FG$1+153)-4)</f>
        <v/>
      </c>
      <c r="FE157">
        <f>IF((FG$1+153)&gt;FE$1,NA(),INDEX('Data Entry'!$M$5:$M$10004,(FG$1+153)-4))</f>
        <v/>
      </c>
      <c r="FF157">
        <f>IF(ISNA(FD157),NA(),Capability!$K$10)</f>
        <v/>
      </c>
      <c r="FG157">
        <f>IF(ISNA(FD157),NA(),Capability!$J$10)</f>
        <v/>
      </c>
      <c r="FH157">
        <f>IF(ISNA(FD157),NA(),Capability!$L$10)</f>
        <v/>
      </c>
      <c r="FI157">
        <f>IF(OR(ISNA(FE157),ISNA(FE156)),NA(),ABS(FE157-FE156))</f>
        <v/>
      </c>
      <c r="FJ157">
        <f>IF(ISNA(FD157),NA(),Capability!$N$10)</f>
        <v/>
      </c>
      <c r="FK157">
        <f>IF(ISNA(FD157),NA(),IF(OR(Capability!$Q$10="",Settings!$F$7&lt;&gt;"Y"),NA(),Capability!$Q$10))</f>
        <v/>
      </c>
      <c r="FL157">
        <f>IF(ISNA(FD157),NA(),IF(OR(Capability!$P$10="",Settings!$F$7&lt;&gt;"Y"),NA(),Capability!$P$10))</f>
        <v/>
      </c>
      <c r="FT157">
        <f>IF((FW$1+153)&gt;FU$1,NA(),(FW$1+153)-4)</f>
        <v/>
      </c>
      <c r="FU157">
        <f>IF((FW$1+153)&gt;FU$1,NA(),INDEX('Data Entry'!$N$5:$N$10004,(FW$1+153)-4))</f>
        <v/>
      </c>
      <c r="FV157">
        <f>IF(ISNA(FT157),NA(),Capability!$K$11)</f>
        <v/>
      </c>
      <c r="FW157">
        <f>IF(ISNA(FT157),NA(),Capability!$J$11)</f>
        <v/>
      </c>
      <c r="FX157">
        <f>IF(ISNA(FT157),NA(),Capability!$L$11)</f>
        <v/>
      </c>
      <c r="FY157">
        <f>IF(OR(ISNA(FU157),ISNA(FU156)),NA(),ABS(FU157-FU156))</f>
        <v/>
      </c>
      <c r="FZ157">
        <f>IF(ISNA(FT157),NA(),Capability!$N$11)</f>
        <v/>
      </c>
      <c r="GA157">
        <f>IF(ISNA(FT157),NA(),IF(OR(Capability!$Q$11="",Settings!$F$7&lt;&gt;"Y"),NA(),Capability!$Q$11))</f>
        <v/>
      </c>
      <c r="GB157">
        <f>IF(ISNA(FT157),NA(),IF(OR(Capability!$P$11="",Settings!$F$7&lt;&gt;"Y"),NA(),Capability!$P$11))</f>
        <v/>
      </c>
      <c r="GJ157">
        <f>IF((GM$1+153)&gt;GK$1,NA(),(GM$1+153)-4)</f>
        <v/>
      </c>
      <c r="GK157">
        <f>IF((GM$1+153)&gt;GK$1,NA(),INDEX('Data Entry'!$O$5:$O$10004,(GM$1+153)-4))</f>
        <v/>
      </c>
      <c r="GL157">
        <f>IF(ISNA(GJ157),NA(),Capability!$K$12)</f>
        <v/>
      </c>
      <c r="GM157">
        <f>IF(ISNA(GJ157),NA(),Capability!$J$12)</f>
        <v/>
      </c>
      <c r="GN157">
        <f>IF(ISNA(GJ157),NA(),Capability!$L$12)</f>
        <v/>
      </c>
      <c r="GO157">
        <f>IF(OR(ISNA(GK157),ISNA(GK156)),NA(),ABS(GK157-GK156))</f>
        <v/>
      </c>
      <c r="GP157">
        <f>IF(ISNA(GJ157),NA(),Capability!$N$12)</f>
        <v/>
      </c>
      <c r="GQ157">
        <f>IF(ISNA(GJ157),NA(),IF(OR(Capability!$Q$12="",Settings!$F$7&lt;&gt;"Y"),NA(),Capability!$Q$12))</f>
        <v/>
      </c>
      <c r="GR157">
        <f>IF(ISNA(GJ157),NA(),IF(OR(Capability!$P$12="",Settings!$F$7&lt;&gt;"Y"),NA(),Capability!$P$12))</f>
        <v/>
      </c>
      <c r="GZ157">
        <f>IF((HC$1+153)&gt;HA$1,NA(),(HC$1+153)-4)</f>
        <v/>
      </c>
      <c r="HA157">
        <f>IF((HC$1+153)&gt;HA$1,NA(),INDEX('Data Entry'!$P$5:$P$10004,(HC$1+153)-4))</f>
        <v/>
      </c>
      <c r="HB157">
        <f>IF(ISNA(GZ157),NA(),Capability!$K$13)</f>
        <v/>
      </c>
      <c r="HC157">
        <f>IF(ISNA(GZ157),NA(),Capability!$J$13)</f>
        <v/>
      </c>
      <c r="HD157">
        <f>IF(ISNA(GZ157),NA(),Capability!$L$13)</f>
        <v/>
      </c>
      <c r="HE157">
        <f>IF(OR(ISNA(HA157),ISNA(HA156)),NA(),ABS(HA157-HA156))</f>
        <v/>
      </c>
      <c r="HF157">
        <f>IF(ISNA(GZ157),NA(),Capability!$N$13)</f>
        <v/>
      </c>
      <c r="HG157">
        <f>IF(ISNA(GZ157),NA(),IF(OR(Capability!$Q$13="",Settings!$F$7&lt;&gt;"Y"),NA(),Capability!$Q$13))</f>
        <v/>
      </c>
      <c r="HH157">
        <f>IF(ISNA(GZ157),NA(),IF(OR(Capability!$P$13="",Settings!$F$7&lt;&gt;"Y"),NA(),Capability!$P$13))</f>
        <v/>
      </c>
      <c r="HP157">
        <f>IF((HS$1+153)&gt;HQ$1,NA(),(HS$1+153)-4)</f>
        <v/>
      </c>
      <c r="HQ157">
        <f>IF((HS$1+153)&gt;HQ$1,NA(),INDEX('Data Entry'!$Q$5:$Q$10004,(HS$1+153)-4))</f>
        <v/>
      </c>
      <c r="HR157">
        <f>IF(ISNA(HP157),NA(),Capability!$K$14)</f>
        <v/>
      </c>
      <c r="HS157">
        <f>IF(ISNA(HP157),NA(),Capability!$J$14)</f>
        <v/>
      </c>
      <c r="HT157">
        <f>IF(ISNA(HP157),NA(),Capability!$L$14)</f>
        <v/>
      </c>
      <c r="HU157">
        <f>IF(OR(ISNA(HQ157),ISNA(HQ156)),NA(),ABS(HQ157-HQ156))</f>
        <v/>
      </c>
      <c r="HV157">
        <f>IF(ISNA(HP157),NA(),Capability!$N$14)</f>
        <v/>
      </c>
      <c r="HW157">
        <f>IF(ISNA(HP157),NA(),IF(OR(Capability!$Q$14="",Settings!$F$7&lt;&gt;"Y"),NA(),Capability!$Q$14))</f>
        <v/>
      </c>
      <c r="HX157">
        <f>IF(ISNA(HP157),NA(),IF(OR(Capability!$P$14="",Settings!$F$7&lt;&gt;"Y"),NA(),Capability!$P$14))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R158">
        <f>IF((CU$1+154)&gt;CS$1,NA(),(CU$1+154)-4)</f>
        <v/>
      </c>
      <c r="CS158">
        <f>IF((CU$1+154)&gt;CS$1,NA(),INDEX('Data Entry'!$I$5:$I$10004,(CU$1+154)-4))</f>
        <v/>
      </c>
      <c r="CT158">
        <f>IF(ISNA(CR158),NA(),Capability!$K$6)</f>
        <v/>
      </c>
      <c r="CU158">
        <f>IF(ISNA(CR158),NA(),Capability!$J$6)</f>
        <v/>
      </c>
      <c r="CV158">
        <f>IF(ISNA(CR158),NA(),Capability!$L$6)</f>
        <v/>
      </c>
      <c r="CW158">
        <f>IF(OR(ISNA(CS158),ISNA(CS157)),NA(),ABS(CS158-CS157))</f>
        <v/>
      </c>
      <c r="CX158">
        <f>IF(ISNA(CR158),NA(),Capability!$N$6)</f>
        <v/>
      </c>
      <c r="CY158">
        <f>IF(ISNA(CR158),NA(),IF(OR(Capability!$Q$6="",Settings!$F$7&lt;&gt;"Y"),NA(),Capability!$Q$6))</f>
        <v/>
      </c>
      <c r="CZ158">
        <f>IF(ISNA(CR158),NA(),IF(OR(Capability!$P$6="",Settings!$F$7&lt;&gt;"Y"),NA(),Capability!$P$6))</f>
        <v/>
      </c>
      <c r="DH158">
        <f>IF((DK$1+154)&gt;DI$1,NA(),(DK$1+154)-4)</f>
        <v/>
      </c>
      <c r="DI158">
        <f>IF((DK$1+154)&gt;DI$1,NA(),INDEX('Data Entry'!$J$5:$J$10004,(DK$1+154)-4))</f>
        <v/>
      </c>
      <c r="DJ158">
        <f>IF(ISNA(DH158),NA(),Capability!$K$7)</f>
        <v/>
      </c>
      <c r="DK158">
        <f>IF(ISNA(DH158),NA(),Capability!$J$7)</f>
        <v/>
      </c>
      <c r="DL158">
        <f>IF(ISNA(DH158),NA(),Capability!$L$7)</f>
        <v/>
      </c>
      <c r="DM158">
        <f>IF(OR(ISNA(DI158),ISNA(DI157)),NA(),ABS(DI158-DI157))</f>
        <v/>
      </c>
      <c r="DN158">
        <f>IF(ISNA(DH158),NA(),Capability!$N$7)</f>
        <v/>
      </c>
      <c r="DO158">
        <f>IF(ISNA(DH158),NA(),IF(OR(Capability!$Q$7="",Settings!$F$7&lt;&gt;"Y"),NA(),Capability!$Q$7))</f>
        <v/>
      </c>
      <c r="DP158">
        <f>IF(ISNA(DH158),NA(),IF(OR(Capability!$P$7="",Settings!$F$7&lt;&gt;"Y"),NA(),Capability!$P$7))</f>
        <v/>
      </c>
      <c r="DX158">
        <f>IF((EA$1+154)&gt;DY$1,NA(),(EA$1+154)-4)</f>
        <v/>
      </c>
      <c r="DY158">
        <f>IF((EA$1+154)&gt;DY$1,NA(),INDEX('Data Entry'!$K$5:$K$10004,(EA$1+154)-4))</f>
        <v/>
      </c>
      <c r="DZ158">
        <f>IF(ISNA(DX158),NA(),Capability!$K$8)</f>
        <v/>
      </c>
      <c r="EA158">
        <f>IF(ISNA(DX158),NA(),Capability!$J$8)</f>
        <v/>
      </c>
      <c r="EB158">
        <f>IF(ISNA(DX158),NA(),Capability!$L$8)</f>
        <v/>
      </c>
      <c r="EC158">
        <f>IF(OR(ISNA(DY158),ISNA(DY157)),NA(),ABS(DY158-DY157))</f>
        <v/>
      </c>
      <c r="ED158">
        <f>IF(ISNA(DX158),NA(),Capability!$N$8)</f>
        <v/>
      </c>
      <c r="EE158">
        <f>IF(ISNA(DX158),NA(),IF(OR(Capability!$Q$8="",Settings!$F$7&lt;&gt;"Y"),NA(),Capability!$Q$8))</f>
        <v/>
      </c>
      <c r="EF158">
        <f>IF(ISNA(DX158),NA(),IF(OR(Capability!$P$8="",Settings!$F$7&lt;&gt;"Y"),NA(),Capability!$P$8))</f>
        <v/>
      </c>
      <c r="EN158">
        <f>IF((EQ$1+154)&gt;EO$1,NA(),(EQ$1+154)-4)</f>
        <v/>
      </c>
      <c r="EO158">
        <f>IF((EQ$1+154)&gt;EO$1,NA(),INDEX('Data Entry'!$L$5:$L$10004,(EQ$1+154)-4))</f>
        <v/>
      </c>
      <c r="EP158">
        <f>IF(ISNA(EN158),NA(),Capability!$K$9)</f>
        <v/>
      </c>
      <c r="EQ158">
        <f>IF(ISNA(EN158),NA(),Capability!$J$9)</f>
        <v/>
      </c>
      <c r="ER158">
        <f>IF(ISNA(EN158),NA(),Capability!$L$9)</f>
        <v/>
      </c>
      <c r="ES158">
        <f>IF(OR(ISNA(EO158),ISNA(EO157)),NA(),ABS(EO158-EO157))</f>
        <v/>
      </c>
      <c r="ET158">
        <f>IF(ISNA(EN158),NA(),Capability!$N$9)</f>
        <v/>
      </c>
      <c r="EU158">
        <f>IF(ISNA(EN158),NA(),IF(OR(Capability!$Q$9="",Settings!$F$7&lt;&gt;"Y"),NA(),Capability!$Q$9))</f>
        <v/>
      </c>
      <c r="EV158">
        <f>IF(ISNA(EN158),NA(),IF(OR(Capability!$P$9="",Settings!$F$7&lt;&gt;"Y"),NA(),Capability!$P$9))</f>
        <v/>
      </c>
      <c r="FD158">
        <f>IF((FG$1+154)&gt;FE$1,NA(),(FG$1+154)-4)</f>
        <v/>
      </c>
      <c r="FE158">
        <f>IF((FG$1+154)&gt;FE$1,NA(),INDEX('Data Entry'!$M$5:$M$10004,(FG$1+154)-4))</f>
        <v/>
      </c>
      <c r="FF158">
        <f>IF(ISNA(FD158),NA(),Capability!$K$10)</f>
        <v/>
      </c>
      <c r="FG158">
        <f>IF(ISNA(FD158),NA(),Capability!$J$10)</f>
        <v/>
      </c>
      <c r="FH158">
        <f>IF(ISNA(FD158),NA(),Capability!$L$10)</f>
        <v/>
      </c>
      <c r="FI158">
        <f>IF(OR(ISNA(FE158),ISNA(FE157)),NA(),ABS(FE158-FE157))</f>
        <v/>
      </c>
      <c r="FJ158">
        <f>IF(ISNA(FD158),NA(),Capability!$N$10)</f>
        <v/>
      </c>
      <c r="FK158">
        <f>IF(ISNA(FD158),NA(),IF(OR(Capability!$Q$10="",Settings!$F$7&lt;&gt;"Y"),NA(),Capability!$Q$10))</f>
        <v/>
      </c>
      <c r="FL158">
        <f>IF(ISNA(FD158),NA(),IF(OR(Capability!$P$10="",Settings!$F$7&lt;&gt;"Y"),NA(),Capability!$P$10))</f>
        <v/>
      </c>
      <c r="FT158">
        <f>IF((FW$1+154)&gt;FU$1,NA(),(FW$1+154)-4)</f>
        <v/>
      </c>
      <c r="FU158">
        <f>IF((FW$1+154)&gt;FU$1,NA(),INDEX('Data Entry'!$N$5:$N$10004,(FW$1+154)-4))</f>
        <v/>
      </c>
      <c r="FV158">
        <f>IF(ISNA(FT158),NA(),Capability!$K$11)</f>
        <v/>
      </c>
      <c r="FW158">
        <f>IF(ISNA(FT158),NA(),Capability!$J$11)</f>
        <v/>
      </c>
      <c r="FX158">
        <f>IF(ISNA(FT158),NA(),Capability!$L$11)</f>
        <v/>
      </c>
      <c r="FY158">
        <f>IF(OR(ISNA(FU158),ISNA(FU157)),NA(),ABS(FU158-FU157))</f>
        <v/>
      </c>
      <c r="FZ158">
        <f>IF(ISNA(FT158),NA(),Capability!$N$11)</f>
        <v/>
      </c>
      <c r="GA158">
        <f>IF(ISNA(FT158),NA(),IF(OR(Capability!$Q$11="",Settings!$F$7&lt;&gt;"Y"),NA(),Capability!$Q$11))</f>
        <v/>
      </c>
      <c r="GB158">
        <f>IF(ISNA(FT158),NA(),IF(OR(Capability!$P$11="",Settings!$F$7&lt;&gt;"Y"),NA(),Capability!$P$11))</f>
        <v/>
      </c>
      <c r="GJ158">
        <f>IF((GM$1+154)&gt;GK$1,NA(),(GM$1+154)-4)</f>
        <v/>
      </c>
      <c r="GK158">
        <f>IF((GM$1+154)&gt;GK$1,NA(),INDEX('Data Entry'!$O$5:$O$10004,(GM$1+154)-4))</f>
        <v/>
      </c>
      <c r="GL158">
        <f>IF(ISNA(GJ158),NA(),Capability!$K$12)</f>
        <v/>
      </c>
      <c r="GM158">
        <f>IF(ISNA(GJ158),NA(),Capability!$J$12)</f>
        <v/>
      </c>
      <c r="GN158">
        <f>IF(ISNA(GJ158),NA(),Capability!$L$12)</f>
        <v/>
      </c>
      <c r="GO158">
        <f>IF(OR(ISNA(GK158),ISNA(GK157)),NA(),ABS(GK158-GK157))</f>
        <v/>
      </c>
      <c r="GP158">
        <f>IF(ISNA(GJ158),NA(),Capability!$N$12)</f>
        <v/>
      </c>
      <c r="GQ158">
        <f>IF(ISNA(GJ158),NA(),IF(OR(Capability!$Q$12="",Settings!$F$7&lt;&gt;"Y"),NA(),Capability!$Q$12))</f>
        <v/>
      </c>
      <c r="GR158">
        <f>IF(ISNA(GJ158),NA(),IF(OR(Capability!$P$12="",Settings!$F$7&lt;&gt;"Y"),NA(),Capability!$P$12))</f>
        <v/>
      </c>
      <c r="GZ158">
        <f>IF((HC$1+154)&gt;HA$1,NA(),(HC$1+154)-4)</f>
        <v/>
      </c>
      <c r="HA158">
        <f>IF((HC$1+154)&gt;HA$1,NA(),INDEX('Data Entry'!$P$5:$P$10004,(HC$1+154)-4))</f>
        <v/>
      </c>
      <c r="HB158">
        <f>IF(ISNA(GZ158),NA(),Capability!$K$13)</f>
        <v/>
      </c>
      <c r="HC158">
        <f>IF(ISNA(GZ158),NA(),Capability!$J$13)</f>
        <v/>
      </c>
      <c r="HD158">
        <f>IF(ISNA(GZ158),NA(),Capability!$L$13)</f>
        <v/>
      </c>
      <c r="HE158">
        <f>IF(OR(ISNA(HA158),ISNA(HA157)),NA(),ABS(HA158-HA157))</f>
        <v/>
      </c>
      <c r="HF158">
        <f>IF(ISNA(GZ158),NA(),Capability!$N$13)</f>
        <v/>
      </c>
      <c r="HG158">
        <f>IF(ISNA(GZ158),NA(),IF(OR(Capability!$Q$13="",Settings!$F$7&lt;&gt;"Y"),NA(),Capability!$Q$13))</f>
        <v/>
      </c>
      <c r="HH158">
        <f>IF(ISNA(GZ158),NA(),IF(OR(Capability!$P$13="",Settings!$F$7&lt;&gt;"Y"),NA(),Capability!$P$13))</f>
        <v/>
      </c>
      <c r="HP158">
        <f>IF((HS$1+154)&gt;HQ$1,NA(),(HS$1+154)-4)</f>
        <v/>
      </c>
      <c r="HQ158">
        <f>IF((HS$1+154)&gt;HQ$1,NA(),INDEX('Data Entry'!$Q$5:$Q$10004,(HS$1+154)-4))</f>
        <v/>
      </c>
      <c r="HR158">
        <f>IF(ISNA(HP158),NA(),Capability!$K$14)</f>
        <v/>
      </c>
      <c r="HS158">
        <f>IF(ISNA(HP158),NA(),Capability!$J$14)</f>
        <v/>
      </c>
      <c r="HT158">
        <f>IF(ISNA(HP158),NA(),Capability!$L$14)</f>
        <v/>
      </c>
      <c r="HU158">
        <f>IF(OR(ISNA(HQ158),ISNA(HQ157)),NA(),ABS(HQ158-HQ157))</f>
        <v/>
      </c>
      <c r="HV158">
        <f>IF(ISNA(HP158),NA(),Capability!$N$14)</f>
        <v/>
      </c>
      <c r="HW158">
        <f>IF(ISNA(HP158),NA(),IF(OR(Capability!$Q$14="",Settings!$F$7&lt;&gt;"Y"),NA(),Capability!$Q$14))</f>
        <v/>
      </c>
      <c r="HX158">
        <f>IF(ISNA(HP158),NA(),IF(OR(Capability!$P$14="",Settings!$F$7&lt;&gt;"Y"),NA(),Capability!$P$14))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R159">
        <f>IF((CU$1+155)&gt;CS$1,NA(),(CU$1+155)-4)</f>
        <v/>
      </c>
      <c r="CS159">
        <f>IF((CU$1+155)&gt;CS$1,NA(),INDEX('Data Entry'!$I$5:$I$10004,(CU$1+155)-4))</f>
        <v/>
      </c>
      <c r="CT159">
        <f>IF(ISNA(CR159),NA(),Capability!$K$6)</f>
        <v/>
      </c>
      <c r="CU159">
        <f>IF(ISNA(CR159),NA(),Capability!$J$6)</f>
        <v/>
      </c>
      <c r="CV159">
        <f>IF(ISNA(CR159),NA(),Capability!$L$6)</f>
        <v/>
      </c>
      <c r="CW159">
        <f>IF(OR(ISNA(CS159),ISNA(CS158)),NA(),ABS(CS159-CS158))</f>
        <v/>
      </c>
      <c r="CX159">
        <f>IF(ISNA(CR159),NA(),Capability!$N$6)</f>
        <v/>
      </c>
      <c r="CY159">
        <f>IF(ISNA(CR159),NA(),IF(OR(Capability!$Q$6="",Settings!$F$7&lt;&gt;"Y"),NA(),Capability!$Q$6))</f>
        <v/>
      </c>
      <c r="CZ159">
        <f>IF(ISNA(CR159),NA(),IF(OR(Capability!$P$6="",Settings!$F$7&lt;&gt;"Y"),NA(),Capability!$P$6))</f>
        <v/>
      </c>
      <c r="DH159">
        <f>IF((DK$1+155)&gt;DI$1,NA(),(DK$1+155)-4)</f>
        <v/>
      </c>
      <c r="DI159">
        <f>IF((DK$1+155)&gt;DI$1,NA(),INDEX('Data Entry'!$J$5:$J$10004,(DK$1+155)-4))</f>
        <v/>
      </c>
      <c r="DJ159">
        <f>IF(ISNA(DH159),NA(),Capability!$K$7)</f>
        <v/>
      </c>
      <c r="DK159">
        <f>IF(ISNA(DH159),NA(),Capability!$J$7)</f>
        <v/>
      </c>
      <c r="DL159">
        <f>IF(ISNA(DH159),NA(),Capability!$L$7)</f>
        <v/>
      </c>
      <c r="DM159">
        <f>IF(OR(ISNA(DI159),ISNA(DI158)),NA(),ABS(DI159-DI158))</f>
        <v/>
      </c>
      <c r="DN159">
        <f>IF(ISNA(DH159),NA(),Capability!$N$7)</f>
        <v/>
      </c>
      <c r="DO159">
        <f>IF(ISNA(DH159),NA(),IF(OR(Capability!$Q$7="",Settings!$F$7&lt;&gt;"Y"),NA(),Capability!$Q$7))</f>
        <v/>
      </c>
      <c r="DP159">
        <f>IF(ISNA(DH159),NA(),IF(OR(Capability!$P$7="",Settings!$F$7&lt;&gt;"Y"),NA(),Capability!$P$7))</f>
        <v/>
      </c>
      <c r="DX159">
        <f>IF((EA$1+155)&gt;DY$1,NA(),(EA$1+155)-4)</f>
        <v/>
      </c>
      <c r="DY159">
        <f>IF((EA$1+155)&gt;DY$1,NA(),INDEX('Data Entry'!$K$5:$K$10004,(EA$1+155)-4))</f>
        <v/>
      </c>
      <c r="DZ159">
        <f>IF(ISNA(DX159),NA(),Capability!$K$8)</f>
        <v/>
      </c>
      <c r="EA159">
        <f>IF(ISNA(DX159),NA(),Capability!$J$8)</f>
        <v/>
      </c>
      <c r="EB159">
        <f>IF(ISNA(DX159),NA(),Capability!$L$8)</f>
        <v/>
      </c>
      <c r="EC159">
        <f>IF(OR(ISNA(DY159),ISNA(DY158)),NA(),ABS(DY159-DY158))</f>
        <v/>
      </c>
      <c r="ED159">
        <f>IF(ISNA(DX159),NA(),Capability!$N$8)</f>
        <v/>
      </c>
      <c r="EE159">
        <f>IF(ISNA(DX159),NA(),IF(OR(Capability!$Q$8="",Settings!$F$7&lt;&gt;"Y"),NA(),Capability!$Q$8))</f>
        <v/>
      </c>
      <c r="EF159">
        <f>IF(ISNA(DX159),NA(),IF(OR(Capability!$P$8="",Settings!$F$7&lt;&gt;"Y"),NA(),Capability!$P$8))</f>
        <v/>
      </c>
      <c r="EN159">
        <f>IF((EQ$1+155)&gt;EO$1,NA(),(EQ$1+155)-4)</f>
        <v/>
      </c>
      <c r="EO159">
        <f>IF((EQ$1+155)&gt;EO$1,NA(),INDEX('Data Entry'!$L$5:$L$10004,(EQ$1+155)-4))</f>
        <v/>
      </c>
      <c r="EP159">
        <f>IF(ISNA(EN159),NA(),Capability!$K$9)</f>
        <v/>
      </c>
      <c r="EQ159">
        <f>IF(ISNA(EN159),NA(),Capability!$J$9)</f>
        <v/>
      </c>
      <c r="ER159">
        <f>IF(ISNA(EN159),NA(),Capability!$L$9)</f>
        <v/>
      </c>
      <c r="ES159">
        <f>IF(OR(ISNA(EO159),ISNA(EO158)),NA(),ABS(EO159-EO158))</f>
        <v/>
      </c>
      <c r="ET159">
        <f>IF(ISNA(EN159),NA(),Capability!$N$9)</f>
        <v/>
      </c>
      <c r="EU159">
        <f>IF(ISNA(EN159),NA(),IF(OR(Capability!$Q$9="",Settings!$F$7&lt;&gt;"Y"),NA(),Capability!$Q$9))</f>
        <v/>
      </c>
      <c r="EV159">
        <f>IF(ISNA(EN159),NA(),IF(OR(Capability!$P$9="",Settings!$F$7&lt;&gt;"Y"),NA(),Capability!$P$9))</f>
        <v/>
      </c>
      <c r="FD159">
        <f>IF((FG$1+155)&gt;FE$1,NA(),(FG$1+155)-4)</f>
        <v/>
      </c>
      <c r="FE159">
        <f>IF((FG$1+155)&gt;FE$1,NA(),INDEX('Data Entry'!$M$5:$M$10004,(FG$1+155)-4))</f>
        <v/>
      </c>
      <c r="FF159">
        <f>IF(ISNA(FD159),NA(),Capability!$K$10)</f>
        <v/>
      </c>
      <c r="FG159">
        <f>IF(ISNA(FD159),NA(),Capability!$J$10)</f>
        <v/>
      </c>
      <c r="FH159">
        <f>IF(ISNA(FD159),NA(),Capability!$L$10)</f>
        <v/>
      </c>
      <c r="FI159">
        <f>IF(OR(ISNA(FE159),ISNA(FE158)),NA(),ABS(FE159-FE158))</f>
        <v/>
      </c>
      <c r="FJ159">
        <f>IF(ISNA(FD159),NA(),Capability!$N$10)</f>
        <v/>
      </c>
      <c r="FK159">
        <f>IF(ISNA(FD159),NA(),IF(OR(Capability!$Q$10="",Settings!$F$7&lt;&gt;"Y"),NA(),Capability!$Q$10))</f>
        <v/>
      </c>
      <c r="FL159">
        <f>IF(ISNA(FD159),NA(),IF(OR(Capability!$P$10="",Settings!$F$7&lt;&gt;"Y"),NA(),Capability!$P$10))</f>
        <v/>
      </c>
      <c r="FT159">
        <f>IF((FW$1+155)&gt;FU$1,NA(),(FW$1+155)-4)</f>
        <v/>
      </c>
      <c r="FU159">
        <f>IF((FW$1+155)&gt;FU$1,NA(),INDEX('Data Entry'!$N$5:$N$10004,(FW$1+155)-4))</f>
        <v/>
      </c>
      <c r="FV159">
        <f>IF(ISNA(FT159),NA(),Capability!$K$11)</f>
        <v/>
      </c>
      <c r="FW159">
        <f>IF(ISNA(FT159),NA(),Capability!$J$11)</f>
        <v/>
      </c>
      <c r="FX159">
        <f>IF(ISNA(FT159),NA(),Capability!$L$11)</f>
        <v/>
      </c>
      <c r="FY159">
        <f>IF(OR(ISNA(FU159),ISNA(FU158)),NA(),ABS(FU159-FU158))</f>
        <v/>
      </c>
      <c r="FZ159">
        <f>IF(ISNA(FT159),NA(),Capability!$N$11)</f>
        <v/>
      </c>
      <c r="GA159">
        <f>IF(ISNA(FT159),NA(),IF(OR(Capability!$Q$11="",Settings!$F$7&lt;&gt;"Y"),NA(),Capability!$Q$11))</f>
        <v/>
      </c>
      <c r="GB159">
        <f>IF(ISNA(FT159),NA(),IF(OR(Capability!$P$11="",Settings!$F$7&lt;&gt;"Y"),NA(),Capability!$P$11))</f>
        <v/>
      </c>
      <c r="GJ159">
        <f>IF((GM$1+155)&gt;GK$1,NA(),(GM$1+155)-4)</f>
        <v/>
      </c>
      <c r="GK159">
        <f>IF((GM$1+155)&gt;GK$1,NA(),INDEX('Data Entry'!$O$5:$O$10004,(GM$1+155)-4))</f>
        <v/>
      </c>
      <c r="GL159">
        <f>IF(ISNA(GJ159),NA(),Capability!$K$12)</f>
        <v/>
      </c>
      <c r="GM159">
        <f>IF(ISNA(GJ159),NA(),Capability!$J$12)</f>
        <v/>
      </c>
      <c r="GN159">
        <f>IF(ISNA(GJ159),NA(),Capability!$L$12)</f>
        <v/>
      </c>
      <c r="GO159">
        <f>IF(OR(ISNA(GK159),ISNA(GK158)),NA(),ABS(GK159-GK158))</f>
        <v/>
      </c>
      <c r="GP159">
        <f>IF(ISNA(GJ159),NA(),Capability!$N$12)</f>
        <v/>
      </c>
      <c r="GQ159">
        <f>IF(ISNA(GJ159),NA(),IF(OR(Capability!$Q$12="",Settings!$F$7&lt;&gt;"Y"),NA(),Capability!$Q$12))</f>
        <v/>
      </c>
      <c r="GR159">
        <f>IF(ISNA(GJ159),NA(),IF(OR(Capability!$P$12="",Settings!$F$7&lt;&gt;"Y"),NA(),Capability!$P$12))</f>
        <v/>
      </c>
      <c r="GZ159">
        <f>IF((HC$1+155)&gt;HA$1,NA(),(HC$1+155)-4)</f>
        <v/>
      </c>
      <c r="HA159">
        <f>IF((HC$1+155)&gt;HA$1,NA(),INDEX('Data Entry'!$P$5:$P$10004,(HC$1+155)-4))</f>
        <v/>
      </c>
      <c r="HB159">
        <f>IF(ISNA(GZ159),NA(),Capability!$K$13)</f>
        <v/>
      </c>
      <c r="HC159">
        <f>IF(ISNA(GZ159),NA(),Capability!$J$13)</f>
        <v/>
      </c>
      <c r="HD159">
        <f>IF(ISNA(GZ159),NA(),Capability!$L$13)</f>
        <v/>
      </c>
      <c r="HE159">
        <f>IF(OR(ISNA(HA159),ISNA(HA158)),NA(),ABS(HA159-HA158))</f>
        <v/>
      </c>
      <c r="HF159">
        <f>IF(ISNA(GZ159),NA(),Capability!$N$13)</f>
        <v/>
      </c>
      <c r="HG159">
        <f>IF(ISNA(GZ159),NA(),IF(OR(Capability!$Q$13="",Settings!$F$7&lt;&gt;"Y"),NA(),Capability!$Q$13))</f>
        <v/>
      </c>
      <c r="HH159">
        <f>IF(ISNA(GZ159),NA(),IF(OR(Capability!$P$13="",Settings!$F$7&lt;&gt;"Y"),NA(),Capability!$P$13))</f>
        <v/>
      </c>
      <c r="HP159">
        <f>IF((HS$1+155)&gt;HQ$1,NA(),(HS$1+155)-4)</f>
        <v/>
      </c>
      <c r="HQ159">
        <f>IF((HS$1+155)&gt;HQ$1,NA(),INDEX('Data Entry'!$Q$5:$Q$10004,(HS$1+155)-4))</f>
        <v/>
      </c>
      <c r="HR159">
        <f>IF(ISNA(HP159),NA(),Capability!$K$14)</f>
        <v/>
      </c>
      <c r="HS159">
        <f>IF(ISNA(HP159),NA(),Capability!$J$14)</f>
        <v/>
      </c>
      <c r="HT159">
        <f>IF(ISNA(HP159),NA(),Capability!$L$14)</f>
        <v/>
      </c>
      <c r="HU159">
        <f>IF(OR(ISNA(HQ159),ISNA(HQ158)),NA(),ABS(HQ159-HQ158))</f>
        <v/>
      </c>
      <c r="HV159">
        <f>IF(ISNA(HP159),NA(),Capability!$N$14)</f>
        <v/>
      </c>
      <c r="HW159">
        <f>IF(ISNA(HP159),NA(),IF(OR(Capability!$Q$14="",Settings!$F$7&lt;&gt;"Y"),NA(),Capability!$Q$14))</f>
        <v/>
      </c>
      <c r="HX159">
        <f>IF(ISNA(HP159),NA(),IF(OR(Capability!$P$14="",Settings!$F$7&lt;&gt;"Y"),NA(),Capability!$P$14))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R160">
        <f>IF((CU$1+156)&gt;CS$1,NA(),(CU$1+156)-4)</f>
        <v/>
      </c>
      <c r="CS160">
        <f>IF((CU$1+156)&gt;CS$1,NA(),INDEX('Data Entry'!$I$5:$I$10004,(CU$1+156)-4))</f>
        <v/>
      </c>
      <c r="CT160">
        <f>IF(ISNA(CR160),NA(),Capability!$K$6)</f>
        <v/>
      </c>
      <c r="CU160">
        <f>IF(ISNA(CR160),NA(),Capability!$J$6)</f>
        <v/>
      </c>
      <c r="CV160">
        <f>IF(ISNA(CR160),NA(),Capability!$L$6)</f>
        <v/>
      </c>
      <c r="CW160">
        <f>IF(OR(ISNA(CS160),ISNA(CS159)),NA(),ABS(CS160-CS159))</f>
        <v/>
      </c>
      <c r="CX160">
        <f>IF(ISNA(CR160),NA(),Capability!$N$6)</f>
        <v/>
      </c>
      <c r="CY160">
        <f>IF(ISNA(CR160),NA(),IF(OR(Capability!$Q$6="",Settings!$F$7&lt;&gt;"Y"),NA(),Capability!$Q$6))</f>
        <v/>
      </c>
      <c r="CZ160">
        <f>IF(ISNA(CR160),NA(),IF(OR(Capability!$P$6="",Settings!$F$7&lt;&gt;"Y"),NA(),Capability!$P$6))</f>
        <v/>
      </c>
      <c r="DH160">
        <f>IF((DK$1+156)&gt;DI$1,NA(),(DK$1+156)-4)</f>
        <v/>
      </c>
      <c r="DI160">
        <f>IF((DK$1+156)&gt;DI$1,NA(),INDEX('Data Entry'!$J$5:$J$10004,(DK$1+156)-4))</f>
        <v/>
      </c>
      <c r="DJ160">
        <f>IF(ISNA(DH160),NA(),Capability!$K$7)</f>
        <v/>
      </c>
      <c r="DK160">
        <f>IF(ISNA(DH160),NA(),Capability!$J$7)</f>
        <v/>
      </c>
      <c r="DL160">
        <f>IF(ISNA(DH160),NA(),Capability!$L$7)</f>
        <v/>
      </c>
      <c r="DM160">
        <f>IF(OR(ISNA(DI160),ISNA(DI159)),NA(),ABS(DI160-DI159))</f>
        <v/>
      </c>
      <c r="DN160">
        <f>IF(ISNA(DH160),NA(),Capability!$N$7)</f>
        <v/>
      </c>
      <c r="DO160">
        <f>IF(ISNA(DH160),NA(),IF(OR(Capability!$Q$7="",Settings!$F$7&lt;&gt;"Y"),NA(),Capability!$Q$7))</f>
        <v/>
      </c>
      <c r="DP160">
        <f>IF(ISNA(DH160),NA(),IF(OR(Capability!$P$7="",Settings!$F$7&lt;&gt;"Y"),NA(),Capability!$P$7))</f>
        <v/>
      </c>
      <c r="DX160">
        <f>IF((EA$1+156)&gt;DY$1,NA(),(EA$1+156)-4)</f>
        <v/>
      </c>
      <c r="DY160">
        <f>IF((EA$1+156)&gt;DY$1,NA(),INDEX('Data Entry'!$K$5:$K$10004,(EA$1+156)-4))</f>
        <v/>
      </c>
      <c r="DZ160">
        <f>IF(ISNA(DX160),NA(),Capability!$K$8)</f>
        <v/>
      </c>
      <c r="EA160">
        <f>IF(ISNA(DX160),NA(),Capability!$J$8)</f>
        <v/>
      </c>
      <c r="EB160">
        <f>IF(ISNA(DX160),NA(),Capability!$L$8)</f>
        <v/>
      </c>
      <c r="EC160">
        <f>IF(OR(ISNA(DY160),ISNA(DY159)),NA(),ABS(DY160-DY159))</f>
        <v/>
      </c>
      <c r="ED160">
        <f>IF(ISNA(DX160),NA(),Capability!$N$8)</f>
        <v/>
      </c>
      <c r="EE160">
        <f>IF(ISNA(DX160),NA(),IF(OR(Capability!$Q$8="",Settings!$F$7&lt;&gt;"Y"),NA(),Capability!$Q$8))</f>
        <v/>
      </c>
      <c r="EF160">
        <f>IF(ISNA(DX160),NA(),IF(OR(Capability!$P$8="",Settings!$F$7&lt;&gt;"Y"),NA(),Capability!$P$8))</f>
        <v/>
      </c>
      <c r="EN160">
        <f>IF((EQ$1+156)&gt;EO$1,NA(),(EQ$1+156)-4)</f>
        <v/>
      </c>
      <c r="EO160">
        <f>IF((EQ$1+156)&gt;EO$1,NA(),INDEX('Data Entry'!$L$5:$L$10004,(EQ$1+156)-4))</f>
        <v/>
      </c>
      <c r="EP160">
        <f>IF(ISNA(EN160),NA(),Capability!$K$9)</f>
        <v/>
      </c>
      <c r="EQ160">
        <f>IF(ISNA(EN160),NA(),Capability!$J$9)</f>
        <v/>
      </c>
      <c r="ER160">
        <f>IF(ISNA(EN160),NA(),Capability!$L$9)</f>
        <v/>
      </c>
      <c r="ES160">
        <f>IF(OR(ISNA(EO160),ISNA(EO159)),NA(),ABS(EO160-EO159))</f>
        <v/>
      </c>
      <c r="ET160">
        <f>IF(ISNA(EN160),NA(),Capability!$N$9)</f>
        <v/>
      </c>
      <c r="EU160">
        <f>IF(ISNA(EN160),NA(),IF(OR(Capability!$Q$9="",Settings!$F$7&lt;&gt;"Y"),NA(),Capability!$Q$9))</f>
        <v/>
      </c>
      <c r="EV160">
        <f>IF(ISNA(EN160),NA(),IF(OR(Capability!$P$9="",Settings!$F$7&lt;&gt;"Y"),NA(),Capability!$P$9))</f>
        <v/>
      </c>
      <c r="FD160">
        <f>IF((FG$1+156)&gt;FE$1,NA(),(FG$1+156)-4)</f>
        <v/>
      </c>
      <c r="FE160">
        <f>IF((FG$1+156)&gt;FE$1,NA(),INDEX('Data Entry'!$M$5:$M$10004,(FG$1+156)-4))</f>
        <v/>
      </c>
      <c r="FF160">
        <f>IF(ISNA(FD160),NA(),Capability!$K$10)</f>
        <v/>
      </c>
      <c r="FG160">
        <f>IF(ISNA(FD160),NA(),Capability!$J$10)</f>
        <v/>
      </c>
      <c r="FH160">
        <f>IF(ISNA(FD160),NA(),Capability!$L$10)</f>
        <v/>
      </c>
      <c r="FI160">
        <f>IF(OR(ISNA(FE160),ISNA(FE159)),NA(),ABS(FE160-FE159))</f>
        <v/>
      </c>
      <c r="FJ160">
        <f>IF(ISNA(FD160),NA(),Capability!$N$10)</f>
        <v/>
      </c>
      <c r="FK160">
        <f>IF(ISNA(FD160),NA(),IF(OR(Capability!$Q$10="",Settings!$F$7&lt;&gt;"Y"),NA(),Capability!$Q$10))</f>
        <v/>
      </c>
      <c r="FL160">
        <f>IF(ISNA(FD160),NA(),IF(OR(Capability!$P$10="",Settings!$F$7&lt;&gt;"Y"),NA(),Capability!$P$10))</f>
        <v/>
      </c>
      <c r="FT160">
        <f>IF((FW$1+156)&gt;FU$1,NA(),(FW$1+156)-4)</f>
        <v/>
      </c>
      <c r="FU160">
        <f>IF((FW$1+156)&gt;FU$1,NA(),INDEX('Data Entry'!$N$5:$N$10004,(FW$1+156)-4))</f>
        <v/>
      </c>
      <c r="FV160">
        <f>IF(ISNA(FT160),NA(),Capability!$K$11)</f>
        <v/>
      </c>
      <c r="FW160">
        <f>IF(ISNA(FT160),NA(),Capability!$J$11)</f>
        <v/>
      </c>
      <c r="FX160">
        <f>IF(ISNA(FT160),NA(),Capability!$L$11)</f>
        <v/>
      </c>
      <c r="FY160">
        <f>IF(OR(ISNA(FU160),ISNA(FU159)),NA(),ABS(FU160-FU159))</f>
        <v/>
      </c>
      <c r="FZ160">
        <f>IF(ISNA(FT160),NA(),Capability!$N$11)</f>
        <v/>
      </c>
      <c r="GA160">
        <f>IF(ISNA(FT160),NA(),IF(OR(Capability!$Q$11="",Settings!$F$7&lt;&gt;"Y"),NA(),Capability!$Q$11))</f>
        <v/>
      </c>
      <c r="GB160">
        <f>IF(ISNA(FT160),NA(),IF(OR(Capability!$P$11="",Settings!$F$7&lt;&gt;"Y"),NA(),Capability!$P$11))</f>
        <v/>
      </c>
      <c r="GJ160">
        <f>IF((GM$1+156)&gt;GK$1,NA(),(GM$1+156)-4)</f>
        <v/>
      </c>
      <c r="GK160">
        <f>IF((GM$1+156)&gt;GK$1,NA(),INDEX('Data Entry'!$O$5:$O$10004,(GM$1+156)-4))</f>
        <v/>
      </c>
      <c r="GL160">
        <f>IF(ISNA(GJ160),NA(),Capability!$K$12)</f>
        <v/>
      </c>
      <c r="GM160">
        <f>IF(ISNA(GJ160),NA(),Capability!$J$12)</f>
        <v/>
      </c>
      <c r="GN160">
        <f>IF(ISNA(GJ160),NA(),Capability!$L$12)</f>
        <v/>
      </c>
      <c r="GO160">
        <f>IF(OR(ISNA(GK160),ISNA(GK159)),NA(),ABS(GK160-GK159))</f>
        <v/>
      </c>
      <c r="GP160">
        <f>IF(ISNA(GJ160),NA(),Capability!$N$12)</f>
        <v/>
      </c>
      <c r="GQ160">
        <f>IF(ISNA(GJ160),NA(),IF(OR(Capability!$Q$12="",Settings!$F$7&lt;&gt;"Y"),NA(),Capability!$Q$12))</f>
        <v/>
      </c>
      <c r="GR160">
        <f>IF(ISNA(GJ160),NA(),IF(OR(Capability!$P$12="",Settings!$F$7&lt;&gt;"Y"),NA(),Capability!$P$12))</f>
        <v/>
      </c>
      <c r="GZ160">
        <f>IF((HC$1+156)&gt;HA$1,NA(),(HC$1+156)-4)</f>
        <v/>
      </c>
      <c r="HA160">
        <f>IF((HC$1+156)&gt;HA$1,NA(),INDEX('Data Entry'!$P$5:$P$10004,(HC$1+156)-4))</f>
        <v/>
      </c>
      <c r="HB160">
        <f>IF(ISNA(GZ160),NA(),Capability!$K$13)</f>
        <v/>
      </c>
      <c r="HC160">
        <f>IF(ISNA(GZ160),NA(),Capability!$J$13)</f>
        <v/>
      </c>
      <c r="HD160">
        <f>IF(ISNA(GZ160),NA(),Capability!$L$13)</f>
        <v/>
      </c>
      <c r="HE160">
        <f>IF(OR(ISNA(HA160),ISNA(HA159)),NA(),ABS(HA160-HA159))</f>
        <v/>
      </c>
      <c r="HF160">
        <f>IF(ISNA(GZ160),NA(),Capability!$N$13)</f>
        <v/>
      </c>
      <c r="HG160">
        <f>IF(ISNA(GZ160),NA(),IF(OR(Capability!$Q$13="",Settings!$F$7&lt;&gt;"Y"),NA(),Capability!$Q$13))</f>
        <v/>
      </c>
      <c r="HH160">
        <f>IF(ISNA(GZ160),NA(),IF(OR(Capability!$P$13="",Settings!$F$7&lt;&gt;"Y"),NA(),Capability!$P$13))</f>
        <v/>
      </c>
      <c r="HP160">
        <f>IF((HS$1+156)&gt;HQ$1,NA(),(HS$1+156)-4)</f>
        <v/>
      </c>
      <c r="HQ160">
        <f>IF((HS$1+156)&gt;HQ$1,NA(),INDEX('Data Entry'!$Q$5:$Q$10004,(HS$1+156)-4))</f>
        <v/>
      </c>
      <c r="HR160">
        <f>IF(ISNA(HP160),NA(),Capability!$K$14)</f>
        <v/>
      </c>
      <c r="HS160">
        <f>IF(ISNA(HP160),NA(),Capability!$J$14)</f>
        <v/>
      </c>
      <c r="HT160">
        <f>IF(ISNA(HP160),NA(),Capability!$L$14)</f>
        <v/>
      </c>
      <c r="HU160">
        <f>IF(OR(ISNA(HQ160),ISNA(HQ159)),NA(),ABS(HQ160-HQ159))</f>
        <v/>
      </c>
      <c r="HV160">
        <f>IF(ISNA(HP160),NA(),Capability!$N$14)</f>
        <v/>
      </c>
      <c r="HW160">
        <f>IF(ISNA(HP160),NA(),IF(OR(Capability!$Q$14="",Settings!$F$7&lt;&gt;"Y"),NA(),Capability!$Q$14))</f>
        <v/>
      </c>
      <c r="HX160">
        <f>IF(ISNA(HP160),NA(),IF(OR(Capability!$P$14="",Settings!$F$7&lt;&gt;"Y"),NA(),Capability!$P$14))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R161">
        <f>IF((CU$1+157)&gt;CS$1,NA(),(CU$1+157)-4)</f>
        <v/>
      </c>
      <c r="CS161">
        <f>IF((CU$1+157)&gt;CS$1,NA(),INDEX('Data Entry'!$I$5:$I$10004,(CU$1+157)-4))</f>
        <v/>
      </c>
      <c r="CT161">
        <f>IF(ISNA(CR161),NA(),Capability!$K$6)</f>
        <v/>
      </c>
      <c r="CU161">
        <f>IF(ISNA(CR161),NA(),Capability!$J$6)</f>
        <v/>
      </c>
      <c r="CV161">
        <f>IF(ISNA(CR161),NA(),Capability!$L$6)</f>
        <v/>
      </c>
      <c r="CW161">
        <f>IF(OR(ISNA(CS161),ISNA(CS160)),NA(),ABS(CS161-CS160))</f>
        <v/>
      </c>
      <c r="CX161">
        <f>IF(ISNA(CR161),NA(),Capability!$N$6)</f>
        <v/>
      </c>
      <c r="CY161">
        <f>IF(ISNA(CR161),NA(),IF(OR(Capability!$Q$6="",Settings!$F$7&lt;&gt;"Y"),NA(),Capability!$Q$6))</f>
        <v/>
      </c>
      <c r="CZ161">
        <f>IF(ISNA(CR161),NA(),IF(OR(Capability!$P$6="",Settings!$F$7&lt;&gt;"Y"),NA(),Capability!$P$6))</f>
        <v/>
      </c>
      <c r="DH161">
        <f>IF((DK$1+157)&gt;DI$1,NA(),(DK$1+157)-4)</f>
        <v/>
      </c>
      <c r="DI161">
        <f>IF((DK$1+157)&gt;DI$1,NA(),INDEX('Data Entry'!$J$5:$J$10004,(DK$1+157)-4))</f>
        <v/>
      </c>
      <c r="DJ161">
        <f>IF(ISNA(DH161),NA(),Capability!$K$7)</f>
        <v/>
      </c>
      <c r="DK161">
        <f>IF(ISNA(DH161),NA(),Capability!$J$7)</f>
        <v/>
      </c>
      <c r="DL161">
        <f>IF(ISNA(DH161),NA(),Capability!$L$7)</f>
        <v/>
      </c>
      <c r="DM161">
        <f>IF(OR(ISNA(DI161),ISNA(DI160)),NA(),ABS(DI161-DI160))</f>
        <v/>
      </c>
      <c r="DN161">
        <f>IF(ISNA(DH161),NA(),Capability!$N$7)</f>
        <v/>
      </c>
      <c r="DO161">
        <f>IF(ISNA(DH161),NA(),IF(OR(Capability!$Q$7="",Settings!$F$7&lt;&gt;"Y"),NA(),Capability!$Q$7))</f>
        <v/>
      </c>
      <c r="DP161">
        <f>IF(ISNA(DH161),NA(),IF(OR(Capability!$P$7="",Settings!$F$7&lt;&gt;"Y"),NA(),Capability!$P$7))</f>
        <v/>
      </c>
      <c r="DX161">
        <f>IF((EA$1+157)&gt;DY$1,NA(),(EA$1+157)-4)</f>
        <v/>
      </c>
      <c r="DY161">
        <f>IF((EA$1+157)&gt;DY$1,NA(),INDEX('Data Entry'!$K$5:$K$10004,(EA$1+157)-4))</f>
        <v/>
      </c>
      <c r="DZ161">
        <f>IF(ISNA(DX161),NA(),Capability!$K$8)</f>
        <v/>
      </c>
      <c r="EA161">
        <f>IF(ISNA(DX161),NA(),Capability!$J$8)</f>
        <v/>
      </c>
      <c r="EB161">
        <f>IF(ISNA(DX161),NA(),Capability!$L$8)</f>
        <v/>
      </c>
      <c r="EC161">
        <f>IF(OR(ISNA(DY161),ISNA(DY160)),NA(),ABS(DY161-DY160))</f>
        <v/>
      </c>
      <c r="ED161">
        <f>IF(ISNA(DX161),NA(),Capability!$N$8)</f>
        <v/>
      </c>
      <c r="EE161">
        <f>IF(ISNA(DX161),NA(),IF(OR(Capability!$Q$8="",Settings!$F$7&lt;&gt;"Y"),NA(),Capability!$Q$8))</f>
        <v/>
      </c>
      <c r="EF161">
        <f>IF(ISNA(DX161),NA(),IF(OR(Capability!$P$8="",Settings!$F$7&lt;&gt;"Y"),NA(),Capability!$P$8))</f>
        <v/>
      </c>
      <c r="EN161">
        <f>IF((EQ$1+157)&gt;EO$1,NA(),(EQ$1+157)-4)</f>
        <v/>
      </c>
      <c r="EO161">
        <f>IF((EQ$1+157)&gt;EO$1,NA(),INDEX('Data Entry'!$L$5:$L$10004,(EQ$1+157)-4))</f>
        <v/>
      </c>
      <c r="EP161">
        <f>IF(ISNA(EN161),NA(),Capability!$K$9)</f>
        <v/>
      </c>
      <c r="EQ161">
        <f>IF(ISNA(EN161),NA(),Capability!$J$9)</f>
        <v/>
      </c>
      <c r="ER161">
        <f>IF(ISNA(EN161),NA(),Capability!$L$9)</f>
        <v/>
      </c>
      <c r="ES161">
        <f>IF(OR(ISNA(EO161),ISNA(EO160)),NA(),ABS(EO161-EO160))</f>
        <v/>
      </c>
      <c r="ET161">
        <f>IF(ISNA(EN161),NA(),Capability!$N$9)</f>
        <v/>
      </c>
      <c r="EU161">
        <f>IF(ISNA(EN161),NA(),IF(OR(Capability!$Q$9="",Settings!$F$7&lt;&gt;"Y"),NA(),Capability!$Q$9))</f>
        <v/>
      </c>
      <c r="EV161">
        <f>IF(ISNA(EN161),NA(),IF(OR(Capability!$P$9="",Settings!$F$7&lt;&gt;"Y"),NA(),Capability!$P$9))</f>
        <v/>
      </c>
      <c r="FD161">
        <f>IF((FG$1+157)&gt;FE$1,NA(),(FG$1+157)-4)</f>
        <v/>
      </c>
      <c r="FE161">
        <f>IF((FG$1+157)&gt;FE$1,NA(),INDEX('Data Entry'!$M$5:$M$10004,(FG$1+157)-4))</f>
        <v/>
      </c>
      <c r="FF161">
        <f>IF(ISNA(FD161),NA(),Capability!$K$10)</f>
        <v/>
      </c>
      <c r="FG161">
        <f>IF(ISNA(FD161),NA(),Capability!$J$10)</f>
        <v/>
      </c>
      <c r="FH161">
        <f>IF(ISNA(FD161),NA(),Capability!$L$10)</f>
        <v/>
      </c>
      <c r="FI161">
        <f>IF(OR(ISNA(FE161),ISNA(FE160)),NA(),ABS(FE161-FE160))</f>
        <v/>
      </c>
      <c r="FJ161">
        <f>IF(ISNA(FD161),NA(),Capability!$N$10)</f>
        <v/>
      </c>
      <c r="FK161">
        <f>IF(ISNA(FD161),NA(),IF(OR(Capability!$Q$10="",Settings!$F$7&lt;&gt;"Y"),NA(),Capability!$Q$10))</f>
        <v/>
      </c>
      <c r="FL161">
        <f>IF(ISNA(FD161),NA(),IF(OR(Capability!$P$10="",Settings!$F$7&lt;&gt;"Y"),NA(),Capability!$P$10))</f>
        <v/>
      </c>
      <c r="FT161">
        <f>IF((FW$1+157)&gt;FU$1,NA(),(FW$1+157)-4)</f>
        <v/>
      </c>
      <c r="FU161">
        <f>IF((FW$1+157)&gt;FU$1,NA(),INDEX('Data Entry'!$N$5:$N$10004,(FW$1+157)-4))</f>
        <v/>
      </c>
      <c r="FV161">
        <f>IF(ISNA(FT161),NA(),Capability!$K$11)</f>
        <v/>
      </c>
      <c r="FW161">
        <f>IF(ISNA(FT161),NA(),Capability!$J$11)</f>
        <v/>
      </c>
      <c r="FX161">
        <f>IF(ISNA(FT161),NA(),Capability!$L$11)</f>
        <v/>
      </c>
      <c r="FY161">
        <f>IF(OR(ISNA(FU161),ISNA(FU160)),NA(),ABS(FU161-FU160))</f>
        <v/>
      </c>
      <c r="FZ161">
        <f>IF(ISNA(FT161),NA(),Capability!$N$11)</f>
        <v/>
      </c>
      <c r="GA161">
        <f>IF(ISNA(FT161),NA(),IF(OR(Capability!$Q$11="",Settings!$F$7&lt;&gt;"Y"),NA(),Capability!$Q$11))</f>
        <v/>
      </c>
      <c r="GB161">
        <f>IF(ISNA(FT161),NA(),IF(OR(Capability!$P$11="",Settings!$F$7&lt;&gt;"Y"),NA(),Capability!$P$11))</f>
        <v/>
      </c>
      <c r="GJ161">
        <f>IF((GM$1+157)&gt;GK$1,NA(),(GM$1+157)-4)</f>
        <v/>
      </c>
      <c r="GK161">
        <f>IF((GM$1+157)&gt;GK$1,NA(),INDEX('Data Entry'!$O$5:$O$10004,(GM$1+157)-4))</f>
        <v/>
      </c>
      <c r="GL161">
        <f>IF(ISNA(GJ161),NA(),Capability!$K$12)</f>
        <v/>
      </c>
      <c r="GM161">
        <f>IF(ISNA(GJ161),NA(),Capability!$J$12)</f>
        <v/>
      </c>
      <c r="GN161">
        <f>IF(ISNA(GJ161),NA(),Capability!$L$12)</f>
        <v/>
      </c>
      <c r="GO161">
        <f>IF(OR(ISNA(GK161),ISNA(GK160)),NA(),ABS(GK161-GK160))</f>
        <v/>
      </c>
      <c r="GP161">
        <f>IF(ISNA(GJ161),NA(),Capability!$N$12)</f>
        <v/>
      </c>
      <c r="GQ161">
        <f>IF(ISNA(GJ161),NA(),IF(OR(Capability!$Q$12="",Settings!$F$7&lt;&gt;"Y"),NA(),Capability!$Q$12))</f>
        <v/>
      </c>
      <c r="GR161">
        <f>IF(ISNA(GJ161),NA(),IF(OR(Capability!$P$12="",Settings!$F$7&lt;&gt;"Y"),NA(),Capability!$P$12))</f>
        <v/>
      </c>
      <c r="GZ161">
        <f>IF((HC$1+157)&gt;HA$1,NA(),(HC$1+157)-4)</f>
        <v/>
      </c>
      <c r="HA161">
        <f>IF((HC$1+157)&gt;HA$1,NA(),INDEX('Data Entry'!$P$5:$P$10004,(HC$1+157)-4))</f>
        <v/>
      </c>
      <c r="HB161">
        <f>IF(ISNA(GZ161),NA(),Capability!$K$13)</f>
        <v/>
      </c>
      <c r="HC161">
        <f>IF(ISNA(GZ161),NA(),Capability!$J$13)</f>
        <v/>
      </c>
      <c r="HD161">
        <f>IF(ISNA(GZ161),NA(),Capability!$L$13)</f>
        <v/>
      </c>
      <c r="HE161">
        <f>IF(OR(ISNA(HA161),ISNA(HA160)),NA(),ABS(HA161-HA160))</f>
        <v/>
      </c>
      <c r="HF161">
        <f>IF(ISNA(GZ161),NA(),Capability!$N$13)</f>
        <v/>
      </c>
      <c r="HG161">
        <f>IF(ISNA(GZ161),NA(),IF(OR(Capability!$Q$13="",Settings!$F$7&lt;&gt;"Y"),NA(),Capability!$Q$13))</f>
        <v/>
      </c>
      <c r="HH161">
        <f>IF(ISNA(GZ161),NA(),IF(OR(Capability!$P$13="",Settings!$F$7&lt;&gt;"Y"),NA(),Capability!$P$13))</f>
        <v/>
      </c>
      <c r="HP161">
        <f>IF((HS$1+157)&gt;HQ$1,NA(),(HS$1+157)-4)</f>
        <v/>
      </c>
      <c r="HQ161">
        <f>IF((HS$1+157)&gt;HQ$1,NA(),INDEX('Data Entry'!$Q$5:$Q$10004,(HS$1+157)-4))</f>
        <v/>
      </c>
      <c r="HR161">
        <f>IF(ISNA(HP161),NA(),Capability!$K$14)</f>
        <v/>
      </c>
      <c r="HS161">
        <f>IF(ISNA(HP161),NA(),Capability!$J$14)</f>
        <v/>
      </c>
      <c r="HT161">
        <f>IF(ISNA(HP161),NA(),Capability!$L$14)</f>
        <v/>
      </c>
      <c r="HU161">
        <f>IF(OR(ISNA(HQ161),ISNA(HQ160)),NA(),ABS(HQ161-HQ160))</f>
        <v/>
      </c>
      <c r="HV161">
        <f>IF(ISNA(HP161),NA(),Capability!$N$14)</f>
        <v/>
      </c>
      <c r="HW161">
        <f>IF(ISNA(HP161),NA(),IF(OR(Capability!$Q$14="",Settings!$F$7&lt;&gt;"Y"),NA(),Capability!$Q$14))</f>
        <v/>
      </c>
      <c r="HX161">
        <f>IF(ISNA(HP161),NA(),IF(OR(Capability!$P$14="",Settings!$F$7&lt;&gt;"Y"),NA(),Capability!$P$14))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R162">
        <f>IF((CU$1+158)&gt;CS$1,NA(),(CU$1+158)-4)</f>
        <v/>
      </c>
      <c r="CS162">
        <f>IF((CU$1+158)&gt;CS$1,NA(),INDEX('Data Entry'!$I$5:$I$10004,(CU$1+158)-4))</f>
        <v/>
      </c>
      <c r="CT162">
        <f>IF(ISNA(CR162),NA(),Capability!$K$6)</f>
        <v/>
      </c>
      <c r="CU162">
        <f>IF(ISNA(CR162),NA(),Capability!$J$6)</f>
        <v/>
      </c>
      <c r="CV162">
        <f>IF(ISNA(CR162),NA(),Capability!$L$6)</f>
        <v/>
      </c>
      <c r="CW162">
        <f>IF(OR(ISNA(CS162),ISNA(CS161)),NA(),ABS(CS162-CS161))</f>
        <v/>
      </c>
      <c r="CX162">
        <f>IF(ISNA(CR162),NA(),Capability!$N$6)</f>
        <v/>
      </c>
      <c r="CY162">
        <f>IF(ISNA(CR162),NA(),IF(OR(Capability!$Q$6="",Settings!$F$7&lt;&gt;"Y"),NA(),Capability!$Q$6))</f>
        <v/>
      </c>
      <c r="CZ162">
        <f>IF(ISNA(CR162),NA(),IF(OR(Capability!$P$6="",Settings!$F$7&lt;&gt;"Y"),NA(),Capability!$P$6))</f>
        <v/>
      </c>
      <c r="DH162">
        <f>IF((DK$1+158)&gt;DI$1,NA(),(DK$1+158)-4)</f>
        <v/>
      </c>
      <c r="DI162">
        <f>IF((DK$1+158)&gt;DI$1,NA(),INDEX('Data Entry'!$J$5:$J$10004,(DK$1+158)-4))</f>
        <v/>
      </c>
      <c r="DJ162">
        <f>IF(ISNA(DH162),NA(),Capability!$K$7)</f>
        <v/>
      </c>
      <c r="DK162">
        <f>IF(ISNA(DH162),NA(),Capability!$J$7)</f>
        <v/>
      </c>
      <c r="DL162">
        <f>IF(ISNA(DH162),NA(),Capability!$L$7)</f>
        <v/>
      </c>
      <c r="DM162">
        <f>IF(OR(ISNA(DI162),ISNA(DI161)),NA(),ABS(DI162-DI161))</f>
        <v/>
      </c>
      <c r="DN162">
        <f>IF(ISNA(DH162),NA(),Capability!$N$7)</f>
        <v/>
      </c>
      <c r="DO162">
        <f>IF(ISNA(DH162),NA(),IF(OR(Capability!$Q$7="",Settings!$F$7&lt;&gt;"Y"),NA(),Capability!$Q$7))</f>
        <v/>
      </c>
      <c r="DP162">
        <f>IF(ISNA(DH162),NA(),IF(OR(Capability!$P$7="",Settings!$F$7&lt;&gt;"Y"),NA(),Capability!$P$7))</f>
        <v/>
      </c>
      <c r="DX162">
        <f>IF((EA$1+158)&gt;DY$1,NA(),(EA$1+158)-4)</f>
        <v/>
      </c>
      <c r="DY162">
        <f>IF((EA$1+158)&gt;DY$1,NA(),INDEX('Data Entry'!$K$5:$K$10004,(EA$1+158)-4))</f>
        <v/>
      </c>
      <c r="DZ162">
        <f>IF(ISNA(DX162),NA(),Capability!$K$8)</f>
        <v/>
      </c>
      <c r="EA162">
        <f>IF(ISNA(DX162),NA(),Capability!$J$8)</f>
        <v/>
      </c>
      <c r="EB162">
        <f>IF(ISNA(DX162),NA(),Capability!$L$8)</f>
        <v/>
      </c>
      <c r="EC162">
        <f>IF(OR(ISNA(DY162),ISNA(DY161)),NA(),ABS(DY162-DY161))</f>
        <v/>
      </c>
      <c r="ED162">
        <f>IF(ISNA(DX162),NA(),Capability!$N$8)</f>
        <v/>
      </c>
      <c r="EE162">
        <f>IF(ISNA(DX162),NA(),IF(OR(Capability!$Q$8="",Settings!$F$7&lt;&gt;"Y"),NA(),Capability!$Q$8))</f>
        <v/>
      </c>
      <c r="EF162">
        <f>IF(ISNA(DX162),NA(),IF(OR(Capability!$P$8="",Settings!$F$7&lt;&gt;"Y"),NA(),Capability!$P$8))</f>
        <v/>
      </c>
      <c r="EN162">
        <f>IF((EQ$1+158)&gt;EO$1,NA(),(EQ$1+158)-4)</f>
        <v/>
      </c>
      <c r="EO162">
        <f>IF((EQ$1+158)&gt;EO$1,NA(),INDEX('Data Entry'!$L$5:$L$10004,(EQ$1+158)-4))</f>
        <v/>
      </c>
      <c r="EP162">
        <f>IF(ISNA(EN162),NA(),Capability!$K$9)</f>
        <v/>
      </c>
      <c r="EQ162">
        <f>IF(ISNA(EN162),NA(),Capability!$J$9)</f>
        <v/>
      </c>
      <c r="ER162">
        <f>IF(ISNA(EN162),NA(),Capability!$L$9)</f>
        <v/>
      </c>
      <c r="ES162">
        <f>IF(OR(ISNA(EO162),ISNA(EO161)),NA(),ABS(EO162-EO161))</f>
        <v/>
      </c>
      <c r="ET162">
        <f>IF(ISNA(EN162),NA(),Capability!$N$9)</f>
        <v/>
      </c>
      <c r="EU162">
        <f>IF(ISNA(EN162),NA(),IF(OR(Capability!$Q$9="",Settings!$F$7&lt;&gt;"Y"),NA(),Capability!$Q$9))</f>
        <v/>
      </c>
      <c r="EV162">
        <f>IF(ISNA(EN162),NA(),IF(OR(Capability!$P$9="",Settings!$F$7&lt;&gt;"Y"),NA(),Capability!$P$9))</f>
        <v/>
      </c>
      <c r="FD162">
        <f>IF((FG$1+158)&gt;FE$1,NA(),(FG$1+158)-4)</f>
        <v/>
      </c>
      <c r="FE162">
        <f>IF((FG$1+158)&gt;FE$1,NA(),INDEX('Data Entry'!$M$5:$M$10004,(FG$1+158)-4))</f>
        <v/>
      </c>
      <c r="FF162">
        <f>IF(ISNA(FD162),NA(),Capability!$K$10)</f>
        <v/>
      </c>
      <c r="FG162">
        <f>IF(ISNA(FD162),NA(),Capability!$J$10)</f>
        <v/>
      </c>
      <c r="FH162">
        <f>IF(ISNA(FD162),NA(),Capability!$L$10)</f>
        <v/>
      </c>
      <c r="FI162">
        <f>IF(OR(ISNA(FE162),ISNA(FE161)),NA(),ABS(FE162-FE161))</f>
        <v/>
      </c>
      <c r="FJ162">
        <f>IF(ISNA(FD162),NA(),Capability!$N$10)</f>
        <v/>
      </c>
      <c r="FK162">
        <f>IF(ISNA(FD162),NA(),IF(OR(Capability!$Q$10="",Settings!$F$7&lt;&gt;"Y"),NA(),Capability!$Q$10))</f>
        <v/>
      </c>
      <c r="FL162">
        <f>IF(ISNA(FD162),NA(),IF(OR(Capability!$P$10="",Settings!$F$7&lt;&gt;"Y"),NA(),Capability!$P$10))</f>
        <v/>
      </c>
      <c r="FT162">
        <f>IF((FW$1+158)&gt;FU$1,NA(),(FW$1+158)-4)</f>
        <v/>
      </c>
      <c r="FU162">
        <f>IF((FW$1+158)&gt;FU$1,NA(),INDEX('Data Entry'!$N$5:$N$10004,(FW$1+158)-4))</f>
        <v/>
      </c>
      <c r="FV162">
        <f>IF(ISNA(FT162),NA(),Capability!$K$11)</f>
        <v/>
      </c>
      <c r="FW162">
        <f>IF(ISNA(FT162),NA(),Capability!$J$11)</f>
        <v/>
      </c>
      <c r="FX162">
        <f>IF(ISNA(FT162),NA(),Capability!$L$11)</f>
        <v/>
      </c>
      <c r="FY162">
        <f>IF(OR(ISNA(FU162),ISNA(FU161)),NA(),ABS(FU162-FU161))</f>
        <v/>
      </c>
      <c r="FZ162">
        <f>IF(ISNA(FT162),NA(),Capability!$N$11)</f>
        <v/>
      </c>
      <c r="GA162">
        <f>IF(ISNA(FT162),NA(),IF(OR(Capability!$Q$11="",Settings!$F$7&lt;&gt;"Y"),NA(),Capability!$Q$11))</f>
        <v/>
      </c>
      <c r="GB162">
        <f>IF(ISNA(FT162),NA(),IF(OR(Capability!$P$11="",Settings!$F$7&lt;&gt;"Y"),NA(),Capability!$P$11))</f>
        <v/>
      </c>
      <c r="GJ162">
        <f>IF((GM$1+158)&gt;GK$1,NA(),(GM$1+158)-4)</f>
        <v/>
      </c>
      <c r="GK162">
        <f>IF((GM$1+158)&gt;GK$1,NA(),INDEX('Data Entry'!$O$5:$O$10004,(GM$1+158)-4))</f>
        <v/>
      </c>
      <c r="GL162">
        <f>IF(ISNA(GJ162),NA(),Capability!$K$12)</f>
        <v/>
      </c>
      <c r="GM162">
        <f>IF(ISNA(GJ162),NA(),Capability!$J$12)</f>
        <v/>
      </c>
      <c r="GN162">
        <f>IF(ISNA(GJ162),NA(),Capability!$L$12)</f>
        <v/>
      </c>
      <c r="GO162">
        <f>IF(OR(ISNA(GK162),ISNA(GK161)),NA(),ABS(GK162-GK161))</f>
        <v/>
      </c>
      <c r="GP162">
        <f>IF(ISNA(GJ162),NA(),Capability!$N$12)</f>
        <v/>
      </c>
      <c r="GQ162">
        <f>IF(ISNA(GJ162),NA(),IF(OR(Capability!$Q$12="",Settings!$F$7&lt;&gt;"Y"),NA(),Capability!$Q$12))</f>
        <v/>
      </c>
      <c r="GR162">
        <f>IF(ISNA(GJ162),NA(),IF(OR(Capability!$P$12="",Settings!$F$7&lt;&gt;"Y"),NA(),Capability!$P$12))</f>
        <v/>
      </c>
      <c r="GZ162">
        <f>IF((HC$1+158)&gt;HA$1,NA(),(HC$1+158)-4)</f>
        <v/>
      </c>
      <c r="HA162">
        <f>IF((HC$1+158)&gt;HA$1,NA(),INDEX('Data Entry'!$P$5:$P$10004,(HC$1+158)-4))</f>
        <v/>
      </c>
      <c r="HB162">
        <f>IF(ISNA(GZ162),NA(),Capability!$K$13)</f>
        <v/>
      </c>
      <c r="HC162">
        <f>IF(ISNA(GZ162),NA(),Capability!$J$13)</f>
        <v/>
      </c>
      <c r="HD162">
        <f>IF(ISNA(GZ162),NA(),Capability!$L$13)</f>
        <v/>
      </c>
      <c r="HE162">
        <f>IF(OR(ISNA(HA162),ISNA(HA161)),NA(),ABS(HA162-HA161))</f>
        <v/>
      </c>
      <c r="HF162">
        <f>IF(ISNA(GZ162),NA(),Capability!$N$13)</f>
        <v/>
      </c>
      <c r="HG162">
        <f>IF(ISNA(GZ162),NA(),IF(OR(Capability!$Q$13="",Settings!$F$7&lt;&gt;"Y"),NA(),Capability!$Q$13))</f>
        <v/>
      </c>
      <c r="HH162">
        <f>IF(ISNA(GZ162),NA(),IF(OR(Capability!$P$13="",Settings!$F$7&lt;&gt;"Y"),NA(),Capability!$P$13))</f>
        <v/>
      </c>
      <c r="HP162">
        <f>IF((HS$1+158)&gt;HQ$1,NA(),(HS$1+158)-4)</f>
        <v/>
      </c>
      <c r="HQ162">
        <f>IF((HS$1+158)&gt;HQ$1,NA(),INDEX('Data Entry'!$Q$5:$Q$10004,(HS$1+158)-4))</f>
        <v/>
      </c>
      <c r="HR162">
        <f>IF(ISNA(HP162),NA(),Capability!$K$14)</f>
        <v/>
      </c>
      <c r="HS162">
        <f>IF(ISNA(HP162),NA(),Capability!$J$14)</f>
        <v/>
      </c>
      <c r="HT162">
        <f>IF(ISNA(HP162),NA(),Capability!$L$14)</f>
        <v/>
      </c>
      <c r="HU162">
        <f>IF(OR(ISNA(HQ162),ISNA(HQ161)),NA(),ABS(HQ162-HQ161))</f>
        <v/>
      </c>
      <c r="HV162">
        <f>IF(ISNA(HP162),NA(),Capability!$N$14)</f>
        <v/>
      </c>
      <c r="HW162">
        <f>IF(ISNA(HP162),NA(),IF(OR(Capability!$Q$14="",Settings!$F$7&lt;&gt;"Y"),NA(),Capability!$Q$14))</f>
        <v/>
      </c>
      <c r="HX162">
        <f>IF(ISNA(HP162),NA(),IF(OR(Capability!$P$14="",Settings!$F$7&lt;&gt;"Y"),NA(),Capability!$P$14))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R163">
        <f>IF((CU$1+159)&gt;CS$1,NA(),(CU$1+159)-4)</f>
        <v/>
      </c>
      <c r="CS163">
        <f>IF((CU$1+159)&gt;CS$1,NA(),INDEX('Data Entry'!$I$5:$I$10004,(CU$1+159)-4))</f>
        <v/>
      </c>
      <c r="CT163">
        <f>IF(ISNA(CR163),NA(),Capability!$K$6)</f>
        <v/>
      </c>
      <c r="CU163">
        <f>IF(ISNA(CR163),NA(),Capability!$J$6)</f>
        <v/>
      </c>
      <c r="CV163">
        <f>IF(ISNA(CR163),NA(),Capability!$L$6)</f>
        <v/>
      </c>
      <c r="CW163">
        <f>IF(OR(ISNA(CS163),ISNA(CS162)),NA(),ABS(CS163-CS162))</f>
        <v/>
      </c>
      <c r="CX163">
        <f>IF(ISNA(CR163),NA(),Capability!$N$6)</f>
        <v/>
      </c>
      <c r="CY163">
        <f>IF(ISNA(CR163),NA(),IF(OR(Capability!$Q$6="",Settings!$F$7&lt;&gt;"Y"),NA(),Capability!$Q$6))</f>
        <v/>
      </c>
      <c r="CZ163">
        <f>IF(ISNA(CR163),NA(),IF(OR(Capability!$P$6="",Settings!$F$7&lt;&gt;"Y"),NA(),Capability!$P$6))</f>
        <v/>
      </c>
      <c r="DH163">
        <f>IF((DK$1+159)&gt;DI$1,NA(),(DK$1+159)-4)</f>
        <v/>
      </c>
      <c r="DI163">
        <f>IF((DK$1+159)&gt;DI$1,NA(),INDEX('Data Entry'!$J$5:$J$10004,(DK$1+159)-4))</f>
        <v/>
      </c>
      <c r="DJ163">
        <f>IF(ISNA(DH163),NA(),Capability!$K$7)</f>
        <v/>
      </c>
      <c r="DK163">
        <f>IF(ISNA(DH163),NA(),Capability!$J$7)</f>
        <v/>
      </c>
      <c r="DL163">
        <f>IF(ISNA(DH163),NA(),Capability!$L$7)</f>
        <v/>
      </c>
      <c r="DM163">
        <f>IF(OR(ISNA(DI163),ISNA(DI162)),NA(),ABS(DI163-DI162))</f>
        <v/>
      </c>
      <c r="DN163">
        <f>IF(ISNA(DH163),NA(),Capability!$N$7)</f>
        <v/>
      </c>
      <c r="DO163">
        <f>IF(ISNA(DH163),NA(),IF(OR(Capability!$Q$7="",Settings!$F$7&lt;&gt;"Y"),NA(),Capability!$Q$7))</f>
        <v/>
      </c>
      <c r="DP163">
        <f>IF(ISNA(DH163),NA(),IF(OR(Capability!$P$7="",Settings!$F$7&lt;&gt;"Y"),NA(),Capability!$P$7))</f>
        <v/>
      </c>
      <c r="DX163">
        <f>IF((EA$1+159)&gt;DY$1,NA(),(EA$1+159)-4)</f>
        <v/>
      </c>
      <c r="DY163">
        <f>IF((EA$1+159)&gt;DY$1,NA(),INDEX('Data Entry'!$K$5:$K$10004,(EA$1+159)-4))</f>
        <v/>
      </c>
      <c r="DZ163">
        <f>IF(ISNA(DX163),NA(),Capability!$K$8)</f>
        <v/>
      </c>
      <c r="EA163">
        <f>IF(ISNA(DX163),NA(),Capability!$J$8)</f>
        <v/>
      </c>
      <c r="EB163">
        <f>IF(ISNA(DX163),NA(),Capability!$L$8)</f>
        <v/>
      </c>
      <c r="EC163">
        <f>IF(OR(ISNA(DY163),ISNA(DY162)),NA(),ABS(DY163-DY162))</f>
        <v/>
      </c>
      <c r="ED163">
        <f>IF(ISNA(DX163),NA(),Capability!$N$8)</f>
        <v/>
      </c>
      <c r="EE163">
        <f>IF(ISNA(DX163),NA(),IF(OR(Capability!$Q$8="",Settings!$F$7&lt;&gt;"Y"),NA(),Capability!$Q$8))</f>
        <v/>
      </c>
      <c r="EF163">
        <f>IF(ISNA(DX163),NA(),IF(OR(Capability!$P$8="",Settings!$F$7&lt;&gt;"Y"),NA(),Capability!$P$8))</f>
        <v/>
      </c>
      <c r="EN163">
        <f>IF((EQ$1+159)&gt;EO$1,NA(),(EQ$1+159)-4)</f>
        <v/>
      </c>
      <c r="EO163">
        <f>IF((EQ$1+159)&gt;EO$1,NA(),INDEX('Data Entry'!$L$5:$L$10004,(EQ$1+159)-4))</f>
        <v/>
      </c>
      <c r="EP163">
        <f>IF(ISNA(EN163),NA(),Capability!$K$9)</f>
        <v/>
      </c>
      <c r="EQ163">
        <f>IF(ISNA(EN163),NA(),Capability!$J$9)</f>
        <v/>
      </c>
      <c r="ER163">
        <f>IF(ISNA(EN163),NA(),Capability!$L$9)</f>
        <v/>
      </c>
      <c r="ES163">
        <f>IF(OR(ISNA(EO163),ISNA(EO162)),NA(),ABS(EO163-EO162))</f>
        <v/>
      </c>
      <c r="ET163">
        <f>IF(ISNA(EN163),NA(),Capability!$N$9)</f>
        <v/>
      </c>
      <c r="EU163">
        <f>IF(ISNA(EN163),NA(),IF(OR(Capability!$Q$9="",Settings!$F$7&lt;&gt;"Y"),NA(),Capability!$Q$9))</f>
        <v/>
      </c>
      <c r="EV163">
        <f>IF(ISNA(EN163),NA(),IF(OR(Capability!$P$9="",Settings!$F$7&lt;&gt;"Y"),NA(),Capability!$P$9))</f>
        <v/>
      </c>
      <c r="FD163">
        <f>IF((FG$1+159)&gt;FE$1,NA(),(FG$1+159)-4)</f>
        <v/>
      </c>
      <c r="FE163">
        <f>IF((FG$1+159)&gt;FE$1,NA(),INDEX('Data Entry'!$M$5:$M$10004,(FG$1+159)-4))</f>
        <v/>
      </c>
      <c r="FF163">
        <f>IF(ISNA(FD163),NA(),Capability!$K$10)</f>
        <v/>
      </c>
      <c r="FG163">
        <f>IF(ISNA(FD163),NA(),Capability!$J$10)</f>
        <v/>
      </c>
      <c r="FH163">
        <f>IF(ISNA(FD163),NA(),Capability!$L$10)</f>
        <v/>
      </c>
      <c r="FI163">
        <f>IF(OR(ISNA(FE163),ISNA(FE162)),NA(),ABS(FE163-FE162))</f>
        <v/>
      </c>
      <c r="FJ163">
        <f>IF(ISNA(FD163),NA(),Capability!$N$10)</f>
        <v/>
      </c>
      <c r="FK163">
        <f>IF(ISNA(FD163),NA(),IF(OR(Capability!$Q$10="",Settings!$F$7&lt;&gt;"Y"),NA(),Capability!$Q$10))</f>
        <v/>
      </c>
      <c r="FL163">
        <f>IF(ISNA(FD163),NA(),IF(OR(Capability!$P$10="",Settings!$F$7&lt;&gt;"Y"),NA(),Capability!$P$10))</f>
        <v/>
      </c>
      <c r="FT163">
        <f>IF((FW$1+159)&gt;FU$1,NA(),(FW$1+159)-4)</f>
        <v/>
      </c>
      <c r="FU163">
        <f>IF((FW$1+159)&gt;FU$1,NA(),INDEX('Data Entry'!$N$5:$N$10004,(FW$1+159)-4))</f>
        <v/>
      </c>
      <c r="FV163">
        <f>IF(ISNA(FT163),NA(),Capability!$K$11)</f>
        <v/>
      </c>
      <c r="FW163">
        <f>IF(ISNA(FT163),NA(),Capability!$J$11)</f>
        <v/>
      </c>
      <c r="FX163">
        <f>IF(ISNA(FT163),NA(),Capability!$L$11)</f>
        <v/>
      </c>
      <c r="FY163">
        <f>IF(OR(ISNA(FU163),ISNA(FU162)),NA(),ABS(FU163-FU162))</f>
        <v/>
      </c>
      <c r="FZ163">
        <f>IF(ISNA(FT163),NA(),Capability!$N$11)</f>
        <v/>
      </c>
      <c r="GA163">
        <f>IF(ISNA(FT163),NA(),IF(OR(Capability!$Q$11="",Settings!$F$7&lt;&gt;"Y"),NA(),Capability!$Q$11))</f>
        <v/>
      </c>
      <c r="GB163">
        <f>IF(ISNA(FT163),NA(),IF(OR(Capability!$P$11="",Settings!$F$7&lt;&gt;"Y"),NA(),Capability!$P$11))</f>
        <v/>
      </c>
      <c r="GJ163">
        <f>IF((GM$1+159)&gt;GK$1,NA(),(GM$1+159)-4)</f>
        <v/>
      </c>
      <c r="GK163">
        <f>IF((GM$1+159)&gt;GK$1,NA(),INDEX('Data Entry'!$O$5:$O$10004,(GM$1+159)-4))</f>
        <v/>
      </c>
      <c r="GL163">
        <f>IF(ISNA(GJ163),NA(),Capability!$K$12)</f>
        <v/>
      </c>
      <c r="GM163">
        <f>IF(ISNA(GJ163),NA(),Capability!$J$12)</f>
        <v/>
      </c>
      <c r="GN163">
        <f>IF(ISNA(GJ163),NA(),Capability!$L$12)</f>
        <v/>
      </c>
      <c r="GO163">
        <f>IF(OR(ISNA(GK163),ISNA(GK162)),NA(),ABS(GK163-GK162))</f>
        <v/>
      </c>
      <c r="GP163">
        <f>IF(ISNA(GJ163),NA(),Capability!$N$12)</f>
        <v/>
      </c>
      <c r="GQ163">
        <f>IF(ISNA(GJ163),NA(),IF(OR(Capability!$Q$12="",Settings!$F$7&lt;&gt;"Y"),NA(),Capability!$Q$12))</f>
        <v/>
      </c>
      <c r="GR163">
        <f>IF(ISNA(GJ163),NA(),IF(OR(Capability!$P$12="",Settings!$F$7&lt;&gt;"Y"),NA(),Capability!$P$12))</f>
        <v/>
      </c>
      <c r="GZ163">
        <f>IF((HC$1+159)&gt;HA$1,NA(),(HC$1+159)-4)</f>
        <v/>
      </c>
      <c r="HA163">
        <f>IF((HC$1+159)&gt;HA$1,NA(),INDEX('Data Entry'!$P$5:$P$10004,(HC$1+159)-4))</f>
        <v/>
      </c>
      <c r="HB163">
        <f>IF(ISNA(GZ163),NA(),Capability!$K$13)</f>
        <v/>
      </c>
      <c r="HC163">
        <f>IF(ISNA(GZ163),NA(),Capability!$J$13)</f>
        <v/>
      </c>
      <c r="HD163">
        <f>IF(ISNA(GZ163),NA(),Capability!$L$13)</f>
        <v/>
      </c>
      <c r="HE163">
        <f>IF(OR(ISNA(HA163),ISNA(HA162)),NA(),ABS(HA163-HA162))</f>
        <v/>
      </c>
      <c r="HF163">
        <f>IF(ISNA(GZ163),NA(),Capability!$N$13)</f>
        <v/>
      </c>
      <c r="HG163">
        <f>IF(ISNA(GZ163),NA(),IF(OR(Capability!$Q$13="",Settings!$F$7&lt;&gt;"Y"),NA(),Capability!$Q$13))</f>
        <v/>
      </c>
      <c r="HH163">
        <f>IF(ISNA(GZ163),NA(),IF(OR(Capability!$P$13="",Settings!$F$7&lt;&gt;"Y"),NA(),Capability!$P$13))</f>
        <v/>
      </c>
      <c r="HP163">
        <f>IF((HS$1+159)&gt;HQ$1,NA(),(HS$1+159)-4)</f>
        <v/>
      </c>
      <c r="HQ163">
        <f>IF((HS$1+159)&gt;HQ$1,NA(),INDEX('Data Entry'!$Q$5:$Q$10004,(HS$1+159)-4))</f>
        <v/>
      </c>
      <c r="HR163">
        <f>IF(ISNA(HP163),NA(),Capability!$K$14)</f>
        <v/>
      </c>
      <c r="HS163">
        <f>IF(ISNA(HP163),NA(),Capability!$J$14)</f>
        <v/>
      </c>
      <c r="HT163">
        <f>IF(ISNA(HP163),NA(),Capability!$L$14)</f>
        <v/>
      </c>
      <c r="HU163">
        <f>IF(OR(ISNA(HQ163),ISNA(HQ162)),NA(),ABS(HQ163-HQ162))</f>
        <v/>
      </c>
      <c r="HV163">
        <f>IF(ISNA(HP163),NA(),Capability!$N$14)</f>
        <v/>
      </c>
      <c r="HW163">
        <f>IF(ISNA(HP163),NA(),IF(OR(Capability!$Q$14="",Settings!$F$7&lt;&gt;"Y"),NA(),Capability!$Q$14))</f>
        <v/>
      </c>
      <c r="HX163">
        <f>IF(ISNA(HP163),NA(),IF(OR(Capability!$P$14="",Settings!$F$7&lt;&gt;"Y"),NA(),Capability!$P$14))</f>
        <v/>
      </c>
    </row>
    <row r="164">
      <c r="A164" s="34">
        <f>"FEATURE 5: "&amp;IF(Settings!B21="","(unnamed)",Settings!B21)</f>
        <v/>
      </c>
      <c r="B164" s="9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R164">
        <f>IF((CU$1+160)&gt;CS$1,NA(),(CU$1+160)-4)</f>
        <v/>
      </c>
      <c r="CS164">
        <f>IF((CU$1+160)&gt;CS$1,NA(),INDEX('Data Entry'!$I$5:$I$10004,(CU$1+160)-4))</f>
        <v/>
      </c>
      <c r="CT164">
        <f>IF(ISNA(CR164),NA(),Capability!$K$6)</f>
        <v/>
      </c>
      <c r="CU164">
        <f>IF(ISNA(CR164),NA(),Capability!$J$6)</f>
        <v/>
      </c>
      <c r="CV164">
        <f>IF(ISNA(CR164),NA(),Capability!$L$6)</f>
        <v/>
      </c>
      <c r="CW164">
        <f>IF(OR(ISNA(CS164),ISNA(CS163)),NA(),ABS(CS164-CS163))</f>
        <v/>
      </c>
      <c r="CX164">
        <f>IF(ISNA(CR164),NA(),Capability!$N$6)</f>
        <v/>
      </c>
      <c r="CY164">
        <f>IF(ISNA(CR164),NA(),IF(OR(Capability!$Q$6="",Settings!$F$7&lt;&gt;"Y"),NA(),Capability!$Q$6))</f>
        <v/>
      </c>
      <c r="CZ164">
        <f>IF(ISNA(CR164),NA(),IF(OR(Capability!$P$6="",Settings!$F$7&lt;&gt;"Y"),NA(),Capability!$P$6))</f>
        <v/>
      </c>
      <c r="DH164">
        <f>IF((DK$1+160)&gt;DI$1,NA(),(DK$1+160)-4)</f>
        <v/>
      </c>
      <c r="DI164">
        <f>IF((DK$1+160)&gt;DI$1,NA(),INDEX('Data Entry'!$J$5:$J$10004,(DK$1+160)-4))</f>
        <v/>
      </c>
      <c r="DJ164">
        <f>IF(ISNA(DH164),NA(),Capability!$K$7)</f>
        <v/>
      </c>
      <c r="DK164">
        <f>IF(ISNA(DH164),NA(),Capability!$J$7)</f>
        <v/>
      </c>
      <c r="DL164">
        <f>IF(ISNA(DH164),NA(),Capability!$L$7)</f>
        <v/>
      </c>
      <c r="DM164">
        <f>IF(OR(ISNA(DI164),ISNA(DI163)),NA(),ABS(DI164-DI163))</f>
        <v/>
      </c>
      <c r="DN164">
        <f>IF(ISNA(DH164),NA(),Capability!$N$7)</f>
        <v/>
      </c>
      <c r="DO164">
        <f>IF(ISNA(DH164),NA(),IF(OR(Capability!$Q$7="",Settings!$F$7&lt;&gt;"Y"),NA(),Capability!$Q$7))</f>
        <v/>
      </c>
      <c r="DP164">
        <f>IF(ISNA(DH164),NA(),IF(OR(Capability!$P$7="",Settings!$F$7&lt;&gt;"Y"),NA(),Capability!$P$7))</f>
        <v/>
      </c>
      <c r="DX164">
        <f>IF((EA$1+160)&gt;DY$1,NA(),(EA$1+160)-4)</f>
        <v/>
      </c>
      <c r="DY164">
        <f>IF((EA$1+160)&gt;DY$1,NA(),INDEX('Data Entry'!$K$5:$K$10004,(EA$1+160)-4))</f>
        <v/>
      </c>
      <c r="DZ164">
        <f>IF(ISNA(DX164),NA(),Capability!$K$8)</f>
        <v/>
      </c>
      <c r="EA164">
        <f>IF(ISNA(DX164),NA(),Capability!$J$8)</f>
        <v/>
      </c>
      <c r="EB164">
        <f>IF(ISNA(DX164),NA(),Capability!$L$8)</f>
        <v/>
      </c>
      <c r="EC164">
        <f>IF(OR(ISNA(DY164),ISNA(DY163)),NA(),ABS(DY164-DY163))</f>
        <v/>
      </c>
      <c r="ED164">
        <f>IF(ISNA(DX164),NA(),Capability!$N$8)</f>
        <v/>
      </c>
      <c r="EE164">
        <f>IF(ISNA(DX164),NA(),IF(OR(Capability!$Q$8="",Settings!$F$7&lt;&gt;"Y"),NA(),Capability!$Q$8))</f>
        <v/>
      </c>
      <c r="EF164">
        <f>IF(ISNA(DX164),NA(),IF(OR(Capability!$P$8="",Settings!$F$7&lt;&gt;"Y"),NA(),Capability!$P$8))</f>
        <v/>
      </c>
      <c r="EN164">
        <f>IF((EQ$1+160)&gt;EO$1,NA(),(EQ$1+160)-4)</f>
        <v/>
      </c>
      <c r="EO164">
        <f>IF((EQ$1+160)&gt;EO$1,NA(),INDEX('Data Entry'!$L$5:$L$10004,(EQ$1+160)-4))</f>
        <v/>
      </c>
      <c r="EP164">
        <f>IF(ISNA(EN164),NA(),Capability!$K$9)</f>
        <v/>
      </c>
      <c r="EQ164">
        <f>IF(ISNA(EN164),NA(),Capability!$J$9)</f>
        <v/>
      </c>
      <c r="ER164">
        <f>IF(ISNA(EN164),NA(),Capability!$L$9)</f>
        <v/>
      </c>
      <c r="ES164">
        <f>IF(OR(ISNA(EO164),ISNA(EO163)),NA(),ABS(EO164-EO163))</f>
        <v/>
      </c>
      <c r="ET164">
        <f>IF(ISNA(EN164),NA(),Capability!$N$9)</f>
        <v/>
      </c>
      <c r="EU164">
        <f>IF(ISNA(EN164),NA(),IF(OR(Capability!$Q$9="",Settings!$F$7&lt;&gt;"Y"),NA(),Capability!$Q$9))</f>
        <v/>
      </c>
      <c r="EV164">
        <f>IF(ISNA(EN164),NA(),IF(OR(Capability!$P$9="",Settings!$F$7&lt;&gt;"Y"),NA(),Capability!$P$9))</f>
        <v/>
      </c>
      <c r="FD164">
        <f>IF((FG$1+160)&gt;FE$1,NA(),(FG$1+160)-4)</f>
        <v/>
      </c>
      <c r="FE164">
        <f>IF((FG$1+160)&gt;FE$1,NA(),INDEX('Data Entry'!$M$5:$M$10004,(FG$1+160)-4))</f>
        <v/>
      </c>
      <c r="FF164">
        <f>IF(ISNA(FD164),NA(),Capability!$K$10)</f>
        <v/>
      </c>
      <c r="FG164">
        <f>IF(ISNA(FD164),NA(),Capability!$J$10)</f>
        <v/>
      </c>
      <c r="FH164">
        <f>IF(ISNA(FD164),NA(),Capability!$L$10)</f>
        <v/>
      </c>
      <c r="FI164">
        <f>IF(OR(ISNA(FE164),ISNA(FE163)),NA(),ABS(FE164-FE163))</f>
        <v/>
      </c>
      <c r="FJ164">
        <f>IF(ISNA(FD164),NA(),Capability!$N$10)</f>
        <v/>
      </c>
      <c r="FK164">
        <f>IF(ISNA(FD164),NA(),IF(OR(Capability!$Q$10="",Settings!$F$7&lt;&gt;"Y"),NA(),Capability!$Q$10))</f>
        <v/>
      </c>
      <c r="FL164">
        <f>IF(ISNA(FD164),NA(),IF(OR(Capability!$P$10="",Settings!$F$7&lt;&gt;"Y"),NA(),Capability!$P$10))</f>
        <v/>
      </c>
      <c r="FT164">
        <f>IF((FW$1+160)&gt;FU$1,NA(),(FW$1+160)-4)</f>
        <v/>
      </c>
      <c r="FU164">
        <f>IF((FW$1+160)&gt;FU$1,NA(),INDEX('Data Entry'!$N$5:$N$10004,(FW$1+160)-4))</f>
        <v/>
      </c>
      <c r="FV164">
        <f>IF(ISNA(FT164),NA(),Capability!$K$11)</f>
        <v/>
      </c>
      <c r="FW164">
        <f>IF(ISNA(FT164),NA(),Capability!$J$11)</f>
        <v/>
      </c>
      <c r="FX164">
        <f>IF(ISNA(FT164),NA(),Capability!$L$11)</f>
        <v/>
      </c>
      <c r="FY164">
        <f>IF(OR(ISNA(FU164),ISNA(FU163)),NA(),ABS(FU164-FU163))</f>
        <v/>
      </c>
      <c r="FZ164">
        <f>IF(ISNA(FT164),NA(),Capability!$N$11)</f>
        <v/>
      </c>
      <c r="GA164">
        <f>IF(ISNA(FT164),NA(),IF(OR(Capability!$Q$11="",Settings!$F$7&lt;&gt;"Y"),NA(),Capability!$Q$11))</f>
        <v/>
      </c>
      <c r="GB164">
        <f>IF(ISNA(FT164),NA(),IF(OR(Capability!$P$11="",Settings!$F$7&lt;&gt;"Y"),NA(),Capability!$P$11))</f>
        <v/>
      </c>
      <c r="GJ164">
        <f>IF((GM$1+160)&gt;GK$1,NA(),(GM$1+160)-4)</f>
        <v/>
      </c>
      <c r="GK164">
        <f>IF((GM$1+160)&gt;GK$1,NA(),INDEX('Data Entry'!$O$5:$O$10004,(GM$1+160)-4))</f>
        <v/>
      </c>
      <c r="GL164">
        <f>IF(ISNA(GJ164),NA(),Capability!$K$12)</f>
        <v/>
      </c>
      <c r="GM164">
        <f>IF(ISNA(GJ164),NA(),Capability!$J$12)</f>
        <v/>
      </c>
      <c r="GN164">
        <f>IF(ISNA(GJ164),NA(),Capability!$L$12)</f>
        <v/>
      </c>
      <c r="GO164">
        <f>IF(OR(ISNA(GK164),ISNA(GK163)),NA(),ABS(GK164-GK163))</f>
        <v/>
      </c>
      <c r="GP164">
        <f>IF(ISNA(GJ164),NA(),Capability!$N$12)</f>
        <v/>
      </c>
      <c r="GQ164">
        <f>IF(ISNA(GJ164),NA(),IF(OR(Capability!$Q$12="",Settings!$F$7&lt;&gt;"Y"),NA(),Capability!$Q$12))</f>
        <v/>
      </c>
      <c r="GR164">
        <f>IF(ISNA(GJ164),NA(),IF(OR(Capability!$P$12="",Settings!$F$7&lt;&gt;"Y"),NA(),Capability!$P$12))</f>
        <v/>
      </c>
      <c r="GZ164">
        <f>IF((HC$1+160)&gt;HA$1,NA(),(HC$1+160)-4)</f>
        <v/>
      </c>
      <c r="HA164">
        <f>IF((HC$1+160)&gt;HA$1,NA(),INDEX('Data Entry'!$P$5:$P$10004,(HC$1+160)-4))</f>
        <v/>
      </c>
      <c r="HB164">
        <f>IF(ISNA(GZ164),NA(),Capability!$K$13)</f>
        <v/>
      </c>
      <c r="HC164">
        <f>IF(ISNA(GZ164),NA(),Capability!$J$13)</f>
        <v/>
      </c>
      <c r="HD164">
        <f>IF(ISNA(GZ164),NA(),Capability!$L$13)</f>
        <v/>
      </c>
      <c r="HE164">
        <f>IF(OR(ISNA(HA164),ISNA(HA163)),NA(),ABS(HA164-HA163))</f>
        <v/>
      </c>
      <c r="HF164">
        <f>IF(ISNA(GZ164),NA(),Capability!$N$13)</f>
        <v/>
      </c>
      <c r="HG164">
        <f>IF(ISNA(GZ164),NA(),IF(OR(Capability!$Q$13="",Settings!$F$7&lt;&gt;"Y"),NA(),Capability!$Q$13))</f>
        <v/>
      </c>
      <c r="HH164">
        <f>IF(ISNA(GZ164),NA(),IF(OR(Capability!$P$13="",Settings!$F$7&lt;&gt;"Y"),NA(),Capability!$P$13))</f>
        <v/>
      </c>
      <c r="HP164">
        <f>IF((HS$1+160)&gt;HQ$1,NA(),(HS$1+160)-4)</f>
        <v/>
      </c>
      <c r="HQ164">
        <f>IF((HS$1+160)&gt;HQ$1,NA(),INDEX('Data Entry'!$Q$5:$Q$10004,(HS$1+160)-4))</f>
        <v/>
      </c>
      <c r="HR164">
        <f>IF(ISNA(HP164),NA(),Capability!$K$14)</f>
        <v/>
      </c>
      <c r="HS164">
        <f>IF(ISNA(HP164),NA(),Capability!$J$14)</f>
        <v/>
      </c>
      <c r="HT164">
        <f>IF(ISNA(HP164),NA(),Capability!$L$14)</f>
        <v/>
      </c>
      <c r="HU164">
        <f>IF(OR(ISNA(HQ164),ISNA(HQ163)),NA(),ABS(HQ164-HQ163))</f>
        <v/>
      </c>
      <c r="HV164">
        <f>IF(ISNA(HP164),NA(),Capability!$N$14)</f>
        <v/>
      </c>
      <c r="HW164">
        <f>IF(ISNA(HP164),NA(),IF(OR(Capability!$Q$14="",Settings!$F$7&lt;&gt;"Y"),NA(),Capability!$Q$14))</f>
        <v/>
      </c>
      <c r="HX164">
        <f>IF(ISNA(HP164),NA(),IF(OR(Capability!$P$14="",Settings!$F$7&lt;&gt;"Y"),NA(),Capability!$P$14))</f>
        <v/>
      </c>
    </row>
    <row r="165">
      <c r="A165" s="35" t="inlineStr">
        <is>
          <t>Feature</t>
        </is>
      </c>
      <c r="B165" s="36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R165">
        <f>IF((CU$1+161)&gt;CS$1,NA(),(CU$1+161)-4)</f>
        <v/>
      </c>
      <c r="CS165">
        <f>IF((CU$1+161)&gt;CS$1,NA(),INDEX('Data Entry'!$I$5:$I$10004,(CU$1+161)-4))</f>
        <v/>
      </c>
      <c r="CT165">
        <f>IF(ISNA(CR165),NA(),Capability!$K$6)</f>
        <v/>
      </c>
      <c r="CU165">
        <f>IF(ISNA(CR165),NA(),Capability!$J$6)</f>
        <v/>
      </c>
      <c r="CV165">
        <f>IF(ISNA(CR165),NA(),Capability!$L$6)</f>
        <v/>
      </c>
      <c r="CW165">
        <f>IF(OR(ISNA(CS165),ISNA(CS164)),NA(),ABS(CS165-CS164))</f>
        <v/>
      </c>
      <c r="CX165">
        <f>IF(ISNA(CR165),NA(),Capability!$N$6)</f>
        <v/>
      </c>
      <c r="CY165">
        <f>IF(ISNA(CR165),NA(),IF(OR(Capability!$Q$6="",Settings!$F$7&lt;&gt;"Y"),NA(),Capability!$Q$6))</f>
        <v/>
      </c>
      <c r="CZ165">
        <f>IF(ISNA(CR165),NA(),IF(OR(Capability!$P$6="",Settings!$F$7&lt;&gt;"Y"),NA(),Capability!$P$6))</f>
        <v/>
      </c>
      <c r="DH165">
        <f>IF((DK$1+161)&gt;DI$1,NA(),(DK$1+161)-4)</f>
        <v/>
      </c>
      <c r="DI165">
        <f>IF((DK$1+161)&gt;DI$1,NA(),INDEX('Data Entry'!$J$5:$J$10004,(DK$1+161)-4))</f>
        <v/>
      </c>
      <c r="DJ165">
        <f>IF(ISNA(DH165),NA(),Capability!$K$7)</f>
        <v/>
      </c>
      <c r="DK165">
        <f>IF(ISNA(DH165),NA(),Capability!$J$7)</f>
        <v/>
      </c>
      <c r="DL165">
        <f>IF(ISNA(DH165),NA(),Capability!$L$7)</f>
        <v/>
      </c>
      <c r="DM165">
        <f>IF(OR(ISNA(DI165),ISNA(DI164)),NA(),ABS(DI165-DI164))</f>
        <v/>
      </c>
      <c r="DN165">
        <f>IF(ISNA(DH165),NA(),Capability!$N$7)</f>
        <v/>
      </c>
      <c r="DO165">
        <f>IF(ISNA(DH165),NA(),IF(OR(Capability!$Q$7="",Settings!$F$7&lt;&gt;"Y"),NA(),Capability!$Q$7))</f>
        <v/>
      </c>
      <c r="DP165">
        <f>IF(ISNA(DH165),NA(),IF(OR(Capability!$P$7="",Settings!$F$7&lt;&gt;"Y"),NA(),Capability!$P$7))</f>
        <v/>
      </c>
      <c r="DX165">
        <f>IF((EA$1+161)&gt;DY$1,NA(),(EA$1+161)-4)</f>
        <v/>
      </c>
      <c r="DY165">
        <f>IF((EA$1+161)&gt;DY$1,NA(),INDEX('Data Entry'!$K$5:$K$10004,(EA$1+161)-4))</f>
        <v/>
      </c>
      <c r="DZ165">
        <f>IF(ISNA(DX165),NA(),Capability!$K$8)</f>
        <v/>
      </c>
      <c r="EA165">
        <f>IF(ISNA(DX165),NA(),Capability!$J$8)</f>
        <v/>
      </c>
      <c r="EB165">
        <f>IF(ISNA(DX165),NA(),Capability!$L$8)</f>
        <v/>
      </c>
      <c r="EC165">
        <f>IF(OR(ISNA(DY165),ISNA(DY164)),NA(),ABS(DY165-DY164))</f>
        <v/>
      </c>
      <c r="ED165">
        <f>IF(ISNA(DX165),NA(),Capability!$N$8)</f>
        <v/>
      </c>
      <c r="EE165">
        <f>IF(ISNA(DX165),NA(),IF(OR(Capability!$Q$8="",Settings!$F$7&lt;&gt;"Y"),NA(),Capability!$Q$8))</f>
        <v/>
      </c>
      <c r="EF165">
        <f>IF(ISNA(DX165),NA(),IF(OR(Capability!$P$8="",Settings!$F$7&lt;&gt;"Y"),NA(),Capability!$P$8))</f>
        <v/>
      </c>
      <c r="EN165">
        <f>IF((EQ$1+161)&gt;EO$1,NA(),(EQ$1+161)-4)</f>
        <v/>
      </c>
      <c r="EO165">
        <f>IF((EQ$1+161)&gt;EO$1,NA(),INDEX('Data Entry'!$L$5:$L$10004,(EQ$1+161)-4))</f>
        <v/>
      </c>
      <c r="EP165">
        <f>IF(ISNA(EN165),NA(),Capability!$K$9)</f>
        <v/>
      </c>
      <c r="EQ165">
        <f>IF(ISNA(EN165),NA(),Capability!$J$9)</f>
        <v/>
      </c>
      <c r="ER165">
        <f>IF(ISNA(EN165),NA(),Capability!$L$9)</f>
        <v/>
      </c>
      <c r="ES165">
        <f>IF(OR(ISNA(EO165),ISNA(EO164)),NA(),ABS(EO165-EO164))</f>
        <v/>
      </c>
      <c r="ET165">
        <f>IF(ISNA(EN165),NA(),Capability!$N$9)</f>
        <v/>
      </c>
      <c r="EU165">
        <f>IF(ISNA(EN165),NA(),IF(OR(Capability!$Q$9="",Settings!$F$7&lt;&gt;"Y"),NA(),Capability!$Q$9))</f>
        <v/>
      </c>
      <c r="EV165">
        <f>IF(ISNA(EN165),NA(),IF(OR(Capability!$P$9="",Settings!$F$7&lt;&gt;"Y"),NA(),Capability!$P$9))</f>
        <v/>
      </c>
      <c r="FD165">
        <f>IF((FG$1+161)&gt;FE$1,NA(),(FG$1+161)-4)</f>
        <v/>
      </c>
      <c r="FE165">
        <f>IF((FG$1+161)&gt;FE$1,NA(),INDEX('Data Entry'!$M$5:$M$10004,(FG$1+161)-4))</f>
        <v/>
      </c>
      <c r="FF165">
        <f>IF(ISNA(FD165),NA(),Capability!$K$10)</f>
        <v/>
      </c>
      <c r="FG165">
        <f>IF(ISNA(FD165),NA(),Capability!$J$10)</f>
        <v/>
      </c>
      <c r="FH165">
        <f>IF(ISNA(FD165),NA(),Capability!$L$10)</f>
        <v/>
      </c>
      <c r="FI165">
        <f>IF(OR(ISNA(FE165),ISNA(FE164)),NA(),ABS(FE165-FE164))</f>
        <v/>
      </c>
      <c r="FJ165">
        <f>IF(ISNA(FD165),NA(),Capability!$N$10)</f>
        <v/>
      </c>
      <c r="FK165">
        <f>IF(ISNA(FD165),NA(),IF(OR(Capability!$Q$10="",Settings!$F$7&lt;&gt;"Y"),NA(),Capability!$Q$10))</f>
        <v/>
      </c>
      <c r="FL165">
        <f>IF(ISNA(FD165),NA(),IF(OR(Capability!$P$10="",Settings!$F$7&lt;&gt;"Y"),NA(),Capability!$P$10))</f>
        <v/>
      </c>
      <c r="FT165">
        <f>IF((FW$1+161)&gt;FU$1,NA(),(FW$1+161)-4)</f>
        <v/>
      </c>
      <c r="FU165">
        <f>IF((FW$1+161)&gt;FU$1,NA(),INDEX('Data Entry'!$N$5:$N$10004,(FW$1+161)-4))</f>
        <v/>
      </c>
      <c r="FV165">
        <f>IF(ISNA(FT165),NA(),Capability!$K$11)</f>
        <v/>
      </c>
      <c r="FW165">
        <f>IF(ISNA(FT165),NA(),Capability!$J$11)</f>
        <v/>
      </c>
      <c r="FX165">
        <f>IF(ISNA(FT165),NA(),Capability!$L$11)</f>
        <v/>
      </c>
      <c r="FY165">
        <f>IF(OR(ISNA(FU165),ISNA(FU164)),NA(),ABS(FU165-FU164))</f>
        <v/>
      </c>
      <c r="FZ165">
        <f>IF(ISNA(FT165),NA(),Capability!$N$11)</f>
        <v/>
      </c>
      <c r="GA165">
        <f>IF(ISNA(FT165),NA(),IF(OR(Capability!$Q$11="",Settings!$F$7&lt;&gt;"Y"),NA(),Capability!$Q$11))</f>
        <v/>
      </c>
      <c r="GB165">
        <f>IF(ISNA(FT165),NA(),IF(OR(Capability!$P$11="",Settings!$F$7&lt;&gt;"Y"),NA(),Capability!$P$11))</f>
        <v/>
      </c>
      <c r="GJ165">
        <f>IF((GM$1+161)&gt;GK$1,NA(),(GM$1+161)-4)</f>
        <v/>
      </c>
      <c r="GK165">
        <f>IF((GM$1+161)&gt;GK$1,NA(),INDEX('Data Entry'!$O$5:$O$10004,(GM$1+161)-4))</f>
        <v/>
      </c>
      <c r="GL165">
        <f>IF(ISNA(GJ165),NA(),Capability!$K$12)</f>
        <v/>
      </c>
      <c r="GM165">
        <f>IF(ISNA(GJ165),NA(),Capability!$J$12)</f>
        <v/>
      </c>
      <c r="GN165">
        <f>IF(ISNA(GJ165),NA(),Capability!$L$12)</f>
        <v/>
      </c>
      <c r="GO165">
        <f>IF(OR(ISNA(GK165),ISNA(GK164)),NA(),ABS(GK165-GK164))</f>
        <v/>
      </c>
      <c r="GP165">
        <f>IF(ISNA(GJ165),NA(),Capability!$N$12)</f>
        <v/>
      </c>
      <c r="GQ165">
        <f>IF(ISNA(GJ165),NA(),IF(OR(Capability!$Q$12="",Settings!$F$7&lt;&gt;"Y"),NA(),Capability!$Q$12))</f>
        <v/>
      </c>
      <c r="GR165">
        <f>IF(ISNA(GJ165),NA(),IF(OR(Capability!$P$12="",Settings!$F$7&lt;&gt;"Y"),NA(),Capability!$P$12))</f>
        <v/>
      </c>
      <c r="GZ165">
        <f>IF((HC$1+161)&gt;HA$1,NA(),(HC$1+161)-4)</f>
        <v/>
      </c>
      <c r="HA165">
        <f>IF((HC$1+161)&gt;HA$1,NA(),INDEX('Data Entry'!$P$5:$P$10004,(HC$1+161)-4))</f>
        <v/>
      </c>
      <c r="HB165">
        <f>IF(ISNA(GZ165),NA(),Capability!$K$13)</f>
        <v/>
      </c>
      <c r="HC165">
        <f>IF(ISNA(GZ165),NA(),Capability!$J$13)</f>
        <v/>
      </c>
      <c r="HD165">
        <f>IF(ISNA(GZ165),NA(),Capability!$L$13)</f>
        <v/>
      </c>
      <c r="HE165">
        <f>IF(OR(ISNA(HA165),ISNA(HA164)),NA(),ABS(HA165-HA164))</f>
        <v/>
      </c>
      <c r="HF165">
        <f>IF(ISNA(GZ165),NA(),Capability!$N$13)</f>
        <v/>
      </c>
      <c r="HG165">
        <f>IF(ISNA(GZ165),NA(),IF(OR(Capability!$Q$13="",Settings!$F$7&lt;&gt;"Y"),NA(),Capability!$Q$13))</f>
        <v/>
      </c>
      <c r="HH165">
        <f>IF(ISNA(GZ165),NA(),IF(OR(Capability!$P$13="",Settings!$F$7&lt;&gt;"Y"),NA(),Capability!$P$13))</f>
        <v/>
      </c>
      <c r="HP165">
        <f>IF((HS$1+161)&gt;HQ$1,NA(),(HS$1+161)-4)</f>
        <v/>
      </c>
      <c r="HQ165">
        <f>IF((HS$1+161)&gt;HQ$1,NA(),INDEX('Data Entry'!$Q$5:$Q$10004,(HS$1+161)-4))</f>
        <v/>
      </c>
      <c r="HR165">
        <f>IF(ISNA(HP165),NA(),Capability!$K$14)</f>
        <v/>
      </c>
      <c r="HS165">
        <f>IF(ISNA(HP165),NA(),Capability!$J$14)</f>
        <v/>
      </c>
      <c r="HT165">
        <f>IF(ISNA(HP165),NA(),Capability!$L$14)</f>
        <v/>
      </c>
      <c r="HU165">
        <f>IF(OR(ISNA(HQ165),ISNA(HQ164)),NA(),ABS(HQ165-HQ164))</f>
        <v/>
      </c>
      <c r="HV165">
        <f>IF(ISNA(HP165),NA(),Capability!$N$14)</f>
        <v/>
      </c>
      <c r="HW165">
        <f>IF(ISNA(HP165),NA(),IF(OR(Capability!$Q$14="",Settings!$F$7&lt;&gt;"Y"),NA(),Capability!$Q$14))</f>
        <v/>
      </c>
      <c r="HX165">
        <f>IF(ISNA(HP165),NA(),IF(OR(Capability!$P$14="",Settings!$F$7&lt;&gt;"Y"),NA(),Capability!$P$14))</f>
        <v/>
      </c>
    </row>
    <row r="166">
      <c r="A166" s="35" t="inlineStr">
        <is>
          <t>Unit</t>
        </is>
      </c>
      <c r="B166" s="36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R166">
        <f>IF((CU$1+162)&gt;CS$1,NA(),(CU$1+162)-4)</f>
        <v/>
      </c>
      <c r="CS166">
        <f>IF((CU$1+162)&gt;CS$1,NA(),INDEX('Data Entry'!$I$5:$I$10004,(CU$1+162)-4))</f>
        <v/>
      </c>
      <c r="CT166">
        <f>IF(ISNA(CR166),NA(),Capability!$K$6)</f>
        <v/>
      </c>
      <c r="CU166">
        <f>IF(ISNA(CR166),NA(),Capability!$J$6)</f>
        <v/>
      </c>
      <c r="CV166">
        <f>IF(ISNA(CR166),NA(),Capability!$L$6)</f>
        <v/>
      </c>
      <c r="CW166">
        <f>IF(OR(ISNA(CS166),ISNA(CS165)),NA(),ABS(CS166-CS165))</f>
        <v/>
      </c>
      <c r="CX166">
        <f>IF(ISNA(CR166),NA(),Capability!$N$6)</f>
        <v/>
      </c>
      <c r="CY166">
        <f>IF(ISNA(CR166),NA(),IF(OR(Capability!$Q$6="",Settings!$F$7&lt;&gt;"Y"),NA(),Capability!$Q$6))</f>
        <v/>
      </c>
      <c r="CZ166">
        <f>IF(ISNA(CR166),NA(),IF(OR(Capability!$P$6="",Settings!$F$7&lt;&gt;"Y"),NA(),Capability!$P$6))</f>
        <v/>
      </c>
      <c r="DH166">
        <f>IF((DK$1+162)&gt;DI$1,NA(),(DK$1+162)-4)</f>
        <v/>
      </c>
      <c r="DI166">
        <f>IF((DK$1+162)&gt;DI$1,NA(),INDEX('Data Entry'!$J$5:$J$10004,(DK$1+162)-4))</f>
        <v/>
      </c>
      <c r="DJ166">
        <f>IF(ISNA(DH166),NA(),Capability!$K$7)</f>
        <v/>
      </c>
      <c r="DK166">
        <f>IF(ISNA(DH166),NA(),Capability!$J$7)</f>
        <v/>
      </c>
      <c r="DL166">
        <f>IF(ISNA(DH166),NA(),Capability!$L$7)</f>
        <v/>
      </c>
      <c r="DM166">
        <f>IF(OR(ISNA(DI166),ISNA(DI165)),NA(),ABS(DI166-DI165))</f>
        <v/>
      </c>
      <c r="DN166">
        <f>IF(ISNA(DH166),NA(),Capability!$N$7)</f>
        <v/>
      </c>
      <c r="DO166">
        <f>IF(ISNA(DH166),NA(),IF(OR(Capability!$Q$7="",Settings!$F$7&lt;&gt;"Y"),NA(),Capability!$Q$7))</f>
        <v/>
      </c>
      <c r="DP166">
        <f>IF(ISNA(DH166),NA(),IF(OR(Capability!$P$7="",Settings!$F$7&lt;&gt;"Y"),NA(),Capability!$P$7))</f>
        <v/>
      </c>
      <c r="DX166">
        <f>IF((EA$1+162)&gt;DY$1,NA(),(EA$1+162)-4)</f>
        <v/>
      </c>
      <c r="DY166">
        <f>IF((EA$1+162)&gt;DY$1,NA(),INDEX('Data Entry'!$K$5:$K$10004,(EA$1+162)-4))</f>
        <v/>
      </c>
      <c r="DZ166">
        <f>IF(ISNA(DX166),NA(),Capability!$K$8)</f>
        <v/>
      </c>
      <c r="EA166">
        <f>IF(ISNA(DX166),NA(),Capability!$J$8)</f>
        <v/>
      </c>
      <c r="EB166">
        <f>IF(ISNA(DX166),NA(),Capability!$L$8)</f>
        <v/>
      </c>
      <c r="EC166">
        <f>IF(OR(ISNA(DY166),ISNA(DY165)),NA(),ABS(DY166-DY165))</f>
        <v/>
      </c>
      <c r="ED166">
        <f>IF(ISNA(DX166),NA(),Capability!$N$8)</f>
        <v/>
      </c>
      <c r="EE166">
        <f>IF(ISNA(DX166),NA(),IF(OR(Capability!$Q$8="",Settings!$F$7&lt;&gt;"Y"),NA(),Capability!$Q$8))</f>
        <v/>
      </c>
      <c r="EF166">
        <f>IF(ISNA(DX166),NA(),IF(OR(Capability!$P$8="",Settings!$F$7&lt;&gt;"Y"),NA(),Capability!$P$8))</f>
        <v/>
      </c>
      <c r="EN166">
        <f>IF((EQ$1+162)&gt;EO$1,NA(),(EQ$1+162)-4)</f>
        <v/>
      </c>
      <c r="EO166">
        <f>IF((EQ$1+162)&gt;EO$1,NA(),INDEX('Data Entry'!$L$5:$L$10004,(EQ$1+162)-4))</f>
        <v/>
      </c>
      <c r="EP166">
        <f>IF(ISNA(EN166),NA(),Capability!$K$9)</f>
        <v/>
      </c>
      <c r="EQ166">
        <f>IF(ISNA(EN166),NA(),Capability!$J$9)</f>
        <v/>
      </c>
      <c r="ER166">
        <f>IF(ISNA(EN166),NA(),Capability!$L$9)</f>
        <v/>
      </c>
      <c r="ES166">
        <f>IF(OR(ISNA(EO166),ISNA(EO165)),NA(),ABS(EO166-EO165))</f>
        <v/>
      </c>
      <c r="ET166">
        <f>IF(ISNA(EN166),NA(),Capability!$N$9)</f>
        <v/>
      </c>
      <c r="EU166">
        <f>IF(ISNA(EN166),NA(),IF(OR(Capability!$Q$9="",Settings!$F$7&lt;&gt;"Y"),NA(),Capability!$Q$9))</f>
        <v/>
      </c>
      <c r="EV166">
        <f>IF(ISNA(EN166),NA(),IF(OR(Capability!$P$9="",Settings!$F$7&lt;&gt;"Y"),NA(),Capability!$P$9))</f>
        <v/>
      </c>
      <c r="FD166">
        <f>IF((FG$1+162)&gt;FE$1,NA(),(FG$1+162)-4)</f>
        <v/>
      </c>
      <c r="FE166">
        <f>IF((FG$1+162)&gt;FE$1,NA(),INDEX('Data Entry'!$M$5:$M$10004,(FG$1+162)-4))</f>
        <v/>
      </c>
      <c r="FF166">
        <f>IF(ISNA(FD166),NA(),Capability!$K$10)</f>
        <v/>
      </c>
      <c r="FG166">
        <f>IF(ISNA(FD166),NA(),Capability!$J$10)</f>
        <v/>
      </c>
      <c r="FH166">
        <f>IF(ISNA(FD166),NA(),Capability!$L$10)</f>
        <v/>
      </c>
      <c r="FI166">
        <f>IF(OR(ISNA(FE166),ISNA(FE165)),NA(),ABS(FE166-FE165))</f>
        <v/>
      </c>
      <c r="FJ166">
        <f>IF(ISNA(FD166),NA(),Capability!$N$10)</f>
        <v/>
      </c>
      <c r="FK166">
        <f>IF(ISNA(FD166),NA(),IF(OR(Capability!$Q$10="",Settings!$F$7&lt;&gt;"Y"),NA(),Capability!$Q$10))</f>
        <v/>
      </c>
      <c r="FL166">
        <f>IF(ISNA(FD166),NA(),IF(OR(Capability!$P$10="",Settings!$F$7&lt;&gt;"Y"),NA(),Capability!$P$10))</f>
        <v/>
      </c>
      <c r="FT166">
        <f>IF((FW$1+162)&gt;FU$1,NA(),(FW$1+162)-4)</f>
        <v/>
      </c>
      <c r="FU166">
        <f>IF((FW$1+162)&gt;FU$1,NA(),INDEX('Data Entry'!$N$5:$N$10004,(FW$1+162)-4))</f>
        <v/>
      </c>
      <c r="FV166">
        <f>IF(ISNA(FT166),NA(),Capability!$K$11)</f>
        <v/>
      </c>
      <c r="FW166">
        <f>IF(ISNA(FT166),NA(),Capability!$J$11)</f>
        <v/>
      </c>
      <c r="FX166">
        <f>IF(ISNA(FT166),NA(),Capability!$L$11)</f>
        <v/>
      </c>
      <c r="FY166">
        <f>IF(OR(ISNA(FU166),ISNA(FU165)),NA(),ABS(FU166-FU165))</f>
        <v/>
      </c>
      <c r="FZ166">
        <f>IF(ISNA(FT166),NA(),Capability!$N$11)</f>
        <v/>
      </c>
      <c r="GA166">
        <f>IF(ISNA(FT166),NA(),IF(OR(Capability!$Q$11="",Settings!$F$7&lt;&gt;"Y"),NA(),Capability!$Q$11))</f>
        <v/>
      </c>
      <c r="GB166">
        <f>IF(ISNA(FT166),NA(),IF(OR(Capability!$P$11="",Settings!$F$7&lt;&gt;"Y"),NA(),Capability!$P$11))</f>
        <v/>
      </c>
      <c r="GJ166">
        <f>IF((GM$1+162)&gt;GK$1,NA(),(GM$1+162)-4)</f>
        <v/>
      </c>
      <c r="GK166">
        <f>IF((GM$1+162)&gt;GK$1,NA(),INDEX('Data Entry'!$O$5:$O$10004,(GM$1+162)-4))</f>
        <v/>
      </c>
      <c r="GL166">
        <f>IF(ISNA(GJ166),NA(),Capability!$K$12)</f>
        <v/>
      </c>
      <c r="GM166">
        <f>IF(ISNA(GJ166),NA(),Capability!$J$12)</f>
        <v/>
      </c>
      <c r="GN166">
        <f>IF(ISNA(GJ166),NA(),Capability!$L$12)</f>
        <v/>
      </c>
      <c r="GO166">
        <f>IF(OR(ISNA(GK166),ISNA(GK165)),NA(),ABS(GK166-GK165))</f>
        <v/>
      </c>
      <c r="GP166">
        <f>IF(ISNA(GJ166),NA(),Capability!$N$12)</f>
        <v/>
      </c>
      <c r="GQ166">
        <f>IF(ISNA(GJ166),NA(),IF(OR(Capability!$Q$12="",Settings!$F$7&lt;&gt;"Y"),NA(),Capability!$Q$12))</f>
        <v/>
      </c>
      <c r="GR166">
        <f>IF(ISNA(GJ166),NA(),IF(OR(Capability!$P$12="",Settings!$F$7&lt;&gt;"Y"),NA(),Capability!$P$12))</f>
        <v/>
      </c>
      <c r="GZ166">
        <f>IF((HC$1+162)&gt;HA$1,NA(),(HC$1+162)-4)</f>
        <v/>
      </c>
      <c r="HA166">
        <f>IF((HC$1+162)&gt;HA$1,NA(),INDEX('Data Entry'!$P$5:$P$10004,(HC$1+162)-4))</f>
        <v/>
      </c>
      <c r="HB166">
        <f>IF(ISNA(GZ166),NA(),Capability!$K$13)</f>
        <v/>
      </c>
      <c r="HC166">
        <f>IF(ISNA(GZ166),NA(),Capability!$J$13)</f>
        <v/>
      </c>
      <c r="HD166">
        <f>IF(ISNA(GZ166),NA(),Capability!$L$13)</f>
        <v/>
      </c>
      <c r="HE166">
        <f>IF(OR(ISNA(HA166),ISNA(HA165)),NA(),ABS(HA166-HA165))</f>
        <v/>
      </c>
      <c r="HF166">
        <f>IF(ISNA(GZ166),NA(),Capability!$N$13)</f>
        <v/>
      </c>
      <c r="HG166">
        <f>IF(ISNA(GZ166),NA(),IF(OR(Capability!$Q$13="",Settings!$F$7&lt;&gt;"Y"),NA(),Capability!$Q$13))</f>
        <v/>
      </c>
      <c r="HH166">
        <f>IF(ISNA(GZ166),NA(),IF(OR(Capability!$P$13="",Settings!$F$7&lt;&gt;"Y"),NA(),Capability!$P$13))</f>
        <v/>
      </c>
      <c r="HP166">
        <f>IF((HS$1+162)&gt;HQ$1,NA(),(HS$1+162)-4)</f>
        <v/>
      </c>
      <c r="HQ166">
        <f>IF((HS$1+162)&gt;HQ$1,NA(),INDEX('Data Entry'!$Q$5:$Q$10004,(HS$1+162)-4))</f>
        <v/>
      </c>
      <c r="HR166">
        <f>IF(ISNA(HP166),NA(),Capability!$K$14)</f>
        <v/>
      </c>
      <c r="HS166">
        <f>IF(ISNA(HP166),NA(),Capability!$J$14)</f>
        <v/>
      </c>
      <c r="HT166">
        <f>IF(ISNA(HP166),NA(),Capability!$L$14)</f>
        <v/>
      </c>
      <c r="HU166">
        <f>IF(OR(ISNA(HQ166),ISNA(HQ165)),NA(),ABS(HQ166-HQ165))</f>
        <v/>
      </c>
      <c r="HV166">
        <f>IF(ISNA(HP166),NA(),Capability!$N$14)</f>
        <v/>
      </c>
      <c r="HW166">
        <f>IF(ISNA(HP166),NA(),IF(OR(Capability!$Q$14="",Settings!$F$7&lt;&gt;"Y"),NA(),Capability!$Q$14))</f>
        <v/>
      </c>
      <c r="HX166">
        <f>IF(ISNA(HP166),NA(),IF(OR(Capability!$P$14="",Settings!$F$7&lt;&gt;"Y"),NA(),Capability!$P$14))</f>
        <v/>
      </c>
    </row>
    <row r="167">
      <c r="A167" s="35" t="inlineStr">
        <is>
          <t>Samples (n)</t>
        </is>
      </c>
      <c r="B167" s="22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R167">
        <f>IF((CU$1+163)&gt;CS$1,NA(),(CU$1+163)-4)</f>
        <v/>
      </c>
      <c r="CS167">
        <f>IF((CU$1+163)&gt;CS$1,NA(),INDEX('Data Entry'!$I$5:$I$10004,(CU$1+163)-4))</f>
        <v/>
      </c>
      <c r="CT167">
        <f>IF(ISNA(CR167),NA(),Capability!$K$6)</f>
        <v/>
      </c>
      <c r="CU167">
        <f>IF(ISNA(CR167),NA(),Capability!$J$6)</f>
        <v/>
      </c>
      <c r="CV167">
        <f>IF(ISNA(CR167),NA(),Capability!$L$6)</f>
        <v/>
      </c>
      <c r="CW167">
        <f>IF(OR(ISNA(CS167),ISNA(CS166)),NA(),ABS(CS167-CS166))</f>
        <v/>
      </c>
      <c r="CX167">
        <f>IF(ISNA(CR167),NA(),Capability!$N$6)</f>
        <v/>
      </c>
      <c r="CY167">
        <f>IF(ISNA(CR167),NA(),IF(OR(Capability!$Q$6="",Settings!$F$7&lt;&gt;"Y"),NA(),Capability!$Q$6))</f>
        <v/>
      </c>
      <c r="CZ167">
        <f>IF(ISNA(CR167),NA(),IF(OR(Capability!$P$6="",Settings!$F$7&lt;&gt;"Y"),NA(),Capability!$P$6))</f>
        <v/>
      </c>
      <c r="DH167">
        <f>IF((DK$1+163)&gt;DI$1,NA(),(DK$1+163)-4)</f>
        <v/>
      </c>
      <c r="DI167">
        <f>IF((DK$1+163)&gt;DI$1,NA(),INDEX('Data Entry'!$J$5:$J$10004,(DK$1+163)-4))</f>
        <v/>
      </c>
      <c r="DJ167">
        <f>IF(ISNA(DH167),NA(),Capability!$K$7)</f>
        <v/>
      </c>
      <c r="DK167">
        <f>IF(ISNA(DH167),NA(),Capability!$J$7)</f>
        <v/>
      </c>
      <c r="DL167">
        <f>IF(ISNA(DH167),NA(),Capability!$L$7)</f>
        <v/>
      </c>
      <c r="DM167">
        <f>IF(OR(ISNA(DI167),ISNA(DI166)),NA(),ABS(DI167-DI166))</f>
        <v/>
      </c>
      <c r="DN167">
        <f>IF(ISNA(DH167),NA(),Capability!$N$7)</f>
        <v/>
      </c>
      <c r="DO167">
        <f>IF(ISNA(DH167),NA(),IF(OR(Capability!$Q$7="",Settings!$F$7&lt;&gt;"Y"),NA(),Capability!$Q$7))</f>
        <v/>
      </c>
      <c r="DP167">
        <f>IF(ISNA(DH167),NA(),IF(OR(Capability!$P$7="",Settings!$F$7&lt;&gt;"Y"),NA(),Capability!$P$7))</f>
        <v/>
      </c>
      <c r="DX167">
        <f>IF((EA$1+163)&gt;DY$1,NA(),(EA$1+163)-4)</f>
        <v/>
      </c>
      <c r="DY167">
        <f>IF((EA$1+163)&gt;DY$1,NA(),INDEX('Data Entry'!$K$5:$K$10004,(EA$1+163)-4))</f>
        <v/>
      </c>
      <c r="DZ167">
        <f>IF(ISNA(DX167),NA(),Capability!$K$8)</f>
        <v/>
      </c>
      <c r="EA167">
        <f>IF(ISNA(DX167),NA(),Capability!$J$8)</f>
        <v/>
      </c>
      <c r="EB167">
        <f>IF(ISNA(DX167),NA(),Capability!$L$8)</f>
        <v/>
      </c>
      <c r="EC167">
        <f>IF(OR(ISNA(DY167),ISNA(DY166)),NA(),ABS(DY167-DY166))</f>
        <v/>
      </c>
      <c r="ED167">
        <f>IF(ISNA(DX167),NA(),Capability!$N$8)</f>
        <v/>
      </c>
      <c r="EE167">
        <f>IF(ISNA(DX167),NA(),IF(OR(Capability!$Q$8="",Settings!$F$7&lt;&gt;"Y"),NA(),Capability!$Q$8))</f>
        <v/>
      </c>
      <c r="EF167">
        <f>IF(ISNA(DX167),NA(),IF(OR(Capability!$P$8="",Settings!$F$7&lt;&gt;"Y"),NA(),Capability!$P$8))</f>
        <v/>
      </c>
      <c r="EN167">
        <f>IF((EQ$1+163)&gt;EO$1,NA(),(EQ$1+163)-4)</f>
        <v/>
      </c>
      <c r="EO167">
        <f>IF((EQ$1+163)&gt;EO$1,NA(),INDEX('Data Entry'!$L$5:$L$10004,(EQ$1+163)-4))</f>
        <v/>
      </c>
      <c r="EP167">
        <f>IF(ISNA(EN167),NA(),Capability!$K$9)</f>
        <v/>
      </c>
      <c r="EQ167">
        <f>IF(ISNA(EN167),NA(),Capability!$J$9)</f>
        <v/>
      </c>
      <c r="ER167">
        <f>IF(ISNA(EN167),NA(),Capability!$L$9)</f>
        <v/>
      </c>
      <c r="ES167">
        <f>IF(OR(ISNA(EO167),ISNA(EO166)),NA(),ABS(EO167-EO166))</f>
        <v/>
      </c>
      <c r="ET167">
        <f>IF(ISNA(EN167),NA(),Capability!$N$9)</f>
        <v/>
      </c>
      <c r="EU167">
        <f>IF(ISNA(EN167),NA(),IF(OR(Capability!$Q$9="",Settings!$F$7&lt;&gt;"Y"),NA(),Capability!$Q$9))</f>
        <v/>
      </c>
      <c r="EV167">
        <f>IF(ISNA(EN167),NA(),IF(OR(Capability!$P$9="",Settings!$F$7&lt;&gt;"Y"),NA(),Capability!$P$9))</f>
        <v/>
      </c>
      <c r="FD167">
        <f>IF((FG$1+163)&gt;FE$1,NA(),(FG$1+163)-4)</f>
        <v/>
      </c>
      <c r="FE167">
        <f>IF((FG$1+163)&gt;FE$1,NA(),INDEX('Data Entry'!$M$5:$M$10004,(FG$1+163)-4))</f>
        <v/>
      </c>
      <c r="FF167">
        <f>IF(ISNA(FD167),NA(),Capability!$K$10)</f>
        <v/>
      </c>
      <c r="FG167">
        <f>IF(ISNA(FD167),NA(),Capability!$J$10)</f>
        <v/>
      </c>
      <c r="FH167">
        <f>IF(ISNA(FD167),NA(),Capability!$L$10)</f>
        <v/>
      </c>
      <c r="FI167">
        <f>IF(OR(ISNA(FE167),ISNA(FE166)),NA(),ABS(FE167-FE166))</f>
        <v/>
      </c>
      <c r="FJ167">
        <f>IF(ISNA(FD167),NA(),Capability!$N$10)</f>
        <v/>
      </c>
      <c r="FK167">
        <f>IF(ISNA(FD167),NA(),IF(OR(Capability!$Q$10="",Settings!$F$7&lt;&gt;"Y"),NA(),Capability!$Q$10))</f>
        <v/>
      </c>
      <c r="FL167">
        <f>IF(ISNA(FD167),NA(),IF(OR(Capability!$P$10="",Settings!$F$7&lt;&gt;"Y"),NA(),Capability!$P$10))</f>
        <v/>
      </c>
      <c r="FT167">
        <f>IF((FW$1+163)&gt;FU$1,NA(),(FW$1+163)-4)</f>
        <v/>
      </c>
      <c r="FU167">
        <f>IF((FW$1+163)&gt;FU$1,NA(),INDEX('Data Entry'!$N$5:$N$10004,(FW$1+163)-4))</f>
        <v/>
      </c>
      <c r="FV167">
        <f>IF(ISNA(FT167),NA(),Capability!$K$11)</f>
        <v/>
      </c>
      <c r="FW167">
        <f>IF(ISNA(FT167),NA(),Capability!$J$11)</f>
        <v/>
      </c>
      <c r="FX167">
        <f>IF(ISNA(FT167),NA(),Capability!$L$11)</f>
        <v/>
      </c>
      <c r="FY167">
        <f>IF(OR(ISNA(FU167),ISNA(FU166)),NA(),ABS(FU167-FU166))</f>
        <v/>
      </c>
      <c r="FZ167">
        <f>IF(ISNA(FT167),NA(),Capability!$N$11)</f>
        <v/>
      </c>
      <c r="GA167">
        <f>IF(ISNA(FT167),NA(),IF(OR(Capability!$Q$11="",Settings!$F$7&lt;&gt;"Y"),NA(),Capability!$Q$11))</f>
        <v/>
      </c>
      <c r="GB167">
        <f>IF(ISNA(FT167),NA(),IF(OR(Capability!$P$11="",Settings!$F$7&lt;&gt;"Y"),NA(),Capability!$P$11))</f>
        <v/>
      </c>
      <c r="GJ167">
        <f>IF((GM$1+163)&gt;GK$1,NA(),(GM$1+163)-4)</f>
        <v/>
      </c>
      <c r="GK167">
        <f>IF((GM$1+163)&gt;GK$1,NA(),INDEX('Data Entry'!$O$5:$O$10004,(GM$1+163)-4))</f>
        <v/>
      </c>
      <c r="GL167">
        <f>IF(ISNA(GJ167),NA(),Capability!$K$12)</f>
        <v/>
      </c>
      <c r="GM167">
        <f>IF(ISNA(GJ167),NA(),Capability!$J$12)</f>
        <v/>
      </c>
      <c r="GN167">
        <f>IF(ISNA(GJ167),NA(),Capability!$L$12)</f>
        <v/>
      </c>
      <c r="GO167">
        <f>IF(OR(ISNA(GK167),ISNA(GK166)),NA(),ABS(GK167-GK166))</f>
        <v/>
      </c>
      <c r="GP167">
        <f>IF(ISNA(GJ167),NA(),Capability!$N$12)</f>
        <v/>
      </c>
      <c r="GQ167">
        <f>IF(ISNA(GJ167),NA(),IF(OR(Capability!$Q$12="",Settings!$F$7&lt;&gt;"Y"),NA(),Capability!$Q$12))</f>
        <v/>
      </c>
      <c r="GR167">
        <f>IF(ISNA(GJ167),NA(),IF(OR(Capability!$P$12="",Settings!$F$7&lt;&gt;"Y"),NA(),Capability!$P$12))</f>
        <v/>
      </c>
      <c r="GZ167">
        <f>IF((HC$1+163)&gt;HA$1,NA(),(HC$1+163)-4)</f>
        <v/>
      </c>
      <c r="HA167">
        <f>IF((HC$1+163)&gt;HA$1,NA(),INDEX('Data Entry'!$P$5:$P$10004,(HC$1+163)-4))</f>
        <v/>
      </c>
      <c r="HB167">
        <f>IF(ISNA(GZ167),NA(),Capability!$K$13)</f>
        <v/>
      </c>
      <c r="HC167">
        <f>IF(ISNA(GZ167),NA(),Capability!$J$13)</f>
        <v/>
      </c>
      <c r="HD167">
        <f>IF(ISNA(GZ167),NA(),Capability!$L$13)</f>
        <v/>
      </c>
      <c r="HE167">
        <f>IF(OR(ISNA(HA167),ISNA(HA166)),NA(),ABS(HA167-HA166))</f>
        <v/>
      </c>
      <c r="HF167">
        <f>IF(ISNA(GZ167),NA(),Capability!$N$13)</f>
        <v/>
      </c>
      <c r="HG167">
        <f>IF(ISNA(GZ167),NA(),IF(OR(Capability!$Q$13="",Settings!$F$7&lt;&gt;"Y"),NA(),Capability!$Q$13))</f>
        <v/>
      </c>
      <c r="HH167">
        <f>IF(ISNA(GZ167),NA(),IF(OR(Capability!$P$13="",Settings!$F$7&lt;&gt;"Y"),NA(),Capability!$P$13))</f>
        <v/>
      </c>
      <c r="HP167">
        <f>IF((HS$1+163)&gt;HQ$1,NA(),(HS$1+163)-4)</f>
        <v/>
      </c>
      <c r="HQ167">
        <f>IF((HS$1+163)&gt;HQ$1,NA(),INDEX('Data Entry'!$Q$5:$Q$10004,(HS$1+163)-4))</f>
        <v/>
      </c>
      <c r="HR167">
        <f>IF(ISNA(HP167),NA(),Capability!$K$14)</f>
        <v/>
      </c>
      <c r="HS167">
        <f>IF(ISNA(HP167),NA(),Capability!$J$14)</f>
        <v/>
      </c>
      <c r="HT167">
        <f>IF(ISNA(HP167),NA(),Capability!$L$14)</f>
        <v/>
      </c>
      <c r="HU167">
        <f>IF(OR(ISNA(HQ167),ISNA(HQ166)),NA(),ABS(HQ167-HQ166))</f>
        <v/>
      </c>
      <c r="HV167">
        <f>IF(ISNA(HP167),NA(),Capability!$N$14)</f>
        <v/>
      </c>
      <c r="HW167">
        <f>IF(ISNA(HP167),NA(),IF(OR(Capability!$Q$14="",Settings!$F$7&lt;&gt;"Y"),NA(),Capability!$Q$14))</f>
        <v/>
      </c>
      <c r="HX167">
        <f>IF(ISNA(HP167),NA(),IF(OR(Capability!$P$14="",Settings!$F$7&lt;&gt;"Y"),NA(),Capability!$P$14))</f>
        <v/>
      </c>
    </row>
    <row r="168">
      <c r="A168" s="37" t="inlineStr">
        <is>
          <t>DATA RANGE</t>
        </is>
      </c>
      <c r="B168" s="28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R168">
        <f>IF((CU$1+164)&gt;CS$1,NA(),(CU$1+164)-4)</f>
        <v/>
      </c>
      <c r="CS168">
        <f>IF((CU$1+164)&gt;CS$1,NA(),INDEX('Data Entry'!$I$5:$I$10004,(CU$1+164)-4))</f>
        <v/>
      </c>
      <c r="CT168">
        <f>IF(ISNA(CR168),NA(),Capability!$K$6)</f>
        <v/>
      </c>
      <c r="CU168">
        <f>IF(ISNA(CR168),NA(),Capability!$J$6)</f>
        <v/>
      </c>
      <c r="CV168">
        <f>IF(ISNA(CR168),NA(),Capability!$L$6)</f>
        <v/>
      </c>
      <c r="CW168">
        <f>IF(OR(ISNA(CS168),ISNA(CS167)),NA(),ABS(CS168-CS167))</f>
        <v/>
      </c>
      <c r="CX168">
        <f>IF(ISNA(CR168),NA(),Capability!$N$6)</f>
        <v/>
      </c>
      <c r="CY168">
        <f>IF(ISNA(CR168),NA(),IF(OR(Capability!$Q$6="",Settings!$F$7&lt;&gt;"Y"),NA(),Capability!$Q$6))</f>
        <v/>
      </c>
      <c r="CZ168">
        <f>IF(ISNA(CR168),NA(),IF(OR(Capability!$P$6="",Settings!$F$7&lt;&gt;"Y"),NA(),Capability!$P$6))</f>
        <v/>
      </c>
      <c r="DH168">
        <f>IF((DK$1+164)&gt;DI$1,NA(),(DK$1+164)-4)</f>
        <v/>
      </c>
      <c r="DI168">
        <f>IF((DK$1+164)&gt;DI$1,NA(),INDEX('Data Entry'!$J$5:$J$10004,(DK$1+164)-4))</f>
        <v/>
      </c>
      <c r="DJ168">
        <f>IF(ISNA(DH168),NA(),Capability!$K$7)</f>
        <v/>
      </c>
      <c r="DK168">
        <f>IF(ISNA(DH168),NA(),Capability!$J$7)</f>
        <v/>
      </c>
      <c r="DL168">
        <f>IF(ISNA(DH168),NA(),Capability!$L$7)</f>
        <v/>
      </c>
      <c r="DM168">
        <f>IF(OR(ISNA(DI168),ISNA(DI167)),NA(),ABS(DI168-DI167))</f>
        <v/>
      </c>
      <c r="DN168">
        <f>IF(ISNA(DH168),NA(),Capability!$N$7)</f>
        <v/>
      </c>
      <c r="DO168">
        <f>IF(ISNA(DH168),NA(),IF(OR(Capability!$Q$7="",Settings!$F$7&lt;&gt;"Y"),NA(),Capability!$Q$7))</f>
        <v/>
      </c>
      <c r="DP168">
        <f>IF(ISNA(DH168),NA(),IF(OR(Capability!$P$7="",Settings!$F$7&lt;&gt;"Y"),NA(),Capability!$P$7))</f>
        <v/>
      </c>
      <c r="DX168">
        <f>IF((EA$1+164)&gt;DY$1,NA(),(EA$1+164)-4)</f>
        <v/>
      </c>
      <c r="DY168">
        <f>IF((EA$1+164)&gt;DY$1,NA(),INDEX('Data Entry'!$K$5:$K$10004,(EA$1+164)-4))</f>
        <v/>
      </c>
      <c r="DZ168">
        <f>IF(ISNA(DX168),NA(),Capability!$K$8)</f>
        <v/>
      </c>
      <c r="EA168">
        <f>IF(ISNA(DX168),NA(),Capability!$J$8)</f>
        <v/>
      </c>
      <c r="EB168">
        <f>IF(ISNA(DX168),NA(),Capability!$L$8)</f>
        <v/>
      </c>
      <c r="EC168">
        <f>IF(OR(ISNA(DY168),ISNA(DY167)),NA(),ABS(DY168-DY167))</f>
        <v/>
      </c>
      <c r="ED168">
        <f>IF(ISNA(DX168),NA(),Capability!$N$8)</f>
        <v/>
      </c>
      <c r="EE168">
        <f>IF(ISNA(DX168),NA(),IF(OR(Capability!$Q$8="",Settings!$F$7&lt;&gt;"Y"),NA(),Capability!$Q$8))</f>
        <v/>
      </c>
      <c r="EF168">
        <f>IF(ISNA(DX168),NA(),IF(OR(Capability!$P$8="",Settings!$F$7&lt;&gt;"Y"),NA(),Capability!$P$8))</f>
        <v/>
      </c>
      <c r="EN168">
        <f>IF((EQ$1+164)&gt;EO$1,NA(),(EQ$1+164)-4)</f>
        <v/>
      </c>
      <c r="EO168">
        <f>IF((EQ$1+164)&gt;EO$1,NA(),INDEX('Data Entry'!$L$5:$L$10004,(EQ$1+164)-4))</f>
        <v/>
      </c>
      <c r="EP168">
        <f>IF(ISNA(EN168),NA(),Capability!$K$9)</f>
        <v/>
      </c>
      <c r="EQ168">
        <f>IF(ISNA(EN168),NA(),Capability!$J$9)</f>
        <v/>
      </c>
      <c r="ER168">
        <f>IF(ISNA(EN168),NA(),Capability!$L$9)</f>
        <v/>
      </c>
      <c r="ES168">
        <f>IF(OR(ISNA(EO168),ISNA(EO167)),NA(),ABS(EO168-EO167))</f>
        <v/>
      </c>
      <c r="ET168">
        <f>IF(ISNA(EN168),NA(),Capability!$N$9)</f>
        <v/>
      </c>
      <c r="EU168">
        <f>IF(ISNA(EN168),NA(),IF(OR(Capability!$Q$9="",Settings!$F$7&lt;&gt;"Y"),NA(),Capability!$Q$9))</f>
        <v/>
      </c>
      <c r="EV168">
        <f>IF(ISNA(EN168),NA(),IF(OR(Capability!$P$9="",Settings!$F$7&lt;&gt;"Y"),NA(),Capability!$P$9))</f>
        <v/>
      </c>
      <c r="FD168">
        <f>IF((FG$1+164)&gt;FE$1,NA(),(FG$1+164)-4)</f>
        <v/>
      </c>
      <c r="FE168">
        <f>IF((FG$1+164)&gt;FE$1,NA(),INDEX('Data Entry'!$M$5:$M$10004,(FG$1+164)-4))</f>
        <v/>
      </c>
      <c r="FF168">
        <f>IF(ISNA(FD168),NA(),Capability!$K$10)</f>
        <v/>
      </c>
      <c r="FG168">
        <f>IF(ISNA(FD168),NA(),Capability!$J$10)</f>
        <v/>
      </c>
      <c r="FH168">
        <f>IF(ISNA(FD168),NA(),Capability!$L$10)</f>
        <v/>
      </c>
      <c r="FI168">
        <f>IF(OR(ISNA(FE168),ISNA(FE167)),NA(),ABS(FE168-FE167))</f>
        <v/>
      </c>
      <c r="FJ168">
        <f>IF(ISNA(FD168),NA(),Capability!$N$10)</f>
        <v/>
      </c>
      <c r="FK168">
        <f>IF(ISNA(FD168),NA(),IF(OR(Capability!$Q$10="",Settings!$F$7&lt;&gt;"Y"),NA(),Capability!$Q$10))</f>
        <v/>
      </c>
      <c r="FL168">
        <f>IF(ISNA(FD168),NA(),IF(OR(Capability!$P$10="",Settings!$F$7&lt;&gt;"Y"),NA(),Capability!$P$10))</f>
        <v/>
      </c>
      <c r="FT168">
        <f>IF((FW$1+164)&gt;FU$1,NA(),(FW$1+164)-4)</f>
        <v/>
      </c>
      <c r="FU168">
        <f>IF((FW$1+164)&gt;FU$1,NA(),INDEX('Data Entry'!$N$5:$N$10004,(FW$1+164)-4))</f>
        <v/>
      </c>
      <c r="FV168">
        <f>IF(ISNA(FT168),NA(),Capability!$K$11)</f>
        <v/>
      </c>
      <c r="FW168">
        <f>IF(ISNA(FT168),NA(),Capability!$J$11)</f>
        <v/>
      </c>
      <c r="FX168">
        <f>IF(ISNA(FT168),NA(),Capability!$L$11)</f>
        <v/>
      </c>
      <c r="FY168">
        <f>IF(OR(ISNA(FU168),ISNA(FU167)),NA(),ABS(FU168-FU167))</f>
        <v/>
      </c>
      <c r="FZ168">
        <f>IF(ISNA(FT168),NA(),Capability!$N$11)</f>
        <v/>
      </c>
      <c r="GA168">
        <f>IF(ISNA(FT168),NA(),IF(OR(Capability!$Q$11="",Settings!$F$7&lt;&gt;"Y"),NA(),Capability!$Q$11))</f>
        <v/>
      </c>
      <c r="GB168">
        <f>IF(ISNA(FT168),NA(),IF(OR(Capability!$P$11="",Settings!$F$7&lt;&gt;"Y"),NA(),Capability!$P$11))</f>
        <v/>
      </c>
      <c r="GJ168">
        <f>IF((GM$1+164)&gt;GK$1,NA(),(GM$1+164)-4)</f>
        <v/>
      </c>
      <c r="GK168">
        <f>IF((GM$1+164)&gt;GK$1,NA(),INDEX('Data Entry'!$O$5:$O$10004,(GM$1+164)-4))</f>
        <v/>
      </c>
      <c r="GL168">
        <f>IF(ISNA(GJ168),NA(),Capability!$K$12)</f>
        <v/>
      </c>
      <c r="GM168">
        <f>IF(ISNA(GJ168),NA(),Capability!$J$12)</f>
        <v/>
      </c>
      <c r="GN168">
        <f>IF(ISNA(GJ168),NA(),Capability!$L$12)</f>
        <v/>
      </c>
      <c r="GO168">
        <f>IF(OR(ISNA(GK168),ISNA(GK167)),NA(),ABS(GK168-GK167))</f>
        <v/>
      </c>
      <c r="GP168">
        <f>IF(ISNA(GJ168),NA(),Capability!$N$12)</f>
        <v/>
      </c>
      <c r="GQ168">
        <f>IF(ISNA(GJ168),NA(),IF(OR(Capability!$Q$12="",Settings!$F$7&lt;&gt;"Y"),NA(),Capability!$Q$12))</f>
        <v/>
      </c>
      <c r="GR168">
        <f>IF(ISNA(GJ168),NA(),IF(OR(Capability!$P$12="",Settings!$F$7&lt;&gt;"Y"),NA(),Capability!$P$12))</f>
        <v/>
      </c>
      <c r="GZ168">
        <f>IF((HC$1+164)&gt;HA$1,NA(),(HC$1+164)-4)</f>
        <v/>
      </c>
      <c r="HA168">
        <f>IF((HC$1+164)&gt;HA$1,NA(),INDEX('Data Entry'!$P$5:$P$10004,(HC$1+164)-4))</f>
        <v/>
      </c>
      <c r="HB168">
        <f>IF(ISNA(GZ168),NA(),Capability!$K$13)</f>
        <v/>
      </c>
      <c r="HC168">
        <f>IF(ISNA(GZ168),NA(),Capability!$J$13)</f>
        <v/>
      </c>
      <c r="HD168">
        <f>IF(ISNA(GZ168),NA(),Capability!$L$13)</f>
        <v/>
      </c>
      <c r="HE168">
        <f>IF(OR(ISNA(HA168),ISNA(HA167)),NA(),ABS(HA168-HA167))</f>
        <v/>
      </c>
      <c r="HF168">
        <f>IF(ISNA(GZ168),NA(),Capability!$N$13)</f>
        <v/>
      </c>
      <c r="HG168">
        <f>IF(ISNA(GZ168),NA(),IF(OR(Capability!$Q$13="",Settings!$F$7&lt;&gt;"Y"),NA(),Capability!$Q$13))</f>
        <v/>
      </c>
      <c r="HH168">
        <f>IF(ISNA(GZ168),NA(),IF(OR(Capability!$P$13="",Settings!$F$7&lt;&gt;"Y"),NA(),Capability!$P$13))</f>
        <v/>
      </c>
      <c r="HP168">
        <f>IF((HS$1+164)&gt;HQ$1,NA(),(HS$1+164)-4)</f>
        <v/>
      </c>
      <c r="HQ168">
        <f>IF((HS$1+164)&gt;HQ$1,NA(),INDEX('Data Entry'!$Q$5:$Q$10004,(HS$1+164)-4))</f>
        <v/>
      </c>
      <c r="HR168">
        <f>IF(ISNA(HP168),NA(),Capability!$K$14)</f>
        <v/>
      </c>
      <c r="HS168">
        <f>IF(ISNA(HP168),NA(),Capability!$J$14)</f>
        <v/>
      </c>
      <c r="HT168">
        <f>IF(ISNA(HP168),NA(),Capability!$L$14)</f>
        <v/>
      </c>
      <c r="HU168">
        <f>IF(OR(ISNA(HQ168),ISNA(HQ167)),NA(),ABS(HQ168-HQ167))</f>
        <v/>
      </c>
      <c r="HV168">
        <f>IF(ISNA(HP168),NA(),Capability!$N$14)</f>
        <v/>
      </c>
      <c r="HW168">
        <f>IF(ISNA(HP168),NA(),IF(OR(Capability!$Q$14="",Settings!$F$7&lt;&gt;"Y"),NA(),Capability!$Q$14))</f>
        <v/>
      </c>
      <c r="HX168">
        <f>IF(ISNA(HP168),NA(),IF(OR(Capability!$P$14="",Settings!$F$7&lt;&gt;"Y"),NA(),Capability!$P$14))</f>
        <v/>
      </c>
    </row>
    <row r="169">
      <c r="A169" s="35" t="inlineStr">
        <is>
          <t>Min</t>
        </is>
      </c>
      <c r="B169" s="23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R169">
        <f>IF((CU$1+165)&gt;CS$1,NA(),(CU$1+165)-4)</f>
        <v/>
      </c>
      <c r="CS169">
        <f>IF((CU$1+165)&gt;CS$1,NA(),INDEX('Data Entry'!$I$5:$I$10004,(CU$1+165)-4))</f>
        <v/>
      </c>
      <c r="CT169">
        <f>IF(ISNA(CR169),NA(),Capability!$K$6)</f>
        <v/>
      </c>
      <c r="CU169">
        <f>IF(ISNA(CR169),NA(),Capability!$J$6)</f>
        <v/>
      </c>
      <c r="CV169">
        <f>IF(ISNA(CR169),NA(),Capability!$L$6)</f>
        <v/>
      </c>
      <c r="CW169">
        <f>IF(OR(ISNA(CS169),ISNA(CS168)),NA(),ABS(CS169-CS168))</f>
        <v/>
      </c>
      <c r="CX169">
        <f>IF(ISNA(CR169),NA(),Capability!$N$6)</f>
        <v/>
      </c>
      <c r="CY169">
        <f>IF(ISNA(CR169),NA(),IF(OR(Capability!$Q$6="",Settings!$F$7&lt;&gt;"Y"),NA(),Capability!$Q$6))</f>
        <v/>
      </c>
      <c r="CZ169">
        <f>IF(ISNA(CR169),NA(),IF(OR(Capability!$P$6="",Settings!$F$7&lt;&gt;"Y"),NA(),Capability!$P$6))</f>
        <v/>
      </c>
      <c r="DH169">
        <f>IF((DK$1+165)&gt;DI$1,NA(),(DK$1+165)-4)</f>
        <v/>
      </c>
      <c r="DI169">
        <f>IF((DK$1+165)&gt;DI$1,NA(),INDEX('Data Entry'!$J$5:$J$10004,(DK$1+165)-4))</f>
        <v/>
      </c>
      <c r="DJ169">
        <f>IF(ISNA(DH169),NA(),Capability!$K$7)</f>
        <v/>
      </c>
      <c r="DK169">
        <f>IF(ISNA(DH169),NA(),Capability!$J$7)</f>
        <v/>
      </c>
      <c r="DL169">
        <f>IF(ISNA(DH169),NA(),Capability!$L$7)</f>
        <v/>
      </c>
      <c r="DM169">
        <f>IF(OR(ISNA(DI169),ISNA(DI168)),NA(),ABS(DI169-DI168))</f>
        <v/>
      </c>
      <c r="DN169">
        <f>IF(ISNA(DH169),NA(),Capability!$N$7)</f>
        <v/>
      </c>
      <c r="DO169">
        <f>IF(ISNA(DH169),NA(),IF(OR(Capability!$Q$7="",Settings!$F$7&lt;&gt;"Y"),NA(),Capability!$Q$7))</f>
        <v/>
      </c>
      <c r="DP169">
        <f>IF(ISNA(DH169),NA(),IF(OR(Capability!$P$7="",Settings!$F$7&lt;&gt;"Y"),NA(),Capability!$P$7))</f>
        <v/>
      </c>
      <c r="DX169">
        <f>IF((EA$1+165)&gt;DY$1,NA(),(EA$1+165)-4)</f>
        <v/>
      </c>
      <c r="DY169">
        <f>IF((EA$1+165)&gt;DY$1,NA(),INDEX('Data Entry'!$K$5:$K$10004,(EA$1+165)-4))</f>
        <v/>
      </c>
      <c r="DZ169">
        <f>IF(ISNA(DX169),NA(),Capability!$K$8)</f>
        <v/>
      </c>
      <c r="EA169">
        <f>IF(ISNA(DX169),NA(),Capability!$J$8)</f>
        <v/>
      </c>
      <c r="EB169">
        <f>IF(ISNA(DX169),NA(),Capability!$L$8)</f>
        <v/>
      </c>
      <c r="EC169">
        <f>IF(OR(ISNA(DY169),ISNA(DY168)),NA(),ABS(DY169-DY168))</f>
        <v/>
      </c>
      <c r="ED169">
        <f>IF(ISNA(DX169),NA(),Capability!$N$8)</f>
        <v/>
      </c>
      <c r="EE169">
        <f>IF(ISNA(DX169),NA(),IF(OR(Capability!$Q$8="",Settings!$F$7&lt;&gt;"Y"),NA(),Capability!$Q$8))</f>
        <v/>
      </c>
      <c r="EF169">
        <f>IF(ISNA(DX169),NA(),IF(OR(Capability!$P$8="",Settings!$F$7&lt;&gt;"Y"),NA(),Capability!$P$8))</f>
        <v/>
      </c>
      <c r="EN169">
        <f>IF((EQ$1+165)&gt;EO$1,NA(),(EQ$1+165)-4)</f>
        <v/>
      </c>
      <c r="EO169">
        <f>IF((EQ$1+165)&gt;EO$1,NA(),INDEX('Data Entry'!$L$5:$L$10004,(EQ$1+165)-4))</f>
        <v/>
      </c>
      <c r="EP169">
        <f>IF(ISNA(EN169),NA(),Capability!$K$9)</f>
        <v/>
      </c>
      <c r="EQ169">
        <f>IF(ISNA(EN169),NA(),Capability!$J$9)</f>
        <v/>
      </c>
      <c r="ER169">
        <f>IF(ISNA(EN169),NA(),Capability!$L$9)</f>
        <v/>
      </c>
      <c r="ES169">
        <f>IF(OR(ISNA(EO169),ISNA(EO168)),NA(),ABS(EO169-EO168))</f>
        <v/>
      </c>
      <c r="ET169">
        <f>IF(ISNA(EN169),NA(),Capability!$N$9)</f>
        <v/>
      </c>
      <c r="EU169">
        <f>IF(ISNA(EN169),NA(),IF(OR(Capability!$Q$9="",Settings!$F$7&lt;&gt;"Y"),NA(),Capability!$Q$9))</f>
        <v/>
      </c>
      <c r="EV169">
        <f>IF(ISNA(EN169),NA(),IF(OR(Capability!$P$9="",Settings!$F$7&lt;&gt;"Y"),NA(),Capability!$P$9))</f>
        <v/>
      </c>
      <c r="FD169">
        <f>IF((FG$1+165)&gt;FE$1,NA(),(FG$1+165)-4)</f>
        <v/>
      </c>
      <c r="FE169">
        <f>IF((FG$1+165)&gt;FE$1,NA(),INDEX('Data Entry'!$M$5:$M$10004,(FG$1+165)-4))</f>
        <v/>
      </c>
      <c r="FF169">
        <f>IF(ISNA(FD169),NA(),Capability!$K$10)</f>
        <v/>
      </c>
      <c r="FG169">
        <f>IF(ISNA(FD169),NA(),Capability!$J$10)</f>
        <v/>
      </c>
      <c r="FH169">
        <f>IF(ISNA(FD169),NA(),Capability!$L$10)</f>
        <v/>
      </c>
      <c r="FI169">
        <f>IF(OR(ISNA(FE169),ISNA(FE168)),NA(),ABS(FE169-FE168))</f>
        <v/>
      </c>
      <c r="FJ169">
        <f>IF(ISNA(FD169),NA(),Capability!$N$10)</f>
        <v/>
      </c>
      <c r="FK169">
        <f>IF(ISNA(FD169),NA(),IF(OR(Capability!$Q$10="",Settings!$F$7&lt;&gt;"Y"),NA(),Capability!$Q$10))</f>
        <v/>
      </c>
      <c r="FL169">
        <f>IF(ISNA(FD169),NA(),IF(OR(Capability!$P$10="",Settings!$F$7&lt;&gt;"Y"),NA(),Capability!$P$10))</f>
        <v/>
      </c>
      <c r="FT169">
        <f>IF((FW$1+165)&gt;FU$1,NA(),(FW$1+165)-4)</f>
        <v/>
      </c>
      <c r="FU169">
        <f>IF((FW$1+165)&gt;FU$1,NA(),INDEX('Data Entry'!$N$5:$N$10004,(FW$1+165)-4))</f>
        <v/>
      </c>
      <c r="FV169">
        <f>IF(ISNA(FT169),NA(),Capability!$K$11)</f>
        <v/>
      </c>
      <c r="FW169">
        <f>IF(ISNA(FT169),NA(),Capability!$J$11)</f>
        <v/>
      </c>
      <c r="FX169">
        <f>IF(ISNA(FT169),NA(),Capability!$L$11)</f>
        <v/>
      </c>
      <c r="FY169">
        <f>IF(OR(ISNA(FU169),ISNA(FU168)),NA(),ABS(FU169-FU168))</f>
        <v/>
      </c>
      <c r="FZ169">
        <f>IF(ISNA(FT169),NA(),Capability!$N$11)</f>
        <v/>
      </c>
      <c r="GA169">
        <f>IF(ISNA(FT169),NA(),IF(OR(Capability!$Q$11="",Settings!$F$7&lt;&gt;"Y"),NA(),Capability!$Q$11))</f>
        <v/>
      </c>
      <c r="GB169">
        <f>IF(ISNA(FT169),NA(),IF(OR(Capability!$P$11="",Settings!$F$7&lt;&gt;"Y"),NA(),Capability!$P$11))</f>
        <v/>
      </c>
      <c r="GJ169">
        <f>IF((GM$1+165)&gt;GK$1,NA(),(GM$1+165)-4)</f>
        <v/>
      </c>
      <c r="GK169">
        <f>IF((GM$1+165)&gt;GK$1,NA(),INDEX('Data Entry'!$O$5:$O$10004,(GM$1+165)-4))</f>
        <v/>
      </c>
      <c r="GL169">
        <f>IF(ISNA(GJ169),NA(),Capability!$K$12)</f>
        <v/>
      </c>
      <c r="GM169">
        <f>IF(ISNA(GJ169),NA(),Capability!$J$12)</f>
        <v/>
      </c>
      <c r="GN169">
        <f>IF(ISNA(GJ169),NA(),Capability!$L$12)</f>
        <v/>
      </c>
      <c r="GO169">
        <f>IF(OR(ISNA(GK169),ISNA(GK168)),NA(),ABS(GK169-GK168))</f>
        <v/>
      </c>
      <c r="GP169">
        <f>IF(ISNA(GJ169),NA(),Capability!$N$12)</f>
        <v/>
      </c>
      <c r="GQ169">
        <f>IF(ISNA(GJ169),NA(),IF(OR(Capability!$Q$12="",Settings!$F$7&lt;&gt;"Y"),NA(),Capability!$Q$12))</f>
        <v/>
      </c>
      <c r="GR169">
        <f>IF(ISNA(GJ169),NA(),IF(OR(Capability!$P$12="",Settings!$F$7&lt;&gt;"Y"),NA(),Capability!$P$12))</f>
        <v/>
      </c>
      <c r="GZ169">
        <f>IF((HC$1+165)&gt;HA$1,NA(),(HC$1+165)-4)</f>
        <v/>
      </c>
      <c r="HA169">
        <f>IF((HC$1+165)&gt;HA$1,NA(),INDEX('Data Entry'!$P$5:$P$10004,(HC$1+165)-4))</f>
        <v/>
      </c>
      <c r="HB169">
        <f>IF(ISNA(GZ169),NA(),Capability!$K$13)</f>
        <v/>
      </c>
      <c r="HC169">
        <f>IF(ISNA(GZ169),NA(),Capability!$J$13)</f>
        <v/>
      </c>
      <c r="HD169">
        <f>IF(ISNA(GZ169),NA(),Capability!$L$13)</f>
        <v/>
      </c>
      <c r="HE169">
        <f>IF(OR(ISNA(HA169),ISNA(HA168)),NA(),ABS(HA169-HA168))</f>
        <v/>
      </c>
      <c r="HF169">
        <f>IF(ISNA(GZ169),NA(),Capability!$N$13)</f>
        <v/>
      </c>
      <c r="HG169">
        <f>IF(ISNA(GZ169),NA(),IF(OR(Capability!$Q$13="",Settings!$F$7&lt;&gt;"Y"),NA(),Capability!$Q$13))</f>
        <v/>
      </c>
      <c r="HH169">
        <f>IF(ISNA(GZ169),NA(),IF(OR(Capability!$P$13="",Settings!$F$7&lt;&gt;"Y"),NA(),Capability!$P$13))</f>
        <v/>
      </c>
      <c r="HP169">
        <f>IF((HS$1+165)&gt;HQ$1,NA(),(HS$1+165)-4)</f>
        <v/>
      </c>
      <c r="HQ169">
        <f>IF((HS$1+165)&gt;HQ$1,NA(),INDEX('Data Entry'!$Q$5:$Q$10004,(HS$1+165)-4))</f>
        <v/>
      </c>
      <c r="HR169">
        <f>IF(ISNA(HP169),NA(),Capability!$K$14)</f>
        <v/>
      </c>
      <c r="HS169">
        <f>IF(ISNA(HP169),NA(),Capability!$J$14)</f>
        <v/>
      </c>
      <c r="HT169">
        <f>IF(ISNA(HP169),NA(),Capability!$L$14)</f>
        <v/>
      </c>
      <c r="HU169">
        <f>IF(OR(ISNA(HQ169),ISNA(HQ168)),NA(),ABS(HQ169-HQ168))</f>
        <v/>
      </c>
      <c r="HV169">
        <f>IF(ISNA(HP169),NA(),Capability!$N$14)</f>
        <v/>
      </c>
      <c r="HW169">
        <f>IF(ISNA(HP169),NA(),IF(OR(Capability!$Q$14="",Settings!$F$7&lt;&gt;"Y"),NA(),Capability!$Q$14))</f>
        <v/>
      </c>
      <c r="HX169">
        <f>IF(ISNA(HP169),NA(),IF(OR(Capability!$P$14="",Settings!$F$7&lt;&gt;"Y"),NA(),Capability!$P$14))</f>
        <v/>
      </c>
    </row>
    <row r="170">
      <c r="A170" s="35" t="inlineStr">
        <is>
          <t>Max</t>
        </is>
      </c>
      <c r="B170" s="23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R170">
        <f>IF((CU$1+166)&gt;CS$1,NA(),(CU$1+166)-4)</f>
        <v/>
      </c>
      <c r="CS170">
        <f>IF((CU$1+166)&gt;CS$1,NA(),INDEX('Data Entry'!$I$5:$I$10004,(CU$1+166)-4))</f>
        <v/>
      </c>
      <c r="CT170">
        <f>IF(ISNA(CR170),NA(),Capability!$K$6)</f>
        <v/>
      </c>
      <c r="CU170">
        <f>IF(ISNA(CR170),NA(),Capability!$J$6)</f>
        <v/>
      </c>
      <c r="CV170">
        <f>IF(ISNA(CR170),NA(),Capability!$L$6)</f>
        <v/>
      </c>
      <c r="CW170">
        <f>IF(OR(ISNA(CS170),ISNA(CS169)),NA(),ABS(CS170-CS169))</f>
        <v/>
      </c>
      <c r="CX170">
        <f>IF(ISNA(CR170),NA(),Capability!$N$6)</f>
        <v/>
      </c>
      <c r="CY170">
        <f>IF(ISNA(CR170),NA(),IF(OR(Capability!$Q$6="",Settings!$F$7&lt;&gt;"Y"),NA(),Capability!$Q$6))</f>
        <v/>
      </c>
      <c r="CZ170">
        <f>IF(ISNA(CR170),NA(),IF(OR(Capability!$P$6="",Settings!$F$7&lt;&gt;"Y"),NA(),Capability!$P$6))</f>
        <v/>
      </c>
      <c r="DH170">
        <f>IF((DK$1+166)&gt;DI$1,NA(),(DK$1+166)-4)</f>
        <v/>
      </c>
      <c r="DI170">
        <f>IF((DK$1+166)&gt;DI$1,NA(),INDEX('Data Entry'!$J$5:$J$10004,(DK$1+166)-4))</f>
        <v/>
      </c>
      <c r="DJ170">
        <f>IF(ISNA(DH170),NA(),Capability!$K$7)</f>
        <v/>
      </c>
      <c r="DK170">
        <f>IF(ISNA(DH170),NA(),Capability!$J$7)</f>
        <v/>
      </c>
      <c r="DL170">
        <f>IF(ISNA(DH170),NA(),Capability!$L$7)</f>
        <v/>
      </c>
      <c r="DM170">
        <f>IF(OR(ISNA(DI170),ISNA(DI169)),NA(),ABS(DI170-DI169))</f>
        <v/>
      </c>
      <c r="DN170">
        <f>IF(ISNA(DH170),NA(),Capability!$N$7)</f>
        <v/>
      </c>
      <c r="DO170">
        <f>IF(ISNA(DH170),NA(),IF(OR(Capability!$Q$7="",Settings!$F$7&lt;&gt;"Y"),NA(),Capability!$Q$7))</f>
        <v/>
      </c>
      <c r="DP170">
        <f>IF(ISNA(DH170),NA(),IF(OR(Capability!$P$7="",Settings!$F$7&lt;&gt;"Y"),NA(),Capability!$P$7))</f>
        <v/>
      </c>
      <c r="DX170">
        <f>IF((EA$1+166)&gt;DY$1,NA(),(EA$1+166)-4)</f>
        <v/>
      </c>
      <c r="DY170">
        <f>IF((EA$1+166)&gt;DY$1,NA(),INDEX('Data Entry'!$K$5:$K$10004,(EA$1+166)-4))</f>
        <v/>
      </c>
      <c r="DZ170">
        <f>IF(ISNA(DX170),NA(),Capability!$K$8)</f>
        <v/>
      </c>
      <c r="EA170">
        <f>IF(ISNA(DX170),NA(),Capability!$J$8)</f>
        <v/>
      </c>
      <c r="EB170">
        <f>IF(ISNA(DX170),NA(),Capability!$L$8)</f>
        <v/>
      </c>
      <c r="EC170">
        <f>IF(OR(ISNA(DY170),ISNA(DY169)),NA(),ABS(DY170-DY169))</f>
        <v/>
      </c>
      <c r="ED170">
        <f>IF(ISNA(DX170),NA(),Capability!$N$8)</f>
        <v/>
      </c>
      <c r="EE170">
        <f>IF(ISNA(DX170),NA(),IF(OR(Capability!$Q$8="",Settings!$F$7&lt;&gt;"Y"),NA(),Capability!$Q$8))</f>
        <v/>
      </c>
      <c r="EF170">
        <f>IF(ISNA(DX170),NA(),IF(OR(Capability!$P$8="",Settings!$F$7&lt;&gt;"Y"),NA(),Capability!$P$8))</f>
        <v/>
      </c>
      <c r="EN170">
        <f>IF((EQ$1+166)&gt;EO$1,NA(),(EQ$1+166)-4)</f>
        <v/>
      </c>
      <c r="EO170">
        <f>IF((EQ$1+166)&gt;EO$1,NA(),INDEX('Data Entry'!$L$5:$L$10004,(EQ$1+166)-4))</f>
        <v/>
      </c>
      <c r="EP170">
        <f>IF(ISNA(EN170),NA(),Capability!$K$9)</f>
        <v/>
      </c>
      <c r="EQ170">
        <f>IF(ISNA(EN170),NA(),Capability!$J$9)</f>
        <v/>
      </c>
      <c r="ER170">
        <f>IF(ISNA(EN170),NA(),Capability!$L$9)</f>
        <v/>
      </c>
      <c r="ES170">
        <f>IF(OR(ISNA(EO170),ISNA(EO169)),NA(),ABS(EO170-EO169))</f>
        <v/>
      </c>
      <c r="ET170">
        <f>IF(ISNA(EN170),NA(),Capability!$N$9)</f>
        <v/>
      </c>
      <c r="EU170">
        <f>IF(ISNA(EN170),NA(),IF(OR(Capability!$Q$9="",Settings!$F$7&lt;&gt;"Y"),NA(),Capability!$Q$9))</f>
        <v/>
      </c>
      <c r="EV170">
        <f>IF(ISNA(EN170),NA(),IF(OR(Capability!$P$9="",Settings!$F$7&lt;&gt;"Y"),NA(),Capability!$P$9))</f>
        <v/>
      </c>
      <c r="FD170">
        <f>IF((FG$1+166)&gt;FE$1,NA(),(FG$1+166)-4)</f>
        <v/>
      </c>
      <c r="FE170">
        <f>IF((FG$1+166)&gt;FE$1,NA(),INDEX('Data Entry'!$M$5:$M$10004,(FG$1+166)-4))</f>
        <v/>
      </c>
      <c r="FF170">
        <f>IF(ISNA(FD170),NA(),Capability!$K$10)</f>
        <v/>
      </c>
      <c r="FG170">
        <f>IF(ISNA(FD170),NA(),Capability!$J$10)</f>
        <v/>
      </c>
      <c r="FH170">
        <f>IF(ISNA(FD170),NA(),Capability!$L$10)</f>
        <v/>
      </c>
      <c r="FI170">
        <f>IF(OR(ISNA(FE170),ISNA(FE169)),NA(),ABS(FE170-FE169))</f>
        <v/>
      </c>
      <c r="FJ170">
        <f>IF(ISNA(FD170),NA(),Capability!$N$10)</f>
        <v/>
      </c>
      <c r="FK170">
        <f>IF(ISNA(FD170),NA(),IF(OR(Capability!$Q$10="",Settings!$F$7&lt;&gt;"Y"),NA(),Capability!$Q$10))</f>
        <v/>
      </c>
      <c r="FL170">
        <f>IF(ISNA(FD170),NA(),IF(OR(Capability!$P$10="",Settings!$F$7&lt;&gt;"Y"),NA(),Capability!$P$10))</f>
        <v/>
      </c>
      <c r="FT170">
        <f>IF((FW$1+166)&gt;FU$1,NA(),(FW$1+166)-4)</f>
        <v/>
      </c>
      <c r="FU170">
        <f>IF((FW$1+166)&gt;FU$1,NA(),INDEX('Data Entry'!$N$5:$N$10004,(FW$1+166)-4))</f>
        <v/>
      </c>
      <c r="FV170">
        <f>IF(ISNA(FT170),NA(),Capability!$K$11)</f>
        <v/>
      </c>
      <c r="FW170">
        <f>IF(ISNA(FT170),NA(),Capability!$J$11)</f>
        <v/>
      </c>
      <c r="FX170">
        <f>IF(ISNA(FT170),NA(),Capability!$L$11)</f>
        <v/>
      </c>
      <c r="FY170">
        <f>IF(OR(ISNA(FU170),ISNA(FU169)),NA(),ABS(FU170-FU169))</f>
        <v/>
      </c>
      <c r="FZ170">
        <f>IF(ISNA(FT170),NA(),Capability!$N$11)</f>
        <v/>
      </c>
      <c r="GA170">
        <f>IF(ISNA(FT170),NA(),IF(OR(Capability!$Q$11="",Settings!$F$7&lt;&gt;"Y"),NA(),Capability!$Q$11))</f>
        <v/>
      </c>
      <c r="GB170">
        <f>IF(ISNA(FT170),NA(),IF(OR(Capability!$P$11="",Settings!$F$7&lt;&gt;"Y"),NA(),Capability!$P$11))</f>
        <v/>
      </c>
      <c r="GJ170">
        <f>IF((GM$1+166)&gt;GK$1,NA(),(GM$1+166)-4)</f>
        <v/>
      </c>
      <c r="GK170">
        <f>IF((GM$1+166)&gt;GK$1,NA(),INDEX('Data Entry'!$O$5:$O$10004,(GM$1+166)-4))</f>
        <v/>
      </c>
      <c r="GL170">
        <f>IF(ISNA(GJ170),NA(),Capability!$K$12)</f>
        <v/>
      </c>
      <c r="GM170">
        <f>IF(ISNA(GJ170),NA(),Capability!$J$12)</f>
        <v/>
      </c>
      <c r="GN170">
        <f>IF(ISNA(GJ170),NA(),Capability!$L$12)</f>
        <v/>
      </c>
      <c r="GO170">
        <f>IF(OR(ISNA(GK170),ISNA(GK169)),NA(),ABS(GK170-GK169))</f>
        <v/>
      </c>
      <c r="GP170">
        <f>IF(ISNA(GJ170),NA(),Capability!$N$12)</f>
        <v/>
      </c>
      <c r="GQ170">
        <f>IF(ISNA(GJ170),NA(),IF(OR(Capability!$Q$12="",Settings!$F$7&lt;&gt;"Y"),NA(),Capability!$Q$12))</f>
        <v/>
      </c>
      <c r="GR170">
        <f>IF(ISNA(GJ170),NA(),IF(OR(Capability!$P$12="",Settings!$F$7&lt;&gt;"Y"),NA(),Capability!$P$12))</f>
        <v/>
      </c>
      <c r="GZ170">
        <f>IF((HC$1+166)&gt;HA$1,NA(),(HC$1+166)-4)</f>
        <v/>
      </c>
      <c r="HA170">
        <f>IF((HC$1+166)&gt;HA$1,NA(),INDEX('Data Entry'!$P$5:$P$10004,(HC$1+166)-4))</f>
        <v/>
      </c>
      <c r="HB170">
        <f>IF(ISNA(GZ170),NA(),Capability!$K$13)</f>
        <v/>
      </c>
      <c r="HC170">
        <f>IF(ISNA(GZ170),NA(),Capability!$J$13)</f>
        <v/>
      </c>
      <c r="HD170">
        <f>IF(ISNA(GZ170),NA(),Capability!$L$13)</f>
        <v/>
      </c>
      <c r="HE170">
        <f>IF(OR(ISNA(HA170),ISNA(HA169)),NA(),ABS(HA170-HA169))</f>
        <v/>
      </c>
      <c r="HF170">
        <f>IF(ISNA(GZ170),NA(),Capability!$N$13)</f>
        <v/>
      </c>
      <c r="HG170">
        <f>IF(ISNA(GZ170),NA(),IF(OR(Capability!$Q$13="",Settings!$F$7&lt;&gt;"Y"),NA(),Capability!$Q$13))</f>
        <v/>
      </c>
      <c r="HH170">
        <f>IF(ISNA(GZ170),NA(),IF(OR(Capability!$P$13="",Settings!$F$7&lt;&gt;"Y"),NA(),Capability!$P$13))</f>
        <v/>
      </c>
      <c r="HP170">
        <f>IF((HS$1+166)&gt;HQ$1,NA(),(HS$1+166)-4)</f>
        <v/>
      </c>
      <c r="HQ170">
        <f>IF((HS$1+166)&gt;HQ$1,NA(),INDEX('Data Entry'!$Q$5:$Q$10004,(HS$1+166)-4))</f>
        <v/>
      </c>
      <c r="HR170">
        <f>IF(ISNA(HP170),NA(),Capability!$K$14)</f>
        <v/>
      </c>
      <c r="HS170">
        <f>IF(ISNA(HP170),NA(),Capability!$J$14)</f>
        <v/>
      </c>
      <c r="HT170">
        <f>IF(ISNA(HP170),NA(),Capability!$L$14)</f>
        <v/>
      </c>
      <c r="HU170">
        <f>IF(OR(ISNA(HQ170),ISNA(HQ169)),NA(),ABS(HQ170-HQ169))</f>
        <v/>
      </c>
      <c r="HV170">
        <f>IF(ISNA(HP170),NA(),Capability!$N$14)</f>
        <v/>
      </c>
      <c r="HW170">
        <f>IF(ISNA(HP170),NA(),IF(OR(Capability!$Q$14="",Settings!$F$7&lt;&gt;"Y"),NA(),Capability!$Q$14))</f>
        <v/>
      </c>
      <c r="HX170">
        <f>IF(ISNA(HP170),NA(),IF(OR(Capability!$P$14="",Settings!$F$7&lt;&gt;"Y"),NA(),Capability!$P$14))</f>
        <v/>
      </c>
    </row>
    <row r="171">
      <c r="A171" s="35" t="inlineStr">
        <is>
          <t>Range</t>
        </is>
      </c>
      <c r="B171" s="23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R171">
        <f>IF((CU$1+167)&gt;CS$1,NA(),(CU$1+167)-4)</f>
        <v/>
      </c>
      <c r="CS171">
        <f>IF((CU$1+167)&gt;CS$1,NA(),INDEX('Data Entry'!$I$5:$I$10004,(CU$1+167)-4))</f>
        <v/>
      </c>
      <c r="CT171">
        <f>IF(ISNA(CR171),NA(),Capability!$K$6)</f>
        <v/>
      </c>
      <c r="CU171">
        <f>IF(ISNA(CR171),NA(),Capability!$J$6)</f>
        <v/>
      </c>
      <c r="CV171">
        <f>IF(ISNA(CR171),NA(),Capability!$L$6)</f>
        <v/>
      </c>
      <c r="CW171">
        <f>IF(OR(ISNA(CS171),ISNA(CS170)),NA(),ABS(CS171-CS170))</f>
        <v/>
      </c>
      <c r="CX171">
        <f>IF(ISNA(CR171),NA(),Capability!$N$6)</f>
        <v/>
      </c>
      <c r="CY171">
        <f>IF(ISNA(CR171),NA(),IF(OR(Capability!$Q$6="",Settings!$F$7&lt;&gt;"Y"),NA(),Capability!$Q$6))</f>
        <v/>
      </c>
      <c r="CZ171">
        <f>IF(ISNA(CR171),NA(),IF(OR(Capability!$P$6="",Settings!$F$7&lt;&gt;"Y"),NA(),Capability!$P$6))</f>
        <v/>
      </c>
      <c r="DH171">
        <f>IF((DK$1+167)&gt;DI$1,NA(),(DK$1+167)-4)</f>
        <v/>
      </c>
      <c r="DI171">
        <f>IF((DK$1+167)&gt;DI$1,NA(),INDEX('Data Entry'!$J$5:$J$10004,(DK$1+167)-4))</f>
        <v/>
      </c>
      <c r="DJ171">
        <f>IF(ISNA(DH171),NA(),Capability!$K$7)</f>
        <v/>
      </c>
      <c r="DK171">
        <f>IF(ISNA(DH171),NA(),Capability!$J$7)</f>
        <v/>
      </c>
      <c r="DL171">
        <f>IF(ISNA(DH171),NA(),Capability!$L$7)</f>
        <v/>
      </c>
      <c r="DM171">
        <f>IF(OR(ISNA(DI171),ISNA(DI170)),NA(),ABS(DI171-DI170))</f>
        <v/>
      </c>
      <c r="DN171">
        <f>IF(ISNA(DH171),NA(),Capability!$N$7)</f>
        <v/>
      </c>
      <c r="DO171">
        <f>IF(ISNA(DH171),NA(),IF(OR(Capability!$Q$7="",Settings!$F$7&lt;&gt;"Y"),NA(),Capability!$Q$7))</f>
        <v/>
      </c>
      <c r="DP171">
        <f>IF(ISNA(DH171),NA(),IF(OR(Capability!$P$7="",Settings!$F$7&lt;&gt;"Y"),NA(),Capability!$P$7))</f>
        <v/>
      </c>
      <c r="DX171">
        <f>IF((EA$1+167)&gt;DY$1,NA(),(EA$1+167)-4)</f>
        <v/>
      </c>
      <c r="DY171">
        <f>IF((EA$1+167)&gt;DY$1,NA(),INDEX('Data Entry'!$K$5:$K$10004,(EA$1+167)-4))</f>
        <v/>
      </c>
      <c r="DZ171">
        <f>IF(ISNA(DX171),NA(),Capability!$K$8)</f>
        <v/>
      </c>
      <c r="EA171">
        <f>IF(ISNA(DX171),NA(),Capability!$J$8)</f>
        <v/>
      </c>
      <c r="EB171">
        <f>IF(ISNA(DX171),NA(),Capability!$L$8)</f>
        <v/>
      </c>
      <c r="EC171">
        <f>IF(OR(ISNA(DY171),ISNA(DY170)),NA(),ABS(DY171-DY170))</f>
        <v/>
      </c>
      <c r="ED171">
        <f>IF(ISNA(DX171),NA(),Capability!$N$8)</f>
        <v/>
      </c>
      <c r="EE171">
        <f>IF(ISNA(DX171),NA(),IF(OR(Capability!$Q$8="",Settings!$F$7&lt;&gt;"Y"),NA(),Capability!$Q$8))</f>
        <v/>
      </c>
      <c r="EF171">
        <f>IF(ISNA(DX171),NA(),IF(OR(Capability!$P$8="",Settings!$F$7&lt;&gt;"Y"),NA(),Capability!$P$8))</f>
        <v/>
      </c>
      <c r="EN171">
        <f>IF((EQ$1+167)&gt;EO$1,NA(),(EQ$1+167)-4)</f>
        <v/>
      </c>
      <c r="EO171">
        <f>IF((EQ$1+167)&gt;EO$1,NA(),INDEX('Data Entry'!$L$5:$L$10004,(EQ$1+167)-4))</f>
        <v/>
      </c>
      <c r="EP171">
        <f>IF(ISNA(EN171),NA(),Capability!$K$9)</f>
        <v/>
      </c>
      <c r="EQ171">
        <f>IF(ISNA(EN171),NA(),Capability!$J$9)</f>
        <v/>
      </c>
      <c r="ER171">
        <f>IF(ISNA(EN171),NA(),Capability!$L$9)</f>
        <v/>
      </c>
      <c r="ES171">
        <f>IF(OR(ISNA(EO171),ISNA(EO170)),NA(),ABS(EO171-EO170))</f>
        <v/>
      </c>
      <c r="ET171">
        <f>IF(ISNA(EN171),NA(),Capability!$N$9)</f>
        <v/>
      </c>
      <c r="EU171">
        <f>IF(ISNA(EN171),NA(),IF(OR(Capability!$Q$9="",Settings!$F$7&lt;&gt;"Y"),NA(),Capability!$Q$9))</f>
        <v/>
      </c>
      <c r="EV171">
        <f>IF(ISNA(EN171),NA(),IF(OR(Capability!$P$9="",Settings!$F$7&lt;&gt;"Y"),NA(),Capability!$P$9))</f>
        <v/>
      </c>
      <c r="FD171">
        <f>IF((FG$1+167)&gt;FE$1,NA(),(FG$1+167)-4)</f>
        <v/>
      </c>
      <c r="FE171">
        <f>IF((FG$1+167)&gt;FE$1,NA(),INDEX('Data Entry'!$M$5:$M$10004,(FG$1+167)-4))</f>
        <v/>
      </c>
      <c r="FF171">
        <f>IF(ISNA(FD171),NA(),Capability!$K$10)</f>
        <v/>
      </c>
      <c r="FG171">
        <f>IF(ISNA(FD171),NA(),Capability!$J$10)</f>
        <v/>
      </c>
      <c r="FH171">
        <f>IF(ISNA(FD171),NA(),Capability!$L$10)</f>
        <v/>
      </c>
      <c r="FI171">
        <f>IF(OR(ISNA(FE171),ISNA(FE170)),NA(),ABS(FE171-FE170))</f>
        <v/>
      </c>
      <c r="FJ171">
        <f>IF(ISNA(FD171),NA(),Capability!$N$10)</f>
        <v/>
      </c>
      <c r="FK171">
        <f>IF(ISNA(FD171),NA(),IF(OR(Capability!$Q$10="",Settings!$F$7&lt;&gt;"Y"),NA(),Capability!$Q$10))</f>
        <v/>
      </c>
      <c r="FL171">
        <f>IF(ISNA(FD171),NA(),IF(OR(Capability!$P$10="",Settings!$F$7&lt;&gt;"Y"),NA(),Capability!$P$10))</f>
        <v/>
      </c>
      <c r="FT171">
        <f>IF((FW$1+167)&gt;FU$1,NA(),(FW$1+167)-4)</f>
        <v/>
      </c>
      <c r="FU171">
        <f>IF((FW$1+167)&gt;FU$1,NA(),INDEX('Data Entry'!$N$5:$N$10004,(FW$1+167)-4))</f>
        <v/>
      </c>
      <c r="FV171">
        <f>IF(ISNA(FT171),NA(),Capability!$K$11)</f>
        <v/>
      </c>
      <c r="FW171">
        <f>IF(ISNA(FT171),NA(),Capability!$J$11)</f>
        <v/>
      </c>
      <c r="FX171">
        <f>IF(ISNA(FT171),NA(),Capability!$L$11)</f>
        <v/>
      </c>
      <c r="FY171">
        <f>IF(OR(ISNA(FU171),ISNA(FU170)),NA(),ABS(FU171-FU170))</f>
        <v/>
      </c>
      <c r="FZ171">
        <f>IF(ISNA(FT171),NA(),Capability!$N$11)</f>
        <v/>
      </c>
      <c r="GA171">
        <f>IF(ISNA(FT171),NA(),IF(OR(Capability!$Q$11="",Settings!$F$7&lt;&gt;"Y"),NA(),Capability!$Q$11))</f>
        <v/>
      </c>
      <c r="GB171">
        <f>IF(ISNA(FT171),NA(),IF(OR(Capability!$P$11="",Settings!$F$7&lt;&gt;"Y"),NA(),Capability!$P$11))</f>
        <v/>
      </c>
      <c r="GJ171">
        <f>IF((GM$1+167)&gt;GK$1,NA(),(GM$1+167)-4)</f>
        <v/>
      </c>
      <c r="GK171">
        <f>IF((GM$1+167)&gt;GK$1,NA(),INDEX('Data Entry'!$O$5:$O$10004,(GM$1+167)-4))</f>
        <v/>
      </c>
      <c r="GL171">
        <f>IF(ISNA(GJ171),NA(),Capability!$K$12)</f>
        <v/>
      </c>
      <c r="GM171">
        <f>IF(ISNA(GJ171),NA(),Capability!$J$12)</f>
        <v/>
      </c>
      <c r="GN171">
        <f>IF(ISNA(GJ171),NA(),Capability!$L$12)</f>
        <v/>
      </c>
      <c r="GO171">
        <f>IF(OR(ISNA(GK171),ISNA(GK170)),NA(),ABS(GK171-GK170))</f>
        <v/>
      </c>
      <c r="GP171">
        <f>IF(ISNA(GJ171),NA(),Capability!$N$12)</f>
        <v/>
      </c>
      <c r="GQ171">
        <f>IF(ISNA(GJ171),NA(),IF(OR(Capability!$Q$12="",Settings!$F$7&lt;&gt;"Y"),NA(),Capability!$Q$12))</f>
        <v/>
      </c>
      <c r="GR171">
        <f>IF(ISNA(GJ171),NA(),IF(OR(Capability!$P$12="",Settings!$F$7&lt;&gt;"Y"),NA(),Capability!$P$12))</f>
        <v/>
      </c>
      <c r="GZ171">
        <f>IF((HC$1+167)&gt;HA$1,NA(),(HC$1+167)-4)</f>
        <v/>
      </c>
      <c r="HA171">
        <f>IF((HC$1+167)&gt;HA$1,NA(),INDEX('Data Entry'!$P$5:$P$10004,(HC$1+167)-4))</f>
        <v/>
      </c>
      <c r="HB171">
        <f>IF(ISNA(GZ171),NA(),Capability!$K$13)</f>
        <v/>
      </c>
      <c r="HC171">
        <f>IF(ISNA(GZ171),NA(),Capability!$J$13)</f>
        <v/>
      </c>
      <c r="HD171">
        <f>IF(ISNA(GZ171),NA(),Capability!$L$13)</f>
        <v/>
      </c>
      <c r="HE171">
        <f>IF(OR(ISNA(HA171),ISNA(HA170)),NA(),ABS(HA171-HA170))</f>
        <v/>
      </c>
      <c r="HF171">
        <f>IF(ISNA(GZ171),NA(),Capability!$N$13)</f>
        <v/>
      </c>
      <c r="HG171">
        <f>IF(ISNA(GZ171),NA(),IF(OR(Capability!$Q$13="",Settings!$F$7&lt;&gt;"Y"),NA(),Capability!$Q$13))</f>
        <v/>
      </c>
      <c r="HH171">
        <f>IF(ISNA(GZ171),NA(),IF(OR(Capability!$P$13="",Settings!$F$7&lt;&gt;"Y"),NA(),Capability!$P$13))</f>
        <v/>
      </c>
      <c r="HP171">
        <f>IF((HS$1+167)&gt;HQ$1,NA(),(HS$1+167)-4)</f>
        <v/>
      </c>
      <c r="HQ171">
        <f>IF((HS$1+167)&gt;HQ$1,NA(),INDEX('Data Entry'!$Q$5:$Q$10004,(HS$1+167)-4))</f>
        <v/>
      </c>
      <c r="HR171">
        <f>IF(ISNA(HP171),NA(),Capability!$K$14)</f>
        <v/>
      </c>
      <c r="HS171">
        <f>IF(ISNA(HP171),NA(),Capability!$J$14)</f>
        <v/>
      </c>
      <c r="HT171">
        <f>IF(ISNA(HP171),NA(),Capability!$L$14)</f>
        <v/>
      </c>
      <c r="HU171">
        <f>IF(OR(ISNA(HQ171),ISNA(HQ170)),NA(),ABS(HQ171-HQ170))</f>
        <v/>
      </c>
      <c r="HV171">
        <f>IF(ISNA(HP171),NA(),Capability!$N$14)</f>
        <v/>
      </c>
      <c r="HW171">
        <f>IF(ISNA(HP171),NA(),IF(OR(Capability!$Q$14="",Settings!$F$7&lt;&gt;"Y"),NA(),Capability!$Q$14))</f>
        <v/>
      </c>
      <c r="HX171">
        <f>IF(ISNA(HP171),NA(),IF(OR(Capability!$P$14="",Settings!$F$7&lt;&gt;"Y"),NA(),Capability!$P$14))</f>
        <v/>
      </c>
    </row>
    <row r="172">
      <c r="A172" s="35" t="inlineStr">
        <is>
          <t>Mean</t>
        </is>
      </c>
      <c r="B172" s="23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R172">
        <f>IF((CU$1+168)&gt;CS$1,NA(),(CU$1+168)-4)</f>
        <v/>
      </c>
      <c r="CS172">
        <f>IF((CU$1+168)&gt;CS$1,NA(),INDEX('Data Entry'!$I$5:$I$10004,(CU$1+168)-4))</f>
        <v/>
      </c>
      <c r="CT172">
        <f>IF(ISNA(CR172),NA(),Capability!$K$6)</f>
        <v/>
      </c>
      <c r="CU172">
        <f>IF(ISNA(CR172),NA(),Capability!$J$6)</f>
        <v/>
      </c>
      <c r="CV172">
        <f>IF(ISNA(CR172),NA(),Capability!$L$6)</f>
        <v/>
      </c>
      <c r="CW172">
        <f>IF(OR(ISNA(CS172),ISNA(CS171)),NA(),ABS(CS172-CS171))</f>
        <v/>
      </c>
      <c r="CX172">
        <f>IF(ISNA(CR172),NA(),Capability!$N$6)</f>
        <v/>
      </c>
      <c r="CY172">
        <f>IF(ISNA(CR172),NA(),IF(OR(Capability!$Q$6="",Settings!$F$7&lt;&gt;"Y"),NA(),Capability!$Q$6))</f>
        <v/>
      </c>
      <c r="CZ172">
        <f>IF(ISNA(CR172),NA(),IF(OR(Capability!$P$6="",Settings!$F$7&lt;&gt;"Y"),NA(),Capability!$P$6))</f>
        <v/>
      </c>
      <c r="DH172">
        <f>IF((DK$1+168)&gt;DI$1,NA(),(DK$1+168)-4)</f>
        <v/>
      </c>
      <c r="DI172">
        <f>IF((DK$1+168)&gt;DI$1,NA(),INDEX('Data Entry'!$J$5:$J$10004,(DK$1+168)-4))</f>
        <v/>
      </c>
      <c r="DJ172">
        <f>IF(ISNA(DH172),NA(),Capability!$K$7)</f>
        <v/>
      </c>
      <c r="DK172">
        <f>IF(ISNA(DH172),NA(),Capability!$J$7)</f>
        <v/>
      </c>
      <c r="DL172">
        <f>IF(ISNA(DH172),NA(),Capability!$L$7)</f>
        <v/>
      </c>
      <c r="DM172">
        <f>IF(OR(ISNA(DI172),ISNA(DI171)),NA(),ABS(DI172-DI171))</f>
        <v/>
      </c>
      <c r="DN172">
        <f>IF(ISNA(DH172),NA(),Capability!$N$7)</f>
        <v/>
      </c>
      <c r="DO172">
        <f>IF(ISNA(DH172),NA(),IF(OR(Capability!$Q$7="",Settings!$F$7&lt;&gt;"Y"),NA(),Capability!$Q$7))</f>
        <v/>
      </c>
      <c r="DP172">
        <f>IF(ISNA(DH172),NA(),IF(OR(Capability!$P$7="",Settings!$F$7&lt;&gt;"Y"),NA(),Capability!$P$7))</f>
        <v/>
      </c>
      <c r="DX172">
        <f>IF((EA$1+168)&gt;DY$1,NA(),(EA$1+168)-4)</f>
        <v/>
      </c>
      <c r="DY172">
        <f>IF((EA$1+168)&gt;DY$1,NA(),INDEX('Data Entry'!$K$5:$K$10004,(EA$1+168)-4))</f>
        <v/>
      </c>
      <c r="DZ172">
        <f>IF(ISNA(DX172),NA(),Capability!$K$8)</f>
        <v/>
      </c>
      <c r="EA172">
        <f>IF(ISNA(DX172),NA(),Capability!$J$8)</f>
        <v/>
      </c>
      <c r="EB172">
        <f>IF(ISNA(DX172),NA(),Capability!$L$8)</f>
        <v/>
      </c>
      <c r="EC172">
        <f>IF(OR(ISNA(DY172),ISNA(DY171)),NA(),ABS(DY172-DY171))</f>
        <v/>
      </c>
      <c r="ED172">
        <f>IF(ISNA(DX172),NA(),Capability!$N$8)</f>
        <v/>
      </c>
      <c r="EE172">
        <f>IF(ISNA(DX172),NA(),IF(OR(Capability!$Q$8="",Settings!$F$7&lt;&gt;"Y"),NA(),Capability!$Q$8))</f>
        <v/>
      </c>
      <c r="EF172">
        <f>IF(ISNA(DX172),NA(),IF(OR(Capability!$P$8="",Settings!$F$7&lt;&gt;"Y"),NA(),Capability!$P$8))</f>
        <v/>
      </c>
      <c r="EN172">
        <f>IF((EQ$1+168)&gt;EO$1,NA(),(EQ$1+168)-4)</f>
        <v/>
      </c>
      <c r="EO172">
        <f>IF((EQ$1+168)&gt;EO$1,NA(),INDEX('Data Entry'!$L$5:$L$10004,(EQ$1+168)-4))</f>
        <v/>
      </c>
      <c r="EP172">
        <f>IF(ISNA(EN172),NA(),Capability!$K$9)</f>
        <v/>
      </c>
      <c r="EQ172">
        <f>IF(ISNA(EN172),NA(),Capability!$J$9)</f>
        <v/>
      </c>
      <c r="ER172">
        <f>IF(ISNA(EN172),NA(),Capability!$L$9)</f>
        <v/>
      </c>
      <c r="ES172">
        <f>IF(OR(ISNA(EO172),ISNA(EO171)),NA(),ABS(EO172-EO171))</f>
        <v/>
      </c>
      <c r="ET172">
        <f>IF(ISNA(EN172),NA(),Capability!$N$9)</f>
        <v/>
      </c>
      <c r="EU172">
        <f>IF(ISNA(EN172),NA(),IF(OR(Capability!$Q$9="",Settings!$F$7&lt;&gt;"Y"),NA(),Capability!$Q$9))</f>
        <v/>
      </c>
      <c r="EV172">
        <f>IF(ISNA(EN172),NA(),IF(OR(Capability!$P$9="",Settings!$F$7&lt;&gt;"Y"),NA(),Capability!$P$9))</f>
        <v/>
      </c>
      <c r="FD172">
        <f>IF((FG$1+168)&gt;FE$1,NA(),(FG$1+168)-4)</f>
        <v/>
      </c>
      <c r="FE172">
        <f>IF((FG$1+168)&gt;FE$1,NA(),INDEX('Data Entry'!$M$5:$M$10004,(FG$1+168)-4))</f>
        <v/>
      </c>
      <c r="FF172">
        <f>IF(ISNA(FD172),NA(),Capability!$K$10)</f>
        <v/>
      </c>
      <c r="FG172">
        <f>IF(ISNA(FD172),NA(),Capability!$J$10)</f>
        <v/>
      </c>
      <c r="FH172">
        <f>IF(ISNA(FD172),NA(),Capability!$L$10)</f>
        <v/>
      </c>
      <c r="FI172">
        <f>IF(OR(ISNA(FE172),ISNA(FE171)),NA(),ABS(FE172-FE171))</f>
        <v/>
      </c>
      <c r="FJ172">
        <f>IF(ISNA(FD172),NA(),Capability!$N$10)</f>
        <v/>
      </c>
      <c r="FK172">
        <f>IF(ISNA(FD172),NA(),IF(OR(Capability!$Q$10="",Settings!$F$7&lt;&gt;"Y"),NA(),Capability!$Q$10))</f>
        <v/>
      </c>
      <c r="FL172">
        <f>IF(ISNA(FD172),NA(),IF(OR(Capability!$P$10="",Settings!$F$7&lt;&gt;"Y"),NA(),Capability!$P$10))</f>
        <v/>
      </c>
      <c r="FT172">
        <f>IF((FW$1+168)&gt;FU$1,NA(),(FW$1+168)-4)</f>
        <v/>
      </c>
      <c r="FU172">
        <f>IF((FW$1+168)&gt;FU$1,NA(),INDEX('Data Entry'!$N$5:$N$10004,(FW$1+168)-4))</f>
        <v/>
      </c>
      <c r="FV172">
        <f>IF(ISNA(FT172),NA(),Capability!$K$11)</f>
        <v/>
      </c>
      <c r="FW172">
        <f>IF(ISNA(FT172),NA(),Capability!$J$11)</f>
        <v/>
      </c>
      <c r="FX172">
        <f>IF(ISNA(FT172),NA(),Capability!$L$11)</f>
        <v/>
      </c>
      <c r="FY172">
        <f>IF(OR(ISNA(FU172),ISNA(FU171)),NA(),ABS(FU172-FU171))</f>
        <v/>
      </c>
      <c r="FZ172">
        <f>IF(ISNA(FT172),NA(),Capability!$N$11)</f>
        <v/>
      </c>
      <c r="GA172">
        <f>IF(ISNA(FT172),NA(),IF(OR(Capability!$Q$11="",Settings!$F$7&lt;&gt;"Y"),NA(),Capability!$Q$11))</f>
        <v/>
      </c>
      <c r="GB172">
        <f>IF(ISNA(FT172),NA(),IF(OR(Capability!$P$11="",Settings!$F$7&lt;&gt;"Y"),NA(),Capability!$P$11))</f>
        <v/>
      </c>
      <c r="GJ172">
        <f>IF((GM$1+168)&gt;GK$1,NA(),(GM$1+168)-4)</f>
        <v/>
      </c>
      <c r="GK172">
        <f>IF((GM$1+168)&gt;GK$1,NA(),INDEX('Data Entry'!$O$5:$O$10004,(GM$1+168)-4))</f>
        <v/>
      </c>
      <c r="GL172">
        <f>IF(ISNA(GJ172),NA(),Capability!$K$12)</f>
        <v/>
      </c>
      <c r="GM172">
        <f>IF(ISNA(GJ172),NA(),Capability!$J$12)</f>
        <v/>
      </c>
      <c r="GN172">
        <f>IF(ISNA(GJ172),NA(),Capability!$L$12)</f>
        <v/>
      </c>
      <c r="GO172">
        <f>IF(OR(ISNA(GK172),ISNA(GK171)),NA(),ABS(GK172-GK171))</f>
        <v/>
      </c>
      <c r="GP172">
        <f>IF(ISNA(GJ172),NA(),Capability!$N$12)</f>
        <v/>
      </c>
      <c r="GQ172">
        <f>IF(ISNA(GJ172),NA(),IF(OR(Capability!$Q$12="",Settings!$F$7&lt;&gt;"Y"),NA(),Capability!$Q$12))</f>
        <v/>
      </c>
      <c r="GR172">
        <f>IF(ISNA(GJ172),NA(),IF(OR(Capability!$P$12="",Settings!$F$7&lt;&gt;"Y"),NA(),Capability!$P$12))</f>
        <v/>
      </c>
      <c r="GZ172">
        <f>IF((HC$1+168)&gt;HA$1,NA(),(HC$1+168)-4)</f>
        <v/>
      </c>
      <c r="HA172">
        <f>IF((HC$1+168)&gt;HA$1,NA(),INDEX('Data Entry'!$P$5:$P$10004,(HC$1+168)-4))</f>
        <v/>
      </c>
      <c r="HB172">
        <f>IF(ISNA(GZ172),NA(),Capability!$K$13)</f>
        <v/>
      </c>
      <c r="HC172">
        <f>IF(ISNA(GZ172),NA(),Capability!$J$13)</f>
        <v/>
      </c>
      <c r="HD172">
        <f>IF(ISNA(GZ172),NA(),Capability!$L$13)</f>
        <v/>
      </c>
      <c r="HE172">
        <f>IF(OR(ISNA(HA172),ISNA(HA171)),NA(),ABS(HA172-HA171))</f>
        <v/>
      </c>
      <c r="HF172">
        <f>IF(ISNA(GZ172),NA(),Capability!$N$13)</f>
        <v/>
      </c>
      <c r="HG172">
        <f>IF(ISNA(GZ172),NA(),IF(OR(Capability!$Q$13="",Settings!$F$7&lt;&gt;"Y"),NA(),Capability!$Q$13))</f>
        <v/>
      </c>
      <c r="HH172">
        <f>IF(ISNA(GZ172),NA(),IF(OR(Capability!$P$13="",Settings!$F$7&lt;&gt;"Y"),NA(),Capability!$P$13))</f>
        <v/>
      </c>
      <c r="HP172">
        <f>IF((HS$1+168)&gt;HQ$1,NA(),(HS$1+168)-4)</f>
        <v/>
      </c>
      <c r="HQ172">
        <f>IF((HS$1+168)&gt;HQ$1,NA(),INDEX('Data Entry'!$Q$5:$Q$10004,(HS$1+168)-4))</f>
        <v/>
      </c>
      <c r="HR172">
        <f>IF(ISNA(HP172),NA(),Capability!$K$14)</f>
        <v/>
      </c>
      <c r="HS172">
        <f>IF(ISNA(HP172),NA(),Capability!$J$14)</f>
        <v/>
      </c>
      <c r="HT172">
        <f>IF(ISNA(HP172),NA(),Capability!$L$14)</f>
        <v/>
      </c>
      <c r="HU172">
        <f>IF(OR(ISNA(HQ172),ISNA(HQ171)),NA(),ABS(HQ172-HQ171))</f>
        <v/>
      </c>
      <c r="HV172">
        <f>IF(ISNA(HP172),NA(),Capability!$N$14)</f>
        <v/>
      </c>
      <c r="HW172">
        <f>IF(ISNA(HP172),NA(),IF(OR(Capability!$Q$14="",Settings!$F$7&lt;&gt;"Y"),NA(),Capability!$Q$14))</f>
        <v/>
      </c>
      <c r="HX172">
        <f>IF(ISNA(HP172),NA(),IF(OR(Capability!$P$14="",Settings!$F$7&lt;&gt;"Y"),NA(),Capability!$P$14))</f>
        <v/>
      </c>
    </row>
    <row r="173">
      <c r="A173" s="35" t="inlineStr">
        <is>
          <t>Median</t>
        </is>
      </c>
      <c r="B173" s="23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R173">
        <f>IF((CU$1+169)&gt;CS$1,NA(),(CU$1+169)-4)</f>
        <v/>
      </c>
      <c r="CS173">
        <f>IF((CU$1+169)&gt;CS$1,NA(),INDEX('Data Entry'!$I$5:$I$10004,(CU$1+169)-4))</f>
        <v/>
      </c>
      <c r="CT173">
        <f>IF(ISNA(CR173),NA(),Capability!$K$6)</f>
        <v/>
      </c>
      <c r="CU173">
        <f>IF(ISNA(CR173),NA(),Capability!$J$6)</f>
        <v/>
      </c>
      <c r="CV173">
        <f>IF(ISNA(CR173),NA(),Capability!$L$6)</f>
        <v/>
      </c>
      <c r="CW173">
        <f>IF(OR(ISNA(CS173),ISNA(CS172)),NA(),ABS(CS173-CS172))</f>
        <v/>
      </c>
      <c r="CX173">
        <f>IF(ISNA(CR173),NA(),Capability!$N$6)</f>
        <v/>
      </c>
      <c r="CY173">
        <f>IF(ISNA(CR173),NA(),IF(OR(Capability!$Q$6="",Settings!$F$7&lt;&gt;"Y"),NA(),Capability!$Q$6))</f>
        <v/>
      </c>
      <c r="CZ173">
        <f>IF(ISNA(CR173),NA(),IF(OR(Capability!$P$6="",Settings!$F$7&lt;&gt;"Y"),NA(),Capability!$P$6))</f>
        <v/>
      </c>
      <c r="DH173">
        <f>IF((DK$1+169)&gt;DI$1,NA(),(DK$1+169)-4)</f>
        <v/>
      </c>
      <c r="DI173">
        <f>IF((DK$1+169)&gt;DI$1,NA(),INDEX('Data Entry'!$J$5:$J$10004,(DK$1+169)-4))</f>
        <v/>
      </c>
      <c r="DJ173">
        <f>IF(ISNA(DH173),NA(),Capability!$K$7)</f>
        <v/>
      </c>
      <c r="DK173">
        <f>IF(ISNA(DH173),NA(),Capability!$J$7)</f>
        <v/>
      </c>
      <c r="DL173">
        <f>IF(ISNA(DH173),NA(),Capability!$L$7)</f>
        <v/>
      </c>
      <c r="DM173">
        <f>IF(OR(ISNA(DI173),ISNA(DI172)),NA(),ABS(DI173-DI172))</f>
        <v/>
      </c>
      <c r="DN173">
        <f>IF(ISNA(DH173),NA(),Capability!$N$7)</f>
        <v/>
      </c>
      <c r="DO173">
        <f>IF(ISNA(DH173),NA(),IF(OR(Capability!$Q$7="",Settings!$F$7&lt;&gt;"Y"),NA(),Capability!$Q$7))</f>
        <v/>
      </c>
      <c r="DP173">
        <f>IF(ISNA(DH173),NA(),IF(OR(Capability!$P$7="",Settings!$F$7&lt;&gt;"Y"),NA(),Capability!$P$7))</f>
        <v/>
      </c>
      <c r="DX173">
        <f>IF((EA$1+169)&gt;DY$1,NA(),(EA$1+169)-4)</f>
        <v/>
      </c>
      <c r="DY173">
        <f>IF((EA$1+169)&gt;DY$1,NA(),INDEX('Data Entry'!$K$5:$K$10004,(EA$1+169)-4))</f>
        <v/>
      </c>
      <c r="DZ173">
        <f>IF(ISNA(DX173),NA(),Capability!$K$8)</f>
        <v/>
      </c>
      <c r="EA173">
        <f>IF(ISNA(DX173),NA(),Capability!$J$8)</f>
        <v/>
      </c>
      <c r="EB173">
        <f>IF(ISNA(DX173),NA(),Capability!$L$8)</f>
        <v/>
      </c>
      <c r="EC173">
        <f>IF(OR(ISNA(DY173),ISNA(DY172)),NA(),ABS(DY173-DY172))</f>
        <v/>
      </c>
      <c r="ED173">
        <f>IF(ISNA(DX173),NA(),Capability!$N$8)</f>
        <v/>
      </c>
      <c r="EE173">
        <f>IF(ISNA(DX173),NA(),IF(OR(Capability!$Q$8="",Settings!$F$7&lt;&gt;"Y"),NA(),Capability!$Q$8))</f>
        <v/>
      </c>
      <c r="EF173">
        <f>IF(ISNA(DX173),NA(),IF(OR(Capability!$P$8="",Settings!$F$7&lt;&gt;"Y"),NA(),Capability!$P$8))</f>
        <v/>
      </c>
      <c r="EN173">
        <f>IF((EQ$1+169)&gt;EO$1,NA(),(EQ$1+169)-4)</f>
        <v/>
      </c>
      <c r="EO173">
        <f>IF((EQ$1+169)&gt;EO$1,NA(),INDEX('Data Entry'!$L$5:$L$10004,(EQ$1+169)-4))</f>
        <v/>
      </c>
      <c r="EP173">
        <f>IF(ISNA(EN173),NA(),Capability!$K$9)</f>
        <v/>
      </c>
      <c r="EQ173">
        <f>IF(ISNA(EN173),NA(),Capability!$J$9)</f>
        <v/>
      </c>
      <c r="ER173">
        <f>IF(ISNA(EN173),NA(),Capability!$L$9)</f>
        <v/>
      </c>
      <c r="ES173">
        <f>IF(OR(ISNA(EO173),ISNA(EO172)),NA(),ABS(EO173-EO172))</f>
        <v/>
      </c>
      <c r="ET173">
        <f>IF(ISNA(EN173),NA(),Capability!$N$9)</f>
        <v/>
      </c>
      <c r="EU173">
        <f>IF(ISNA(EN173),NA(),IF(OR(Capability!$Q$9="",Settings!$F$7&lt;&gt;"Y"),NA(),Capability!$Q$9))</f>
        <v/>
      </c>
      <c r="EV173">
        <f>IF(ISNA(EN173),NA(),IF(OR(Capability!$P$9="",Settings!$F$7&lt;&gt;"Y"),NA(),Capability!$P$9))</f>
        <v/>
      </c>
      <c r="FD173">
        <f>IF((FG$1+169)&gt;FE$1,NA(),(FG$1+169)-4)</f>
        <v/>
      </c>
      <c r="FE173">
        <f>IF((FG$1+169)&gt;FE$1,NA(),INDEX('Data Entry'!$M$5:$M$10004,(FG$1+169)-4))</f>
        <v/>
      </c>
      <c r="FF173">
        <f>IF(ISNA(FD173),NA(),Capability!$K$10)</f>
        <v/>
      </c>
      <c r="FG173">
        <f>IF(ISNA(FD173),NA(),Capability!$J$10)</f>
        <v/>
      </c>
      <c r="FH173">
        <f>IF(ISNA(FD173),NA(),Capability!$L$10)</f>
        <v/>
      </c>
      <c r="FI173">
        <f>IF(OR(ISNA(FE173),ISNA(FE172)),NA(),ABS(FE173-FE172))</f>
        <v/>
      </c>
      <c r="FJ173">
        <f>IF(ISNA(FD173),NA(),Capability!$N$10)</f>
        <v/>
      </c>
      <c r="FK173">
        <f>IF(ISNA(FD173),NA(),IF(OR(Capability!$Q$10="",Settings!$F$7&lt;&gt;"Y"),NA(),Capability!$Q$10))</f>
        <v/>
      </c>
      <c r="FL173">
        <f>IF(ISNA(FD173),NA(),IF(OR(Capability!$P$10="",Settings!$F$7&lt;&gt;"Y"),NA(),Capability!$P$10))</f>
        <v/>
      </c>
      <c r="FT173">
        <f>IF((FW$1+169)&gt;FU$1,NA(),(FW$1+169)-4)</f>
        <v/>
      </c>
      <c r="FU173">
        <f>IF((FW$1+169)&gt;FU$1,NA(),INDEX('Data Entry'!$N$5:$N$10004,(FW$1+169)-4))</f>
        <v/>
      </c>
      <c r="FV173">
        <f>IF(ISNA(FT173),NA(),Capability!$K$11)</f>
        <v/>
      </c>
      <c r="FW173">
        <f>IF(ISNA(FT173),NA(),Capability!$J$11)</f>
        <v/>
      </c>
      <c r="FX173">
        <f>IF(ISNA(FT173),NA(),Capability!$L$11)</f>
        <v/>
      </c>
      <c r="FY173">
        <f>IF(OR(ISNA(FU173),ISNA(FU172)),NA(),ABS(FU173-FU172))</f>
        <v/>
      </c>
      <c r="FZ173">
        <f>IF(ISNA(FT173),NA(),Capability!$N$11)</f>
        <v/>
      </c>
      <c r="GA173">
        <f>IF(ISNA(FT173),NA(),IF(OR(Capability!$Q$11="",Settings!$F$7&lt;&gt;"Y"),NA(),Capability!$Q$11))</f>
        <v/>
      </c>
      <c r="GB173">
        <f>IF(ISNA(FT173),NA(),IF(OR(Capability!$P$11="",Settings!$F$7&lt;&gt;"Y"),NA(),Capability!$P$11))</f>
        <v/>
      </c>
      <c r="GJ173">
        <f>IF((GM$1+169)&gt;GK$1,NA(),(GM$1+169)-4)</f>
        <v/>
      </c>
      <c r="GK173">
        <f>IF((GM$1+169)&gt;GK$1,NA(),INDEX('Data Entry'!$O$5:$O$10004,(GM$1+169)-4))</f>
        <v/>
      </c>
      <c r="GL173">
        <f>IF(ISNA(GJ173),NA(),Capability!$K$12)</f>
        <v/>
      </c>
      <c r="GM173">
        <f>IF(ISNA(GJ173),NA(),Capability!$J$12)</f>
        <v/>
      </c>
      <c r="GN173">
        <f>IF(ISNA(GJ173),NA(),Capability!$L$12)</f>
        <v/>
      </c>
      <c r="GO173">
        <f>IF(OR(ISNA(GK173),ISNA(GK172)),NA(),ABS(GK173-GK172))</f>
        <v/>
      </c>
      <c r="GP173">
        <f>IF(ISNA(GJ173),NA(),Capability!$N$12)</f>
        <v/>
      </c>
      <c r="GQ173">
        <f>IF(ISNA(GJ173),NA(),IF(OR(Capability!$Q$12="",Settings!$F$7&lt;&gt;"Y"),NA(),Capability!$Q$12))</f>
        <v/>
      </c>
      <c r="GR173">
        <f>IF(ISNA(GJ173),NA(),IF(OR(Capability!$P$12="",Settings!$F$7&lt;&gt;"Y"),NA(),Capability!$P$12))</f>
        <v/>
      </c>
      <c r="GZ173">
        <f>IF((HC$1+169)&gt;HA$1,NA(),(HC$1+169)-4)</f>
        <v/>
      </c>
      <c r="HA173">
        <f>IF((HC$1+169)&gt;HA$1,NA(),INDEX('Data Entry'!$P$5:$P$10004,(HC$1+169)-4))</f>
        <v/>
      </c>
      <c r="HB173">
        <f>IF(ISNA(GZ173),NA(),Capability!$K$13)</f>
        <v/>
      </c>
      <c r="HC173">
        <f>IF(ISNA(GZ173),NA(),Capability!$J$13)</f>
        <v/>
      </c>
      <c r="HD173">
        <f>IF(ISNA(GZ173),NA(),Capability!$L$13)</f>
        <v/>
      </c>
      <c r="HE173">
        <f>IF(OR(ISNA(HA173),ISNA(HA172)),NA(),ABS(HA173-HA172))</f>
        <v/>
      </c>
      <c r="HF173">
        <f>IF(ISNA(GZ173),NA(),Capability!$N$13)</f>
        <v/>
      </c>
      <c r="HG173">
        <f>IF(ISNA(GZ173),NA(),IF(OR(Capability!$Q$13="",Settings!$F$7&lt;&gt;"Y"),NA(),Capability!$Q$13))</f>
        <v/>
      </c>
      <c r="HH173">
        <f>IF(ISNA(GZ173),NA(),IF(OR(Capability!$P$13="",Settings!$F$7&lt;&gt;"Y"),NA(),Capability!$P$13))</f>
        <v/>
      </c>
      <c r="HP173">
        <f>IF((HS$1+169)&gt;HQ$1,NA(),(HS$1+169)-4)</f>
        <v/>
      </c>
      <c r="HQ173">
        <f>IF((HS$1+169)&gt;HQ$1,NA(),INDEX('Data Entry'!$Q$5:$Q$10004,(HS$1+169)-4))</f>
        <v/>
      </c>
      <c r="HR173">
        <f>IF(ISNA(HP173),NA(),Capability!$K$14)</f>
        <v/>
      </c>
      <c r="HS173">
        <f>IF(ISNA(HP173),NA(),Capability!$J$14)</f>
        <v/>
      </c>
      <c r="HT173">
        <f>IF(ISNA(HP173),NA(),Capability!$L$14)</f>
        <v/>
      </c>
      <c r="HU173">
        <f>IF(OR(ISNA(HQ173),ISNA(HQ172)),NA(),ABS(HQ173-HQ172))</f>
        <v/>
      </c>
      <c r="HV173">
        <f>IF(ISNA(HP173),NA(),Capability!$N$14)</f>
        <v/>
      </c>
      <c r="HW173">
        <f>IF(ISNA(HP173),NA(),IF(OR(Capability!$Q$14="",Settings!$F$7&lt;&gt;"Y"),NA(),Capability!$Q$14))</f>
        <v/>
      </c>
      <c r="HX173">
        <f>IF(ISNA(HP173),NA(),IF(OR(Capability!$P$14="",Settings!$F$7&lt;&gt;"Y"),NA(),Capability!$P$14))</f>
        <v/>
      </c>
    </row>
    <row r="174">
      <c r="A174" s="35" t="inlineStr">
        <is>
          <t>Std Dev (overall)</t>
        </is>
      </c>
      <c r="B174" s="23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R174">
        <f>IF((CU$1+170)&gt;CS$1,NA(),(CU$1+170)-4)</f>
        <v/>
      </c>
      <c r="CS174">
        <f>IF((CU$1+170)&gt;CS$1,NA(),INDEX('Data Entry'!$I$5:$I$10004,(CU$1+170)-4))</f>
        <v/>
      </c>
      <c r="CT174">
        <f>IF(ISNA(CR174),NA(),Capability!$K$6)</f>
        <v/>
      </c>
      <c r="CU174">
        <f>IF(ISNA(CR174),NA(),Capability!$J$6)</f>
        <v/>
      </c>
      <c r="CV174">
        <f>IF(ISNA(CR174),NA(),Capability!$L$6)</f>
        <v/>
      </c>
      <c r="CW174">
        <f>IF(OR(ISNA(CS174),ISNA(CS173)),NA(),ABS(CS174-CS173))</f>
        <v/>
      </c>
      <c r="CX174">
        <f>IF(ISNA(CR174),NA(),Capability!$N$6)</f>
        <v/>
      </c>
      <c r="CY174">
        <f>IF(ISNA(CR174),NA(),IF(OR(Capability!$Q$6="",Settings!$F$7&lt;&gt;"Y"),NA(),Capability!$Q$6))</f>
        <v/>
      </c>
      <c r="CZ174">
        <f>IF(ISNA(CR174),NA(),IF(OR(Capability!$P$6="",Settings!$F$7&lt;&gt;"Y"),NA(),Capability!$P$6))</f>
        <v/>
      </c>
      <c r="DH174">
        <f>IF((DK$1+170)&gt;DI$1,NA(),(DK$1+170)-4)</f>
        <v/>
      </c>
      <c r="DI174">
        <f>IF((DK$1+170)&gt;DI$1,NA(),INDEX('Data Entry'!$J$5:$J$10004,(DK$1+170)-4))</f>
        <v/>
      </c>
      <c r="DJ174">
        <f>IF(ISNA(DH174),NA(),Capability!$K$7)</f>
        <v/>
      </c>
      <c r="DK174">
        <f>IF(ISNA(DH174),NA(),Capability!$J$7)</f>
        <v/>
      </c>
      <c r="DL174">
        <f>IF(ISNA(DH174),NA(),Capability!$L$7)</f>
        <v/>
      </c>
      <c r="DM174">
        <f>IF(OR(ISNA(DI174),ISNA(DI173)),NA(),ABS(DI174-DI173))</f>
        <v/>
      </c>
      <c r="DN174">
        <f>IF(ISNA(DH174),NA(),Capability!$N$7)</f>
        <v/>
      </c>
      <c r="DO174">
        <f>IF(ISNA(DH174),NA(),IF(OR(Capability!$Q$7="",Settings!$F$7&lt;&gt;"Y"),NA(),Capability!$Q$7))</f>
        <v/>
      </c>
      <c r="DP174">
        <f>IF(ISNA(DH174),NA(),IF(OR(Capability!$P$7="",Settings!$F$7&lt;&gt;"Y"),NA(),Capability!$P$7))</f>
        <v/>
      </c>
      <c r="DX174">
        <f>IF((EA$1+170)&gt;DY$1,NA(),(EA$1+170)-4)</f>
        <v/>
      </c>
      <c r="DY174">
        <f>IF((EA$1+170)&gt;DY$1,NA(),INDEX('Data Entry'!$K$5:$K$10004,(EA$1+170)-4))</f>
        <v/>
      </c>
      <c r="DZ174">
        <f>IF(ISNA(DX174),NA(),Capability!$K$8)</f>
        <v/>
      </c>
      <c r="EA174">
        <f>IF(ISNA(DX174),NA(),Capability!$J$8)</f>
        <v/>
      </c>
      <c r="EB174">
        <f>IF(ISNA(DX174),NA(),Capability!$L$8)</f>
        <v/>
      </c>
      <c r="EC174">
        <f>IF(OR(ISNA(DY174),ISNA(DY173)),NA(),ABS(DY174-DY173))</f>
        <v/>
      </c>
      <c r="ED174">
        <f>IF(ISNA(DX174),NA(),Capability!$N$8)</f>
        <v/>
      </c>
      <c r="EE174">
        <f>IF(ISNA(DX174),NA(),IF(OR(Capability!$Q$8="",Settings!$F$7&lt;&gt;"Y"),NA(),Capability!$Q$8))</f>
        <v/>
      </c>
      <c r="EF174">
        <f>IF(ISNA(DX174),NA(),IF(OR(Capability!$P$8="",Settings!$F$7&lt;&gt;"Y"),NA(),Capability!$P$8))</f>
        <v/>
      </c>
      <c r="EN174">
        <f>IF((EQ$1+170)&gt;EO$1,NA(),(EQ$1+170)-4)</f>
        <v/>
      </c>
      <c r="EO174">
        <f>IF((EQ$1+170)&gt;EO$1,NA(),INDEX('Data Entry'!$L$5:$L$10004,(EQ$1+170)-4))</f>
        <v/>
      </c>
      <c r="EP174">
        <f>IF(ISNA(EN174),NA(),Capability!$K$9)</f>
        <v/>
      </c>
      <c r="EQ174">
        <f>IF(ISNA(EN174),NA(),Capability!$J$9)</f>
        <v/>
      </c>
      <c r="ER174">
        <f>IF(ISNA(EN174),NA(),Capability!$L$9)</f>
        <v/>
      </c>
      <c r="ES174">
        <f>IF(OR(ISNA(EO174),ISNA(EO173)),NA(),ABS(EO174-EO173))</f>
        <v/>
      </c>
      <c r="ET174">
        <f>IF(ISNA(EN174),NA(),Capability!$N$9)</f>
        <v/>
      </c>
      <c r="EU174">
        <f>IF(ISNA(EN174),NA(),IF(OR(Capability!$Q$9="",Settings!$F$7&lt;&gt;"Y"),NA(),Capability!$Q$9))</f>
        <v/>
      </c>
      <c r="EV174">
        <f>IF(ISNA(EN174),NA(),IF(OR(Capability!$P$9="",Settings!$F$7&lt;&gt;"Y"),NA(),Capability!$P$9))</f>
        <v/>
      </c>
      <c r="FD174">
        <f>IF((FG$1+170)&gt;FE$1,NA(),(FG$1+170)-4)</f>
        <v/>
      </c>
      <c r="FE174">
        <f>IF((FG$1+170)&gt;FE$1,NA(),INDEX('Data Entry'!$M$5:$M$10004,(FG$1+170)-4))</f>
        <v/>
      </c>
      <c r="FF174">
        <f>IF(ISNA(FD174),NA(),Capability!$K$10)</f>
        <v/>
      </c>
      <c r="FG174">
        <f>IF(ISNA(FD174),NA(),Capability!$J$10)</f>
        <v/>
      </c>
      <c r="FH174">
        <f>IF(ISNA(FD174),NA(),Capability!$L$10)</f>
        <v/>
      </c>
      <c r="FI174">
        <f>IF(OR(ISNA(FE174),ISNA(FE173)),NA(),ABS(FE174-FE173))</f>
        <v/>
      </c>
      <c r="FJ174">
        <f>IF(ISNA(FD174),NA(),Capability!$N$10)</f>
        <v/>
      </c>
      <c r="FK174">
        <f>IF(ISNA(FD174),NA(),IF(OR(Capability!$Q$10="",Settings!$F$7&lt;&gt;"Y"),NA(),Capability!$Q$10))</f>
        <v/>
      </c>
      <c r="FL174">
        <f>IF(ISNA(FD174),NA(),IF(OR(Capability!$P$10="",Settings!$F$7&lt;&gt;"Y"),NA(),Capability!$P$10))</f>
        <v/>
      </c>
      <c r="FT174">
        <f>IF((FW$1+170)&gt;FU$1,NA(),(FW$1+170)-4)</f>
        <v/>
      </c>
      <c r="FU174">
        <f>IF((FW$1+170)&gt;FU$1,NA(),INDEX('Data Entry'!$N$5:$N$10004,(FW$1+170)-4))</f>
        <v/>
      </c>
      <c r="FV174">
        <f>IF(ISNA(FT174),NA(),Capability!$K$11)</f>
        <v/>
      </c>
      <c r="FW174">
        <f>IF(ISNA(FT174),NA(),Capability!$J$11)</f>
        <v/>
      </c>
      <c r="FX174">
        <f>IF(ISNA(FT174),NA(),Capability!$L$11)</f>
        <v/>
      </c>
      <c r="FY174">
        <f>IF(OR(ISNA(FU174),ISNA(FU173)),NA(),ABS(FU174-FU173))</f>
        <v/>
      </c>
      <c r="FZ174">
        <f>IF(ISNA(FT174),NA(),Capability!$N$11)</f>
        <v/>
      </c>
      <c r="GA174">
        <f>IF(ISNA(FT174),NA(),IF(OR(Capability!$Q$11="",Settings!$F$7&lt;&gt;"Y"),NA(),Capability!$Q$11))</f>
        <v/>
      </c>
      <c r="GB174">
        <f>IF(ISNA(FT174),NA(),IF(OR(Capability!$P$11="",Settings!$F$7&lt;&gt;"Y"),NA(),Capability!$P$11))</f>
        <v/>
      </c>
      <c r="GJ174">
        <f>IF((GM$1+170)&gt;GK$1,NA(),(GM$1+170)-4)</f>
        <v/>
      </c>
      <c r="GK174">
        <f>IF((GM$1+170)&gt;GK$1,NA(),INDEX('Data Entry'!$O$5:$O$10004,(GM$1+170)-4))</f>
        <v/>
      </c>
      <c r="GL174">
        <f>IF(ISNA(GJ174),NA(),Capability!$K$12)</f>
        <v/>
      </c>
      <c r="GM174">
        <f>IF(ISNA(GJ174),NA(),Capability!$J$12)</f>
        <v/>
      </c>
      <c r="GN174">
        <f>IF(ISNA(GJ174),NA(),Capability!$L$12)</f>
        <v/>
      </c>
      <c r="GO174">
        <f>IF(OR(ISNA(GK174),ISNA(GK173)),NA(),ABS(GK174-GK173))</f>
        <v/>
      </c>
      <c r="GP174">
        <f>IF(ISNA(GJ174),NA(),Capability!$N$12)</f>
        <v/>
      </c>
      <c r="GQ174">
        <f>IF(ISNA(GJ174),NA(),IF(OR(Capability!$Q$12="",Settings!$F$7&lt;&gt;"Y"),NA(),Capability!$Q$12))</f>
        <v/>
      </c>
      <c r="GR174">
        <f>IF(ISNA(GJ174),NA(),IF(OR(Capability!$P$12="",Settings!$F$7&lt;&gt;"Y"),NA(),Capability!$P$12))</f>
        <v/>
      </c>
      <c r="GZ174">
        <f>IF((HC$1+170)&gt;HA$1,NA(),(HC$1+170)-4)</f>
        <v/>
      </c>
      <c r="HA174">
        <f>IF((HC$1+170)&gt;HA$1,NA(),INDEX('Data Entry'!$P$5:$P$10004,(HC$1+170)-4))</f>
        <v/>
      </c>
      <c r="HB174">
        <f>IF(ISNA(GZ174),NA(),Capability!$K$13)</f>
        <v/>
      </c>
      <c r="HC174">
        <f>IF(ISNA(GZ174),NA(),Capability!$J$13)</f>
        <v/>
      </c>
      <c r="HD174">
        <f>IF(ISNA(GZ174),NA(),Capability!$L$13)</f>
        <v/>
      </c>
      <c r="HE174">
        <f>IF(OR(ISNA(HA174),ISNA(HA173)),NA(),ABS(HA174-HA173))</f>
        <v/>
      </c>
      <c r="HF174">
        <f>IF(ISNA(GZ174),NA(),Capability!$N$13)</f>
        <v/>
      </c>
      <c r="HG174">
        <f>IF(ISNA(GZ174),NA(),IF(OR(Capability!$Q$13="",Settings!$F$7&lt;&gt;"Y"),NA(),Capability!$Q$13))</f>
        <v/>
      </c>
      <c r="HH174">
        <f>IF(ISNA(GZ174),NA(),IF(OR(Capability!$P$13="",Settings!$F$7&lt;&gt;"Y"),NA(),Capability!$P$13))</f>
        <v/>
      </c>
      <c r="HP174">
        <f>IF((HS$1+170)&gt;HQ$1,NA(),(HS$1+170)-4)</f>
        <v/>
      </c>
      <c r="HQ174">
        <f>IF((HS$1+170)&gt;HQ$1,NA(),INDEX('Data Entry'!$Q$5:$Q$10004,(HS$1+170)-4))</f>
        <v/>
      </c>
      <c r="HR174">
        <f>IF(ISNA(HP174),NA(),Capability!$K$14)</f>
        <v/>
      </c>
      <c r="HS174">
        <f>IF(ISNA(HP174),NA(),Capability!$J$14)</f>
        <v/>
      </c>
      <c r="HT174">
        <f>IF(ISNA(HP174),NA(),Capability!$L$14)</f>
        <v/>
      </c>
      <c r="HU174">
        <f>IF(OR(ISNA(HQ174),ISNA(HQ173)),NA(),ABS(HQ174-HQ173))</f>
        <v/>
      </c>
      <c r="HV174">
        <f>IF(ISNA(HP174),NA(),Capability!$N$14)</f>
        <v/>
      </c>
      <c r="HW174">
        <f>IF(ISNA(HP174),NA(),IF(OR(Capability!$Q$14="",Settings!$F$7&lt;&gt;"Y"),NA(),Capability!$Q$14))</f>
        <v/>
      </c>
      <c r="HX174">
        <f>IF(ISNA(HP174),NA(),IF(OR(Capability!$P$14="",Settings!$F$7&lt;&gt;"Y"),NA(),Capability!$P$14))</f>
        <v/>
      </c>
    </row>
    <row r="175">
      <c r="A175" s="35" t="inlineStr">
        <is>
          <t>Sigma (within)</t>
        </is>
      </c>
      <c r="B175" s="23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R175">
        <f>IF((CU$1+171)&gt;CS$1,NA(),(CU$1+171)-4)</f>
        <v/>
      </c>
      <c r="CS175">
        <f>IF((CU$1+171)&gt;CS$1,NA(),INDEX('Data Entry'!$I$5:$I$10004,(CU$1+171)-4))</f>
        <v/>
      </c>
      <c r="CT175">
        <f>IF(ISNA(CR175),NA(),Capability!$K$6)</f>
        <v/>
      </c>
      <c r="CU175">
        <f>IF(ISNA(CR175),NA(),Capability!$J$6)</f>
        <v/>
      </c>
      <c r="CV175">
        <f>IF(ISNA(CR175),NA(),Capability!$L$6)</f>
        <v/>
      </c>
      <c r="CW175">
        <f>IF(OR(ISNA(CS175),ISNA(CS174)),NA(),ABS(CS175-CS174))</f>
        <v/>
      </c>
      <c r="CX175">
        <f>IF(ISNA(CR175),NA(),Capability!$N$6)</f>
        <v/>
      </c>
      <c r="CY175">
        <f>IF(ISNA(CR175),NA(),IF(OR(Capability!$Q$6="",Settings!$F$7&lt;&gt;"Y"),NA(),Capability!$Q$6))</f>
        <v/>
      </c>
      <c r="CZ175">
        <f>IF(ISNA(CR175),NA(),IF(OR(Capability!$P$6="",Settings!$F$7&lt;&gt;"Y"),NA(),Capability!$P$6))</f>
        <v/>
      </c>
      <c r="DH175">
        <f>IF((DK$1+171)&gt;DI$1,NA(),(DK$1+171)-4)</f>
        <v/>
      </c>
      <c r="DI175">
        <f>IF((DK$1+171)&gt;DI$1,NA(),INDEX('Data Entry'!$J$5:$J$10004,(DK$1+171)-4))</f>
        <v/>
      </c>
      <c r="DJ175">
        <f>IF(ISNA(DH175),NA(),Capability!$K$7)</f>
        <v/>
      </c>
      <c r="DK175">
        <f>IF(ISNA(DH175),NA(),Capability!$J$7)</f>
        <v/>
      </c>
      <c r="DL175">
        <f>IF(ISNA(DH175),NA(),Capability!$L$7)</f>
        <v/>
      </c>
      <c r="DM175">
        <f>IF(OR(ISNA(DI175),ISNA(DI174)),NA(),ABS(DI175-DI174))</f>
        <v/>
      </c>
      <c r="DN175">
        <f>IF(ISNA(DH175),NA(),Capability!$N$7)</f>
        <v/>
      </c>
      <c r="DO175">
        <f>IF(ISNA(DH175),NA(),IF(OR(Capability!$Q$7="",Settings!$F$7&lt;&gt;"Y"),NA(),Capability!$Q$7))</f>
        <v/>
      </c>
      <c r="DP175">
        <f>IF(ISNA(DH175),NA(),IF(OR(Capability!$P$7="",Settings!$F$7&lt;&gt;"Y"),NA(),Capability!$P$7))</f>
        <v/>
      </c>
      <c r="DX175">
        <f>IF((EA$1+171)&gt;DY$1,NA(),(EA$1+171)-4)</f>
        <v/>
      </c>
      <c r="DY175">
        <f>IF((EA$1+171)&gt;DY$1,NA(),INDEX('Data Entry'!$K$5:$K$10004,(EA$1+171)-4))</f>
        <v/>
      </c>
      <c r="DZ175">
        <f>IF(ISNA(DX175),NA(),Capability!$K$8)</f>
        <v/>
      </c>
      <c r="EA175">
        <f>IF(ISNA(DX175),NA(),Capability!$J$8)</f>
        <v/>
      </c>
      <c r="EB175">
        <f>IF(ISNA(DX175),NA(),Capability!$L$8)</f>
        <v/>
      </c>
      <c r="EC175">
        <f>IF(OR(ISNA(DY175),ISNA(DY174)),NA(),ABS(DY175-DY174))</f>
        <v/>
      </c>
      <c r="ED175">
        <f>IF(ISNA(DX175),NA(),Capability!$N$8)</f>
        <v/>
      </c>
      <c r="EE175">
        <f>IF(ISNA(DX175),NA(),IF(OR(Capability!$Q$8="",Settings!$F$7&lt;&gt;"Y"),NA(),Capability!$Q$8))</f>
        <v/>
      </c>
      <c r="EF175">
        <f>IF(ISNA(DX175),NA(),IF(OR(Capability!$P$8="",Settings!$F$7&lt;&gt;"Y"),NA(),Capability!$P$8))</f>
        <v/>
      </c>
      <c r="EN175">
        <f>IF((EQ$1+171)&gt;EO$1,NA(),(EQ$1+171)-4)</f>
        <v/>
      </c>
      <c r="EO175">
        <f>IF((EQ$1+171)&gt;EO$1,NA(),INDEX('Data Entry'!$L$5:$L$10004,(EQ$1+171)-4))</f>
        <v/>
      </c>
      <c r="EP175">
        <f>IF(ISNA(EN175),NA(),Capability!$K$9)</f>
        <v/>
      </c>
      <c r="EQ175">
        <f>IF(ISNA(EN175),NA(),Capability!$J$9)</f>
        <v/>
      </c>
      <c r="ER175">
        <f>IF(ISNA(EN175),NA(),Capability!$L$9)</f>
        <v/>
      </c>
      <c r="ES175">
        <f>IF(OR(ISNA(EO175),ISNA(EO174)),NA(),ABS(EO175-EO174))</f>
        <v/>
      </c>
      <c r="ET175">
        <f>IF(ISNA(EN175),NA(),Capability!$N$9)</f>
        <v/>
      </c>
      <c r="EU175">
        <f>IF(ISNA(EN175),NA(),IF(OR(Capability!$Q$9="",Settings!$F$7&lt;&gt;"Y"),NA(),Capability!$Q$9))</f>
        <v/>
      </c>
      <c r="EV175">
        <f>IF(ISNA(EN175),NA(),IF(OR(Capability!$P$9="",Settings!$F$7&lt;&gt;"Y"),NA(),Capability!$P$9))</f>
        <v/>
      </c>
      <c r="FD175">
        <f>IF((FG$1+171)&gt;FE$1,NA(),(FG$1+171)-4)</f>
        <v/>
      </c>
      <c r="FE175">
        <f>IF((FG$1+171)&gt;FE$1,NA(),INDEX('Data Entry'!$M$5:$M$10004,(FG$1+171)-4))</f>
        <v/>
      </c>
      <c r="FF175">
        <f>IF(ISNA(FD175),NA(),Capability!$K$10)</f>
        <v/>
      </c>
      <c r="FG175">
        <f>IF(ISNA(FD175),NA(),Capability!$J$10)</f>
        <v/>
      </c>
      <c r="FH175">
        <f>IF(ISNA(FD175),NA(),Capability!$L$10)</f>
        <v/>
      </c>
      <c r="FI175">
        <f>IF(OR(ISNA(FE175),ISNA(FE174)),NA(),ABS(FE175-FE174))</f>
        <v/>
      </c>
      <c r="FJ175">
        <f>IF(ISNA(FD175),NA(),Capability!$N$10)</f>
        <v/>
      </c>
      <c r="FK175">
        <f>IF(ISNA(FD175),NA(),IF(OR(Capability!$Q$10="",Settings!$F$7&lt;&gt;"Y"),NA(),Capability!$Q$10))</f>
        <v/>
      </c>
      <c r="FL175">
        <f>IF(ISNA(FD175),NA(),IF(OR(Capability!$P$10="",Settings!$F$7&lt;&gt;"Y"),NA(),Capability!$P$10))</f>
        <v/>
      </c>
      <c r="FT175">
        <f>IF((FW$1+171)&gt;FU$1,NA(),(FW$1+171)-4)</f>
        <v/>
      </c>
      <c r="FU175">
        <f>IF((FW$1+171)&gt;FU$1,NA(),INDEX('Data Entry'!$N$5:$N$10004,(FW$1+171)-4))</f>
        <v/>
      </c>
      <c r="FV175">
        <f>IF(ISNA(FT175),NA(),Capability!$K$11)</f>
        <v/>
      </c>
      <c r="FW175">
        <f>IF(ISNA(FT175),NA(),Capability!$J$11)</f>
        <v/>
      </c>
      <c r="FX175">
        <f>IF(ISNA(FT175),NA(),Capability!$L$11)</f>
        <v/>
      </c>
      <c r="FY175">
        <f>IF(OR(ISNA(FU175),ISNA(FU174)),NA(),ABS(FU175-FU174))</f>
        <v/>
      </c>
      <c r="FZ175">
        <f>IF(ISNA(FT175),NA(),Capability!$N$11)</f>
        <v/>
      </c>
      <c r="GA175">
        <f>IF(ISNA(FT175),NA(),IF(OR(Capability!$Q$11="",Settings!$F$7&lt;&gt;"Y"),NA(),Capability!$Q$11))</f>
        <v/>
      </c>
      <c r="GB175">
        <f>IF(ISNA(FT175),NA(),IF(OR(Capability!$P$11="",Settings!$F$7&lt;&gt;"Y"),NA(),Capability!$P$11))</f>
        <v/>
      </c>
      <c r="GJ175">
        <f>IF((GM$1+171)&gt;GK$1,NA(),(GM$1+171)-4)</f>
        <v/>
      </c>
      <c r="GK175">
        <f>IF((GM$1+171)&gt;GK$1,NA(),INDEX('Data Entry'!$O$5:$O$10004,(GM$1+171)-4))</f>
        <v/>
      </c>
      <c r="GL175">
        <f>IF(ISNA(GJ175),NA(),Capability!$K$12)</f>
        <v/>
      </c>
      <c r="GM175">
        <f>IF(ISNA(GJ175),NA(),Capability!$J$12)</f>
        <v/>
      </c>
      <c r="GN175">
        <f>IF(ISNA(GJ175),NA(),Capability!$L$12)</f>
        <v/>
      </c>
      <c r="GO175">
        <f>IF(OR(ISNA(GK175),ISNA(GK174)),NA(),ABS(GK175-GK174))</f>
        <v/>
      </c>
      <c r="GP175">
        <f>IF(ISNA(GJ175),NA(),Capability!$N$12)</f>
        <v/>
      </c>
      <c r="GQ175">
        <f>IF(ISNA(GJ175),NA(),IF(OR(Capability!$Q$12="",Settings!$F$7&lt;&gt;"Y"),NA(),Capability!$Q$12))</f>
        <v/>
      </c>
      <c r="GR175">
        <f>IF(ISNA(GJ175),NA(),IF(OR(Capability!$P$12="",Settings!$F$7&lt;&gt;"Y"),NA(),Capability!$P$12))</f>
        <v/>
      </c>
      <c r="GZ175">
        <f>IF((HC$1+171)&gt;HA$1,NA(),(HC$1+171)-4)</f>
        <v/>
      </c>
      <c r="HA175">
        <f>IF((HC$1+171)&gt;HA$1,NA(),INDEX('Data Entry'!$P$5:$P$10004,(HC$1+171)-4))</f>
        <v/>
      </c>
      <c r="HB175">
        <f>IF(ISNA(GZ175),NA(),Capability!$K$13)</f>
        <v/>
      </c>
      <c r="HC175">
        <f>IF(ISNA(GZ175),NA(),Capability!$J$13)</f>
        <v/>
      </c>
      <c r="HD175">
        <f>IF(ISNA(GZ175),NA(),Capability!$L$13)</f>
        <v/>
      </c>
      <c r="HE175">
        <f>IF(OR(ISNA(HA175),ISNA(HA174)),NA(),ABS(HA175-HA174))</f>
        <v/>
      </c>
      <c r="HF175">
        <f>IF(ISNA(GZ175),NA(),Capability!$N$13)</f>
        <v/>
      </c>
      <c r="HG175">
        <f>IF(ISNA(GZ175),NA(),IF(OR(Capability!$Q$13="",Settings!$F$7&lt;&gt;"Y"),NA(),Capability!$Q$13))</f>
        <v/>
      </c>
      <c r="HH175">
        <f>IF(ISNA(GZ175),NA(),IF(OR(Capability!$P$13="",Settings!$F$7&lt;&gt;"Y"),NA(),Capability!$P$13))</f>
        <v/>
      </c>
      <c r="HP175">
        <f>IF((HS$1+171)&gt;HQ$1,NA(),(HS$1+171)-4)</f>
        <v/>
      </c>
      <c r="HQ175">
        <f>IF((HS$1+171)&gt;HQ$1,NA(),INDEX('Data Entry'!$Q$5:$Q$10004,(HS$1+171)-4))</f>
        <v/>
      </c>
      <c r="HR175">
        <f>IF(ISNA(HP175),NA(),Capability!$K$14)</f>
        <v/>
      </c>
      <c r="HS175">
        <f>IF(ISNA(HP175),NA(),Capability!$J$14)</f>
        <v/>
      </c>
      <c r="HT175">
        <f>IF(ISNA(HP175),NA(),Capability!$L$14)</f>
        <v/>
      </c>
      <c r="HU175">
        <f>IF(OR(ISNA(HQ175),ISNA(HQ174)),NA(),ABS(HQ175-HQ174))</f>
        <v/>
      </c>
      <c r="HV175">
        <f>IF(ISNA(HP175),NA(),Capability!$N$14)</f>
        <v/>
      </c>
      <c r="HW175">
        <f>IF(ISNA(HP175),NA(),IF(OR(Capability!$Q$14="",Settings!$F$7&lt;&gt;"Y"),NA(),Capability!$Q$14))</f>
        <v/>
      </c>
      <c r="HX175">
        <f>IF(ISNA(HP175),NA(),IF(OR(Capability!$P$14="",Settings!$F$7&lt;&gt;"Y"),NA(),Capability!$P$14))</f>
        <v/>
      </c>
    </row>
    <row r="176">
      <c r="A176" s="37" t="inlineStr">
        <is>
          <t>CONTROL</t>
        </is>
      </c>
      <c r="B176" s="28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R176">
        <f>IF((CU$1+172)&gt;CS$1,NA(),(CU$1+172)-4)</f>
        <v/>
      </c>
      <c r="CS176">
        <f>IF((CU$1+172)&gt;CS$1,NA(),INDEX('Data Entry'!$I$5:$I$10004,(CU$1+172)-4))</f>
        <v/>
      </c>
      <c r="CT176">
        <f>IF(ISNA(CR176),NA(),Capability!$K$6)</f>
        <v/>
      </c>
      <c r="CU176">
        <f>IF(ISNA(CR176),NA(),Capability!$J$6)</f>
        <v/>
      </c>
      <c r="CV176">
        <f>IF(ISNA(CR176),NA(),Capability!$L$6)</f>
        <v/>
      </c>
      <c r="CW176">
        <f>IF(OR(ISNA(CS176),ISNA(CS175)),NA(),ABS(CS176-CS175))</f>
        <v/>
      </c>
      <c r="CX176">
        <f>IF(ISNA(CR176),NA(),Capability!$N$6)</f>
        <v/>
      </c>
      <c r="CY176">
        <f>IF(ISNA(CR176),NA(),IF(OR(Capability!$Q$6="",Settings!$F$7&lt;&gt;"Y"),NA(),Capability!$Q$6))</f>
        <v/>
      </c>
      <c r="CZ176">
        <f>IF(ISNA(CR176),NA(),IF(OR(Capability!$P$6="",Settings!$F$7&lt;&gt;"Y"),NA(),Capability!$P$6))</f>
        <v/>
      </c>
      <c r="DH176">
        <f>IF((DK$1+172)&gt;DI$1,NA(),(DK$1+172)-4)</f>
        <v/>
      </c>
      <c r="DI176">
        <f>IF((DK$1+172)&gt;DI$1,NA(),INDEX('Data Entry'!$J$5:$J$10004,(DK$1+172)-4))</f>
        <v/>
      </c>
      <c r="DJ176">
        <f>IF(ISNA(DH176),NA(),Capability!$K$7)</f>
        <v/>
      </c>
      <c r="DK176">
        <f>IF(ISNA(DH176),NA(),Capability!$J$7)</f>
        <v/>
      </c>
      <c r="DL176">
        <f>IF(ISNA(DH176),NA(),Capability!$L$7)</f>
        <v/>
      </c>
      <c r="DM176">
        <f>IF(OR(ISNA(DI176),ISNA(DI175)),NA(),ABS(DI176-DI175))</f>
        <v/>
      </c>
      <c r="DN176">
        <f>IF(ISNA(DH176),NA(),Capability!$N$7)</f>
        <v/>
      </c>
      <c r="DO176">
        <f>IF(ISNA(DH176),NA(),IF(OR(Capability!$Q$7="",Settings!$F$7&lt;&gt;"Y"),NA(),Capability!$Q$7))</f>
        <v/>
      </c>
      <c r="DP176">
        <f>IF(ISNA(DH176),NA(),IF(OR(Capability!$P$7="",Settings!$F$7&lt;&gt;"Y"),NA(),Capability!$P$7))</f>
        <v/>
      </c>
      <c r="DX176">
        <f>IF((EA$1+172)&gt;DY$1,NA(),(EA$1+172)-4)</f>
        <v/>
      </c>
      <c r="DY176">
        <f>IF((EA$1+172)&gt;DY$1,NA(),INDEX('Data Entry'!$K$5:$K$10004,(EA$1+172)-4))</f>
        <v/>
      </c>
      <c r="DZ176">
        <f>IF(ISNA(DX176),NA(),Capability!$K$8)</f>
        <v/>
      </c>
      <c r="EA176">
        <f>IF(ISNA(DX176),NA(),Capability!$J$8)</f>
        <v/>
      </c>
      <c r="EB176">
        <f>IF(ISNA(DX176),NA(),Capability!$L$8)</f>
        <v/>
      </c>
      <c r="EC176">
        <f>IF(OR(ISNA(DY176),ISNA(DY175)),NA(),ABS(DY176-DY175))</f>
        <v/>
      </c>
      <c r="ED176">
        <f>IF(ISNA(DX176),NA(),Capability!$N$8)</f>
        <v/>
      </c>
      <c r="EE176">
        <f>IF(ISNA(DX176),NA(),IF(OR(Capability!$Q$8="",Settings!$F$7&lt;&gt;"Y"),NA(),Capability!$Q$8))</f>
        <v/>
      </c>
      <c r="EF176">
        <f>IF(ISNA(DX176),NA(),IF(OR(Capability!$P$8="",Settings!$F$7&lt;&gt;"Y"),NA(),Capability!$P$8))</f>
        <v/>
      </c>
      <c r="EN176">
        <f>IF((EQ$1+172)&gt;EO$1,NA(),(EQ$1+172)-4)</f>
        <v/>
      </c>
      <c r="EO176">
        <f>IF((EQ$1+172)&gt;EO$1,NA(),INDEX('Data Entry'!$L$5:$L$10004,(EQ$1+172)-4))</f>
        <v/>
      </c>
      <c r="EP176">
        <f>IF(ISNA(EN176),NA(),Capability!$K$9)</f>
        <v/>
      </c>
      <c r="EQ176">
        <f>IF(ISNA(EN176),NA(),Capability!$J$9)</f>
        <v/>
      </c>
      <c r="ER176">
        <f>IF(ISNA(EN176),NA(),Capability!$L$9)</f>
        <v/>
      </c>
      <c r="ES176">
        <f>IF(OR(ISNA(EO176),ISNA(EO175)),NA(),ABS(EO176-EO175))</f>
        <v/>
      </c>
      <c r="ET176">
        <f>IF(ISNA(EN176),NA(),Capability!$N$9)</f>
        <v/>
      </c>
      <c r="EU176">
        <f>IF(ISNA(EN176),NA(),IF(OR(Capability!$Q$9="",Settings!$F$7&lt;&gt;"Y"),NA(),Capability!$Q$9))</f>
        <v/>
      </c>
      <c r="EV176">
        <f>IF(ISNA(EN176),NA(),IF(OR(Capability!$P$9="",Settings!$F$7&lt;&gt;"Y"),NA(),Capability!$P$9))</f>
        <v/>
      </c>
      <c r="FD176">
        <f>IF((FG$1+172)&gt;FE$1,NA(),(FG$1+172)-4)</f>
        <v/>
      </c>
      <c r="FE176">
        <f>IF((FG$1+172)&gt;FE$1,NA(),INDEX('Data Entry'!$M$5:$M$10004,(FG$1+172)-4))</f>
        <v/>
      </c>
      <c r="FF176">
        <f>IF(ISNA(FD176),NA(),Capability!$K$10)</f>
        <v/>
      </c>
      <c r="FG176">
        <f>IF(ISNA(FD176),NA(),Capability!$J$10)</f>
        <v/>
      </c>
      <c r="FH176">
        <f>IF(ISNA(FD176),NA(),Capability!$L$10)</f>
        <v/>
      </c>
      <c r="FI176">
        <f>IF(OR(ISNA(FE176),ISNA(FE175)),NA(),ABS(FE176-FE175))</f>
        <v/>
      </c>
      <c r="FJ176">
        <f>IF(ISNA(FD176),NA(),Capability!$N$10)</f>
        <v/>
      </c>
      <c r="FK176">
        <f>IF(ISNA(FD176),NA(),IF(OR(Capability!$Q$10="",Settings!$F$7&lt;&gt;"Y"),NA(),Capability!$Q$10))</f>
        <v/>
      </c>
      <c r="FL176">
        <f>IF(ISNA(FD176),NA(),IF(OR(Capability!$P$10="",Settings!$F$7&lt;&gt;"Y"),NA(),Capability!$P$10))</f>
        <v/>
      </c>
      <c r="FT176">
        <f>IF((FW$1+172)&gt;FU$1,NA(),(FW$1+172)-4)</f>
        <v/>
      </c>
      <c r="FU176">
        <f>IF((FW$1+172)&gt;FU$1,NA(),INDEX('Data Entry'!$N$5:$N$10004,(FW$1+172)-4))</f>
        <v/>
      </c>
      <c r="FV176">
        <f>IF(ISNA(FT176),NA(),Capability!$K$11)</f>
        <v/>
      </c>
      <c r="FW176">
        <f>IF(ISNA(FT176),NA(),Capability!$J$11)</f>
        <v/>
      </c>
      <c r="FX176">
        <f>IF(ISNA(FT176),NA(),Capability!$L$11)</f>
        <v/>
      </c>
      <c r="FY176">
        <f>IF(OR(ISNA(FU176),ISNA(FU175)),NA(),ABS(FU176-FU175))</f>
        <v/>
      </c>
      <c r="FZ176">
        <f>IF(ISNA(FT176),NA(),Capability!$N$11)</f>
        <v/>
      </c>
      <c r="GA176">
        <f>IF(ISNA(FT176),NA(),IF(OR(Capability!$Q$11="",Settings!$F$7&lt;&gt;"Y"),NA(),Capability!$Q$11))</f>
        <v/>
      </c>
      <c r="GB176">
        <f>IF(ISNA(FT176),NA(),IF(OR(Capability!$P$11="",Settings!$F$7&lt;&gt;"Y"),NA(),Capability!$P$11))</f>
        <v/>
      </c>
      <c r="GJ176">
        <f>IF((GM$1+172)&gt;GK$1,NA(),(GM$1+172)-4)</f>
        <v/>
      </c>
      <c r="GK176">
        <f>IF((GM$1+172)&gt;GK$1,NA(),INDEX('Data Entry'!$O$5:$O$10004,(GM$1+172)-4))</f>
        <v/>
      </c>
      <c r="GL176">
        <f>IF(ISNA(GJ176),NA(),Capability!$K$12)</f>
        <v/>
      </c>
      <c r="GM176">
        <f>IF(ISNA(GJ176),NA(),Capability!$J$12)</f>
        <v/>
      </c>
      <c r="GN176">
        <f>IF(ISNA(GJ176),NA(),Capability!$L$12)</f>
        <v/>
      </c>
      <c r="GO176">
        <f>IF(OR(ISNA(GK176),ISNA(GK175)),NA(),ABS(GK176-GK175))</f>
        <v/>
      </c>
      <c r="GP176">
        <f>IF(ISNA(GJ176),NA(),Capability!$N$12)</f>
        <v/>
      </c>
      <c r="GQ176">
        <f>IF(ISNA(GJ176),NA(),IF(OR(Capability!$Q$12="",Settings!$F$7&lt;&gt;"Y"),NA(),Capability!$Q$12))</f>
        <v/>
      </c>
      <c r="GR176">
        <f>IF(ISNA(GJ176),NA(),IF(OR(Capability!$P$12="",Settings!$F$7&lt;&gt;"Y"),NA(),Capability!$P$12))</f>
        <v/>
      </c>
      <c r="GZ176">
        <f>IF((HC$1+172)&gt;HA$1,NA(),(HC$1+172)-4)</f>
        <v/>
      </c>
      <c r="HA176">
        <f>IF((HC$1+172)&gt;HA$1,NA(),INDEX('Data Entry'!$P$5:$P$10004,(HC$1+172)-4))</f>
        <v/>
      </c>
      <c r="HB176">
        <f>IF(ISNA(GZ176),NA(),Capability!$K$13)</f>
        <v/>
      </c>
      <c r="HC176">
        <f>IF(ISNA(GZ176),NA(),Capability!$J$13)</f>
        <v/>
      </c>
      <c r="HD176">
        <f>IF(ISNA(GZ176),NA(),Capability!$L$13)</f>
        <v/>
      </c>
      <c r="HE176">
        <f>IF(OR(ISNA(HA176),ISNA(HA175)),NA(),ABS(HA176-HA175))</f>
        <v/>
      </c>
      <c r="HF176">
        <f>IF(ISNA(GZ176),NA(),Capability!$N$13)</f>
        <v/>
      </c>
      <c r="HG176">
        <f>IF(ISNA(GZ176),NA(),IF(OR(Capability!$Q$13="",Settings!$F$7&lt;&gt;"Y"),NA(),Capability!$Q$13))</f>
        <v/>
      </c>
      <c r="HH176">
        <f>IF(ISNA(GZ176),NA(),IF(OR(Capability!$P$13="",Settings!$F$7&lt;&gt;"Y"),NA(),Capability!$P$13))</f>
        <v/>
      </c>
      <c r="HP176">
        <f>IF((HS$1+172)&gt;HQ$1,NA(),(HS$1+172)-4)</f>
        <v/>
      </c>
      <c r="HQ176">
        <f>IF((HS$1+172)&gt;HQ$1,NA(),INDEX('Data Entry'!$Q$5:$Q$10004,(HS$1+172)-4))</f>
        <v/>
      </c>
      <c r="HR176">
        <f>IF(ISNA(HP176),NA(),Capability!$K$14)</f>
        <v/>
      </c>
      <c r="HS176">
        <f>IF(ISNA(HP176),NA(),Capability!$J$14)</f>
        <v/>
      </c>
      <c r="HT176">
        <f>IF(ISNA(HP176),NA(),Capability!$L$14)</f>
        <v/>
      </c>
      <c r="HU176">
        <f>IF(OR(ISNA(HQ176),ISNA(HQ175)),NA(),ABS(HQ176-HQ175))</f>
        <v/>
      </c>
      <c r="HV176">
        <f>IF(ISNA(HP176),NA(),Capability!$N$14)</f>
        <v/>
      </c>
      <c r="HW176">
        <f>IF(ISNA(HP176),NA(),IF(OR(Capability!$Q$14="",Settings!$F$7&lt;&gt;"Y"),NA(),Capability!$Q$14))</f>
        <v/>
      </c>
      <c r="HX176">
        <f>IF(ISNA(HP176),NA(),IF(OR(Capability!$P$14="",Settings!$F$7&lt;&gt;"Y"),NA(),Capability!$P$14))</f>
        <v/>
      </c>
    </row>
    <row r="177">
      <c r="A177" s="35" t="inlineStr">
        <is>
          <t>UCL</t>
        </is>
      </c>
      <c r="B177" s="23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R177">
        <f>IF((CU$1+173)&gt;CS$1,NA(),(CU$1+173)-4)</f>
        <v/>
      </c>
      <c r="CS177">
        <f>IF((CU$1+173)&gt;CS$1,NA(),INDEX('Data Entry'!$I$5:$I$10004,(CU$1+173)-4))</f>
        <v/>
      </c>
      <c r="CT177">
        <f>IF(ISNA(CR177),NA(),Capability!$K$6)</f>
        <v/>
      </c>
      <c r="CU177">
        <f>IF(ISNA(CR177),NA(),Capability!$J$6)</f>
        <v/>
      </c>
      <c r="CV177">
        <f>IF(ISNA(CR177),NA(),Capability!$L$6)</f>
        <v/>
      </c>
      <c r="CW177">
        <f>IF(OR(ISNA(CS177),ISNA(CS176)),NA(),ABS(CS177-CS176))</f>
        <v/>
      </c>
      <c r="CX177">
        <f>IF(ISNA(CR177),NA(),Capability!$N$6)</f>
        <v/>
      </c>
      <c r="CY177">
        <f>IF(ISNA(CR177),NA(),IF(OR(Capability!$Q$6="",Settings!$F$7&lt;&gt;"Y"),NA(),Capability!$Q$6))</f>
        <v/>
      </c>
      <c r="CZ177">
        <f>IF(ISNA(CR177),NA(),IF(OR(Capability!$P$6="",Settings!$F$7&lt;&gt;"Y"),NA(),Capability!$P$6))</f>
        <v/>
      </c>
      <c r="DH177">
        <f>IF((DK$1+173)&gt;DI$1,NA(),(DK$1+173)-4)</f>
        <v/>
      </c>
      <c r="DI177">
        <f>IF((DK$1+173)&gt;DI$1,NA(),INDEX('Data Entry'!$J$5:$J$10004,(DK$1+173)-4))</f>
        <v/>
      </c>
      <c r="DJ177">
        <f>IF(ISNA(DH177),NA(),Capability!$K$7)</f>
        <v/>
      </c>
      <c r="DK177">
        <f>IF(ISNA(DH177),NA(),Capability!$J$7)</f>
        <v/>
      </c>
      <c r="DL177">
        <f>IF(ISNA(DH177),NA(),Capability!$L$7)</f>
        <v/>
      </c>
      <c r="DM177">
        <f>IF(OR(ISNA(DI177),ISNA(DI176)),NA(),ABS(DI177-DI176))</f>
        <v/>
      </c>
      <c r="DN177">
        <f>IF(ISNA(DH177),NA(),Capability!$N$7)</f>
        <v/>
      </c>
      <c r="DO177">
        <f>IF(ISNA(DH177),NA(),IF(OR(Capability!$Q$7="",Settings!$F$7&lt;&gt;"Y"),NA(),Capability!$Q$7))</f>
        <v/>
      </c>
      <c r="DP177">
        <f>IF(ISNA(DH177),NA(),IF(OR(Capability!$P$7="",Settings!$F$7&lt;&gt;"Y"),NA(),Capability!$P$7))</f>
        <v/>
      </c>
      <c r="DX177">
        <f>IF((EA$1+173)&gt;DY$1,NA(),(EA$1+173)-4)</f>
        <v/>
      </c>
      <c r="DY177">
        <f>IF((EA$1+173)&gt;DY$1,NA(),INDEX('Data Entry'!$K$5:$K$10004,(EA$1+173)-4))</f>
        <v/>
      </c>
      <c r="DZ177">
        <f>IF(ISNA(DX177),NA(),Capability!$K$8)</f>
        <v/>
      </c>
      <c r="EA177">
        <f>IF(ISNA(DX177),NA(),Capability!$J$8)</f>
        <v/>
      </c>
      <c r="EB177">
        <f>IF(ISNA(DX177),NA(),Capability!$L$8)</f>
        <v/>
      </c>
      <c r="EC177">
        <f>IF(OR(ISNA(DY177),ISNA(DY176)),NA(),ABS(DY177-DY176))</f>
        <v/>
      </c>
      <c r="ED177">
        <f>IF(ISNA(DX177),NA(),Capability!$N$8)</f>
        <v/>
      </c>
      <c r="EE177">
        <f>IF(ISNA(DX177),NA(),IF(OR(Capability!$Q$8="",Settings!$F$7&lt;&gt;"Y"),NA(),Capability!$Q$8))</f>
        <v/>
      </c>
      <c r="EF177">
        <f>IF(ISNA(DX177),NA(),IF(OR(Capability!$P$8="",Settings!$F$7&lt;&gt;"Y"),NA(),Capability!$P$8))</f>
        <v/>
      </c>
      <c r="EN177">
        <f>IF((EQ$1+173)&gt;EO$1,NA(),(EQ$1+173)-4)</f>
        <v/>
      </c>
      <c r="EO177">
        <f>IF((EQ$1+173)&gt;EO$1,NA(),INDEX('Data Entry'!$L$5:$L$10004,(EQ$1+173)-4))</f>
        <v/>
      </c>
      <c r="EP177">
        <f>IF(ISNA(EN177),NA(),Capability!$K$9)</f>
        <v/>
      </c>
      <c r="EQ177">
        <f>IF(ISNA(EN177),NA(),Capability!$J$9)</f>
        <v/>
      </c>
      <c r="ER177">
        <f>IF(ISNA(EN177),NA(),Capability!$L$9)</f>
        <v/>
      </c>
      <c r="ES177">
        <f>IF(OR(ISNA(EO177),ISNA(EO176)),NA(),ABS(EO177-EO176))</f>
        <v/>
      </c>
      <c r="ET177">
        <f>IF(ISNA(EN177),NA(),Capability!$N$9)</f>
        <v/>
      </c>
      <c r="EU177">
        <f>IF(ISNA(EN177),NA(),IF(OR(Capability!$Q$9="",Settings!$F$7&lt;&gt;"Y"),NA(),Capability!$Q$9))</f>
        <v/>
      </c>
      <c r="EV177">
        <f>IF(ISNA(EN177),NA(),IF(OR(Capability!$P$9="",Settings!$F$7&lt;&gt;"Y"),NA(),Capability!$P$9))</f>
        <v/>
      </c>
      <c r="FD177">
        <f>IF((FG$1+173)&gt;FE$1,NA(),(FG$1+173)-4)</f>
        <v/>
      </c>
      <c r="FE177">
        <f>IF((FG$1+173)&gt;FE$1,NA(),INDEX('Data Entry'!$M$5:$M$10004,(FG$1+173)-4))</f>
        <v/>
      </c>
      <c r="FF177">
        <f>IF(ISNA(FD177),NA(),Capability!$K$10)</f>
        <v/>
      </c>
      <c r="FG177">
        <f>IF(ISNA(FD177),NA(),Capability!$J$10)</f>
        <v/>
      </c>
      <c r="FH177">
        <f>IF(ISNA(FD177),NA(),Capability!$L$10)</f>
        <v/>
      </c>
      <c r="FI177">
        <f>IF(OR(ISNA(FE177),ISNA(FE176)),NA(),ABS(FE177-FE176))</f>
        <v/>
      </c>
      <c r="FJ177">
        <f>IF(ISNA(FD177),NA(),Capability!$N$10)</f>
        <v/>
      </c>
      <c r="FK177">
        <f>IF(ISNA(FD177),NA(),IF(OR(Capability!$Q$10="",Settings!$F$7&lt;&gt;"Y"),NA(),Capability!$Q$10))</f>
        <v/>
      </c>
      <c r="FL177">
        <f>IF(ISNA(FD177),NA(),IF(OR(Capability!$P$10="",Settings!$F$7&lt;&gt;"Y"),NA(),Capability!$P$10))</f>
        <v/>
      </c>
      <c r="FT177">
        <f>IF((FW$1+173)&gt;FU$1,NA(),(FW$1+173)-4)</f>
        <v/>
      </c>
      <c r="FU177">
        <f>IF((FW$1+173)&gt;FU$1,NA(),INDEX('Data Entry'!$N$5:$N$10004,(FW$1+173)-4))</f>
        <v/>
      </c>
      <c r="FV177">
        <f>IF(ISNA(FT177),NA(),Capability!$K$11)</f>
        <v/>
      </c>
      <c r="FW177">
        <f>IF(ISNA(FT177),NA(),Capability!$J$11)</f>
        <v/>
      </c>
      <c r="FX177">
        <f>IF(ISNA(FT177),NA(),Capability!$L$11)</f>
        <v/>
      </c>
      <c r="FY177">
        <f>IF(OR(ISNA(FU177),ISNA(FU176)),NA(),ABS(FU177-FU176))</f>
        <v/>
      </c>
      <c r="FZ177">
        <f>IF(ISNA(FT177),NA(),Capability!$N$11)</f>
        <v/>
      </c>
      <c r="GA177">
        <f>IF(ISNA(FT177),NA(),IF(OR(Capability!$Q$11="",Settings!$F$7&lt;&gt;"Y"),NA(),Capability!$Q$11))</f>
        <v/>
      </c>
      <c r="GB177">
        <f>IF(ISNA(FT177),NA(),IF(OR(Capability!$P$11="",Settings!$F$7&lt;&gt;"Y"),NA(),Capability!$P$11))</f>
        <v/>
      </c>
      <c r="GJ177">
        <f>IF((GM$1+173)&gt;GK$1,NA(),(GM$1+173)-4)</f>
        <v/>
      </c>
      <c r="GK177">
        <f>IF((GM$1+173)&gt;GK$1,NA(),INDEX('Data Entry'!$O$5:$O$10004,(GM$1+173)-4))</f>
        <v/>
      </c>
      <c r="GL177">
        <f>IF(ISNA(GJ177),NA(),Capability!$K$12)</f>
        <v/>
      </c>
      <c r="GM177">
        <f>IF(ISNA(GJ177),NA(),Capability!$J$12)</f>
        <v/>
      </c>
      <c r="GN177">
        <f>IF(ISNA(GJ177),NA(),Capability!$L$12)</f>
        <v/>
      </c>
      <c r="GO177">
        <f>IF(OR(ISNA(GK177),ISNA(GK176)),NA(),ABS(GK177-GK176))</f>
        <v/>
      </c>
      <c r="GP177">
        <f>IF(ISNA(GJ177),NA(),Capability!$N$12)</f>
        <v/>
      </c>
      <c r="GQ177">
        <f>IF(ISNA(GJ177),NA(),IF(OR(Capability!$Q$12="",Settings!$F$7&lt;&gt;"Y"),NA(),Capability!$Q$12))</f>
        <v/>
      </c>
      <c r="GR177">
        <f>IF(ISNA(GJ177),NA(),IF(OR(Capability!$P$12="",Settings!$F$7&lt;&gt;"Y"),NA(),Capability!$P$12))</f>
        <v/>
      </c>
      <c r="GZ177">
        <f>IF((HC$1+173)&gt;HA$1,NA(),(HC$1+173)-4)</f>
        <v/>
      </c>
      <c r="HA177">
        <f>IF((HC$1+173)&gt;HA$1,NA(),INDEX('Data Entry'!$P$5:$P$10004,(HC$1+173)-4))</f>
        <v/>
      </c>
      <c r="HB177">
        <f>IF(ISNA(GZ177),NA(),Capability!$K$13)</f>
        <v/>
      </c>
      <c r="HC177">
        <f>IF(ISNA(GZ177),NA(),Capability!$J$13)</f>
        <v/>
      </c>
      <c r="HD177">
        <f>IF(ISNA(GZ177),NA(),Capability!$L$13)</f>
        <v/>
      </c>
      <c r="HE177">
        <f>IF(OR(ISNA(HA177),ISNA(HA176)),NA(),ABS(HA177-HA176))</f>
        <v/>
      </c>
      <c r="HF177">
        <f>IF(ISNA(GZ177),NA(),Capability!$N$13)</f>
        <v/>
      </c>
      <c r="HG177">
        <f>IF(ISNA(GZ177),NA(),IF(OR(Capability!$Q$13="",Settings!$F$7&lt;&gt;"Y"),NA(),Capability!$Q$13))</f>
        <v/>
      </c>
      <c r="HH177">
        <f>IF(ISNA(GZ177),NA(),IF(OR(Capability!$P$13="",Settings!$F$7&lt;&gt;"Y"),NA(),Capability!$P$13))</f>
        <v/>
      </c>
      <c r="HP177">
        <f>IF((HS$1+173)&gt;HQ$1,NA(),(HS$1+173)-4)</f>
        <v/>
      </c>
      <c r="HQ177">
        <f>IF((HS$1+173)&gt;HQ$1,NA(),INDEX('Data Entry'!$Q$5:$Q$10004,(HS$1+173)-4))</f>
        <v/>
      </c>
      <c r="HR177">
        <f>IF(ISNA(HP177),NA(),Capability!$K$14)</f>
        <v/>
      </c>
      <c r="HS177">
        <f>IF(ISNA(HP177),NA(),Capability!$J$14)</f>
        <v/>
      </c>
      <c r="HT177">
        <f>IF(ISNA(HP177),NA(),Capability!$L$14)</f>
        <v/>
      </c>
      <c r="HU177">
        <f>IF(OR(ISNA(HQ177),ISNA(HQ176)),NA(),ABS(HQ177-HQ176))</f>
        <v/>
      </c>
      <c r="HV177">
        <f>IF(ISNA(HP177),NA(),Capability!$N$14)</f>
        <v/>
      </c>
      <c r="HW177">
        <f>IF(ISNA(HP177),NA(),IF(OR(Capability!$Q$14="",Settings!$F$7&lt;&gt;"Y"),NA(),Capability!$Q$14))</f>
        <v/>
      </c>
      <c r="HX177">
        <f>IF(ISNA(HP177),NA(),IF(OR(Capability!$P$14="",Settings!$F$7&lt;&gt;"Y"),NA(),Capability!$P$14))</f>
        <v/>
      </c>
    </row>
    <row r="178">
      <c r="A178" s="35" t="inlineStr">
        <is>
          <t>CL</t>
        </is>
      </c>
      <c r="B178" s="23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R178">
        <f>IF((CU$1+174)&gt;CS$1,NA(),(CU$1+174)-4)</f>
        <v/>
      </c>
      <c r="CS178">
        <f>IF((CU$1+174)&gt;CS$1,NA(),INDEX('Data Entry'!$I$5:$I$10004,(CU$1+174)-4))</f>
        <v/>
      </c>
      <c r="CT178">
        <f>IF(ISNA(CR178),NA(),Capability!$K$6)</f>
        <v/>
      </c>
      <c r="CU178">
        <f>IF(ISNA(CR178),NA(),Capability!$J$6)</f>
        <v/>
      </c>
      <c r="CV178">
        <f>IF(ISNA(CR178),NA(),Capability!$L$6)</f>
        <v/>
      </c>
      <c r="CW178">
        <f>IF(OR(ISNA(CS178),ISNA(CS177)),NA(),ABS(CS178-CS177))</f>
        <v/>
      </c>
      <c r="CX178">
        <f>IF(ISNA(CR178),NA(),Capability!$N$6)</f>
        <v/>
      </c>
      <c r="CY178">
        <f>IF(ISNA(CR178),NA(),IF(OR(Capability!$Q$6="",Settings!$F$7&lt;&gt;"Y"),NA(),Capability!$Q$6))</f>
        <v/>
      </c>
      <c r="CZ178">
        <f>IF(ISNA(CR178),NA(),IF(OR(Capability!$P$6="",Settings!$F$7&lt;&gt;"Y"),NA(),Capability!$P$6))</f>
        <v/>
      </c>
      <c r="DH178">
        <f>IF((DK$1+174)&gt;DI$1,NA(),(DK$1+174)-4)</f>
        <v/>
      </c>
      <c r="DI178">
        <f>IF((DK$1+174)&gt;DI$1,NA(),INDEX('Data Entry'!$J$5:$J$10004,(DK$1+174)-4))</f>
        <v/>
      </c>
      <c r="DJ178">
        <f>IF(ISNA(DH178),NA(),Capability!$K$7)</f>
        <v/>
      </c>
      <c r="DK178">
        <f>IF(ISNA(DH178),NA(),Capability!$J$7)</f>
        <v/>
      </c>
      <c r="DL178">
        <f>IF(ISNA(DH178),NA(),Capability!$L$7)</f>
        <v/>
      </c>
      <c r="DM178">
        <f>IF(OR(ISNA(DI178),ISNA(DI177)),NA(),ABS(DI178-DI177))</f>
        <v/>
      </c>
      <c r="DN178">
        <f>IF(ISNA(DH178),NA(),Capability!$N$7)</f>
        <v/>
      </c>
      <c r="DO178">
        <f>IF(ISNA(DH178),NA(),IF(OR(Capability!$Q$7="",Settings!$F$7&lt;&gt;"Y"),NA(),Capability!$Q$7))</f>
        <v/>
      </c>
      <c r="DP178">
        <f>IF(ISNA(DH178),NA(),IF(OR(Capability!$P$7="",Settings!$F$7&lt;&gt;"Y"),NA(),Capability!$P$7))</f>
        <v/>
      </c>
      <c r="DX178">
        <f>IF((EA$1+174)&gt;DY$1,NA(),(EA$1+174)-4)</f>
        <v/>
      </c>
      <c r="DY178">
        <f>IF((EA$1+174)&gt;DY$1,NA(),INDEX('Data Entry'!$K$5:$K$10004,(EA$1+174)-4))</f>
        <v/>
      </c>
      <c r="DZ178">
        <f>IF(ISNA(DX178),NA(),Capability!$K$8)</f>
        <v/>
      </c>
      <c r="EA178">
        <f>IF(ISNA(DX178),NA(),Capability!$J$8)</f>
        <v/>
      </c>
      <c r="EB178">
        <f>IF(ISNA(DX178),NA(),Capability!$L$8)</f>
        <v/>
      </c>
      <c r="EC178">
        <f>IF(OR(ISNA(DY178),ISNA(DY177)),NA(),ABS(DY178-DY177))</f>
        <v/>
      </c>
      <c r="ED178">
        <f>IF(ISNA(DX178),NA(),Capability!$N$8)</f>
        <v/>
      </c>
      <c r="EE178">
        <f>IF(ISNA(DX178),NA(),IF(OR(Capability!$Q$8="",Settings!$F$7&lt;&gt;"Y"),NA(),Capability!$Q$8))</f>
        <v/>
      </c>
      <c r="EF178">
        <f>IF(ISNA(DX178),NA(),IF(OR(Capability!$P$8="",Settings!$F$7&lt;&gt;"Y"),NA(),Capability!$P$8))</f>
        <v/>
      </c>
      <c r="EN178">
        <f>IF((EQ$1+174)&gt;EO$1,NA(),(EQ$1+174)-4)</f>
        <v/>
      </c>
      <c r="EO178">
        <f>IF((EQ$1+174)&gt;EO$1,NA(),INDEX('Data Entry'!$L$5:$L$10004,(EQ$1+174)-4))</f>
        <v/>
      </c>
      <c r="EP178">
        <f>IF(ISNA(EN178),NA(),Capability!$K$9)</f>
        <v/>
      </c>
      <c r="EQ178">
        <f>IF(ISNA(EN178),NA(),Capability!$J$9)</f>
        <v/>
      </c>
      <c r="ER178">
        <f>IF(ISNA(EN178),NA(),Capability!$L$9)</f>
        <v/>
      </c>
      <c r="ES178">
        <f>IF(OR(ISNA(EO178),ISNA(EO177)),NA(),ABS(EO178-EO177))</f>
        <v/>
      </c>
      <c r="ET178">
        <f>IF(ISNA(EN178),NA(),Capability!$N$9)</f>
        <v/>
      </c>
      <c r="EU178">
        <f>IF(ISNA(EN178),NA(),IF(OR(Capability!$Q$9="",Settings!$F$7&lt;&gt;"Y"),NA(),Capability!$Q$9))</f>
        <v/>
      </c>
      <c r="EV178">
        <f>IF(ISNA(EN178),NA(),IF(OR(Capability!$P$9="",Settings!$F$7&lt;&gt;"Y"),NA(),Capability!$P$9))</f>
        <v/>
      </c>
      <c r="FD178">
        <f>IF((FG$1+174)&gt;FE$1,NA(),(FG$1+174)-4)</f>
        <v/>
      </c>
      <c r="FE178">
        <f>IF((FG$1+174)&gt;FE$1,NA(),INDEX('Data Entry'!$M$5:$M$10004,(FG$1+174)-4))</f>
        <v/>
      </c>
      <c r="FF178">
        <f>IF(ISNA(FD178),NA(),Capability!$K$10)</f>
        <v/>
      </c>
      <c r="FG178">
        <f>IF(ISNA(FD178),NA(),Capability!$J$10)</f>
        <v/>
      </c>
      <c r="FH178">
        <f>IF(ISNA(FD178),NA(),Capability!$L$10)</f>
        <v/>
      </c>
      <c r="FI178">
        <f>IF(OR(ISNA(FE178),ISNA(FE177)),NA(),ABS(FE178-FE177))</f>
        <v/>
      </c>
      <c r="FJ178">
        <f>IF(ISNA(FD178),NA(),Capability!$N$10)</f>
        <v/>
      </c>
      <c r="FK178">
        <f>IF(ISNA(FD178),NA(),IF(OR(Capability!$Q$10="",Settings!$F$7&lt;&gt;"Y"),NA(),Capability!$Q$10))</f>
        <v/>
      </c>
      <c r="FL178">
        <f>IF(ISNA(FD178),NA(),IF(OR(Capability!$P$10="",Settings!$F$7&lt;&gt;"Y"),NA(),Capability!$P$10))</f>
        <v/>
      </c>
      <c r="FT178">
        <f>IF((FW$1+174)&gt;FU$1,NA(),(FW$1+174)-4)</f>
        <v/>
      </c>
      <c r="FU178">
        <f>IF((FW$1+174)&gt;FU$1,NA(),INDEX('Data Entry'!$N$5:$N$10004,(FW$1+174)-4))</f>
        <v/>
      </c>
      <c r="FV178">
        <f>IF(ISNA(FT178),NA(),Capability!$K$11)</f>
        <v/>
      </c>
      <c r="FW178">
        <f>IF(ISNA(FT178),NA(),Capability!$J$11)</f>
        <v/>
      </c>
      <c r="FX178">
        <f>IF(ISNA(FT178),NA(),Capability!$L$11)</f>
        <v/>
      </c>
      <c r="FY178">
        <f>IF(OR(ISNA(FU178),ISNA(FU177)),NA(),ABS(FU178-FU177))</f>
        <v/>
      </c>
      <c r="FZ178">
        <f>IF(ISNA(FT178),NA(),Capability!$N$11)</f>
        <v/>
      </c>
      <c r="GA178">
        <f>IF(ISNA(FT178),NA(),IF(OR(Capability!$Q$11="",Settings!$F$7&lt;&gt;"Y"),NA(),Capability!$Q$11))</f>
        <v/>
      </c>
      <c r="GB178">
        <f>IF(ISNA(FT178),NA(),IF(OR(Capability!$P$11="",Settings!$F$7&lt;&gt;"Y"),NA(),Capability!$P$11))</f>
        <v/>
      </c>
      <c r="GJ178">
        <f>IF((GM$1+174)&gt;GK$1,NA(),(GM$1+174)-4)</f>
        <v/>
      </c>
      <c r="GK178">
        <f>IF((GM$1+174)&gt;GK$1,NA(),INDEX('Data Entry'!$O$5:$O$10004,(GM$1+174)-4))</f>
        <v/>
      </c>
      <c r="GL178">
        <f>IF(ISNA(GJ178),NA(),Capability!$K$12)</f>
        <v/>
      </c>
      <c r="GM178">
        <f>IF(ISNA(GJ178),NA(),Capability!$J$12)</f>
        <v/>
      </c>
      <c r="GN178">
        <f>IF(ISNA(GJ178),NA(),Capability!$L$12)</f>
        <v/>
      </c>
      <c r="GO178">
        <f>IF(OR(ISNA(GK178),ISNA(GK177)),NA(),ABS(GK178-GK177))</f>
        <v/>
      </c>
      <c r="GP178">
        <f>IF(ISNA(GJ178),NA(),Capability!$N$12)</f>
        <v/>
      </c>
      <c r="GQ178">
        <f>IF(ISNA(GJ178),NA(),IF(OR(Capability!$Q$12="",Settings!$F$7&lt;&gt;"Y"),NA(),Capability!$Q$12))</f>
        <v/>
      </c>
      <c r="GR178">
        <f>IF(ISNA(GJ178),NA(),IF(OR(Capability!$P$12="",Settings!$F$7&lt;&gt;"Y"),NA(),Capability!$P$12))</f>
        <v/>
      </c>
      <c r="GZ178">
        <f>IF((HC$1+174)&gt;HA$1,NA(),(HC$1+174)-4)</f>
        <v/>
      </c>
      <c r="HA178">
        <f>IF((HC$1+174)&gt;HA$1,NA(),INDEX('Data Entry'!$P$5:$P$10004,(HC$1+174)-4))</f>
        <v/>
      </c>
      <c r="HB178">
        <f>IF(ISNA(GZ178),NA(),Capability!$K$13)</f>
        <v/>
      </c>
      <c r="HC178">
        <f>IF(ISNA(GZ178),NA(),Capability!$J$13)</f>
        <v/>
      </c>
      <c r="HD178">
        <f>IF(ISNA(GZ178),NA(),Capability!$L$13)</f>
        <v/>
      </c>
      <c r="HE178">
        <f>IF(OR(ISNA(HA178),ISNA(HA177)),NA(),ABS(HA178-HA177))</f>
        <v/>
      </c>
      <c r="HF178">
        <f>IF(ISNA(GZ178),NA(),Capability!$N$13)</f>
        <v/>
      </c>
      <c r="HG178">
        <f>IF(ISNA(GZ178),NA(),IF(OR(Capability!$Q$13="",Settings!$F$7&lt;&gt;"Y"),NA(),Capability!$Q$13))</f>
        <v/>
      </c>
      <c r="HH178">
        <f>IF(ISNA(GZ178),NA(),IF(OR(Capability!$P$13="",Settings!$F$7&lt;&gt;"Y"),NA(),Capability!$P$13))</f>
        <v/>
      </c>
      <c r="HP178">
        <f>IF((HS$1+174)&gt;HQ$1,NA(),(HS$1+174)-4)</f>
        <v/>
      </c>
      <c r="HQ178">
        <f>IF((HS$1+174)&gt;HQ$1,NA(),INDEX('Data Entry'!$Q$5:$Q$10004,(HS$1+174)-4))</f>
        <v/>
      </c>
      <c r="HR178">
        <f>IF(ISNA(HP178),NA(),Capability!$K$14)</f>
        <v/>
      </c>
      <c r="HS178">
        <f>IF(ISNA(HP178),NA(),Capability!$J$14)</f>
        <v/>
      </c>
      <c r="HT178">
        <f>IF(ISNA(HP178),NA(),Capability!$L$14)</f>
        <v/>
      </c>
      <c r="HU178">
        <f>IF(OR(ISNA(HQ178),ISNA(HQ177)),NA(),ABS(HQ178-HQ177))</f>
        <v/>
      </c>
      <c r="HV178">
        <f>IF(ISNA(HP178),NA(),Capability!$N$14)</f>
        <v/>
      </c>
      <c r="HW178">
        <f>IF(ISNA(HP178),NA(),IF(OR(Capability!$Q$14="",Settings!$F$7&lt;&gt;"Y"),NA(),Capability!$Q$14))</f>
        <v/>
      </c>
      <c r="HX178">
        <f>IF(ISNA(HP178),NA(),IF(OR(Capability!$P$14="",Settings!$F$7&lt;&gt;"Y"),NA(),Capability!$P$14))</f>
        <v/>
      </c>
    </row>
    <row r="179">
      <c r="A179" s="35" t="inlineStr">
        <is>
          <t>LCL</t>
        </is>
      </c>
      <c r="B179" s="23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R179">
        <f>IF((CU$1+175)&gt;CS$1,NA(),(CU$1+175)-4)</f>
        <v/>
      </c>
      <c r="CS179">
        <f>IF((CU$1+175)&gt;CS$1,NA(),INDEX('Data Entry'!$I$5:$I$10004,(CU$1+175)-4))</f>
        <v/>
      </c>
      <c r="CT179">
        <f>IF(ISNA(CR179),NA(),Capability!$K$6)</f>
        <v/>
      </c>
      <c r="CU179">
        <f>IF(ISNA(CR179),NA(),Capability!$J$6)</f>
        <v/>
      </c>
      <c r="CV179">
        <f>IF(ISNA(CR179),NA(),Capability!$L$6)</f>
        <v/>
      </c>
      <c r="CW179">
        <f>IF(OR(ISNA(CS179),ISNA(CS178)),NA(),ABS(CS179-CS178))</f>
        <v/>
      </c>
      <c r="CX179">
        <f>IF(ISNA(CR179),NA(),Capability!$N$6)</f>
        <v/>
      </c>
      <c r="CY179">
        <f>IF(ISNA(CR179),NA(),IF(OR(Capability!$Q$6="",Settings!$F$7&lt;&gt;"Y"),NA(),Capability!$Q$6))</f>
        <v/>
      </c>
      <c r="CZ179">
        <f>IF(ISNA(CR179),NA(),IF(OR(Capability!$P$6="",Settings!$F$7&lt;&gt;"Y"),NA(),Capability!$P$6))</f>
        <v/>
      </c>
      <c r="DH179">
        <f>IF((DK$1+175)&gt;DI$1,NA(),(DK$1+175)-4)</f>
        <v/>
      </c>
      <c r="DI179">
        <f>IF((DK$1+175)&gt;DI$1,NA(),INDEX('Data Entry'!$J$5:$J$10004,(DK$1+175)-4))</f>
        <v/>
      </c>
      <c r="DJ179">
        <f>IF(ISNA(DH179),NA(),Capability!$K$7)</f>
        <v/>
      </c>
      <c r="DK179">
        <f>IF(ISNA(DH179),NA(),Capability!$J$7)</f>
        <v/>
      </c>
      <c r="DL179">
        <f>IF(ISNA(DH179),NA(),Capability!$L$7)</f>
        <v/>
      </c>
      <c r="DM179">
        <f>IF(OR(ISNA(DI179),ISNA(DI178)),NA(),ABS(DI179-DI178))</f>
        <v/>
      </c>
      <c r="DN179">
        <f>IF(ISNA(DH179),NA(),Capability!$N$7)</f>
        <v/>
      </c>
      <c r="DO179">
        <f>IF(ISNA(DH179),NA(),IF(OR(Capability!$Q$7="",Settings!$F$7&lt;&gt;"Y"),NA(),Capability!$Q$7))</f>
        <v/>
      </c>
      <c r="DP179">
        <f>IF(ISNA(DH179),NA(),IF(OR(Capability!$P$7="",Settings!$F$7&lt;&gt;"Y"),NA(),Capability!$P$7))</f>
        <v/>
      </c>
      <c r="DX179">
        <f>IF((EA$1+175)&gt;DY$1,NA(),(EA$1+175)-4)</f>
        <v/>
      </c>
      <c r="DY179">
        <f>IF((EA$1+175)&gt;DY$1,NA(),INDEX('Data Entry'!$K$5:$K$10004,(EA$1+175)-4))</f>
        <v/>
      </c>
      <c r="DZ179">
        <f>IF(ISNA(DX179),NA(),Capability!$K$8)</f>
        <v/>
      </c>
      <c r="EA179">
        <f>IF(ISNA(DX179),NA(),Capability!$J$8)</f>
        <v/>
      </c>
      <c r="EB179">
        <f>IF(ISNA(DX179),NA(),Capability!$L$8)</f>
        <v/>
      </c>
      <c r="EC179">
        <f>IF(OR(ISNA(DY179),ISNA(DY178)),NA(),ABS(DY179-DY178))</f>
        <v/>
      </c>
      <c r="ED179">
        <f>IF(ISNA(DX179),NA(),Capability!$N$8)</f>
        <v/>
      </c>
      <c r="EE179">
        <f>IF(ISNA(DX179),NA(),IF(OR(Capability!$Q$8="",Settings!$F$7&lt;&gt;"Y"),NA(),Capability!$Q$8))</f>
        <v/>
      </c>
      <c r="EF179">
        <f>IF(ISNA(DX179),NA(),IF(OR(Capability!$P$8="",Settings!$F$7&lt;&gt;"Y"),NA(),Capability!$P$8))</f>
        <v/>
      </c>
      <c r="EN179">
        <f>IF((EQ$1+175)&gt;EO$1,NA(),(EQ$1+175)-4)</f>
        <v/>
      </c>
      <c r="EO179">
        <f>IF((EQ$1+175)&gt;EO$1,NA(),INDEX('Data Entry'!$L$5:$L$10004,(EQ$1+175)-4))</f>
        <v/>
      </c>
      <c r="EP179">
        <f>IF(ISNA(EN179),NA(),Capability!$K$9)</f>
        <v/>
      </c>
      <c r="EQ179">
        <f>IF(ISNA(EN179),NA(),Capability!$J$9)</f>
        <v/>
      </c>
      <c r="ER179">
        <f>IF(ISNA(EN179),NA(),Capability!$L$9)</f>
        <v/>
      </c>
      <c r="ES179">
        <f>IF(OR(ISNA(EO179),ISNA(EO178)),NA(),ABS(EO179-EO178))</f>
        <v/>
      </c>
      <c r="ET179">
        <f>IF(ISNA(EN179),NA(),Capability!$N$9)</f>
        <v/>
      </c>
      <c r="EU179">
        <f>IF(ISNA(EN179),NA(),IF(OR(Capability!$Q$9="",Settings!$F$7&lt;&gt;"Y"),NA(),Capability!$Q$9))</f>
        <v/>
      </c>
      <c r="EV179">
        <f>IF(ISNA(EN179),NA(),IF(OR(Capability!$P$9="",Settings!$F$7&lt;&gt;"Y"),NA(),Capability!$P$9))</f>
        <v/>
      </c>
      <c r="FD179">
        <f>IF((FG$1+175)&gt;FE$1,NA(),(FG$1+175)-4)</f>
        <v/>
      </c>
      <c r="FE179">
        <f>IF((FG$1+175)&gt;FE$1,NA(),INDEX('Data Entry'!$M$5:$M$10004,(FG$1+175)-4))</f>
        <v/>
      </c>
      <c r="FF179">
        <f>IF(ISNA(FD179),NA(),Capability!$K$10)</f>
        <v/>
      </c>
      <c r="FG179">
        <f>IF(ISNA(FD179),NA(),Capability!$J$10)</f>
        <v/>
      </c>
      <c r="FH179">
        <f>IF(ISNA(FD179),NA(),Capability!$L$10)</f>
        <v/>
      </c>
      <c r="FI179">
        <f>IF(OR(ISNA(FE179),ISNA(FE178)),NA(),ABS(FE179-FE178))</f>
        <v/>
      </c>
      <c r="FJ179">
        <f>IF(ISNA(FD179),NA(),Capability!$N$10)</f>
        <v/>
      </c>
      <c r="FK179">
        <f>IF(ISNA(FD179),NA(),IF(OR(Capability!$Q$10="",Settings!$F$7&lt;&gt;"Y"),NA(),Capability!$Q$10))</f>
        <v/>
      </c>
      <c r="FL179">
        <f>IF(ISNA(FD179),NA(),IF(OR(Capability!$P$10="",Settings!$F$7&lt;&gt;"Y"),NA(),Capability!$P$10))</f>
        <v/>
      </c>
      <c r="FT179">
        <f>IF((FW$1+175)&gt;FU$1,NA(),(FW$1+175)-4)</f>
        <v/>
      </c>
      <c r="FU179">
        <f>IF((FW$1+175)&gt;FU$1,NA(),INDEX('Data Entry'!$N$5:$N$10004,(FW$1+175)-4))</f>
        <v/>
      </c>
      <c r="FV179">
        <f>IF(ISNA(FT179),NA(),Capability!$K$11)</f>
        <v/>
      </c>
      <c r="FW179">
        <f>IF(ISNA(FT179),NA(),Capability!$J$11)</f>
        <v/>
      </c>
      <c r="FX179">
        <f>IF(ISNA(FT179),NA(),Capability!$L$11)</f>
        <v/>
      </c>
      <c r="FY179">
        <f>IF(OR(ISNA(FU179),ISNA(FU178)),NA(),ABS(FU179-FU178))</f>
        <v/>
      </c>
      <c r="FZ179">
        <f>IF(ISNA(FT179),NA(),Capability!$N$11)</f>
        <v/>
      </c>
      <c r="GA179">
        <f>IF(ISNA(FT179),NA(),IF(OR(Capability!$Q$11="",Settings!$F$7&lt;&gt;"Y"),NA(),Capability!$Q$11))</f>
        <v/>
      </c>
      <c r="GB179">
        <f>IF(ISNA(FT179),NA(),IF(OR(Capability!$P$11="",Settings!$F$7&lt;&gt;"Y"),NA(),Capability!$P$11))</f>
        <v/>
      </c>
      <c r="GJ179">
        <f>IF((GM$1+175)&gt;GK$1,NA(),(GM$1+175)-4)</f>
        <v/>
      </c>
      <c r="GK179">
        <f>IF((GM$1+175)&gt;GK$1,NA(),INDEX('Data Entry'!$O$5:$O$10004,(GM$1+175)-4))</f>
        <v/>
      </c>
      <c r="GL179">
        <f>IF(ISNA(GJ179),NA(),Capability!$K$12)</f>
        <v/>
      </c>
      <c r="GM179">
        <f>IF(ISNA(GJ179),NA(),Capability!$J$12)</f>
        <v/>
      </c>
      <c r="GN179">
        <f>IF(ISNA(GJ179),NA(),Capability!$L$12)</f>
        <v/>
      </c>
      <c r="GO179">
        <f>IF(OR(ISNA(GK179),ISNA(GK178)),NA(),ABS(GK179-GK178))</f>
        <v/>
      </c>
      <c r="GP179">
        <f>IF(ISNA(GJ179),NA(),Capability!$N$12)</f>
        <v/>
      </c>
      <c r="GQ179">
        <f>IF(ISNA(GJ179),NA(),IF(OR(Capability!$Q$12="",Settings!$F$7&lt;&gt;"Y"),NA(),Capability!$Q$12))</f>
        <v/>
      </c>
      <c r="GR179">
        <f>IF(ISNA(GJ179),NA(),IF(OR(Capability!$P$12="",Settings!$F$7&lt;&gt;"Y"),NA(),Capability!$P$12))</f>
        <v/>
      </c>
      <c r="GZ179">
        <f>IF((HC$1+175)&gt;HA$1,NA(),(HC$1+175)-4)</f>
        <v/>
      </c>
      <c r="HA179">
        <f>IF((HC$1+175)&gt;HA$1,NA(),INDEX('Data Entry'!$P$5:$P$10004,(HC$1+175)-4))</f>
        <v/>
      </c>
      <c r="HB179">
        <f>IF(ISNA(GZ179),NA(),Capability!$K$13)</f>
        <v/>
      </c>
      <c r="HC179">
        <f>IF(ISNA(GZ179),NA(),Capability!$J$13)</f>
        <v/>
      </c>
      <c r="HD179">
        <f>IF(ISNA(GZ179),NA(),Capability!$L$13)</f>
        <v/>
      </c>
      <c r="HE179">
        <f>IF(OR(ISNA(HA179),ISNA(HA178)),NA(),ABS(HA179-HA178))</f>
        <v/>
      </c>
      <c r="HF179">
        <f>IF(ISNA(GZ179),NA(),Capability!$N$13)</f>
        <v/>
      </c>
      <c r="HG179">
        <f>IF(ISNA(GZ179),NA(),IF(OR(Capability!$Q$13="",Settings!$F$7&lt;&gt;"Y"),NA(),Capability!$Q$13))</f>
        <v/>
      </c>
      <c r="HH179">
        <f>IF(ISNA(GZ179),NA(),IF(OR(Capability!$P$13="",Settings!$F$7&lt;&gt;"Y"),NA(),Capability!$P$13))</f>
        <v/>
      </c>
      <c r="HP179">
        <f>IF((HS$1+175)&gt;HQ$1,NA(),(HS$1+175)-4)</f>
        <v/>
      </c>
      <c r="HQ179">
        <f>IF((HS$1+175)&gt;HQ$1,NA(),INDEX('Data Entry'!$Q$5:$Q$10004,(HS$1+175)-4))</f>
        <v/>
      </c>
      <c r="HR179">
        <f>IF(ISNA(HP179),NA(),Capability!$K$14)</f>
        <v/>
      </c>
      <c r="HS179">
        <f>IF(ISNA(HP179),NA(),Capability!$J$14)</f>
        <v/>
      </c>
      <c r="HT179">
        <f>IF(ISNA(HP179),NA(),Capability!$L$14)</f>
        <v/>
      </c>
      <c r="HU179">
        <f>IF(OR(ISNA(HQ179),ISNA(HQ178)),NA(),ABS(HQ179-HQ178))</f>
        <v/>
      </c>
      <c r="HV179">
        <f>IF(ISNA(HP179),NA(),Capability!$N$14)</f>
        <v/>
      </c>
      <c r="HW179">
        <f>IF(ISNA(HP179),NA(),IF(OR(Capability!$Q$14="",Settings!$F$7&lt;&gt;"Y"),NA(),Capability!$Q$14))</f>
        <v/>
      </c>
      <c r="HX179">
        <f>IF(ISNA(HP179),NA(),IF(OR(Capability!$P$14="",Settings!$F$7&lt;&gt;"Y"),NA(),Capability!$P$14))</f>
        <v/>
      </c>
    </row>
    <row r="180">
      <c r="A180" s="35" t="inlineStr">
        <is>
          <t>mR-bar</t>
        </is>
      </c>
      <c r="B180" s="23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R180">
        <f>IF((CU$1+176)&gt;CS$1,NA(),(CU$1+176)-4)</f>
        <v/>
      </c>
      <c r="CS180">
        <f>IF((CU$1+176)&gt;CS$1,NA(),INDEX('Data Entry'!$I$5:$I$10004,(CU$1+176)-4))</f>
        <v/>
      </c>
      <c r="CT180">
        <f>IF(ISNA(CR180),NA(),Capability!$K$6)</f>
        <v/>
      </c>
      <c r="CU180">
        <f>IF(ISNA(CR180),NA(),Capability!$J$6)</f>
        <v/>
      </c>
      <c r="CV180">
        <f>IF(ISNA(CR180),NA(),Capability!$L$6)</f>
        <v/>
      </c>
      <c r="CW180">
        <f>IF(OR(ISNA(CS180),ISNA(CS179)),NA(),ABS(CS180-CS179))</f>
        <v/>
      </c>
      <c r="CX180">
        <f>IF(ISNA(CR180),NA(),Capability!$N$6)</f>
        <v/>
      </c>
      <c r="CY180">
        <f>IF(ISNA(CR180),NA(),IF(OR(Capability!$Q$6="",Settings!$F$7&lt;&gt;"Y"),NA(),Capability!$Q$6))</f>
        <v/>
      </c>
      <c r="CZ180">
        <f>IF(ISNA(CR180),NA(),IF(OR(Capability!$P$6="",Settings!$F$7&lt;&gt;"Y"),NA(),Capability!$P$6))</f>
        <v/>
      </c>
      <c r="DH180">
        <f>IF((DK$1+176)&gt;DI$1,NA(),(DK$1+176)-4)</f>
        <v/>
      </c>
      <c r="DI180">
        <f>IF((DK$1+176)&gt;DI$1,NA(),INDEX('Data Entry'!$J$5:$J$10004,(DK$1+176)-4))</f>
        <v/>
      </c>
      <c r="DJ180">
        <f>IF(ISNA(DH180),NA(),Capability!$K$7)</f>
        <v/>
      </c>
      <c r="DK180">
        <f>IF(ISNA(DH180),NA(),Capability!$J$7)</f>
        <v/>
      </c>
      <c r="DL180">
        <f>IF(ISNA(DH180),NA(),Capability!$L$7)</f>
        <v/>
      </c>
      <c r="DM180">
        <f>IF(OR(ISNA(DI180),ISNA(DI179)),NA(),ABS(DI180-DI179))</f>
        <v/>
      </c>
      <c r="DN180">
        <f>IF(ISNA(DH180),NA(),Capability!$N$7)</f>
        <v/>
      </c>
      <c r="DO180">
        <f>IF(ISNA(DH180),NA(),IF(OR(Capability!$Q$7="",Settings!$F$7&lt;&gt;"Y"),NA(),Capability!$Q$7))</f>
        <v/>
      </c>
      <c r="DP180">
        <f>IF(ISNA(DH180),NA(),IF(OR(Capability!$P$7="",Settings!$F$7&lt;&gt;"Y"),NA(),Capability!$P$7))</f>
        <v/>
      </c>
      <c r="DX180">
        <f>IF((EA$1+176)&gt;DY$1,NA(),(EA$1+176)-4)</f>
        <v/>
      </c>
      <c r="DY180">
        <f>IF((EA$1+176)&gt;DY$1,NA(),INDEX('Data Entry'!$K$5:$K$10004,(EA$1+176)-4))</f>
        <v/>
      </c>
      <c r="DZ180">
        <f>IF(ISNA(DX180),NA(),Capability!$K$8)</f>
        <v/>
      </c>
      <c r="EA180">
        <f>IF(ISNA(DX180),NA(),Capability!$J$8)</f>
        <v/>
      </c>
      <c r="EB180">
        <f>IF(ISNA(DX180),NA(),Capability!$L$8)</f>
        <v/>
      </c>
      <c r="EC180">
        <f>IF(OR(ISNA(DY180),ISNA(DY179)),NA(),ABS(DY180-DY179))</f>
        <v/>
      </c>
      <c r="ED180">
        <f>IF(ISNA(DX180),NA(),Capability!$N$8)</f>
        <v/>
      </c>
      <c r="EE180">
        <f>IF(ISNA(DX180),NA(),IF(OR(Capability!$Q$8="",Settings!$F$7&lt;&gt;"Y"),NA(),Capability!$Q$8))</f>
        <v/>
      </c>
      <c r="EF180">
        <f>IF(ISNA(DX180),NA(),IF(OR(Capability!$P$8="",Settings!$F$7&lt;&gt;"Y"),NA(),Capability!$P$8))</f>
        <v/>
      </c>
      <c r="EN180">
        <f>IF((EQ$1+176)&gt;EO$1,NA(),(EQ$1+176)-4)</f>
        <v/>
      </c>
      <c r="EO180">
        <f>IF((EQ$1+176)&gt;EO$1,NA(),INDEX('Data Entry'!$L$5:$L$10004,(EQ$1+176)-4))</f>
        <v/>
      </c>
      <c r="EP180">
        <f>IF(ISNA(EN180),NA(),Capability!$K$9)</f>
        <v/>
      </c>
      <c r="EQ180">
        <f>IF(ISNA(EN180),NA(),Capability!$J$9)</f>
        <v/>
      </c>
      <c r="ER180">
        <f>IF(ISNA(EN180),NA(),Capability!$L$9)</f>
        <v/>
      </c>
      <c r="ES180">
        <f>IF(OR(ISNA(EO180),ISNA(EO179)),NA(),ABS(EO180-EO179))</f>
        <v/>
      </c>
      <c r="ET180">
        <f>IF(ISNA(EN180),NA(),Capability!$N$9)</f>
        <v/>
      </c>
      <c r="EU180">
        <f>IF(ISNA(EN180),NA(),IF(OR(Capability!$Q$9="",Settings!$F$7&lt;&gt;"Y"),NA(),Capability!$Q$9))</f>
        <v/>
      </c>
      <c r="EV180">
        <f>IF(ISNA(EN180),NA(),IF(OR(Capability!$P$9="",Settings!$F$7&lt;&gt;"Y"),NA(),Capability!$P$9))</f>
        <v/>
      </c>
      <c r="FD180">
        <f>IF((FG$1+176)&gt;FE$1,NA(),(FG$1+176)-4)</f>
        <v/>
      </c>
      <c r="FE180">
        <f>IF((FG$1+176)&gt;FE$1,NA(),INDEX('Data Entry'!$M$5:$M$10004,(FG$1+176)-4))</f>
        <v/>
      </c>
      <c r="FF180">
        <f>IF(ISNA(FD180),NA(),Capability!$K$10)</f>
        <v/>
      </c>
      <c r="FG180">
        <f>IF(ISNA(FD180),NA(),Capability!$J$10)</f>
        <v/>
      </c>
      <c r="FH180">
        <f>IF(ISNA(FD180),NA(),Capability!$L$10)</f>
        <v/>
      </c>
      <c r="FI180">
        <f>IF(OR(ISNA(FE180),ISNA(FE179)),NA(),ABS(FE180-FE179))</f>
        <v/>
      </c>
      <c r="FJ180">
        <f>IF(ISNA(FD180),NA(),Capability!$N$10)</f>
        <v/>
      </c>
      <c r="FK180">
        <f>IF(ISNA(FD180),NA(),IF(OR(Capability!$Q$10="",Settings!$F$7&lt;&gt;"Y"),NA(),Capability!$Q$10))</f>
        <v/>
      </c>
      <c r="FL180">
        <f>IF(ISNA(FD180),NA(),IF(OR(Capability!$P$10="",Settings!$F$7&lt;&gt;"Y"),NA(),Capability!$P$10))</f>
        <v/>
      </c>
      <c r="FT180">
        <f>IF((FW$1+176)&gt;FU$1,NA(),(FW$1+176)-4)</f>
        <v/>
      </c>
      <c r="FU180">
        <f>IF((FW$1+176)&gt;FU$1,NA(),INDEX('Data Entry'!$N$5:$N$10004,(FW$1+176)-4))</f>
        <v/>
      </c>
      <c r="FV180">
        <f>IF(ISNA(FT180),NA(),Capability!$K$11)</f>
        <v/>
      </c>
      <c r="FW180">
        <f>IF(ISNA(FT180),NA(),Capability!$J$11)</f>
        <v/>
      </c>
      <c r="FX180">
        <f>IF(ISNA(FT180),NA(),Capability!$L$11)</f>
        <v/>
      </c>
      <c r="FY180">
        <f>IF(OR(ISNA(FU180),ISNA(FU179)),NA(),ABS(FU180-FU179))</f>
        <v/>
      </c>
      <c r="FZ180">
        <f>IF(ISNA(FT180),NA(),Capability!$N$11)</f>
        <v/>
      </c>
      <c r="GA180">
        <f>IF(ISNA(FT180),NA(),IF(OR(Capability!$Q$11="",Settings!$F$7&lt;&gt;"Y"),NA(),Capability!$Q$11))</f>
        <v/>
      </c>
      <c r="GB180">
        <f>IF(ISNA(FT180),NA(),IF(OR(Capability!$P$11="",Settings!$F$7&lt;&gt;"Y"),NA(),Capability!$P$11))</f>
        <v/>
      </c>
      <c r="GJ180">
        <f>IF((GM$1+176)&gt;GK$1,NA(),(GM$1+176)-4)</f>
        <v/>
      </c>
      <c r="GK180">
        <f>IF((GM$1+176)&gt;GK$1,NA(),INDEX('Data Entry'!$O$5:$O$10004,(GM$1+176)-4))</f>
        <v/>
      </c>
      <c r="GL180">
        <f>IF(ISNA(GJ180),NA(),Capability!$K$12)</f>
        <v/>
      </c>
      <c r="GM180">
        <f>IF(ISNA(GJ180),NA(),Capability!$J$12)</f>
        <v/>
      </c>
      <c r="GN180">
        <f>IF(ISNA(GJ180),NA(),Capability!$L$12)</f>
        <v/>
      </c>
      <c r="GO180">
        <f>IF(OR(ISNA(GK180),ISNA(GK179)),NA(),ABS(GK180-GK179))</f>
        <v/>
      </c>
      <c r="GP180">
        <f>IF(ISNA(GJ180),NA(),Capability!$N$12)</f>
        <v/>
      </c>
      <c r="GQ180">
        <f>IF(ISNA(GJ180),NA(),IF(OR(Capability!$Q$12="",Settings!$F$7&lt;&gt;"Y"),NA(),Capability!$Q$12))</f>
        <v/>
      </c>
      <c r="GR180">
        <f>IF(ISNA(GJ180),NA(),IF(OR(Capability!$P$12="",Settings!$F$7&lt;&gt;"Y"),NA(),Capability!$P$12))</f>
        <v/>
      </c>
      <c r="GZ180">
        <f>IF((HC$1+176)&gt;HA$1,NA(),(HC$1+176)-4)</f>
        <v/>
      </c>
      <c r="HA180">
        <f>IF((HC$1+176)&gt;HA$1,NA(),INDEX('Data Entry'!$P$5:$P$10004,(HC$1+176)-4))</f>
        <v/>
      </c>
      <c r="HB180">
        <f>IF(ISNA(GZ180),NA(),Capability!$K$13)</f>
        <v/>
      </c>
      <c r="HC180">
        <f>IF(ISNA(GZ180),NA(),Capability!$J$13)</f>
        <v/>
      </c>
      <c r="HD180">
        <f>IF(ISNA(GZ180),NA(),Capability!$L$13)</f>
        <v/>
      </c>
      <c r="HE180">
        <f>IF(OR(ISNA(HA180),ISNA(HA179)),NA(),ABS(HA180-HA179))</f>
        <v/>
      </c>
      <c r="HF180">
        <f>IF(ISNA(GZ180),NA(),Capability!$N$13)</f>
        <v/>
      </c>
      <c r="HG180">
        <f>IF(ISNA(GZ180),NA(),IF(OR(Capability!$Q$13="",Settings!$F$7&lt;&gt;"Y"),NA(),Capability!$Q$13))</f>
        <v/>
      </c>
      <c r="HH180">
        <f>IF(ISNA(GZ180),NA(),IF(OR(Capability!$P$13="",Settings!$F$7&lt;&gt;"Y"),NA(),Capability!$P$13))</f>
        <v/>
      </c>
      <c r="HP180">
        <f>IF((HS$1+176)&gt;HQ$1,NA(),(HS$1+176)-4)</f>
        <v/>
      </c>
      <c r="HQ180">
        <f>IF((HS$1+176)&gt;HQ$1,NA(),INDEX('Data Entry'!$Q$5:$Q$10004,(HS$1+176)-4))</f>
        <v/>
      </c>
      <c r="HR180">
        <f>IF(ISNA(HP180),NA(),Capability!$K$14)</f>
        <v/>
      </c>
      <c r="HS180">
        <f>IF(ISNA(HP180),NA(),Capability!$J$14)</f>
        <v/>
      </c>
      <c r="HT180">
        <f>IF(ISNA(HP180),NA(),Capability!$L$14)</f>
        <v/>
      </c>
      <c r="HU180">
        <f>IF(OR(ISNA(HQ180),ISNA(HQ179)),NA(),ABS(HQ180-HQ179))</f>
        <v/>
      </c>
      <c r="HV180">
        <f>IF(ISNA(HP180),NA(),Capability!$N$14)</f>
        <v/>
      </c>
      <c r="HW180">
        <f>IF(ISNA(HP180),NA(),IF(OR(Capability!$Q$14="",Settings!$F$7&lt;&gt;"Y"),NA(),Capability!$Q$14))</f>
        <v/>
      </c>
      <c r="HX180">
        <f>IF(ISNA(HP180),NA(),IF(OR(Capability!$P$14="",Settings!$F$7&lt;&gt;"Y"),NA(),Capability!$P$14))</f>
        <v/>
      </c>
    </row>
    <row r="181">
      <c r="A181" s="35" t="inlineStr">
        <is>
          <t>mR UCL</t>
        </is>
      </c>
      <c r="B181" s="23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R181">
        <f>IF((CU$1+177)&gt;CS$1,NA(),(CU$1+177)-4)</f>
        <v/>
      </c>
      <c r="CS181">
        <f>IF((CU$1+177)&gt;CS$1,NA(),INDEX('Data Entry'!$I$5:$I$10004,(CU$1+177)-4))</f>
        <v/>
      </c>
      <c r="CT181">
        <f>IF(ISNA(CR181),NA(),Capability!$K$6)</f>
        <v/>
      </c>
      <c r="CU181">
        <f>IF(ISNA(CR181),NA(),Capability!$J$6)</f>
        <v/>
      </c>
      <c r="CV181">
        <f>IF(ISNA(CR181),NA(),Capability!$L$6)</f>
        <v/>
      </c>
      <c r="CW181">
        <f>IF(OR(ISNA(CS181),ISNA(CS180)),NA(),ABS(CS181-CS180))</f>
        <v/>
      </c>
      <c r="CX181">
        <f>IF(ISNA(CR181),NA(),Capability!$N$6)</f>
        <v/>
      </c>
      <c r="CY181">
        <f>IF(ISNA(CR181),NA(),IF(OR(Capability!$Q$6="",Settings!$F$7&lt;&gt;"Y"),NA(),Capability!$Q$6))</f>
        <v/>
      </c>
      <c r="CZ181">
        <f>IF(ISNA(CR181),NA(),IF(OR(Capability!$P$6="",Settings!$F$7&lt;&gt;"Y"),NA(),Capability!$P$6))</f>
        <v/>
      </c>
      <c r="DH181">
        <f>IF((DK$1+177)&gt;DI$1,NA(),(DK$1+177)-4)</f>
        <v/>
      </c>
      <c r="DI181">
        <f>IF((DK$1+177)&gt;DI$1,NA(),INDEX('Data Entry'!$J$5:$J$10004,(DK$1+177)-4))</f>
        <v/>
      </c>
      <c r="DJ181">
        <f>IF(ISNA(DH181),NA(),Capability!$K$7)</f>
        <v/>
      </c>
      <c r="DK181">
        <f>IF(ISNA(DH181),NA(),Capability!$J$7)</f>
        <v/>
      </c>
      <c r="DL181">
        <f>IF(ISNA(DH181),NA(),Capability!$L$7)</f>
        <v/>
      </c>
      <c r="DM181">
        <f>IF(OR(ISNA(DI181),ISNA(DI180)),NA(),ABS(DI181-DI180))</f>
        <v/>
      </c>
      <c r="DN181">
        <f>IF(ISNA(DH181),NA(),Capability!$N$7)</f>
        <v/>
      </c>
      <c r="DO181">
        <f>IF(ISNA(DH181),NA(),IF(OR(Capability!$Q$7="",Settings!$F$7&lt;&gt;"Y"),NA(),Capability!$Q$7))</f>
        <v/>
      </c>
      <c r="DP181">
        <f>IF(ISNA(DH181),NA(),IF(OR(Capability!$P$7="",Settings!$F$7&lt;&gt;"Y"),NA(),Capability!$P$7))</f>
        <v/>
      </c>
      <c r="DX181">
        <f>IF((EA$1+177)&gt;DY$1,NA(),(EA$1+177)-4)</f>
        <v/>
      </c>
      <c r="DY181">
        <f>IF((EA$1+177)&gt;DY$1,NA(),INDEX('Data Entry'!$K$5:$K$10004,(EA$1+177)-4))</f>
        <v/>
      </c>
      <c r="DZ181">
        <f>IF(ISNA(DX181),NA(),Capability!$K$8)</f>
        <v/>
      </c>
      <c r="EA181">
        <f>IF(ISNA(DX181),NA(),Capability!$J$8)</f>
        <v/>
      </c>
      <c r="EB181">
        <f>IF(ISNA(DX181),NA(),Capability!$L$8)</f>
        <v/>
      </c>
      <c r="EC181">
        <f>IF(OR(ISNA(DY181),ISNA(DY180)),NA(),ABS(DY181-DY180))</f>
        <v/>
      </c>
      <c r="ED181">
        <f>IF(ISNA(DX181),NA(),Capability!$N$8)</f>
        <v/>
      </c>
      <c r="EE181">
        <f>IF(ISNA(DX181),NA(),IF(OR(Capability!$Q$8="",Settings!$F$7&lt;&gt;"Y"),NA(),Capability!$Q$8))</f>
        <v/>
      </c>
      <c r="EF181">
        <f>IF(ISNA(DX181),NA(),IF(OR(Capability!$P$8="",Settings!$F$7&lt;&gt;"Y"),NA(),Capability!$P$8))</f>
        <v/>
      </c>
      <c r="EN181">
        <f>IF((EQ$1+177)&gt;EO$1,NA(),(EQ$1+177)-4)</f>
        <v/>
      </c>
      <c r="EO181">
        <f>IF((EQ$1+177)&gt;EO$1,NA(),INDEX('Data Entry'!$L$5:$L$10004,(EQ$1+177)-4))</f>
        <v/>
      </c>
      <c r="EP181">
        <f>IF(ISNA(EN181),NA(),Capability!$K$9)</f>
        <v/>
      </c>
      <c r="EQ181">
        <f>IF(ISNA(EN181),NA(),Capability!$J$9)</f>
        <v/>
      </c>
      <c r="ER181">
        <f>IF(ISNA(EN181),NA(),Capability!$L$9)</f>
        <v/>
      </c>
      <c r="ES181">
        <f>IF(OR(ISNA(EO181),ISNA(EO180)),NA(),ABS(EO181-EO180))</f>
        <v/>
      </c>
      <c r="ET181">
        <f>IF(ISNA(EN181),NA(),Capability!$N$9)</f>
        <v/>
      </c>
      <c r="EU181">
        <f>IF(ISNA(EN181),NA(),IF(OR(Capability!$Q$9="",Settings!$F$7&lt;&gt;"Y"),NA(),Capability!$Q$9))</f>
        <v/>
      </c>
      <c r="EV181">
        <f>IF(ISNA(EN181),NA(),IF(OR(Capability!$P$9="",Settings!$F$7&lt;&gt;"Y"),NA(),Capability!$P$9))</f>
        <v/>
      </c>
      <c r="FD181">
        <f>IF((FG$1+177)&gt;FE$1,NA(),(FG$1+177)-4)</f>
        <v/>
      </c>
      <c r="FE181">
        <f>IF((FG$1+177)&gt;FE$1,NA(),INDEX('Data Entry'!$M$5:$M$10004,(FG$1+177)-4))</f>
        <v/>
      </c>
      <c r="FF181">
        <f>IF(ISNA(FD181),NA(),Capability!$K$10)</f>
        <v/>
      </c>
      <c r="FG181">
        <f>IF(ISNA(FD181),NA(),Capability!$J$10)</f>
        <v/>
      </c>
      <c r="FH181">
        <f>IF(ISNA(FD181),NA(),Capability!$L$10)</f>
        <v/>
      </c>
      <c r="FI181">
        <f>IF(OR(ISNA(FE181),ISNA(FE180)),NA(),ABS(FE181-FE180))</f>
        <v/>
      </c>
      <c r="FJ181">
        <f>IF(ISNA(FD181),NA(),Capability!$N$10)</f>
        <v/>
      </c>
      <c r="FK181">
        <f>IF(ISNA(FD181),NA(),IF(OR(Capability!$Q$10="",Settings!$F$7&lt;&gt;"Y"),NA(),Capability!$Q$10))</f>
        <v/>
      </c>
      <c r="FL181">
        <f>IF(ISNA(FD181),NA(),IF(OR(Capability!$P$10="",Settings!$F$7&lt;&gt;"Y"),NA(),Capability!$P$10))</f>
        <v/>
      </c>
      <c r="FT181">
        <f>IF((FW$1+177)&gt;FU$1,NA(),(FW$1+177)-4)</f>
        <v/>
      </c>
      <c r="FU181">
        <f>IF((FW$1+177)&gt;FU$1,NA(),INDEX('Data Entry'!$N$5:$N$10004,(FW$1+177)-4))</f>
        <v/>
      </c>
      <c r="FV181">
        <f>IF(ISNA(FT181),NA(),Capability!$K$11)</f>
        <v/>
      </c>
      <c r="FW181">
        <f>IF(ISNA(FT181),NA(),Capability!$J$11)</f>
        <v/>
      </c>
      <c r="FX181">
        <f>IF(ISNA(FT181),NA(),Capability!$L$11)</f>
        <v/>
      </c>
      <c r="FY181">
        <f>IF(OR(ISNA(FU181),ISNA(FU180)),NA(),ABS(FU181-FU180))</f>
        <v/>
      </c>
      <c r="FZ181">
        <f>IF(ISNA(FT181),NA(),Capability!$N$11)</f>
        <v/>
      </c>
      <c r="GA181">
        <f>IF(ISNA(FT181),NA(),IF(OR(Capability!$Q$11="",Settings!$F$7&lt;&gt;"Y"),NA(),Capability!$Q$11))</f>
        <v/>
      </c>
      <c r="GB181">
        <f>IF(ISNA(FT181),NA(),IF(OR(Capability!$P$11="",Settings!$F$7&lt;&gt;"Y"),NA(),Capability!$P$11))</f>
        <v/>
      </c>
      <c r="GJ181">
        <f>IF((GM$1+177)&gt;GK$1,NA(),(GM$1+177)-4)</f>
        <v/>
      </c>
      <c r="GK181">
        <f>IF((GM$1+177)&gt;GK$1,NA(),INDEX('Data Entry'!$O$5:$O$10004,(GM$1+177)-4))</f>
        <v/>
      </c>
      <c r="GL181">
        <f>IF(ISNA(GJ181),NA(),Capability!$K$12)</f>
        <v/>
      </c>
      <c r="GM181">
        <f>IF(ISNA(GJ181),NA(),Capability!$J$12)</f>
        <v/>
      </c>
      <c r="GN181">
        <f>IF(ISNA(GJ181),NA(),Capability!$L$12)</f>
        <v/>
      </c>
      <c r="GO181">
        <f>IF(OR(ISNA(GK181),ISNA(GK180)),NA(),ABS(GK181-GK180))</f>
        <v/>
      </c>
      <c r="GP181">
        <f>IF(ISNA(GJ181),NA(),Capability!$N$12)</f>
        <v/>
      </c>
      <c r="GQ181">
        <f>IF(ISNA(GJ181),NA(),IF(OR(Capability!$Q$12="",Settings!$F$7&lt;&gt;"Y"),NA(),Capability!$Q$12))</f>
        <v/>
      </c>
      <c r="GR181">
        <f>IF(ISNA(GJ181),NA(),IF(OR(Capability!$P$12="",Settings!$F$7&lt;&gt;"Y"),NA(),Capability!$P$12))</f>
        <v/>
      </c>
      <c r="GZ181">
        <f>IF((HC$1+177)&gt;HA$1,NA(),(HC$1+177)-4)</f>
        <v/>
      </c>
      <c r="HA181">
        <f>IF((HC$1+177)&gt;HA$1,NA(),INDEX('Data Entry'!$P$5:$P$10004,(HC$1+177)-4))</f>
        <v/>
      </c>
      <c r="HB181">
        <f>IF(ISNA(GZ181),NA(),Capability!$K$13)</f>
        <v/>
      </c>
      <c r="HC181">
        <f>IF(ISNA(GZ181),NA(),Capability!$J$13)</f>
        <v/>
      </c>
      <c r="HD181">
        <f>IF(ISNA(GZ181),NA(),Capability!$L$13)</f>
        <v/>
      </c>
      <c r="HE181">
        <f>IF(OR(ISNA(HA181),ISNA(HA180)),NA(),ABS(HA181-HA180))</f>
        <v/>
      </c>
      <c r="HF181">
        <f>IF(ISNA(GZ181),NA(),Capability!$N$13)</f>
        <v/>
      </c>
      <c r="HG181">
        <f>IF(ISNA(GZ181),NA(),IF(OR(Capability!$Q$13="",Settings!$F$7&lt;&gt;"Y"),NA(),Capability!$Q$13))</f>
        <v/>
      </c>
      <c r="HH181">
        <f>IF(ISNA(GZ181),NA(),IF(OR(Capability!$P$13="",Settings!$F$7&lt;&gt;"Y"),NA(),Capability!$P$13))</f>
        <v/>
      </c>
      <c r="HP181">
        <f>IF((HS$1+177)&gt;HQ$1,NA(),(HS$1+177)-4)</f>
        <v/>
      </c>
      <c r="HQ181">
        <f>IF((HS$1+177)&gt;HQ$1,NA(),INDEX('Data Entry'!$Q$5:$Q$10004,(HS$1+177)-4))</f>
        <v/>
      </c>
      <c r="HR181">
        <f>IF(ISNA(HP181),NA(),Capability!$K$14)</f>
        <v/>
      </c>
      <c r="HS181">
        <f>IF(ISNA(HP181),NA(),Capability!$J$14)</f>
        <v/>
      </c>
      <c r="HT181">
        <f>IF(ISNA(HP181),NA(),Capability!$L$14)</f>
        <v/>
      </c>
      <c r="HU181">
        <f>IF(OR(ISNA(HQ181),ISNA(HQ180)),NA(),ABS(HQ181-HQ180))</f>
        <v/>
      </c>
      <c r="HV181">
        <f>IF(ISNA(HP181),NA(),Capability!$N$14)</f>
        <v/>
      </c>
      <c r="HW181">
        <f>IF(ISNA(HP181),NA(),IF(OR(Capability!$Q$14="",Settings!$F$7&lt;&gt;"Y"),NA(),Capability!$Q$14))</f>
        <v/>
      </c>
      <c r="HX181">
        <f>IF(ISNA(HP181),NA(),IF(OR(Capability!$P$14="",Settings!$F$7&lt;&gt;"Y"),NA(),Capability!$P$14))</f>
        <v/>
      </c>
    </row>
    <row r="182">
      <c r="A182" s="37" t="inlineStr">
        <is>
          <t>SPECIFICATION</t>
        </is>
      </c>
      <c r="B182" s="28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R182">
        <f>IF((CU$1+178)&gt;CS$1,NA(),(CU$1+178)-4)</f>
        <v/>
      </c>
      <c r="CS182">
        <f>IF((CU$1+178)&gt;CS$1,NA(),INDEX('Data Entry'!$I$5:$I$10004,(CU$1+178)-4))</f>
        <v/>
      </c>
      <c r="CT182">
        <f>IF(ISNA(CR182),NA(),Capability!$K$6)</f>
        <v/>
      </c>
      <c r="CU182">
        <f>IF(ISNA(CR182),NA(),Capability!$J$6)</f>
        <v/>
      </c>
      <c r="CV182">
        <f>IF(ISNA(CR182),NA(),Capability!$L$6)</f>
        <v/>
      </c>
      <c r="CW182">
        <f>IF(OR(ISNA(CS182),ISNA(CS181)),NA(),ABS(CS182-CS181))</f>
        <v/>
      </c>
      <c r="CX182">
        <f>IF(ISNA(CR182),NA(),Capability!$N$6)</f>
        <v/>
      </c>
      <c r="CY182">
        <f>IF(ISNA(CR182),NA(),IF(OR(Capability!$Q$6="",Settings!$F$7&lt;&gt;"Y"),NA(),Capability!$Q$6))</f>
        <v/>
      </c>
      <c r="CZ182">
        <f>IF(ISNA(CR182),NA(),IF(OR(Capability!$P$6="",Settings!$F$7&lt;&gt;"Y"),NA(),Capability!$P$6))</f>
        <v/>
      </c>
      <c r="DH182">
        <f>IF((DK$1+178)&gt;DI$1,NA(),(DK$1+178)-4)</f>
        <v/>
      </c>
      <c r="DI182">
        <f>IF((DK$1+178)&gt;DI$1,NA(),INDEX('Data Entry'!$J$5:$J$10004,(DK$1+178)-4))</f>
        <v/>
      </c>
      <c r="DJ182">
        <f>IF(ISNA(DH182),NA(),Capability!$K$7)</f>
        <v/>
      </c>
      <c r="DK182">
        <f>IF(ISNA(DH182),NA(),Capability!$J$7)</f>
        <v/>
      </c>
      <c r="DL182">
        <f>IF(ISNA(DH182),NA(),Capability!$L$7)</f>
        <v/>
      </c>
      <c r="DM182">
        <f>IF(OR(ISNA(DI182),ISNA(DI181)),NA(),ABS(DI182-DI181))</f>
        <v/>
      </c>
      <c r="DN182">
        <f>IF(ISNA(DH182),NA(),Capability!$N$7)</f>
        <v/>
      </c>
      <c r="DO182">
        <f>IF(ISNA(DH182),NA(),IF(OR(Capability!$Q$7="",Settings!$F$7&lt;&gt;"Y"),NA(),Capability!$Q$7))</f>
        <v/>
      </c>
      <c r="DP182">
        <f>IF(ISNA(DH182),NA(),IF(OR(Capability!$P$7="",Settings!$F$7&lt;&gt;"Y"),NA(),Capability!$P$7))</f>
        <v/>
      </c>
      <c r="DX182">
        <f>IF((EA$1+178)&gt;DY$1,NA(),(EA$1+178)-4)</f>
        <v/>
      </c>
      <c r="DY182">
        <f>IF((EA$1+178)&gt;DY$1,NA(),INDEX('Data Entry'!$K$5:$K$10004,(EA$1+178)-4))</f>
        <v/>
      </c>
      <c r="DZ182">
        <f>IF(ISNA(DX182),NA(),Capability!$K$8)</f>
        <v/>
      </c>
      <c r="EA182">
        <f>IF(ISNA(DX182),NA(),Capability!$J$8)</f>
        <v/>
      </c>
      <c r="EB182">
        <f>IF(ISNA(DX182),NA(),Capability!$L$8)</f>
        <v/>
      </c>
      <c r="EC182">
        <f>IF(OR(ISNA(DY182),ISNA(DY181)),NA(),ABS(DY182-DY181))</f>
        <v/>
      </c>
      <c r="ED182">
        <f>IF(ISNA(DX182),NA(),Capability!$N$8)</f>
        <v/>
      </c>
      <c r="EE182">
        <f>IF(ISNA(DX182),NA(),IF(OR(Capability!$Q$8="",Settings!$F$7&lt;&gt;"Y"),NA(),Capability!$Q$8))</f>
        <v/>
      </c>
      <c r="EF182">
        <f>IF(ISNA(DX182),NA(),IF(OR(Capability!$P$8="",Settings!$F$7&lt;&gt;"Y"),NA(),Capability!$P$8))</f>
        <v/>
      </c>
      <c r="EN182">
        <f>IF((EQ$1+178)&gt;EO$1,NA(),(EQ$1+178)-4)</f>
        <v/>
      </c>
      <c r="EO182">
        <f>IF((EQ$1+178)&gt;EO$1,NA(),INDEX('Data Entry'!$L$5:$L$10004,(EQ$1+178)-4))</f>
        <v/>
      </c>
      <c r="EP182">
        <f>IF(ISNA(EN182),NA(),Capability!$K$9)</f>
        <v/>
      </c>
      <c r="EQ182">
        <f>IF(ISNA(EN182),NA(),Capability!$J$9)</f>
        <v/>
      </c>
      <c r="ER182">
        <f>IF(ISNA(EN182),NA(),Capability!$L$9)</f>
        <v/>
      </c>
      <c r="ES182">
        <f>IF(OR(ISNA(EO182),ISNA(EO181)),NA(),ABS(EO182-EO181))</f>
        <v/>
      </c>
      <c r="ET182">
        <f>IF(ISNA(EN182),NA(),Capability!$N$9)</f>
        <v/>
      </c>
      <c r="EU182">
        <f>IF(ISNA(EN182),NA(),IF(OR(Capability!$Q$9="",Settings!$F$7&lt;&gt;"Y"),NA(),Capability!$Q$9))</f>
        <v/>
      </c>
      <c r="EV182">
        <f>IF(ISNA(EN182),NA(),IF(OR(Capability!$P$9="",Settings!$F$7&lt;&gt;"Y"),NA(),Capability!$P$9))</f>
        <v/>
      </c>
      <c r="FD182">
        <f>IF((FG$1+178)&gt;FE$1,NA(),(FG$1+178)-4)</f>
        <v/>
      </c>
      <c r="FE182">
        <f>IF((FG$1+178)&gt;FE$1,NA(),INDEX('Data Entry'!$M$5:$M$10004,(FG$1+178)-4))</f>
        <v/>
      </c>
      <c r="FF182">
        <f>IF(ISNA(FD182),NA(),Capability!$K$10)</f>
        <v/>
      </c>
      <c r="FG182">
        <f>IF(ISNA(FD182),NA(),Capability!$J$10)</f>
        <v/>
      </c>
      <c r="FH182">
        <f>IF(ISNA(FD182),NA(),Capability!$L$10)</f>
        <v/>
      </c>
      <c r="FI182">
        <f>IF(OR(ISNA(FE182),ISNA(FE181)),NA(),ABS(FE182-FE181))</f>
        <v/>
      </c>
      <c r="FJ182">
        <f>IF(ISNA(FD182),NA(),Capability!$N$10)</f>
        <v/>
      </c>
      <c r="FK182">
        <f>IF(ISNA(FD182),NA(),IF(OR(Capability!$Q$10="",Settings!$F$7&lt;&gt;"Y"),NA(),Capability!$Q$10))</f>
        <v/>
      </c>
      <c r="FL182">
        <f>IF(ISNA(FD182),NA(),IF(OR(Capability!$P$10="",Settings!$F$7&lt;&gt;"Y"),NA(),Capability!$P$10))</f>
        <v/>
      </c>
      <c r="FT182">
        <f>IF((FW$1+178)&gt;FU$1,NA(),(FW$1+178)-4)</f>
        <v/>
      </c>
      <c r="FU182">
        <f>IF((FW$1+178)&gt;FU$1,NA(),INDEX('Data Entry'!$N$5:$N$10004,(FW$1+178)-4))</f>
        <v/>
      </c>
      <c r="FV182">
        <f>IF(ISNA(FT182),NA(),Capability!$K$11)</f>
        <v/>
      </c>
      <c r="FW182">
        <f>IF(ISNA(FT182),NA(),Capability!$J$11)</f>
        <v/>
      </c>
      <c r="FX182">
        <f>IF(ISNA(FT182),NA(),Capability!$L$11)</f>
        <v/>
      </c>
      <c r="FY182">
        <f>IF(OR(ISNA(FU182),ISNA(FU181)),NA(),ABS(FU182-FU181))</f>
        <v/>
      </c>
      <c r="FZ182">
        <f>IF(ISNA(FT182),NA(),Capability!$N$11)</f>
        <v/>
      </c>
      <c r="GA182">
        <f>IF(ISNA(FT182),NA(),IF(OR(Capability!$Q$11="",Settings!$F$7&lt;&gt;"Y"),NA(),Capability!$Q$11))</f>
        <v/>
      </c>
      <c r="GB182">
        <f>IF(ISNA(FT182),NA(),IF(OR(Capability!$P$11="",Settings!$F$7&lt;&gt;"Y"),NA(),Capability!$P$11))</f>
        <v/>
      </c>
      <c r="GJ182">
        <f>IF((GM$1+178)&gt;GK$1,NA(),(GM$1+178)-4)</f>
        <v/>
      </c>
      <c r="GK182">
        <f>IF((GM$1+178)&gt;GK$1,NA(),INDEX('Data Entry'!$O$5:$O$10004,(GM$1+178)-4))</f>
        <v/>
      </c>
      <c r="GL182">
        <f>IF(ISNA(GJ182),NA(),Capability!$K$12)</f>
        <v/>
      </c>
      <c r="GM182">
        <f>IF(ISNA(GJ182),NA(),Capability!$J$12)</f>
        <v/>
      </c>
      <c r="GN182">
        <f>IF(ISNA(GJ182),NA(),Capability!$L$12)</f>
        <v/>
      </c>
      <c r="GO182">
        <f>IF(OR(ISNA(GK182),ISNA(GK181)),NA(),ABS(GK182-GK181))</f>
        <v/>
      </c>
      <c r="GP182">
        <f>IF(ISNA(GJ182),NA(),Capability!$N$12)</f>
        <v/>
      </c>
      <c r="GQ182">
        <f>IF(ISNA(GJ182),NA(),IF(OR(Capability!$Q$12="",Settings!$F$7&lt;&gt;"Y"),NA(),Capability!$Q$12))</f>
        <v/>
      </c>
      <c r="GR182">
        <f>IF(ISNA(GJ182),NA(),IF(OR(Capability!$P$12="",Settings!$F$7&lt;&gt;"Y"),NA(),Capability!$P$12))</f>
        <v/>
      </c>
      <c r="GZ182">
        <f>IF((HC$1+178)&gt;HA$1,NA(),(HC$1+178)-4)</f>
        <v/>
      </c>
      <c r="HA182">
        <f>IF((HC$1+178)&gt;HA$1,NA(),INDEX('Data Entry'!$P$5:$P$10004,(HC$1+178)-4))</f>
        <v/>
      </c>
      <c r="HB182">
        <f>IF(ISNA(GZ182),NA(),Capability!$K$13)</f>
        <v/>
      </c>
      <c r="HC182">
        <f>IF(ISNA(GZ182),NA(),Capability!$J$13)</f>
        <v/>
      </c>
      <c r="HD182">
        <f>IF(ISNA(GZ182),NA(),Capability!$L$13)</f>
        <v/>
      </c>
      <c r="HE182">
        <f>IF(OR(ISNA(HA182),ISNA(HA181)),NA(),ABS(HA182-HA181))</f>
        <v/>
      </c>
      <c r="HF182">
        <f>IF(ISNA(GZ182),NA(),Capability!$N$13)</f>
        <v/>
      </c>
      <c r="HG182">
        <f>IF(ISNA(GZ182),NA(),IF(OR(Capability!$Q$13="",Settings!$F$7&lt;&gt;"Y"),NA(),Capability!$Q$13))</f>
        <v/>
      </c>
      <c r="HH182">
        <f>IF(ISNA(GZ182),NA(),IF(OR(Capability!$P$13="",Settings!$F$7&lt;&gt;"Y"),NA(),Capability!$P$13))</f>
        <v/>
      </c>
      <c r="HP182">
        <f>IF((HS$1+178)&gt;HQ$1,NA(),(HS$1+178)-4)</f>
        <v/>
      </c>
      <c r="HQ182">
        <f>IF((HS$1+178)&gt;HQ$1,NA(),INDEX('Data Entry'!$Q$5:$Q$10004,(HS$1+178)-4))</f>
        <v/>
      </c>
      <c r="HR182">
        <f>IF(ISNA(HP182),NA(),Capability!$K$14)</f>
        <v/>
      </c>
      <c r="HS182">
        <f>IF(ISNA(HP182),NA(),Capability!$J$14)</f>
        <v/>
      </c>
      <c r="HT182">
        <f>IF(ISNA(HP182),NA(),Capability!$L$14)</f>
        <v/>
      </c>
      <c r="HU182">
        <f>IF(OR(ISNA(HQ182),ISNA(HQ181)),NA(),ABS(HQ182-HQ181))</f>
        <v/>
      </c>
      <c r="HV182">
        <f>IF(ISNA(HP182),NA(),Capability!$N$14)</f>
        <v/>
      </c>
      <c r="HW182">
        <f>IF(ISNA(HP182),NA(),IF(OR(Capability!$Q$14="",Settings!$F$7&lt;&gt;"Y"),NA(),Capability!$Q$14))</f>
        <v/>
      </c>
      <c r="HX182">
        <f>IF(ISNA(HP182),NA(),IF(OR(Capability!$P$14="",Settings!$F$7&lt;&gt;"Y"),NA(),Capability!$P$14))</f>
        <v/>
      </c>
    </row>
    <row r="183">
      <c r="A183" s="35" t="inlineStr">
        <is>
          <t>USL</t>
        </is>
      </c>
      <c r="B183" s="23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R183">
        <f>IF((CU$1+179)&gt;CS$1,NA(),(CU$1+179)-4)</f>
        <v/>
      </c>
      <c r="CS183">
        <f>IF((CU$1+179)&gt;CS$1,NA(),INDEX('Data Entry'!$I$5:$I$10004,(CU$1+179)-4))</f>
        <v/>
      </c>
      <c r="CT183">
        <f>IF(ISNA(CR183),NA(),Capability!$K$6)</f>
        <v/>
      </c>
      <c r="CU183">
        <f>IF(ISNA(CR183),NA(),Capability!$J$6)</f>
        <v/>
      </c>
      <c r="CV183">
        <f>IF(ISNA(CR183),NA(),Capability!$L$6)</f>
        <v/>
      </c>
      <c r="CW183">
        <f>IF(OR(ISNA(CS183),ISNA(CS182)),NA(),ABS(CS183-CS182))</f>
        <v/>
      </c>
      <c r="CX183">
        <f>IF(ISNA(CR183),NA(),Capability!$N$6)</f>
        <v/>
      </c>
      <c r="CY183">
        <f>IF(ISNA(CR183),NA(),IF(OR(Capability!$Q$6="",Settings!$F$7&lt;&gt;"Y"),NA(),Capability!$Q$6))</f>
        <v/>
      </c>
      <c r="CZ183">
        <f>IF(ISNA(CR183),NA(),IF(OR(Capability!$P$6="",Settings!$F$7&lt;&gt;"Y"),NA(),Capability!$P$6))</f>
        <v/>
      </c>
      <c r="DH183">
        <f>IF((DK$1+179)&gt;DI$1,NA(),(DK$1+179)-4)</f>
        <v/>
      </c>
      <c r="DI183">
        <f>IF((DK$1+179)&gt;DI$1,NA(),INDEX('Data Entry'!$J$5:$J$10004,(DK$1+179)-4))</f>
        <v/>
      </c>
      <c r="DJ183">
        <f>IF(ISNA(DH183),NA(),Capability!$K$7)</f>
        <v/>
      </c>
      <c r="DK183">
        <f>IF(ISNA(DH183),NA(),Capability!$J$7)</f>
        <v/>
      </c>
      <c r="DL183">
        <f>IF(ISNA(DH183),NA(),Capability!$L$7)</f>
        <v/>
      </c>
      <c r="DM183">
        <f>IF(OR(ISNA(DI183),ISNA(DI182)),NA(),ABS(DI183-DI182))</f>
        <v/>
      </c>
      <c r="DN183">
        <f>IF(ISNA(DH183),NA(),Capability!$N$7)</f>
        <v/>
      </c>
      <c r="DO183">
        <f>IF(ISNA(DH183),NA(),IF(OR(Capability!$Q$7="",Settings!$F$7&lt;&gt;"Y"),NA(),Capability!$Q$7))</f>
        <v/>
      </c>
      <c r="DP183">
        <f>IF(ISNA(DH183),NA(),IF(OR(Capability!$P$7="",Settings!$F$7&lt;&gt;"Y"),NA(),Capability!$P$7))</f>
        <v/>
      </c>
      <c r="DX183">
        <f>IF((EA$1+179)&gt;DY$1,NA(),(EA$1+179)-4)</f>
        <v/>
      </c>
      <c r="DY183">
        <f>IF((EA$1+179)&gt;DY$1,NA(),INDEX('Data Entry'!$K$5:$K$10004,(EA$1+179)-4))</f>
        <v/>
      </c>
      <c r="DZ183">
        <f>IF(ISNA(DX183),NA(),Capability!$K$8)</f>
        <v/>
      </c>
      <c r="EA183">
        <f>IF(ISNA(DX183),NA(),Capability!$J$8)</f>
        <v/>
      </c>
      <c r="EB183">
        <f>IF(ISNA(DX183),NA(),Capability!$L$8)</f>
        <v/>
      </c>
      <c r="EC183">
        <f>IF(OR(ISNA(DY183),ISNA(DY182)),NA(),ABS(DY183-DY182))</f>
        <v/>
      </c>
      <c r="ED183">
        <f>IF(ISNA(DX183),NA(),Capability!$N$8)</f>
        <v/>
      </c>
      <c r="EE183">
        <f>IF(ISNA(DX183),NA(),IF(OR(Capability!$Q$8="",Settings!$F$7&lt;&gt;"Y"),NA(),Capability!$Q$8))</f>
        <v/>
      </c>
      <c r="EF183">
        <f>IF(ISNA(DX183),NA(),IF(OR(Capability!$P$8="",Settings!$F$7&lt;&gt;"Y"),NA(),Capability!$P$8))</f>
        <v/>
      </c>
      <c r="EN183">
        <f>IF((EQ$1+179)&gt;EO$1,NA(),(EQ$1+179)-4)</f>
        <v/>
      </c>
      <c r="EO183">
        <f>IF((EQ$1+179)&gt;EO$1,NA(),INDEX('Data Entry'!$L$5:$L$10004,(EQ$1+179)-4))</f>
        <v/>
      </c>
      <c r="EP183">
        <f>IF(ISNA(EN183),NA(),Capability!$K$9)</f>
        <v/>
      </c>
      <c r="EQ183">
        <f>IF(ISNA(EN183),NA(),Capability!$J$9)</f>
        <v/>
      </c>
      <c r="ER183">
        <f>IF(ISNA(EN183),NA(),Capability!$L$9)</f>
        <v/>
      </c>
      <c r="ES183">
        <f>IF(OR(ISNA(EO183),ISNA(EO182)),NA(),ABS(EO183-EO182))</f>
        <v/>
      </c>
      <c r="ET183">
        <f>IF(ISNA(EN183),NA(),Capability!$N$9)</f>
        <v/>
      </c>
      <c r="EU183">
        <f>IF(ISNA(EN183),NA(),IF(OR(Capability!$Q$9="",Settings!$F$7&lt;&gt;"Y"),NA(),Capability!$Q$9))</f>
        <v/>
      </c>
      <c r="EV183">
        <f>IF(ISNA(EN183),NA(),IF(OR(Capability!$P$9="",Settings!$F$7&lt;&gt;"Y"),NA(),Capability!$P$9))</f>
        <v/>
      </c>
      <c r="FD183">
        <f>IF((FG$1+179)&gt;FE$1,NA(),(FG$1+179)-4)</f>
        <v/>
      </c>
      <c r="FE183">
        <f>IF((FG$1+179)&gt;FE$1,NA(),INDEX('Data Entry'!$M$5:$M$10004,(FG$1+179)-4))</f>
        <v/>
      </c>
      <c r="FF183">
        <f>IF(ISNA(FD183),NA(),Capability!$K$10)</f>
        <v/>
      </c>
      <c r="FG183">
        <f>IF(ISNA(FD183),NA(),Capability!$J$10)</f>
        <v/>
      </c>
      <c r="FH183">
        <f>IF(ISNA(FD183),NA(),Capability!$L$10)</f>
        <v/>
      </c>
      <c r="FI183">
        <f>IF(OR(ISNA(FE183),ISNA(FE182)),NA(),ABS(FE183-FE182))</f>
        <v/>
      </c>
      <c r="FJ183">
        <f>IF(ISNA(FD183),NA(),Capability!$N$10)</f>
        <v/>
      </c>
      <c r="FK183">
        <f>IF(ISNA(FD183),NA(),IF(OR(Capability!$Q$10="",Settings!$F$7&lt;&gt;"Y"),NA(),Capability!$Q$10))</f>
        <v/>
      </c>
      <c r="FL183">
        <f>IF(ISNA(FD183),NA(),IF(OR(Capability!$P$10="",Settings!$F$7&lt;&gt;"Y"),NA(),Capability!$P$10))</f>
        <v/>
      </c>
      <c r="FT183">
        <f>IF((FW$1+179)&gt;FU$1,NA(),(FW$1+179)-4)</f>
        <v/>
      </c>
      <c r="FU183">
        <f>IF((FW$1+179)&gt;FU$1,NA(),INDEX('Data Entry'!$N$5:$N$10004,(FW$1+179)-4))</f>
        <v/>
      </c>
      <c r="FV183">
        <f>IF(ISNA(FT183),NA(),Capability!$K$11)</f>
        <v/>
      </c>
      <c r="FW183">
        <f>IF(ISNA(FT183),NA(),Capability!$J$11)</f>
        <v/>
      </c>
      <c r="FX183">
        <f>IF(ISNA(FT183),NA(),Capability!$L$11)</f>
        <v/>
      </c>
      <c r="FY183">
        <f>IF(OR(ISNA(FU183),ISNA(FU182)),NA(),ABS(FU183-FU182))</f>
        <v/>
      </c>
      <c r="FZ183">
        <f>IF(ISNA(FT183),NA(),Capability!$N$11)</f>
        <v/>
      </c>
      <c r="GA183">
        <f>IF(ISNA(FT183),NA(),IF(OR(Capability!$Q$11="",Settings!$F$7&lt;&gt;"Y"),NA(),Capability!$Q$11))</f>
        <v/>
      </c>
      <c r="GB183">
        <f>IF(ISNA(FT183),NA(),IF(OR(Capability!$P$11="",Settings!$F$7&lt;&gt;"Y"),NA(),Capability!$P$11))</f>
        <v/>
      </c>
      <c r="GJ183">
        <f>IF((GM$1+179)&gt;GK$1,NA(),(GM$1+179)-4)</f>
        <v/>
      </c>
      <c r="GK183">
        <f>IF((GM$1+179)&gt;GK$1,NA(),INDEX('Data Entry'!$O$5:$O$10004,(GM$1+179)-4))</f>
        <v/>
      </c>
      <c r="GL183">
        <f>IF(ISNA(GJ183),NA(),Capability!$K$12)</f>
        <v/>
      </c>
      <c r="GM183">
        <f>IF(ISNA(GJ183),NA(),Capability!$J$12)</f>
        <v/>
      </c>
      <c r="GN183">
        <f>IF(ISNA(GJ183),NA(),Capability!$L$12)</f>
        <v/>
      </c>
      <c r="GO183">
        <f>IF(OR(ISNA(GK183),ISNA(GK182)),NA(),ABS(GK183-GK182))</f>
        <v/>
      </c>
      <c r="GP183">
        <f>IF(ISNA(GJ183),NA(),Capability!$N$12)</f>
        <v/>
      </c>
      <c r="GQ183">
        <f>IF(ISNA(GJ183),NA(),IF(OR(Capability!$Q$12="",Settings!$F$7&lt;&gt;"Y"),NA(),Capability!$Q$12))</f>
        <v/>
      </c>
      <c r="GR183">
        <f>IF(ISNA(GJ183),NA(),IF(OR(Capability!$P$12="",Settings!$F$7&lt;&gt;"Y"),NA(),Capability!$P$12))</f>
        <v/>
      </c>
      <c r="GZ183">
        <f>IF((HC$1+179)&gt;HA$1,NA(),(HC$1+179)-4)</f>
        <v/>
      </c>
      <c r="HA183">
        <f>IF((HC$1+179)&gt;HA$1,NA(),INDEX('Data Entry'!$P$5:$P$10004,(HC$1+179)-4))</f>
        <v/>
      </c>
      <c r="HB183">
        <f>IF(ISNA(GZ183),NA(),Capability!$K$13)</f>
        <v/>
      </c>
      <c r="HC183">
        <f>IF(ISNA(GZ183),NA(),Capability!$J$13)</f>
        <v/>
      </c>
      <c r="HD183">
        <f>IF(ISNA(GZ183),NA(),Capability!$L$13)</f>
        <v/>
      </c>
      <c r="HE183">
        <f>IF(OR(ISNA(HA183),ISNA(HA182)),NA(),ABS(HA183-HA182))</f>
        <v/>
      </c>
      <c r="HF183">
        <f>IF(ISNA(GZ183),NA(),Capability!$N$13)</f>
        <v/>
      </c>
      <c r="HG183">
        <f>IF(ISNA(GZ183),NA(),IF(OR(Capability!$Q$13="",Settings!$F$7&lt;&gt;"Y"),NA(),Capability!$Q$13))</f>
        <v/>
      </c>
      <c r="HH183">
        <f>IF(ISNA(GZ183),NA(),IF(OR(Capability!$P$13="",Settings!$F$7&lt;&gt;"Y"),NA(),Capability!$P$13))</f>
        <v/>
      </c>
      <c r="HP183">
        <f>IF((HS$1+179)&gt;HQ$1,NA(),(HS$1+179)-4)</f>
        <v/>
      </c>
      <c r="HQ183">
        <f>IF((HS$1+179)&gt;HQ$1,NA(),INDEX('Data Entry'!$Q$5:$Q$10004,(HS$1+179)-4))</f>
        <v/>
      </c>
      <c r="HR183">
        <f>IF(ISNA(HP183),NA(),Capability!$K$14)</f>
        <v/>
      </c>
      <c r="HS183">
        <f>IF(ISNA(HP183),NA(),Capability!$J$14)</f>
        <v/>
      </c>
      <c r="HT183">
        <f>IF(ISNA(HP183),NA(),Capability!$L$14)</f>
        <v/>
      </c>
      <c r="HU183">
        <f>IF(OR(ISNA(HQ183),ISNA(HQ182)),NA(),ABS(HQ183-HQ182))</f>
        <v/>
      </c>
      <c r="HV183">
        <f>IF(ISNA(HP183),NA(),Capability!$N$14)</f>
        <v/>
      </c>
      <c r="HW183">
        <f>IF(ISNA(HP183),NA(),IF(OR(Capability!$Q$14="",Settings!$F$7&lt;&gt;"Y"),NA(),Capability!$Q$14))</f>
        <v/>
      </c>
      <c r="HX183">
        <f>IF(ISNA(HP183),NA(),IF(OR(Capability!$P$14="",Settings!$F$7&lt;&gt;"Y"),NA(),Capability!$P$14))</f>
        <v/>
      </c>
    </row>
    <row r="184">
      <c r="A184" s="35" t="inlineStr">
        <is>
          <t>Nominal</t>
        </is>
      </c>
      <c r="B184" s="23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R184">
        <f>IF((CU$1+180)&gt;CS$1,NA(),(CU$1+180)-4)</f>
        <v/>
      </c>
      <c r="CS184">
        <f>IF((CU$1+180)&gt;CS$1,NA(),INDEX('Data Entry'!$I$5:$I$10004,(CU$1+180)-4))</f>
        <v/>
      </c>
      <c r="CT184">
        <f>IF(ISNA(CR184),NA(),Capability!$K$6)</f>
        <v/>
      </c>
      <c r="CU184">
        <f>IF(ISNA(CR184),NA(),Capability!$J$6)</f>
        <v/>
      </c>
      <c r="CV184">
        <f>IF(ISNA(CR184),NA(),Capability!$L$6)</f>
        <v/>
      </c>
      <c r="CW184">
        <f>IF(OR(ISNA(CS184),ISNA(CS183)),NA(),ABS(CS184-CS183))</f>
        <v/>
      </c>
      <c r="CX184">
        <f>IF(ISNA(CR184),NA(),Capability!$N$6)</f>
        <v/>
      </c>
      <c r="CY184">
        <f>IF(ISNA(CR184),NA(),IF(OR(Capability!$Q$6="",Settings!$F$7&lt;&gt;"Y"),NA(),Capability!$Q$6))</f>
        <v/>
      </c>
      <c r="CZ184">
        <f>IF(ISNA(CR184),NA(),IF(OR(Capability!$P$6="",Settings!$F$7&lt;&gt;"Y"),NA(),Capability!$P$6))</f>
        <v/>
      </c>
      <c r="DH184">
        <f>IF((DK$1+180)&gt;DI$1,NA(),(DK$1+180)-4)</f>
        <v/>
      </c>
      <c r="DI184">
        <f>IF((DK$1+180)&gt;DI$1,NA(),INDEX('Data Entry'!$J$5:$J$10004,(DK$1+180)-4))</f>
        <v/>
      </c>
      <c r="DJ184">
        <f>IF(ISNA(DH184),NA(),Capability!$K$7)</f>
        <v/>
      </c>
      <c r="DK184">
        <f>IF(ISNA(DH184),NA(),Capability!$J$7)</f>
        <v/>
      </c>
      <c r="DL184">
        <f>IF(ISNA(DH184),NA(),Capability!$L$7)</f>
        <v/>
      </c>
      <c r="DM184">
        <f>IF(OR(ISNA(DI184),ISNA(DI183)),NA(),ABS(DI184-DI183))</f>
        <v/>
      </c>
      <c r="DN184">
        <f>IF(ISNA(DH184),NA(),Capability!$N$7)</f>
        <v/>
      </c>
      <c r="DO184">
        <f>IF(ISNA(DH184),NA(),IF(OR(Capability!$Q$7="",Settings!$F$7&lt;&gt;"Y"),NA(),Capability!$Q$7))</f>
        <v/>
      </c>
      <c r="DP184">
        <f>IF(ISNA(DH184),NA(),IF(OR(Capability!$P$7="",Settings!$F$7&lt;&gt;"Y"),NA(),Capability!$P$7))</f>
        <v/>
      </c>
      <c r="DX184">
        <f>IF((EA$1+180)&gt;DY$1,NA(),(EA$1+180)-4)</f>
        <v/>
      </c>
      <c r="DY184">
        <f>IF((EA$1+180)&gt;DY$1,NA(),INDEX('Data Entry'!$K$5:$K$10004,(EA$1+180)-4))</f>
        <v/>
      </c>
      <c r="DZ184">
        <f>IF(ISNA(DX184),NA(),Capability!$K$8)</f>
        <v/>
      </c>
      <c r="EA184">
        <f>IF(ISNA(DX184),NA(),Capability!$J$8)</f>
        <v/>
      </c>
      <c r="EB184">
        <f>IF(ISNA(DX184),NA(),Capability!$L$8)</f>
        <v/>
      </c>
      <c r="EC184">
        <f>IF(OR(ISNA(DY184),ISNA(DY183)),NA(),ABS(DY184-DY183))</f>
        <v/>
      </c>
      <c r="ED184">
        <f>IF(ISNA(DX184),NA(),Capability!$N$8)</f>
        <v/>
      </c>
      <c r="EE184">
        <f>IF(ISNA(DX184),NA(),IF(OR(Capability!$Q$8="",Settings!$F$7&lt;&gt;"Y"),NA(),Capability!$Q$8))</f>
        <v/>
      </c>
      <c r="EF184">
        <f>IF(ISNA(DX184),NA(),IF(OR(Capability!$P$8="",Settings!$F$7&lt;&gt;"Y"),NA(),Capability!$P$8))</f>
        <v/>
      </c>
      <c r="EN184">
        <f>IF((EQ$1+180)&gt;EO$1,NA(),(EQ$1+180)-4)</f>
        <v/>
      </c>
      <c r="EO184">
        <f>IF((EQ$1+180)&gt;EO$1,NA(),INDEX('Data Entry'!$L$5:$L$10004,(EQ$1+180)-4))</f>
        <v/>
      </c>
      <c r="EP184">
        <f>IF(ISNA(EN184),NA(),Capability!$K$9)</f>
        <v/>
      </c>
      <c r="EQ184">
        <f>IF(ISNA(EN184),NA(),Capability!$J$9)</f>
        <v/>
      </c>
      <c r="ER184">
        <f>IF(ISNA(EN184),NA(),Capability!$L$9)</f>
        <v/>
      </c>
      <c r="ES184">
        <f>IF(OR(ISNA(EO184),ISNA(EO183)),NA(),ABS(EO184-EO183))</f>
        <v/>
      </c>
      <c r="ET184">
        <f>IF(ISNA(EN184),NA(),Capability!$N$9)</f>
        <v/>
      </c>
      <c r="EU184">
        <f>IF(ISNA(EN184),NA(),IF(OR(Capability!$Q$9="",Settings!$F$7&lt;&gt;"Y"),NA(),Capability!$Q$9))</f>
        <v/>
      </c>
      <c r="EV184">
        <f>IF(ISNA(EN184),NA(),IF(OR(Capability!$P$9="",Settings!$F$7&lt;&gt;"Y"),NA(),Capability!$P$9))</f>
        <v/>
      </c>
      <c r="FD184">
        <f>IF((FG$1+180)&gt;FE$1,NA(),(FG$1+180)-4)</f>
        <v/>
      </c>
      <c r="FE184">
        <f>IF((FG$1+180)&gt;FE$1,NA(),INDEX('Data Entry'!$M$5:$M$10004,(FG$1+180)-4))</f>
        <v/>
      </c>
      <c r="FF184">
        <f>IF(ISNA(FD184),NA(),Capability!$K$10)</f>
        <v/>
      </c>
      <c r="FG184">
        <f>IF(ISNA(FD184),NA(),Capability!$J$10)</f>
        <v/>
      </c>
      <c r="FH184">
        <f>IF(ISNA(FD184),NA(),Capability!$L$10)</f>
        <v/>
      </c>
      <c r="FI184">
        <f>IF(OR(ISNA(FE184),ISNA(FE183)),NA(),ABS(FE184-FE183))</f>
        <v/>
      </c>
      <c r="FJ184">
        <f>IF(ISNA(FD184),NA(),Capability!$N$10)</f>
        <v/>
      </c>
      <c r="FK184">
        <f>IF(ISNA(FD184),NA(),IF(OR(Capability!$Q$10="",Settings!$F$7&lt;&gt;"Y"),NA(),Capability!$Q$10))</f>
        <v/>
      </c>
      <c r="FL184">
        <f>IF(ISNA(FD184),NA(),IF(OR(Capability!$P$10="",Settings!$F$7&lt;&gt;"Y"),NA(),Capability!$P$10))</f>
        <v/>
      </c>
      <c r="FT184">
        <f>IF((FW$1+180)&gt;FU$1,NA(),(FW$1+180)-4)</f>
        <v/>
      </c>
      <c r="FU184">
        <f>IF((FW$1+180)&gt;FU$1,NA(),INDEX('Data Entry'!$N$5:$N$10004,(FW$1+180)-4))</f>
        <v/>
      </c>
      <c r="FV184">
        <f>IF(ISNA(FT184),NA(),Capability!$K$11)</f>
        <v/>
      </c>
      <c r="FW184">
        <f>IF(ISNA(FT184),NA(),Capability!$J$11)</f>
        <v/>
      </c>
      <c r="FX184">
        <f>IF(ISNA(FT184),NA(),Capability!$L$11)</f>
        <v/>
      </c>
      <c r="FY184">
        <f>IF(OR(ISNA(FU184),ISNA(FU183)),NA(),ABS(FU184-FU183))</f>
        <v/>
      </c>
      <c r="FZ184">
        <f>IF(ISNA(FT184),NA(),Capability!$N$11)</f>
        <v/>
      </c>
      <c r="GA184">
        <f>IF(ISNA(FT184),NA(),IF(OR(Capability!$Q$11="",Settings!$F$7&lt;&gt;"Y"),NA(),Capability!$Q$11))</f>
        <v/>
      </c>
      <c r="GB184">
        <f>IF(ISNA(FT184),NA(),IF(OR(Capability!$P$11="",Settings!$F$7&lt;&gt;"Y"),NA(),Capability!$P$11))</f>
        <v/>
      </c>
      <c r="GJ184">
        <f>IF((GM$1+180)&gt;GK$1,NA(),(GM$1+180)-4)</f>
        <v/>
      </c>
      <c r="GK184">
        <f>IF((GM$1+180)&gt;GK$1,NA(),INDEX('Data Entry'!$O$5:$O$10004,(GM$1+180)-4))</f>
        <v/>
      </c>
      <c r="GL184">
        <f>IF(ISNA(GJ184),NA(),Capability!$K$12)</f>
        <v/>
      </c>
      <c r="GM184">
        <f>IF(ISNA(GJ184),NA(),Capability!$J$12)</f>
        <v/>
      </c>
      <c r="GN184">
        <f>IF(ISNA(GJ184),NA(),Capability!$L$12)</f>
        <v/>
      </c>
      <c r="GO184">
        <f>IF(OR(ISNA(GK184),ISNA(GK183)),NA(),ABS(GK184-GK183))</f>
        <v/>
      </c>
      <c r="GP184">
        <f>IF(ISNA(GJ184),NA(),Capability!$N$12)</f>
        <v/>
      </c>
      <c r="GQ184">
        <f>IF(ISNA(GJ184),NA(),IF(OR(Capability!$Q$12="",Settings!$F$7&lt;&gt;"Y"),NA(),Capability!$Q$12))</f>
        <v/>
      </c>
      <c r="GR184">
        <f>IF(ISNA(GJ184),NA(),IF(OR(Capability!$P$12="",Settings!$F$7&lt;&gt;"Y"),NA(),Capability!$P$12))</f>
        <v/>
      </c>
      <c r="GZ184">
        <f>IF((HC$1+180)&gt;HA$1,NA(),(HC$1+180)-4)</f>
        <v/>
      </c>
      <c r="HA184">
        <f>IF((HC$1+180)&gt;HA$1,NA(),INDEX('Data Entry'!$P$5:$P$10004,(HC$1+180)-4))</f>
        <v/>
      </c>
      <c r="HB184">
        <f>IF(ISNA(GZ184),NA(),Capability!$K$13)</f>
        <v/>
      </c>
      <c r="HC184">
        <f>IF(ISNA(GZ184),NA(),Capability!$J$13)</f>
        <v/>
      </c>
      <c r="HD184">
        <f>IF(ISNA(GZ184),NA(),Capability!$L$13)</f>
        <v/>
      </c>
      <c r="HE184">
        <f>IF(OR(ISNA(HA184),ISNA(HA183)),NA(),ABS(HA184-HA183))</f>
        <v/>
      </c>
      <c r="HF184">
        <f>IF(ISNA(GZ184),NA(),Capability!$N$13)</f>
        <v/>
      </c>
      <c r="HG184">
        <f>IF(ISNA(GZ184),NA(),IF(OR(Capability!$Q$13="",Settings!$F$7&lt;&gt;"Y"),NA(),Capability!$Q$13))</f>
        <v/>
      </c>
      <c r="HH184">
        <f>IF(ISNA(GZ184),NA(),IF(OR(Capability!$P$13="",Settings!$F$7&lt;&gt;"Y"),NA(),Capability!$P$13))</f>
        <v/>
      </c>
      <c r="HP184">
        <f>IF((HS$1+180)&gt;HQ$1,NA(),(HS$1+180)-4)</f>
        <v/>
      </c>
      <c r="HQ184">
        <f>IF((HS$1+180)&gt;HQ$1,NA(),INDEX('Data Entry'!$Q$5:$Q$10004,(HS$1+180)-4))</f>
        <v/>
      </c>
      <c r="HR184">
        <f>IF(ISNA(HP184),NA(),Capability!$K$14)</f>
        <v/>
      </c>
      <c r="HS184">
        <f>IF(ISNA(HP184),NA(),Capability!$J$14)</f>
        <v/>
      </c>
      <c r="HT184">
        <f>IF(ISNA(HP184),NA(),Capability!$L$14)</f>
        <v/>
      </c>
      <c r="HU184">
        <f>IF(OR(ISNA(HQ184),ISNA(HQ183)),NA(),ABS(HQ184-HQ183))</f>
        <v/>
      </c>
      <c r="HV184">
        <f>IF(ISNA(HP184),NA(),Capability!$N$14)</f>
        <v/>
      </c>
      <c r="HW184">
        <f>IF(ISNA(HP184),NA(),IF(OR(Capability!$Q$14="",Settings!$F$7&lt;&gt;"Y"),NA(),Capability!$Q$14))</f>
        <v/>
      </c>
      <c r="HX184">
        <f>IF(ISNA(HP184),NA(),IF(OR(Capability!$P$14="",Settings!$F$7&lt;&gt;"Y"),NA(),Capability!$P$14))</f>
        <v/>
      </c>
    </row>
    <row r="185">
      <c r="A185" s="35" t="inlineStr">
        <is>
          <t>LSL</t>
        </is>
      </c>
      <c r="B185" s="23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R185">
        <f>IF((CU$1+181)&gt;CS$1,NA(),(CU$1+181)-4)</f>
        <v/>
      </c>
      <c r="CS185">
        <f>IF((CU$1+181)&gt;CS$1,NA(),INDEX('Data Entry'!$I$5:$I$10004,(CU$1+181)-4))</f>
        <v/>
      </c>
      <c r="CT185">
        <f>IF(ISNA(CR185),NA(),Capability!$K$6)</f>
        <v/>
      </c>
      <c r="CU185">
        <f>IF(ISNA(CR185),NA(),Capability!$J$6)</f>
        <v/>
      </c>
      <c r="CV185">
        <f>IF(ISNA(CR185),NA(),Capability!$L$6)</f>
        <v/>
      </c>
      <c r="CW185">
        <f>IF(OR(ISNA(CS185),ISNA(CS184)),NA(),ABS(CS185-CS184))</f>
        <v/>
      </c>
      <c r="CX185">
        <f>IF(ISNA(CR185),NA(),Capability!$N$6)</f>
        <v/>
      </c>
      <c r="CY185">
        <f>IF(ISNA(CR185),NA(),IF(OR(Capability!$Q$6="",Settings!$F$7&lt;&gt;"Y"),NA(),Capability!$Q$6))</f>
        <v/>
      </c>
      <c r="CZ185">
        <f>IF(ISNA(CR185),NA(),IF(OR(Capability!$P$6="",Settings!$F$7&lt;&gt;"Y"),NA(),Capability!$P$6))</f>
        <v/>
      </c>
      <c r="DH185">
        <f>IF((DK$1+181)&gt;DI$1,NA(),(DK$1+181)-4)</f>
        <v/>
      </c>
      <c r="DI185">
        <f>IF((DK$1+181)&gt;DI$1,NA(),INDEX('Data Entry'!$J$5:$J$10004,(DK$1+181)-4))</f>
        <v/>
      </c>
      <c r="DJ185">
        <f>IF(ISNA(DH185),NA(),Capability!$K$7)</f>
        <v/>
      </c>
      <c r="DK185">
        <f>IF(ISNA(DH185),NA(),Capability!$J$7)</f>
        <v/>
      </c>
      <c r="DL185">
        <f>IF(ISNA(DH185),NA(),Capability!$L$7)</f>
        <v/>
      </c>
      <c r="DM185">
        <f>IF(OR(ISNA(DI185),ISNA(DI184)),NA(),ABS(DI185-DI184))</f>
        <v/>
      </c>
      <c r="DN185">
        <f>IF(ISNA(DH185),NA(),Capability!$N$7)</f>
        <v/>
      </c>
      <c r="DO185">
        <f>IF(ISNA(DH185),NA(),IF(OR(Capability!$Q$7="",Settings!$F$7&lt;&gt;"Y"),NA(),Capability!$Q$7))</f>
        <v/>
      </c>
      <c r="DP185">
        <f>IF(ISNA(DH185),NA(),IF(OR(Capability!$P$7="",Settings!$F$7&lt;&gt;"Y"),NA(),Capability!$P$7))</f>
        <v/>
      </c>
      <c r="DX185">
        <f>IF((EA$1+181)&gt;DY$1,NA(),(EA$1+181)-4)</f>
        <v/>
      </c>
      <c r="DY185">
        <f>IF((EA$1+181)&gt;DY$1,NA(),INDEX('Data Entry'!$K$5:$K$10004,(EA$1+181)-4))</f>
        <v/>
      </c>
      <c r="DZ185">
        <f>IF(ISNA(DX185),NA(),Capability!$K$8)</f>
        <v/>
      </c>
      <c r="EA185">
        <f>IF(ISNA(DX185),NA(),Capability!$J$8)</f>
        <v/>
      </c>
      <c r="EB185">
        <f>IF(ISNA(DX185),NA(),Capability!$L$8)</f>
        <v/>
      </c>
      <c r="EC185">
        <f>IF(OR(ISNA(DY185),ISNA(DY184)),NA(),ABS(DY185-DY184))</f>
        <v/>
      </c>
      <c r="ED185">
        <f>IF(ISNA(DX185),NA(),Capability!$N$8)</f>
        <v/>
      </c>
      <c r="EE185">
        <f>IF(ISNA(DX185),NA(),IF(OR(Capability!$Q$8="",Settings!$F$7&lt;&gt;"Y"),NA(),Capability!$Q$8))</f>
        <v/>
      </c>
      <c r="EF185">
        <f>IF(ISNA(DX185),NA(),IF(OR(Capability!$P$8="",Settings!$F$7&lt;&gt;"Y"),NA(),Capability!$P$8))</f>
        <v/>
      </c>
      <c r="EN185">
        <f>IF((EQ$1+181)&gt;EO$1,NA(),(EQ$1+181)-4)</f>
        <v/>
      </c>
      <c r="EO185">
        <f>IF((EQ$1+181)&gt;EO$1,NA(),INDEX('Data Entry'!$L$5:$L$10004,(EQ$1+181)-4))</f>
        <v/>
      </c>
      <c r="EP185">
        <f>IF(ISNA(EN185),NA(),Capability!$K$9)</f>
        <v/>
      </c>
      <c r="EQ185">
        <f>IF(ISNA(EN185),NA(),Capability!$J$9)</f>
        <v/>
      </c>
      <c r="ER185">
        <f>IF(ISNA(EN185),NA(),Capability!$L$9)</f>
        <v/>
      </c>
      <c r="ES185">
        <f>IF(OR(ISNA(EO185),ISNA(EO184)),NA(),ABS(EO185-EO184))</f>
        <v/>
      </c>
      <c r="ET185">
        <f>IF(ISNA(EN185),NA(),Capability!$N$9)</f>
        <v/>
      </c>
      <c r="EU185">
        <f>IF(ISNA(EN185),NA(),IF(OR(Capability!$Q$9="",Settings!$F$7&lt;&gt;"Y"),NA(),Capability!$Q$9))</f>
        <v/>
      </c>
      <c r="EV185">
        <f>IF(ISNA(EN185),NA(),IF(OR(Capability!$P$9="",Settings!$F$7&lt;&gt;"Y"),NA(),Capability!$P$9))</f>
        <v/>
      </c>
      <c r="FD185">
        <f>IF((FG$1+181)&gt;FE$1,NA(),(FG$1+181)-4)</f>
        <v/>
      </c>
      <c r="FE185">
        <f>IF((FG$1+181)&gt;FE$1,NA(),INDEX('Data Entry'!$M$5:$M$10004,(FG$1+181)-4))</f>
        <v/>
      </c>
      <c r="FF185">
        <f>IF(ISNA(FD185),NA(),Capability!$K$10)</f>
        <v/>
      </c>
      <c r="FG185">
        <f>IF(ISNA(FD185),NA(),Capability!$J$10)</f>
        <v/>
      </c>
      <c r="FH185">
        <f>IF(ISNA(FD185),NA(),Capability!$L$10)</f>
        <v/>
      </c>
      <c r="FI185">
        <f>IF(OR(ISNA(FE185),ISNA(FE184)),NA(),ABS(FE185-FE184))</f>
        <v/>
      </c>
      <c r="FJ185">
        <f>IF(ISNA(FD185),NA(),Capability!$N$10)</f>
        <v/>
      </c>
      <c r="FK185">
        <f>IF(ISNA(FD185),NA(),IF(OR(Capability!$Q$10="",Settings!$F$7&lt;&gt;"Y"),NA(),Capability!$Q$10))</f>
        <v/>
      </c>
      <c r="FL185">
        <f>IF(ISNA(FD185),NA(),IF(OR(Capability!$P$10="",Settings!$F$7&lt;&gt;"Y"),NA(),Capability!$P$10))</f>
        <v/>
      </c>
      <c r="FT185">
        <f>IF((FW$1+181)&gt;FU$1,NA(),(FW$1+181)-4)</f>
        <v/>
      </c>
      <c r="FU185">
        <f>IF((FW$1+181)&gt;FU$1,NA(),INDEX('Data Entry'!$N$5:$N$10004,(FW$1+181)-4))</f>
        <v/>
      </c>
      <c r="FV185">
        <f>IF(ISNA(FT185),NA(),Capability!$K$11)</f>
        <v/>
      </c>
      <c r="FW185">
        <f>IF(ISNA(FT185),NA(),Capability!$J$11)</f>
        <v/>
      </c>
      <c r="FX185">
        <f>IF(ISNA(FT185),NA(),Capability!$L$11)</f>
        <v/>
      </c>
      <c r="FY185">
        <f>IF(OR(ISNA(FU185),ISNA(FU184)),NA(),ABS(FU185-FU184))</f>
        <v/>
      </c>
      <c r="FZ185">
        <f>IF(ISNA(FT185),NA(),Capability!$N$11)</f>
        <v/>
      </c>
      <c r="GA185">
        <f>IF(ISNA(FT185),NA(),IF(OR(Capability!$Q$11="",Settings!$F$7&lt;&gt;"Y"),NA(),Capability!$Q$11))</f>
        <v/>
      </c>
      <c r="GB185">
        <f>IF(ISNA(FT185),NA(),IF(OR(Capability!$P$11="",Settings!$F$7&lt;&gt;"Y"),NA(),Capability!$P$11))</f>
        <v/>
      </c>
      <c r="GJ185">
        <f>IF((GM$1+181)&gt;GK$1,NA(),(GM$1+181)-4)</f>
        <v/>
      </c>
      <c r="GK185">
        <f>IF((GM$1+181)&gt;GK$1,NA(),INDEX('Data Entry'!$O$5:$O$10004,(GM$1+181)-4))</f>
        <v/>
      </c>
      <c r="GL185">
        <f>IF(ISNA(GJ185),NA(),Capability!$K$12)</f>
        <v/>
      </c>
      <c r="GM185">
        <f>IF(ISNA(GJ185),NA(),Capability!$J$12)</f>
        <v/>
      </c>
      <c r="GN185">
        <f>IF(ISNA(GJ185),NA(),Capability!$L$12)</f>
        <v/>
      </c>
      <c r="GO185">
        <f>IF(OR(ISNA(GK185),ISNA(GK184)),NA(),ABS(GK185-GK184))</f>
        <v/>
      </c>
      <c r="GP185">
        <f>IF(ISNA(GJ185),NA(),Capability!$N$12)</f>
        <v/>
      </c>
      <c r="GQ185">
        <f>IF(ISNA(GJ185),NA(),IF(OR(Capability!$Q$12="",Settings!$F$7&lt;&gt;"Y"),NA(),Capability!$Q$12))</f>
        <v/>
      </c>
      <c r="GR185">
        <f>IF(ISNA(GJ185),NA(),IF(OR(Capability!$P$12="",Settings!$F$7&lt;&gt;"Y"),NA(),Capability!$P$12))</f>
        <v/>
      </c>
      <c r="GZ185">
        <f>IF((HC$1+181)&gt;HA$1,NA(),(HC$1+181)-4)</f>
        <v/>
      </c>
      <c r="HA185">
        <f>IF((HC$1+181)&gt;HA$1,NA(),INDEX('Data Entry'!$P$5:$P$10004,(HC$1+181)-4))</f>
        <v/>
      </c>
      <c r="HB185">
        <f>IF(ISNA(GZ185),NA(),Capability!$K$13)</f>
        <v/>
      </c>
      <c r="HC185">
        <f>IF(ISNA(GZ185),NA(),Capability!$J$13)</f>
        <v/>
      </c>
      <c r="HD185">
        <f>IF(ISNA(GZ185),NA(),Capability!$L$13)</f>
        <v/>
      </c>
      <c r="HE185">
        <f>IF(OR(ISNA(HA185),ISNA(HA184)),NA(),ABS(HA185-HA184))</f>
        <v/>
      </c>
      <c r="HF185">
        <f>IF(ISNA(GZ185),NA(),Capability!$N$13)</f>
        <v/>
      </c>
      <c r="HG185">
        <f>IF(ISNA(GZ185),NA(),IF(OR(Capability!$Q$13="",Settings!$F$7&lt;&gt;"Y"),NA(),Capability!$Q$13))</f>
        <v/>
      </c>
      <c r="HH185">
        <f>IF(ISNA(GZ185),NA(),IF(OR(Capability!$P$13="",Settings!$F$7&lt;&gt;"Y"),NA(),Capability!$P$13))</f>
        <v/>
      </c>
      <c r="HP185">
        <f>IF((HS$1+181)&gt;HQ$1,NA(),(HS$1+181)-4)</f>
        <v/>
      </c>
      <c r="HQ185">
        <f>IF((HS$1+181)&gt;HQ$1,NA(),INDEX('Data Entry'!$Q$5:$Q$10004,(HS$1+181)-4))</f>
        <v/>
      </c>
      <c r="HR185">
        <f>IF(ISNA(HP185),NA(),Capability!$K$14)</f>
        <v/>
      </c>
      <c r="HS185">
        <f>IF(ISNA(HP185),NA(),Capability!$J$14)</f>
        <v/>
      </c>
      <c r="HT185">
        <f>IF(ISNA(HP185),NA(),Capability!$L$14)</f>
        <v/>
      </c>
      <c r="HU185">
        <f>IF(OR(ISNA(HQ185),ISNA(HQ184)),NA(),ABS(HQ185-HQ184))</f>
        <v/>
      </c>
      <c r="HV185">
        <f>IF(ISNA(HP185),NA(),Capability!$N$14)</f>
        <v/>
      </c>
      <c r="HW185">
        <f>IF(ISNA(HP185),NA(),IF(OR(Capability!$Q$14="",Settings!$F$7&lt;&gt;"Y"),NA(),Capability!$Q$14))</f>
        <v/>
      </c>
      <c r="HX185">
        <f>IF(ISNA(HP185),NA(),IF(OR(Capability!$P$14="",Settings!$F$7&lt;&gt;"Y"),NA(),Capability!$P$14))</f>
        <v/>
      </c>
    </row>
    <row r="186">
      <c r="A186" s="37" t="inlineStr">
        <is>
          <t>CAPABILITY</t>
        </is>
      </c>
      <c r="B186" s="28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R186">
        <f>IF((CU$1+182)&gt;CS$1,NA(),(CU$1+182)-4)</f>
        <v/>
      </c>
      <c r="CS186">
        <f>IF((CU$1+182)&gt;CS$1,NA(),INDEX('Data Entry'!$I$5:$I$10004,(CU$1+182)-4))</f>
        <v/>
      </c>
      <c r="CT186">
        <f>IF(ISNA(CR186),NA(),Capability!$K$6)</f>
        <v/>
      </c>
      <c r="CU186">
        <f>IF(ISNA(CR186),NA(),Capability!$J$6)</f>
        <v/>
      </c>
      <c r="CV186">
        <f>IF(ISNA(CR186),NA(),Capability!$L$6)</f>
        <v/>
      </c>
      <c r="CW186">
        <f>IF(OR(ISNA(CS186),ISNA(CS185)),NA(),ABS(CS186-CS185))</f>
        <v/>
      </c>
      <c r="CX186">
        <f>IF(ISNA(CR186),NA(),Capability!$N$6)</f>
        <v/>
      </c>
      <c r="CY186">
        <f>IF(ISNA(CR186),NA(),IF(OR(Capability!$Q$6="",Settings!$F$7&lt;&gt;"Y"),NA(),Capability!$Q$6))</f>
        <v/>
      </c>
      <c r="CZ186">
        <f>IF(ISNA(CR186),NA(),IF(OR(Capability!$P$6="",Settings!$F$7&lt;&gt;"Y"),NA(),Capability!$P$6))</f>
        <v/>
      </c>
      <c r="DH186">
        <f>IF((DK$1+182)&gt;DI$1,NA(),(DK$1+182)-4)</f>
        <v/>
      </c>
      <c r="DI186">
        <f>IF((DK$1+182)&gt;DI$1,NA(),INDEX('Data Entry'!$J$5:$J$10004,(DK$1+182)-4))</f>
        <v/>
      </c>
      <c r="DJ186">
        <f>IF(ISNA(DH186),NA(),Capability!$K$7)</f>
        <v/>
      </c>
      <c r="DK186">
        <f>IF(ISNA(DH186),NA(),Capability!$J$7)</f>
        <v/>
      </c>
      <c r="DL186">
        <f>IF(ISNA(DH186),NA(),Capability!$L$7)</f>
        <v/>
      </c>
      <c r="DM186">
        <f>IF(OR(ISNA(DI186),ISNA(DI185)),NA(),ABS(DI186-DI185))</f>
        <v/>
      </c>
      <c r="DN186">
        <f>IF(ISNA(DH186),NA(),Capability!$N$7)</f>
        <v/>
      </c>
      <c r="DO186">
        <f>IF(ISNA(DH186),NA(),IF(OR(Capability!$Q$7="",Settings!$F$7&lt;&gt;"Y"),NA(),Capability!$Q$7))</f>
        <v/>
      </c>
      <c r="DP186">
        <f>IF(ISNA(DH186),NA(),IF(OR(Capability!$P$7="",Settings!$F$7&lt;&gt;"Y"),NA(),Capability!$P$7))</f>
        <v/>
      </c>
      <c r="DX186">
        <f>IF((EA$1+182)&gt;DY$1,NA(),(EA$1+182)-4)</f>
        <v/>
      </c>
      <c r="DY186">
        <f>IF((EA$1+182)&gt;DY$1,NA(),INDEX('Data Entry'!$K$5:$K$10004,(EA$1+182)-4))</f>
        <v/>
      </c>
      <c r="DZ186">
        <f>IF(ISNA(DX186),NA(),Capability!$K$8)</f>
        <v/>
      </c>
      <c r="EA186">
        <f>IF(ISNA(DX186),NA(),Capability!$J$8)</f>
        <v/>
      </c>
      <c r="EB186">
        <f>IF(ISNA(DX186),NA(),Capability!$L$8)</f>
        <v/>
      </c>
      <c r="EC186">
        <f>IF(OR(ISNA(DY186),ISNA(DY185)),NA(),ABS(DY186-DY185))</f>
        <v/>
      </c>
      <c r="ED186">
        <f>IF(ISNA(DX186),NA(),Capability!$N$8)</f>
        <v/>
      </c>
      <c r="EE186">
        <f>IF(ISNA(DX186),NA(),IF(OR(Capability!$Q$8="",Settings!$F$7&lt;&gt;"Y"),NA(),Capability!$Q$8))</f>
        <v/>
      </c>
      <c r="EF186">
        <f>IF(ISNA(DX186),NA(),IF(OR(Capability!$P$8="",Settings!$F$7&lt;&gt;"Y"),NA(),Capability!$P$8))</f>
        <v/>
      </c>
      <c r="EN186">
        <f>IF((EQ$1+182)&gt;EO$1,NA(),(EQ$1+182)-4)</f>
        <v/>
      </c>
      <c r="EO186">
        <f>IF((EQ$1+182)&gt;EO$1,NA(),INDEX('Data Entry'!$L$5:$L$10004,(EQ$1+182)-4))</f>
        <v/>
      </c>
      <c r="EP186">
        <f>IF(ISNA(EN186),NA(),Capability!$K$9)</f>
        <v/>
      </c>
      <c r="EQ186">
        <f>IF(ISNA(EN186),NA(),Capability!$J$9)</f>
        <v/>
      </c>
      <c r="ER186">
        <f>IF(ISNA(EN186),NA(),Capability!$L$9)</f>
        <v/>
      </c>
      <c r="ES186">
        <f>IF(OR(ISNA(EO186),ISNA(EO185)),NA(),ABS(EO186-EO185))</f>
        <v/>
      </c>
      <c r="ET186">
        <f>IF(ISNA(EN186),NA(),Capability!$N$9)</f>
        <v/>
      </c>
      <c r="EU186">
        <f>IF(ISNA(EN186),NA(),IF(OR(Capability!$Q$9="",Settings!$F$7&lt;&gt;"Y"),NA(),Capability!$Q$9))</f>
        <v/>
      </c>
      <c r="EV186">
        <f>IF(ISNA(EN186),NA(),IF(OR(Capability!$P$9="",Settings!$F$7&lt;&gt;"Y"),NA(),Capability!$P$9))</f>
        <v/>
      </c>
      <c r="FD186">
        <f>IF((FG$1+182)&gt;FE$1,NA(),(FG$1+182)-4)</f>
        <v/>
      </c>
      <c r="FE186">
        <f>IF((FG$1+182)&gt;FE$1,NA(),INDEX('Data Entry'!$M$5:$M$10004,(FG$1+182)-4))</f>
        <v/>
      </c>
      <c r="FF186">
        <f>IF(ISNA(FD186),NA(),Capability!$K$10)</f>
        <v/>
      </c>
      <c r="FG186">
        <f>IF(ISNA(FD186),NA(),Capability!$J$10)</f>
        <v/>
      </c>
      <c r="FH186">
        <f>IF(ISNA(FD186),NA(),Capability!$L$10)</f>
        <v/>
      </c>
      <c r="FI186">
        <f>IF(OR(ISNA(FE186),ISNA(FE185)),NA(),ABS(FE186-FE185))</f>
        <v/>
      </c>
      <c r="FJ186">
        <f>IF(ISNA(FD186),NA(),Capability!$N$10)</f>
        <v/>
      </c>
      <c r="FK186">
        <f>IF(ISNA(FD186),NA(),IF(OR(Capability!$Q$10="",Settings!$F$7&lt;&gt;"Y"),NA(),Capability!$Q$10))</f>
        <v/>
      </c>
      <c r="FL186">
        <f>IF(ISNA(FD186),NA(),IF(OR(Capability!$P$10="",Settings!$F$7&lt;&gt;"Y"),NA(),Capability!$P$10))</f>
        <v/>
      </c>
      <c r="FT186">
        <f>IF((FW$1+182)&gt;FU$1,NA(),(FW$1+182)-4)</f>
        <v/>
      </c>
      <c r="FU186">
        <f>IF((FW$1+182)&gt;FU$1,NA(),INDEX('Data Entry'!$N$5:$N$10004,(FW$1+182)-4))</f>
        <v/>
      </c>
      <c r="FV186">
        <f>IF(ISNA(FT186),NA(),Capability!$K$11)</f>
        <v/>
      </c>
      <c r="FW186">
        <f>IF(ISNA(FT186),NA(),Capability!$J$11)</f>
        <v/>
      </c>
      <c r="FX186">
        <f>IF(ISNA(FT186),NA(),Capability!$L$11)</f>
        <v/>
      </c>
      <c r="FY186">
        <f>IF(OR(ISNA(FU186),ISNA(FU185)),NA(),ABS(FU186-FU185))</f>
        <v/>
      </c>
      <c r="FZ186">
        <f>IF(ISNA(FT186),NA(),Capability!$N$11)</f>
        <v/>
      </c>
      <c r="GA186">
        <f>IF(ISNA(FT186),NA(),IF(OR(Capability!$Q$11="",Settings!$F$7&lt;&gt;"Y"),NA(),Capability!$Q$11))</f>
        <v/>
      </c>
      <c r="GB186">
        <f>IF(ISNA(FT186),NA(),IF(OR(Capability!$P$11="",Settings!$F$7&lt;&gt;"Y"),NA(),Capability!$P$11))</f>
        <v/>
      </c>
      <c r="GJ186">
        <f>IF((GM$1+182)&gt;GK$1,NA(),(GM$1+182)-4)</f>
        <v/>
      </c>
      <c r="GK186">
        <f>IF((GM$1+182)&gt;GK$1,NA(),INDEX('Data Entry'!$O$5:$O$10004,(GM$1+182)-4))</f>
        <v/>
      </c>
      <c r="GL186">
        <f>IF(ISNA(GJ186),NA(),Capability!$K$12)</f>
        <v/>
      </c>
      <c r="GM186">
        <f>IF(ISNA(GJ186),NA(),Capability!$J$12)</f>
        <v/>
      </c>
      <c r="GN186">
        <f>IF(ISNA(GJ186),NA(),Capability!$L$12)</f>
        <v/>
      </c>
      <c r="GO186">
        <f>IF(OR(ISNA(GK186),ISNA(GK185)),NA(),ABS(GK186-GK185))</f>
        <v/>
      </c>
      <c r="GP186">
        <f>IF(ISNA(GJ186),NA(),Capability!$N$12)</f>
        <v/>
      </c>
      <c r="GQ186">
        <f>IF(ISNA(GJ186),NA(),IF(OR(Capability!$Q$12="",Settings!$F$7&lt;&gt;"Y"),NA(),Capability!$Q$12))</f>
        <v/>
      </c>
      <c r="GR186">
        <f>IF(ISNA(GJ186),NA(),IF(OR(Capability!$P$12="",Settings!$F$7&lt;&gt;"Y"),NA(),Capability!$P$12))</f>
        <v/>
      </c>
      <c r="GZ186">
        <f>IF((HC$1+182)&gt;HA$1,NA(),(HC$1+182)-4)</f>
        <v/>
      </c>
      <c r="HA186">
        <f>IF((HC$1+182)&gt;HA$1,NA(),INDEX('Data Entry'!$P$5:$P$10004,(HC$1+182)-4))</f>
        <v/>
      </c>
      <c r="HB186">
        <f>IF(ISNA(GZ186),NA(),Capability!$K$13)</f>
        <v/>
      </c>
      <c r="HC186">
        <f>IF(ISNA(GZ186),NA(),Capability!$J$13)</f>
        <v/>
      </c>
      <c r="HD186">
        <f>IF(ISNA(GZ186),NA(),Capability!$L$13)</f>
        <v/>
      </c>
      <c r="HE186">
        <f>IF(OR(ISNA(HA186),ISNA(HA185)),NA(),ABS(HA186-HA185))</f>
        <v/>
      </c>
      <c r="HF186">
        <f>IF(ISNA(GZ186),NA(),Capability!$N$13)</f>
        <v/>
      </c>
      <c r="HG186">
        <f>IF(ISNA(GZ186),NA(),IF(OR(Capability!$Q$13="",Settings!$F$7&lt;&gt;"Y"),NA(),Capability!$Q$13))</f>
        <v/>
      </c>
      <c r="HH186">
        <f>IF(ISNA(GZ186),NA(),IF(OR(Capability!$P$13="",Settings!$F$7&lt;&gt;"Y"),NA(),Capability!$P$13))</f>
        <v/>
      </c>
      <c r="HP186">
        <f>IF((HS$1+182)&gt;HQ$1,NA(),(HS$1+182)-4)</f>
        <v/>
      </c>
      <c r="HQ186">
        <f>IF((HS$1+182)&gt;HQ$1,NA(),INDEX('Data Entry'!$Q$5:$Q$10004,(HS$1+182)-4))</f>
        <v/>
      </c>
      <c r="HR186">
        <f>IF(ISNA(HP186),NA(),Capability!$K$14)</f>
        <v/>
      </c>
      <c r="HS186">
        <f>IF(ISNA(HP186),NA(),Capability!$J$14)</f>
        <v/>
      </c>
      <c r="HT186">
        <f>IF(ISNA(HP186),NA(),Capability!$L$14)</f>
        <v/>
      </c>
      <c r="HU186">
        <f>IF(OR(ISNA(HQ186),ISNA(HQ185)),NA(),ABS(HQ186-HQ185))</f>
        <v/>
      </c>
      <c r="HV186">
        <f>IF(ISNA(HP186),NA(),Capability!$N$14)</f>
        <v/>
      </c>
      <c r="HW186">
        <f>IF(ISNA(HP186),NA(),IF(OR(Capability!$Q$14="",Settings!$F$7&lt;&gt;"Y"),NA(),Capability!$Q$14))</f>
        <v/>
      </c>
      <c r="HX186">
        <f>IF(ISNA(HP186),NA(),IF(OR(Capability!$P$14="",Settings!$F$7&lt;&gt;"Y"),NA(),Capability!$P$14))</f>
        <v/>
      </c>
    </row>
    <row r="187">
      <c r="A187" s="35" t="inlineStr">
        <is>
          <t>Cp</t>
        </is>
      </c>
      <c r="B187" s="38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R187">
        <f>IF((CU$1+183)&gt;CS$1,NA(),(CU$1+183)-4)</f>
        <v/>
      </c>
      <c r="CS187">
        <f>IF((CU$1+183)&gt;CS$1,NA(),INDEX('Data Entry'!$I$5:$I$10004,(CU$1+183)-4))</f>
        <v/>
      </c>
      <c r="CT187">
        <f>IF(ISNA(CR187),NA(),Capability!$K$6)</f>
        <v/>
      </c>
      <c r="CU187">
        <f>IF(ISNA(CR187),NA(),Capability!$J$6)</f>
        <v/>
      </c>
      <c r="CV187">
        <f>IF(ISNA(CR187),NA(),Capability!$L$6)</f>
        <v/>
      </c>
      <c r="CW187">
        <f>IF(OR(ISNA(CS187),ISNA(CS186)),NA(),ABS(CS187-CS186))</f>
        <v/>
      </c>
      <c r="CX187">
        <f>IF(ISNA(CR187),NA(),Capability!$N$6)</f>
        <v/>
      </c>
      <c r="CY187">
        <f>IF(ISNA(CR187),NA(),IF(OR(Capability!$Q$6="",Settings!$F$7&lt;&gt;"Y"),NA(),Capability!$Q$6))</f>
        <v/>
      </c>
      <c r="CZ187">
        <f>IF(ISNA(CR187),NA(),IF(OR(Capability!$P$6="",Settings!$F$7&lt;&gt;"Y"),NA(),Capability!$P$6))</f>
        <v/>
      </c>
      <c r="DH187">
        <f>IF((DK$1+183)&gt;DI$1,NA(),(DK$1+183)-4)</f>
        <v/>
      </c>
      <c r="DI187">
        <f>IF((DK$1+183)&gt;DI$1,NA(),INDEX('Data Entry'!$J$5:$J$10004,(DK$1+183)-4))</f>
        <v/>
      </c>
      <c r="DJ187">
        <f>IF(ISNA(DH187),NA(),Capability!$K$7)</f>
        <v/>
      </c>
      <c r="DK187">
        <f>IF(ISNA(DH187),NA(),Capability!$J$7)</f>
        <v/>
      </c>
      <c r="DL187">
        <f>IF(ISNA(DH187),NA(),Capability!$L$7)</f>
        <v/>
      </c>
      <c r="DM187">
        <f>IF(OR(ISNA(DI187),ISNA(DI186)),NA(),ABS(DI187-DI186))</f>
        <v/>
      </c>
      <c r="DN187">
        <f>IF(ISNA(DH187),NA(),Capability!$N$7)</f>
        <v/>
      </c>
      <c r="DO187">
        <f>IF(ISNA(DH187),NA(),IF(OR(Capability!$Q$7="",Settings!$F$7&lt;&gt;"Y"),NA(),Capability!$Q$7))</f>
        <v/>
      </c>
      <c r="DP187">
        <f>IF(ISNA(DH187),NA(),IF(OR(Capability!$P$7="",Settings!$F$7&lt;&gt;"Y"),NA(),Capability!$P$7))</f>
        <v/>
      </c>
      <c r="DX187">
        <f>IF((EA$1+183)&gt;DY$1,NA(),(EA$1+183)-4)</f>
        <v/>
      </c>
      <c r="DY187">
        <f>IF((EA$1+183)&gt;DY$1,NA(),INDEX('Data Entry'!$K$5:$K$10004,(EA$1+183)-4))</f>
        <v/>
      </c>
      <c r="DZ187">
        <f>IF(ISNA(DX187),NA(),Capability!$K$8)</f>
        <v/>
      </c>
      <c r="EA187">
        <f>IF(ISNA(DX187),NA(),Capability!$J$8)</f>
        <v/>
      </c>
      <c r="EB187">
        <f>IF(ISNA(DX187),NA(),Capability!$L$8)</f>
        <v/>
      </c>
      <c r="EC187">
        <f>IF(OR(ISNA(DY187),ISNA(DY186)),NA(),ABS(DY187-DY186))</f>
        <v/>
      </c>
      <c r="ED187">
        <f>IF(ISNA(DX187),NA(),Capability!$N$8)</f>
        <v/>
      </c>
      <c r="EE187">
        <f>IF(ISNA(DX187),NA(),IF(OR(Capability!$Q$8="",Settings!$F$7&lt;&gt;"Y"),NA(),Capability!$Q$8))</f>
        <v/>
      </c>
      <c r="EF187">
        <f>IF(ISNA(DX187),NA(),IF(OR(Capability!$P$8="",Settings!$F$7&lt;&gt;"Y"),NA(),Capability!$P$8))</f>
        <v/>
      </c>
      <c r="EN187">
        <f>IF((EQ$1+183)&gt;EO$1,NA(),(EQ$1+183)-4)</f>
        <v/>
      </c>
      <c r="EO187">
        <f>IF((EQ$1+183)&gt;EO$1,NA(),INDEX('Data Entry'!$L$5:$L$10004,(EQ$1+183)-4))</f>
        <v/>
      </c>
      <c r="EP187">
        <f>IF(ISNA(EN187),NA(),Capability!$K$9)</f>
        <v/>
      </c>
      <c r="EQ187">
        <f>IF(ISNA(EN187),NA(),Capability!$J$9)</f>
        <v/>
      </c>
      <c r="ER187">
        <f>IF(ISNA(EN187),NA(),Capability!$L$9)</f>
        <v/>
      </c>
      <c r="ES187">
        <f>IF(OR(ISNA(EO187),ISNA(EO186)),NA(),ABS(EO187-EO186))</f>
        <v/>
      </c>
      <c r="ET187">
        <f>IF(ISNA(EN187),NA(),Capability!$N$9)</f>
        <v/>
      </c>
      <c r="EU187">
        <f>IF(ISNA(EN187),NA(),IF(OR(Capability!$Q$9="",Settings!$F$7&lt;&gt;"Y"),NA(),Capability!$Q$9))</f>
        <v/>
      </c>
      <c r="EV187">
        <f>IF(ISNA(EN187),NA(),IF(OR(Capability!$P$9="",Settings!$F$7&lt;&gt;"Y"),NA(),Capability!$P$9))</f>
        <v/>
      </c>
      <c r="FD187">
        <f>IF((FG$1+183)&gt;FE$1,NA(),(FG$1+183)-4)</f>
        <v/>
      </c>
      <c r="FE187">
        <f>IF((FG$1+183)&gt;FE$1,NA(),INDEX('Data Entry'!$M$5:$M$10004,(FG$1+183)-4))</f>
        <v/>
      </c>
      <c r="FF187">
        <f>IF(ISNA(FD187),NA(),Capability!$K$10)</f>
        <v/>
      </c>
      <c r="FG187">
        <f>IF(ISNA(FD187),NA(),Capability!$J$10)</f>
        <v/>
      </c>
      <c r="FH187">
        <f>IF(ISNA(FD187),NA(),Capability!$L$10)</f>
        <v/>
      </c>
      <c r="FI187">
        <f>IF(OR(ISNA(FE187),ISNA(FE186)),NA(),ABS(FE187-FE186))</f>
        <v/>
      </c>
      <c r="FJ187">
        <f>IF(ISNA(FD187),NA(),Capability!$N$10)</f>
        <v/>
      </c>
      <c r="FK187">
        <f>IF(ISNA(FD187),NA(),IF(OR(Capability!$Q$10="",Settings!$F$7&lt;&gt;"Y"),NA(),Capability!$Q$10))</f>
        <v/>
      </c>
      <c r="FL187">
        <f>IF(ISNA(FD187),NA(),IF(OR(Capability!$P$10="",Settings!$F$7&lt;&gt;"Y"),NA(),Capability!$P$10))</f>
        <v/>
      </c>
      <c r="FT187">
        <f>IF((FW$1+183)&gt;FU$1,NA(),(FW$1+183)-4)</f>
        <v/>
      </c>
      <c r="FU187">
        <f>IF((FW$1+183)&gt;FU$1,NA(),INDEX('Data Entry'!$N$5:$N$10004,(FW$1+183)-4))</f>
        <v/>
      </c>
      <c r="FV187">
        <f>IF(ISNA(FT187),NA(),Capability!$K$11)</f>
        <v/>
      </c>
      <c r="FW187">
        <f>IF(ISNA(FT187),NA(),Capability!$J$11)</f>
        <v/>
      </c>
      <c r="FX187">
        <f>IF(ISNA(FT187),NA(),Capability!$L$11)</f>
        <v/>
      </c>
      <c r="FY187">
        <f>IF(OR(ISNA(FU187),ISNA(FU186)),NA(),ABS(FU187-FU186))</f>
        <v/>
      </c>
      <c r="FZ187">
        <f>IF(ISNA(FT187),NA(),Capability!$N$11)</f>
        <v/>
      </c>
      <c r="GA187">
        <f>IF(ISNA(FT187),NA(),IF(OR(Capability!$Q$11="",Settings!$F$7&lt;&gt;"Y"),NA(),Capability!$Q$11))</f>
        <v/>
      </c>
      <c r="GB187">
        <f>IF(ISNA(FT187),NA(),IF(OR(Capability!$P$11="",Settings!$F$7&lt;&gt;"Y"),NA(),Capability!$P$11))</f>
        <v/>
      </c>
      <c r="GJ187">
        <f>IF((GM$1+183)&gt;GK$1,NA(),(GM$1+183)-4)</f>
        <v/>
      </c>
      <c r="GK187">
        <f>IF((GM$1+183)&gt;GK$1,NA(),INDEX('Data Entry'!$O$5:$O$10004,(GM$1+183)-4))</f>
        <v/>
      </c>
      <c r="GL187">
        <f>IF(ISNA(GJ187),NA(),Capability!$K$12)</f>
        <v/>
      </c>
      <c r="GM187">
        <f>IF(ISNA(GJ187),NA(),Capability!$J$12)</f>
        <v/>
      </c>
      <c r="GN187">
        <f>IF(ISNA(GJ187),NA(),Capability!$L$12)</f>
        <v/>
      </c>
      <c r="GO187">
        <f>IF(OR(ISNA(GK187),ISNA(GK186)),NA(),ABS(GK187-GK186))</f>
        <v/>
      </c>
      <c r="GP187">
        <f>IF(ISNA(GJ187),NA(),Capability!$N$12)</f>
        <v/>
      </c>
      <c r="GQ187">
        <f>IF(ISNA(GJ187),NA(),IF(OR(Capability!$Q$12="",Settings!$F$7&lt;&gt;"Y"),NA(),Capability!$Q$12))</f>
        <v/>
      </c>
      <c r="GR187">
        <f>IF(ISNA(GJ187),NA(),IF(OR(Capability!$P$12="",Settings!$F$7&lt;&gt;"Y"),NA(),Capability!$P$12))</f>
        <v/>
      </c>
      <c r="GZ187">
        <f>IF((HC$1+183)&gt;HA$1,NA(),(HC$1+183)-4)</f>
        <v/>
      </c>
      <c r="HA187">
        <f>IF((HC$1+183)&gt;HA$1,NA(),INDEX('Data Entry'!$P$5:$P$10004,(HC$1+183)-4))</f>
        <v/>
      </c>
      <c r="HB187">
        <f>IF(ISNA(GZ187),NA(),Capability!$K$13)</f>
        <v/>
      </c>
      <c r="HC187">
        <f>IF(ISNA(GZ187),NA(),Capability!$J$13)</f>
        <v/>
      </c>
      <c r="HD187">
        <f>IF(ISNA(GZ187),NA(),Capability!$L$13)</f>
        <v/>
      </c>
      <c r="HE187">
        <f>IF(OR(ISNA(HA187),ISNA(HA186)),NA(),ABS(HA187-HA186))</f>
        <v/>
      </c>
      <c r="HF187">
        <f>IF(ISNA(GZ187),NA(),Capability!$N$13)</f>
        <v/>
      </c>
      <c r="HG187">
        <f>IF(ISNA(GZ187),NA(),IF(OR(Capability!$Q$13="",Settings!$F$7&lt;&gt;"Y"),NA(),Capability!$Q$13))</f>
        <v/>
      </c>
      <c r="HH187">
        <f>IF(ISNA(GZ187),NA(),IF(OR(Capability!$P$13="",Settings!$F$7&lt;&gt;"Y"),NA(),Capability!$P$13))</f>
        <v/>
      </c>
      <c r="HP187">
        <f>IF((HS$1+183)&gt;HQ$1,NA(),(HS$1+183)-4)</f>
        <v/>
      </c>
      <c r="HQ187">
        <f>IF((HS$1+183)&gt;HQ$1,NA(),INDEX('Data Entry'!$Q$5:$Q$10004,(HS$1+183)-4))</f>
        <v/>
      </c>
      <c r="HR187">
        <f>IF(ISNA(HP187),NA(),Capability!$K$14)</f>
        <v/>
      </c>
      <c r="HS187">
        <f>IF(ISNA(HP187),NA(),Capability!$J$14)</f>
        <v/>
      </c>
      <c r="HT187">
        <f>IF(ISNA(HP187),NA(),Capability!$L$14)</f>
        <v/>
      </c>
      <c r="HU187">
        <f>IF(OR(ISNA(HQ187),ISNA(HQ186)),NA(),ABS(HQ187-HQ186))</f>
        <v/>
      </c>
      <c r="HV187">
        <f>IF(ISNA(HP187),NA(),Capability!$N$14)</f>
        <v/>
      </c>
      <c r="HW187">
        <f>IF(ISNA(HP187),NA(),IF(OR(Capability!$Q$14="",Settings!$F$7&lt;&gt;"Y"),NA(),Capability!$Q$14))</f>
        <v/>
      </c>
      <c r="HX187">
        <f>IF(ISNA(HP187),NA(),IF(OR(Capability!$P$14="",Settings!$F$7&lt;&gt;"Y"),NA(),Capability!$P$14))</f>
        <v/>
      </c>
    </row>
    <row r="188">
      <c r="A188" s="35" t="inlineStr">
        <is>
          <t>Cpk</t>
        </is>
      </c>
      <c r="B188" s="38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R188">
        <f>IF((CU$1+184)&gt;CS$1,NA(),(CU$1+184)-4)</f>
        <v/>
      </c>
      <c r="CS188">
        <f>IF((CU$1+184)&gt;CS$1,NA(),INDEX('Data Entry'!$I$5:$I$10004,(CU$1+184)-4))</f>
        <v/>
      </c>
      <c r="CT188">
        <f>IF(ISNA(CR188),NA(),Capability!$K$6)</f>
        <v/>
      </c>
      <c r="CU188">
        <f>IF(ISNA(CR188),NA(),Capability!$J$6)</f>
        <v/>
      </c>
      <c r="CV188">
        <f>IF(ISNA(CR188),NA(),Capability!$L$6)</f>
        <v/>
      </c>
      <c r="CW188">
        <f>IF(OR(ISNA(CS188),ISNA(CS187)),NA(),ABS(CS188-CS187))</f>
        <v/>
      </c>
      <c r="CX188">
        <f>IF(ISNA(CR188),NA(),Capability!$N$6)</f>
        <v/>
      </c>
      <c r="CY188">
        <f>IF(ISNA(CR188),NA(),IF(OR(Capability!$Q$6="",Settings!$F$7&lt;&gt;"Y"),NA(),Capability!$Q$6))</f>
        <v/>
      </c>
      <c r="CZ188">
        <f>IF(ISNA(CR188),NA(),IF(OR(Capability!$P$6="",Settings!$F$7&lt;&gt;"Y"),NA(),Capability!$P$6))</f>
        <v/>
      </c>
      <c r="DH188">
        <f>IF((DK$1+184)&gt;DI$1,NA(),(DK$1+184)-4)</f>
        <v/>
      </c>
      <c r="DI188">
        <f>IF((DK$1+184)&gt;DI$1,NA(),INDEX('Data Entry'!$J$5:$J$10004,(DK$1+184)-4))</f>
        <v/>
      </c>
      <c r="DJ188">
        <f>IF(ISNA(DH188),NA(),Capability!$K$7)</f>
        <v/>
      </c>
      <c r="DK188">
        <f>IF(ISNA(DH188),NA(),Capability!$J$7)</f>
        <v/>
      </c>
      <c r="DL188">
        <f>IF(ISNA(DH188),NA(),Capability!$L$7)</f>
        <v/>
      </c>
      <c r="DM188">
        <f>IF(OR(ISNA(DI188),ISNA(DI187)),NA(),ABS(DI188-DI187))</f>
        <v/>
      </c>
      <c r="DN188">
        <f>IF(ISNA(DH188),NA(),Capability!$N$7)</f>
        <v/>
      </c>
      <c r="DO188">
        <f>IF(ISNA(DH188),NA(),IF(OR(Capability!$Q$7="",Settings!$F$7&lt;&gt;"Y"),NA(),Capability!$Q$7))</f>
        <v/>
      </c>
      <c r="DP188">
        <f>IF(ISNA(DH188),NA(),IF(OR(Capability!$P$7="",Settings!$F$7&lt;&gt;"Y"),NA(),Capability!$P$7))</f>
        <v/>
      </c>
      <c r="DX188">
        <f>IF((EA$1+184)&gt;DY$1,NA(),(EA$1+184)-4)</f>
        <v/>
      </c>
      <c r="DY188">
        <f>IF((EA$1+184)&gt;DY$1,NA(),INDEX('Data Entry'!$K$5:$K$10004,(EA$1+184)-4))</f>
        <v/>
      </c>
      <c r="DZ188">
        <f>IF(ISNA(DX188),NA(),Capability!$K$8)</f>
        <v/>
      </c>
      <c r="EA188">
        <f>IF(ISNA(DX188),NA(),Capability!$J$8)</f>
        <v/>
      </c>
      <c r="EB188">
        <f>IF(ISNA(DX188),NA(),Capability!$L$8)</f>
        <v/>
      </c>
      <c r="EC188">
        <f>IF(OR(ISNA(DY188),ISNA(DY187)),NA(),ABS(DY188-DY187))</f>
        <v/>
      </c>
      <c r="ED188">
        <f>IF(ISNA(DX188),NA(),Capability!$N$8)</f>
        <v/>
      </c>
      <c r="EE188">
        <f>IF(ISNA(DX188),NA(),IF(OR(Capability!$Q$8="",Settings!$F$7&lt;&gt;"Y"),NA(),Capability!$Q$8))</f>
        <v/>
      </c>
      <c r="EF188">
        <f>IF(ISNA(DX188),NA(),IF(OR(Capability!$P$8="",Settings!$F$7&lt;&gt;"Y"),NA(),Capability!$P$8))</f>
        <v/>
      </c>
      <c r="EN188">
        <f>IF((EQ$1+184)&gt;EO$1,NA(),(EQ$1+184)-4)</f>
        <v/>
      </c>
      <c r="EO188">
        <f>IF((EQ$1+184)&gt;EO$1,NA(),INDEX('Data Entry'!$L$5:$L$10004,(EQ$1+184)-4))</f>
        <v/>
      </c>
      <c r="EP188">
        <f>IF(ISNA(EN188),NA(),Capability!$K$9)</f>
        <v/>
      </c>
      <c r="EQ188">
        <f>IF(ISNA(EN188),NA(),Capability!$J$9)</f>
        <v/>
      </c>
      <c r="ER188">
        <f>IF(ISNA(EN188),NA(),Capability!$L$9)</f>
        <v/>
      </c>
      <c r="ES188">
        <f>IF(OR(ISNA(EO188),ISNA(EO187)),NA(),ABS(EO188-EO187))</f>
        <v/>
      </c>
      <c r="ET188">
        <f>IF(ISNA(EN188),NA(),Capability!$N$9)</f>
        <v/>
      </c>
      <c r="EU188">
        <f>IF(ISNA(EN188),NA(),IF(OR(Capability!$Q$9="",Settings!$F$7&lt;&gt;"Y"),NA(),Capability!$Q$9))</f>
        <v/>
      </c>
      <c r="EV188">
        <f>IF(ISNA(EN188),NA(),IF(OR(Capability!$P$9="",Settings!$F$7&lt;&gt;"Y"),NA(),Capability!$P$9))</f>
        <v/>
      </c>
      <c r="FD188">
        <f>IF((FG$1+184)&gt;FE$1,NA(),(FG$1+184)-4)</f>
        <v/>
      </c>
      <c r="FE188">
        <f>IF((FG$1+184)&gt;FE$1,NA(),INDEX('Data Entry'!$M$5:$M$10004,(FG$1+184)-4))</f>
        <v/>
      </c>
      <c r="FF188">
        <f>IF(ISNA(FD188),NA(),Capability!$K$10)</f>
        <v/>
      </c>
      <c r="FG188">
        <f>IF(ISNA(FD188),NA(),Capability!$J$10)</f>
        <v/>
      </c>
      <c r="FH188">
        <f>IF(ISNA(FD188),NA(),Capability!$L$10)</f>
        <v/>
      </c>
      <c r="FI188">
        <f>IF(OR(ISNA(FE188),ISNA(FE187)),NA(),ABS(FE188-FE187))</f>
        <v/>
      </c>
      <c r="FJ188">
        <f>IF(ISNA(FD188),NA(),Capability!$N$10)</f>
        <v/>
      </c>
      <c r="FK188">
        <f>IF(ISNA(FD188),NA(),IF(OR(Capability!$Q$10="",Settings!$F$7&lt;&gt;"Y"),NA(),Capability!$Q$10))</f>
        <v/>
      </c>
      <c r="FL188">
        <f>IF(ISNA(FD188),NA(),IF(OR(Capability!$P$10="",Settings!$F$7&lt;&gt;"Y"),NA(),Capability!$P$10))</f>
        <v/>
      </c>
      <c r="FT188">
        <f>IF((FW$1+184)&gt;FU$1,NA(),(FW$1+184)-4)</f>
        <v/>
      </c>
      <c r="FU188">
        <f>IF((FW$1+184)&gt;FU$1,NA(),INDEX('Data Entry'!$N$5:$N$10004,(FW$1+184)-4))</f>
        <v/>
      </c>
      <c r="FV188">
        <f>IF(ISNA(FT188),NA(),Capability!$K$11)</f>
        <v/>
      </c>
      <c r="FW188">
        <f>IF(ISNA(FT188),NA(),Capability!$J$11)</f>
        <v/>
      </c>
      <c r="FX188">
        <f>IF(ISNA(FT188),NA(),Capability!$L$11)</f>
        <v/>
      </c>
      <c r="FY188">
        <f>IF(OR(ISNA(FU188),ISNA(FU187)),NA(),ABS(FU188-FU187))</f>
        <v/>
      </c>
      <c r="FZ188">
        <f>IF(ISNA(FT188),NA(),Capability!$N$11)</f>
        <v/>
      </c>
      <c r="GA188">
        <f>IF(ISNA(FT188),NA(),IF(OR(Capability!$Q$11="",Settings!$F$7&lt;&gt;"Y"),NA(),Capability!$Q$11))</f>
        <v/>
      </c>
      <c r="GB188">
        <f>IF(ISNA(FT188),NA(),IF(OR(Capability!$P$11="",Settings!$F$7&lt;&gt;"Y"),NA(),Capability!$P$11))</f>
        <v/>
      </c>
      <c r="GJ188">
        <f>IF((GM$1+184)&gt;GK$1,NA(),(GM$1+184)-4)</f>
        <v/>
      </c>
      <c r="GK188">
        <f>IF((GM$1+184)&gt;GK$1,NA(),INDEX('Data Entry'!$O$5:$O$10004,(GM$1+184)-4))</f>
        <v/>
      </c>
      <c r="GL188">
        <f>IF(ISNA(GJ188),NA(),Capability!$K$12)</f>
        <v/>
      </c>
      <c r="GM188">
        <f>IF(ISNA(GJ188),NA(),Capability!$J$12)</f>
        <v/>
      </c>
      <c r="GN188">
        <f>IF(ISNA(GJ188),NA(),Capability!$L$12)</f>
        <v/>
      </c>
      <c r="GO188">
        <f>IF(OR(ISNA(GK188),ISNA(GK187)),NA(),ABS(GK188-GK187))</f>
        <v/>
      </c>
      <c r="GP188">
        <f>IF(ISNA(GJ188),NA(),Capability!$N$12)</f>
        <v/>
      </c>
      <c r="GQ188">
        <f>IF(ISNA(GJ188),NA(),IF(OR(Capability!$Q$12="",Settings!$F$7&lt;&gt;"Y"),NA(),Capability!$Q$12))</f>
        <v/>
      </c>
      <c r="GR188">
        <f>IF(ISNA(GJ188),NA(),IF(OR(Capability!$P$12="",Settings!$F$7&lt;&gt;"Y"),NA(),Capability!$P$12))</f>
        <v/>
      </c>
      <c r="GZ188">
        <f>IF((HC$1+184)&gt;HA$1,NA(),(HC$1+184)-4)</f>
        <v/>
      </c>
      <c r="HA188">
        <f>IF((HC$1+184)&gt;HA$1,NA(),INDEX('Data Entry'!$P$5:$P$10004,(HC$1+184)-4))</f>
        <v/>
      </c>
      <c r="HB188">
        <f>IF(ISNA(GZ188),NA(),Capability!$K$13)</f>
        <v/>
      </c>
      <c r="HC188">
        <f>IF(ISNA(GZ188),NA(),Capability!$J$13)</f>
        <v/>
      </c>
      <c r="HD188">
        <f>IF(ISNA(GZ188),NA(),Capability!$L$13)</f>
        <v/>
      </c>
      <c r="HE188">
        <f>IF(OR(ISNA(HA188),ISNA(HA187)),NA(),ABS(HA188-HA187))</f>
        <v/>
      </c>
      <c r="HF188">
        <f>IF(ISNA(GZ188),NA(),Capability!$N$13)</f>
        <v/>
      </c>
      <c r="HG188">
        <f>IF(ISNA(GZ188),NA(),IF(OR(Capability!$Q$13="",Settings!$F$7&lt;&gt;"Y"),NA(),Capability!$Q$13))</f>
        <v/>
      </c>
      <c r="HH188">
        <f>IF(ISNA(GZ188),NA(),IF(OR(Capability!$P$13="",Settings!$F$7&lt;&gt;"Y"),NA(),Capability!$P$13))</f>
        <v/>
      </c>
      <c r="HP188">
        <f>IF((HS$1+184)&gt;HQ$1,NA(),(HS$1+184)-4)</f>
        <v/>
      </c>
      <c r="HQ188">
        <f>IF((HS$1+184)&gt;HQ$1,NA(),INDEX('Data Entry'!$Q$5:$Q$10004,(HS$1+184)-4))</f>
        <v/>
      </c>
      <c r="HR188">
        <f>IF(ISNA(HP188),NA(),Capability!$K$14)</f>
        <v/>
      </c>
      <c r="HS188">
        <f>IF(ISNA(HP188),NA(),Capability!$J$14)</f>
        <v/>
      </c>
      <c r="HT188">
        <f>IF(ISNA(HP188),NA(),Capability!$L$14)</f>
        <v/>
      </c>
      <c r="HU188">
        <f>IF(OR(ISNA(HQ188),ISNA(HQ187)),NA(),ABS(HQ188-HQ187))</f>
        <v/>
      </c>
      <c r="HV188">
        <f>IF(ISNA(HP188),NA(),Capability!$N$14)</f>
        <v/>
      </c>
      <c r="HW188">
        <f>IF(ISNA(HP188),NA(),IF(OR(Capability!$Q$14="",Settings!$F$7&lt;&gt;"Y"),NA(),Capability!$Q$14))</f>
        <v/>
      </c>
      <c r="HX188">
        <f>IF(ISNA(HP188),NA(),IF(OR(Capability!$P$14="",Settings!$F$7&lt;&gt;"Y"),NA(),Capability!$P$14))</f>
        <v/>
      </c>
    </row>
    <row r="189">
      <c r="A189" s="35" t="inlineStr">
        <is>
          <t>Pp</t>
        </is>
      </c>
      <c r="B189" s="38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R189">
        <f>IF((CU$1+185)&gt;CS$1,NA(),(CU$1+185)-4)</f>
        <v/>
      </c>
      <c r="CS189">
        <f>IF((CU$1+185)&gt;CS$1,NA(),INDEX('Data Entry'!$I$5:$I$10004,(CU$1+185)-4))</f>
        <v/>
      </c>
      <c r="CT189">
        <f>IF(ISNA(CR189),NA(),Capability!$K$6)</f>
        <v/>
      </c>
      <c r="CU189">
        <f>IF(ISNA(CR189),NA(),Capability!$J$6)</f>
        <v/>
      </c>
      <c r="CV189">
        <f>IF(ISNA(CR189),NA(),Capability!$L$6)</f>
        <v/>
      </c>
      <c r="CW189">
        <f>IF(OR(ISNA(CS189),ISNA(CS188)),NA(),ABS(CS189-CS188))</f>
        <v/>
      </c>
      <c r="CX189">
        <f>IF(ISNA(CR189),NA(),Capability!$N$6)</f>
        <v/>
      </c>
      <c r="CY189">
        <f>IF(ISNA(CR189),NA(),IF(OR(Capability!$Q$6="",Settings!$F$7&lt;&gt;"Y"),NA(),Capability!$Q$6))</f>
        <v/>
      </c>
      <c r="CZ189">
        <f>IF(ISNA(CR189),NA(),IF(OR(Capability!$P$6="",Settings!$F$7&lt;&gt;"Y"),NA(),Capability!$P$6))</f>
        <v/>
      </c>
      <c r="DH189">
        <f>IF((DK$1+185)&gt;DI$1,NA(),(DK$1+185)-4)</f>
        <v/>
      </c>
      <c r="DI189">
        <f>IF((DK$1+185)&gt;DI$1,NA(),INDEX('Data Entry'!$J$5:$J$10004,(DK$1+185)-4))</f>
        <v/>
      </c>
      <c r="DJ189">
        <f>IF(ISNA(DH189),NA(),Capability!$K$7)</f>
        <v/>
      </c>
      <c r="DK189">
        <f>IF(ISNA(DH189),NA(),Capability!$J$7)</f>
        <v/>
      </c>
      <c r="DL189">
        <f>IF(ISNA(DH189),NA(),Capability!$L$7)</f>
        <v/>
      </c>
      <c r="DM189">
        <f>IF(OR(ISNA(DI189),ISNA(DI188)),NA(),ABS(DI189-DI188))</f>
        <v/>
      </c>
      <c r="DN189">
        <f>IF(ISNA(DH189),NA(),Capability!$N$7)</f>
        <v/>
      </c>
      <c r="DO189">
        <f>IF(ISNA(DH189),NA(),IF(OR(Capability!$Q$7="",Settings!$F$7&lt;&gt;"Y"),NA(),Capability!$Q$7))</f>
        <v/>
      </c>
      <c r="DP189">
        <f>IF(ISNA(DH189),NA(),IF(OR(Capability!$P$7="",Settings!$F$7&lt;&gt;"Y"),NA(),Capability!$P$7))</f>
        <v/>
      </c>
      <c r="DX189">
        <f>IF((EA$1+185)&gt;DY$1,NA(),(EA$1+185)-4)</f>
        <v/>
      </c>
      <c r="DY189">
        <f>IF((EA$1+185)&gt;DY$1,NA(),INDEX('Data Entry'!$K$5:$K$10004,(EA$1+185)-4))</f>
        <v/>
      </c>
      <c r="DZ189">
        <f>IF(ISNA(DX189),NA(),Capability!$K$8)</f>
        <v/>
      </c>
      <c r="EA189">
        <f>IF(ISNA(DX189),NA(),Capability!$J$8)</f>
        <v/>
      </c>
      <c r="EB189">
        <f>IF(ISNA(DX189),NA(),Capability!$L$8)</f>
        <v/>
      </c>
      <c r="EC189">
        <f>IF(OR(ISNA(DY189),ISNA(DY188)),NA(),ABS(DY189-DY188))</f>
        <v/>
      </c>
      <c r="ED189">
        <f>IF(ISNA(DX189),NA(),Capability!$N$8)</f>
        <v/>
      </c>
      <c r="EE189">
        <f>IF(ISNA(DX189),NA(),IF(OR(Capability!$Q$8="",Settings!$F$7&lt;&gt;"Y"),NA(),Capability!$Q$8))</f>
        <v/>
      </c>
      <c r="EF189">
        <f>IF(ISNA(DX189),NA(),IF(OR(Capability!$P$8="",Settings!$F$7&lt;&gt;"Y"),NA(),Capability!$P$8))</f>
        <v/>
      </c>
      <c r="EN189">
        <f>IF((EQ$1+185)&gt;EO$1,NA(),(EQ$1+185)-4)</f>
        <v/>
      </c>
      <c r="EO189">
        <f>IF((EQ$1+185)&gt;EO$1,NA(),INDEX('Data Entry'!$L$5:$L$10004,(EQ$1+185)-4))</f>
        <v/>
      </c>
      <c r="EP189">
        <f>IF(ISNA(EN189),NA(),Capability!$K$9)</f>
        <v/>
      </c>
      <c r="EQ189">
        <f>IF(ISNA(EN189),NA(),Capability!$J$9)</f>
        <v/>
      </c>
      <c r="ER189">
        <f>IF(ISNA(EN189),NA(),Capability!$L$9)</f>
        <v/>
      </c>
      <c r="ES189">
        <f>IF(OR(ISNA(EO189),ISNA(EO188)),NA(),ABS(EO189-EO188))</f>
        <v/>
      </c>
      <c r="ET189">
        <f>IF(ISNA(EN189),NA(),Capability!$N$9)</f>
        <v/>
      </c>
      <c r="EU189">
        <f>IF(ISNA(EN189),NA(),IF(OR(Capability!$Q$9="",Settings!$F$7&lt;&gt;"Y"),NA(),Capability!$Q$9))</f>
        <v/>
      </c>
      <c r="EV189">
        <f>IF(ISNA(EN189),NA(),IF(OR(Capability!$P$9="",Settings!$F$7&lt;&gt;"Y"),NA(),Capability!$P$9))</f>
        <v/>
      </c>
      <c r="FD189">
        <f>IF((FG$1+185)&gt;FE$1,NA(),(FG$1+185)-4)</f>
        <v/>
      </c>
      <c r="FE189">
        <f>IF((FG$1+185)&gt;FE$1,NA(),INDEX('Data Entry'!$M$5:$M$10004,(FG$1+185)-4))</f>
        <v/>
      </c>
      <c r="FF189">
        <f>IF(ISNA(FD189),NA(),Capability!$K$10)</f>
        <v/>
      </c>
      <c r="FG189">
        <f>IF(ISNA(FD189),NA(),Capability!$J$10)</f>
        <v/>
      </c>
      <c r="FH189">
        <f>IF(ISNA(FD189),NA(),Capability!$L$10)</f>
        <v/>
      </c>
      <c r="FI189">
        <f>IF(OR(ISNA(FE189),ISNA(FE188)),NA(),ABS(FE189-FE188))</f>
        <v/>
      </c>
      <c r="FJ189">
        <f>IF(ISNA(FD189),NA(),Capability!$N$10)</f>
        <v/>
      </c>
      <c r="FK189">
        <f>IF(ISNA(FD189),NA(),IF(OR(Capability!$Q$10="",Settings!$F$7&lt;&gt;"Y"),NA(),Capability!$Q$10))</f>
        <v/>
      </c>
      <c r="FL189">
        <f>IF(ISNA(FD189),NA(),IF(OR(Capability!$P$10="",Settings!$F$7&lt;&gt;"Y"),NA(),Capability!$P$10))</f>
        <v/>
      </c>
      <c r="FT189">
        <f>IF((FW$1+185)&gt;FU$1,NA(),(FW$1+185)-4)</f>
        <v/>
      </c>
      <c r="FU189">
        <f>IF((FW$1+185)&gt;FU$1,NA(),INDEX('Data Entry'!$N$5:$N$10004,(FW$1+185)-4))</f>
        <v/>
      </c>
      <c r="FV189">
        <f>IF(ISNA(FT189),NA(),Capability!$K$11)</f>
        <v/>
      </c>
      <c r="FW189">
        <f>IF(ISNA(FT189),NA(),Capability!$J$11)</f>
        <v/>
      </c>
      <c r="FX189">
        <f>IF(ISNA(FT189),NA(),Capability!$L$11)</f>
        <v/>
      </c>
      <c r="FY189">
        <f>IF(OR(ISNA(FU189),ISNA(FU188)),NA(),ABS(FU189-FU188))</f>
        <v/>
      </c>
      <c r="FZ189">
        <f>IF(ISNA(FT189),NA(),Capability!$N$11)</f>
        <v/>
      </c>
      <c r="GA189">
        <f>IF(ISNA(FT189),NA(),IF(OR(Capability!$Q$11="",Settings!$F$7&lt;&gt;"Y"),NA(),Capability!$Q$11))</f>
        <v/>
      </c>
      <c r="GB189">
        <f>IF(ISNA(FT189),NA(),IF(OR(Capability!$P$11="",Settings!$F$7&lt;&gt;"Y"),NA(),Capability!$P$11))</f>
        <v/>
      </c>
      <c r="GJ189">
        <f>IF((GM$1+185)&gt;GK$1,NA(),(GM$1+185)-4)</f>
        <v/>
      </c>
      <c r="GK189">
        <f>IF((GM$1+185)&gt;GK$1,NA(),INDEX('Data Entry'!$O$5:$O$10004,(GM$1+185)-4))</f>
        <v/>
      </c>
      <c r="GL189">
        <f>IF(ISNA(GJ189),NA(),Capability!$K$12)</f>
        <v/>
      </c>
      <c r="GM189">
        <f>IF(ISNA(GJ189),NA(),Capability!$J$12)</f>
        <v/>
      </c>
      <c r="GN189">
        <f>IF(ISNA(GJ189),NA(),Capability!$L$12)</f>
        <v/>
      </c>
      <c r="GO189">
        <f>IF(OR(ISNA(GK189),ISNA(GK188)),NA(),ABS(GK189-GK188))</f>
        <v/>
      </c>
      <c r="GP189">
        <f>IF(ISNA(GJ189),NA(),Capability!$N$12)</f>
        <v/>
      </c>
      <c r="GQ189">
        <f>IF(ISNA(GJ189),NA(),IF(OR(Capability!$Q$12="",Settings!$F$7&lt;&gt;"Y"),NA(),Capability!$Q$12))</f>
        <v/>
      </c>
      <c r="GR189">
        <f>IF(ISNA(GJ189),NA(),IF(OR(Capability!$P$12="",Settings!$F$7&lt;&gt;"Y"),NA(),Capability!$P$12))</f>
        <v/>
      </c>
      <c r="GZ189">
        <f>IF((HC$1+185)&gt;HA$1,NA(),(HC$1+185)-4)</f>
        <v/>
      </c>
      <c r="HA189">
        <f>IF((HC$1+185)&gt;HA$1,NA(),INDEX('Data Entry'!$P$5:$P$10004,(HC$1+185)-4))</f>
        <v/>
      </c>
      <c r="HB189">
        <f>IF(ISNA(GZ189),NA(),Capability!$K$13)</f>
        <v/>
      </c>
      <c r="HC189">
        <f>IF(ISNA(GZ189),NA(),Capability!$J$13)</f>
        <v/>
      </c>
      <c r="HD189">
        <f>IF(ISNA(GZ189),NA(),Capability!$L$13)</f>
        <v/>
      </c>
      <c r="HE189">
        <f>IF(OR(ISNA(HA189),ISNA(HA188)),NA(),ABS(HA189-HA188))</f>
        <v/>
      </c>
      <c r="HF189">
        <f>IF(ISNA(GZ189),NA(),Capability!$N$13)</f>
        <v/>
      </c>
      <c r="HG189">
        <f>IF(ISNA(GZ189),NA(),IF(OR(Capability!$Q$13="",Settings!$F$7&lt;&gt;"Y"),NA(),Capability!$Q$13))</f>
        <v/>
      </c>
      <c r="HH189">
        <f>IF(ISNA(GZ189),NA(),IF(OR(Capability!$P$13="",Settings!$F$7&lt;&gt;"Y"),NA(),Capability!$P$13))</f>
        <v/>
      </c>
      <c r="HP189">
        <f>IF((HS$1+185)&gt;HQ$1,NA(),(HS$1+185)-4)</f>
        <v/>
      </c>
      <c r="HQ189">
        <f>IF((HS$1+185)&gt;HQ$1,NA(),INDEX('Data Entry'!$Q$5:$Q$10004,(HS$1+185)-4))</f>
        <v/>
      </c>
      <c r="HR189">
        <f>IF(ISNA(HP189),NA(),Capability!$K$14)</f>
        <v/>
      </c>
      <c r="HS189">
        <f>IF(ISNA(HP189),NA(),Capability!$J$14)</f>
        <v/>
      </c>
      <c r="HT189">
        <f>IF(ISNA(HP189),NA(),Capability!$L$14)</f>
        <v/>
      </c>
      <c r="HU189">
        <f>IF(OR(ISNA(HQ189),ISNA(HQ188)),NA(),ABS(HQ189-HQ188))</f>
        <v/>
      </c>
      <c r="HV189">
        <f>IF(ISNA(HP189),NA(),Capability!$N$14)</f>
        <v/>
      </c>
      <c r="HW189">
        <f>IF(ISNA(HP189),NA(),IF(OR(Capability!$Q$14="",Settings!$F$7&lt;&gt;"Y"),NA(),Capability!$Q$14))</f>
        <v/>
      </c>
      <c r="HX189">
        <f>IF(ISNA(HP189),NA(),IF(OR(Capability!$P$14="",Settings!$F$7&lt;&gt;"Y"),NA(),Capability!$P$14))</f>
        <v/>
      </c>
    </row>
    <row r="190">
      <c r="A190" s="35" t="inlineStr">
        <is>
          <t>Ppk</t>
        </is>
      </c>
      <c r="B190" s="38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R190">
        <f>IF((CU$1+186)&gt;CS$1,NA(),(CU$1+186)-4)</f>
        <v/>
      </c>
      <c r="CS190">
        <f>IF((CU$1+186)&gt;CS$1,NA(),INDEX('Data Entry'!$I$5:$I$10004,(CU$1+186)-4))</f>
        <v/>
      </c>
      <c r="CT190">
        <f>IF(ISNA(CR190),NA(),Capability!$K$6)</f>
        <v/>
      </c>
      <c r="CU190">
        <f>IF(ISNA(CR190),NA(),Capability!$J$6)</f>
        <v/>
      </c>
      <c r="CV190">
        <f>IF(ISNA(CR190),NA(),Capability!$L$6)</f>
        <v/>
      </c>
      <c r="CW190">
        <f>IF(OR(ISNA(CS190),ISNA(CS189)),NA(),ABS(CS190-CS189))</f>
        <v/>
      </c>
      <c r="CX190">
        <f>IF(ISNA(CR190),NA(),Capability!$N$6)</f>
        <v/>
      </c>
      <c r="CY190">
        <f>IF(ISNA(CR190),NA(),IF(OR(Capability!$Q$6="",Settings!$F$7&lt;&gt;"Y"),NA(),Capability!$Q$6))</f>
        <v/>
      </c>
      <c r="CZ190">
        <f>IF(ISNA(CR190),NA(),IF(OR(Capability!$P$6="",Settings!$F$7&lt;&gt;"Y"),NA(),Capability!$P$6))</f>
        <v/>
      </c>
      <c r="DH190">
        <f>IF((DK$1+186)&gt;DI$1,NA(),(DK$1+186)-4)</f>
        <v/>
      </c>
      <c r="DI190">
        <f>IF((DK$1+186)&gt;DI$1,NA(),INDEX('Data Entry'!$J$5:$J$10004,(DK$1+186)-4))</f>
        <v/>
      </c>
      <c r="DJ190">
        <f>IF(ISNA(DH190),NA(),Capability!$K$7)</f>
        <v/>
      </c>
      <c r="DK190">
        <f>IF(ISNA(DH190),NA(),Capability!$J$7)</f>
        <v/>
      </c>
      <c r="DL190">
        <f>IF(ISNA(DH190),NA(),Capability!$L$7)</f>
        <v/>
      </c>
      <c r="DM190">
        <f>IF(OR(ISNA(DI190),ISNA(DI189)),NA(),ABS(DI190-DI189))</f>
        <v/>
      </c>
      <c r="DN190">
        <f>IF(ISNA(DH190),NA(),Capability!$N$7)</f>
        <v/>
      </c>
      <c r="DO190">
        <f>IF(ISNA(DH190),NA(),IF(OR(Capability!$Q$7="",Settings!$F$7&lt;&gt;"Y"),NA(),Capability!$Q$7))</f>
        <v/>
      </c>
      <c r="DP190">
        <f>IF(ISNA(DH190),NA(),IF(OR(Capability!$P$7="",Settings!$F$7&lt;&gt;"Y"),NA(),Capability!$P$7))</f>
        <v/>
      </c>
      <c r="DX190">
        <f>IF((EA$1+186)&gt;DY$1,NA(),(EA$1+186)-4)</f>
        <v/>
      </c>
      <c r="DY190">
        <f>IF((EA$1+186)&gt;DY$1,NA(),INDEX('Data Entry'!$K$5:$K$10004,(EA$1+186)-4))</f>
        <v/>
      </c>
      <c r="DZ190">
        <f>IF(ISNA(DX190),NA(),Capability!$K$8)</f>
        <v/>
      </c>
      <c r="EA190">
        <f>IF(ISNA(DX190),NA(),Capability!$J$8)</f>
        <v/>
      </c>
      <c r="EB190">
        <f>IF(ISNA(DX190),NA(),Capability!$L$8)</f>
        <v/>
      </c>
      <c r="EC190">
        <f>IF(OR(ISNA(DY190),ISNA(DY189)),NA(),ABS(DY190-DY189))</f>
        <v/>
      </c>
      <c r="ED190">
        <f>IF(ISNA(DX190),NA(),Capability!$N$8)</f>
        <v/>
      </c>
      <c r="EE190">
        <f>IF(ISNA(DX190),NA(),IF(OR(Capability!$Q$8="",Settings!$F$7&lt;&gt;"Y"),NA(),Capability!$Q$8))</f>
        <v/>
      </c>
      <c r="EF190">
        <f>IF(ISNA(DX190),NA(),IF(OR(Capability!$P$8="",Settings!$F$7&lt;&gt;"Y"),NA(),Capability!$P$8))</f>
        <v/>
      </c>
      <c r="EN190">
        <f>IF((EQ$1+186)&gt;EO$1,NA(),(EQ$1+186)-4)</f>
        <v/>
      </c>
      <c r="EO190">
        <f>IF((EQ$1+186)&gt;EO$1,NA(),INDEX('Data Entry'!$L$5:$L$10004,(EQ$1+186)-4))</f>
        <v/>
      </c>
      <c r="EP190">
        <f>IF(ISNA(EN190),NA(),Capability!$K$9)</f>
        <v/>
      </c>
      <c r="EQ190">
        <f>IF(ISNA(EN190),NA(),Capability!$J$9)</f>
        <v/>
      </c>
      <c r="ER190">
        <f>IF(ISNA(EN190),NA(),Capability!$L$9)</f>
        <v/>
      </c>
      <c r="ES190">
        <f>IF(OR(ISNA(EO190),ISNA(EO189)),NA(),ABS(EO190-EO189))</f>
        <v/>
      </c>
      <c r="ET190">
        <f>IF(ISNA(EN190),NA(),Capability!$N$9)</f>
        <v/>
      </c>
      <c r="EU190">
        <f>IF(ISNA(EN190),NA(),IF(OR(Capability!$Q$9="",Settings!$F$7&lt;&gt;"Y"),NA(),Capability!$Q$9))</f>
        <v/>
      </c>
      <c r="EV190">
        <f>IF(ISNA(EN190),NA(),IF(OR(Capability!$P$9="",Settings!$F$7&lt;&gt;"Y"),NA(),Capability!$P$9))</f>
        <v/>
      </c>
      <c r="FD190">
        <f>IF((FG$1+186)&gt;FE$1,NA(),(FG$1+186)-4)</f>
        <v/>
      </c>
      <c r="FE190">
        <f>IF((FG$1+186)&gt;FE$1,NA(),INDEX('Data Entry'!$M$5:$M$10004,(FG$1+186)-4))</f>
        <v/>
      </c>
      <c r="FF190">
        <f>IF(ISNA(FD190),NA(),Capability!$K$10)</f>
        <v/>
      </c>
      <c r="FG190">
        <f>IF(ISNA(FD190),NA(),Capability!$J$10)</f>
        <v/>
      </c>
      <c r="FH190">
        <f>IF(ISNA(FD190),NA(),Capability!$L$10)</f>
        <v/>
      </c>
      <c r="FI190">
        <f>IF(OR(ISNA(FE190),ISNA(FE189)),NA(),ABS(FE190-FE189))</f>
        <v/>
      </c>
      <c r="FJ190">
        <f>IF(ISNA(FD190),NA(),Capability!$N$10)</f>
        <v/>
      </c>
      <c r="FK190">
        <f>IF(ISNA(FD190),NA(),IF(OR(Capability!$Q$10="",Settings!$F$7&lt;&gt;"Y"),NA(),Capability!$Q$10))</f>
        <v/>
      </c>
      <c r="FL190">
        <f>IF(ISNA(FD190),NA(),IF(OR(Capability!$P$10="",Settings!$F$7&lt;&gt;"Y"),NA(),Capability!$P$10))</f>
        <v/>
      </c>
      <c r="FT190">
        <f>IF((FW$1+186)&gt;FU$1,NA(),(FW$1+186)-4)</f>
        <v/>
      </c>
      <c r="FU190">
        <f>IF((FW$1+186)&gt;FU$1,NA(),INDEX('Data Entry'!$N$5:$N$10004,(FW$1+186)-4))</f>
        <v/>
      </c>
      <c r="FV190">
        <f>IF(ISNA(FT190),NA(),Capability!$K$11)</f>
        <v/>
      </c>
      <c r="FW190">
        <f>IF(ISNA(FT190),NA(),Capability!$J$11)</f>
        <v/>
      </c>
      <c r="FX190">
        <f>IF(ISNA(FT190),NA(),Capability!$L$11)</f>
        <v/>
      </c>
      <c r="FY190">
        <f>IF(OR(ISNA(FU190),ISNA(FU189)),NA(),ABS(FU190-FU189))</f>
        <v/>
      </c>
      <c r="FZ190">
        <f>IF(ISNA(FT190),NA(),Capability!$N$11)</f>
        <v/>
      </c>
      <c r="GA190">
        <f>IF(ISNA(FT190),NA(),IF(OR(Capability!$Q$11="",Settings!$F$7&lt;&gt;"Y"),NA(),Capability!$Q$11))</f>
        <v/>
      </c>
      <c r="GB190">
        <f>IF(ISNA(FT190),NA(),IF(OR(Capability!$P$11="",Settings!$F$7&lt;&gt;"Y"),NA(),Capability!$P$11))</f>
        <v/>
      </c>
      <c r="GJ190">
        <f>IF((GM$1+186)&gt;GK$1,NA(),(GM$1+186)-4)</f>
        <v/>
      </c>
      <c r="GK190">
        <f>IF((GM$1+186)&gt;GK$1,NA(),INDEX('Data Entry'!$O$5:$O$10004,(GM$1+186)-4))</f>
        <v/>
      </c>
      <c r="GL190">
        <f>IF(ISNA(GJ190),NA(),Capability!$K$12)</f>
        <v/>
      </c>
      <c r="GM190">
        <f>IF(ISNA(GJ190),NA(),Capability!$J$12)</f>
        <v/>
      </c>
      <c r="GN190">
        <f>IF(ISNA(GJ190),NA(),Capability!$L$12)</f>
        <v/>
      </c>
      <c r="GO190">
        <f>IF(OR(ISNA(GK190),ISNA(GK189)),NA(),ABS(GK190-GK189))</f>
        <v/>
      </c>
      <c r="GP190">
        <f>IF(ISNA(GJ190),NA(),Capability!$N$12)</f>
        <v/>
      </c>
      <c r="GQ190">
        <f>IF(ISNA(GJ190),NA(),IF(OR(Capability!$Q$12="",Settings!$F$7&lt;&gt;"Y"),NA(),Capability!$Q$12))</f>
        <v/>
      </c>
      <c r="GR190">
        <f>IF(ISNA(GJ190),NA(),IF(OR(Capability!$P$12="",Settings!$F$7&lt;&gt;"Y"),NA(),Capability!$P$12))</f>
        <v/>
      </c>
      <c r="GZ190">
        <f>IF((HC$1+186)&gt;HA$1,NA(),(HC$1+186)-4)</f>
        <v/>
      </c>
      <c r="HA190">
        <f>IF((HC$1+186)&gt;HA$1,NA(),INDEX('Data Entry'!$P$5:$P$10004,(HC$1+186)-4))</f>
        <v/>
      </c>
      <c r="HB190">
        <f>IF(ISNA(GZ190),NA(),Capability!$K$13)</f>
        <v/>
      </c>
      <c r="HC190">
        <f>IF(ISNA(GZ190),NA(),Capability!$J$13)</f>
        <v/>
      </c>
      <c r="HD190">
        <f>IF(ISNA(GZ190),NA(),Capability!$L$13)</f>
        <v/>
      </c>
      <c r="HE190">
        <f>IF(OR(ISNA(HA190),ISNA(HA189)),NA(),ABS(HA190-HA189))</f>
        <v/>
      </c>
      <c r="HF190">
        <f>IF(ISNA(GZ190),NA(),Capability!$N$13)</f>
        <v/>
      </c>
      <c r="HG190">
        <f>IF(ISNA(GZ190),NA(),IF(OR(Capability!$Q$13="",Settings!$F$7&lt;&gt;"Y"),NA(),Capability!$Q$13))</f>
        <v/>
      </c>
      <c r="HH190">
        <f>IF(ISNA(GZ190),NA(),IF(OR(Capability!$P$13="",Settings!$F$7&lt;&gt;"Y"),NA(),Capability!$P$13))</f>
        <v/>
      </c>
      <c r="HP190">
        <f>IF((HS$1+186)&gt;HQ$1,NA(),(HS$1+186)-4)</f>
        <v/>
      </c>
      <c r="HQ190">
        <f>IF((HS$1+186)&gt;HQ$1,NA(),INDEX('Data Entry'!$Q$5:$Q$10004,(HS$1+186)-4))</f>
        <v/>
      </c>
      <c r="HR190">
        <f>IF(ISNA(HP190),NA(),Capability!$K$14)</f>
        <v/>
      </c>
      <c r="HS190">
        <f>IF(ISNA(HP190),NA(),Capability!$J$14)</f>
        <v/>
      </c>
      <c r="HT190">
        <f>IF(ISNA(HP190),NA(),Capability!$L$14)</f>
        <v/>
      </c>
      <c r="HU190">
        <f>IF(OR(ISNA(HQ190),ISNA(HQ189)),NA(),ABS(HQ190-HQ189))</f>
        <v/>
      </c>
      <c r="HV190">
        <f>IF(ISNA(HP190),NA(),Capability!$N$14)</f>
        <v/>
      </c>
      <c r="HW190">
        <f>IF(ISNA(HP190),NA(),IF(OR(Capability!$Q$14="",Settings!$F$7&lt;&gt;"Y"),NA(),Capability!$Q$14))</f>
        <v/>
      </c>
      <c r="HX190">
        <f>IF(ISNA(HP190),NA(),IF(OR(Capability!$P$14="",Settings!$F$7&lt;&gt;"Y"),NA(),Capability!$P$14))</f>
        <v/>
      </c>
    </row>
    <row r="191">
      <c r="A191" s="35" t="inlineStr">
        <is>
          <t>In control?</t>
        </is>
      </c>
      <c r="B191" s="36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R191">
        <f>IF((CU$1+187)&gt;CS$1,NA(),(CU$1+187)-4)</f>
        <v/>
      </c>
      <c r="CS191">
        <f>IF((CU$1+187)&gt;CS$1,NA(),INDEX('Data Entry'!$I$5:$I$10004,(CU$1+187)-4))</f>
        <v/>
      </c>
      <c r="CT191">
        <f>IF(ISNA(CR191),NA(),Capability!$K$6)</f>
        <v/>
      </c>
      <c r="CU191">
        <f>IF(ISNA(CR191),NA(),Capability!$J$6)</f>
        <v/>
      </c>
      <c r="CV191">
        <f>IF(ISNA(CR191),NA(),Capability!$L$6)</f>
        <v/>
      </c>
      <c r="CW191">
        <f>IF(OR(ISNA(CS191),ISNA(CS190)),NA(),ABS(CS191-CS190))</f>
        <v/>
      </c>
      <c r="CX191">
        <f>IF(ISNA(CR191),NA(),Capability!$N$6)</f>
        <v/>
      </c>
      <c r="CY191">
        <f>IF(ISNA(CR191),NA(),IF(OR(Capability!$Q$6="",Settings!$F$7&lt;&gt;"Y"),NA(),Capability!$Q$6))</f>
        <v/>
      </c>
      <c r="CZ191">
        <f>IF(ISNA(CR191),NA(),IF(OR(Capability!$P$6="",Settings!$F$7&lt;&gt;"Y"),NA(),Capability!$P$6))</f>
        <v/>
      </c>
      <c r="DH191">
        <f>IF((DK$1+187)&gt;DI$1,NA(),(DK$1+187)-4)</f>
        <v/>
      </c>
      <c r="DI191">
        <f>IF((DK$1+187)&gt;DI$1,NA(),INDEX('Data Entry'!$J$5:$J$10004,(DK$1+187)-4))</f>
        <v/>
      </c>
      <c r="DJ191">
        <f>IF(ISNA(DH191),NA(),Capability!$K$7)</f>
        <v/>
      </c>
      <c r="DK191">
        <f>IF(ISNA(DH191),NA(),Capability!$J$7)</f>
        <v/>
      </c>
      <c r="DL191">
        <f>IF(ISNA(DH191),NA(),Capability!$L$7)</f>
        <v/>
      </c>
      <c r="DM191">
        <f>IF(OR(ISNA(DI191),ISNA(DI190)),NA(),ABS(DI191-DI190))</f>
        <v/>
      </c>
      <c r="DN191">
        <f>IF(ISNA(DH191),NA(),Capability!$N$7)</f>
        <v/>
      </c>
      <c r="DO191">
        <f>IF(ISNA(DH191),NA(),IF(OR(Capability!$Q$7="",Settings!$F$7&lt;&gt;"Y"),NA(),Capability!$Q$7))</f>
        <v/>
      </c>
      <c r="DP191">
        <f>IF(ISNA(DH191),NA(),IF(OR(Capability!$P$7="",Settings!$F$7&lt;&gt;"Y"),NA(),Capability!$P$7))</f>
        <v/>
      </c>
      <c r="DX191">
        <f>IF((EA$1+187)&gt;DY$1,NA(),(EA$1+187)-4)</f>
        <v/>
      </c>
      <c r="DY191">
        <f>IF((EA$1+187)&gt;DY$1,NA(),INDEX('Data Entry'!$K$5:$K$10004,(EA$1+187)-4))</f>
        <v/>
      </c>
      <c r="DZ191">
        <f>IF(ISNA(DX191),NA(),Capability!$K$8)</f>
        <v/>
      </c>
      <c r="EA191">
        <f>IF(ISNA(DX191),NA(),Capability!$J$8)</f>
        <v/>
      </c>
      <c r="EB191">
        <f>IF(ISNA(DX191),NA(),Capability!$L$8)</f>
        <v/>
      </c>
      <c r="EC191">
        <f>IF(OR(ISNA(DY191),ISNA(DY190)),NA(),ABS(DY191-DY190))</f>
        <v/>
      </c>
      <c r="ED191">
        <f>IF(ISNA(DX191),NA(),Capability!$N$8)</f>
        <v/>
      </c>
      <c r="EE191">
        <f>IF(ISNA(DX191),NA(),IF(OR(Capability!$Q$8="",Settings!$F$7&lt;&gt;"Y"),NA(),Capability!$Q$8))</f>
        <v/>
      </c>
      <c r="EF191">
        <f>IF(ISNA(DX191),NA(),IF(OR(Capability!$P$8="",Settings!$F$7&lt;&gt;"Y"),NA(),Capability!$P$8))</f>
        <v/>
      </c>
      <c r="EN191">
        <f>IF((EQ$1+187)&gt;EO$1,NA(),(EQ$1+187)-4)</f>
        <v/>
      </c>
      <c r="EO191">
        <f>IF((EQ$1+187)&gt;EO$1,NA(),INDEX('Data Entry'!$L$5:$L$10004,(EQ$1+187)-4))</f>
        <v/>
      </c>
      <c r="EP191">
        <f>IF(ISNA(EN191),NA(),Capability!$K$9)</f>
        <v/>
      </c>
      <c r="EQ191">
        <f>IF(ISNA(EN191),NA(),Capability!$J$9)</f>
        <v/>
      </c>
      <c r="ER191">
        <f>IF(ISNA(EN191),NA(),Capability!$L$9)</f>
        <v/>
      </c>
      <c r="ES191">
        <f>IF(OR(ISNA(EO191),ISNA(EO190)),NA(),ABS(EO191-EO190))</f>
        <v/>
      </c>
      <c r="ET191">
        <f>IF(ISNA(EN191),NA(),Capability!$N$9)</f>
        <v/>
      </c>
      <c r="EU191">
        <f>IF(ISNA(EN191),NA(),IF(OR(Capability!$Q$9="",Settings!$F$7&lt;&gt;"Y"),NA(),Capability!$Q$9))</f>
        <v/>
      </c>
      <c r="EV191">
        <f>IF(ISNA(EN191),NA(),IF(OR(Capability!$P$9="",Settings!$F$7&lt;&gt;"Y"),NA(),Capability!$P$9))</f>
        <v/>
      </c>
      <c r="FD191">
        <f>IF((FG$1+187)&gt;FE$1,NA(),(FG$1+187)-4)</f>
        <v/>
      </c>
      <c r="FE191">
        <f>IF((FG$1+187)&gt;FE$1,NA(),INDEX('Data Entry'!$M$5:$M$10004,(FG$1+187)-4))</f>
        <v/>
      </c>
      <c r="FF191">
        <f>IF(ISNA(FD191),NA(),Capability!$K$10)</f>
        <v/>
      </c>
      <c r="FG191">
        <f>IF(ISNA(FD191),NA(),Capability!$J$10)</f>
        <v/>
      </c>
      <c r="FH191">
        <f>IF(ISNA(FD191),NA(),Capability!$L$10)</f>
        <v/>
      </c>
      <c r="FI191">
        <f>IF(OR(ISNA(FE191),ISNA(FE190)),NA(),ABS(FE191-FE190))</f>
        <v/>
      </c>
      <c r="FJ191">
        <f>IF(ISNA(FD191),NA(),Capability!$N$10)</f>
        <v/>
      </c>
      <c r="FK191">
        <f>IF(ISNA(FD191),NA(),IF(OR(Capability!$Q$10="",Settings!$F$7&lt;&gt;"Y"),NA(),Capability!$Q$10))</f>
        <v/>
      </c>
      <c r="FL191">
        <f>IF(ISNA(FD191),NA(),IF(OR(Capability!$P$10="",Settings!$F$7&lt;&gt;"Y"),NA(),Capability!$P$10))</f>
        <v/>
      </c>
      <c r="FT191">
        <f>IF((FW$1+187)&gt;FU$1,NA(),(FW$1+187)-4)</f>
        <v/>
      </c>
      <c r="FU191">
        <f>IF((FW$1+187)&gt;FU$1,NA(),INDEX('Data Entry'!$N$5:$N$10004,(FW$1+187)-4))</f>
        <v/>
      </c>
      <c r="FV191">
        <f>IF(ISNA(FT191),NA(),Capability!$K$11)</f>
        <v/>
      </c>
      <c r="FW191">
        <f>IF(ISNA(FT191),NA(),Capability!$J$11)</f>
        <v/>
      </c>
      <c r="FX191">
        <f>IF(ISNA(FT191),NA(),Capability!$L$11)</f>
        <v/>
      </c>
      <c r="FY191">
        <f>IF(OR(ISNA(FU191),ISNA(FU190)),NA(),ABS(FU191-FU190))</f>
        <v/>
      </c>
      <c r="FZ191">
        <f>IF(ISNA(FT191),NA(),Capability!$N$11)</f>
        <v/>
      </c>
      <c r="GA191">
        <f>IF(ISNA(FT191),NA(),IF(OR(Capability!$Q$11="",Settings!$F$7&lt;&gt;"Y"),NA(),Capability!$Q$11))</f>
        <v/>
      </c>
      <c r="GB191">
        <f>IF(ISNA(FT191),NA(),IF(OR(Capability!$P$11="",Settings!$F$7&lt;&gt;"Y"),NA(),Capability!$P$11))</f>
        <v/>
      </c>
      <c r="GJ191">
        <f>IF((GM$1+187)&gt;GK$1,NA(),(GM$1+187)-4)</f>
        <v/>
      </c>
      <c r="GK191">
        <f>IF((GM$1+187)&gt;GK$1,NA(),INDEX('Data Entry'!$O$5:$O$10004,(GM$1+187)-4))</f>
        <v/>
      </c>
      <c r="GL191">
        <f>IF(ISNA(GJ191),NA(),Capability!$K$12)</f>
        <v/>
      </c>
      <c r="GM191">
        <f>IF(ISNA(GJ191),NA(),Capability!$J$12)</f>
        <v/>
      </c>
      <c r="GN191">
        <f>IF(ISNA(GJ191),NA(),Capability!$L$12)</f>
        <v/>
      </c>
      <c r="GO191">
        <f>IF(OR(ISNA(GK191),ISNA(GK190)),NA(),ABS(GK191-GK190))</f>
        <v/>
      </c>
      <c r="GP191">
        <f>IF(ISNA(GJ191),NA(),Capability!$N$12)</f>
        <v/>
      </c>
      <c r="GQ191">
        <f>IF(ISNA(GJ191),NA(),IF(OR(Capability!$Q$12="",Settings!$F$7&lt;&gt;"Y"),NA(),Capability!$Q$12))</f>
        <v/>
      </c>
      <c r="GR191">
        <f>IF(ISNA(GJ191),NA(),IF(OR(Capability!$P$12="",Settings!$F$7&lt;&gt;"Y"),NA(),Capability!$P$12))</f>
        <v/>
      </c>
      <c r="GZ191">
        <f>IF((HC$1+187)&gt;HA$1,NA(),(HC$1+187)-4)</f>
        <v/>
      </c>
      <c r="HA191">
        <f>IF((HC$1+187)&gt;HA$1,NA(),INDEX('Data Entry'!$P$5:$P$10004,(HC$1+187)-4))</f>
        <v/>
      </c>
      <c r="HB191">
        <f>IF(ISNA(GZ191),NA(),Capability!$K$13)</f>
        <v/>
      </c>
      <c r="HC191">
        <f>IF(ISNA(GZ191),NA(),Capability!$J$13)</f>
        <v/>
      </c>
      <c r="HD191">
        <f>IF(ISNA(GZ191),NA(),Capability!$L$13)</f>
        <v/>
      </c>
      <c r="HE191">
        <f>IF(OR(ISNA(HA191),ISNA(HA190)),NA(),ABS(HA191-HA190))</f>
        <v/>
      </c>
      <c r="HF191">
        <f>IF(ISNA(GZ191),NA(),Capability!$N$13)</f>
        <v/>
      </c>
      <c r="HG191">
        <f>IF(ISNA(GZ191),NA(),IF(OR(Capability!$Q$13="",Settings!$F$7&lt;&gt;"Y"),NA(),Capability!$Q$13))</f>
        <v/>
      </c>
      <c r="HH191">
        <f>IF(ISNA(GZ191),NA(),IF(OR(Capability!$P$13="",Settings!$F$7&lt;&gt;"Y"),NA(),Capability!$P$13))</f>
        <v/>
      </c>
      <c r="HP191">
        <f>IF((HS$1+187)&gt;HQ$1,NA(),(HS$1+187)-4)</f>
        <v/>
      </c>
      <c r="HQ191">
        <f>IF((HS$1+187)&gt;HQ$1,NA(),INDEX('Data Entry'!$Q$5:$Q$10004,(HS$1+187)-4))</f>
        <v/>
      </c>
      <c r="HR191">
        <f>IF(ISNA(HP191),NA(),Capability!$K$14)</f>
        <v/>
      </c>
      <c r="HS191">
        <f>IF(ISNA(HP191),NA(),Capability!$J$14)</f>
        <v/>
      </c>
      <c r="HT191">
        <f>IF(ISNA(HP191),NA(),Capability!$L$14)</f>
        <v/>
      </c>
      <c r="HU191">
        <f>IF(OR(ISNA(HQ191),ISNA(HQ190)),NA(),ABS(HQ191-HQ190))</f>
        <v/>
      </c>
      <c r="HV191">
        <f>IF(ISNA(HP191),NA(),Capability!$N$14)</f>
        <v/>
      </c>
      <c r="HW191">
        <f>IF(ISNA(HP191),NA(),IF(OR(Capability!$Q$14="",Settings!$F$7&lt;&gt;"Y"),NA(),Capability!$Q$14))</f>
        <v/>
      </c>
      <c r="HX191">
        <f>IF(ISNA(HP191),NA(),IF(OR(Capability!$P$14="",Settings!$F$7&lt;&gt;"Y"),NA(),Capability!$P$14))</f>
        <v/>
      </c>
    </row>
    <row r="192">
      <c r="A192" s="35" t="inlineStr">
        <is>
          <t>In spec?</t>
        </is>
      </c>
      <c r="B192" s="36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R192">
        <f>IF((CU$1+188)&gt;CS$1,NA(),(CU$1+188)-4)</f>
        <v/>
      </c>
      <c r="CS192">
        <f>IF((CU$1+188)&gt;CS$1,NA(),INDEX('Data Entry'!$I$5:$I$10004,(CU$1+188)-4))</f>
        <v/>
      </c>
      <c r="CT192">
        <f>IF(ISNA(CR192),NA(),Capability!$K$6)</f>
        <v/>
      </c>
      <c r="CU192">
        <f>IF(ISNA(CR192),NA(),Capability!$J$6)</f>
        <v/>
      </c>
      <c r="CV192">
        <f>IF(ISNA(CR192),NA(),Capability!$L$6)</f>
        <v/>
      </c>
      <c r="CW192">
        <f>IF(OR(ISNA(CS192),ISNA(CS191)),NA(),ABS(CS192-CS191))</f>
        <v/>
      </c>
      <c r="CX192">
        <f>IF(ISNA(CR192),NA(),Capability!$N$6)</f>
        <v/>
      </c>
      <c r="CY192">
        <f>IF(ISNA(CR192),NA(),IF(OR(Capability!$Q$6="",Settings!$F$7&lt;&gt;"Y"),NA(),Capability!$Q$6))</f>
        <v/>
      </c>
      <c r="CZ192">
        <f>IF(ISNA(CR192),NA(),IF(OR(Capability!$P$6="",Settings!$F$7&lt;&gt;"Y"),NA(),Capability!$P$6))</f>
        <v/>
      </c>
      <c r="DH192">
        <f>IF((DK$1+188)&gt;DI$1,NA(),(DK$1+188)-4)</f>
        <v/>
      </c>
      <c r="DI192">
        <f>IF((DK$1+188)&gt;DI$1,NA(),INDEX('Data Entry'!$J$5:$J$10004,(DK$1+188)-4))</f>
        <v/>
      </c>
      <c r="DJ192">
        <f>IF(ISNA(DH192),NA(),Capability!$K$7)</f>
        <v/>
      </c>
      <c r="DK192">
        <f>IF(ISNA(DH192),NA(),Capability!$J$7)</f>
        <v/>
      </c>
      <c r="DL192">
        <f>IF(ISNA(DH192),NA(),Capability!$L$7)</f>
        <v/>
      </c>
      <c r="DM192">
        <f>IF(OR(ISNA(DI192),ISNA(DI191)),NA(),ABS(DI192-DI191))</f>
        <v/>
      </c>
      <c r="DN192">
        <f>IF(ISNA(DH192),NA(),Capability!$N$7)</f>
        <v/>
      </c>
      <c r="DO192">
        <f>IF(ISNA(DH192),NA(),IF(OR(Capability!$Q$7="",Settings!$F$7&lt;&gt;"Y"),NA(),Capability!$Q$7))</f>
        <v/>
      </c>
      <c r="DP192">
        <f>IF(ISNA(DH192),NA(),IF(OR(Capability!$P$7="",Settings!$F$7&lt;&gt;"Y"),NA(),Capability!$P$7))</f>
        <v/>
      </c>
      <c r="DX192">
        <f>IF((EA$1+188)&gt;DY$1,NA(),(EA$1+188)-4)</f>
        <v/>
      </c>
      <c r="DY192">
        <f>IF((EA$1+188)&gt;DY$1,NA(),INDEX('Data Entry'!$K$5:$K$10004,(EA$1+188)-4))</f>
        <v/>
      </c>
      <c r="DZ192">
        <f>IF(ISNA(DX192),NA(),Capability!$K$8)</f>
        <v/>
      </c>
      <c r="EA192">
        <f>IF(ISNA(DX192),NA(),Capability!$J$8)</f>
        <v/>
      </c>
      <c r="EB192">
        <f>IF(ISNA(DX192),NA(),Capability!$L$8)</f>
        <v/>
      </c>
      <c r="EC192">
        <f>IF(OR(ISNA(DY192),ISNA(DY191)),NA(),ABS(DY192-DY191))</f>
        <v/>
      </c>
      <c r="ED192">
        <f>IF(ISNA(DX192),NA(),Capability!$N$8)</f>
        <v/>
      </c>
      <c r="EE192">
        <f>IF(ISNA(DX192),NA(),IF(OR(Capability!$Q$8="",Settings!$F$7&lt;&gt;"Y"),NA(),Capability!$Q$8))</f>
        <v/>
      </c>
      <c r="EF192">
        <f>IF(ISNA(DX192),NA(),IF(OR(Capability!$P$8="",Settings!$F$7&lt;&gt;"Y"),NA(),Capability!$P$8))</f>
        <v/>
      </c>
      <c r="EN192">
        <f>IF((EQ$1+188)&gt;EO$1,NA(),(EQ$1+188)-4)</f>
        <v/>
      </c>
      <c r="EO192">
        <f>IF((EQ$1+188)&gt;EO$1,NA(),INDEX('Data Entry'!$L$5:$L$10004,(EQ$1+188)-4))</f>
        <v/>
      </c>
      <c r="EP192">
        <f>IF(ISNA(EN192),NA(),Capability!$K$9)</f>
        <v/>
      </c>
      <c r="EQ192">
        <f>IF(ISNA(EN192),NA(),Capability!$J$9)</f>
        <v/>
      </c>
      <c r="ER192">
        <f>IF(ISNA(EN192),NA(),Capability!$L$9)</f>
        <v/>
      </c>
      <c r="ES192">
        <f>IF(OR(ISNA(EO192),ISNA(EO191)),NA(),ABS(EO192-EO191))</f>
        <v/>
      </c>
      <c r="ET192">
        <f>IF(ISNA(EN192),NA(),Capability!$N$9)</f>
        <v/>
      </c>
      <c r="EU192">
        <f>IF(ISNA(EN192),NA(),IF(OR(Capability!$Q$9="",Settings!$F$7&lt;&gt;"Y"),NA(),Capability!$Q$9))</f>
        <v/>
      </c>
      <c r="EV192">
        <f>IF(ISNA(EN192),NA(),IF(OR(Capability!$P$9="",Settings!$F$7&lt;&gt;"Y"),NA(),Capability!$P$9))</f>
        <v/>
      </c>
      <c r="FD192">
        <f>IF((FG$1+188)&gt;FE$1,NA(),(FG$1+188)-4)</f>
        <v/>
      </c>
      <c r="FE192">
        <f>IF((FG$1+188)&gt;FE$1,NA(),INDEX('Data Entry'!$M$5:$M$10004,(FG$1+188)-4))</f>
        <v/>
      </c>
      <c r="FF192">
        <f>IF(ISNA(FD192),NA(),Capability!$K$10)</f>
        <v/>
      </c>
      <c r="FG192">
        <f>IF(ISNA(FD192),NA(),Capability!$J$10)</f>
        <v/>
      </c>
      <c r="FH192">
        <f>IF(ISNA(FD192),NA(),Capability!$L$10)</f>
        <v/>
      </c>
      <c r="FI192">
        <f>IF(OR(ISNA(FE192),ISNA(FE191)),NA(),ABS(FE192-FE191))</f>
        <v/>
      </c>
      <c r="FJ192">
        <f>IF(ISNA(FD192),NA(),Capability!$N$10)</f>
        <v/>
      </c>
      <c r="FK192">
        <f>IF(ISNA(FD192),NA(),IF(OR(Capability!$Q$10="",Settings!$F$7&lt;&gt;"Y"),NA(),Capability!$Q$10))</f>
        <v/>
      </c>
      <c r="FL192">
        <f>IF(ISNA(FD192),NA(),IF(OR(Capability!$P$10="",Settings!$F$7&lt;&gt;"Y"),NA(),Capability!$P$10))</f>
        <v/>
      </c>
      <c r="FT192">
        <f>IF((FW$1+188)&gt;FU$1,NA(),(FW$1+188)-4)</f>
        <v/>
      </c>
      <c r="FU192">
        <f>IF((FW$1+188)&gt;FU$1,NA(),INDEX('Data Entry'!$N$5:$N$10004,(FW$1+188)-4))</f>
        <v/>
      </c>
      <c r="FV192">
        <f>IF(ISNA(FT192),NA(),Capability!$K$11)</f>
        <v/>
      </c>
      <c r="FW192">
        <f>IF(ISNA(FT192),NA(),Capability!$J$11)</f>
        <v/>
      </c>
      <c r="FX192">
        <f>IF(ISNA(FT192),NA(),Capability!$L$11)</f>
        <v/>
      </c>
      <c r="FY192">
        <f>IF(OR(ISNA(FU192),ISNA(FU191)),NA(),ABS(FU192-FU191))</f>
        <v/>
      </c>
      <c r="FZ192">
        <f>IF(ISNA(FT192),NA(),Capability!$N$11)</f>
        <v/>
      </c>
      <c r="GA192">
        <f>IF(ISNA(FT192),NA(),IF(OR(Capability!$Q$11="",Settings!$F$7&lt;&gt;"Y"),NA(),Capability!$Q$11))</f>
        <v/>
      </c>
      <c r="GB192">
        <f>IF(ISNA(FT192),NA(),IF(OR(Capability!$P$11="",Settings!$F$7&lt;&gt;"Y"),NA(),Capability!$P$11))</f>
        <v/>
      </c>
      <c r="GJ192">
        <f>IF((GM$1+188)&gt;GK$1,NA(),(GM$1+188)-4)</f>
        <v/>
      </c>
      <c r="GK192">
        <f>IF((GM$1+188)&gt;GK$1,NA(),INDEX('Data Entry'!$O$5:$O$10004,(GM$1+188)-4))</f>
        <v/>
      </c>
      <c r="GL192">
        <f>IF(ISNA(GJ192),NA(),Capability!$K$12)</f>
        <v/>
      </c>
      <c r="GM192">
        <f>IF(ISNA(GJ192),NA(),Capability!$J$12)</f>
        <v/>
      </c>
      <c r="GN192">
        <f>IF(ISNA(GJ192),NA(),Capability!$L$12)</f>
        <v/>
      </c>
      <c r="GO192">
        <f>IF(OR(ISNA(GK192),ISNA(GK191)),NA(),ABS(GK192-GK191))</f>
        <v/>
      </c>
      <c r="GP192">
        <f>IF(ISNA(GJ192),NA(),Capability!$N$12)</f>
        <v/>
      </c>
      <c r="GQ192">
        <f>IF(ISNA(GJ192),NA(),IF(OR(Capability!$Q$12="",Settings!$F$7&lt;&gt;"Y"),NA(),Capability!$Q$12))</f>
        <v/>
      </c>
      <c r="GR192">
        <f>IF(ISNA(GJ192),NA(),IF(OR(Capability!$P$12="",Settings!$F$7&lt;&gt;"Y"),NA(),Capability!$P$12))</f>
        <v/>
      </c>
      <c r="GZ192">
        <f>IF((HC$1+188)&gt;HA$1,NA(),(HC$1+188)-4)</f>
        <v/>
      </c>
      <c r="HA192">
        <f>IF((HC$1+188)&gt;HA$1,NA(),INDEX('Data Entry'!$P$5:$P$10004,(HC$1+188)-4))</f>
        <v/>
      </c>
      <c r="HB192">
        <f>IF(ISNA(GZ192),NA(),Capability!$K$13)</f>
        <v/>
      </c>
      <c r="HC192">
        <f>IF(ISNA(GZ192),NA(),Capability!$J$13)</f>
        <v/>
      </c>
      <c r="HD192">
        <f>IF(ISNA(GZ192),NA(),Capability!$L$13)</f>
        <v/>
      </c>
      <c r="HE192">
        <f>IF(OR(ISNA(HA192),ISNA(HA191)),NA(),ABS(HA192-HA191))</f>
        <v/>
      </c>
      <c r="HF192">
        <f>IF(ISNA(GZ192),NA(),Capability!$N$13)</f>
        <v/>
      </c>
      <c r="HG192">
        <f>IF(ISNA(GZ192),NA(),IF(OR(Capability!$Q$13="",Settings!$F$7&lt;&gt;"Y"),NA(),Capability!$Q$13))</f>
        <v/>
      </c>
      <c r="HH192">
        <f>IF(ISNA(GZ192),NA(),IF(OR(Capability!$P$13="",Settings!$F$7&lt;&gt;"Y"),NA(),Capability!$P$13))</f>
        <v/>
      </c>
      <c r="HP192">
        <f>IF((HS$1+188)&gt;HQ$1,NA(),(HS$1+188)-4)</f>
        <v/>
      </c>
      <c r="HQ192">
        <f>IF((HS$1+188)&gt;HQ$1,NA(),INDEX('Data Entry'!$Q$5:$Q$10004,(HS$1+188)-4))</f>
        <v/>
      </c>
      <c r="HR192">
        <f>IF(ISNA(HP192),NA(),Capability!$K$14)</f>
        <v/>
      </c>
      <c r="HS192">
        <f>IF(ISNA(HP192),NA(),Capability!$J$14)</f>
        <v/>
      </c>
      <c r="HT192">
        <f>IF(ISNA(HP192),NA(),Capability!$L$14)</f>
        <v/>
      </c>
      <c r="HU192">
        <f>IF(OR(ISNA(HQ192),ISNA(HQ191)),NA(),ABS(HQ192-HQ191))</f>
        <v/>
      </c>
      <c r="HV192">
        <f>IF(ISNA(HP192),NA(),Capability!$N$14)</f>
        <v/>
      </c>
      <c r="HW192">
        <f>IF(ISNA(HP192),NA(),IF(OR(Capability!$Q$14="",Settings!$F$7&lt;&gt;"Y"),NA(),Capability!$Q$14))</f>
        <v/>
      </c>
      <c r="HX192">
        <f>IF(ISNA(HP192),NA(),IF(OR(Capability!$P$14="",Settings!$F$7&lt;&gt;"Y"),NA(),Capability!$P$14))</f>
        <v/>
      </c>
    </row>
    <row r="193">
      <c r="A193" s="35" t="inlineStr">
        <is>
          <t>Verdict</t>
        </is>
      </c>
      <c r="B193" s="36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R193">
        <f>IF((CU$1+189)&gt;CS$1,NA(),(CU$1+189)-4)</f>
        <v/>
      </c>
      <c r="CS193">
        <f>IF((CU$1+189)&gt;CS$1,NA(),INDEX('Data Entry'!$I$5:$I$10004,(CU$1+189)-4))</f>
        <v/>
      </c>
      <c r="CT193">
        <f>IF(ISNA(CR193),NA(),Capability!$K$6)</f>
        <v/>
      </c>
      <c r="CU193">
        <f>IF(ISNA(CR193),NA(),Capability!$J$6)</f>
        <v/>
      </c>
      <c r="CV193">
        <f>IF(ISNA(CR193),NA(),Capability!$L$6)</f>
        <v/>
      </c>
      <c r="CW193">
        <f>IF(OR(ISNA(CS193),ISNA(CS192)),NA(),ABS(CS193-CS192))</f>
        <v/>
      </c>
      <c r="CX193">
        <f>IF(ISNA(CR193),NA(),Capability!$N$6)</f>
        <v/>
      </c>
      <c r="CY193">
        <f>IF(ISNA(CR193),NA(),IF(OR(Capability!$Q$6="",Settings!$F$7&lt;&gt;"Y"),NA(),Capability!$Q$6))</f>
        <v/>
      </c>
      <c r="CZ193">
        <f>IF(ISNA(CR193),NA(),IF(OR(Capability!$P$6="",Settings!$F$7&lt;&gt;"Y"),NA(),Capability!$P$6))</f>
        <v/>
      </c>
      <c r="DH193">
        <f>IF((DK$1+189)&gt;DI$1,NA(),(DK$1+189)-4)</f>
        <v/>
      </c>
      <c r="DI193">
        <f>IF((DK$1+189)&gt;DI$1,NA(),INDEX('Data Entry'!$J$5:$J$10004,(DK$1+189)-4))</f>
        <v/>
      </c>
      <c r="DJ193">
        <f>IF(ISNA(DH193),NA(),Capability!$K$7)</f>
        <v/>
      </c>
      <c r="DK193">
        <f>IF(ISNA(DH193),NA(),Capability!$J$7)</f>
        <v/>
      </c>
      <c r="DL193">
        <f>IF(ISNA(DH193),NA(),Capability!$L$7)</f>
        <v/>
      </c>
      <c r="DM193">
        <f>IF(OR(ISNA(DI193),ISNA(DI192)),NA(),ABS(DI193-DI192))</f>
        <v/>
      </c>
      <c r="DN193">
        <f>IF(ISNA(DH193),NA(),Capability!$N$7)</f>
        <v/>
      </c>
      <c r="DO193">
        <f>IF(ISNA(DH193),NA(),IF(OR(Capability!$Q$7="",Settings!$F$7&lt;&gt;"Y"),NA(),Capability!$Q$7))</f>
        <v/>
      </c>
      <c r="DP193">
        <f>IF(ISNA(DH193),NA(),IF(OR(Capability!$P$7="",Settings!$F$7&lt;&gt;"Y"),NA(),Capability!$P$7))</f>
        <v/>
      </c>
      <c r="DX193">
        <f>IF((EA$1+189)&gt;DY$1,NA(),(EA$1+189)-4)</f>
        <v/>
      </c>
      <c r="DY193">
        <f>IF((EA$1+189)&gt;DY$1,NA(),INDEX('Data Entry'!$K$5:$K$10004,(EA$1+189)-4))</f>
        <v/>
      </c>
      <c r="DZ193">
        <f>IF(ISNA(DX193),NA(),Capability!$K$8)</f>
        <v/>
      </c>
      <c r="EA193">
        <f>IF(ISNA(DX193),NA(),Capability!$J$8)</f>
        <v/>
      </c>
      <c r="EB193">
        <f>IF(ISNA(DX193),NA(),Capability!$L$8)</f>
        <v/>
      </c>
      <c r="EC193">
        <f>IF(OR(ISNA(DY193),ISNA(DY192)),NA(),ABS(DY193-DY192))</f>
        <v/>
      </c>
      <c r="ED193">
        <f>IF(ISNA(DX193),NA(),Capability!$N$8)</f>
        <v/>
      </c>
      <c r="EE193">
        <f>IF(ISNA(DX193),NA(),IF(OR(Capability!$Q$8="",Settings!$F$7&lt;&gt;"Y"),NA(),Capability!$Q$8))</f>
        <v/>
      </c>
      <c r="EF193">
        <f>IF(ISNA(DX193),NA(),IF(OR(Capability!$P$8="",Settings!$F$7&lt;&gt;"Y"),NA(),Capability!$P$8))</f>
        <v/>
      </c>
      <c r="EN193">
        <f>IF((EQ$1+189)&gt;EO$1,NA(),(EQ$1+189)-4)</f>
        <v/>
      </c>
      <c r="EO193">
        <f>IF((EQ$1+189)&gt;EO$1,NA(),INDEX('Data Entry'!$L$5:$L$10004,(EQ$1+189)-4))</f>
        <v/>
      </c>
      <c r="EP193">
        <f>IF(ISNA(EN193),NA(),Capability!$K$9)</f>
        <v/>
      </c>
      <c r="EQ193">
        <f>IF(ISNA(EN193),NA(),Capability!$J$9)</f>
        <v/>
      </c>
      <c r="ER193">
        <f>IF(ISNA(EN193),NA(),Capability!$L$9)</f>
        <v/>
      </c>
      <c r="ES193">
        <f>IF(OR(ISNA(EO193),ISNA(EO192)),NA(),ABS(EO193-EO192))</f>
        <v/>
      </c>
      <c r="ET193">
        <f>IF(ISNA(EN193),NA(),Capability!$N$9)</f>
        <v/>
      </c>
      <c r="EU193">
        <f>IF(ISNA(EN193),NA(),IF(OR(Capability!$Q$9="",Settings!$F$7&lt;&gt;"Y"),NA(),Capability!$Q$9))</f>
        <v/>
      </c>
      <c r="EV193">
        <f>IF(ISNA(EN193),NA(),IF(OR(Capability!$P$9="",Settings!$F$7&lt;&gt;"Y"),NA(),Capability!$P$9))</f>
        <v/>
      </c>
      <c r="FD193">
        <f>IF((FG$1+189)&gt;FE$1,NA(),(FG$1+189)-4)</f>
        <v/>
      </c>
      <c r="FE193">
        <f>IF((FG$1+189)&gt;FE$1,NA(),INDEX('Data Entry'!$M$5:$M$10004,(FG$1+189)-4))</f>
        <v/>
      </c>
      <c r="FF193">
        <f>IF(ISNA(FD193),NA(),Capability!$K$10)</f>
        <v/>
      </c>
      <c r="FG193">
        <f>IF(ISNA(FD193),NA(),Capability!$J$10)</f>
        <v/>
      </c>
      <c r="FH193">
        <f>IF(ISNA(FD193),NA(),Capability!$L$10)</f>
        <v/>
      </c>
      <c r="FI193">
        <f>IF(OR(ISNA(FE193),ISNA(FE192)),NA(),ABS(FE193-FE192))</f>
        <v/>
      </c>
      <c r="FJ193">
        <f>IF(ISNA(FD193),NA(),Capability!$N$10)</f>
        <v/>
      </c>
      <c r="FK193">
        <f>IF(ISNA(FD193),NA(),IF(OR(Capability!$Q$10="",Settings!$F$7&lt;&gt;"Y"),NA(),Capability!$Q$10))</f>
        <v/>
      </c>
      <c r="FL193">
        <f>IF(ISNA(FD193),NA(),IF(OR(Capability!$P$10="",Settings!$F$7&lt;&gt;"Y"),NA(),Capability!$P$10))</f>
        <v/>
      </c>
      <c r="FT193">
        <f>IF((FW$1+189)&gt;FU$1,NA(),(FW$1+189)-4)</f>
        <v/>
      </c>
      <c r="FU193">
        <f>IF((FW$1+189)&gt;FU$1,NA(),INDEX('Data Entry'!$N$5:$N$10004,(FW$1+189)-4))</f>
        <v/>
      </c>
      <c r="FV193">
        <f>IF(ISNA(FT193),NA(),Capability!$K$11)</f>
        <v/>
      </c>
      <c r="FW193">
        <f>IF(ISNA(FT193),NA(),Capability!$J$11)</f>
        <v/>
      </c>
      <c r="FX193">
        <f>IF(ISNA(FT193),NA(),Capability!$L$11)</f>
        <v/>
      </c>
      <c r="FY193">
        <f>IF(OR(ISNA(FU193),ISNA(FU192)),NA(),ABS(FU193-FU192))</f>
        <v/>
      </c>
      <c r="FZ193">
        <f>IF(ISNA(FT193),NA(),Capability!$N$11)</f>
        <v/>
      </c>
      <c r="GA193">
        <f>IF(ISNA(FT193),NA(),IF(OR(Capability!$Q$11="",Settings!$F$7&lt;&gt;"Y"),NA(),Capability!$Q$11))</f>
        <v/>
      </c>
      <c r="GB193">
        <f>IF(ISNA(FT193),NA(),IF(OR(Capability!$P$11="",Settings!$F$7&lt;&gt;"Y"),NA(),Capability!$P$11))</f>
        <v/>
      </c>
      <c r="GJ193">
        <f>IF((GM$1+189)&gt;GK$1,NA(),(GM$1+189)-4)</f>
        <v/>
      </c>
      <c r="GK193">
        <f>IF((GM$1+189)&gt;GK$1,NA(),INDEX('Data Entry'!$O$5:$O$10004,(GM$1+189)-4))</f>
        <v/>
      </c>
      <c r="GL193">
        <f>IF(ISNA(GJ193),NA(),Capability!$K$12)</f>
        <v/>
      </c>
      <c r="GM193">
        <f>IF(ISNA(GJ193),NA(),Capability!$J$12)</f>
        <v/>
      </c>
      <c r="GN193">
        <f>IF(ISNA(GJ193),NA(),Capability!$L$12)</f>
        <v/>
      </c>
      <c r="GO193">
        <f>IF(OR(ISNA(GK193),ISNA(GK192)),NA(),ABS(GK193-GK192))</f>
        <v/>
      </c>
      <c r="GP193">
        <f>IF(ISNA(GJ193),NA(),Capability!$N$12)</f>
        <v/>
      </c>
      <c r="GQ193">
        <f>IF(ISNA(GJ193),NA(),IF(OR(Capability!$Q$12="",Settings!$F$7&lt;&gt;"Y"),NA(),Capability!$Q$12))</f>
        <v/>
      </c>
      <c r="GR193">
        <f>IF(ISNA(GJ193),NA(),IF(OR(Capability!$P$12="",Settings!$F$7&lt;&gt;"Y"),NA(),Capability!$P$12))</f>
        <v/>
      </c>
      <c r="GZ193">
        <f>IF((HC$1+189)&gt;HA$1,NA(),(HC$1+189)-4)</f>
        <v/>
      </c>
      <c r="HA193">
        <f>IF((HC$1+189)&gt;HA$1,NA(),INDEX('Data Entry'!$P$5:$P$10004,(HC$1+189)-4))</f>
        <v/>
      </c>
      <c r="HB193">
        <f>IF(ISNA(GZ193),NA(),Capability!$K$13)</f>
        <v/>
      </c>
      <c r="HC193">
        <f>IF(ISNA(GZ193),NA(),Capability!$J$13)</f>
        <v/>
      </c>
      <c r="HD193">
        <f>IF(ISNA(GZ193),NA(),Capability!$L$13)</f>
        <v/>
      </c>
      <c r="HE193">
        <f>IF(OR(ISNA(HA193),ISNA(HA192)),NA(),ABS(HA193-HA192))</f>
        <v/>
      </c>
      <c r="HF193">
        <f>IF(ISNA(GZ193),NA(),Capability!$N$13)</f>
        <v/>
      </c>
      <c r="HG193">
        <f>IF(ISNA(GZ193),NA(),IF(OR(Capability!$Q$13="",Settings!$F$7&lt;&gt;"Y"),NA(),Capability!$Q$13))</f>
        <v/>
      </c>
      <c r="HH193">
        <f>IF(ISNA(GZ193),NA(),IF(OR(Capability!$P$13="",Settings!$F$7&lt;&gt;"Y"),NA(),Capability!$P$13))</f>
        <v/>
      </c>
      <c r="HP193">
        <f>IF((HS$1+189)&gt;HQ$1,NA(),(HS$1+189)-4)</f>
        <v/>
      </c>
      <c r="HQ193">
        <f>IF((HS$1+189)&gt;HQ$1,NA(),INDEX('Data Entry'!$Q$5:$Q$10004,(HS$1+189)-4))</f>
        <v/>
      </c>
      <c r="HR193">
        <f>IF(ISNA(HP193),NA(),Capability!$K$14)</f>
        <v/>
      </c>
      <c r="HS193">
        <f>IF(ISNA(HP193),NA(),Capability!$J$14)</f>
        <v/>
      </c>
      <c r="HT193">
        <f>IF(ISNA(HP193),NA(),Capability!$L$14)</f>
        <v/>
      </c>
      <c r="HU193">
        <f>IF(OR(ISNA(HQ193),ISNA(HQ192)),NA(),ABS(HQ193-HQ192))</f>
        <v/>
      </c>
      <c r="HV193">
        <f>IF(ISNA(HP193),NA(),Capability!$N$14)</f>
        <v/>
      </c>
      <c r="HW193">
        <f>IF(ISNA(HP193),NA(),IF(OR(Capability!$Q$14="",Settings!$F$7&lt;&gt;"Y"),NA(),Capability!$Q$14))</f>
        <v/>
      </c>
      <c r="HX193">
        <f>IF(ISNA(HP193),NA(),IF(OR(Capability!$P$14="",Settings!$F$7&lt;&gt;"Y"),NA(),Capability!$P$14))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R194">
        <f>IF((CU$1+190)&gt;CS$1,NA(),(CU$1+190)-4)</f>
        <v/>
      </c>
      <c r="CS194">
        <f>IF((CU$1+190)&gt;CS$1,NA(),INDEX('Data Entry'!$I$5:$I$10004,(CU$1+190)-4))</f>
        <v/>
      </c>
      <c r="CT194">
        <f>IF(ISNA(CR194),NA(),Capability!$K$6)</f>
        <v/>
      </c>
      <c r="CU194">
        <f>IF(ISNA(CR194),NA(),Capability!$J$6)</f>
        <v/>
      </c>
      <c r="CV194">
        <f>IF(ISNA(CR194),NA(),Capability!$L$6)</f>
        <v/>
      </c>
      <c r="CW194">
        <f>IF(OR(ISNA(CS194),ISNA(CS193)),NA(),ABS(CS194-CS193))</f>
        <v/>
      </c>
      <c r="CX194">
        <f>IF(ISNA(CR194),NA(),Capability!$N$6)</f>
        <v/>
      </c>
      <c r="CY194">
        <f>IF(ISNA(CR194),NA(),IF(OR(Capability!$Q$6="",Settings!$F$7&lt;&gt;"Y"),NA(),Capability!$Q$6))</f>
        <v/>
      </c>
      <c r="CZ194">
        <f>IF(ISNA(CR194),NA(),IF(OR(Capability!$P$6="",Settings!$F$7&lt;&gt;"Y"),NA(),Capability!$P$6))</f>
        <v/>
      </c>
      <c r="DH194">
        <f>IF((DK$1+190)&gt;DI$1,NA(),(DK$1+190)-4)</f>
        <v/>
      </c>
      <c r="DI194">
        <f>IF((DK$1+190)&gt;DI$1,NA(),INDEX('Data Entry'!$J$5:$J$10004,(DK$1+190)-4))</f>
        <v/>
      </c>
      <c r="DJ194">
        <f>IF(ISNA(DH194),NA(),Capability!$K$7)</f>
        <v/>
      </c>
      <c r="DK194">
        <f>IF(ISNA(DH194),NA(),Capability!$J$7)</f>
        <v/>
      </c>
      <c r="DL194">
        <f>IF(ISNA(DH194),NA(),Capability!$L$7)</f>
        <v/>
      </c>
      <c r="DM194">
        <f>IF(OR(ISNA(DI194),ISNA(DI193)),NA(),ABS(DI194-DI193))</f>
        <v/>
      </c>
      <c r="DN194">
        <f>IF(ISNA(DH194),NA(),Capability!$N$7)</f>
        <v/>
      </c>
      <c r="DO194">
        <f>IF(ISNA(DH194),NA(),IF(OR(Capability!$Q$7="",Settings!$F$7&lt;&gt;"Y"),NA(),Capability!$Q$7))</f>
        <v/>
      </c>
      <c r="DP194">
        <f>IF(ISNA(DH194),NA(),IF(OR(Capability!$P$7="",Settings!$F$7&lt;&gt;"Y"),NA(),Capability!$P$7))</f>
        <v/>
      </c>
      <c r="DX194">
        <f>IF((EA$1+190)&gt;DY$1,NA(),(EA$1+190)-4)</f>
        <v/>
      </c>
      <c r="DY194">
        <f>IF((EA$1+190)&gt;DY$1,NA(),INDEX('Data Entry'!$K$5:$K$10004,(EA$1+190)-4))</f>
        <v/>
      </c>
      <c r="DZ194">
        <f>IF(ISNA(DX194),NA(),Capability!$K$8)</f>
        <v/>
      </c>
      <c r="EA194">
        <f>IF(ISNA(DX194),NA(),Capability!$J$8)</f>
        <v/>
      </c>
      <c r="EB194">
        <f>IF(ISNA(DX194),NA(),Capability!$L$8)</f>
        <v/>
      </c>
      <c r="EC194">
        <f>IF(OR(ISNA(DY194),ISNA(DY193)),NA(),ABS(DY194-DY193))</f>
        <v/>
      </c>
      <c r="ED194">
        <f>IF(ISNA(DX194),NA(),Capability!$N$8)</f>
        <v/>
      </c>
      <c r="EE194">
        <f>IF(ISNA(DX194),NA(),IF(OR(Capability!$Q$8="",Settings!$F$7&lt;&gt;"Y"),NA(),Capability!$Q$8))</f>
        <v/>
      </c>
      <c r="EF194">
        <f>IF(ISNA(DX194),NA(),IF(OR(Capability!$P$8="",Settings!$F$7&lt;&gt;"Y"),NA(),Capability!$P$8))</f>
        <v/>
      </c>
      <c r="EN194">
        <f>IF((EQ$1+190)&gt;EO$1,NA(),(EQ$1+190)-4)</f>
        <v/>
      </c>
      <c r="EO194">
        <f>IF((EQ$1+190)&gt;EO$1,NA(),INDEX('Data Entry'!$L$5:$L$10004,(EQ$1+190)-4))</f>
        <v/>
      </c>
      <c r="EP194">
        <f>IF(ISNA(EN194),NA(),Capability!$K$9)</f>
        <v/>
      </c>
      <c r="EQ194">
        <f>IF(ISNA(EN194),NA(),Capability!$J$9)</f>
        <v/>
      </c>
      <c r="ER194">
        <f>IF(ISNA(EN194),NA(),Capability!$L$9)</f>
        <v/>
      </c>
      <c r="ES194">
        <f>IF(OR(ISNA(EO194),ISNA(EO193)),NA(),ABS(EO194-EO193))</f>
        <v/>
      </c>
      <c r="ET194">
        <f>IF(ISNA(EN194),NA(),Capability!$N$9)</f>
        <v/>
      </c>
      <c r="EU194">
        <f>IF(ISNA(EN194),NA(),IF(OR(Capability!$Q$9="",Settings!$F$7&lt;&gt;"Y"),NA(),Capability!$Q$9))</f>
        <v/>
      </c>
      <c r="EV194">
        <f>IF(ISNA(EN194),NA(),IF(OR(Capability!$P$9="",Settings!$F$7&lt;&gt;"Y"),NA(),Capability!$P$9))</f>
        <v/>
      </c>
      <c r="FD194">
        <f>IF((FG$1+190)&gt;FE$1,NA(),(FG$1+190)-4)</f>
        <v/>
      </c>
      <c r="FE194">
        <f>IF((FG$1+190)&gt;FE$1,NA(),INDEX('Data Entry'!$M$5:$M$10004,(FG$1+190)-4))</f>
        <v/>
      </c>
      <c r="FF194">
        <f>IF(ISNA(FD194),NA(),Capability!$K$10)</f>
        <v/>
      </c>
      <c r="FG194">
        <f>IF(ISNA(FD194),NA(),Capability!$J$10)</f>
        <v/>
      </c>
      <c r="FH194">
        <f>IF(ISNA(FD194),NA(),Capability!$L$10)</f>
        <v/>
      </c>
      <c r="FI194">
        <f>IF(OR(ISNA(FE194),ISNA(FE193)),NA(),ABS(FE194-FE193))</f>
        <v/>
      </c>
      <c r="FJ194">
        <f>IF(ISNA(FD194),NA(),Capability!$N$10)</f>
        <v/>
      </c>
      <c r="FK194">
        <f>IF(ISNA(FD194),NA(),IF(OR(Capability!$Q$10="",Settings!$F$7&lt;&gt;"Y"),NA(),Capability!$Q$10))</f>
        <v/>
      </c>
      <c r="FL194">
        <f>IF(ISNA(FD194),NA(),IF(OR(Capability!$P$10="",Settings!$F$7&lt;&gt;"Y"),NA(),Capability!$P$10))</f>
        <v/>
      </c>
      <c r="FT194">
        <f>IF((FW$1+190)&gt;FU$1,NA(),(FW$1+190)-4)</f>
        <v/>
      </c>
      <c r="FU194">
        <f>IF((FW$1+190)&gt;FU$1,NA(),INDEX('Data Entry'!$N$5:$N$10004,(FW$1+190)-4))</f>
        <v/>
      </c>
      <c r="FV194">
        <f>IF(ISNA(FT194),NA(),Capability!$K$11)</f>
        <v/>
      </c>
      <c r="FW194">
        <f>IF(ISNA(FT194),NA(),Capability!$J$11)</f>
        <v/>
      </c>
      <c r="FX194">
        <f>IF(ISNA(FT194),NA(),Capability!$L$11)</f>
        <v/>
      </c>
      <c r="FY194">
        <f>IF(OR(ISNA(FU194),ISNA(FU193)),NA(),ABS(FU194-FU193))</f>
        <v/>
      </c>
      <c r="FZ194">
        <f>IF(ISNA(FT194),NA(),Capability!$N$11)</f>
        <v/>
      </c>
      <c r="GA194">
        <f>IF(ISNA(FT194),NA(),IF(OR(Capability!$Q$11="",Settings!$F$7&lt;&gt;"Y"),NA(),Capability!$Q$11))</f>
        <v/>
      </c>
      <c r="GB194">
        <f>IF(ISNA(FT194),NA(),IF(OR(Capability!$P$11="",Settings!$F$7&lt;&gt;"Y"),NA(),Capability!$P$11))</f>
        <v/>
      </c>
      <c r="GJ194">
        <f>IF((GM$1+190)&gt;GK$1,NA(),(GM$1+190)-4)</f>
        <v/>
      </c>
      <c r="GK194">
        <f>IF((GM$1+190)&gt;GK$1,NA(),INDEX('Data Entry'!$O$5:$O$10004,(GM$1+190)-4))</f>
        <v/>
      </c>
      <c r="GL194">
        <f>IF(ISNA(GJ194),NA(),Capability!$K$12)</f>
        <v/>
      </c>
      <c r="GM194">
        <f>IF(ISNA(GJ194),NA(),Capability!$J$12)</f>
        <v/>
      </c>
      <c r="GN194">
        <f>IF(ISNA(GJ194),NA(),Capability!$L$12)</f>
        <v/>
      </c>
      <c r="GO194">
        <f>IF(OR(ISNA(GK194),ISNA(GK193)),NA(),ABS(GK194-GK193))</f>
        <v/>
      </c>
      <c r="GP194">
        <f>IF(ISNA(GJ194),NA(),Capability!$N$12)</f>
        <v/>
      </c>
      <c r="GQ194">
        <f>IF(ISNA(GJ194),NA(),IF(OR(Capability!$Q$12="",Settings!$F$7&lt;&gt;"Y"),NA(),Capability!$Q$12))</f>
        <v/>
      </c>
      <c r="GR194">
        <f>IF(ISNA(GJ194),NA(),IF(OR(Capability!$P$12="",Settings!$F$7&lt;&gt;"Y"),NA(),Capability!$P$12))</f>
        <v/>
      </c>
      <c r="GZ194">
        <f>IF((HC$1+190)&gt;HA$1,NA(),(HC$1+190)-4)</f>
        <v/>
      </c>
      <c r="HA194">
        <f>IF((HC$1+190)&gt;HA$1,NA(),INDEX('Data Entry'!$P$5:$P$10004,(HC$1+190)-4))</f>
        <v/>
      </c>
      <c r="HB194">
        <f>IF(ISNA(GZ194),NA(),Capability!$K$13)</f>
        <v/>
      </c>
      <c r="HC194">
        <f>IF(ISNA(GZ194),NA(),Capability!$J$13)</f>
        <v/>
      </c>
      <c r="HD194">
        <f>IF(ISNA(GZ194),NA(),Capability!$L$13)</f>
        <v/>
      </c>
      <c r="HE194">
        <f>IF(OR(ISNA(HA194),ISNA(HA193)),NA(),ABS(HA194-HA193))</f>
        <v/>
      </c>
      <c r="HF194">
        <f>IF(ISNA(GZ194),NA(),Capability!$N$13)</f>
        <v/>
      </c>
      <c r="HG194">
        <f>IF(ISNA(GZ194),NA(),IF(OR(Capability!$Q$13="",Settings!$F$7&lt;&gt;"Y"),NA(),Capability!$Q$13))</f>
        <v/>
      </c>
      <c r="HH194">
        <f>IF(ISNA(GZ194),NA(),IF(OR(Capability!$P$13="",Settings!$F$7&lt;&gt;"Y"),NA(),Capability!$P$13))</f>
        <v/>
      </c>
      <c r="HP194">
        <f>IF((HS$1+190)&gt;HQ$1,NA(),(HS$1+190)-4)</f>
        <v/>
      </c>
      <c r="HQ194">
        <f>IF((HS$1+190)&gt;HQ$1,NA(),INDEX('Data Entry'!$Q$5:$Q$10004,(HS$1+190)-4))</f>
        <v/>
      </c>
      <c r="HR194">
        <f>IF(ISNA(HP194),NA(),Capability!$K$14)</f>
        <v/>
      </c>
      <c r="HS194">
        <f>IF(ISNA(HP194),NA(),Capability!$J$14)</f>
        <v/>
      </c>
      <c r="HT194">
        <f>IF(ISNA(HP194),NA(),Capability!$L$14)</f>
        <v/>
      </c>
      <c r="HU194">
        <f>IF(OR(ISNA(HQ194),ISNA(HQ193)),NA(),ABS(HQ194-HQ193))</f>
        <v/>
      </c>
      <c r="HV194">
        <f>IF(ISNA(HP194),NA(),Capability!$N$14)</f>
        <v/>
      </c>
      <c r="HW194">
        <f>IF(ISNA(HP194),NA(),IF(OR(Capability!$Q$14="",Settings!$F$7&lt;&gt;"Y"),NA(),Capability!$Q$14))</f>
        <v/>
      </c>
      <c r="HX194">
        <f>IF(ISNA(HP194),NA(),IF(OR(Capability!$P$14="",Settings!$F$7&lt;&gt;"Y"),NA(),Capability!$P$14))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R195">
        <f>IF((CU$1+191)&gt;CS$1,NA(),(CU$1+191)-4)</f>
        <v/>
      </c>
      <c r="CS195">
        <f>IF((CU$1+191)&gt;CS$1,NA(),INDEX('Data Entry'!$I$5:$I$10004,(CU$1+191)-4))</f>
        <v/>
      </c>
      <c r="CT195">
        <f>IF(ISNA(CR195),NA(),Capability!$K$6)</f>
        <v/>
      </c>
      <c r="CU195">
        <f>IF(ISNA(CR195),NA(),Capability!$J$6)</f>
        <v/>
      </c>
      <c r="CV195">
        <f>IF(ISNA(CR195),NA(),Capability!$L$6)</f>
        <v/>
      </c>
      <c r="CW195">
        <f>IF(OR(ISNA(CS195),ISNA(CS194)),NA(),ABS(CS195-CS194))</f>
        <v/>
      </c>
      <c r="CX195">
        <f>IF(ISNA(CR195),NA(),Capability!$N$6)</f>
        <v/>
      </c>
      <c r="CY195">
        <f>IF(ISNA(CR195),NA(),IF(OR(Capability!$Q$6="",Settings!$F$7&lt;&gt;"Y"),NA(),Capability!$Q$6))</f>
        <v/>
      </c>
      <c r="CZ195">
        <f>IF(ISNA(CR195),NA(),IF(OR(Capability!$P$6="",Settings!$F$7&lt;&gt;"Y"),NA(),Capability!$P$6))</f>
        <v/>
      </c>
      <c r="DH195">
        <f>IF((DK$1+191)&gt;DI$1,NA(),(DK$1+191)-4)</f>
        <v/>
      </c>
      <c r="DI195">
        <f>IF((DK$1+191)&gt;DI$1,NA(),INDEX('Data Entry'!$J$5:$J$10004,(DK$1+191)-4))</f>
        <v/>
      </c>
      <c r="DJ195">
        <f>IF(ISNA(DH195),NA(),Capability!$K$7)</f>
        <v/>
      </c>
      <c r="DK195">
        <f>IF(ISNA(DH195),NA(),Capability!$J$7)</f>
        <v/>
      </c>
      <c r="DL195">
        <f>IF(ISNA(DH195),NA(),Capability!$L$7)</f>
        <v/>
      </c>
      <c r="DM195">
        <f>IF(OR(ISNA(DI195),ISNA(DI194)),NA(),ABS(DI195-DI194))</f>
        <v/>
      </c>
      <c r="DN195">
        <f>IF(ISNA(DH195),NA(),Capability!$N$7)</f>
        <v/>
      </c>
      <c r="DO195">
        <f>IF(ISNA(DH195),NA(),IF(OR(Capability!$Q$7="",Settings!$F$7&lt;&gt;"Y"),NA(),Capability!$Q$7))</f>
        <v/>
      </c>
      <c r="DP195">
        <f>IF(ISNA(DH195),NA(),IF(OR(Capability!$P$7="",Settings!$F$7&lt;&gt;"Y"),NA(),Capability!$P$7))</f>
        <v/>
      </c>
      <c r="DX195">
        <f>IF((EA$1+191)&gt;DY$1,NA(),(EA$1+191)-4)</f>
        <v/>
      </c>
      <c r="DY195">
        <f>IF((EA$1+191)&gt;DY$1,NA(),INDEX('Data Entry'!$K$5:$K$10004,(EA$1+191)-4))</f>
        <v/>
      </c>
      <c r="DZ195">
        <f>IF(ISNA(DX195),NA(),Capability!$K$8)</f>
        <v/>
      </c>
      <c r="EA195">
        <f>IF(ISNA(DX195),NA(),Capability!$J$8)</f>
        <v/>
      </c>
      <c r="EB195">
        <f>IF(ISNA(DX195),NA(),Capability!$L$8)</f>
        <v/>
      </c>
      <c r="EC195">
        <f>IF(OR(ISNA(DY195),ISNA(DY194)),NA(),ABS(DY195-DY194))</f>
        <v/>
      </c>
      <c r="ED195">
        <f>IF(ISNA(DX195),NA(),Capability!$N$8)</f>
        <v/>
      </c>
      <c r="EE195">
        <f>IF(ISNA(DX195),NA(),IF(OR(Capability!$Q$8="",Settings!$F$7&lt;&gt;"Y"),NA(),Capability!$Q$8))</f>
        <v/>
      </c>
      <c r="EF195">
        <f>IF(ISNA(DX195),NA(),IF(OR(Capability!$P$8="",Settings!$F$7&lt;&gt;"Y"),NA(),Capability!$P$8))</f>
        <v/>
      </c>
      <c r="EN195">
        <f>IF((EQ$1+191)&gt;EO$1,NA(),(EQ$1+191)-4)</f>
        <v/>
      </c>
      <c r="EO195">
        <f>IF((EQ$1+191)&gt;EO$1,NA(),INDEX('Data Entry'!$L$5:$L$10004,(EQ$1+191)-4))</f>
        <v/>
      </c>
      <c r="EP195">
        <f>IF(ISNA(EN195),NA(),Capability!$K$9)</f>
        <v/>
      </c>
      <c r="EQ195">
        <f>IF(ISNA(EN195),NA(),Capability!$J$9)</f>
        <v/>
      </c>
      <c r="ER195">
        <f>IF(ISNA(EN195),NA(),Capability!$L$9)</f>
        <v/>
      </c>
      <c r="ES195">
        <f>IF(OR(ISNA(EO195),ISNA(EO194)),NA(),ABS(EO195-EO194))</f>
        <v/>
      </c>
      <c r="ET195">
        <f>IF(ISNA(EN195),NA(),Capability!$N$9)</f>
        <v/>
      </c>
      <c r="EU195">
        <f>IF(ISNA(EN195),NA(),IF(OR(Capability!$Q$9="",Settings!$F$7&lt;&gt;"Y"),NA(),Capability!$Q$9))</f>
        <v/>
      </c>
      <c r="EV195">
        <f>IF(ISNA(EN195),NA(),IF(OR(Capability!$P$9="",Settings!$F$7&lt;&gt;"Y"),NA(),Capability!$P$9))</f>
        <v/>
      </c>
      <c r="FD195">
        <f>IF((FG$1+191)&gt;FE$1,NA(),(FG$1+191)-4)</f>
        <v/>
      </c>
      <c r="FE195">
        <f>IF((FG$1+191)&gt;FE$1,NA(),INDEX('Data Entry'!$M$5:$M$10004,(FG$1+191)-4))</f>
        <v/>
      </c>
      <c r="FF195">
        <f>IF(ISNA(FD195),NA(),Capability!$K$10)</f>
        <v/>
      </c>
      <c r="FG195">
        <f>IF(ISNA(FD195),NA(),Capability!$J$10)</f>
        <v/>
      </c>
      <c r="FH195">
        <f>IF(ISNA(FD195),NA(),Capability!$L$10)</f>
        <v/>
      </c>
      <c r="FI195">
        <f>IF(OR(ISNA(FE195),ISNA(FE194)),NA(),ABS(FE195-FE194))</f>
        <v/>
      </c>
      <c r="FJ195">
        <f>IF(ISNA(FD195),NA(),Capability!$N$10)</f>
        <v/>
      </c>
      <c r="FK195">
        <f>IF(ISNA(FD195),NA(),IF(OR(Capability!$Q$10="",Settings!$F$7&lt;&gt;"Y"),NA(),Capability!$Q$10))</f>
        <v/>
      </c>
      <c r="FL195">
        <f>IF(ISNA(FD195),NA(),IF(OR(Capability!$P$10="",Settings!$F$7&lt;&gt;"Y"),NA(),Capability!$P$10))</f>
        <v/>
      </c>
      <c r="FT195">
        <f>IF((FW$1+191)&gt;FU$1,NA(),(FW$1+191)-4)</f>
        <v/>
      </c>
      <c r="FU195">
        <f>IF((FW$1+191)&gt;FU$1,NA(),INDEX('Data Entry'!$N$5:$N$10004,(FW$1+191)-4))</f>
        <v/>
      </c>
      <c r="FV195">
        <f>IF(ISNA(FT195),NA(),Capability!$K$11)</f>
        <v/>
      </c>
      <c r="FW195">
        <f>IF(ISNA(FT195),NA(),Capability!$J$11)</f>
        <v/>
      </c>
      <c r="FX195">
        <f>IF(ISNA(FT195),NA(),Capability!$L$11)</f>
        <v/>
      </c>
      <c r="FY195">
        <f>IF(OR(ISNA(FU195),ISNA(FU194)),NA(),ABS(FU195-FU194))</f>
        <v/>
      </c>
      <c r="FZ195">
        <f>IF(ISNA(FT195),NA(),Capability!$N$11)</f>
        <v/>
      </c>
      <c r="GA195">
        <f>IF(ISNA(FT195),NA(),IF(OR(Capability!$Q$11="",Settings!$F$7&lt;&gt;"Y"),NA(),Capability!$Q$11))</f>
        <v/>
      </c>
      <c r="GB195">
        <f>IF(ISNA(FT195),NA(),IF(OR(Capability!$P$11="",Settings!$F$7&lt;&gt;"Y"),NA(),Capability!$P$11))</f>
        <v/>
      </c>
      <c r="GJ195">
        <f>IF((GM$1+191)&gt;GK$1,NA(),(GM$1+191)-4)</f>
        <v/>
      </c>
      <c r="GK195">
        <f>IF((GM$1+191)&gt;GK$1,NA(),INDEX('Data Entry'!$O$5:$O$10004,(GM$1+191)-4))</f>
        <v/>
      </c>
      <c r="GL195">
        <f>IF(ISNA(GJ195),NA(),Capability!$K$12)</f>
        <v/>
      </c>
      <c r="GM195">
        <f>IF(ISNA(GJ195),NA(),Capability!$J$12)</f>
        <v/>
      </c>
      <c r="GN195">
        <f>IF(ISNA(GJ195),NA(),Capability!$L$12)</f>
        <v/>
      </c>
      <c r="GO195">
        <f>IF(OR(ISNA(GK195),ISNA(GK194)),NA(),ABS(GK195-GK194))</f>
        <v/>
      </c>
      <c r="GP195">
        <f>IF(ISNA(GJ195),NA(),Capability!$N$12)</f>
        <v/>
      </c>
      <c r="GQ195">
        <f>IF(ISNA(GJ195),NA(),IF(OR(Capability!$Q$12="",Settings!$F$7&lt;&gt;"Y"),NA(),Capability!$Q$12))</f>
        <v/>
      </c>
      <c r="GR195">
        <f>IF(ISNA(GJ195),NA(),IF(OR(Capability!$P$12="",Settings!$F$7&lt;&gt;"Y"),NA(),Capability!$P$12))</f>
        <v/>
      </c>
      <c r="GZ195">
        <f>IF((HC$1+191)&gt;HA$1,NA(),(HC$1+191)-4)</f>
        <v/>
      </c>
      <c r="HA195">
        <f>IF((HC$1+191)&gt;HA$1,NA(),INDEX('Data Entry'!$P$5:$P$10004,(HC$1+191)-4))</f>
        <v/>
      </c>
      <c r="HB195">
        <f>IF(ISNA(GZ195),NA(),Capability!$K$13)</f>
        <v/>
      </c>
      <c r="HC195">
        <f>IF(ISNA(GZ195),NA(),Capability!$J$13)</f>
        <v/>
      </c>
      <c r="HD195">
        <f>IF(ISNA(GZ195),NA(),Capability!$L$13)</f>
        <v/>
      </c>
      <c r="HE195">
        <f>IF(OR(ISNA(HA195),ISNA(HA194)),NA(),ABS(HA195-HA194))</f>
        <v/>
      </c>
      <c r="HF195">
        <f>IF(ISNA(GZ195),NA(),Capability!$N$13)</f>
        <v/>
      </c>
      <c r="HG195">
        <f>IF(ISNA(GZ195),NA(),IF(OR(Capability!$Q$13="",Settings!$F$7&lt;&gt;"Y"),NA(),Capability!$Q$13))</f>
        <v/>
      </c>
      <c r="HH195">
        <f>IF(ISNA(GZ195),NA(),IF(OR(Capability!$P$13="",Settings!$F$7&lt;&gt;"Y"),NA(),Capability!$P$13))</f>
        <v/>
      </c>
      <c r="HP195">
        <f>IF((HS$1+191)&gt;HQ$1,NA(),(HS$1+191)-4)</f>
        <v/>
      </c>
      <c r="HQ195">
        <f>IF((HS$1+191)&gt;HQ$1,NA(),INDEX('Data Entry'!$Q$5:$Q$10004,(HS$1+191)-4))</f>
        <v/>
      </c>
      <c r="HR195">
        <f>IF(ISNA(HP195),NA(),Capability!$K$14)</f>
        <v/>
      </c>
      <c r="HS195">
        <f>IF(ISNA(HP195),NA(),Capability!$J$14)</f>
        <v/>
      </c>
      <c r="HT195">
        <f>IF(ISNA(HP195),NA(),Capability!$L$14)</f>
        <v/>
      </c>
      <c r="HU195">
        <f>IF(OR(ISNA(HQ195),ISNA(HQ194)),NA(),ABS(HQ195-HQ194))</f>
        <v/>
      </c>
      <c r="HV195">
        <f>IF(ISNA(HP195),NA(),Capability!$N$14)</f>
        <v/>
      </c>
      <c r="HW195">
        <f>IF(ISNA(HP195),NA(),IF(OR(Capability!$Q$14="",Settings!$F$7&lt;&gt;"Y"),NA(),Capability!$Q$14))</f>
        <v/>
      </c>
      <c r="HX195">
        <f>IF(ISNA(HP195),NA(),IF(OR(Capability!$P$14="",Settings!$F$7&lt;&gt;"Y"),NA(),Capability!$P$14))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R196">
        <f>IF((CU$1+192)&gt;CS$1,NA(),(CU$1+192)-4)</f>
        <v/>
      </c>
      <c r="CS196">
        <f>IF((CU$1+192)&gt;CS$1,NA(),INDEX('Data Entry'!$I$5:$I$10004,(CU$1+192)-4))</f>
        <v/>
      </c>
      <c r="CT196">
        <f>IF(ISNA(CR196),NA(),Capability!$K$6)</f>
        <v/>
      </c>
      <c r="CU196">
        <f>IF(ISNA(CR196),NA(),Capability!$J$6)</f>
        <v/>
      </c>
      <c r="CV196">
        <f>IF(ISNA(CR196),NA(),Capability!$L$6)</f>
        <v/>
      </c>
      <c r="CW196">
        <f>IF(OR(ISNA(CS196),ISNA(CS195)),NA(),ABS(CS196-CS195))</f>
        <v/>
      </c>
      <c r="CX196">
        <f>IF(ISNA(CR196),NA(),Capability!$N$6)</f>
        <v/>
      </c>
      <c r="CY196">
        <f>IF(ISNA(CR196),NA(),IF(OR(Capability!$Q$6="",Settings!$F$7&lt;&gt;"Y"),NA(),Capability!$Q$6))</f>
        <v/>
      </c>
      <c r="CZ196">
        <f>IF(ISNA(CR196),NA(),IF(OR(Capability!$P$6="",Settings!$F$7&lt;&gt;"Y"),NA(),Capability!$P$6))</f>
        <v/>
      </c>
      <c r="DH196">
        <f>IF((DK$1+192)&gt;DI$1,NA(),(DK$1+192)-4)</f>
        <v/>
      </c>
      <c r="DI196">
        <f>IF((DK$1+192)&gt;DI$1,NA(),INDEX('Data Entry'!$J$5:$J$10004,(DK$1+192)-4))</f>
        <v/>
      </c>
      <c r="DJ196">
        <f>IF(ISNA(DH196),NA(),Capability!$K$7)</f>
        <v/>
      </c>
      <c r="DK196">
        <f>IF(ISNA(DH196),NA(),Capability!$J$7)</f>
        <v/>
      </c>
      <c r="DL196">
        <f>IF(ISNA(DH196),NA(),Capability!$L$7)</f>
        <v/>
      </c>
      <c r="DM196">
        <f>IF(OR(ISNA(DI196),ISNA(DI195)),NA(),ABS(DI196-DI195))</f>
        <v/>
      </c>
      <c r="DN196">
        <f>IF(ISNA(DH196),NA(),Capability!$N$7)</f>
        <v/>
      </c>
      <c r="DO196">
        <f>IF(ISNA(DH196),NA(),IF(OR(Capability!$Q$7="",Settings!$F$7&lt;&gt;"Y"),NA(),Capability!$Q$7))</f>
        <v/>
      </c>
      <c r="DP196">
        <f>IF(ISNA(DH196),NA(),IF(OR(Capability!$P$7="",Settings!$F$7&lt;&gt;"Y"),NA(),Capability!$P$7))</f>
        <v/>
      </c>
      <c r="DX196">
        <f>IF((EA$1+192)&gt;DY$1,NA(),(EA$1+192)-4)</f>
        <v/>
      </c>
      <c r="DY196">
        <f>IF((EA$1+192)&gt;DY$1,NA(),INDEX('Data Entry'!$K$5:$K$10004,(EA$1+192)-4))</f>
        <v/>
      </c>
      <c r="DZ196">
        <f>IF(ISNA(DX196),NA(),Capability!$K$8)</f>
        <v/>
      </c>
      <c r="EA196">
        <f>IF(ISNA(DX196),NA(),Capability!$J$8)</f>
        <v/>
      </c>
      <c r="EB196">
        <f>IF(ISNA(DX196),NA(),Capability!$L$8)</f>
        <v/>
      </c>
      <c r="EC196">
        <f>IF(OR(ISNA(DY196),ISNA(DY195)),NA(),ABS(DY196-DY195))</f>
        <v/>
      </c>
      <c r="ED196">
        <f>IF(ISNA(DX196),NA(),Capability!$N$8)</f>
        <v/>
      </c>
      <c r="EE196">
        <f>IF(ISNA(DX196),NA(),IF(OR(Capability!$Q$8="",Settings!$F$7&lt;&gt;"Y"),NA(),Capability!$Q$8))</f>
        <v/>
      </c>
      <c r="EF196">
        <f>IF(ISNA(DX196),NA(),IF(OR(Capability!$P$8="",Settings!$F$7&lt;&gt;"Y"),NA(),Capability!$P$8))</f>
        <v/>
      </c>
      <c r="EN196">
        <f>IF((EQ$1+192)&gt;EO$1,NA(),(EQ$1+192)-4)</f>
        <v/>
      </c>
      <c r="EO196">
        <f>IF((EQ$1+192)&gt;EO$1,NA(),INDEX('Data Entry'!$L$5:$L$10004,(EQ$1+192)-4))</f>
        <v/>
      </c>
      <c r="EP196">
        <f>IF(ISNA(EN196),NA(),Capability!$K$9)</f>
        <v/>
      </c>
      <c r="EQ196">
        <f>IF(ISNA(EN196),NA(),Capability!$J$9)</f>
        <v/>
      </c>
      <c r="ER196">
        <f>IF(ISNA(EN196),NA(),Capability!$L$9)</f>
        <v/>
      </c>
      <c r="ES196">
        <f>IF(OR(ISNA(EO196),ISNA(EO195)),NA(),ABS(EO196-EO195))</f>
        <v/>
      </c>
      <c r="ET196">
        <f>IF(ISNA(EN196),NA(),Capability!$N$9)</f>
        <v/>
      </c>
      <c r="EU196">
        <f>IF(ISNA(EN196),NA(),IF(OR(Capability!$Q$9="",Settings!$F$7&lt;&gt;"Y"),NA(),Capability!$Q$9))</f>
        <v/>
      </c>
      <c r="EV196">
        <f>IF(ISNA(EN196),NA(),IF(OR(Capability!$P$9="",Settings!$F$7&lt;&gt;"Y"),NA(),Capability!$P$9))</f>
        <v/>
      </c>
      <c r="FD196">
        <f>IF((FG$1+192)&gt;FE$1,NA(),(FG$1+192)-4)</f>
        <v/>
      </c>
      <c r="FE196">
        <f>IF((FG$1+192)&gt;FE$1,NA(),INDEX('Data Entry'!$M$5:$M$10004,(FG$1+192)-4))</f>
        <v/>
      </c>
      <c r="FF196">
        <f>IF(ISNA(FD196),NA(),Capability!$K$10)</f>
        <v/>
      </c>
      <c r="FG196">
        <f>IF(ISNA(FD196),NA(),Capability!$J$10)</f>
        <v/>
      </c>
      <c r="FH196">
        <f>IF(ISNA(FD196),NA(),Capability!$L$10)</f>
        <v/>
      </c>
      <c r="FI196">
        <f>IF(OR(ISNA(FE196),ISNA(FE195)),NA(),ABS(FE196-FE195))</f>
        <v/>
      </c>
      <c r="FJ196">
        <f>IF(ISNA(FD196),NA(),Capability!$N$10)</f>
        <v/>
      </c>
      <c r="FK196">
        <f>IF(ISNA(FD196),NA(),IF(OR(Capability!$Q$10="",Settings!$F$7&lt;&gt;"Y"),NA(),Capability!$Q$10))</f>
        <v/>
      </c>
      <c r="FL196">
        <f>IF(ISNA(FD196),NA(),IF(OR(Capability!$P$10="",Settings!$F$7&lt;&gt;"Y"),NA(),Capability!$P$10))</f>
        <v/>
      </c>
      <c r="FT196">
        <f>IF((FW$1+192)&gt;FU$1,NA(),(FW$1+192)-4)</f>
        <v/>
      </c>
      <c r="FU196">
        <f>IF((FW$1+192)&gt;FU$1,NA(),INDEX('Data Entry'!$N$5:$N$10004,(FW$1+192)-4))</f>
        <v/>
      </c>
      <c r="FV196">
        <f>IF(ISNA(FT196),NA(),Capability!$K$11)</f>
        <v/>
      </c>
      <c r="FW196">
        <f>IF(ISNA(FT196),NA(),Capability!$J$11)</f>
        <v/>
      </c>
      <c r="FX196">
        <f>IF(ISNA(FT196),NA(),Capability!$L$11)</f>
        <v/>
      </c>
      <c r="FY196">
        <f>IF(OR(ISNA(FU196),ISNA(FU195)),NA(),ABS(FU196-FU195))</f>
        <v/>
      </c>
      <c r="FZ196">
        <f>IF(ISNA(FT196),NA(),Capability!$N$11)</f>
        <v/>
      </c>
      <c r="GA196">
        <f>IF(ISNA(FT196),NA(),IF(OR(Capability!$Q$11="",Settings!$F$7&lt;&gt;"Y"),NA(),Capability!$Q$11))</f>
        <v/>
      </c>
      <c r="GB196">
        <f>IF(ISNA(FT196),NA(),IF(OR(Capability!$P$11="",Settings!$F$7&lt;&gt;"Y"),NA(),Capability!$P$11))</f>
        <v/>
      </c>
      <c r="GJ196">
        <f>IF((GM$1+192)&gt;GK$1,NA(),(GM$1+192)-4)</f>
        <v/>
      </c>
      <c r="GK196">
        <f>IF((GM$1+192)&gt;GK$1,NA(),INDEX('Data Entry'!$O$5:$O$10004,(GM$1+192)-4))</f>
        <v/>
      </c>
      <c r="GL196">
        <f>IF(ISNA(GJ196),NA(),Capability!$K$12)</f>
        <v/>
      </c>
      <c r="GM196">
        <f>IF(ISNA(GJ196),NA(),Capability!$J$12)</f>
        <v/>
      </c>
      <c r="GN196">
        <f>IF(ISNA(GJ196),NA(),Capability!$L$12)</f>
        <v/>
      </c>
      <c r="GO196">
        <f>IF(OR(ISNA(GK196),ISNA(GK195)),NA(),ABS(GK196-GK195))</f>
        <v/>
      </c>
      <c r="GP196">
        <f>IF(ISNA(GJ196),NA(),Capability!$N$12)</f>
        <v/>
      </c>
      <c r="GQ196">
        <f>IF(ISNA(GJ196),NA(),IF(OR(Capability!$Q$12="",Settings!$F$7&lt;&gt;"Y"),NA(),Capability!$Q$12))</f>
        <v/>
      </c>
      <c r="GR196">
        <f>IF(ISNA(GJ196),NA(),IF(OR(Capability!$P$12="",Settings!$F$7&lt;&gt;"Y"),NA(),Capability!$P$12))</f>
        <v/>
      </c>
      <c r="GZ196">
        <f>IF((HC$1+192)&gt;HA$1,NA(),(HC$1+192)-4)</f>
        <v/>
      </c>
      <c r="HA196">
        <f>IF((HC$1+192)&gt;HA$1,NA(),INDEX('Data Entry'!$P$5:$P$10004,(HC$1+192)-4))</f>
        <v/>
      </c>
      <c r="HB196">
        <f>IF(ISNA(GZ196),NA(),Capability!$K$13)</f>
        <v/>
      </c>
      <c r="HC196">
        <f>IF(ISNA(GZ196),NA(),Capability!$J$13)</f>
        <v/>
      </c>
      <c r="HD196">
        <f>IF(ISNA(GZ196),NA(),Capability!$L$13)</f>
        <v/>
      </c>
      <c r="HE196">
        <f>IF(OR(ISNA(HA196),ISNA(HA195)),NA(),ABS(HA196-HA195))</f>
        <v/>
      </c>
      <c r="HF196">
        <f>IF(ISNA(GZ196),NA(),Capability!$N$13)</f>
        <v/>
      </c>
      <c r="HG196">
        <f>IF(ISNA(GZ196),NA(),IF(OR(Capability!$Q$13="",Settings!$F$7&lt;&gt;"Y"),NA(),Capability!$Q$13))</f>
        <v/>
      </c>
      <c r="HH196">
        <f>IF(ISNA(GZ196),NA(),IF(OR(Capability!$P$13="",Settings!$F$7&lt;&gt;"Y"),NA(),Capability!$P$13))</f>
        <v/>
      </c>
      <c r="HP196">
        <f>IF((HS$1+192)&gt;HQ$1,NA(),(HS$1+192)-4)</f>
        <v/>
      </c>
      <c r="HQ196">
        <f>IF((HS$1+192)&gt;HQ$1,NA(),INDEX('Data Entry'!$Q$5:$Q$10004,(HS$1+192)-4))</f>
        <v/>
      </c>
      <c r="HR196">
        <f>IF(ISNA(HP196),NA(),Capability!$K$14)</f>
        <v/>
      </c>
      <c r="HS196">
        <f>IF(ISNA(HP196),NA(),Capability!$J$14)</f>
        <v/>
      </c>
      <c r="HT196">
        <f>IF(ISNA(HP196),NA(),Capability!$L$14)</f>
        <v/>
      </c>
      <c r="HU196">
        <f>IF(OR(ISNA(HQ196),ISNA(HQ195)),NA(),ABS(HQ196-HQ195))</f>
        <v/>
      </c>
      <c r="HV196">
        <f>IF(ISNA(HP196),NA(),Capability!$N$14)</f>
        <v/>
      </c>
      <c r="HW196">
        <f>IF(ISNA(HP196),NA(),IF(OR(Capability!$Q$14="",Settings!$F$7&lt;&gt;"Y"),NA(),Capability!$Q$14))</f>
        <v/>
      </c>
      <c r="HX196">
        <f>IF(ISNA(HP196),NA(),IF(OR(Capability!$P$14="",Settings!$F$7&lt;&gt;"Y"),NA(),Capability!$P$14))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R197">
        <f>IF((CU$1+193)&gt;CS$1,NA(),(CU$1+193)-4)</f>
        <v/>
      </c>
      <c r="CS197">
        <f>IF((CU$1+193)&gt;CS$1,NA(),INDEX('Data Entry'!$I$5:$I$10004,(CU$1+193)-4))</f>
        <v/>
      </c>
      <c r="CT197">
        <f>IF(ISNA(CR197),NA(),Capability!$K$6)</f>
        <v/>
      </c>
      <c r="CU197">
        <f>IF(ISNA(CR197),NA(),Capability!$J$6)</f>
        <v/>
      </c>
      <c r="CV197">
        <f>IF(ISNA(CR197),NA(),Capability!$L$6)</f>
        <v/>
      </c>
      <c r="CW197">
        <f>IF(OR(ISNA(CS197),ISNA(CS196)),NA(),ABS(CS197-CS196))</f>
        <v/>
      </c>
      <c r="CX197">
        <f>IF(ISNA(CR197),NA(),Capability!$N$6)</f>
        <v/>
      </c>
      <c r="CY197">
        <f>IF(ISNA(CR197),NA(),IF(OR(Capability!$Q$6="",Settings!$F$7&lt;&gt;"Y"),NA(),Capability!$Q$6))</f>
        <v/>
      </c>
      <c r="CZ197">
        <f>IF(ISNA(CR197),NA(),IF(OR(Capability!$P$6="",Settings!$F$7&lt;&gt;"Y"),NA(),Capability!$P$6))</f>
        <v/>
      </c>
      <c r="DH197">
        <f>IF((DK$1+193)&gt;DI$1,NA(),(DK$1+193)-4)</f>
        <v/>
      </c>
      <c r="DI197">
        <f>IF((DK$1+193)&gt;DI$1,NA(),INDEX('Data Entry'!$J$5:$J$10004,(DK$1+193)-4))</f>
        <v/>
      </c>
      <c r="DJ197">
        <f>IF(ISNA(DH197),NA(),Capability!$K$7)</f>
        <v/>
      </c>
      <c r="DK197">
        <f>IF(ISNA(DH197),NA(),Capability!$J$7)</f>
        <v/>
      </c>
      <c r="DL197">
        <f>IF(ISNA(DH197),NA(),Capability!$L$7)</f>
        <v/>
      </c>
      <c r="DM197">
        <f>IF(OR(ISNA(DI197),ISNA(DI196)),NA(),ABS(DI197-DI196))</f>
        <v/>
      </c>
      <c r="DN197">
        <f>IF(ISNA(DH197),NA(),Capability!$N$7)</f>
        <v/>
      </c>
      <c r="DO197">
        <f>IF(ISNA(DH197),NA(),IF(OR(Capability!$Q$7="",Settings!$F$7&lt;&gt;"Y"),NA(),Capability!$Q$7))</f>
        <v/>
      </c>
      <c r="DP197">
        <f>IF(ISNA(DH197),NA(),IF(OR(Capability!$P$7="",Settings!$F$7&lt;&gt;"Y"),NA(),Capability!$P$7))</f>
        <v/>
      </c>
      <c r="DX197">
        <f>IF((EA$1+193)&gt;DY$1,NA(),(EA$1+193)-4)</f>
        <v/>
      </c>
      <c r="DY197">
        <f>IF((EA$1+193)&gt;DY$1,NA(),INDEX('Data Entry'!$K$5:$K$10004,(EA$1+193)-4))</f>
        <v/>
      </c>
      <c r="DZ197">
        <f>IF(ISNA(DX197),NA(),Capability!$K$8)</f>
        <v/>
      </c>
      <c r="EA197">
        <f>IF(ISNA(DX197),NA(),Capability!$J$8)</f>
        <v/>
      </c>
      <c r="EB197">
        <f>IF(ISNA(DX197),NA(),Capability!$L$8)</f>
        <v/>
      </c>
      <c r="EC197">
        <f>IF(OR(ISNA(DY197),ISNA(DY196)),NA(),ABS(DY197-DY196))</f>
        <v/>
      </c>
      <c r="ED197">
        <f>IF(ISNA(DX197),NA(),Capability!$N$8)</f>
        <v/>
      </c>
      <c r="EE197">
        <f>IF(ISNA(DX197),NA(),IF(OR(Capability!$Q$8="",Settings!$F$7&lt;&gt;"Y"),NA(),Capability!$Q$8))</f>
        <v/>
      </c>
      <c r="EF197">
        <f>IF(ISNA(DX197),NA(),IF(OR(Capability!$P$8="",Settings!$F$7&lt;&gt;"Y"),NA(),Capability!$P$8))</f>
        <v/>
      </c>
      <c r="EN197">
        <f>IF((EQ$1+193)&gt;EO$1,NA(),(EQ$1+193)-4)</f>
        <v/>
      </c>
      <c r="EO197">
        <f>IF((EQ$1+193)&gt;EO$1,NA(),INDEX('Data Entry'!$L$5:$L$10004,(EQ$1+193)-4))</f>
        <v/>
      </c>
      <c r="EP197">
        <f>IF(ISNA(EN197),NA(),Capability!$K$9)</f>
        <v/>
      </c>
      <c r="EQ197">
        <f>IF(ISNA(EN197),NA(),Capability!$J$9)</f>
        <v/>
      </c>
      <c r="ER197">
        <f>IF(ISNA(EN197),NA(),Capability!$L$9)</f>
        <v/>
      </c>
      <c r="ES197">
        <f>IF(OR(ISNA(EO197),ISNA(EO196)),NA(),ABS(EO197-EO196))</f>
        <v/>
      </c>
      <c r="ET197">
        <f>IF(ISNA(EN197),NA(),Capability!$N$9)</f>
        <v/>
      </c>
      <c r="EU197">
        <f>IF(ISNA(EN197),NA(),IF(OR(Capability!$Q$9="",Settings!$F$7&lt;&gt;"Y"),NA(),Capability!$Q$9))</f>
        <v/>
      </c>
      <c r="EV197">
        <f>IF(ISNA(EN197),NA(),IF(OR(Capability!$P$9="",Settings!$F$7&lt;&gt;"Y"),NA(),Capability!$P$9))</f>
        <v/>
      </c>
      <c r="FD197">
        <f>IF((FG$1+193)&gt;FE$1,NA(),(FG$1+193)-4)</f>
        <v/>
      </c>
      <c r="FE197">
        <f>IF((FG$1+193)&gt;FE$1,NA(),INDEX('Data Entry'!$M$5:$M$10004,(FG$1+193)-4))</f>
        <v/>
      </c>
      <c r="FF197">
        <f>IF(ISNA(FD197),NA(),Capability!$K$10)</f>
        <v/>
      </c>
      <c r="FG197">
        <f>IF(ISNA(FD197),NA(),Capability!$J$10)</f>
        <v/>
      </c>
      <c r="FH197">
        <f>IF(ISNA(FD197),NA(),Capability!$L$10)</f>
        <v/>
      </c>
      <c r="FI197">
        <f>IF(OR(ISNA(FE197),ISNA(FE196)),NA(),ABS(FE197-FE196))</f>
        <v/>
      </c>
      <c r="FJ197">
        <f>IF(ISNA(FD197),NA(),Capability!$N$10)</f>
        <v/>
      </c>
      <c r="FK197">
        <f>IF(ISNA(FD197),NA(),IF(OR(Capability!$Q$10="",Settings!$F$7&lt;&gt;"Y"),NA(),Capability!$Q$10))</f>
        <v/>
      </c>
      <c r="FL197">
        <f>IF(ISNA(FD197),NA(),IF(OR(Capability!$P$10="",Settings!$F$7&lt;&gt;"Y"),NA(),Capability!$P$10))</f>
        <v/>
      </c>
      <c r="FT197">
        <f>IF((FW$1+193)&gt;FU$1,NA(),(FW$1+193)-4)</f>
        <v/>
      </c>
      <c r="FU197">
        <f>IF((FW$1+193)&gt;FU$1,NA(),INDEX('Data Entry'!$N$5:$N$10004,(FW$1+193)-4))</f>
        <v/>
      </c>
      <c r="FV197">
        <f>IF(ISNA(FT197),NA(),Capability!$K$11)</f>
        <v/>
      </c>
      <c r="FW197">
        <f>IF(ISNA(FT197),NA(),Capability!$J$11)</f>
        <v/>
      </c>
      <c r="FX197">
        <f>IF(ISNA(FT197),NA(),Capability!$L$11)</f>
        <v/>
      </c>
      <c r="FY197">
        <f>IF(OR(ISNA(FU197),ISNA(FU196)),NA(),ABS(FU197-FU196))</f>
        <v/>
      </c>
      <c r="FZ197">
        <f>IF(ISNA(FT197),NA(),Capability!$N$11)</f>
        <v/>
      </c>
      <c r="GA197">
        <f>IF(ISNA(FT197),NA(),IF(OR(Capability!$Q$11="",Settings!$F$7&lt;&gt;"Y"),NA(),Capability!$Q$11))</f>
        <v/>
      </c>
      <c r="GB197">
        <f>IF(ISNA(FT197),NA(),IF(OR(Capability!$P$11="",Settings!$F$7&lt;&gt;"Y"),NA(),Capability!$P$11))</f>
        <v/>
      </c>
      <c r="GJ197">
        <f>IF((GM$1+193)&gt;GK$1,NA(),(GM$1+193)-4)</f>
        <v/>
      </c>
      <c r="GK197">
        <f>IF((GM$1+193)&gt;GK$1,NA(),INDEX('Data Entry'!$O$5:$O$10004,(GM$1+193)-4))</f>
        <v/>
      </c>
      <c r="GL197">
        <f>IF(ISNA(GJ197),NA(),Capability!$K$12)</f>
        <v/>
      </c>
      <c r="GM197">
        <f>IF(ISNA(GJ197),NA(),Capability!$J$12)</f>
        <v/>
      </c>
      <c r="GN197">
        <f>IF(ISNA(GJ197),NA(),Capability!$L$12)</f>
        <v/>
      </c>
      <c r="GO197">
        <f>IF(OR(ISNA(GK197),ISNA(GK196)),NA(),ABS(GK197-GK196))</f>
        <v/>
      </c>
      <c r="GP197">
        <f>IF(ISNA(GJ197),NA(),Capability!$N$12)</f>
        <v/>
      </c>
      <c r="GQ197">
        <f>IF(ISNA(GJ197),NA(),IF(OR(Capability!$Q$12="",Settings!$F$7&lt;&gt;"Y"),NA(),Capability!$Q$12))</f>
        <v/>
      </c>
      <c r="GR197">
        <f>IF(ISNA(GJ197),NA(),IF(OR(Capability!$P$12="",Settings!$F$7&lt;&gt;"Y"),NA(),Capability!$P$12))</f>
        <v/>
      </c>
      <c r="GZ197">
        <f>IF((HC$1+193)&gt;HA$1,NA(),(HC$1+193)-4)</f>
        <v/>
      </c>
      <c r="HA197">
        <f>IF((HC$1+193)&gt;HA$1,NA(),INDEX('Data Entry'!$P$5:$P$10004,(HC$1+193)-4))</f>
        <v/>
      </c>
      <c r="HB197">
        <f>IF(ISNA(GZ197),NA(),Capability!$K$13)</f>
        <v/>
      </c>
      <c r="HC197">
        <f>IF(ISNA(GZ197),NA(),Capability!$J$13)</f>
        <v/>
      </c>
      <c r="HD197">
        <f>IF(ISNA(GZ197),NA(),Capability!$L$13)</f>
        <v/>
      </c>
      <c r="HE197">
        <f>IF(OR(ISNA(HA197),ISNA(HA196)),NA(),ABS(HA197-HA196))</f>
        <v/>
      </c>
      <c r="HF197">
        <f>IF(ISNA(GZ197),NA(),Capability!$N$13)</f>
        <v/>
      </c>
      <c r="HG197">
        <f>IF(ISNA(GZ197),NA(),IF(OR(Capability!$Q$13="",Settings!$F$7&lt;&gt;"Y"),NA(),Capability!$Q$13))</f>
        <v/>
      </c>
      <c r="HH197">
        <f>IF(ISNA(GZ197),NA(),IF(OR(Capability!$P$13="",Settings!$F$7&lt;&gt;"Y"),NA(),Capability!$P$13))</f>
        <v/>
      </c>
      <c r="HP197">
        <f>IF((HS$1+193)&gt;HQ$1,NA(),(HS$1+193)-4)</f>
        <v/>
      </c>
      <c r="HQ197">
        <f>IF((HS$1+193)&gt;HQ$1,NA(),INDEX('Data Entry'!$Q$5:$Q$10004,(HS$1+193)-4))</f>
        <v/>
      </c>
      <c r="HR197">
        <f>IF(ISNA(HP197),NA(),Capability!$K$14)</f>
        <v/>
      </c>
      <c r="HS197">
        <f>IF(ISNA(HP197),NA(),Capability!$J$14)</f>
        <v/>
      </c>
      <c r="HT197">
        <f>IF(ISNA(HP197),NA(),Capability!$L$14)</f>
        <v/>
      </c>
      <c r="HU197">
        <f>IF(OR(ISNA(HQ197),ISNA(HQ196)),NA(),ABS(HQ197-HQ196))</f>
        <v/>
      </c>
      <c r="HV197">
        <f>IF(ISNA(HP197),NA(),Capability!$N$14)</f>
        <v/>
      </c>
      <c r="HW197">
        <f>IF(ISNA(HP197),NA(),IF(OR(Capability!$Q$14="",Settings!$F$7&lt;&gt;"Y"),NA(),Capability!$Q$14))</f>
        <v/>
      </c>
      <c r="HX197">
        <f>IF(ISNA(HP197),NA(),IF(OR(Capability!$P$14="",Settings!$F$7&lt;&gt;"Y"),NA(),Capability!$P$14))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R198">
        <f>IF((CU$1+194)&gt;CS$1,NA(),(CU$1+194)-4)</f>
        <v/>
      </c>
      <c r="CS198">
        <f>IF((CU$1+194)&gt;CS$1,NA(),INDEX('Data Entry'!$I$5:$I$10004,(CU$1+194)-4))</f>
        <v/>
      </c>
      <c r="CT198">
        <f>IF(ISNA(CR198),NA(),Capability!$K$6)</f>
        <v/>
      </c>
      <c r="CU198">
        <f>IF(ISNA(CR198),NA(),Capability!$J$6)</f>
        <v/>
      </c>
      <c r="CV198">
        <f>IF(ISNA(CR198),NA(),Capability!$L$6)</f>
        <v/>
      </c>
      <c r="CW198">
        <f>IF(OR(ISNA(CS198),ISNA(CS197)),NA(),ABS(CS198-CS197))</f>
        <v/>
      </c>
      <c r="CX198">
        <f>IF(ISNA(CR198),NA(),Capability!$N$6)</f>
        <v/>
      </c>
      <c r="CY198">
        <f>IF(ISNA(CR198),NA(),IF(OR(Capability!$Q$6="",Settings!$F$7&lt;&gt;"Y"),NA(),Capability!$Q$6))</f>
        <v/>
      </c>
      <c r="CZ198">
        <f>IF(ISNA(CR198),NA(),IF(OR(Capability!$P$6="",Settings!$F$7&lt;&gt;"Y"),NA(),Capability!$P$6))</f>
        <v/>
      </c>
      <c r="DH198">
        <f>IF((DK$1+194)&gt;DI$1,NA(),(DK$1+194)-4)</f>
        <v/>
      </c>
      <c r="DI198">
        <f>IF((DK$1+194)&gt;DI$1,NA(),INDEX('Data Entry'!$J$5:$J$10004,(DK$1+194)-4))</f>
        <v/>
      </c>
      <c r="DJ198">
        <f>IF(ISNA(DH198),NA(),Capability!$K$7)</f>
        <v/>
      </c>
      <c r="DK198">
        <f>IF(ISNA(DH198),NA(),Capability!$J$7)</f>
        <v/>
      </c>
      <c r="DL198">
        <f>IF(ISNA(DH198),NA(),Capability!$L$7)</f>
        <v/>
      </c>
      <c r="DM198">
        <f>IF(OR(ISNA(DI198),ISNA(DI197)),NA(),ABS(DI198-DI197))</f>
        <v/>
      </c>
      <c r="DN198">
        <f>IF(ISNA(DH198),NA(),Capability!$N$7)</f>
        <v/>
      </c>
      <c r="DO198">
        <f>IF(ISNA(DH198),NA(),IF(OR(Capability!$Q$7="",Settings!$F$7&lt;&gt;"Y"),NA(),Capability!$Q$7))</f>
        <v/>
      </c>
      <c r="DP198">
        <f>IF(ISNA(DH198),NA(),IF(OR(Capability!$P$7="",Settings!$F$7&lt;&gt;"Y"),NA(),Capability!$P$7))</f>
        <v/>
      </c>
      <c r="DX198">
        <f>IF((EA$1+194)&gt;DY$1,NA(),(EA$1+194)-4)</f>
        <v/>
      </c>
      <c r="DY198">
        <f>IF((EA$1+194)&gt;DY$1,NA(),INDEX('Data Entry'!$K$5:$K$10004,(EA$1+194)-4))</f>
        <v/>
      </c>
      <c r="DZ198">
        <f>IF(ISNA(DX198),NA(),Capability!$K$8)</f>
        <v/>
      </c>
      <c r="EA198">
        <f>IF(ISNA(DX198),NA(),Capability!$J$8)</f>
        <v/>
      </c>
      <c r="EB198">
        <f>IF(ISNA(DX198),NA(),Capability!$L$8)</f>
        <v/>
      </c>
      <c r="EC198">
        <f>IF(OR(ISNA(DY198),ISNA(DY197)),NA(),ABS(DY198-DY197))</f>
        <v/>
      </c>
      <c r="ED198">
        <f>IF(ISNA(DX198),NA(),Capability!$N$8)</f>
        <v/>
      </c>
      <c r="EE198">
        <f>IF(ISNA(DX198),NA(),IF(OR(Capability!$Q$8="",Settings!$F$7&lt;&gt;"Y"),NA(),Capability!$Q$8))</f>
        <v/>
      </c>
      <c r="EF198">
        <f>IF(ISNA(DX198),NA(),IF(OR(Capability!$P$8="",Settings!$F$7&lt;&gt;"Y"),NA(),Capability!$P$8))</f>
        <v/>
      </c>
      <c r="EN198">
        <f>IF((EQ$1+194)&gt;EO$1,NA(),(EQ$1+194)-4)</f>
        <v/>
      </c>
      <c r="EO198">
        <f>IF((EQ$1+194)&gt;EO$1,NA(),INDEX('Data Entry'!$L$5:$L$10004,(EQ$1+194)-4))</f>
        <v/>
      </c>
      <c r="EP198">
        <f>IF(ISNA(EN198),NA(),Capability!$K$9)</f>
        <v/>
      </c>
      <c r="EQ198">
        <f>IF(ISNA(EN198),NA(),Capability!$J$9)</f>
        <v/>
      </c>
      <c r="ER198">
        <f>IF(ISNA(EN198),NA(),Capability!$L$9)</f>
        <v/>
      </c>
      <c r="ES198">
        <f>IF(OR(ISNA(EO198),ISNA(EO197)),NA(),ABS(EO198-EO197))</f>
        <v/>
      </c>
      <c r="ET198">
        <f>IF(ISNA(EN198),NA(),Capability!$N$9)</f>
        <v/>
      </c>
      <c r="EU198">
        <f>IF(ISNA(EN198),NA(),IF(OR(Capability!$Q$9="",Settings!$F$7&lt;&gt;"Y"),NA(),Capability!$Q$9))</f>
        <v/>
      </c>
      <c r="EV198">
        <f>IF(ISNA(EN198),NA(),IF(OR(Capability!$P$9="",Settings!$F$7&lt;&gt;"Y"),NA(),Capability!$P$9))</f>
        <v/>
      </c>
      <c r="FD198">
        <f>IF((FG$1+194)&gt;FE$1,NA(),(FG$1+194)-4)</f>
        <v/>
      </c>
      <c r="FE198">
        <f>IF((FG$1+194)&gt;FE$1,NA(),INDEX('Data Entry'!$M$5:$M$10004,(FG$1+194)-4))</f>
        <v/>
      </c>
      <c r="FF198">
        <f>IF(ISNA(FD198),NA(),Capability!$K$10)</f>
        <v/>
      </c>
      <c r="FG198">
        <f>IF(ISNA(FD198),NA(),Capability!$J$10)</f>
        <v/>
      </c>
      <c r="FH198">
        <f>IF(ISNA(FD198),NA(),Capability!$L$10)</f>
        <v/>
      </c>
      <c r="FI198">
        <f>IF(OR(ISNA(FE198),ISNA(FE197)),NA(),ABS(FE198-FE197))</f>
        <v/>
      </c>
      <c r="FJ198">
        <f>IF(ISNA(FD198),NA(),Capability!$N$10)</f>
        <v/>
      </c>
      <c r="FK198">
        <f>IF(ISNA(FD198),NA(),IF(OR(Capability!$Q$10="",Settings!$F$7&lt;&gt;"Y"),NA(),Capability!$Q$10))</f>
        <v/>
      </c>
      <c r="FL198">
        <f>IF(ISNA(FD198),NA(),IF(OR(Capability!$P$10="",Settings!$F$7&lt;&gt;"Y"),NA(),Capability!$P$10))</f>
        <v/>
      </c>
      <c r="FT198">
        <f>IF((FW$1+194)&gt;FU$1,NA(),(FW$1+194)-4)</f>
        <v/>
      </c>
      <c r="FU198">
        <f>IF((FW$1+194)&gt;FU$1,NA(),INDEX('Data Entry'!$N$5:$N$10004,(FW$1+194)-4))</f>
        <v/>
      </c>
      <c r="FV198">
        <f>IF(ISNA(FT198),NA(),Capability!$K$11)</f>
        <v/>
      </c>
      <c r="FW198">
        <f>IF(ISNA(FT198),NA(),Capability!$J$11)</f>
        <v/>
      </c>
      <c r="FX198">
        <f>IF(ISNA(FT198),NA(),Capability!$L$11)</f>
        <v/>
      </c>
      <c r="FY198">
        <f>IF(OR(ISNA(FU198),ISNA(FU197)),NA(),ABS(FU198-FU197))</f>
        <v/>
      </c>
      <c r="FZ198">
        <f>IF(ISNA(FT198),NA(),Capability!$N$11)</f>
        <v/>
      </c>
      <c r="GA198">
        <f>IF(ISNA(FT198),NA(),IF(OR(Capability!$Q$11="",Settings!$F$7&lt;&gt;"Y"),NA(),Capability!$Q$11))</f>
        <v/>
      </c>
      <c r="GB198">
        <f>IF(ISNA(FT198),NA(),IF(OR(Capability!$P$11="",Settings!$F$7&lt;&gt;"Y"),NA(),Capability!$P$11))</f>
        <v/>
      </c>
      <c r="GJ198">
        <f>IF((GM$1+194)&gt;GK$1,NA(),(GM$1+194)-4)</f>
        <v/>
      </c>
      <c r="GK198">
        <f>IF((GM$1+194)&gt;GK$1,NA(),INDEX('Data Entry'!$O$5:$O$10004,(GM$1+194)-4))</f>
        <v/>
      </c>
      <c r="GL198">
        <f>IF(ISNA(GJ198),NA(),Capability!$K$12)</f>
        <v/>
      </c>
      <c r="GM198">
        <f>IF(ISNA(GJ198),NA(),Capability!$J$12)</f>
        <v/>
      </c>
      <c r="GN198">
        <f>IF(ISNA(GJ198),NA(),Capability!$L$12)</f>
        <v/>
      </c>
      <c r="GO198">
        <f>IF(OR(ISNA(GK198),ISNA(GK197)),NA(),ABS(GK198-GK197))</f>
        <v/>
      </c>
      <c r="GP198">
        <f>IF(ISNA(GJ198),NA(),Capability!$N$12)</f>
        <v/>
      </c>
      <c r="GQ198">
        <f>IF(ISNA(GJ198),NA(),IF(OR(Capability!$Q$12="",Settings!$F$7&lt;&gt;"Y"),NA(),Capability!$Q$12))</f>
        <v/>
      </c>
      <c r="GR198">
        <f>IF(ISNA(GJ198),NA(),IF(OR(Capability!$P$12="",Settings!$F$7&lt;&gt;"Y"),NA(),Capability!$P$12))</f>
        <v/>
      </c>
      <c r="GZ198">
        <f>IF((HC$1+194)&gt;HA$1,NA(),(HC$1+194)-4)</f>
        <v/>
      </c>
      <c r="HA198">
        <f>IF((HC$1+194)&gt;HA$1,NA(),INDEX('Data Entry'!$P$5:$P$10004,(HC$1+194)-4))</f>
        <v/>
      </c>
      <c r="HB198">
        <f>IF(ISNA(GZ198),NA(),Capability!$K$13)</f>
        <v/>
      </c>
      <c r="HC198">
        <f>IF(ISNA(GZ198),NA(),Capability!$J$13)</f>
        <v/>
      </c>
      <c r="HD198">
        <f>IF(ISNA(GZ198),NA(),Capability!$L$13)</f>
        <v/>
      </c>
      <c r="HE198">
        <f>IF(OR(ISNA(HA198),ISNA(HA197)),NA(),ABS(HA198-HA197))</f>
        <v/>
      </c>
      <c r="HF198">
        <f>IF(ISNA(GZ198),NA(),Capability!$N$13)</f>
        <v/>
      </c>
      <c r="HG198">
        <f>IF(ISNA(GZ198),NA(),IF(OR(Capability!$Q$13="",Settings!$F$7&lt;&gt;"Y"),NA(),Capability!$Q$13))</f>
        <v/>
      </c>
      <c r="HH198">
        <f>IF(ISNA(GZ198),NA(),IF(OR(Capability!$P$13="",Settings!$F$7&lt;&gt;"Y"),NA(),Capability!$P$13))</f>
        <v/>
      </c>
      <c r="HP198">
        <f>IF((HS$1+194)&gt;HQ$1,NA(),(HS$1+194)-4)</f>
        <v/>
      </c>
      <c r="HQ198">
        <f>IF((HS$1+194)&gt;HQ$1,NA(),INDEX('Data Entry'!$Q$5:$Q$10004,(HS$1+194)-4))</f>
        <v/>
      </c>
      <c r="HR198">
        <f>IF(ISNA(HP198),NA(),Capability!$K$14)</f>
        <v/>
      </c>
      <c r="HS198">
        <f>IF(ISNA(HP198),NA(),Capability!$J$14)</f>
        <v/>
      </c>
      <c r="HT198">
        <f>IF(ISNA(HP198),NA(),Capability!$L$14)</f>
        <v/>
      </c>
      <c r="HU198">
        <f>IF(OR(ISNA(HQ198),ISNA(HQ197)),NA(),ABS(HQ198-HQ197))</f>
        <v/>
      </c>
      <c r="HV198">
        <f>IF(ISNA(HP198),NA(),Capability!$N$14)</f>
        <v/>
      </c>
      <c r="HW198">
        <f>IF(ISNA(HP198),NA(),IF(OR(Capability!$Q$14="",Settings!$F$7&lt;&gt;"Y"),NA(),Capability!$Q$14))</f>
        <v/>
      </c>
      <c r="HX198">
        <f>IF(ISNA(HP198),NA(),IF(OR(Capability!$P$14="",Settings!$F$7&lt;&gt;"Y"),NA(),Capability!$P$14))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R199">
        <f>IF((CU$1+195)&gt;CS$1,NA(),(CU$1+195)-4)</f>
        <v/>
      </c>
      <c r="CS199">
        <f>IF((CU$1+195)&gt;CS$1,NA(),INDEX('Data Entry'!$I$5:$I$10004,(CU$1+195)-4))</f>
        <v/>
      </c>
      <c r="CT199">
        <f>IF(ISNA(CR199),NA(),Capability!$K$6)</f>
        <v/>
      </c>
      <c r="CU199">
        <f>IF(ISNA(CR199),NA(),Capability!$J$6)</f>
        <v/>
      </c>
      <c r="CV199">
        <f>IF(ISNA(CR199),NA(),Capability!$L$6)</f>
        <v/>
      </c>
      <c r="CW199">
        <f>IF(OR(ISNA(CS199),ISNA(CS198)),NA(),ABS(CS199-CS198))</f>
        <v/>
      </c>
      <c r="CX199">
        <f>IF(ISNA(CR199),NA(),Capability!$N$6)</f>
        <v/>
      </c>
      <c r="CY199">
        <f>IF(ISNA(CR199),NA(),IF(OR(Capability!$Q$6="",Settings!$F$7&lt;&gt;"Y"),NA(),Capability!$Q$6))</f>
        <v/>
      </c>
      <c r="CZ199">
        <f>IF(ISNA(CR199),NA(),IF(OR(Capability!$P$6="",Settings!$F$7&lt;&gt;"Y"),NA(),Capability!$P$6))</f>
        <v/>
      </c>
      <c r="DH199">
        <f>IF((DK$1+195)&gt;DI$1,NA(),(DK$1+195)-4)</f>
        <v/>
      </c>
      <c r="DI199">
        <f>IF((DK$1+195)&gt;DI$1,NA(),INDEX('Data Entry'!$J$5:$J$10004,(DK$1+195)-4))</f>
        <v/>
      </c>
      <c r="DJ199">
        <f>IF(ISNA(DH199),NA(),Capability!$K$7)</f>
        <v/>
      </c>
      <c r="DK199">
        <f>IF(ISNA(DH199),NA(),Capability!$J$7)</f>
        <v/>
      </c>
      <c r="DL199">
        <f>IF(ISNA(DH199),NA(),Capability!$L$7)</f>
        <v/>
      </c>
      <c r="DM199">
        <f>IF(OR(ISNA(DI199),ISNA(DI198)),NA(),ABS(DI199-DI198))</f>
        <v/>
      </c>
      <c r="DN199">
        <f>IF(ISNA(DH199),NA(),Capability!$N$7)</f>
        <v/>
      </c>
      <c r="DO199">
        <f>IF(ISNA(DH199),NA(),IF(OR(Capability!$Q$7="",Settings!$F$7&lt;&gt;"Y"),NA(),Capability!$Q$7))</f>
        <v/>
      </c>
      <c r="DP199">
        <f>IF(ISNA(DH199),NA(),IF(OR(Capability!$P$7="",Settings!$F$7&lt;&gt;"Y"),NA(),Capability!$P$7))</f>
        <v/>
      </c>
      <c r="DX199">
        <f>IF((EA$1+195)&gt;DY$1,NA(),(EA$1+195)-4)</f>
        <v/>
      </c>
      <c r="DY199">
        <f>IF((EA$1+195)&gt;DY$1,NA(),INDEX('Data Entry'!$K$5:$K$10004,(EA$1+195)-4))</f>
        <v/>
      </c>
      <c r="DZ199">
        <f>IF(ISNA(DX199),NA(),Capability!$K$8)</f>
        <v/>
      </c>
      <c r="EA199">
        <f>IF(ISNA(DX199),NA(),Capability!$J$8)</f>
        <v/>
      </c>
      <c r="EB199">
        <f>IF(ISNA(DX199),NA(),Capability!$L$8)</f>
        <v/>
      </c>
      <c r="EC199">
        <f>IF(OR(ISNA(DY199),ISNA(DY198)),NA(),ABS(DY199-DY198))</f>
        <v/>
      </c>
      <c r="ED199">
        <f>IF(ISNA(DX199),NA(),Capability!$N$8)</f>
        <v/>
      </c>
      <c r="EE199">
        <f>IF(ISNA(DX199),NA(),IF(OR(Capability!$Q$8="",Settings!$F$7&lt;&gt;"Y"),NA(),Capability!$Q$8))</f>
        <v/>
      </c>
      <c r="EF199">
        <f>IF(ISNA(DX199),NA(),IF(OR(Capability!$P$8="",Settings!$F$7&lt;&gt;"Y"),NA(),Capability!$P$8))</f>
        <v/>
      </c>
      <c r="EN199">
        <f>IF((EQ$1+195)&gt;EO$1,NA(),(EQ$1+195)-4)</f>
        <v/>
      </c>
      <c r="EO199">
        <f>IF((EQ$1+195)&gt;EO$1,NA(),INDEX('Data Entry'!$L$5:$L$10004,(EQ$1+195)-4))</f>
        <v/>
      </c>
      <c r="EP199">
        <f>IF(ISNA(EN199),NA(),Capability!$K$9)</f>
        <v/>
      </c>
      <c r="EQ199">
        <f>IF(ISNA(EN199),NA(),Capability!$J$9)</f>
        <v/>
      </c>
      <c r="ER199">
        <f>IF(ISNA(EN199),NA(),Capability!$L$9)</f>
        <v/>
      </c>
      <c r="ES199">
        <f>IF(OR(ISNA(EO199),ISNA(EO198)),NA(),ABS(EO199-EO198))</f>
        <v/>
      </c>
      <c r="ET199">
        <f>IF(ISNA(EN199),NA(),Capability!$N$9)</f>
        <v/>
      </c>
      <c r="EU199">
        <f>IF(ISNA(EN199),NA(),IF(OR(Capability!$Q$9="",Settings!$F$7&lt;&gt;"Y"),NA(),Capability!$Q$9))</f>
        <v/>
      </c>
      <c r="EV199">
        <f>IF(ISNA(EN199),NA(),IF(OR(Capability!$P$9="",Settings!$F$7&lt;&gt;"Y"),NA(),Capability!$P$9))</f>
        <v/>
      </c>
      <c r="FD199">
        <f>IF((FG$1+195)&gt;FE$1,NA(),(FG$1+195)-4)</f>
        <v/>
      </c>
      <c r="FE199">
        <f>IF((FG$1+195)&gt;FE$1,NA(),INDEX('Data Entry'!$M$5:$M$10004,(FG$1+195)-4))</f>
        <v/>
      </c>
      <c r="FF199">
        <f>IF(ISNA(FD199),NA(),Capability!$K$10)</f>
        <v/>
      </c>
      <c r="FG199">
        <f>IF(ISNA(FD199),NA(),Capability!$J$10)</f>
        <v/>
      </c>
      <c r="FH199">
        <f>IF(ISNA(FD199),NA(),Capability!$L$10)</f>
        <v/>
      </c>
      <c r="FI199">
        <f>IF(OR(ISNA(FE199),ISNA(FE198)),NA(),ABS(FE199-FE198))</f>
        <v/>
      </c>
      <c r="FJ199">
        <f>IF(ISNA(FD199),NA(),Capability!$N$10)</f>
        <v/>
      </c>
      <c r="FK199">
        <f>IF(ISNA(FD199),NA(),IF(OR(Capability!$Q$10="",Settings!$F$7&lt;&gt;"Y"),NA(),Capability!$Q$10))</f>
        <v/>
      </c>
      <c r="FL199">
        <f>IF(ISNA(FD199),NA(),IF(OR(Capability!$P$10="",Settings!$F$7&lt;&gt;"Y"),NA(),Capability!$P$10))</f>
        <v/>
      </c>
      <c r="FT199">
        <f>IF((FW$1+195)&gt;FU$1,NA(),(FW$1+195)-4)</f>
        <v/>
      </c>
      <c r="FU199">
        <f>IF((FW$1+195)&gt;FU$1,NA(),INDEX('Data Entry'!$N$5:$N$10004,(FW$1+195)-4))</f>
        <v/>
      </c>
      <c r="FV199">
        <f>IF(ISNA(FT199),NA(),Capability!$K$11)</f>
        <v/>
      </c>
      <c r="FW199">
        <f>IF(ISNA(FT199),NA(),Capability!$J$11)</f>
        <v/>
      </c>
      <c r="FX199">
        <f>IF(ISNA(FT199),NA(),Capability!$L$11)</f>
        <v/>
      </c>
      <c r="FY199">
        <f>IF(OR(ISNA(FU199),ISNA(FU198)),NA(),ABS(FU199-FU198))</f>
        <v/>
      </c>
      <c r="FZ199">
        <f>IF(ISNA(FT199),NA(),Capability!$N$11)</f>
        <v/>
      </c>
      <c r="GA199">
        <f>IF(ISNA(FT199),NA(),IF(OR(Capability!$Q$11="",Settings!$F$7&lt;&gt;"Y"),NA(),Capability!$Q$11))</f>
        <v/>
      </c>
      <c r="GB199">
        <f>IF(ISNA(FT199),NA(),IF(OR(Capability!$P$11="",Settings!$F$7&lt;&gt;"Y"),NA(),Capability!$P$11))</f>
        <v/>
      </c>
      <c r="GJ199">
        <f>IF((GM$1+195)&gt;GK$1,NA(),(GM$1+195)-4)</f>
        <v/>
      </c>
      <c r="GK199">
        <f>IF((GM$1+195)&gt;GK$1,NA(),INDEX('Data Entry'!$O$5:$O$10004,(GM$1+195)-4))</f>
        <v/>
      </c>
      <c r="GL199">
        <f>IF(ISNA(GJ199),NA(),Capability!$K$12)</f>
        <v/>
      </c>
      <c r="GM199">
        <f>IF(ISNA(GJ199),NA(),Capability!$J$12)</f>
        <v/>
      </c>
      <c r="GN199">
        <f>IF(ISNA(GJ199),NA(),Capability!$L$12)</f>
        <v/>
      </c>
      <c r="GO199">
        <f>IF(OR(ISNA(GK199),ISNA(GK198)),NA(),ABS(GK199-GK198))</f>
        <v/>
      </c>
      <c r="GP199">
        <f>IF(ISNA(GJ199),NA(),Capability!$N$12)</f>
        <v/>
      </c>
      <c r="GQ199">
        <f>IF(ISNA(GJ199),NA(),IF(OR(Capability!$Q$12="",Settings!$F$7&lt;&gt;"Y"),NA(),Capability!$Q$12))</f>
        <v/>
      </c>
      <c r="GR199">
        <f>IF(ISNA(GJ199),NA(),IF(OR(Capability!$P$12="",Settings!$F$7&lt;&gt;"Y"),NA(),Capability!$P$12))</f>
        <v/>
      </c>
      <c r="GZ199">
        <f>IF((HC$1+195)&gt;HA$1,NA(),(HC$1+195)-4)</f>
        <v/>
      </c>
      <c r="HA199">
        <f>IF((HC$1+195)&gt;HA$1,NA(),INDEX('Data Entry'!$P$5:$P$10004,(HC$1+195)-4))</f>
        <v/>
      </c>
      <c r="HB199">
        <f>IF(ISNA(GZ199),NA(),Capability!$K$13)</f>
        <v/>
      </c>
      <c r="HC199">
        <f>IF(ISNA(GZ199),NA(),Capability!$J$13)</f>
        <v/>
      </c>
      <c r="HD199">
        <f>IF(ISNA(GZ199),NA(),Capability!$L$13)</f>
        <v/>
      </c>
      <c r="HE199">
        <f>IF(OR(ISNA(HA199),ISNA(HA198)),NA(),ABS(HA199-HA198))</f>
        <v/>
      </c>
      <c r="HF199">
        <f>IF(ISNA(GZ199),NA(),Capability!$N$13)</f>
        <v/>
      </c>
      <c r="HG199">
        <f>IF(ISNA(GZ199),NA(),IF(OR(Capability!$Q$13="",Settings!$F$7&lt;&gt;"Y"),NA(),Capability!$Q$13))</f>
        <v/>
      </c>
      <c r="HH199">
        <f>IF(ISNA(GZ199),NA(),IF(OR(Capability!$P$13="",Settings!$F$7&lt;&gt;"Y"),NA(),Capability!$P$13))</f>
        <v/>
      </c>
      <c r="HP199">
        <f>IF((HS$1+195)&gt;HQ$1,NA(),(HS$1+195)-4)</f>
        <v/>
      </c>
      <c r="HQ199">
        <f>IF((HS$1+195)&gt;HQ$1,NA(),INDEX('Data Entry'!$Q$5:$Q$10004,(HS$1+195)-4))</f>
        <v/>
      </c>
      <c r="HR199">
        <f>IF(ISNA(HP199),NA(),Capability!$K$14)</f>
        <v/>
      </c>
      <c r="HS199">
        <f>IF(ISNA(HP199),NA(),Capability!$J$14)</f>
        <v/>
      </c>
      <c r="HT199">
        <f>IF(ISNA(HP199),NA(),Capability!$L$14)</f>
        <v/>
      </c>
      <c r="HU199">
        <f>IF(OR(ISNA(HQ199),ISNA(HQ198)),NA(),ABS(HQ199-HQ198))</f>
        <v/>
      </c>
      <c r="HV199">
        <f>IF(ISNA(HP199),NA(),Capability!$N$14)</f>
        <v/>
      </c>
      <c r="HW199">
        <f>IF(ISNA(HP199),NA(),IF(OR(Capability!$Q$14="",Settings!$F$7&lt;&gt;"Y"),NA(),Capability!$Q$14))</f>
        <v/>
      </c>
      <c r="HX199">
        <f>IF(ISNA(HP199),NA(),IF(OR(Capability!$P$14="",Settings!$F$7&lt;&gt;"Y"),NA(),Capability!$P$14))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R200">
        <f>IF((CU$1+196)&gt;CS$1,NA(),(CU$1+196)-4)</f>
        <v/>
      </c>
      <c r="CS200">
        <f>IF((CU$1+196)&gt;CS$1,NA(),INDEX('Data Entry'!$I$5:$I$10004,(CU$1+196)-4))</f>
        <v/>
      </c>
      <c r="CT200">
        <f>IF(ISNA(CR200),NA(),Capability!$K$6)</f>
        <v/>
      </c>
      <c r="CU200">
        <f>IF(ISNA(CR200),NA(),Capability!$J$6)</f>
        <v/>
      </c>
      <c r="CV200">
        <f>IF(ISNA(CR200),NA(),Capability!$L$6)</f>
        <v/>
      </c>
      <c r="CW200">
        <f>IF(OR(ISNA(CS200),ISNA(CS199)),NA(),ABS(CS200-CS199))</f>
        <v/>
      </c>
      <c r="CX200">
        <f>IF(ISNA(CR200),NA(),Capability!$N$6)</f>
        <v/>
      </c>
      <c r="CY200">
        <f>IF(ISNA(CR200),NA(),IF(OR(Capability!$Q$6="",Settings!$F$7&lt;&gt;"Y"),NA(),Capability!$Q$6))</f>
        <v/>
      </c>
      <c r="CZ200">
        <f>IF(ISNA(CR200),NA(),IF(OR(Capability!$P$6="",Settings!$F$7&lt;&gt;"Y"),NA(),Capability!$P$6))</f>
        <v/>
      </c>
      <c r="DH200">
        <f>IF((DK$1+196)&gt;DI$1,NA(),(DK$1+196)-4)</f>
        <v/>
      </c>
      <c r="DI200">
        <f>IF((DK$1+196)&gt;DI$1,NA(),INDEX('Data Entry'!$J$5:$J$10004,(DK$1+196)-4))</f>
        <v/>
      </c>
      <c r="DJ200">
        <f>IF(ISNA(DH200),NA(),Capability!$K$7)</f>
        <v/>
      </c>
      <c r="DK200">
        <f>IF(ISNA(DH200),NA(),Capability!$J$7)</f>
        <v/>
      </c>
      <c r="DL200">
        <f>IF(ISNA(DH200),NA(),Capability!$L$7)</f>
        <v/>
      </c>
      <c r="DM200">
        <f>IF(OR(ISNA(DI200),ISNA(DI199)),NA(),ABS(DI200-DI199))</f>
        <v/>
      </c>
      <c r="DN200">
        <f>IF(ISNA(DH200),NA(),Capability!$N$7)</f>
        <v/>
      </c>
      <c r="DO200">
        <f>IF(ISNA(DH200),NA(),IF(OR(Capability!$Q$7="",Settings!$F$7&lt;&gt;"Y"),NA(),Capability!$Q$7))</f>
        <v/>
      </c>
      <c r="DP200">
        <f>IF(ISNA(DH200),NA(),IF(OR(Capability!$P$7="",Settings!$F$7&lt;&gt;"Y"),NA(),Capability!$P$7))</f>
        <v/>
      </c>
      <c r="DX200">
        <f>IF((EA$1+196)&gt;DY$1,NA(),(EA$1+196)-4)</f>
        <v/>
      </c>
      <c r="DY200">
        <f>IF((EA$1+196)&gt;DY$1,NA(),INDEX('Data Entry'!$K$5:$K$10004,(EA$1+196)-4))</f>
        <v/>
      </c>
      <c r="DZ200">
        <f>IF(ISNA(DX200),NA(),Capability!$K$8)</f>
        <v/>
      </c>
      <c r="EA200">
        <f>IF(ISNA(DX200),NA(),Capability!$J$8)</f>
        <v/>
      </c>
      <c r="EB200">
        <f>IF(ISNA(DX200),NA(),Capability!$L$8)</f>
        <v/>
      </c>
      <c r="EC200">
        <f>IF(OR(ISNA(DY200),ISNA(DY199)),NA(),ABS(DY200-DY199))</f>
        <v/>
      </c>
      <c r="ED200">
        <f>IF(ISNA(DX200),NA(),Capability!$N$8)</f>
        <v/>
      </c>
      <c r="EE200">
        <f>IF(ISNA(DX200),NA(),IF(OR(Capability!$Q$8="",Settings!$F$7&lt;&gt;"Y"),NA(),Capability!$Q$8))</f>
        <v/>
      </c>
      <c r="EF200">
        <f>IF(ISNA(DX200),NA(),IF(OR(Capability!$P$8="",Settings!$F$7&lt;&gt;"Y"),NA(),Capability!$P$8))</f>
        <v/>
      </c>
      <c r="EN200">
        <f>IF((EQ$1+196)&gt;EO$1,NA(),(EQ$1+196)-4)</f>
        <v/>
      </c>
      <c r="EO200">
        <f>IF((EQ$1+196)&gt;EO$1,NA(),INDEX('Data Entry'!$L$5:$L$10004,(EQ$1+196)-4))</f>
        <v/>
      </c>
      <c r="EP200">
        <f>IF(ISNA(EN200),NA(),Capability!$K$9)</f>
        <v/>
      </c>
      <c r="EQ200">
        <f>IF(ISNA(EN200),NA(),Capability!$J$9)</f>
        <v/>
      </c>
      <c r="ER200">
        <f>IF(ISNA(EN200),NA(),Capability!$L$9)</f>
        <v/>
      </c>
      <c r="ES200">
        <f>IF(OR(ISNA(EO200),ISNA(EO199)),NA(),ABS(EO200-EO199))</f>
        <v/>
      </c>
      <c r="ET200">
        <f>IF(ISNA(EN200),NA(),Capability!$N$9)</f>
        <v/>
      </c>
      <c r="EU200">
        <f>IF(ISNA(EN200),NA(),IF(OR(Capability!$Q$9="",Settings!$F$7&lt;&gt;"Y"),NA(),Capability!$Q$9))</f>
        <v/>
      </c>
      <c r="EV200">
        <f>IF(ISNA(EN200),NA(),IF(OR(Capability!$P$9="",Settings!$F$7&lt;&gt;"Y"),NA(),Capability!$P$9))</f>
        <v/>
      </c>
      <c r="FD200">
        <f>IF((FG$1+196)&gt;FE$1,NA(),(FG$1+196)-4)</f>
        <v/>
      </c>
      <c r="FE200">
        <f>IF((FG$1+196)&gt;FE$1,NA(),INDEX('Data Entry'!$M$5:$M$10004,(FG$1+196)-4))</f>
        <v/>
      </c>
      <c r="FF200">
        <f>IF(ISNA(FD200),NA(),Capability!$K$10)</f>
        <v/>
      </c>
      <c r="FG200">
        <f>IF(ISNA(FD200),NA(),Capability!$J$10)</f>
        <v/>
      </c>
      <c r="FH200">
        <f>IF(ISNA(FD200),NA(),Capability!$L$10)</f>
        <v/>
      </c>
      <c r="FI200">
        <f>IF(OR(ISNA(FE200),ISNA(FE199)),NA(),ABS(FE200-FE199))</f>
        <v/>
      </c>
      <c r="FJ200">
        <f>IF(ISNA(FD200),NA(),Capability!$N$10)</f>
        <v/>
      </c>
      <c r="FK200">
        <f>IF(ISNA(FD200),NA(),IF(OR(Capability!$Q$10="",Settings!$F$7&lt;&gt;"Y"),NA(),Capability!$Q$10))</f>
        <v/>
      </c>
      <c r="FL200">
        <f>IF(ISNA(FD200),NA(),IF(OR(Capability!$P$10="",Settings!$F$7&lt;&gt;"Y"),NA(),Capability!$P$10))</f>
        <v/>
      </c>
      <c r="FT200">
        <f>IF((FW$1+196)&gt;FU$1,NA(),(FW$1+196)-4)</f>
        <v/>
      </c>
      <c r="FU200">
        <f>IF((FW$1+196)&gt;FU$1,NA(),INDEX('Data Entry'!$N$5:$N$10004,(FW$1+196)-4))</f>
        <v/>
      </c>
      <c r="FV200">
        <f>IF(ISNA(FT200),NA(),Capability!$K$11)</f>
        <v/>
      </c>
      <c r="FW200">
        <f>IF(ISNA(FT200),NA(),Capability!$J$11)</f>
        <v/>
      </c>
      <c r="FX200">
        <f>IF(ISNA(FT200),NA(),Capability!$L$11)</f>
        <v/>
      </c>
      <c r="FY200">
        <f>IF(OR(ISNA(FU200),ISNA(FU199)),NA(),ABS(FU200-FU199))</f>
        <v/>
      </c>
      <c r="FZ200">
        <f>IF(ISNA(FT200),NA(),Capability!$N$11)</f>
        <v/>
      </c>
      <c r="GA200">
        <f>IF(ISNA(FT200),NA(),IF(OR(Capability!$Q$11="",Settings!$F$7&lt;&gt;"Y"),NA(),Capability!$Q$11))</f>
        <v/>
      </c>
      <c r="GB200">
        <f>IF(ISNA(FT200),NA(),IF(OR(Capability!$P$11="",Settings!$F$7&lt;&gt;"Y"),NA(),Capability!$P$11))</f>
        <v/>
      </c>
      <c r="GJ200">
        <f>IF((GM$1+196)&gt;GK$1,NA(),(GM$1+196)-4)</f>
        <v/>
      </c>
      <c r="GK200">
        <f>IF((GM$1+196)&gt;GK$1,NA(),INDEX('Data Entry'!$O$5:$O$10004,(GM$1+196)-4))</f>
        <v/>
      </c>
      <c r="GL200">
        <f>IF(ISNA(GJ200),NA(),Capability!$K$12)</f>
        <v/>
      </c>
      <c r="GM200">
        <f>IF(ISNA(GJ200),NA(),Capability!$J$12)</f>
        <v/>
      </c>
      <c r="GN200">
        <f>IF(ISNA(GJ200),NA(),Capability!$L$12)</f>
        <v/>
      </c>
      <c r="GO200">
        <f>IF(OR(ISNA(GK200),ISNA(GK199)),NA(),ABS(GK200-GK199))</f>
        <v/>
      </c>
      <c r="GP200">
        <f>IF(ISNA(GJ200),NA(),Capability!$N$12)</f>
        <v/>
      </c>
      <c r="GQ200">
        <f>IF(ISNA(GJ200),NA(),IF(OR(Capability!$Q$12="",Settings!$F$7&lt;&gt;"Y"),NA(),Capability!$Q$12))</f>
        <v/>
      </c>
      <c r="GR200">
        <f>IF(ISNA(GJ200),NA(),IF(OR(Capability!$P$12="",Settings!$F$7&lt;&gt;"Y"),NA(),Capability!$P$12))</f>
        <v/>
      </c>
      <c r="GZ200">
        <f>IF((HC$1+196)&gt;HA$1,NA(),(HC$1+196)-4)</f>
        <v/>
      </c>
      <c r="HA200">
        <f>IF((HC$1+196)&gt;HA$1,NA(),INDEX('Data Entry'!$P$5:$P$10004,(HC$1+196)-4))</f>
        <v/>
      </c>
      <c r="HB200">
        <f>IF(ISNA(GZ200),NA(),Capability!$K$13)</f>
        <v/>
      </c>
      <c r="HC200">
        <f>IF(ISNA(GZ200),NA(),Capability!$J$13)</f>
        <v/>
      </c>
      <c r="HD200">
        <f>IF(ISNA(GZ200),NA(),Capability!$L$13)</f>
        <v/>
      </c>
      <c r="HE200">
        <f>IF(OR(ISNA(HA200),ISNA(HA199)),NA(),ABS(HA200-HA199))</f>
        <v/>
      </c>
      <c r="HF200">
        <f>IF(ISNA(GZ200),NA(),Capability!$N$13)</f>
        <v/>
      </c>
      <c r="HG200">
        <f>IF(ISNA(GZ200),NA(),IF(OR(Capability!$Q$13="",Settings!$F$7&lt;&gt;"Y"),NA(),Capability!$Q$13))</f>
        <v/>
      </c>
      <c r="HH200">
        <f>IF(ISNA(GZ200),NA(),IF(OR(Capability!$P$13="",Settings!$F$7&lt;&gt;"Y"),NA(),Capability!$P$13))</f>
        <v/>
      </c>
      <c r="HP200">
        <f>IF((HS$1+196)&gt;HQ$1,NA(),(HS$1+196)-4)</f>
        <v/>
      </c>
      <c r="HQ200">
        <f>IF((HS$1+196)&gt;HQ$1,NA(),INDEX('Data Entry'!$Q$5:$Q$10004,(HS$1+196)-4))</f>
        <v/>
      </c>
      <c r="HR200">
        <f>IF(ISNA(HP200),NA(),Capability!$K$14)</f>
        <v/>
      </c>
      <c r="HS200">
        <f>IF(ISNA(HP200),NA(),Capability!$J$14)</f>
        <v/>
      </c>
      <c r="HT200">
        <f>IF(ISNA(HP200),NA(),Capability!$L$14)</f>
        <v/>
      </c>
      <c r="HU200">
        <f>IF(OR(ISNA(HQ200),ISNA(HQ199)),NA(),ABS(HQ200-HQ199))</f>
        <v/>
      </c>
      <c r="HV200">
        <f>IF(ISNA(HP200),NA(),Capability!$N$14)</f>
        <v/>
      </c>
      <c r="HW200">
        <f>IF(ISNA(HP200),NA(),IF(OR(Capability!$Q$14="",Settings!$F$7&lt;&gt;"Y"),NA(),Capability!$Q$14))</f>
        <v/>
      </c>
      <c r="HX200">
        <f>IF(ISNA(HP200),NA(),IF(OR(Capability!$P$14="",Settings!$F$7&lt;&gt;"Y"),NA(),Capability!$P$14))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R201">
        <f>IF((CU$1+197)&gt;CS$1,NA(),(CU$1+197)-4)</f>
        <v/>
      </c>
      <c r="CS201">
        <f>IF((CU$1+197)&gt;CS$1,NA(),INDEX('Data Entry'!$I$5:$I$10004,(CU$1+197)-4))</f>
        <v/>
      </c>
      <c r="CT201">
        <f>IF(ISNA(CR201),NA(),Capability!$K$6)</f>
        <v/>
      </c>
      <c r="CU201">
        <f>IF(ISNA(CR201),NA(),Capability!$J$6)</f>
        <v/>
      </c>
      <c r="CV201">
        <f>IF(ISNA(CR201),NA(),Capability!$L$6)</f>
        <v/>
      </c>
      <c r="CW201">
        <f>IF(OR(ISNA(CS201),ISNA(CS200)),NA(),ABS(CS201-CS200))</f>
        <v/>
      </c>
      <c r="CX201">
        <f>IF(ISNA(CR201),NA(),Capability!$N$6)</f>
        <v/>
      </c>
      <c r="CY201">
        <f>IF(ISNA(CR201),NA(),IF(OR(Capability!$Q$6="",Settings!$F$7&lt;&gt;"Y"),NA(),Capability!$Q$6))</f>
        <v/>
      </c>
      <c r="CZ201">
        <f>IF(ISNA(CR201),NA(),IF(OR(Capability!$P$6="",Settings!$F$7&lt;&gt;"Y"),NA(),Capability!$P$6))</f>
        <v/>
      </c>
      <c r="DH201">
        <f>IF((DK$1+197)&gt;DI$1,NA(),(DK$1+197)-4)</f>
        <v/>
      </c>
      <c r="DI201">
        <f>IF((DK$1+197)&gt;DI$1,NA(),INDEX('Data Entry'!$J$5:$J$10004,(DK$1+197)-4))</f>
        <v/>
      </c>
      <c r="DJ201">
        <f>IF(ISNA(DH201),NA(),Capability!$K$7)</f>
        <v/>
      </c>
      <c r="DK201">
        <f>IF(ISNA(DH201),NA(),Capability!$J$7)</f>
        <v/>
      </c>
      <c r="DL201">
        <f>IF(ISNA(DH201),NA(),Capability!$L$7)</f>
        <v/>
      </c>
      <c r="DM201">
        <f>IF(OR(ISNA(DI201),ISNA(DI200)),NA(),ABS(DI201-DI200))</f>
        <v/>
      </c>
      <c r="DN201">
        <f>IF(ISNA(DH201),NA(),Capability!$N$7)</f>
        <v/>
      </c>
      <c r="DO201">
        <f>IF(ISNA(DH201),NA(),IF(OR(Capability!$Q$7="",Settings!$F$7&lt;&gt;"Y"),NA(),Capability!$Q$7))</f>
        <v/>
      </c>
      <c r="DP201">
        <f>IF(ISNA(DH201),NA(),IF(OR(Capability!$P$7="",Settings!$F$7&lt;&gt;"Y"),NA(),Capability!$P$7))</f>
        <v/>
      </c>
      <c r="DX201">
        <f>IF((EA$1+197)&gt;DY$1,NA(),(EA$1+197)-4)</f>
        <v/>
      </c>
      <c r="DY201">
        <f>IF((EA$1+197)&gt;DY$1,NA(),INDEX('Data Entry'!$K$5:$K$10004,(EA$1+197)-4))</f>
        <v/>
      </c>
      <c r="DZ201">
        <f>IF(ISNA(DX201),NA(),Capability!$K$8)</f>
        <v/>
      </c>
      <c r="EA201">
        <f>IF(ISNA(DX201),NA(),Capability!$J$8)</f>
        <v/>
      </c>
      <c r="EB201">
        <f>IF(ISNA(DX201),NA(),Capability!$L$8)</f>
        <v/>
      </c>
      <c r="EC201">
        <f>IF(OR(ISNA(DY201),ISNA(DY200)),NA(),ABS(DY201-DY200))</f>
        <v/>
      </c>
      <c r="ED201">
        <f>IF(ISNA(DX201),NA(),Capability!$N$8)</f>
        <v/>
      </c>
      <c r="EE201">
        <f>IF(ISNA(DX201),NA(),IF(OR(Capability!$Q$8="",Settings!$F$7&lt;&gt;"Y"),NA(),Capability!$Q$8))</f>
        <v/>
      </c>
      <c r="EF201">
        <f>IF(ISNA(DX201),NA(),IF(OR(Capability!$P$8="",Settings!$F$7&lt;&gt;"Y"),NA(),Capability!$P$8))</f>
        <v/>
      </c>
      <c r="EN201">
        <f>IF((EQ$1+197)&gt;EO$1,NA(),(EQ$1+197)-4)</f>
        <v/>
      </c>
      <c r="EO201">
        <f>IF((EQ$1+197)&gt;EO$1,NA(),INDEX('Data Entry'!$L$5:$L$10004,(EQ$1+197)-4))</f>
        <v/>
      </c>
      <c r="EP201">
        <f>IF(ISNA(EN201),NA(),Capability!$K$9)</f>
        <v/>
      </c>
      <c r="EQ201">
        <f>IF(ISNA(EN201),NA(),Capability!$J$9)</f>
        <v/>
      </c>
      <c r="ER201">
        <f>IF(ISNA(EN201),NA(),Capability!$L$9)</f>
        <v/>
      </c>
      <c r="ES201">
        <f>IF(OR(ISNA(EO201),ISNA(EO200)),NA(),ABS(EO201-EO200))</f>
        <v/>
      </c>
      <c r="ET201">
        <f>IF(ISNA(EN201),NA(),Capability!$N$9)</f>
        <v/>
      </c>
      <c r="EU201">
        <f>IF(ISNA(EN201),NA(),IF(OR(Capability!$Q$9="",Settings!$F$7&lt;&gt;"Y"),NA(),Capability!$Q$9))</f>
        <v/>
      </c>
      <c r="EV201">
        <f>IF(ISNA(EN201),NA(),IF(OR(Capability!$P$9="",Settings!$F$7&lt;&gt;"Y"),NA(),Capability!$P$9))</f>
        <v/>
      </c>
      <c r="FD201">
        <f>IF((FG$1+197)&gt;FE$1,NA(),(FG$1+197)-4)</f>
        <v/>
      </c>
      <c r="FE201">
        <f>IF((FG$1+197)&gt;FE$1,NA(),INDEX('Data Entry'!$M$5:$M$10004,(FG$1+197)-4))</f>
        <v/>
      </c>
      <c r="FF201">
        <f>IF(ISNA(FD201),NA(),Capability!$K$10)</f>
        <v/>
      </c>
      <c r="FG201">
        <f>IF(ISNA(FD201),NA(),Capability!$J$10)</f>
        <v/>
      </c>
      <c r="FH201">
        <f>IF(ISNA(FD201),NA(),Capability!$L$10)</f>
        <v/>
      </c>
      <c r="FI201">
        <f>IF(OR(ISNA(FE201),ISNA(FE200)),NA(),ABS(FE201-FE200))</f>
        <v/>
      </c>
      <c r="FJ201">
        <f>IF(ISNA(FD201),NA(),Capability!$N$10)</f>
        <v/>
      </c>
      <c r="FK201">
        <f>IF(ISNA(FD201),NA(),IF(OR(Capability!$Q$10="",Settings!$F$7&lt;&gt;"Y"),NA(),Capability!$Q$10))</f>
        <v/>
      </c>
      <c r="FL201">
        <f>IF(ISNA(FD201),NA(),IF(OR(Capability!$P$10="",Settings!$F$7&lt;&gt;"Y"),NA(),Capability!$P$10))</f>
        <v/>
      </c>
      <c r="FT201">
        <f>IF((FW$1+197)&gt;FU$1,NA(),(FW$1+197)-4)</f>
        <v/>
      </c>
      <c r="FU201">
        <f>IF((FW$1+197)&gt;FU$1,NA(),INDEX('Data Entry'!$N$5:$N$10004,(FW$1+197)-4))</f>
        <v/>
      </c>
      <c r="FV201">
        <f>IF(ISNA(FT201),NA(),Capability!$K$11)</f>
        <v/>
      </c>
      <c r="FW201">
        <f>IF(ISNA(FT201),NA(),Capability!$J$11)</f>
        <v/>
      </c>
      <c r="FX201">
        <f>IF(ISNA(FT201),NA(),Capability!$L$11)</f>
        <v/>
      </c>
      <c r="FY201">
        <f>IF(OR(ISNA(FU201),ISNA(FU200)),NA(),ABS(FU201-FU200))</f>
        <v/>
      </c>
      <c r="FZ201">
        <f>IF(ISNA(FT201),NA(),Capability!$N$11)</f>
        <v/>
      </c>
      <c r="GA201">
        <f>IF(ISNA(FT201),NA(),IF(OR(Capability!$Q$11="",Settings!$F$7&lt;&gt;"Y"),NA(),Capability!$Q$11))</f>
        <v/>
      </c>
      <c r="GB201">
        <f>IF(ISNA(FT201),NA(),IF(OR(Capability!$P$11="",Settings!$F$7&lt;&gt;"Y"),NA(),Capability!$P$11))</f>
        <v/>
      </c>
      <c r="GJ201">
        <f>IF((GM$1+197)&gt;GK$1,NA(),(GM$1+197)-4)</f>
        <v/>
      </c>
      <c r="GK201">
        <f>IF((GM$1+197)&gt;GK$1,NA(),INDEX('Data Entry'!$O$5:$O$10004,(GM$1+197)-4))</f>
        <v/>
      </c>
      <c r="GL201">
        <f>IF(ISNA(GJ201),NA(),Capability!$K$12)</f>
        <v/>
      </c>
      <c r="GM201">
        <f>IF(ISNA(GJ201),NA(),Capability!$J$12)</f>
        <v/>
      </c>
      <c r="GN201">
        <f>IF(ISNA(GJ201),NA(),Capability!$L$12)</f>
        <v/>
      </c>
      <c r="GO201">
        <f>IF(OR(ISNA(GK201),ISNA(GK200)),NA(),ABS(GK201-GK200))</f>
        <v/>
      </c>
      <c r="GP201">
        <f>IF(ISNA(GJ201),NA(),Capability!$N$12)</f>
        <v/>
      </c>
      <c r="GQ201">
        <f>IF(ISNA(GJ201),NA(),IF(OR(Capability!$Q$12="",Settings!$F$7&lt;&gt;"Y"),NA(),Capability!$Q$12))</f>
        <v/>
      </c>
      <c r="GR201">
        <f>IF(ISNA(GJ201),NA(),IF(OR(Capability!$P$12="",Settings!$F$7&lt;&gt;"Y"),NA(),Capability!$P$12))</f>
        <v/>
      </c>
      <c r="GZ201">
        <f>IF((HC$1+197)&gt;HA$1,NA(),(HC$1+197)-4)</f>
        <v/>
      </c>
      <c r="HA201">
        <f>IF((HC$1+197)&gt;HA$1,NA(),INDEX('Data Entry'!$P$5:$P$10004,(HC$1+197)-4))</f>
        <v/>
      </c>
      <c r="HB201">
        <f>IF(ISNA(GZ201),NA(),Capability!$K$13)</f>
        <v/>
      </c>
      <c r="HC201">
        <f>IF(ISNA(GZ201),NA(),Capability!$J$13)</f>
        <v/>
      </c>
      <c r="HD201">
        <f>IF(ISNA(GZ201),NA(),Capability!$L$13)</f>
        <v/>
      </c>
      <c r="HE201">
        <f>IF(OR(ISNA(HA201),ISNA(HA200)),NA(),ABS(HA201-HA200))</f>
        <v/>
      </c>
      <c r="HF201">
        <f>IF(ISNA(GZ201),NA(),Capability!$N$13)</f>
        <v/>
      </c>
      <c r="HG201">
        <f>IF(ISNA(GZ201),NA(),IF(OR(Capability!$Q$13="",Settings!$F$7&lt;&gt;"Y"),NA(),Capability!$Q$13))</f>
        <v/>
      </c>
      <c r="HH201">
        <f>IF(ISNA(GZ201),NA(),IF(OR(Capability!$P$13="",Settings!$F$7&lt;&gt;"Y"),NA(),Capability!$P$13))</f>
        <v/>
      </c>
      <c r="HP201">
        <f>IF((HS$1+197)&gt;HQ$1,NA(),(HS$1+197)-4)</f>
        <v/>
      </c>
      <c r="HQ201">
        <f>IF((HS$1+197)&gt;HQ$1,NA(),INDEX('Data Entry'!$Q$5:$Q$10004,(HS$1+197)-4))</f>
        <v/>
      </c>
      <c r="HR201">
        <f>IF(ISNA(HP201),NA(),Capability!$K$14)</f>
        <v/>
      </c>
      <c r="HS201">
        <f>IF(ISNA(HP201),NA(),Capability!$J$14)</f>
        <v/>
      </c>
      <c r="HT201">
        <f>IF(ISNA(HP201),NA(),Capability!$L$14)</f>
        <v/>
      </c>
      <c r="HU201">
        <f>IF(OR(ISNA(HQ201),ISNA(HQ200)),NA(),ABS(HQ201-HQ200))</f>
        <v/>
      </c>
      <c r="HV201">
        <f>IF(ISNA(HP201),NA(),Capability!$N$14)</f>
        <v/>
      </c>
      <c r="HW201">
        <f>IF(ISNA(HP201),NA(),IF(OR(Capability!$Q$14="",Settings!$F$7&lt;&gt;"Y"),NA(),Capability!$Q$14))</f>
        <v/>
      </c>
      <c r="HX201">
        <f>IF(ISNA(HP201),NA(),IF(OR(Capability!$P$14="",Settings!$F$7&lt;&gt;"Y"),NA(),Capability!$P$14))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R202">
        <f>IF((CU$1+198)&gt;CS$1,NA(),(CU$1+198)-4)</f>
        <v/>
      </c>
      <c r="CS202">
        <f>IF((CU$1+198)&gt;CS$1,NA(),INDEX('Data Entry'!$I$5:$I$10004,(CU$1+198)-4))</f>
        <v/>
      </c>
      <c r="CT202">
        <f>IF(ISNA(CR202),NA(),Capability!$K$6)</f>
        <v/>
      </c>
      <c r="CU202">
        <f>IF(ISNA(CR202),NA(),Capability!$J$6)</f>
        <v/>
      </c>
      <c r="CV202">
        <f>IF(ISNA(CR202),NA(),Capability!$L$6)</f>
        <v/>
      </c>
      <c r="CW202">
        <f>IF(OR(ISNA(CS202),ISNA(CS201)),NA(),ABS(CS202-CS201))</f>
        <v/>
      </c>
      <c r="CX202">
        <f>IF(ISNA(CR202),NA(),Capability!$N$6)</f>
        <v/>
      </c>
      <c r="CY202">
        <f>IF(ISNA(CR202),NA(),IF(OR(Capability!$Q$6="",Settings!$F$7&lt;&gt;"Y"),NA(),Capability!$Q$6))</f>
        <v/>
      </c>
      <c r="CZ202">
        <f>IF(ISNA(CR202),NA(),IF(OR(Capability!$P$6="",Settings!$F$7&lt;&gt;"Y"),NA(),Capability!$P$6))</f>
        <v/>
      </c>
      <c r="DH202">
        <f>IF((DK$1+198)&gt;DI$1,NA(),(DK$1+198)-4)</f>
        <v/>
      </c>
      <c r="DI202">
        <f>IF((DK$1+198)&gt;DI$1,NA(),INDEX('Data Entry'!$J$5:$J$10004,(DK$1+198)-4))</f>
        <v/>
      </c>
      <c r="DJ202">
        <f>IF(ISNA(DH202),NA(),Capability!$K$7)</f>
        <v/>
      </c>
      <c r="DK202">
        <f>IF(ISNA(DH202),NA(),Capability!$J$7)</f>
        <v/>
      </c>
      <c r="DL202">
        <f>IF(ISNA(DH202),NA(),Capability!$L$7)</f>
        <v/>
      </c>
      <c r="DM202">
        <f>IF(OR(ISNA(DI202),ISNA(DI201)),NA(),ABS(DI202-DI201))</f>
        <v/>
      </c>
      <c r="DN202">
        <f>IF(ISNA(DH202),NA(),Capability!$N$7)</f>
        <v/>
      </c>
      <c r="DO202">
        <f>IF(ISNA(DH202),NA(),IF(OR(Capability!$Q$7="",Settings!$F$7&lt;&gt;"Y"),NA(),Capability!$Q$7))</f>
        <v/>
      </c>
      <c r="DP202">
        <f>IF(ISNA(DH202),NA(),IF(OR(Capability!$P$7="",Settings!$F$7&lt;&gt;"Y"),NA(),Capability!$P$7))</f>
        <v/>
      </c>
      <c r="DX202">
        <f>IF((EA$1+198)&gt;DY$1,NA(),(EA$1+198)-4)</f>
        <v/>
      </c>
      <c r="DY202">
        <f>IF((EA$1+198)&gt;DY$1,NA(),INDEX('Data Entry'!$K$5:$K$10004,(EA$1+198)-4))</f>
        <v/>
      </c>
      <c r="DZ202">
        <f>IF(ISNA(DX202),NA(),Capability!$K$8)</f>
        <v/>
      </c>
      <c r="EA202">
        <f>IF(ISNA(DX202),NA(),Capability!$J$8)</f>
        <v/>
      </c>
      <c r="EB202">
        <f>IF(ISNA(DX202),NA(),Capability!$L$8)</f>
        <v/>
      </c>
      <c r="EC202">
        <f>IF(OR(ISNA(DY202),ISNA(DY201)),NA(),ABS(DY202-DY201))</f>
        <v/>
      </c>
      <c r="ED202">
        <f>IF(ISNA(DX202),NA(),Capability!$N$8)</f>
        <v/>
      </c>
      <c r="EE202">
        <f>IF(ISNA(DX202),NA(),IF(OR(Capability!$Q$8="",Settings!$F$7&lt;&gt;"Y"),NA(),Capability!$Q$8))</f>
        <v/>
      </c>
      <c r="EF202">
        <f>IF(ISNA(DX202),NA(),IF(OR(Capability!$P$8="",Settings!$F$7&lt;&gt;"Y"),NA(),Capability!$P$8))</f>
        <v/>
      </c>
      <c r="EN202">
        <f>IF((EQ$1+198)&gt;EO$1,NA(),(EQ$1+198)-4)</f>
        <v/>
      </c>
      <c r="EO202">
        <f>IF((EQ$1+198)&gt;EO$1,NA(),INDEX('Data Entry'!$L$5:$L$10004,(EQ$1+198)-4))</f>
        <v/>
      </c>
      <c r="EP202">
        <f>IF(ISNA(EN202),NA(),Capability!$K$9)</f>
        <v/>
      </c>
      <c r="EQ202">
        <f>IF(ISNA(EN202),NA(),Capability!$J$9)</f>
        <v/>
      </c>
      <c r="ER202">
        <f>IF(ISNA(EN202),NA(),Capability!$L$9)</f>
        <v/>
      </c>
      <c r="ES202">
        <f>IF(OR(ISNA(EO202),ISNA(EO201)),NA(),ABS(EO202-EO201))</f>
        <v/>
      </c>
      <c r="ET202">
        <f>IF(ISNA(EN202),NA(),Capability!$N$9)</f>
        <v/>
      </c>
      <c r="EU202">
        <f>IF(ISNA(EN202),NA(),IF(OR(Capability!$Q$9="",Settings!$F$7&lt;&gt;"Y"),NA(),Capability!$Q$9))</f>
        <v/>
      </c>
      <c r="EV202">
        <f>IF(ISNA(EN202),NA(),IF(OR(Capability!$P$9="",Settings!$F$7&lt;&gt;"Y"),NA(),Capability!$P$9))</f>
        <v/>
      </c>
      <c r="FD202">
        <f>IF((FG$1+198)&gt;FE$1,NA(),(FG$1+198)-4)</f>
        <v/>
      </c>
      <c r="FE202">
        <f>IF((FG$1+198)&gt;FE$1,NA(),INDEX('Data Entry'!$M$5:$M$10004,(FG$1+198)-4))</f>
        <v/>
      </c>
      <c r="FF202">
        <f>IF(ISNA(FD202),NA(),Capability!$K$10)</f>
        <v/>
      </c>
      <c r="FG202">
        <f>IF(ISNA(FD202),NA(),Capability!$J$10)</f>
        <v/>
      </c>
      <c r="FH202">
        <f>IF(ISNA(FD202),NA(),Capability!$L$10)</f>
        <v/>
      </c>
      <c r="FI202">
        <f>IF(OR(ISNA(FE202),ISNA(FE201)),NA(),ABS(FE202-FE201))</f>
        <v/>
      </c>
      <c r="FJ202">
        <f>IF(ISNA(FD202),NA(),Capability!$N$10)</f>
        <v/>
      </c>
      <c r="FK202">
        <f>IF(ISNA(FD202),NA(),IF(OR(Capability!$Q$10="",Settings!$F$7&lt;&gt;"Y"),NA(),Capability!$Q$10))</f>
        <v/>
      </c>
      <c r="FL202">
        <f>IF(ISNA(FD202),NA(),IF(OR(Capability!$P$10="",Settings!$F$7&lt;&gt;"Y"),NA(),Capability!$P$10))</f>
        <v/>
      </c>
      <c r="FT202">
        <f>IF((FW$1+198)&gt;FU$1,NA(),(FW$1+198)-4)</f>
        <v/>
      </c>
      <c r="FU202">
        <f>IF((FW$1+198)&gt;FU$1,NA(),INDEX('Data Entry'!$N$5:$N$10004,(FW$1+198)-4))</f>
        <v/>
      </c>
      <c r="FV202">
        <f>IF(ISNA(FT202),NA(),Capability!$K$11)</f>
        <v/>
      </c>
      <c r="FW202">
        <f>IF(ISNA(FT202),NA(),Capability!$J$11)</f>
        <v/>
      </c>
      <c r="FX202">
        <f>IF(ISNA(FT202),NA(),Capability!$L$11)</f>
        <v/>
      </c>
      <c r="FY202">
        <f>IF(OR(ISNA(FU202),ISNA(FU201)),NA(),ABS(FU202-FU201))</f>
        <v/>
      </c>
      <c r="FZ202">
        <f>IF(ISNA(FT202),NA(),Capability!$N$11)</f>
        <v/>
      </c>
      <c r="GA202">
        <f>IF(ISNA(FT202),NA(),IF(OR(Capability!$Q$11="",Settings!$F$7&lt;&gt;"Y"),NA(),Capability!$Q$11))</f>
        <v/>
      </c>
      <c r="GB202">
        <f>IF(ISNA(FT202),NA(),IF(OR(Capability!$P$11="",Settings!$F$7&lt;&gt;"Y"),NA(),Capability!$P$11))</f>
        <v/>
      </c>
      <c r="GJ202">
        <f>IF((GM$1+198)&gt;GK$1,NA(),(GM$1+198)-4)</f>
        <v/>
      </c>
      <c r="GK202">
        <f>IF((GM$1+198)&gt;GK$1,NA(),INDEX('Data Entry'!$O$5:$O$10004,(GM$1+198)-4))</f>
        <v/>
      </c>
      <c r="GL202">
        <f>IF(ISNA(GJ202),NA(),Capability!$K$12)</f>
        <v/>
      </c>
      <c r="GM202">
        <f>IF(ISNA(GJ202),NA(),Capability!$J$12)</f>
        <v/>
      </c>
      <c r="GN202">
        <f>IF(ISNA(GJ202),NA(),Capability!$L$12)</f>
        <v/>
      </c>
      <c r="GO202">
        <f>IF(OR(ISNA(GK202),ISNA(GK201)),NA(),ABS(GK202-GK201))</f>
        <v/>
      </c>
      <c r="GP202">
        <f>IF(ISNA(GJ202),NA(),Capability!$N$12)</f>
        <v/>
      </c>
      <c r="GQ202">
        <f>IF(ISNA(GJ202),NA(),IF(OR(Capability!$Q$12="",Settings!$F$7&lt;&gt;"Y"),NA(),Capability!$Q$12))</f>
        <v/>
      </c>
      <c r="GR202">
        <f>IF(ISNA(GJ202),NA(),IF(OR(Capability!$P$12="",Settings!$F$7&lt;&gt;"Y"),NA(),Capability!$P$12))</f>
        <v/>
      </c>
      <c r="GZ202">
        <f>IF((HC$1+198)&gt;HA$1,NA(),(HC$1+198)-4)</f>
        <v/>
      </c>
      <c r="HA202">
        <f>IF((HC$1+198)&gt;HA$1,NA(),INDEX('Data Entry'!$P$5:$P$10004,(HC$1+198)-4))</f>
        <v/>
      </c>
      <c r="HB202">
        <f>IF(ISNA(GZ202),NA(),Capability!$K$13)</f>
        <v/>
      </c>
      <c r="HC202">
        <f>IF(ISNA(GZ202),NA(),Capability!$J$13)</f>
        <v/>
      </c>
      <c r="HD202">
        <f>IF(ISNA(GZ202),NA(),Capability!$L$13)</f>
        <v/>
      </c>
      <c r="HE202">
        <f>IF(OR(ISNA(HA202),ISNA(HA201)),NA(),ABS(HA202-HA201))</f>
        <v/>
      </c>
      <c r="HF202">
        <f>IF(ISNA(GZ202),NA(),Capability!$N$13)</f>
        <v/>
      </c>
      <c r="HG202">
        <f>IF(ISNA(GZ202),NA(),IF(OR(Capability!$Q$13="",Settings!$F$7&lt;&gt;"Y"),NA(),Capability!$Q$13))</f>
        <v/>
      </c>
      <c r="HH202">
        <f>IF(ISNA(GZ202),NA(),IF(OR(Capability!$P$13="",Settings!$F$7&lt;&gt;"Y"),NA(),Capability!$P$13))</f>
        <v/>
      </c>
      <c r="HP202">
        <f>IF((HS$1+198)&gt;HQ$1,NA(),(HS$1+198)-4)</f>
        <v/>
      </c>
      <c r="HQ202">
        <f>IF((HS$1+198)&gt;HQ$1,NA(),INDEX('Data Entry'!$Q$5:$Q$10004,(HS$1+198)-4))</f>
        <v/>
      </c>
      <c r="HR202">
        <f>IF(ISNA(HP202),NA(),Capability!$K$14)</f>
        <v/>
      </c>
      <c r="HS202">
        <f>IF(ISNA(HP202),NA(),Capability!$J$14)</f>
        <v/>
      </c>
      <c r="HT202">
        <f>IF(ISNA(HP202),NA(),Capability!$L$14)</f>
        <v/>
      </c>
      <c r="HU202">
        <f>IF(OR(ISNA(HQ202),ISNA(HQ201)),NA(),ABS(HQ202-HQ201))</f>
        <v/>
      </c>
      <c r="HV202">
        <f>IF(ISNA(HP202),NA(),Capability!$N$14)</f>
        <v/>
      </c>
      <c r="HW202">
        <f>IF(ISNA(HP202),NA(),IF(OR(Capability!$Q$14="",Settings!$F$7&lt;&gt;"Y"),NA(),Capability!$Q$14))</f>
        <v/>
      </c>
      <c r="HX202">
        <f>IF(ISNA(HP202),NA(),IF(OR(Capability!$P$14="",Settings!$F$7&lt;&gt;"Y"),NA(),Capability!$P$14))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R203">
        <f>IF((CU$1+199)&gt;CS$1,NA(),(CU$1+199)-4)</f>
        <v/>
      </c>
      <c r="CS203">
        <f>IF((CU$1+199)&gt;CS$1,NA(),INDEX('Data Entry'!$I$5:$I$10004,(CU$1+199)-4))</f>
        <v/>
      </c>
      <c r="CT203">
        <f>IF(ISNA(CR203),NA(),Capability!$K$6)</f>
        <v/>
      </c>
      <c r="CU203">
        <f>IF(ISNA(CR203),NA(),Capability!$J$6)</f>
        <v/>
      </c>
      <c r="CV203">
        <f>IF(ISNA(CR203),NA(),Capability!$L$6)</f>
        <v/>
      </c>
      <c r="CW203">
        <f>IF(OR(ISNA(CS203),ISNA(CS202)),NA(),ABS(CS203-CS202))</f>
        <v/>
      </c>
      <c r="CX203">
        <f>IF(ISNA(CR203),NA(),Capability!$N$6)</f>
        <v/>
      </c>
      <c r="CY203">
        <f>IF(ISNA(CR203),NA(),IF(OR(Capability!$Q$6="",Settings!$F$7&lt;&gt;"Y"),NA(),Capability!$Q$6))</f>
        <v/>
      </c>
      <c r="CZ203">
        <f>IF(ISNA(CR203),NA(),IF(OR(Capability!$P$6="",Settings!$F$7&lt;&gt;"Y"),NA(),Capability!$P$6))</f>
        <v/>
      </c>
      <c r="DH203">
        <f>IF((DK$1+199)&gt;DI$1,NA(),(DK$1+199)-4)</f>
        <v/>
      </c>
      <c r="DI203">
        <f>IF((DK$1+199)&gt;DI$1,NA(),INDEX('Data Entry'!$J$5:$J$10004,(DK$1+199)-4))</f>
        <v/>
      </c>
      <c r="DJ203">
        <f>IF(ISNA(DH203),NA(),Capability!$K$7)</f>
        <v/>
      </c>
      <c r="DK203">
        <f>IF(ISNA(DH203),NA(),Capability!$J$7)</f>
        <v/>
      </c>
      <c r="DL203">
        <f>IF(ISNA(DH203),NA(),Capability!$L$7)</f>
        <v/>
      </c>
      <c r="DM203">
        <f>IF(OR(ISNA(DI203),ISNA(DI202)),NA(),ABS(DI203-DI202))</f>
        <v/>
      </c>
      <c r="DN203">
        <f>IF(ISNA(DH203),NA(),Capability!$N$7)</f>
        <v/>
      </c>
      <c r="DO203">
        <f>IF(ISNA(DH203),NA(),IF(OR(Capability!$Q$7="",Settings!$F$7&lt;&gt;"Y"),NA(),Capability!$Q$7))</f>
        <v/>
      </c>
      <c r="DP203">
        <f>IF(ISNA(DH203),NA(),IF(OR(Capability!$P$7="",Settings!$F$7&lt;&gt;"Y"),NA(),Capability!$P$7))</f>
        <v/>
      </c>
      <c r="DX203">
        <f>IF((EA$1+199)&gt;DY$1,NA(),(EA$1+199)-4)</f>
        <v/>
      </c>
      <c r="DY203">
        <f>IF((EA$1+199)&gt;DY$1,NA(),INDEX('Data Entry'!$K$5:$K$10004,(EA$1+199)-4))</f>
        <v/>
      </c>
      <c r="DZ203">
        <f>IF(ISNA(DX203),NA(),Capability!$K$8)</f>
        <v/>
      </c>
      <c r="EA203">
        <f>IF(ISNA(DX203),NA(),Capability!$J$8)</f>
        <v/>
      </c>
      <c r="EB203">
        <f>IF(ISNA(DX203),NA(),Capability!$L$8)</f>
        <v/>
      </c>
      <c r="EC203">
        <f>IF(OR(ISNA(DY203),ISNA(DY202)),NA(),ABS(DY203-DY202))</f>
        <v/>
      </c>
      <c r="ED203">
        <f>IF(ISNA(DX203),NA(),Capability!$N$8)</f>
        <v/>
      </c>
      <c r="EE203">
        <f>IF(ISNA(DX203),NA(),IF(OR(Capability!$Q$8="",Settings!$F$7&lt;&gt;"Y"),NA(),Capability!$Q$8))</f>
        <v/>
      </c>
      <c r="EF203">
        <f>IF(ISNA(DX203),NA(),IF(OR(Capability!$P$8="",Settings!$F$7&lt;&gt;"Y"),NA(),Capability!$P$8))</f>
        <v/>
      </c>
      <c r="EN203">
        <f>IF((EQ$1+199)&gt;EO$1,NA(),(EQ$1+199)-4)</f>
        <v/>
      </c>
      <c r="EO203">
        <f>IF((EQ$1+199)&gt;EO$1,NA(),INDEX('Data Entry'!$L$5:$L$10004,(EQ$1+199)-4))</f>
        <v/>
      </c>
      <c r="EP203">
        <f>IF(ISNA(EN203),NA(),Capability!$K$9)</f>
        <v/>
      </c>
      <c r="EQ203">
        <f>IF(ISNA(EN203),NA(),Capability!$J$9)</f>
        <v/>
      </c>
      <c r="ER203">
        <f>IF(ISNA(EN203),NA(),Capability!$L$9)</f>
        <v/>
      </c>
      <c r="ES203">
        <f>IF(OR(ISNA(EO203),ISNA(EO202)),NA(),ABS(EO203-EO202))</f>
        <v/>
      </c>
      <c r="ET203">
        <f>IF(ISNA(EN203),NA(),Capability!$N$9)</f>
        <v/>
      </c>
      <c r="EU203">
        <f>IF(ISNA(EN203),NA(),IF(OR(Capability!$Q$9="",Settings!$F$7&lt;&gt;"Y"),NA(),Capability!$Q$9))</f>
        <v/>
      </c>
      <c r="EV203">
        <f>IF(ISNA(EN203),NA(),IF(OR(Capability!$P$9="",Settings!$F$7&lt;&gt;"Y"),NA(),Capability!$P$9))</f>
        <v/>
      </c>
      <c r="FD203">
        <f>IF((FG$1+199)&gt;FE$1,NA(),(FG$1+199)-4)</f>
        <v/>
      </c>
      <c r="FE203">
        <f>IF((FG$1+199)&gt;FE$1,NA(),INDEX('Data Entry'!$M$5:$M$10004,(FG$1+199)-4))</f>
        <v/>
      </c>
      <c r="FF203">
        <f>IF(ISNA(FD203),NA(),Capability!$K$10)</f>
        <v/>
      </c>
      <c r="FG203">
        <f>IF(ISNA(FD203),NA(),Capability!$J$10)</f>
        <v/>
      </c>
      <c r="FH203">
        <f>IF(ISNA(FD203),NA(),Capability!$L$10)</f>
        <v/>
      </c>
      <c r="FI203">
        <f>IF(OR(ISNA(FE203),ISNA(FE202)),NA(),ABS(FE203-FE202))</f>
        <v/>
      </c>
      <c r="FJ203">
        <f>IF(ISNA(FD203),NA(),Capability!$N$10)</f>
        <v/>
      </c>
      <c r="FK203">
        <f>IF(ISNA(FD203),NA(),IF(OR(Capability!$Q$10="",Settings!$F$7&lt;&gt;"Y"),NA(),Capability!$Q$10))</f>
        <v/>
      </c>
      <c r="FL203">
        <f>IF(ISNA(FD203),NA(),IF(OR(Capability!$P$10="",Settings!$F$7&lt;&gt;"Y"),NA(),Capability!$P$10))</f>
        <v/>
      </c>
      <c r="FT203">
        <f>IF((FW$1+199)&gt;FU$1,NA(),(FW$1+199)-4)</f>
        <v/>
      </c>
      <c r="FU203">
        <f>IF((FW$1+199)&gt;FU$1,NA(),INDEX('Data Entry'!$N$5:$N$10004,(FW$1+199)-4))</f>
        <v/>
      </c>
      <c r="FV203">
        <f>IF(ISNA(FT203),NA(),Capability!$K$11)</f>
        <v/>
      </c>
      <c r="FW203">
        <f>IF(ISNA(FT203),NA(),Capability!$J$11)</f>
        <v/>
      </c>
      <c r="FX203">
        <f>IF(ISNA(FT203),NA(),Capability!$L$11)</f>
        <v/>
      </c>
      <c r="FY203">
        <f>IF(OR(ISNA(FU203),ISNA(FU202)),NA(),ABS(FU203-FU202))</f>
        <v/>
      </c>
      <c r="FZ203">
        <f>IF(ISNA(FT203),NA(),Capability!$N$11)</f>
        <v/>
      </c>
      <c r="GA203">
        <f>IF(ISNA(FT203),NA(),IF(OR(Capability!$Q$11="",Settings!$F$7&lt;&gt;"Y"),NA(),Capability!$Q$11))</f>
        <v/>
      </c>
      <c r="GB203">
        <f>IF(ISNA(FT203),NA(),IF(OR(Capability!$P$11="",Settings!$F$7&lt;&gt;"Y"),NA(),Capability!$P$11))</f>
        <v/>
      </c>
      <c r="GJ203">
        <f>IF((GM$1+199)&gt;GK$1,NA(),(GM$1+199)-4)</f>
        <v/>
      </c>
      <c r="GK203">
        <f>IF((GM$1+199)&gt;GK$1,NA(),INDEX('Data Entry'!$O$5:$O$10004,(GM$1+199)-4))</f>
        <v/>
      </c>
      <c r="GL203">
        <f>IF(ISNA(GJ203),NA(),Capability!$K$12)</f>
        <v/>
      </c>
      <c r="GM203">
        <f>IF(ISNA(GJ203),NA(),Capability!$J$12)</f>
        <v/>
      </c>
      <c r="GN203">
        <f>IF(ISNA(GJ203),NA(),Capability!$L$12)</f>
        <v/>
      </c>
      <c r="GO203">
        <f>IF(OR(ISNA(GK203),ISNA(GK202)),NA(),ABS(GK203-GK202))</f>
        <v/>
      </c>
      <c r="GP203">
        <f>IF(ISNA(GJ203),NA(),Capability!$N$12)</f>
        <v/>
      </c>
      <c r="GQ203">
        <f>IF(ISNA(GJ203),NA(),IF(OR(Capability!$Q$12="",Settings!$F$7&lt;&gt;"Y"),NA(),Capability!$Q$12))</f>
        <v/>
      </c>
      <c r="GR203">
        <f>IF(ISNA(GJ203),NA(),IF(OR(Capability!$P$12="",Settings!$F$7&lt;&gt;"Y"),NA(),Capability!$P$12))</f>
        <v/>
      </c>
      <c r="GZ203">
        <f>IF((HC$1+199)&gt;HA$1,NA(),(HC$1+199)-4)</f>
        <v/>
      </c>
      <c r="HA203">
        <f>IF((HC$1+199)&gt;HA$1,NA(),INDEX('Data Entry'!$P$5:$P$10004,(HC$1+199)-4))</f>
        <v/>
      </c>
      <c r="HB203">
        <f>IF(ISNA(GZ203),NA(),Capability!$K$13)</f>
        <v/>
      </c>
      <c r="HC203">
        <f>IF(ISNA(GZ203),NA(),Capability!$J$13)</f>
        <v/>
      </c>
      <c r="HD203">
        <f>IF(ISNA(GZ203),NA(),Capability!$L$13)</f>
        <v/>
      </c>
      <c r="HE203">
        <f>IF(OR(ISNA(HA203),ISNA(HA202)),NA(),ABS(HA203-HA202))</f>
        <v/>
      </c>
      <c r="HF203">
        <f>IF(ISNA(GZ203),NA(),Capability!$N$13)</f>
        <v/>
      </c>
      <c r="HG203">
        <f>IF(ISNA(GZ203),NA(),IF(OR(Capability!$Q$13="",Settings!$F$7&lt;&gt;"Y"),NA(),Capability!$Q$13))</f>
        <v/>
      </c>
      <c r="HH203">
        <f>IF(ISNA(GZ203),NA(),IF(OR(Capability!$P$13="",Settings!$F$7&lt;&gt;"Y"),NA(),Capability!$P$13))</f>
        <v/>
      </c>
      <c r="HP203">
        <f>IF((HS$1+199)&gt;HQ$1,NA(),(HS$1+199)-4)</f>
        <v/>
      </c>
      <c r="HQ203">
        <f>IF((HS$1+199)&gt;HQ$1,NA(),INDEX('Data Entry'!$Q$5:$Q$10004,(HS$1+199)-4))</f>
        <v/>
      </c>
      <c r="HR203">
        <f>IF(ISNA(HP203),NA(),Capability!$K$14)</f>
        <v/>
      </c>
      <c r="HS203">
        <f>IF(ISNA(HP203),NA(),Capability!$J$14)</f>
        <v/>
      </c>
      <c r="HT203">
        <f>IF(ISNA(HP203),NA(),Capability!$L$14)</f>
        <v/>
      </c>
      <c r="HU203">
        <f>IF(OR(ISNA(HQ203),ISNA(HQ202)),NA(),ABS(HQ203-HQ202))</f>
        <v/>
      </c>
      <c r="HV203">
        <f>IF(ISNA(HP203),NA(),Capability!$N$14)</f>
        <v/>
      </c>
      <c r="HW203">
        <f>IF(ISNA(HP203),NA(),IF(OR(Capability!$Q$14="",Settings!$F$7&lt;&gt;"Y"),NA(),Capability!$Q$14))</f>
        <v/>
      </c>
      <c r="HX203">
        <f>IF(ISNA(HP203),NA(),IF(OR(Capability!$P$14="",Settings!$F$7&lt;&gt;"Y"),NA(),Capability!$P$14))</f>
        <v/>
      </c>
    </row>
    <row r="204">
      <c r="A204" s="34">
        <f>"FEATURE 6: "&amp;IF(Settings!B22="","(unnamed)",Settings!B22)</f>
        <v/>
      </c>
      <c r="B204" s="9" t="n"/>
    </row>
    <row r="205">
      <c r="A205" s="35" t="inlineStr">
        <is>
          <t>Feature</t>
        </is>
      </c>
      <c r="B205" s="36">
        <f>Capability!A10</f>
        <v/>
      </c>
    </row>
    <row r="206">
      <c r="A206" s="35" t="inlineStr">
        <is>
          <t>Unit</t>
        </is>
      </c>
      <c r="B206" s="36">
        <f>Settings!F22</f>
        <v/>
      </c>
    </row>
    <row r="207">
      <c r="A207" s="35" t="inlineStr">
        <is>
          <t>Samples (n)</t>
        </is>
      </c>
      <c r="B207" s="22">
        <f>Capability!B10</f>
        <v/>
      </c>
    </row>
    <row r="208">
      <c r="A208" s="37" t="inlineStr">
        <is>
          <t>DATA RANGE</t>
        </is>
      </c>
      <c r="B208" s="28" t="n"/>
    </row>
    <row r="209">
      <c r="A209" s="35" t="inlineStr">
        <is>
          <t>Min</t>
        </is>
      </c>
      <c r="B209" s="23">
        <f>Capability!E10</f>
        <v/>
      </c>
    </row>
    <row r="210">
      <c r="A210" s="35" t="inlineStr">
        <is>
          <t>Max</t>
        </is>
      </c>
      <c r="B210" s="23">
        <f>Capability!F10</f>
        <v/>
      </c>
    </row>
    <row r="211">
      <c r="A211" s="35" t="inlineStr">
        <is>
          <t>Range</t>
        </is>
      </c>
      <c r="B211" s="23">
        <f>Capability!G10</f>
        <v/>
      </c>
    </row>
    <row r="212">
      <c r="A212" s="35" t="inlineStr">
        <is>
          <t>Mean</t>
        </is>
      </c>
      <c r="B212" s="23">
        <f>Capability!C10</f>
        <v/>
      </c>
    </row>
    <row r="213">
      <c r="A213" s="35" t="inlineStr">
        <is>
          <t>Median</t>
        </is>
      </c>
      <c r="B213" s="23">
        <f>Capability!D10</f>
        <v/>
      </c>
    </row>
    <row r="214">
      <c r="A214" s="35" t="inlineStr">
        <is>
          <t>Std Dev (overall)</t>
        </is>
      </c>
      <c r="B214" s="23">
        <f>Capability!I10</f>
        <v/>
      </c>
    </row>
    <row r="215">
      <c r="A215" s="35" t="inlineStr">
        <is>
          <t>Sigma (within)</t>
        </is>
      </c>
      <c r="B215" s="23">
        <f>Capability!H10</f>
        <v/>
      </c>
    </row>
    <row r="216">
      <c r="A216" s="37" t="inlineStr">
        <is>
          <t>CONTROL</t>
        </is>
      </c>
      <c r="B216" s="28" t="n"/>
    </row>
    <row r="217">
      <c r="A217" s="35" t="inlineStr">
        <is>
          <t>UCL</t>
        </is>
      </c>
      <c r="B217" s="23">
        <f>Capability!J10</f>
        <v/>
      </c>
    </row>
    <row r="218">
      <c r="A218" s="35" t="inlineStr">
        <is>
          <t>CL</t>
        </is>
      </c>
      <c r="B218" s="23">
        <f>Capability!K10</f>
        <v/>
      </c>
    </row>
    <row r="219">
      <c r="A219" s="35" t="inlineStr">
        <is>
          <t>LCL</t>
        </is>
      </c>
      <c r="B219" s="23">
        <f>Capability!L10</f>
        <v/>
      </c>
    </row>
    <row r="220">
      <c r="A220" s="35" t="inlineStr">
        <is>
          <t>mR-bar</t>
        </is>
      </c>
      <c r="B220" s="23">
        <f>Capability!M10</f>
        <v/>
      </c>
    </row>
    <row r="221">
      <c r="A221" s="35" t="inlineStr">
        <is>
          <t>mR UCL</t>
        </is>
      </c>
      <c r="B221" s="23">
        <f>Capability!N10</f>
        <v/>
      </c>
    </row>
    <row r="222">
      <c r="A222" s="37" t="inlineStr">
        <is>
          <t>SPECIFICATION</t>
        </is>
      </c>
      <c r="B222" s="28" t="n"/>
    </row>
    <row r="223">
      <c r="A223" s="35" t="inlineStr">
        <is>
          <t>USL</t>
        </is>
      </c>
      <c r="B223" s="23">
        <f>Capability!Q10</f>
        <v/>
      </c>
    </row>
    <row r="224">
      <c r="A224" s="35" t="inlineStr">
        <is>
          <t>Nominal</t>
        </is>
      </c>
      <c r="B224" s="23">
        <f>Capability!O10</f>
        <v/>
      </c>
    </row>
    <row r="225">
      <c r="A225" s="35" t="inlineStr">
        <is>
          <t>LSL</t>
        </is>
      </c>
      <c r="B225" s="23">
        <f>Capability!P10</f>
        <v/>
      </c>
    </row>
    <row r="226">
      <c r="A226" s="37" t="inlineStr">
        <is>
          <t>CAPABILITY</t>
        </is>
      </c>
      <c r="B226" s="28" t="n"/>
    </row>
    <row r="227">
      <c r="A227" s="35" t="inlineStr">
        <is>
          <t>Cp</t>
        </is>
      </c>
      <c r="B227" s="38">
        <f>Capability!S10</f>
        <v/>
      </c>
    </row>
    <row r="228">
      <c r="A228" s="35" t="inlineStr">
        <is>
          <t>Cpk</t>
        </is>
      </c>
      <c r="B228" s="38">
        <f>Capability!T10</f>
        <v/>
      </c>
    </row>
    <row r="229">
      <c r="A229" s="35" t="inlineStr">
        <is>
          <t>Pp</t>
        </is>
      </c>
      <c r="B229" s="38">
        <f>Capability!U10</f>
        <v/>
      </c>
    </row>
    <row r="230">
      <c r="A230" s="35" t="inlineStr">
        <is>
          <t>Ppk</t>
        </is>
      </c>
      <c r="B230" s="38">
        <f>Capability!V10</f>
        <v/>
      </c>
    </row>
    <row r="231">
      <c r="A231" s="35" t="inlineStr">
        <is>
          <t>In control?</t>
        </is>
      </c>
      <c r="B231" s="36">
        <f>Capability!W10</f>
        <v/>
      </c>
    </row>
    <row r="232">
      <c r="A232" s="35" t="inlineStr">
        <is>
          <t>In spec?</t>
        </is>
      </c>
      <c r="B232" s="36">
        <f>Capability!X10</f>
        <v/>
      </c>
    </row>
    <row r="233">
      <c r="A233" s="35" t="inlineStr">
        <is>
          <t>Verdict</t>
        </is>
      </c>
      <c r="B233" s="36">
        <f>Capability!Y10</f>
        <v/>
      </c>
    </row>
    <row r="244">
      <c r="A244" s="34">
        <f>"FEATURE 7: "&amp;IF(Settings!B23="","(unnamed)",Settings!B23)</f>
        <v/>
      </c>
      <c r="B244" s="9" t="n"/>
    </row>
    <row r="245">
      <c r="A245" s="35" t="inlineStr">
        <is>
          <t>Feature</t>
        </is>
      </c>
      <c r="B245" s="36">
        <f>Capability!A11</f>
        <v/>
      </c>
    </row>
    <row r="246">
      <c r="A246" s="35" t="inlineStr">
        <is>
          <t>Unit</t>
        </is>
      </c>
      <c r="B246" s="36">
        <f>Settings!F23</f>
        <v/>
      </c>
    </row>
    <row r="247">
      <c r="A247" s="35" t="inlineStr">
        <is>
          <t>Samples (n)</t>
        </is>
      </c>
      <c r="B247" s="22">
        <f>Capability!B11</f>
        <v/>
      </c>
    </row>
    <row r="248">
      <c r="A248" s="37" t="inlineStr">
        <is>
          <t>DATA RANGE</t>
        </is>
      </c>
      <c r="B248" s="28" t="n"/>
    </row>
    <row r="249">
      <c r="A249" s="35" t="inlineStr">
        <is>
          <t>Min</t>
        </is>
      </c>
      <c r="B249" s="23">
        <f>Capability!E11</f>
        <v/>
      </c>
    </row>
    <row r="250">
      <c r="A250" s="35" t="inlineStr">
        <is>
          <t>Max</t>
        </is>
      </c>
      <c r="B250" s="23">
        <f>Capability!F11</f>
        <v/>
      </c>
    </row>
    <row r="251">
      <c r="A251" s="35" t="inlineStr">
        <is>
          <t>Range</t>
        </is>
      </c>
      <c r="B251" s="23">
        <f>Capability!G11</f>
        <v/>
      </c>
    </row>
    <row r="252">
      <c r="A252" s="35" t="inlineStr">
        <is>
          <t>Mean</t>
        </is>
      </c>
      <c r="B252" s="23">
        <f>Capability!C11</f>
        <v/>
      </c>
    </row>
    <row r="253">
      <c r="A253" s="35" t="inlineStr">
        <is>
          <t>Median</t>
        </is>
      </c>
      <c r="B253" s="23">
        <f>Capability!D11</f>
        <v/>
      </c>
    </row>
    <row r="254">
      <c r="A254" s="35" t="inlineStr">
        <is>
          <t>Std Dev (overall)</t>
        </is>
      </c>
      <c r="B254" s="23">
        <f>Capability!I11</f>
        <v/>
      </c>
    </row>
    <row r="255">
      <c r="A255" s="35" t="inlineStr">
        <is>
          <t>Sigma (within)</t>
        </is>
      </c>
      <c r="B255" s="23">
        <f>Capability!H11</f>
        <v/>
      </c>
    </row>
    <row r="256">
      <c r="A256" s="37" t="inlineStr">
        <is>
          <t>CONTROL</t>
        </is>
      </c>
      <c r="B256" s="28" t="n"/>
    </row>
    <row r="257">
      <c r="A257" s="35" t="inlineStr">
        <is>
          <t>UCL</t>
        </is>
      </c>
      <c r="B257" s="23">
        <f>Capability!J11</f>
        <v/>
      </c>
    </row>
    <row r="258">
      <c r="A258" s="35" t="inlineStr">
        <is>
          <t>CL</t>
        </is>
      </c>
      <c r="B258" s="23">
        <f>Capability!K11</f>
        <v/>
      </c>
    </row>
    <row r="259">
      <c r="A259" s="35" t="inlineStr">
        <is>
          <t>LCL</t>
        </is>
      </c>
      <c r="B259" s="23">
        <f>Capability!L11</f>
        <v/>
      </c>
    </row>
    <row r="260">
      <c r="A260" s="35" t="inlineStr">
        <is>
          <t>mR-bar</t>
        </is>
      </c>
      <c r="B260" s="23">
        <f>Capability!M11</f>
        <v/>
      </c>
    </row>
    <row r="261">
      <c r="A261" s="35" t="inlineStr">
        <is>
          <t>mR UCL</t>
        </is>
      </c>
      <c r="B261" s="23">
        <f>Capability!N11</f>
        <v/>
      </c>
    </row>
    <row r="262">
      <c r="A262" s="37" t="inlineStr">
        <is>
          <t>SPECIFICATION</t>
        </is>
      </c>
      <c r="B262" s="28" t="n"/>
    </row>
    <row r="263">
      <c r="A263" s="35" t="inlineStr">
        <is>
          <t>USL</t>
        </is>
      </c>
      <c r="B263" s="23">
        <f>Capability!Q11</f>
        <v/>
      </c>
    </row>
    <row r="264">
      <c r="A264" s="35" t="inlineStr">
        <is>
          <t>Nominal</t>
        </is>
      </c>
      <c r="B264" s="23">
        <f>Capability!O11</f>
        <v/>
      </c>
    </row>
    <row r="265">
      <c r="A265" s="35" t="inlineStr">
        <is>
          <t>LSL</t>
        </is>
      </c>
      <c r="B265" s="23">
        <f>Capability!P11</f>
        <v/>
      </c>
    </row>
    <row r="266">
      <c r="A266" s="37" t="inlineStr">
        <is>
          <t>CAPABILITY</t>
        </is>
      </c>
      <c r="B266" s="28" t="n"/>
    </row>
    <row r="267">
      <c r="A267" s="35" t="inlineStr">
        <is>
          <t>Cp</t>
        </is>
      </c>
      <c r="B267" s="38">
        <f>Capability!S11</f>
        <v/>
      </c>
    </row>
    <row r="268">
      <c r="A268" s="35" t="inlineStr">
        <is>
          <t>Cpk</t>
        </is>
      </c>
      <c r="B268" s="38">
        <f>Capability!T11</f>
        <v/>
      </c>
    </row>
    <row r="269">
      <c r="A269" s="35" t="inlineStr">
        <is>
          <t>Pp</t>
        </is>
      </c>
      <c r="B269" s="38">
        <f>Capability!U11</f>
        <v/>
      </c>
    </row>
    <row r="270">
      <c r="A270" s="35" t="inlineStr">
        <is>
          <t>Ppk</t>
        </is>
      </c>
      <c r="B270" s="38">
        <f>Capability!V11</f>
        <v/>
      </c>
    </row>
    <row r="271">
      <c r="A271" s="35" t="inlineStr">
        <is>
          <t>In control?</t>
        </is>
      </c>
      <c r="B271" s="36">
        <f>Capability!W11</f>
        <v/>
      </c>
    </row>
    <row r="272">
      <c r="A272" s="35" t="inlineStr">
        <is>
          <t>In spec?</t>
        </is>
      </c>
      <c r="B272" s="36">
        <f>Capability!X11</f>
        <v/>
      </c>
    </row>
    <row r="273">
      <c r="A273" s="35" t="inlineStr">
        <is>
          <t>Verdict</t>
        </is>
      </c>
      <c r="B273" s="36">
        <f>Capability!Y11</f>
        <v/>
      </c>
    </row>
    <row r="284">
      <c r="A284" s="34">
        <f>"FEATURE 8: "&amp;IF(Settings!B24="","(unnamed)",Settings!B24)</f>
        <v/>
      </c>
      <c r="B284" s="9" t="n"/>
    </row>
    <row r="285">
      <c r="A285" s="35" t="inlineStr">
        <is>
          <t>Feature</t>
        </is>
      </c>
      <c r="B285" s="36">
        <f>Capability!A12</f>
        <v/>
      </c>
    </row>
    <row r="286">
      <c r="A286" s="35" t="inlineStr">
        <is>
          <t>Unit</t>
        </is>
      </c>
      <c r="B286" s="36">
        <f>Settings!F24</f>
        <v/>
      </c>
    </row>
    <row r="287">
      <c r="A287" s="35" t="inlineStr">
        <is>
          <t>Samples (n)</t>
        </is>
      </c>
      <c r="B287" s="22">
        <f>Capability!B12</f>
        <v/>
      </c>
    </row>
    <row r="288">
      <c r="A288" s="37" t="inlineStr">
        <is>
          <t>DATA RANGE</t>
        </is>
      </c>
      <c r="B288" s="28" t="n"/>
    </row>
    <row r="289">
      <c r="A289" s="35" t="inlineStr">
        <is>
          <t>Min</t>
        </is>
      </c>
      <c r="B289" s="23">
        <f>Capability!E12</f>
        <v/>
      </c>
    </row>
    <row r="290">
      <c r="A290" s="35" t="inlineStr">
        <is>
          <t>Max</t>
        </is>
      </c>
      <c r="B290" s="23">
        <f>Capability!F12</f>
        <v/>
      </c>
    </row>
    <row r="291">
      <c r="A291" s="35" t="inlineStr">
        <is>
          <t>Range</t>
        </is>
      </c>
      <c r="B291" s="23">
        <f>Capability!G12</f>
        <v/>
      </c>
    </row>
    <row r="292">
      <c r="A292" s="35" t="inlineStr">
        <is>
          <t>Mean</t>
        </is>
      </c>
      <c r="B292" s="23">
        <f>Capability!C12</f>
        <v/>
      </c>
    </row>
    <row r="293">
      <c r="A293" s="35" t="inlineStr">
        <is>
          <t>Median</t>
        </is>
      </c>
      <c r="B293" s="23">
        <f>Capability!D12</f>
        <v/>
      </c>
    </row>
    <row r="294">
      <c r="A294" s="35" t="inlineStr">
        <is>
          <t>Std Dev (overall)</t>
        </is>
      </c>
      <c r="B294" s="23">
        <f>Capability!I12</f>
        <v/>
      </c>
    </row>
    <row r="295">
      <c r="A295" s="35" t="inlineStr">
        <is>
          <t>Sigma (within)</t>
        </is>
      </c>
      <c r="B295" s="23">
        <f>Capability!H12</f>
        <v/>
      </c>
    </row>
    <row r="296">
      <c r="A296" s="37" t="inlineStr">
        <is>
          <t>CONTROL</t>
        </is>
      </c>
      <c r="B296" s="28" t="n"/>
    </row>
    <row r="297">
      <c r="A297" s="35" t="inlineStr">
        <is>
          <t>UCL</t>
        </is>
      </c>
      <c r="B297" s="23">
        <f>Capability!J12</f>
        <v/>
      </c>
    </row>
    <row r="298">
      <c r="A298" s="35" t="inlineStr">
        <is>
          <t>CL</t>
        </is>
      </c>
      <c r="B298" s="23">
        <f>Capability!K12</f>
        <v/>
      </c>
    </row>
    <row r="299">
      <c r="A299" s="35" t="inlineStr">
        <is>
          <t>LCL</t>
        </is>
      </c>
      <c r="B299" s="23">
        <f>Capability!L12</f>
        <v/>
      </c>
    </row>
    <row r="300">
      <c r="A300" s="35" t="inlineStr">
        <is>
          <t>mR-bar</t>
        </is>
      </c>
      <c r="B300" s="23">
        <f>Capability!M12</f>
        <v/>
      </c>
    </row>
    <row r="301">
      <c r="A301" s="35" t="inlineStr">
        <is>
          <t>mR UCL</t>
        </is>
      </c>
      <c r="B301" s="23">
        <f>Capability!N12</f>
        <v/>
      </c>
    </row>
    <row r="302">
      <c r="A302" s="37" t="inlineStr">
        <is>
          <t>SPECIFICATION</t>
        </is>
      </c>
      <c r="B302" s="28" t="n"/>
    </row>
    <row r="303">
      <c r="A303" s="35" t="inlineStr">
        <is>
          <t>USL</t>
        </is>
      </c>
      <c r="B303" s="23">
        <f>Capability!Q12</f>
        <v/>
      </c>
    </row>
    <row r="304">
      <c r="A304" s="35" t="inlineStr">
        <is>
          <t>Nominal</t>
        </is>
      </c>
      <c r="B304" s="23">
        <f>Capability!O12</f>
        <v/>
      </c>
    </row>
    <row r="305">
      <c r="A305" s="35" t="inlineStr">
        <is>
          <t>LSL</t>
        </is>
      </c>
      <c r="B305" s="23">
        <f>Capability!P12</f>
        <v/>
      </c>
    </row>
    <row r="306">
      <c r="A306" s="37" t="inlineStr">
        <is>
          <t>CAPABILITY</t>
        </is>
      </c>
      <c r="B306" s="28" t="n"/>
    </row>
    <row r="307">
      <c r="A307" s="35" t="inlineStr">
        <is>
          <t>Cp</t>
        </is>
      </c>
      <c r="B307" s="38">
        <f>Capability!S12</f>
        <v/>
      </c>
    </row>
    <row r="308">
      <c r="A308" s="35" t="inlineStr">
        <is>
          <t>Cpk</t>
        </is>
      </c>
      <c r="B308" s="38">
        <f>Capability!T12</f>
        <v/>
      </c>
    </row>
    <row r="309">
      <c r="A309" s="35" t="inlineStr">
        <is>
          <t>Pp</t>
        </is>
      </c>
      <c r="B309" s="38">
        <f>Capability!U12</f>
        <v/>
      </c>
    </row>
    <row r="310">
      <c r="A310" s="35" t="inlineStr">
        <is>
          <t>Ppk</t>
        </is>
      </c>
      <c r="B310" s="38">
        <f>Capability!V12</f>
        <v/>
      </c>
    </row>
    <row r="311">
      <c r="A311" s="35" t="inlineStr">
        <is>
          <t>In control?</t>
        </is>
      </c>
      <c r="B311" s="36">
        <f>Capability!W12</f>
        <v/>
      </c>
    </row>
    <row r="312">
      <c r="A312" s="35" t="inlineStr">
        <is>
          <t>In spec?</t>
        </is>
      </c>
      <c r="B312" s="36">
        <f>Capability!X12</f>
        <v/>
      </c>
    </row>
    <row r="313">
      <c r="A313" s="35" t="inlineStr">
        <is>
          <t>Verdict</t>
        </is>
      </c>
      <c r="B313" s="36">
        <f>Capability!Y12</f>
        <v/>
      </c>
    </row>
    <row r="324">
      <c r="A324" s="34">
        <f>"FEATURE 9: "&amp;IF(Settings!B25="","(unnamed)",Settings!B25)</f>
        <v/>
      </c>
      <c r="B324" s="9" t="n"/>
    </row>
    <row r="325">
      <c r="A325" s="35" t="inlineStr">
        <is>
          <t>Feature</t>
        </is>
      </c>
      <c r="B325" s="36">
        <f>Capability!A13</f>
        <v/>
      </c>
    </row>
    <row r="326">
      <c r="A326" s="35" t="inlineStr">
        <is>
          <t>Unit</t>
        </is>
      </c>
      <c r="B326" s="36">
        <f>Settings!F25</f>
        <v/>
      </c>
    </row>
    <row r="327">
      <c r="A327" s="35" t="inlineStr">
        <is>
          <t>Samples (n)</t>
        </is>
      </c>
      <c r="B327" s="22">
        <f>Capability!B13</f>
        <v/>
      </c>
    </row>
    <row r="328">
      <c r="A328" s="37" t="inlineStr">
        <is>
          <t>DATA RANGE</t>
        </is>
      </c>
      <c r="B328" s="28" t="n"/>
    </row>
    <row r="329">
      <c r="A329" s="35" t="inlineStr">
        <is>
          <t>Min</t>
        </is>
      </c>
      <c r="B329" s="23">
        <f>Capability!E13</f>
        <v/>
      </c>
    </row>
    <row r="330">
      <c r="A330" s="35" t="inlineStr">
        <is>
          <t>Max</t>
        </is>
      </c>
      <c r="B330" s="23">
        <f>Capability!F13</f>
        <v/>
      </c>
    </row>
    <row r="331">
      <c r="A331" s="35" t="inlineStr">
        <is>
          <t>Range</t>
        </is>
      </c>
      <c r="B331" s="23">
        <f>Capability!G13</f>
        <v/>
      </c>
    </row>
    <row r="332">
      <c r="A332" s="35" t="inlineStr">
        <is>
          <t>Mean</t>
        </is>
      </c>
      <c r="B332" s="23">
        <f>Capability!C13</f>
        <v/>
      </c>
    </row>
    <row r="333">
      <c r="A333" s="35" t="inlineStr">
        <is>
          <t>Median</t>
        </is>
      </c>
      <c r="B333" s="23">
        <f>Capability!D13</f>
        <v/>
      </c>
    </row>
    <row r="334">
      <c r="A334" s="35" t="inlineStr">
        <is>
          <t>Std Dev (overall)</t>
        </is>
      </c>
      <c r="B334" s="23">
        <f>Capability!I13</f>
        <v/>
      </c>
    </row>
    <row r="335">
      <c r="A335" s="35" t="inlineStr">
        <is>
          <t>Sigma (within)</t>
        </is>
      </c>
      <c r="B335" s="23">
        <f>Capability!H13</f>
        <v/>
      </c>
    </row>
    <row r="336">
      <c r="A336" s="37" t="inlineStr">
        <is>
          <t>CONTROL</t>
        </is>
      </c>
      <c r="B336" s="28" t="n"/>
    </row>
    <row r="337">
      <c r="A337" s="35" t="inlineStr">
        <is>
          <t>UCL</t>
        </is>
      </c>
      <c r="B337" s="23">
        <f>Capability!J13</f>
        <v/>
      </c>
    </row>
    <row r="338">
      <c r="A338" s="35" t="inlineStr">
        <is>
          <t>CL</t>
        </is>
      </c>
      <c r="B338" s="23">
        <f>Capability!K13</f>
        <v/>
      </c>
    </row>
    <row r="339">
      <c r="A339" s="35" t="inlineStr">
        <is>
          <t>LCL</t>
        </is>
      </c>
      <c r="B339" s="23">
        <f>Capability!L13</f>
        <v/>
      </c>
    </row>
    <row r="340">
      <c r="A340" s="35" t="inlineStr">
        <is>
          <t>mR-bar</t>
        </is>
      </c>
      <c r="B340" s="23">
        <f>Capability!M13</f>
        <v/>
      </c>
    </row>
    <row r="341">
      <c r="A341" s="35" t="inlineStr">
        <is>
          <t>mR UCL</t>
        </is>
      </c>
      <c r="B341" s="23">
        <f>Capability!N13</f>
        <v/>
      </c>
    </row>
    <row r="342">
      <c r="A342" s="37" t="inlineStr">
        <is>
          <t>SPECIFICATION</t>
        </is>
      </c>
      <c r="B342" s="28" t="n"/>
    </row>
    <row r="343">
      <c r="A343" s="35" t="inlineStr">
        <is>
          <t>USL</t>
        </is>
      </c>
      <c r="B343" s="23">
        <f>Capability!Q13</f>
        <v/>
      </c>
    </row>
    <row r="344">
      <c r="A344" s="35" t="inlineStr">
        <is>
          <t>Nominal</t>
        </is>
      </c>
      <c r="B344" s="23">
        <f>Capability!O13</f>
        <v/>
      </c>
    </row>
    <row r="345">
      <c r="A345" s="35" t="inlineStr">
        <is>
          <t>LSL</t>
        </is>
      </c>
      <c r="B345" s="23">
        <f>Capability!P13</f>
        <v/>
      </c>
    </row>
    <row r="346">
      <c r="A346" s="37" t="inlineStr">
        <is>
          <t>CAPABILITY</t>
        </is>
      </c>
      <c r="B346" s="28" t="n"/>
    </row>
    <row r="347">
      <c r="A347" s="35" t="inlineStr">
        <is>
          <t>Cp</t>
        </is>
      </c>
      <c r="B347" s="38">
        <f>Capability!S13</f>
        <v/>
      </c>
    </row>
    <row r="348">
      <c r="A348" s="35" t="inlineStr">
        <is>
          <t>Cpk</t>
        </is>
      </c>
      <c r="B348" s="38">
        <f>Capability!T13</f>
        <v/>
      </c>
    </row>
    <row r="349">
      <c r="A349" s="35" t="inlineStr">
        <is>
          <t>Pp</t>
        </is>
      </c>
      <c r="B349" s="38">
        <f>Capability!U13</f>
        <v/>
      </c>
    </row>
    <row r="350">
      <c r="A350" s="35" t="inlineStr">
        <is>
          <t>Ppk</t>
        </is>
      </c>
      <c r="B350" s="38">
        <f>Capability!V13</f>
        <v/>
      </c>
    </row>
    <row r="351">
      <c r="A351" s="35" t="inlineStr">
        <is>
          <t>In control?</t>
        </is>
      </c>
      <c r="B351" s="36">
        <f>Capability!W13</f>
        <v/>
      </c>
    </row>
    <row r="352">
      <c r="A352" s="35" t="inlineStr">
        <is>
          <t>In spec?</t>
        </is>
      </c>
      <c r="B352" s="36">
        <f>Capability!X13</f>
        <v/>
      </c>
    </row>
    <row r="353">
      <c r="A353" s="35" t="inlineStr">
        <is>
          <t>Verdict</t>
        </is>
      </c>
      <c r="B353" s="36">
        <f>Capability!Y13</f>
        <v/>
      </c>
    </row>
    <row r="364">
      <c r="A364" s="34">
        <f>"FEATURE 10: "&amp;IF(Settings!B26="","(unnamed)",Settings!B26)</f>
        <v/>
      </c>
      <c r="B364" s="9" t="n"/>
    </row>
    <row r="365">
      <c r="A365" s="35" t="inlineStr">
        <is>
          <t>Feature</t>
        </is>
      </c>
      <c r="B365" s="36">
        <f>Capability!A14</f>
        <v/>
      </c>
    </row>
    <row r="366">
      <c r="A366" s="35" t="inlineStr">
        <is>
          <t>Unit</t>
        </is>
      </c>
      <c r="B366" s="36">
        <f>Settings!F26</f>
        <v/>
      </c>
    </row>
    <row r="367">
      <c r="A367" s="35" t="inlineStr">
        <is>
          <t>Samples (n)</t>
        </is>
      </c>
      <c r="B367" s="22">
        <f>Capability!B14</f>
        <v/>
      </c>
    </row>
    <row r="368">
      <c r="A368" s="37" t="inlineStr">
        <is>
          <t>DATA RANGE</t>
        </is>
      </c>
      <c r="B368" s="28" t="n"/>
    </row>
    <row r="369">
      <c r="A369" s="35" t="inlineStr">
        <is>
          <t>Min</t>
        </is>
      </c>
      <c r="B369" s="23">
        <f>Capability!E14</f>
        <v/>
      </c>
    </row>
    <row r="370">
      <c r="A370" s="35" t="inlineStr">
        <is>
          <t>Max</t>
        </is>
      </c>
      <c r="B370" s="23">
        <f>Capability!F14</f>
        <v/>
      </c>
    </row>
    <row r="371">
      <c r="A371" s="35" t="inlineStr">
        <is>
          <t>Range</t>
        </is>
      </c>
      <c r="B371" s="23">
        <f>Capability!G14</f>
        <v/>
      </c>
    </row>
    <row r="372">
      <c r="A372" s="35" t="inlineStr">
        <is>
          <t>Mean</t>
        </is>
      </c>
      <c r="B372" s="23">
        <f>Capability!C14</f>
        <v/>
      </c>
    </row>
    <row r="373">
      <c r="A373" s="35" t="inlineStr">
        <is>
          <t>Median</t>
        </is>
      </c>
      <c r="B373" s="23">
        <f>Capability!D14</f>
        <v/>
      </c>
    </row>
    <row r="374">
      <c r="A374" s="35" t="inlineStr">
        <is>
          <t>Std Dev (overall)</t>
        </is>
      </c>
      <c r="B374" s="23">
        <f>Capability!I14</f>
        <v/>
      </c>
    </row>
    <row r="375">
      <c r="A375" s="35" t="inlineStr">
        <is>
          <t>Sigma (within)</t>
        </is>
      </c>
      <c r="B375" s="23">
        <f>Capability!H14</f>
        <v/>
      </c>
    </row>
    <row r="376">
      <c r="A376" s="37" t="inlineStr">
        <is>
          <t>CONTROL</t>
        </is>
      </c>
      <c r="B376" s="28" t="n"/>
    </row>
    <row r="377">
      <c r="A377" s="35" t="inlineStr">
        <is>
          <t>UCL</t>
        </is>
      </c>
      <c r="B377" s="23">
        <f>Capability!J14</f>
        <v/>
      </c>
    </row>
    <row r="378">
      <c r="A378" s="35" t="inlineStr">
        <is>
          <t>CL</t>
        </is>
      </c>
      <c r="B378" s="23">
        <f>Capability!K14</f>
        <v/>
      </c>
    </row>
    <row r="379">
      <c r="A379" s="35" t="inlineStr">
        <is>
          <t>LCL</t>
        </is>
      </c>
      <c r="B379" s="23">
        <f>Capability!L14</f>
        <v/>
      </c>
    </row>
    <row r="380">
      <c r="A380" s="35" t="inlineStr">
        <is>
          <t>mR-bar</t>
        </is>
      </c>
      <c r="B380" s="23">
        <f>Capability!M14</f>
        <v/>
      </c>
    </row>
    <row r="381">
      <c r="A381" s="35" t="inlineStr">
        <is>
          <t>mR UCL</t>
        </is>
      </c>
      <c r="B381" s="23">
        <f>Capability!N14</f>
        <v/>
      </c>
    </row>
    <row r="382">
      <c r="A382" s="37" t="inlineStr">
        <is>
          <t>SPECIFICATION</t>
        </is>
      </c>
      <c r="B382" s="28" t="n"/>
    </row>
    <row r="383">
      <c r="A383" s="35" t="inlineStr">
        <is>
          <t>USL</t>
        </is>
      </c>
      <c r="B383" s="23">
        <f>Capability!Q14</f>
        <v/>
      </c>
    </row>
    <row r="384">
      <c r="A384" s="35" t="inlineStr">
        <is>
          <t>Nominal</t>
        </is>
      </c>
      <c r="B384" s="23">
        <f>Capability!O14</f>
        <v/>
      </c>
    </row>
    <row r="385">
      <c r="A385" s="35" t="inlineStr">
        <is>
          <t>LSL</t>
        </is>
      </c>
      <c r="B385" s="23">
        <f>Capability!P14</f>
        <v/>
      </c>
    </row>
    <row r="386">
      <c r="A386" s="37" t="inlineStr">
        <is>
          <t>CAPABILITY</t>
        </is>
      </c>
      <c r="B386" s="28" t="n"/>
    </row>
    <row r="387">
      <c r="A387" s="35" t="inlineStr">
        <is>
          <t>Cp</t>
        </is>
      </c>
      <c r="B387" s="38">
        <f>Capability!S14</f>
        <v/>
      </c>
    </row>
    <row r="388">
      <c r="A388" s="35" t="inlineStr">
        <is>
          <t>Cpk</t>
        </is>
      </c>
      <c r="B388" s="38">
        <f>Capability!T14</f>
        <v/>
      </c>
    </row>
    <row r="389">
      <c r="A389" s="35" t="inlineStr">
        <is>
          <t>Pp</t>
        </is>
      </c>
      <c r="B389" s="38">
        <f>Capability!U14</f>
        <v/>
      </c>
    </row>
    <row r="390">
      <c r="A390" s="35" t="inlineStr">
        <is>
          <t>Ppk</t>
        </is>
      </c>
      <c r="B390" s="38">
        <f>Capability!V14</f>
        <v/>
      </c>
    </row>
    <row r="391">
      <c r="A391" s="35" t="inlineStr">
        <is>
          <t>In control?</t>
        </is>
      </c>
      <c r="B391" s="36">
        <f>Capability!W14</f>
        <v/>
      </c>
    </row>
    <row r="392">
      <c r="A392" s="35" t="inlineStr">
        <is>
          <t>In spec?</t>
        </is>
      </c>
      <c r="B392" s="36">
        <f>Capability!X14</f>
        <v/>
      </c>
    </row>
    <row r="393">
      <c r="A393" s="35" t="inlineStr">
        <is>
          <t>Verdict</t>
        </is>
      </c>
      <c r="B393" s="36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44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INDEX('Data Entry'!$H$10022:$BE$10022,1,$B$20)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INDEX(Capability!$E$5:$E$54,$B$20)="","",IF(INDEX(Capability!$L$5:$L$54,$B$20)="",IF(INDEX(Capability!$P$5:$P$54,$B$20)="",INDEX(Capability!$E$5:$E$54,$B$20),MIN(INDEX(Capability!$E$5:$E$54,$B$20),INDEX(Capability!$P$5:$P$54,$B$20))),MIN(IF(INDEX(Capability!$P$5:$P$54,$B$20)="",INDEX(Capability!$E$5:$E$54,$B$20),MIN(INDEX(Capability!$E$5:$E$54,$B$20),INDEX(Capability!$P$5:$P$54,$B$20))),INDEX(Capability!$L$5:$L$54,$B$20))))</f>
        <v/>
      </c>
      <c r="CP1" s="13" t="inlineStr">
        <is>
          <t>RawHi</t>
        </is>
      </c>
      <c r="CQ1" s="33">
        <f>IF(INDEX(Capability!$F$5:$F$54,$B$20)="","",IF(INDEX(Capability!$J$5:$J$54,$B$20)="",IF(INDEX(Capability!$Q$5:$Q$54,$B$20)="",INDEX(Capability!$F$5:$F$54,$B$20),MAX(INDEX(Capability!$F$5:$F$54,$B$20),INDEX(Capability!$Q$5:$Q$54,$B$20))),MAX(IF(INDEX(Capability!$Q$5:$Q$54,$B$20)="",INDEX(Capability!$F$5:$F$54,$B$20),MAX(INDEX(Capability!$F$5:$F$54,$B$20),INDEX(Capability!$Q$5:$Q$54,$B$20))),INDEX(Capability!$J$5:$J$54,$B$20))))</f>
        <v/>
      </c>
      <c r="CR1" s="13" t="inlineStr">
        <is>
          <t>LastRow</t>
        </is>
      </c>
      <c r="CS1" s="33">
        <f>INDEX('Data Entry'!$H$10022:$BE$10022,1,$B$21)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INDEX(Capability!$E$5:$E$54,$B$21)="","",IF(INDEX(Capability!$L$5:$L$54,$B$21)="",IF(INDEX(Capability!$P$5:$P$54,$B$21)="",INDEX(Capability!$E$5:$E$54,$B$21),MIN(INDEX(Capability!$E$5:$E$54,$B$21),INDEX(Capability!$P$5:$P$54,$B$21))),MIN(IF(INDEX(Capability!$P$5:$P$54,$B$21)="",INDEX(Capability!$E$5:$E$54,$B$21),MIN(INDEX(Capability!$E$5:$E$54,$B$21),INDEX(Capability!$P$5:$P$54,$B$21))),INDEX(Capability!$L$5:$L$54,$B$21))))</f>
        <v/>
      </c>
      <c r="DF1" s="13" t="inlineStr">
        <is>
          <t>RawHi</t>
        </is>
      </c>
      <c r="DG1" s="33">
        <f>IF(INDEX(Capability!$F$5:$F$54,$B$21)="","",IF(INDEX(Capability!$J$5:$J$54,$B$21)="",IF(INDEX(Capability!$Q$5:$Q$54,$B$21)="",INDEX(Capability!$F$5:$F$54,$B$21),MAX(INDEX(Capability!$F$5:$F$54,$B$21),INDEX(Capability!$Q$5:$Q$54,$B$21))),MAX(IF(INDEX(Capability!$Q$5:$Q$54,$B$21)="",INDEX(Capability!$F$5:$F$54,$B$21),MAX(INDEX(Capability!$F$5:$F$54,$B$21),INDEX(Capability!$Q$5:$Q$54,$B$21))),INDEX(Capability!$J$5:$J$54,$B$21))))</f>
        <v/>
      </c>
      <c r="DH1" s="13" t="inlineStr">
        <is>
          <t>LastRow</t>
        </is>
      </c>
      <c r="DI1" s="33">
        <f>INDEX('Data Entry'!$H$10022:$BE$10022,1,$B$22)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INDEX(Capability!$E$5:$E$54,$B$22)="","",IF(INDEX(Capability!$L$5:$L$54,$B$22)="",IF(INDEX(Capability!$P$5:$P$54,$B$22)="",INDEX(Capability!$E$5:$E$54,$B$22),MIN(INDEX(Capability!$E$5:$E$54,$B$22),INDEX(Capability!$P$5:$P$54,$B$22))),MIN(IF(INDEX(Capability!$P$5:$P$54,$B$22)="",INDEX(Capability!$E$5:$E$54,$B$22),MIN(INDEX(Capability!$E$5:$E$54,$B$22),INDEX(Capability!$P$5:$P$54,$B$22))),INDEX(Capability!$L$5:$L$54,$B$22))))</f>
        <v/>
      </c>
      <c r="DV1" s="13" t="inlineStr">
        <is>
          <t>RawHi</t>
        </is>
      </c>
      <c r="DW1" s="33">
        <f>IF(INDEX(Capability!$F$5:$F$54,$B$22)="","",IF(INDEX(Capability!$J$5:$J$54,$B$22)="",IF(INDEX(Capability!$Q$5:$Q$54,$B$22)="",INDEX(Capability!$F$5:$F$54,$B$22),MAX(INDEX(Capability!$F$5:$F$54,$B$22),INDEX(Capability!$Q$5:$Q$54,$B$22))),MAX(IF(INDEX(Capability!$Q$5:$Q$54,$B$22)="",INDEX(Capability!$F$5:$F$54,$B$22),MAX(INDEX(Capability!$F$5:$F$54,$B$22),INDEX(Capability!$Q$5:$Q$54,$B$22))),INDEX(Capability!$J$5:$J$54,$B$22))))</f>
        <v/>
      </c>
      <c r="DX1" s="13" t="inlineStr">
        <is>
          <t>LastRow</t>
        </is>
      </c>
      <c r="DY1" s="33">
        <f>INDEX('Data Entry'!$H$10022:$BE$10022,1,$B$23)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INDEX(Capability!$E$5:$E$54,$B$23)="","",IF(INDEX(Capability!$L$5:$L$54,$B$23)="",IF(INDEX(Capability!$P$5:$P$54,$B$23)="",INDEX(Capability!$E$5:$E$54,$B$23),MIN(INDEX(Capability!$E$5:$E$54,$B$23),INDEX(Capability!$P$5:$P$54,$B$23))),MIN(IF(INDEX(Capability!$P$5:$P$54,$B$23)="",INDEX(Capability!$E$5:$E$54,$B$23),MIN(INDEX(Capability!$E$5:$E$54,$B$23),INDEX(Capability!$P$5:$P$54,$B$23))),INDEX(Capability!$L$5:$L$54,$B$23))))</f>
        <v/>
      </c>
      <c r="EL1" s="13" t="inlineStr">
        <is>
          <t>RawHi</t>
        </is>
      </c>
      <c r="EM1" s="33">
        <f>IF(INDEX(Capability!$F$5:$F$54,$B$23)="","",IF(INDEX(Capability!$J$5:$J$54,$B$23)="",IF(INDEX(Capability!$Q$5:$Q$54,$B$23)="",INDEX(Capability!$F$5:$F$54,$B$23),MAX(INDEX(Capability!$F$5:$F$54,$B$23),INDEX(Capability!$Q$5:$Q$54,$B$23))),MAX(IF(INDEX(Capability!$Q$5:$Q$54,$B$23)="",INDEX(Capability!$F$5:$F$54,$B$23),MAX(INDEX(Capability!$F$5:$F$54,$B$23),INDEX(Capability!$Q$5:$Q$54,$B$23))),INDEX(Capability!$J$5:$J$54,$B$23)))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</row>
    <row r="4">
      <c r="A4" s="4" t="inlineStr">
        <is>
          <t>MONITOR CONFIGURATION</t>
        </is>
      </c>
      <c r="B4" s="9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IF(OR(INDEX(Capability!$J$5:$J$54,$B$20)="",CI$1=""),NA(),IF(AND(INDEX(Capability!$J$5:$J$54,$B$20)&gt;=(CG$1+CI$1*0),INDEX(Capability!$J$5:$J$54,$B$20)&lt;(CG$1+CI$1*1)),CK$1*1.04,NA()))</f>
        <v/>
      </c>
      <c r="CQ4">
        <f>IF(OR(INDEX(Capability!$L$5:$L$54,$B$20)="",CI$1=""),NA(),IF(AND(INDEX(Capability!$L$5:$L$54,$B$20)&gt;=(CG$1+CI$1*0),INDEX(Capability!$L$5:$L$54,$B$20)&lt;(CG$1+CI$1*1)),CK$1*1.04,NA()))</f>
        <v/>
      </c>
      <c r="CR4">
        <f>IF((CU$1+0)&gt;CS$1,NA(),(CU$1+0)-4)</f>
        <v/>
      </c>
      <c r="CS4">
        <f>IF((CU$1+0)&gt;CS$1,NA(),INDEX('Data Entry'!$H$5:$BE$10004,(CU$1+0)-4,$B$21))</f>
        <v/>
      </c>
      <c r="CT4">
        <f>IF(ISNA(CR4),NA(),INDEX(Capability!$K$5:$K$54,$B$21))</f>
        <v/>
      </c>
      <c r="CU4">
        <f>IF(ISNA(CR4),NA(),INDEX(Capability!$J$5:$J$54,$B$21))</f>
        <v/>
      </c>
      <c r="CV4">
        <f>IF(ISNA(CR4),NA(),INDEX(Capability!$L$5:$L$54,$B$21))</f>
        <v/>
      </c>
      <c r="CW4">
        <f>NA()</f>
        <v/>
      </c>
      <c r="CX4">
        <f>IF(ISNA(CR4),NA(),INDEX(Capability!$N$5:$N$54,$B$21))</f>
        <v/>
      </c>
      <c r="CY4">
        <f>IF(ISNA(CR4),NA(),IF(OR(INDEX(Capability!$Q$5:$Q$54,$B$21)="",Settings!$F$7&lt;&gt;"Y"),NA(),INDEX(Capability!$Q$5:$Q$54,$B$21)))</f>
        <v/>
      </c>
      <c r="CZ4">
        <f>IF(ISNA(CR4),NA(),IF(OR(INDEX(Capability!$P$5:$P$54,$B$21)="",Settings!$F$7&lt;&gt;"Y"),NA(),INDEX(Capability!$P$5:$P$54,$B$21)))</f>
        <v/>
      </c>
      <c r="DA4">
        <f>IF(CY$1="","",ROUND(CW$1+CY$1*0.5,4))</f>
        <v/>
      </c>
      <c r="DB4">
        <f>IF(CY$1="","",COUNTIFS(INDEX('Data Entry'!$H$5:$BE$10004,0,$B$21),"&gt;="&amp;(CW$1+CY$1*0),INDEX('Data Entry'!$H$5:$BE$10004,0,$B$21),"&lt;"&amp;(CW$1+CY$1*1)))</f>
        <v/>
      </c>
      <c r="DC4">
        <f>IF(OR(INDEX(Capability!$P$5:$P$54,$B$21)="",CY$1=""),NA(),IF(AND(INDEX(Capability!$P$5:$P$54,$B$21)&gt;=(CW$1+CY$1*0),INDEX(Capability!$P$5:$P$54,$B$21)&lt;(CW$1+CY$1*1)),DA$1*1.15,NA()))</f>
        <v/>
      </c>
      <c r="DD4">
        <f>IF(OR(INDEX(Capability!$Q$5:$Q$54,$B$21)="",CY$1=""),NA(),IF(AND(INDEX(Capability!$Q$5:$Q$54,$B$21)&gt;=(CW$1+CY$1*0),INDEX(Capability!$Q$5:$Q$54,$B$21)&lt;(CW$1+CY$1*1)),DA$1*1.15,NA()))</f>
        <v/>
      </c>
      <c r="DF4">
        <f>IF(OR(INDEX(Capability!$J$5:$J$54,$B$21)="",CY$1=""),NA(),IF(AND(INDEX(Capability!$J$5:$J$54,$B$21)&gt;=(CW$1+CY$1*0),INDEX(Capability!$J$5:$J$54,$B$21)&lt;(CW$1+CY$1*1)),DA$1*1.04,NA()))</f>
        <v/>
      </c>
      <c r="DG4">
        <f>IF(OR(INDEX(Capability!$L$5:$L$54,$B$21)="",CY$1=""),NA(),IF(AND(INDEX(Capability!$L$5:$L$54,$B$21)&gt;=(CW$1+CY$1*0),INDEX(Capability!$L$5:$L$54,$B$21)&lt;(CW$1+CY$1*1)),DA$1*1.04,NA()))</f>
        <v/>
      </c>
      <c r="DH4">
        <f>IF((DK$1+0)&gt;DI$1,NA(),(DK$1+0)-4)</f>
        <v/>
      </c>
      <c r="DI4">
        <f>IF((DK$1+0)&gt;DI$1,NA(),INDEX('Data Entry'!$H$5:$BE$10004,(DK$1+0)-4,$B$22))</f>
        <v/>
      </c>
      <c r="DJ4">
        <f>IF(ISNA(DH4),NA(),INDEX(Capability!$K$5:$K$54,$B$22))</f>
        <v/>
      </c>
      <c r="DK4">
        <f>IF(ISNA(DH4),NA(),INDEX(Capability!$J$5:$J$54,$B$22))</f>
        <v/>
      </c>
      <c r="DL4">
        <f>IF(ISNA(DH4),NA(),INDEX(Capability!$L$5:$L$54,$B$22))</f>
        <v/>
      </c>
      <c r="DM4">
        <f>NA()</f>
        <v/>
      </c>
      <c r="DN4">
        <f>IF(ISNA(DH4),NA(),INDEX(Capability!$N$5:$N$54,$B$22))</f>
        <v/>
      </c>
      <c r="DO4">
        <f>IF(ISNA(DH4),NA(),IF(OR(INDEX(Capability!$Q$5:$Q$54,$B$22)="",Settings!$F$7&lt;&gt;"Y"),NA(),INDEX(Capability!$Q$5:$Q$54,$B$22)))</f>
        <v/>
      </c>
      <c r="DP4">
        <f>IF(ISNA(DH4),NA(),IF(OR(INDEX(Capability!$P$5:$P$54,$B$22)="",Settings!$F$7&lt;&gt;"Y"),NA(),INDEX(Capability!$P$5:$P$54,$B$22)))</f>
        <v/>
      </c>
      <c r="DQ4">
        <f>IF(DO$1="","",ROUND(DM$1+DO$1*0.5,4))</f>
        <v/>
      </c>
      <c r="DR4">
        <f>IF(DO$1="","",COUNTIFS(INDEX('Data Entry'!$H$5:$BE$10004,0,$B$22),"&gt;="&amp;(DM$1+DO$1*0),INDEX('Data Entry'!$H$5:$BE$10004,0,$B$22),"&lt;"&amp;(DM$1+DO$1*1)))</f>
        <v/>
      </c>
      <c r="DS4">
        <f>IF(OR(INDEX(Capability!$P$5:$P$54,$B$22)="",DO$1=""),NA(),IF(AND(INDEX(Capability!$P$5:$P$54,$B$22)&gt;=(DM$1+DO$1*0),INDEX(Capability!$P$5:$P$54,$B$22)&lt;(DM$1+DO$1*1)),DQ$1*1.15,NA()))</f>
        <v/>
      </c>
      <c r="DT4">
        <f>IF(OR(INDEX(Capability!$Q$5:$Q$54,$B$22)="",DO$1=""),NA(),IF(AND(INDEX(Capability!$Q$5:$Q$54,$B$22)&gt;=(DM$1+DO$1*0),INDEX(Capability!$Q$5:$Q$54,$B$22)&lt;(DM$1+DO$1*1)),DQ$1*1.15,NA()))</f>
        <v/>
      </c>
      <c r="DV4">
        <f>IF(OR(INDEX(Capability!$J$5:$J$54,$B$22)="",DO$1=""),NA(),IF(AND(INDEX(Capability!$J$5:$J$54,$B$22)&gt;=(DM$1+DO$1*0),INDEX(Capability!$J$5:$J$54,$B$22)&lt;(DM$1+DO$1*1)),DQ$1*1.04,NA()))</f>
        <v/>
      </c>
      <c r="DW4">
        <f>IF(OR(INDEX(Capability!$L$5:$L$54,$B$22)="",DO$1=""),NA(),IF(AND(INDEX(Capability!$L$5:$L$54,$B$22)&gt;=(DM$1+DO$1*0),INDEX(Capability!$L$5:$L$54,$B$22)&lt;(DM$1+DO$1*1)),DQ$1*1.04,NA()))</f>
        <v/>
      </c>
      <c r="DX4">
        <f>IF((EA$1+0)&gt;DY$1,NA(),(EA$1+0)-4)</f>
        <v/>
      </c>
      <c r="DY4">
        <f>IF((EA$1+0)&gt;DY$1,NA(),INDEX('Data Entry'!$H$5:$BE$10004,(EA$1+0)-4,$B$23))</f>
        <v/>
      </c>
      <c r="DZ4">
        <f>IF(ISNA(DX4),NA(),INDEX(Capability!$K$5:$K$54,$B$23))</f>
        <v/>
      </c>
      <c r="EA4">
        <f>IF(ISNA(DX4),NA(),INDEX(Capability!$J$5:$J$54,$B$23))</f>
        <v/>
      </c>
      <c r="EB4">
        <f>IF(ISNA(DX4),NA(),INDEX(Capability!$L$5:$L$54,$B$23))</f>
        <v/>
      </c>
      <c r="EC4">
        <f>NA()</f>
        <v/>
      </c>
      <c r="ED4">
        <f>IF(ISNA(DX4),NA(),INDEX(Capability!$N$5:$N$54,$B$23))</f>
        <v/>
      </c>
      <c r="EE4">
        <f>IF(ISNA(DX4),NA(),IF(OR(INDEX(Capability!$Q$5:$Q$54,$B$23)="",Settings!$F$7&lt;&gt;"Y"),NA(),INDEX(Capability!$Q$5:$Q$54,$B$23)))</f>
        <v/>
      </c>
      <c r="EF4">
        <f>IF(ISNA(DX4),NA(),IF(OR(INDEX(Capability!$P$5:$P$54,$B$23)="",Settings!$F$7&lt;&gt;"Y"),NA(),INDEX(Capability!$P$5:$P$54,$B$23)))</f>
        <v/>
      </c>
      <c r="EG4">
        <f>IF(EE$1="","",ROUND(EC$1+EE$1*0.5,4))</f>
        <v/>
      </c>
      <c r="EH4">
        <f>IF(EE$1="","",COUNTIFS(INDEX('Data Entry'!$H$5:$BE$10004,0,$B$23),"&gt;="&amp;(EC$1+EE$1*0),INDEX('Data Entry'!$H$5:$BE$10004,0,$B$23),"&lt;"&amp;(EC$1+EE$1*1)))</f>
        <v/>
      </c>
      <c r="EI4">
        <f>IF(OR(INDEX(Capability!$P$5:$P$54,$B$23)="",EE$1=""),NA(),IF(AND(INDEX(Capability!$P$5:$P$54,$B$23)&gt;=(EC$1+EE$1*0),INDEX(Capability!$P$5:$P$54,$B$23)&lt;(EC$1+EE$1*1)),EG$1*1.15,NA()))</f>
        <v/>
      </c>
      <c r="EJ4">
        <f>IF(OR(INDEX(Capability!$Q$5:$Q$54,$B$23)="",EE$1=""),NA(),IF(AND(INDEX(Capability!$Q$5:$Q$54,$B$23)&gt;=(EC$1+EE$1*0),INDEX(Capability!$Q$5:$Q$54,$B$23)&lt;(EC$1+EE$1*1)),EG$1*1.15,NA()))</f>
        <v/>
      </c>
      <c r="EL4">
        <f>IF(OR(INDEX(Capability!$J$5:$J$54,$B$23)="",EE$1=""),NA(),IF(AND(INDEX(Capability!$J$5:$J$54,$B$23)&gt;=(EC$1+EE$1*0),INDEX(Capability!$J$5:$J$54,$B$23)&lt;(EC$1+EE$1*1)),EG$1*1.04,NA()))</f>
        <v/>
      </c>
      <c r="EM4">
        <f>IF(OR(INDEX(Capability!$L$5:$L$54,$B$23)="",EE$1=""),NA(),IF(AND(INDEX(Capability!$L$5:$L$54,$B$23)&gt;=(EC$1+EE$1*0),INDEX(Capability!$L$5:$L$54,$B$23)&lt;(EC$1+EE$1*1)),EG$1*1.04,NA()))</f>
        <v/>
      </c>
    </row>
    <row r="5">
      <c r="A5" s="10" t="inlineStr">
        <is>
          <t>Watch Folder</t>
        </is>
      </c>
      <c r="B5" s="39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IF(OR(INDEX(Capability!$J$5:$J$54,$B$20)="",CI$1=""),NA(),IF(AND(INDEX(Capability!$J$5:$J$54,$B$20)&gt;=(CG$1+CI$1*1),INDEX(Capability!$J$5:$J$54,$B$20)&lt;(CG$1+CI$1*2)),CK$1*1.04,NA()))</f>
        <v/>
      </c>
      <c r="CQ5">
        <f>IF(OR(INDEX(Capability!$L$5:$L$54,$B$20)="",CI$1=""),NA(),IF(AND(INDEX(Capability!$L$5:$L$54,$B$20)&gt;=(CG$1+CI$1*1),INDEX(Capability!$L$5:$L$54,$B$20)&lt;(CG$1+CI$1*2)),CK$1*1.04,NA()))</f>
        <v/>
      </c>
      <c r="CR5">
        <f>IF((CU$1+1)&gt;CS$1,NA(),(CU$1+1)-4)</f>
        <v/>
      </c>
      <c r="CS5">
        <f>IF((CU$1+1)&gt;CS$1,NA(),INDEX('Data Entry'!$H$5:$BE$10004,(CU$1+1)-4,$B$21))</f>
        <v/>
      </c>
      <c r="CT5">
        <f>IF(ISNA(CR5),NA(),INDEX(Capability!$K$5:$K$54,$B$21))</f>
        <v/>
      </c>
      <c r="CU5">
        <f>IF(ISNA(CR5),NA(),INDEX(Capability!$J$5:$J$54,$B$21))</f>
        <v/>
      </c>
      <c r="CV5">
        <f>IF(ISNA(CR5),NA(),INDEX(Capability!$L$5:$L$54,$B$21))</f>
        <v/>
      </c>
      <c r="CW5">
        <f>IF(OR(ISNA(CS5),ISNA(CS4)),NA(),ABS(CS5-CS4))</f>
        <v/>
      </c>
      <c r="CX5">
        <f>IF(ISNA(CR5),NA(),INDEX(Capability!$N$5:$N$54,$B$21))</f>
        <v/>
      </c>
      <c r="CY5">
        <f>IF(ISNA(CR5),NA(),IF(OR(INDEX(Capability!$Q$5:$Q$54,$B$21)="",Settings!$F$7&lt;&gt;"Y"),NA(),INDEX(Capability!$Q$5:$Q$54,$B$21)))</f>
        <v/>
      </c>
      <c r="CZ5">
        <f>IF(ISNA(CR5),NA(),IF(OR(INDEX(Capability!$P$5:$P$54,$B$21)="",Settings!$F$7&lt;&gt;"Y"),NA(),INDEX(Capability!$P$5:$P$54,$B$21)))</f>
        <v/>
      </c>
      <c r="DA5">
        <f>IF(CY$1="","",ROUND(CW$1+CY$1*1.5,4))</f>
        <v/>
      </c>
      <c r="DB5">
        <f>IF(CY$1="","",COUNTIFS(INDEX('Data Entry'!$H$5:$BE$10004,0,$B$21),"&gt;="&amp;(CW$1+CY$1*1),INDEX('Data Entry'!$H$5:$BE$10004,0,$B$21),"&lt;"&amp;(CW$1+CY$1*2)))</f>
        <v/>
      </c>
      <c r="DC5">
        <f>IF(OR(INDEX(Capability!$P$5:$P$54,$B$21)="",CY$1=""),NA(),IF(AND(INDEX(Capability!$P$5:$P$54,$B$21)&gt;=(CW$1+CY$1*1),INDEX(Capability!$P$5:$P$54,$B$21)&lt;(CW$1+CY$1*2)),DA$1*1.15,NA()))</f>
        <v/>
      </c>
      <c r="DD5">
        <f>IF(OR(INDEX(Capability!$Q$5:$Q$54,$B$21)="",CY$1=""),NA(),IF(AND(INDEX(Capability!$Q$5:$Q$54,$B$21)&gt;=(CW$1+CY$1*1),INDEX(Capability!$Q$5:$Q$54,$B$21)&lt;(CW$1+CY$1*2)),DA$1*1.15,NA()))</f>
        <v/>
      </c>
      <c r="DF5">
        <f>IF(OR(INDEX(Capability!$J$5:$J$54,$B$21)="",CY$1=""),NA(),IF(AND(INDEX(Capability!$J$5:$J$54,$B$21)&gt;=(CW$1+CY$1*1),INDEX(Capability!$J$5:$J$54,$B$21)&lt;(CW$1+CY$1*2)),DA$1*1.04,NA()))</f>
        <v/>
      </c>
      <c r="DG5">
        <f>IF(OR(INDEX(Capability!$L$5:$L$54,$B$21)="",CY$1=""),NA(),IF(AND(INDEX(Capability!$L$5:$L$54,$B$21)&gt;=(CW$1+CY$1*1),INDEX(Capability!$L$5:$L$54,$B$21)&lt;(CW$1+CY$1*2)),DA$1*1.04,NA()))</f>
        <v/>
      </c>
      <c r="DH5">
        <f>IF((DK$1+1)&gt;DI$1,NA(),(DK$1+1)-4)</f>
        <v/>
      </c>
      <c r="DI5">
        <f>IF((DK$1+1)&gt;DI$1,NA(),INDEX('Data Entry'!$H$5:$BE$10004,(DK$1+1)-4,$B$22))</f>
        <v/>
      </c>
      <c r="DJ5">
        <f>IF(ISNA(DH5),NA(),INDEX(Capability!$K$5:$K$54,$B$22))</f>
        <v/>
      </c>
      <c r="DK5">
        <f>IF(ISNA(DH5),NA(),INDEX(Capability!$J$5:$J$54,$B$22))</f>
        <v/>
      </c>
      <c r="DL5">
        <f>IF(ISNA(DH5),NA(),INDEX(Capability!$L$5:$L$54,$B$22))</f>
        <v/>
      </c>
      <c r="DM5">
        <f>IF(OR(ISNA(DI5),ISNA(DI4)),NA(),ABS(DI5-DI4))</f>
        <v/>
      </c>
      <c r="DN5">
        <f>IF(ISNA(DH5),NA(),INDEX(Capability!$N$5:$N$54,$B$22))</f>
        <v/>
      </c>
      <c r="DO5">
        <f>IF(ISNA(DH5),NA(),IF(OR(INDEX(Capability!$Q$5:$Q$54,$B$22)="",Settings!$F$7&lt;&gt;"Y"),NA(),INDEX(Capability!$Q$5:$Q$54,$B$22)))</f>
        <v/>
      </c>
      <c r="DP5">
        <f>IF(ISNA(DH5),NA(),IF(OR(INDEX(Capability!$P$5:$P$54,$B$22)="",Settings!$F$7&lt;&gt;"Y"),NA(),INDEX(Capability!$P$5:$P$54,$B$22)))</f>
        <v/>
      </c>
      <c r="DQ5">
        <f>IF(DO$1="","",ROUND(DM$1+DO$1*1.5,4))</f>
        <v/>
      </c>
      <c r="DR5">
        <f>IF(DO$1="","",COUNTIFS(INDEX('Data Entry'!$H$5:$BE$10004,0,$B$22),"&gt;="&amp;(DM$1+DO$1*1),INDEX('Data Entry'!$H$5:$BE$10004,0,$B$22),"&lt;"&amp;(DM$1+DO$1*2)))</f>
        <v/>
      </c>
      <c r="DS5">
        <f>IF(OR(INDEX(Capability!$P$5:$P$54,$B$22)="",DO$1=""),NA(),IF(AND(INDEX(Capability!$P$5:$P$54,$B$22)&gt;=(DM$1+DO$1*1),INDEX(Capability!$P$5:$P$54,$B$22)&lt;(DM$1+DO$1*2)),DQ$1*1.15,NA()))</f>
        <v/>
      </c>
      <c r="DT5">
        <f>IF(OR(INDEX(Capability!$Q$5:$Q$54,$B$22)="",DO$1=""),NA(),IF(AND(INDEX(Capability!$Q$5:$Q$54,$B$22)&gt;=(DM$1+DO$1*1),INDEX(Capability!$Q$5:$Q$54,$B$22)&lt;(DM$1+DO$1*2)),DQ$1*1.15,NA()))</f>
        <v/>
      </c>
      <c r="DV5">
        <f>IF(OR(INDEX(Capability!$J$5:$J$54,$B$22)="",DO$1=""),NA(),IF(AND(INDEX(Capability!$J$5:$J$54,$B$22)&gt;=(DM$1+DO$1*1),INDEX(Capability!$J$5:$J$54,$B$22)&lt;(DM$1+DO$1*2)),DQ$1*1.04,NA()))</f>
        <v/>
      </c>
      <c r="DW5">
        <f>IF(OR(INDEX(Capability!$L$5:$L$54,$B$22)="",DO$1=""),NA(),IF(AND(INDEX(Capability!$L$5:$L$54,$B$22)&gt;=(DM$1+DO$1*1),INDEX(Capability!$L$5:$L$54,$B$22)&lt;(DM$1+DO$1*2)),DQ$1*1.04,NA()))</f>
        <v/>
      </c>
      <c r="DX5">
        <f>IF((EA$1+1)&gt;DY$1,NA(),(EA$1+1)-4)</f>
        <v/>
      </c>
      <c r="DY5">
        <f>IF((EA$1+1)&gt;DY$1,NA(),INDEX('Data Entry'!$H$5:$BE$10004,(EA$1+1)-4,$B$23))</f>
        <v/>
      </c>
      <c r="DZ5">
        <f>IF(ISNA(DX5),NA(),INDEX(Capability!$K$5:$K$54,$B$23))</f>
        <v/>
      </c>
      <c r="EA5">
        <f>IF(ISNA(DX5),NA(),INDEX(Capability!$J$5:$J$54,$B$23))</f>
        <v/>
      </c>
      <c r="EB5">
        <f>IF(ISNA(DX5),NA(),INDEX(Capability!$L$5:$L$54,$B$23))</f>
        <v/>
      </c>
      <c r="EC5">
        <f>IF(OR(ISNA(DY5),ISNA(DY4)),NA(),ABS(DY5-DY4))</f>
        <v/>
      </c>
      <c r="ED5">
        <f>IF(ISNA(DX5),NA(),INDEX(Capability!$N$5:$N$54,$B$23))</f>
        <v/>
      </c>
      <c r="EE5">
        <f>IF(ISNA(DX5),NA(),IF(OR(INDEX(Capability!$Q$5:$Q$54,$B$23)="",Settings!$F$7&lt;&gt;"Y"),NA(),INDEX(Capability!$Q$5:$Q$54,$B$23)))</f>
        <v/>
      </c>
      <c r="EF5">
        <f>IF(ISNA(DX5),NA(),IF(OR(INDEX(Capability!$P$5:$P$54,$B$23)="",Settings!$F$7&lt;&gt;"Y"),NA(),INDEX(Capability!$P$5:$P$54,$B$23)))</f>
        <v/>
      </c>
      <c r="EG5">
        <f>IF(EE$1="","",ROUND(EC$1+EE$1*1.5,4))</f>
        <v/>
      </c>
      <c r="EH5">
        <f>IF(EE$1="","",COUNTIFS(INDEX('Data Entry'!$H$5:$BE$10004,0,$B$23),"&gt;="&amp;(EC$1+EE$1*1),INDEX('Data Entry'!$H$5:$BE$10004,0,$B$23),"&lt;"&amp;(EC$1+EE$1*2)))</f>
        <v/>
      </c>
      <c r="EI5">
        <f>IF(OR(INDEX(Capability!$P$5:$P$54,$B$23)="",EE$1=""),NA(),IF(AND(INDEX(Capability!$P$5:$P$54,$B$23)&gt;=(EC$1+EE$1*1),INDEX(Capability!$P$5:$P$54,$B$23)&lt;(EC$1+EE$1*2)),EG$1*1.15,NA()))</f>
        <v/>
      </c>
      <c r="EJ5">
        <f>IF(OR(INDEX(Capability!$Q$5:$Q$54,$B$23)="",EE$1=""),NA(),IF(AND(INDEX(Capability!$Q$5:$Q$54,$B$23)&gt;=(EC$1+EE$1*1),INDEX(Capability!$Q$5:$Q$54,$B$23)&lt;(EC$1+EE$1*2)),EG$1*1.15,NA()))</f>
        <v/>
      </c>
      <c r="EL5">
        <f>IF(OR(INDEX(Capability!$J$5:$J$54,$B$23)="",EE$1=""),NA(),IF(AND(INDEX(Capability!$J$5:$J$54,$B$23)&gt;=(EC$1+EE$1*1),INDEX(Capability!$J$5:$J$54,$B$23)&lt;(EC$1+EE$1*2)),EG$1*1.04,NA()))</f>
        <v/>
      </c>
      <c r="EM5">
        <f>IF(OR(INDEX(Capability!$L$5:$L$54,$B$23)="",EE$1=""),NA(),IF(AND(INDEX(Capability!$L$5:$L$54,$B$23)&gt;=(EC$1+EE$1*1),INDEX(Capability!$L$5:$L$54,$B$23)&lt;(EC$1+EE$1*2)),EG$1*1.04,NA()))</f>
        <v/>
      </c>
    </row>
    <row r="6">
      <c r="A6" s="10" t="inlineStr">
        <is>
          <t>File Pattern</t>
        </is>
      </c>
      <c r="B6" s="39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IF(OR(INDEX(Capability!$J$5:$J$54,$B$20)="",CI$1=""),NA(),IF(AND(INDEX(Capability!$J$5:$J$54,$B$20)&gt;=(CG$1+CI$1*2),INDEX(Capability!$J$5:$J$54,$B$20)&lt;(CG$1+CI$1*3)),CK$1*1.04,NA()))</f>
        <v/>
      </c>
      <c r="CQ6">
        <f>IF(OR(INDEX(Capability!$L$5:$L$54,$B$20)="",CI$1=""),NA(),IF(AND(INDEX(Capability!$L$5:$L$54,$B$20)&gt;=(CG$1+CI$1*2),INDEX(Capability!$L$5:$L$54,$B$20)&lt;(CG$1+CI$1*3)),CK$1*1.04,NA()))</f>
        <v/>
      </c>
      <c r="CR6">
        <f>IF((CU$1+2)&gt;CS$1,NA(),(CU$1+2)-4)</f>
        <v/>
      </c>
      <c r="CS6">
        <f>IF((CU$1+2)&gt;CS$1,NA(),INDEX('Data Entry'!$H$5:$BE$10004,(CU$1+2)-4,$B$21))</f>
        <v/>
      </c>
      <c r="CT6">
        <f>IF(ISNA(CR6),NA(),INDEX(Capability!$K$5:$K$54,$B$21))</f>
        <v/>
      </c>
      <c r="CU6">
        <f>IF(ISNA(CR6),NA(),INDEX(Capability!$J$5:$J$54,$B$21))</f>
        <v/>
      </c>
      <c r="CV6">
        <f>IF(ISNA(CR6),NA(),INDEX(Capability!$L$5:$L$54,$B$21))</f>
        <v/>
      </c>
      <c r="CW6">
        <f>IF(OR(ISNA(CS6),ISNA(CS5)),NA(),ABS(CS6-CS5))</f>
        <v/>
      </c>
      <c r="CX6">
        <f>IF(ISNA(CR6),NA(),INDEX(Capability!$N$5:$N$54,$B$21))</f>
        <v/>
      </c>
      <c r="CY6">
        <f>IF(ISNA(CR6),NA(),IF(OR(INDEX(Capability!$Q$5:$Q$54,$B$21)="",Settings!$F$7&lt;&gt;"Y"),NA(),INDEX(Capability!$Q$5:$Q$54,$B$21)))</f>
        <v/>
      </c>
      <c r="CZ6">
        <f>IF(ISNA(CR6),NA(),IF(OR(INDEX(Capability!$P$5:$P$54,$B$21)="",Settings!$F$7&lt;&gt;"Y"),NA(),INDEX(Capability!$P$5:$P$54,$B$21)))</f>
        <v/>
      </c>
      <c r="DA6">
        <f>IF(CY$1="","",ROUND(CW$1+CY$1*2.5,4))</f>
        <v/>
      </c>
      <c r="DB6">
        <f>IF(CY$1="","",COUNTIFS(INDEX('Data Entry'!$H$5:$BE$10004,0,$B$21),"&gt;="&amp;(CW$1+CY$1*2),INDEX('Data Entry'!$H$5:$BE$10004,0,$B$21),"&lt;"&amp;(CW$1+CY$1*3)))</f>
        <v/>
      </c>
      <c r="DC6">
        <f>IF(OR(INDEX(Capability!$P$5:$P$54,$B$21)="",CY$1=""),NA(),IF(AND(INDEX(Capability!$P$5:$P$54,$B$21)&gt;=(CW$1+CY$1*2),INDEX(Capability!$P$5:$P$54,$B$21)&lt;(CW$1+CY$1*3)),DA$1*1.15,NA()))</f>
        <v/>
      </c>
      <c r="DD6">
        <f>IF(OR(INDEX(Capability!$Q$5:$Q$54,$B$21)="",CY$1=""),NA(),IF(AND(INDEX(Capability!$Q$5:$Q$54,$B$21)&gt;=(CW$1+CY$1*2),INDEX(Capability!$Q$5:$Q$54,$B$21)&lt;(CW$1+CY$1*3)),DA$1*1.15,NA()))</f>
        <v/>
      </c>
      <c r="DF6">
        <f>IF(OR(INDEX(Capability!$J$5:$J$54,$B$21)="",CY$1=""),NA(),IF(AND(INDEX(Capability!$J$5:$J$54,$B$21)&gt;=(CW$1+CY$1*2),INDEX(Capability!$J$5:$J$54,$B$21)&lt;(CW$1+CY$1*3)),DA$1*1.04,NA()))</f>
        <v/>
      </c>
      <c r="DG6">
        <f>IF(OR(INDEX(Capability!$L$5:$L$54,$B$21)="",CY$1=""),NA(),IF(AND(INDEX(Capability!$L$5:$L$54,$B$21)&gt;=(CW$1+CY$1*2),INDEX(Capability!$L$5:$L$54,$B$21)&lt;(CW$1+CY$1*3)),DA$1*1.04,NA()))</f>
        <v/>
      </c>
      <c r="DH6">
        <f>IF((DK$1+2)&gt;DI$1,NA(),(DK$1+2)-4)</f>
        <v/>
      </c>
      <c r="DI6">
        <f>IF((DK$1+2)&gt;DI$1,NA(),INDEX('Data Entry'!$H$5:$BE$10004,(DK$1+2)-4,$B$22))</f>
        <v/>
      </c>
      <c r="DJ6">
        <f>IF(ISNA(DH6),NA(),INDEX(Capability!$K$5:$K$54,$B$22))</f>
        <v/>
      </c>
      <c r="DK6">
        <f>IF(ISNA(DH6),NA(),INDEX(Capability!$J$5:$J$54,$B$22))</f>
        <v/>
      </c>
      <c r="DL6">
        <f>IF(ISNA(DH6),NA(),INDEX(Capability!$L$5:$L$54,$B$22))</f>
        <v/>
      </c>
      <c r="DM6">
        <f>IF(OR(ISNA(DI6),ISNA(DI5)),NA(),ABS(DI6-DI5))</f>
        <v/>
      </c>
      <c r="DN6">
        <f>IF(ISNA(DH6),NA(),INDEX(Capability!$N$5:$N$54,$B$22))</f>
        <v/>
      </c>
      <c r="DO6">
        <f>IF(ISNA(DH6),NA(),IF(OR(INDEX(Capability!$Q$5:$Q$54,$B$22)="",Settings!$F$7&lt;&gt;"Y"),NA(),INDEX(Capability!$Q$5:$Q$54,$B$22)))</f>
        <v/>
      </c>
      <c r="DP6">
        <f>IF(ISNA(DH6),NA(),IF(OR(INDEX(Capability!$P$5:$P$54,$B$22)="",Settings!$F$7&lt;&gt;"Y"),NA(),INDEX(Capability!$P$5:$P$54,$B$22)))</f>
        <v/>
      </c>
      <c r="DQ6">
        <f>IF(DO$1="","",ROUND(DM$1+DO$1*2.5,4))</f>
        <v/>
      </c>
      <c r="DR6">
        <f>IF(DO$1="","",COUNTIFS(INDEX('Data Entry'!$H$5:$BE$10004,0,$B$22),"&gt;="&amp;(DM$1+DO$1*2),INDEX('Data Entry'!$H$5:$BE$10004,0,$B$22),"&lt;"&amp;(DM$1+DO$1*3)))</f>
        <v/>
      </c>
      <c r="DS6">
        <f>IF(OR(INDEX(Capability!$P$5:$P$54,$B$22)="",DO$1=""),NA(),IF(AND(INDEX(Capability!$P$5:$P$54,$B$22)&gt;=(DM$1+DO$1*2),INDEX(Capability!$P$5:$P$54,$B$22)&lt;(DM$1+DO$1*3)),DQ$1*1.15,NA()))</f>
        <v/>
      </c>
      <c r="DT6">
        <f>IF(OR(INDEX(Capability!$Q$5:$Q$54,$B$22)="",DO$1=""),NA(),IF(AND(INDEX(Capability!$Q$5:$Q$54,$B$22)&gt;=(DM$1+DO$1*2),INDEX(Capability!$Q$5:$Q$54,$B$22)&lt;(DM$1+DO$1*3)),DQ$1*1.15,NA()))</f>
        <v/>
      </c>
      <c r="DV6">
        <f>IF(OR(INDEX(Capability!$J$5:$J$54,$B$22)="",DO$1=""),NA(),IF(AND(INDEX(Capability!$J$5:$J$54,$B$22)&gt;=(DM$1+DO$1*2),INDEX(Capability!$J$5:$J$54,$B$22)&lt;(DM$1+DO$1*3)),DQ$1*1.04,NA()))</f>
        <v/>
      </c>
      <c r="DW6">
        <f>IF(OR(INDEX(Capability!$L$5:$L$54,$B$22)="",DO$1=""),NA(),IF(AND(INDEX(Capability!$L$5:$L$54,$B$22)&gt;=(DM$1+DO$1*2),INDEX(Capability!$L$5:$L$54,$B$22)&lt;(DM$1+DO$1*3)),DQ$1*1.04,NA()))</f>
        <v/>
      </c>
      <c r="DX6">
        <f>IF((EA$1+2)&gt;DY$1,NA(),(EA$1+2)-4)</f>
        <v/>
      </c>
      <c r="DY6">
        <f>IF((EA$1+2)&gt;DY$1,NA(),INDEX('Data Entry'!$H$5:$BE$10004,(EA$1+2)-4,$B$23))</f>
        <v/>
      </c>
      <c r="DZ6">
        <f>IF(ISNA(DX6),NA(),INDEX(Capability!$K$5:$K$54,$B$23))</f>
        <v/>
      </c>
      <c r="EA6">
        <f>IF(ISNA(DX6),NA(),INDEX(Capability!$J$5:$J$54,$B$23))</f>
        <v/>
      </c>
      <c r="EB6">
        <f>IF(ISNA(DX6),NA(),INDEX(Capability!$L$5:$L$54,$B$23))</f>
        <v/>
      </c>
      <c r="EC6">
        <f>IF(OR(ISNA(DY6),ISNA(DY5)),NA(),ABS(DY6-DY5))</f>
        <v/>
      </c>
      <c r="ED6">
        <f>IF(ISNA(DX6),NA(),INDEX(Capability!$N$5:$N$54,$B$23))</f>
        <v/>
      </c>
      <c r="EE6">
        <f>IF(ISNA(DX6),NA(),IF(OR(INDEX(Capability!$Q$5:$Q$54,$B$23)="",Settings!$F$7&lt;&gt;"Y"),NA(),INDEX(Capability!$Q$5:$Q$54,$B$23)))</f>
        <v/>
      </c>
      <c r="EF6">
        <f>IF(ISNA(DX6),NA(),IF(OR(INDEX(Capability!$P$5:$P$54,$B$23)="",Settings!$F$7&lt;&gt;"Y"),NA(),INDEX(Capability!$P$5:$P$54,$B$23)))</f>
        <v/>
      </c>
      <c r="EG6">
        <f>IF(EE$1="","",ROUND(EC$1+EE$1*2.5,4))</f>
        <v/>
      </c>
      <c r="EH6">
        <f>IF(EE$1="","",COUNTIFS(INDEX('Data Entry'!$H$5:$BE$10004,0,$B$23),"&gt;="&amp;(EC$1+EE$1*2),INDEX('Data Entry'!$H$5:$BE$10004,0,$B$23),"&lt;"&amp;(EC$1+EE$1*3)))</f>
        <v/>
      </c>
      <c r="EI6">
        <f>IF(OR(INDEX(Capability!$P$5:$P$54,$B$23)="",EE$1=""),NA(),IF(AND(INDEX(Capability!$P$5:$P$54,$B$23)&gt;=(EC$1+EE$1*2),INDEX(Capability!$P$5:$P$54,$B$23)&lt;(EC$1+EE$1*3)),EG$1*1.15,NA()))</f>
        <v/>
      </c>
      <c r="EJ6">
        <f>IF(OR(INDEX(Capability!$Q$5:$Q$54,$B$23)="",EE$1=""),NA(),IF(AND(INDEX(Capability!$Q$5:$Q$54,$B$23)&gt;=(EC$1+EE$1*2),INDEX(Capability!$Q$5:$Q$54,$B$23)&lt;(EC$1+EE$1*3)),EG$1*1.15,NA()))</f>
        <v/>
      </c>
      <c r="EL6">
        <f>IF(OR(INDEX(Capability!$J$5:$J$54,$B$23)="",EE$1=""),NA(),IF(AND(INDEX(Capability!$J$5:$J$54,$B$23)&gt;=(EC$1+EE$1*2),INDEX(Capability!$J$5:$J$54,$B$23)&lt;(EC$1+EE$1*3)),EG$1*1.04,NA()))</f>
        <v/>
      </c>
      <c r="EM6">
        <f>IF(OR(INDEX(Capability!$L$5:$L$54,$B$23)="",EE$1=""),NA(),IF(AND(INDEX(Capability!$L$5:$L$54,$B$23)&gt;=(EC$1+EE$1*2),INDEX(Capability!$L$5:$L$54,$B$23)&lt;(EC$1+EE$1*3)),EG$1*1.04,NA()))</f>
        <v/>
      </c>
    </row>
    <row r="7">
      <c r="A7" s="10" t="inlineStr">
        <is>
          <t>Refresh Interval (s)</t>
        </is>
      </c>
      <c r="B7" s="39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IF(OR(INDEX(Capability!$J$5:$J$54,$B$20)="",CI$1=""),NA(),IF(AND(INDEX(Capability!$J$5:$J$54,$B$20)&gt;=(CG$1+CI$1*3),INDEX(Capability!$J$5:$J$54,$B$20)&lt;(CG$1+CI$1*4)),CK$1*1.04,NA()))</f>
        <v/>
      </c>
      <c r="CQ7">
        <f>IF(OR(INDEX(Capability!$L$5:$L$54,$B$20)="",CI$1=""),NA(),IF(AND(INDEX(Capability!$L$5:$L$54,$B$20)&gt;=(CG$1+CI$1*3),INDEX(Capability!$L$5:$L$54,$B$20)&lt;(CG$1+CI$1*4)),CK$1*1.04,NA()))</f>
        <v/>
      </c>
      <c r="CR7">
        <f>IF((CU$1+3)&gt;CS$1,NA(),(CU$1+3)-4)</f>
        <v/>
      </c>
      <c r="CS7">
        <f>IF((CU$1+3)&gt;CS$1,NA(),INDEX('Data Entry'!$H$5:$BE$10004,(CU$1+3)-4,$B$21))</f>
        <v/>
      </c>
      <c r="CT7">
        <f>IF(ISNA(CR7),NA(),INDEX(Capability!$K$5:$K$54,$B$21))</f>
        <v/>
      </c>
      <c r="CU7">
        <f>IF(ISNA(CR7),NA(),INDEX(Capability!$J$5:$J$54,$B$21))</f>
        <v/>
      </c>
      <c r="CV7">
        <f>IF(ISNA(CR7),NA(),INDEX(Capability!$L$5:$L$54,$B$21))</f>
        <v/>
      </c>
      <c r="CW7">
        <f>IF(OR(ISNA(CS7),ISNA(CS6)),NA(),ABS(CS7-CS6))</f>
        <v/>
      </c>
      <c r="CX7">
        <f>IF(ISNA(CR7),NA(),INDEX(Capability!$N$5:$N$54,$B$21))</f>
        <v/>
      </c>
      <c r="CY7">
        <f>IF(ISNA(CR7),NA(),IF(OR(INDEX(Capability!$Q$5:$Q$54,$B$21)="",Settings!$F$7&lt;&gt;"Y"),NA(),INDEX(Capability!$Q$5:$Q$54,$B$21)))</f>
        <v/>
      </c>
      <c r="CZ7">
        <f>IF(ISNA(CR7),NA(),IF(OR(INDEX(Capability!$P$5:$P$54,$B$21)="",Settings!$F$7&lt;&gt;"Y"),NA(),INDEX(Capability!$P$5:$P$54,$B$21)))</f>
        <v/>
      </c>
      <c r="DA7">
        <f>IF(CY$1="","",ROUND(CW$1+CY$1*3.5,4))</f>
        <v/>
      </c>
      <c r="DB7">
        <f>IF(CY$1="","",COUNTIFS(INDEX('Data Entry'!$H$5:$BE$10004,0,$B$21),"&gt;="&amp;(CW$1+CY$1*3),INDEX('Data Entry'!$H$5:$BE$10004,0,$B$21),"&lt;"&amp;(CW$1+CY$1*4)))</f>
        <v/>
      </c>
      <c r="DC7">
        <f>IF(OR(INDEX(Capability!$P$5:$P$54,$B$21)="",CY$1=""),NA(),IF(AND(INDEX(Capability!$P$5:$P$54,$B$21)&gt;=(CW$1+CY$1*3),INDEX(Capability!$P$5:$P$54,$B$21)&lt;(CW$1+CY$1*4)),DA$1*1.15,NA()))</f>
        <v/>
      </c>
      <c r="DD7">
        <f>IF(OR(INDEX(Capability!$Q$5:$Q$54,$B$21)="",CY$1=""),NA(),IF(AND(INDEX(Capability!$Q$5:$Q$54,$B$21)&gt;=(CW$1+CY$1*3),INDEX(Capability!$Q$5:$Q$54,$B$21)&lt;(CW$1+CY$1*4)),DA$1*1.15,NA()))</f>
        <v/>
      </c>
      <c r="DF7">
        <f>IF(OR(INDEX(Capability!$J$5:$J$54,$B$21)="",CY$1=""),NA(),IF(AND(INDEX(Capability!$J$5:$J$54,$B$21)&gt;=(CW$1+CY$1*3),INDEX(Capability!$J$5:$J$54,$B$21)&lt;(CW$1+CY$1*4)),DA$1*1.04,NA()))</f>
        <v/>
      </c>
      <c r="DG7">
        <f>IF(OR(INDEX(Capability!$L$5:$L$54,$B$21)="",CY$1=""),NA(),IF(AND(INDEX(Capability!$L$5:$L$54,$B$21)&gt;=(CW$1+CY$1*3),INDEX(Capability!$L$5:$L$54,$B$21)&lt;(CW$1+CY$1*4)),DA$1*1.04,NA()))</f>
        <v/>
      </c>
      <c r="DH7">
        <f>IF((DK$1+3)&gt;DI$1,NA(),(DK$1+3)-4)</f>
        <v/>
      </c>
      <c r="DI7">
        <f>IF((DK$1+3)&gt;DI$1,NA(),INDEX('Data Entry'!$H$5:$BE$10004,(DK$1+3)-4,$B$22))</f>
        <v/>
      </c>
      <c r="DJ7">
        <f>IF(ISNA(DH7),NA(),INDEX(Capability!$K$5:$K$54,$B$22))</f>
        <v/>
      </c>
      <c r="DK7">
        <f>IF(ISNA(DH7),NA(),INDEX(Capability!$J$5:$J$54,$B$22))</f>
        <v/>
      </c>
      <c r="DL7">
        <f>IF(ISNA(DH7),NA(),INDEX(Capability!$L$5:$L$54,$B$22))</f>
        <v/>
      </c>
      <c r="DM7">
        <f>IF(OR(ISNA(DI7),ISNA(DI6)),NA(),ABS(DI7-DI6))</f>
        <v/>
      </c>
      <c r="DN7">
        <f>IF(ISNA(DH7),NA(),INDEX(Capability!$N$5:$N$54,$B$22))</f>
        <v/>
      </c>
      <c r="DO7">
        <f>IF(ISNA(DH7),NA(),IF(OR(INDEX(Capability!$Q$5:$Q$54,$B$22)="",Settings!$F$7&lt;&gt;"Y"),NA(),INDEX(Capability!$Q$5:$Q$54,$B$22)))</f>
        <v/>
      </c>
      <c r="DP7">
        <f>IF(ISNA(DH7),NA(),IF(OR(INDEX(Capability!$P$5:$P$54,$B$22)="",Settings!$F$7&lt;&gt;"Y"),NA(),INDEX(Capability!$P$5:$P$54,$B$22)))</f>
        <v/>
      </c>
      <c r="DQ7">
        <f>IF(DO$1="","",ROUND(DM$1+DO$1*3.5,4))</f>
        <v/>
      </c>
      <c r="DR7">
        <f>IF(DO$1="","",COUNTIFS(INDEX('Data Entry'!$H$5:$BE$10004,0,$B$22),"&gt;="&amp;(DM$1+DO$1*3),INDEX('Data Entry'!$H$5:$BE$10004,0,$B$22),"&lt;"&amp;(DM$1+DO$1*4)))</f>
        <v/>
      </c>
      <c r="DS7">
        <f>IF(OR(INDEX(Capability!$P$5:$P$54,$B$22)="",DO$1=""),NA(),IF(AND(INDEX(Capability!$P$5:$P$54,$B$22)&gt;=(DM$1+DO$1*3),INDEX(Capability!$P$5:$P$54,$B$22)&lt;(DM$1+DO$1*4)),DQ$1*1.15,NA()))</f>
        <v/>
      </c>
      <c r="DT7">
        <f>IF(OR(INDEX(Capability!$Q$5:$Q$54,$B$22)="",DO$1=""),NA(),IF(AND(INDEX(Capability!$Q$5:$Q$54,$B$22)&gt;=(DM$1+DO$1*3),INDEX(Capability!$Q$5:$Q$54,$B$22)&lt;(DM$1+DO$1*4)),DQ$1*1.15,NA()))</f>
        <v/>
      </c>
      <c r="DV7">
        <f>IF(OR(INDEX(Capability!$J$5:$J$54,$B$22)="",DO$1=""),NA(),IF(AND(INDEX(Capability!$J$5:$J$54,$B$22)&gt;=(DM$1+DO$1*3),INDEX(Capability!$J$5:$J$54,$B$22)&lt;(DM$1+DO$1*4)),DQ$1*1.04,NA()))</f>
        <v/>
      </c>
      <c r="DW7">
        <f>IF(OR(INDEX(Capability!$L$5:$L$54,$B$22)="",DO$1=""),NA(),IF(AND(INDEX(Capability!$L$5:$L$54,$B$22)&gt;=(DM$1+DO$1*3),INDEX(Capability!$L$5:$L$54,$B$22)&lt;(DM$1+DO$1*4)),DQ$1*1.04,NA()))</f>
        <v/>
      </c>
      <c r="DX7">
        <f>IF((EA$1+3)&gt;DY$1,NA(),(EA$1+3)-4)</f>
        <v/>
      </c>
      <c r="DY7">
        <f>IF((EA$1+3)&gt;DY$1,NA(),INDEX('Data Entry'!$H$5:$BE$10004,(EA$1+3)-4,$B$23))</f>
        <v/>
      </c>
      <c r="DZ7">
        <f>IF(ISNA(DX7),NA(),INDEX(Capability!$K$5:$K$54,$B$23))</f>
        <v/>
      </c>
      <c r="EA7">
        <f>IF(ISNA(DX7),NA(),INDEX(Capability!$J$5:$J$54,$B$23))</f>
        <v/>
      </c>
      <c r="EB7">
        <f>IF(ISNA(DX7),NA(),INDEX(Capability!$L$5:$L$54,$B$23))</f>
        <v/>
      </c>
      <c r="EC7">
        <f>IF(OR(ISNA(DY7),ISNA(DY6)),NA(),ABS(DY7-DY6))</f>
        <v/>
      </c>
      <c r="ED7">
        <f>IF(ISNA(DX7),NA(),INDEX(Capability!$N$5:$N$54,$B$23))</f>
        <v/>
      </c>
      <c r="EE7">
        <f>IF(ISNA(DX7),NA(),IF(OR(INDEX(Capability!$Q$5:$Q$54,$B$23)="",Settings!$F$7&lt;&gt;"Y"),NA(),INDEX(Capability!$Q$5:$Q$54,$B$23)))</f>
        <v/>
      </c>
      <c r="EF7">
        <f>IF(ISNA(DX7),NA(),IF(OR(INDEX(Capability!$P$5:$P$54,$B$23)="",Settings!$F$7&lt;&gt;"Y"),NA(),INDEX(Capability!$P$5:$P$54,$B$23)))</f>
        <v/>
      </c>
      <c r="EG7">
        <f>IF(EE$1="","",ROUND(EC$1+EE$1*3.5,4))</f>
        <v/>
      </c>
      <c r="EH7">
        <f>IF(EE$1="","",COUNTIFS(INDEX('Data Entry'!$H$5:$BE$10004,0,$B$23),"&gt;="&amp;(EC$1+EE$1*3),INDEX('Data Entry'!$H$5:$BE$10004,0,$B$23),"&lt;"&amp;(EC$1+EE$1*4)))</f>
        <v/>
      </c>
      <c r="EI7">
        <f>IF(OR(INDEX(Capability!$P$5:$P$54,$B$23)="",EE$1=""),NA(),IF(AND(INDEX(Capability!$P$5:$P$54,$B$23)&gt;=(EC$1+EE$1*3),INDEX(Capability!$P$5:$P$54,$B$23)&lt;(EC$1+EE$1*4)),EG$1*1.15,NA()))</f>
        <v/>
      </c>
      <c r="EJ7">
        <f>IF(OR(INDEX(Capability!$Q$5:$Q$54,$B$23)="",EE$1=""),NA(),IF(AND(INDEX(Capability!$Q$5:$Q$54,$B$23)&gt;=(EC$1+EE$1*3),INDEX(Capability!$Q$5:$Q$54,$B$23)&lt;(EC$1+EE$1*4)),EG$1*1.15,NA()))</f>
        <v/>
      </c>
      <c r="EL7">
        <f>IF(OR(INDEX(Capability!$J$5:$J$54,$B$23)="",EE$1=""),NA(),IF(AND(INDEX(Capability!$J$5:$J$54,$B$23)&gt;=(EC$1+EE$1*3),INDEX(Capability!$J$5:$J$54,$B$23)&lt;(EC$1+EE$1*4)),EG$1*1.04,NA()))</f>
        <v/>
      </c>
      <c r="EM7">
        <f>IF(OR(INDEX(Capability!$L$5:$L$54,$B$23)="",EE$1=""),NA(),IF(AND(INDEX(Capability!$L$5:$L$54,$B$23)&gt;=(EC$1+EE$1*3),INDEX(Capability!$L$5:$L$54,$B$23)&lt;(EC$1+EE$1*4)),EG$1*1.04,NA()))</f>
        <v/>
      </c>
    </row>
    <row r="8">
      <c r="A8" s="10" t="inlineStr">
        <is>
          <t>Archive After Import</t>
        </is>
      </c>
      <c r="B8" s="39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IF(OR(INDEX(Capability!$J$5:$J$54,$B$20)="",CI$1=""),NA(),IF(AND(INDEX(Capability!$J$5:$J$54,$B$20)&gt;=(CG$1+CI$1*4),INDEX(Capability!$J$5:$J$54,$B$20)&lt;(CG$1+CI$1*5)),CK$1*1.04,NA()))</f>
        <v/>
      </c>
      <c r="CQ8">
        <f>IF(OR(INDEX(Capability!$L$5:$L$54,$B$20)="",CI$1=""),NA(),IF(AND(INDEX(Capability!$L$5:$L$54,$B$20)&gt;=(CG$1+CI$1*4),INDEX(Capability!$L$5:$L$54,$B$20)&lt;(CG$1+CI$1*5)),CK$1*1.04,NA()))</f>
        <v/>
      </c>
      <c r="CR8">
        <f>IF((CU$1+4)&gt;CS$1,NA(),(CU$1+4)-4)</f>
        <v/>
      </c>
      <c r="CS8">
        <f>IF((CU$1+4)&gt;CS$1,NA(),INDEX('Data Entry'!$H$5:$BE$10004,(CU$1+4)-4,$B$21))</f>
        <v/>
      </c>
      <c r="CT8">
        <f>IF(ISNA(CR8),NA(),INDEX(Capability!$K$5:$K$54,$B$21))</f>
        <v/>
      </c>
      <c r="CU8">
        <f>IF(ISNA(CR8),NA(),INDEX(Capability!$J$5:$J$54,$B$21))</f>
        <v/>
      </c>
      <c r="CV8">
        <f>IF(ISNA(CR8),NA(),INDEX(Capability!$L$5:$L$54,$B$21))</f>
        <v/>
      </c>
      <c r="CW8">
        <f>IF(OR(ISNA(CS8),ISNA(CS7)),NA(),ABS(CS8-CS7))</f>
        <v/>
      </c>
      <c r="CX8">
        <f>IF(ISNA(CR8),NA(),INDEX(Capability!$N$5:$N$54,$B$21))</f>
        <v/>
      </c>
      <c r="CY8">
        <f>IF(ISNA(CR8),NA(),IF(OR(INDEX(Capability!$Q$5:$Q$54,$B$21)="",Settings!$F$7&lt;&gt;"Y"),NA(),INDEX(Capability!$Q$5:$Q$54,$B$21)))</f>
        <v/>
      </c>
      <c r="CZ8">
        <f>IF(ISNA(CR8),NA(),IF(OR(INDEX(Capability!$P$5:$P$54,$B$21)="",Settings!$F$7&lt;&gt;"Y"),NA(),INDEX(Capability!$P$5:$P$54,$B$21)))</f>
        <v/>
      </c>
      <c r="DA8">
        <f>IF(CY$1="","",ROUND(CW$1+CY$1*4.5,4))</f>
        <v/>
      </c>
      <c r="DB8">
        <f>IF(CY$1="","",COUNTIFS(INDEX('Data Entry'!$H$5:$BE$10004,0,$B$21),"&gt;="&amp;(CW$1+CY$1*4),INDEX('Data Entry'!$H$5:$BE$10004,0,$B$21),"&lt;"&amp;(CW$1+CY$1*5)))</f>
        <v/>
      </c>
      <c r="DC8">
        <f>IF(OR(INDEX(Capability!$P$5:$P$54,$B$21)="",CY$1=""),NA(),IF(AND(INDEX(Capability!$P$5:$P$54,$B$21)&gt;=(CW$1+CY$1*4),INDEX(Capability!$P$5:$P$54,$B$21)&lt;(CW$1+CY$1*5)),DA$1*1.15,NA()))</f>
        <v/>
      </c>
      <c r="DD8">
        <f>IF(OR(INDEX(Capability!$Q$5:$Q$54,$B$21)="",CY$1=""),NA(),IF(AND(INDEX(Capability!$Q$5:$Q$54,$B$21)&gt;=(CW$1+CY$1*4),INDEX(Capability!$Q$5:$Q$54,$B$21)&lt;(CW$1+CY$1*5)),DA$1*1.15,NA()))</f>
        <v/>
      </c>
      <c r="DF8">
        <f>IF(OR(INDEX(Capability!$J$5:$J$54,$B$21)="",CY$1=""),NA(),IF(AND(INDEX(Capability!$J$5:$J$54,$B$21)&gt;=(CW$1+CY$1*4),INDEX(Capability!$J$5:$J$54,$B$21)&lt;(CW$1+CY$1*5)),DA$1*1.04,NA()))</f>
        <v/>
      </c>
      <c r="DG8">
        <f>IF(OR(INDEX(Capability!$L$5:$L$54,$B$21)="",CY$1=""),NA(),IF(AND(INDEX(Capability!$L$5:$L$54,$B$21)&gt;=(CW$1+CY$1*4),INDEX(Capability!$L$5:$L$54,$B$21)&lt;(CW$1+CY$1*5)),DA$1*1.04,NA()))</f>
        <v/>
      </c>
      <c r="DH8">
        <f>IF((DK$1+4)&gt;DI$1,NA(),(DK$1+4)-4)</f>
        <v/>
      </c>
      <c r="DI8">
        <f>IF((DK$1+4)&gt;DI$1,NA(),INDEX('Data Entry'!$H$5:$BE$10004,(DK$1+4)-4,$B$22))</f>
        <v/>
      </c>
      <c r="DJ8">
        <f>IF(ISNA(DH8),NA(),INDEX(Capability!$K$5:$K$54,$B$22))</f>
        <v/>
      </c>
      <c r="DK8">
        <f>IF(ISNA(DH8),NA(),INDEX(Capability!$J$5:$J$54,$B$22))</f>
        <v/>
      </c>
      <c r="DL8">
        <f>IF(ISNA(DH8),NA(),INDEX(Capability!$L$5:$L$54,$B$22))</f>
        <v/>
      </c>
      <c r="DM8">
        <f>IF(OR(ISNA(DI8),ISNA(DI7)),NA(),ABS(DI8-DI7))</f>
        <v/>
      </c>
      <c r="DN8">
        <f>IF(ISNA(DH8),NA(),INDEX(Capability!$N$5:$N$54,$B$22))</f>
        <v/>
      </c>
      <c r="DO8">
        <f>IF(ISNA(DH8),NA(),IF(OR(INDEX(Capability!$Q$5:$Q$54,$B$22)="",Settings!$F$7&lt;&gt;"Y"),NA(),INDEX(Capability!$Q$5:$Q$54,$B$22)))</f>
        <v/>
      </c>
      <c r="DP8">
        <f>IF(ISNA(DH8),NA(),IF(OR(INDEX(Capability!$P$5:$P$54,$B$22)="",Settings!$F$7&lt;&gt;"Y"),NA(),INDEX(Capability!$P$5:$P$54,$B$22)))</f>
        <v/>
      </c>
      <c r="DQ8">
        <f>IF(DO$1="","",ROUND(DM$1+DO$1*4.5,4))</f>
        <v/>
      </c>
      <c r="DR8">
        <f>IF(DO$1="","",COUNTIFS(INDEX('Data Entry'!$H$5:$BE$10004,0,$B$22),"&gt;="&amp;(DM$1+DO$1*4),INDEX('Data Entry'!$H$5:$BE$10004,0,$B$22),"&lt;"&amp;(DM$1+DO$1*5)))</f>
        <v/>
      </c>
      <c r="DS8">
        <f>IF(OR(INDEX(Capability!$P$5:$P$54,$B$22)="",DO$1=""),NA(),IF(AND(INDEX(Capability!$P$5:$P$54,$B$22)&gt;=(DM$1+DO$1*4),INDEX(Capability!$P$5:$P$54,$B$22)&lt;(DM$1+DO$1*5)),DQ$1*1.15,NA()))</f>
        <v/>
      </c>
      <c r="DT8">
        <f>IF(OR(INDEX(Capability!$Q$5:$Q$54,$B$22)="",DO$1=""),NA(),IF(AND(INDEX(Capability!$Q$5:$Q$54,$B$22)&gt;=(DM$1+DO$1*4),INDEX(Capability!$Q$5:$Q$54,$B$22)&lt;(DM$1+DO$1*5)),DQ$1*1.15,NA()))</f>
        <v/>
      </c>
      <c r="DV8">
        <f>IF(OR(INDEX(Capability!$J$5:$J$54,$B$22)="",DO$1=""),NA(),IF(AND(INDEX(Capability!$J$5:$J$54,$B$22)&gt;=(DM$1+DO$1*4),INDEX(Capability!$J$5:$J$54,$B$22)&lt;(DM$1+DO$1*5)),DQ$1*1.04,NA()))</f>
        <v/>
      </c>
      <c r="DW8">
        <f>IF(OR(INDEX(Capability!$L$5:$L$54,$B$22)="",DO$1=""),NA(),IF(AND(INDEX(Capability!$L$5:$L$54,$B$22)&gt;=(DM$1+DO$1*4),INDEX(Capability!$L$5:$L$54,$B$22)&lt;(DM$1+DO$1*5)),DQ$1*1.04,NA()))</f>
        <v/>
      </c>
      <c r="DX8">
        <f>IF((EA$1+4)&gt;DY$1,NA(),(EA$1+4)-4)</f>
        <v/>
      </c>
      <c r="DY8">
        <f>IF((EA$1+4)&gt;DY$1,NA(),INDEX('Data Entry'!$H$5:$BE$10004,(EA$1+4)-4,$B$23))</f>
        <v/>
      </c>
      <c r="DZ8">
        <f>IF(ISNA(DX8),NA(),INDEX(Capability!$K$5:$K$54,$B$23))</f>
        <v/>
      </c>
      <c r="EA8">
        <f>IF(ISNA(DX8),NA(),INDEX(Capability!$J$5:$J$54,$B$23))</f>
        <v/>
      </c>
      <c r="EB8">
        <f>IF(ISNA(DX8),NA(),INDEX(Capability!$L$5:$L$54,$B$23))</f>
        <v/>
      </c>
      <c r="EC8">
        <f>IF(OR(ISNA(DY8),ISNA(DY7)),NA(),ABS(DY8-DY7))</f>
        <v/>
      </c>
      <c r="ED8">
        <f>IF(ISNA(DX8),NA(),INDEX(Capability!$N$5:$N$54,$B$23))</f>
        <v/>
      </c>
      <c r="EE8">
        <f>IF(ISNA(DX8),NA(),IF(OR(INDEX(Capability!$Q$5:$Q$54,$B$23)="",Settings!$F$7&lt;&gt;"Y"),NA(),INDEX(Capability!$Q$5:$Q$54,$B$23)))</f>
        <v/>
      </c>
      <c r="EF8">
        <f>IF(ISNA(DX8),NA(),IF(OR(INDEX(Capability!$P$5:$P$54,$B$23)="",Settings!$F$7&lt;&gt;"Y"),NA(),INDEX(Capability!$P$5:$P$54,$B$23)))</f>
        <v/>
      </c>
      <c r="EG8">
        <f>IF(EE$1="","",ROUND(EC$1+EE$1*4.5,4))</f>
        <v/>
      </c>
      <c r="EH8">
        <f>IF(EE$1="","",COUNTIFS(INDEX('Data Entry'!$H$5:$BE$10004,0,$B$23),"&gt;="&amp;(EC$1+EE$1*4),INDEX('Data Entry'!$H$5:$BE$10004,0,$B$23),"&lt;"&amp;(EC$1+EE$1*5)))</f>
        <v/>
      </c>
      <c r="EI8">
        <f>IF(OR(INDEX(Capability!$P$5:$P$54,$B$23)="",EE$1=""),NA(),IF(AND(INDEX(Capability!$P$5:$P$54,$B$23)&gt;=(EC$1+EE$1*4),INDEX(Capability!$P$5:$P$54,$B$23)&lt;(EC$1+EE$1*5)),EG$1*1.15,NA()))</f>
        <v/>
      </c>
      <c r="EJ8">
        <f>IF(OR(INDEX(Capability!$Q$5:$Q$54,$B$23)="",EE$1=""),NA(),IF(AND(INDEX(Capability!$Q$5:$Q$54,$B$23)&gt;=(EC$1+EE$1*4),INDEX(Capability!$Q$5:$Q$54,$B$23)&lt;(EC$1+EE$1*5)),EG$1*1.15,NA()))</f>
        <v/>
      </c>
      <c r="EL8">
        <f>IF(OR(INDEX(Capability!$J$5:$J$54,$B$23)="",EE$1=""),NA(),IF(AND(INDEX(Capability!$J$5:$J$54,$B$23)&gt;=(EC$1+EE$1*4),INDEX(Capability!$J$5:$J$54,$B$23)&lt;(EC$1+EE$1*5)),EG$1*1.04,NA()))</f>
        <v/>
      </c>
      <c r="EM8">
        <f>IF(OR(INDEX(Capability!$L$5:$L$54,$B$23)="",EE$1=""),NA(),IF(AND(INDEX(Capability!$L$5:$L$54,$B$23)&gt;=(EC$1+EE$1*4),INDEX(Capability!$L$5:$L$54,$B$23)&lt;(EC$1+EE$1*5)),EG$1*1.04,NA()))</f>
        <v/>
      </c>
    </row>
    <row r="9">
      <c r="A9" s="10" t="inlineStr">
        <is>
          <t>Status</t>
        </is>
      </c>
      <c r="B9" s="36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IF(OR(INDEX(Capability!$J$5:$J$54,$B$20)="",CI$1=""),NA(),IF(AND(INDEX(Capability!$J$5:$J$54,$B$20)&gt;=(CG$1+CI$1*5),INDEX(Capability!$J$5:$J$54,$B$20)&lt;(CG$1+CI$1*6)),CK$1*1.04,NA()))</f>
        <v/>
      </c>
      <c r="CQ9">
        <f>IF(OR(INDEX(Capability!$L$5:$L$54,$B$20)="",CI$1=""),NA(),IF(AND(INDEX(Capability!$L$5:$L$54,$B$20)&gt;=(CG$1+CI$1*5),INDEX(Capability!$L$5:$L$54,$B$20)&lt;(CG$1+CI$1*6)),CK$1*1.04,NA()))</f>
        <v/>
      </c>
      <c r="CR9">
        <f>IF((CU$1+5)&gt;CS$1,NA(),(CU$1+5)-4)</f>
        <v/>
      </c>
      <c r="CS9">
        <f>IF((CU$1+5)&gt;CS$1,NA(),INDEX('Data Entry'!$H$5:$BE$10004,(CU$1+5)-4,$B$21))</f>
        <v/>
      </c>
      <c r="CT9">
        <f>IF(ISNA(CR9),NA(),INDEX(Capability!$K$5:$K$54,$B$21))</f>
        <v/>
      </c>
      <c r="CU9">
        <f>IF(ISNA(CR9),NA(),INDEX(Capability!$J$5:$J$54,$B$21))</f>
        <v/>
      </c>
      <c r="CV9">
        <f>IF(ISNA(CR9),NA(),INDEX(Capability!$L$5:$L$54,$B$21))</f>
        <v/>
      </c>
      <c r="CW9">
        <f>IF(OR(ISNA(CS9),ISNA(CS8)),NA(),ABS(CS9-CS8))</f>
        <v/>
      </c>
      <c r="CX9">
        <f>IF(ISNA(CR9),NA(),INDEX(Capability!$N$5:$N$54,$B$21))</f>
        <v/>
      </c>
      <c r="CY9">
        <f>IF(ISNA(CR9),NA(),IF(OR(INDEX(Capability!$Q$5:$Q$54,$B$21)="",Settings!$F$7&lt;&gt;"Y"),NA(),INDEX(Capability!$Q$5:$Q$54,$B$21)))</f>
        <v/>
      </c>
      <c r="CZ9">
        <f>IF(ISNA(CR9),NA(),IF(OR(INDEX(Capability!$P$5:$P$54,$B$21)="",Settings!$F$7&lt;&gt;"Y"),NA(),INDEX(Capability!$P$5:$P$54,$B$21)))</f>
        <v/>
      </c>
      <c r="DA9">
        <f>IF(CY$1="","",ROUND(CW$1+CY$1*5.5,4))</f>
        <v/>
      </c>
      <c r="DB9">
        <f>IF(CY$1="","",COUNTIFS(INDEX('Data Entry'!$H$5:$BE$10004,0,$B$21),"&gt;="&amp;(CW$1+CY$1*5),INDEX('Data Entry'!$H$5:$BE$10004,0,$B$21),"&lt;"&amp;(CW$1+CY$1*6)))</f>
        <v/>
      </c>
      <c r="DC9">
        <f>IF(OR(INDEX(Capability!$P$5:$P$54,$B$21)="",CY$1=""),NA(),IF(AND(INDEX(Capability!$P$5:$P$54,$B$21)&gt;=(CW$1+CY$1*5),INDEX(Capability!$P$5:$P$54,$B$21)&lt;(CW$1+CY$1*6)),DA$1*1.15,NA()))</f>
        <v/>
      </c>
      <c r="DD9">
        <f>IF(OR(INDEX(Capability!$Q$5:$Q$54,$B$21)="",CY$1=""),NA(),IF(AND(INDEX(Capability!$Q$5:$Q$54,$B$21)&gt;=(CW$1+CY$1*5),INDEX(Capability!$Q$5:$Q$54,$B$21)&lt;(CW$1+CY$1*6)),DA$1*1.15,NA()))</f>
        <v/>
      </c>
      <c r="DF9">
        <f>IF(OR(INDEX(Capability!$J$5:$J$54,$B$21)="",CY$1=""),NA(),IF(AND(INDEX(Capability!$J$5:$J$54,$B$21)&gt;=(CW$1+CY$1*5),INDEX(Capability!$J$5:$J$54,$B$21)&lt;(CW$1+CY$1*6)),DA$1*1.04,NA()))</f>
        <v/>
      </c>
      <c r="DG9">
        <f>IF(OR(INDEX(Capability!$L$5:$L$54,$B$21)="",CY$1=""),NA(),IF(AND(INDEX(Capability!$L$5:$L$54,$B$21)&gt;=(CW$1+CY$1*5),INDEX(Capability!$L$5:$L$54,$B$21)&lt;(CW$1+CY$1*6)),DA$1*1.04,NA()))</f>
        <v/>
      </c>
      <c r="DH9">
        <f>IF((DK$1+5)&gt;DI$1,NA(),(DK$1+5)-4)</f>
        <v/>
      </c>
      <c r="DI9">
        <f>IF((DK$1+5)&gt;DI$1,NA(),INDEX('Data Entry'!$H$5:$BE$10004,(DK$1+5)-4,$B$22))</f>
        <v/>
      </c>
      <c r="DJ9">
        <f>IF(ISNA(DH9),NA(),INDEX(Capability!$K$5:$K$54,$B$22))</f>
        <v/>
      </c>
      <c r="DK9">
        <f>IF(ISNA(DH9),NA(),INDEX(Capability!$J$5:$J$54,$B$22))</f>
        <v/>
      </c>
      <c r="DL9">
        <f>IF(ISNA(DH9),NA(),INDEX(Capability!$L$5:$L$54,$B$22))</f>
        <v/>
      </c>
      <c r="DM9">
        <f>IF(OR(ISNA(DI9),ISNA(DI8)),NA(),ABS(DI9-DI8))</f>
        <v/>
      </c>
      <c r="DN9">
        <f>IF(ISNA(DH9),NA(),INDEX(Capability!$N$5:$N$54,$B$22))</f>
        <v/>
      </c>
      <c r="DO9">
        <f>IF(ISNA(DH9),NA(),IF(OR(INDEX(Capability!$Q$5:$Q$54,$B$22)="",Settings!$F$7&lt;&gt;"Y"),NA(),INDEX(Capability!$Q$5:$Q$54,$B$22)))</f>
        <v/>
      </c>
      <c r="DP9">
        <f>IF(ISNA(DH9),NA(),IF(OR(INDEX(Capability!$P$5:$P$54,$B$22)="",Settings!$F$7&lt;&gt;"Y"),NA(),INDEX(Capability!$P$5:$P$54,$B$22)))</f>
        <v/>
      </c>
      <c r="DQ9">
        <f>IF(DO$1="","",ROUND(DM$1+DO$1*5.5,4))</f>
        <v/>
      </c>
      <c r="DR9">
        <f>IF(DO$1="","",COUNTIFS(INDEX('Data Entry'!$H$5:$BE$10004,0,$B$22),"&gt;="&amp;(DM$1+DO$1*5),INDEX('Data Entry'!$H$5:$BE$10004,0,$B$22),"&lt;"&amp;(DM$1+DO$1*6)))</f>
        <v/>
      </c>
      <c r="DS9">
        <f>IF(OR(INDEX(Capability!$P$5:$P$54,$B$22)="",DO$1=""),NA(),IF(AND(INDEX(Capability!$P$5:$P$54,$B$22)&gt;=(DM$1+DO$1*5),INDEX(Capability!$P$5:$P$54,$B$22)&lt;(DM$1+DO$1*6)),DQ$1*1.15,NA()))</f>
        <v/>
      </c>
      <c r="DT9">
        <f>IF(OR(INDEX(Capability!$Q$5:$Q$54,$B$22)="",DO$1=""),NA(),IF(AND(INDEX(Capability!$Q$5:$Q$54,$B$22)&gt;=(DM$1+DO$1*5),INDEX(Capability!$Q$5:$Q$54,$B$22)&lt;(DM$1+DO$1*6)),DQ$1*1.15,NA()))</f>
        <v/>
      </c>
      <c r="DV9">
        <f>IF(OR(INDEX(Capability!$J$5:$J$54,$B$22)="",DO$1=""),NA(),IF(AND(INDEX(Capability!$J$5:$J$54,$B$22)&gt;=(DM$1+DO$1*5),INDEX(Capability!$J$5:$J$54,$B$22)&lt;(DM$1+DO$1*6)),DQ$1*1.04,NA()))</f>
        <v/>
      </c>
      <c r="DW9">
        <f>IF(OR(INDEX(Capability!$L$5:$L$54,$B$22)="",DO$1=""),NA(),IF(AND(INDEX(Capability!$L$5:$L$54,$B$22)&gt;=(DM$1+DO$1*5),INDEX(Capability!$L$5:$L$54,$B$22)&lt;(DM$1+DO$1*6)),DQ$1*1.04,NA()))</f>
        <v/>
      </c>
      <c r="DX9">
        <f>IF((EA$1+5)&gt;DY$1,NA(),(EA$1+5)-4)</f>
        <v/>
      </c>
      <c r="DY9">
        <f>IF((EA$1+5)&gt;DY$1,NA(),INDEX('Data Entry'!$H$5:$BE$10004,(EA$1+5)-4,$B$23))</f>
        <v/>
      </c>
      <c r="DZ9">
        <f>IF(ISNA(DX9),NA(),INDEX(Capability!$K$5:$K$54,$B$23))</f>
        <v/>
      </c>
      <c r="EA9">
        <f>IF(ISNA(DX9),NA(),INDEX(Capability!$J$5:$J$54,$B$23))</f>
        <v/>
      </c>
      <c r="EB9">
        <f>IF(ISNA(DX9),NA(),INDEX(Capability!$L$5:$L$54,$B$23))</f>
        <v/>
      </c>
      <c r="EC9">
        <f>IF(OR(ISNA(DY9),ISNA(DY8)),NA(),ABS(DY9-DY8))</f>
        <v/>
      </c>
      <c r="ED9">
        <f>IF(ISNA(DX9),NA(),INDEX(Capability!$N$5:$N$54,$B$23))</f>
        <v/>
      </c>
      <c r="EE9">
        <f>IF(ISNA(DX9),NA(),IF(OR(INDEX(Capability!$Q$5:$Q$54,$B$23)="",Settings!$F$7&lt;&gt;"Y"),NA(),INDEX(Capability!$Q$5:$Q$54,$B$23)))</f>
        <v/>
      </c>
      <c r="EF9">
        <f>IF(ISNA(DX9),NA(),IF(OR(INDEX(Capability!$P$5:$P$54,$B$23)="",Settings!$F$7&lt;&gt;"Y"),NA(),INDEX(Capability!$P$5:$P$54,$B$23)))</f>
        <v/>
      </c>
      <c r="EG9">
        <f>IF(EE$1="","",ROUND(EC$1+EE$1*5.5,4))</f>
        <v/>
      </c>
      <c r="EH9">
        <f>IF(EE$1="","",COUNTIFS(INDEX('Data Entry'!$H$5:$BE$10004,0,$B$23),"&gt;="&amp;(EC$1+EE$1*5),INDEX('Data Entry'!$H$5:$BE$10004,0,$B$23),"&lt;"&amp;(EC$1+EE$1*6)))</f>
        <v/>
      </c>
      <c r="EI9">
        <f>IF(OR(INDEX(Capability!$P$5:$P$54,$B$23)="",EE$1=""),NA(),IF(AND(INDEX(Capability!$P$5:$P$54,$B$23)&gt;=(EC$1+EE$1*5),INDEX(Capability!$P$5:$P$54,$B$23)&lt;(EC$1+EE$1*6)),EG$1*1.15,NA()))</f>
        <v/>
      </c>
      <c r="EJ9">
        <f>IF(OR(INDEX(Capability!$Q$5:$Q$54,$B$23)="",EE$1=""),NA(),IF(AND(INDEX(Capability!$Q$5:$Q$54,$B$23)&gt;=(EC$1+EE$1*5),INDEX(Capability!$Q$5:$Q$54,$B$23)&lt;(EC$1+EE$1*6)),EG$1*1.15,NA()))</f>
        <v/>
      </c>
      <c r="EL9">
        <f>IF(OR(INDEX(Capability!$J$5:$J$54,$B$23)="",EE$1=""),NA(),IF(AND(INDEX(Capability!$J$5:$J$54,$B$23)&gt;=(EC$1+EE$1*5),INDEX(Capability!$J$5:$J$54,$B$23)&lt;(EC$1+EE$1*6)),EG$1*1.04,NA()))</f>
        <v/>
      </c>
      <c r="EM9">
        <f>IF(OR(INDEX(Capability!$L$5:$L$54,$B$23)="",EE$1=""),NA(),IF(AND(INDEX(Capability!$L$5:$L$54,$B$23)&gt;=(EC$1+EE$1*5),INDEX(Capability!$L$5:$L$54,$B$23)&lt;(EC$1+EE$1*6)),EG$1*1.04,NA()))</f>
        <v/>
      </c>
    </row>
    <row r="10">
      <c r="A10" s="10" t="inlineStr">
        <is>
          <t>Last Scan</t>
        </is>
      </c>
      <c r="B10" s="36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IF(OR(INDEX(Capability!$J$5:$J$54,$B$20)="",CI$1=""),NA(),IF(AND(INDEX(Capability!$J$5:$J$54,$B$20)&gt;=(CG$1+CI$1*6),INDEX(Capability!$J$5:$J$54,$B$20)&lt;(CG$1+CI$1*7)),CK$1*1.04,NA()))</f>
        <v/>
      </c>
      <c r="CQ10">
        <f>IF(OR(INDEX(Capability!$L$5:$L$54,$B$20)="",CI$1=""),NA(),IF(AND(INDEX(Capability!$L$5:$L$54,$B$20)&gt;=(CG$1+CI$1*6),INDEX(Capability!$L$5:$L$54,$B$20)&lt;(CG$1+CI$1*7)),CK$1*1.04,NA()))</f>
        <v/>
      </c>
      <c r="CR10">
        <f>IF((CU$1+6)&gt;CS$1,NA(),(CU$1+6)-4)</f>
        <v/>
      </c>
      <c r="CS10">
        <f>IF((CU$1+6)&gt;CS$1,NA(),INDEX('Data Entry'!$H$5:$BE$10004,(CU$1+6)-4,$B$21))</f>
        <v/>
      </c>
      <c r="CT10">
        <f>IF(ISNA(CR10),NA(),INDEX(Capability!$K$5:$K$54,$B$21))</f>
        <v/>
      </c>
      <c r="CU10">
        <f>IF(ISNA(CR10),NA(),INDEX(Capability!$J$5:$J$54,$B$21))</f>
        <v/>
      </c>
      <c r="CV10">
        <f>IF(ISNA(CR10),NA(),INDEX(Capability!$L$5:$L$54,$B$21))</f>
        <v/>
      </c>
      <c r="CW10">
        <f>IF(OR(ISNA(CS10),ISNA(CS9)),NA(),ABS(CS10-CS9))</f>
        <v/>
      </c>
      <c r="CX10">
        <f>IF(ISNA(CR10),NA(),INDEX(Capability!$N$5:$N$54,$B$21))</f>
        <v/>
      </c>
      <c r="CY10">
        <f>IF(ISNA(CR10),NA(),IF(OR(INDEX(Capability!$Q$5:$Q$54,$B$21)="",Settings!$F$7&lt;&gt;"Y"),NA(),INDEX(Capability!$Q$5:$Q$54,$B$21)))</f>
        <v/>
      </c>
      <c r="CZ10">
        <f>IF(ISNA(CR10),NA(),IF(OR(INDEX(Capability!$P$5:$P$54,$B$21)="",Settings!$F$7&lt;&gt;"Y"),NA(),INDEX(Capability!$P$5:$P$54,$B$21)))</f>
        <v/>
      </c>
      <c r="DA10">
        <f>IF(CY$1="","",ROUND(CW$1+CY$1*6.5,4))</f>
        <v/>
      </c>
      <c r="DB10">
        <f>IF(CY$1="","",COUNTIFS(INDEX('Data Entry'!$H$5:$BE$10004,0,$B$21),"&gt;="&amp;(CW$1+CY$1*6),INDEX('Data Entry'!$H$5:$BE$10004,0,$B$21),"&lt;"&amp;(CW$1+CY$1*7)))</f>
        <v/>
      </c>
      <c r="DC10">
        <f>IF(OR(INDEX(Capability!$P$5:$P$54,$B$21)="",CY$1=""),NA(),IF(AND(INDEX(Capability!$P$5:$P$54,$B$21)&gt;=(CW$1+CY$1*6),INDEX(Capability!$P$5:$P$54,$B$21)&lt;(CW$1+CY$1*7)),DA$1*1.15,NA()))</f>
        <v/>
      </c>
      <c r="DD10">
        <f>IF(OR(INDEX(Capability!$Q$5:$Q$54,$B$21)="",CY$1=""),NA(),IF(AND(INDEX(Capability!$Q$5:$Q$54,$B$21)&gt;=(CW$1+CY$1*6),INDEX(Capability!$Q$5:$Q$54,$B$21)&lt;(CW$1+CY$1*7)),DA$1*1.15,NA()))</f>
        <v/>
      </c>
      <c r="DF10">
        <f>IF(OR(INDEX(Capability!$J$5:$J$54,$B$21)="",CY$1=""),NA(),IF(AND(INDEX(Capability!$J$5:$J$54,$B$21)&gt;=(CW$1+CY$1*6),INDEX(Capability!$J$5:$J$54,$B$21)&lt;(CW$1+CY$1*7)),DA$1*1.04,NA()))</f>
        <v/>
      </c>
      <c r="DG10">
        <f>IF(OR(INDEX(Capability!$L$5:$L$54,$B$21)="",CY$1=""),NA(),IF(AND(INDEX(Capability!$L$5:$L$54,$B$21)&gt;=(CW$1+CY$1*6),INDEX(Capability!$L$5:$L$54,$B$21)&lt;(CW$1+CY$1*7)),DA$1*1.04,NA()))</f>
        <v/>
      </c>
      <c r="DH10">
        <f>IF((DK$1+6)&gt;DI$1,NA(),(DK$1+6)-4)</f>
        <v/>
      </c>
      <c r="DI10">
        <f>IF((DK$1+6)&gt;DI$1,NA(),INDEX('Data Entry'!$H$5:$BE$10004,(DK$1+6)-4,$B$22))</f>
        <v/>
      </c>
      <c r="DJ10">
        <f>IF(ISNA(DH10),NA(),INDEX(Capability!$K$5:$K$54,$B$22))</f>
        <v/>
      </c>
      <c r="DK10">
        <f>IF(ISNA(DH10),NA(),INDEX(Capability!$J$5:$J$54,$B$22))</f>
        <v/>
      </c>
      <c r="DL10">
        <f>IF(ISNA(DH10),NA(),INDEX(Capability!$L$5:$L$54,$B$22))</f>
        <v/>
      </c>
      <c r="DM10">
        <f>IF(OR(ISNA(DI10),ISNA(DI9)),NA(),ABS(DI10-DI9))</f>
        <v/>
      </c>
      <c r="DN10">
        <f>IF(ISNA(DH10),NA(),INDEX(Capability!$N$5:$N$54,$B$22))</f>
        <v/>
      </c>
      <c r="DO10">
        <f>IF(ISNA(DH10),NA(),IF(OR(INDEX(Capability!$Q$5:$Q$54,$B$22)="",Settings!$F$7&lt;&gt;"Y"),NA(),INDEX(Capability!$Q$5:$Q$54,$B$22)))</f>
        <v/>
      </c>
      <c r="DP10">
        <f>IF(ISNA(DH10),NA(),IF(OR(INDEX(Capability!$P$5:$P$54,$B$22)="",Settings!$F$7&lt;&gt;"Y"),NA(),INDEX(Capability!$P$5:$P$54,$B$22)))</f>
        <v/>
      </c>
      <c r="DQ10">
        <f>IF(DO$1="","",ROUND(DM$1+DO$1*6.5,4))</f>
        <v/>
      </c>
      <c r="DR10">
        <f>IF(DO$1="","",COUNTIFS(INDEX('Data Entry'!$H$5:$BE$10004,0,$B$22),"&gt;="&amp;(DM$1+DO$1*6),INDEX('Data Entry'!$H$5:$BE$10004,0,$B$22),"&lt;"&amp;(DM$1+DO$1*7)))</f>
        <v/>
      </c>
      <c r="DS10">
        <f>IF(OR(INDEX(Capability!$P$5:$P$54,$B$22)="",DO$1=""),NA(),IF(AND(INDEX(Capability!$P$5:$P$54,$B$22)&gt;=(DM$1+DO$1*6),INDEX(Capability!$P$5:$P$54,$B$22)&lt;(DM$1+DO$1*7)),DQ$1*1.15,NA()))</f>
        <v/>
      </c>
      <c r="DT10">
        <f>IF(OR(INDEX(Capability!$Q$5:$Q$54,$B$22)="",DO$1=""),NA(),IF(AND(INDEX(Capability!$Q$5:$Q$54,$B$22)&gt;=(DM$1+DO$1*6),INDEX(Capability!$Q$5:$Q$54,$B$22)&lt;(DM$1+DO$1*7)),DQ$1*1.15,NA()))</f>
        <v/>
      </c>
      <c r="DV10">
        <f>IF(OR(INDEX(Capability!$J$5:$J$54,$B$22)="",DO$1=""),NA(),IF(AND(INDEX(Capability!$J$5:$J$54,$B$22)&gt;=(DM$1+DO$1*6),INDEX(Capability!$J$5:$J$54,$B$22)&lt;(DM$1+DO$1*7)),DQ$1*1.04,NA()))</f>
        <v/>
      </c>
      <c r="DW10">
        <f>IF(OR(INDEX(Capability!$L$5:$L$54,$B$22)="",DO$1=""),NA(),IF(AND(INDEX(Capability!$L$5:$L$54,$B$22)&gt;=(DM$1+DO$1*6),INDEX(Capability!$L$5:$L$54,$B$22)&lt;(DM$1+DO$1*7)),DQ$1*1.04,NA()))</f>
        <v/>
      </c>
      <c r="DX10">
        <f>IF((EA$1+6)&gt;DY$1,NA(),(EA$1+6)-4)</f>
        <v/>
      </c>
      <c r="DY10">
        <f>IF((EA$1+6)&gt;DY$1,NA(),INDEX('Data Entry'!$H$5:$BE$10004,(EA$1+6)-4,$B$23))</f>
        <v/>
      </c>
      <c r="DZ10">
        <f>IF(ISNA(DX10),NA(),INDEX(Capability!$K$5:$K$54,$B$23))</f>
        <v/>
      </c>
      <c r="EA10">
        <f>IF(ISNA(DX10),NA(),INDEX(Capability!$J$5:$J$54,$B$23))</f>
        <v/>
      </c>
      <c r="EB10">
        <f>IF(ISNA(DX10),NA(),INDEX(Capability!$L$5:$L$54,$B$23))</f>
        <v/>
      </c>
      <c r="EC10">
        <f>IF(OR(ISNA(DY10),ISNA(DY9)),NA(),ABS(DY10-DY9))</f>
        <v/>
      </c>
      <c r="ED10">
        <f>IF(ISNA(DX10),NA(),INDEX(Capability!$N$5:$N$54,$B$23))</f>
        <v/>
      </c>
      <c r="EE10">
        <f>IF(ISNA(DX10),NA(),IF(OR(INDEX(Capability!$Q$5:$Q$54,$B$23)="",Settings!$F$7&lt;&gt;"Y"),NA(),INDEX(Capability!$Q$5:$Q$54,$B$23)))</f>
        <v/>
      </c>
      <c r="EF10">
        <f>IF(ISNA(DX10),NA(),IF(OR(INDEX(Capability!$P$5:$P$54,$B$23)="",Settings!$F$7&lt;&gt;"Y"),NA(),INDEX(Capability!$P$5:$P$54,$B$23)))</f>
        <v/>
      </c>
      <c r="EG10">
        <f>IF(EE$1="","",ROUND(EC$1+EE$1*6.5,4))</f>
        <v/>
      </c>
      <c r="EH10">
        <f>IF(EE$1="","",COUNTIFS(INDEX('Data Entry'!$H$5:$BE$10004,0,$B$23),"&gt;="&amp;(EC$1+EE$1*6),INDEX('Data Entry'!$H$5:$BE$10004,0,$B$23),"&lt;"&amp;(EC$1+EE$1*7)))</f>
        <v/>
      </c>
      <c r="EI10">
        <f>IF(OR(INDEX(Capability!$P$5:$P$54,$B$23)="",EE$1=""),NA(),IF(AND(INDEX(Capability!$P$5:$P$54,$B$23)&gt;=(EC$1+EE$1*6),INDEX(Capability!$P$5:$P$54,$B$23)&lt;(EC$1+EE$1*7)),EG$1*1.15,NA()))</f>
        <v/>
      </c>
      <c r="EJ10">
        <f>IF(OR(INDEX(Capability!$Q$5:$Q$54,$B$23)="",EE$1=""),NA(),IF(AND(INDEX(Capability!$Q$5:$Q$54,$B$23)&gt;=(EC$1+EE$1*6),INDEX(Capability!$Q$5:$Q$54,$B$23)&lt;(EC$1+EE$1*7)),EG$1*1.15,NA()))</f>
        <v/>
      </c>
      <c r="EL10">
        <f>IF(OR(INDEX(Capability!$J$5:$J$54,$B$23)="",EE$1=""),NA(),IF(AND(INDEX(Capability!$J$5:$J$54,$B$23)&gt;=(EC$1+EE$1*6),INDEX(Capability!$J$5:$J$54,$B$23)&lt;(EC$1+EE$1*7)),EG$1*1.04,NA()))</f>
        <v/>
      </c>
      <c r="EM10">
        <f>IF(OR(INDEX(Capability!$L$5:$L$54,$B$23)="",EE$1=""),NA(),IF(AND(INDEX(Capability!$L$5:$L$54,$B$23)&gt;=(EC$1+EE$1*6),INDEX(Capability!$L$5:$L$54,$B$23)&lt;(EC$1+EE$1*7)),EG$1*1.04,NA()))</f>
        <v/>
      </c>
    </row>
    <row r="11">
      <c r="A11" s="10" t="inlineStr">
        <is>
          <t>Files Imported</t>
        </is>
      </c>
      <c r="B11" s="36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IF(OR(INDEX(Capability!$J$5:$J$54,$B$20)="",CI$1=""),NA(),IF(AND(INDEX(Capability!$J$5:$J$54,$B$20)&gt;=(CG$1+CI$1*7),INDEX(Capability!$J$5:$J$54,$B$20)&lt;(CG$1+CI$1*8)),CK$1*1.04,NA()))</f>
        <v/>
      </c>
      <c r="CQ11">
        <f>IF(OR(INDEX(Capability!$L$5:$L$54,$B$20)="",CI$1=""),NA(),IF(AND(INDEX(Capability!$L$5:$L$54,$B$20)&gt;=(CG$1+CI$1*7),INDEX(Capability!$L$5:$L$54,$B$20)&lt;(CG$1+CI$1*8)),CK$1*1.04,NA()))</f>
        <v/>
      </c>
      <c r="CR11">
        <f>IF((CU$1+7)&gt;CS$1,NA(),(CU$1+7)-4)</f>
        <v/>
      </c>
      <c r="CS11">
        <f>IF((CU$1+7)&gt;CS$1,NA(),INDEX('Data Entry'!$H$5:$BE$10004,(CU$1+7)-4,$B$21))</f>
        <v/>
      </c>
      <c r="CT11">
        <f>IF(ISNA(CR11),NA(),INDEX(Capability!$K$5:$K$54,$B$21))</f>
        <v/>
      </c>
      <c r="CU11">
        <f>IF(ISNA(CR11),NA(),INDEX(Capability!$J$5:$J$54,$B$21))</f>
        <v/>
      </c>
      <c r="CV11">
        <f>IF(ISNA(CR11),NA(),INDEX(Capability!$L$5:$L$54,$B$21))</f>
        <v/>
      </c>
      <c r="CW11">
        <f>IF(OR(ISNA(CS11),ISNA(CS10)),NA(),ABS(CS11-CS10))</f>
        <v/>
      </c>
      <c r="CX11">
        <f>IF(ISNA(CR11),NA(),INDEX(Capability!$N$5:$N$54,$B$21))</f>
        <v/>
      </c>
      <c r="CY11">
        <f>IF(ISNA(CR11),NA(),IF(OR(INDEX(Capability!$Q$5:$Q$54,$B$21)="",Settings!$F$7&lt;&gt;"Y"),NA(),INDEX(Capability!$Q$5:$Q$54,$B$21)))</f>
        <v/>
      </c>
      <c r="CZ11">
        <f>IF(ISNA(CR11),NA(),IF(OR(INDEX(Capability!$P$5:$P$54,$B$21)="",Settings!$F$7&lt;&gt;"Y"),NA(),INDEX(Capability!$P$5:$P$54,$B$21)))</f>
        <v/>
      </c>
      <c r="DA11">
        <f>IF(CY$1="","",ROUND(CW$1+CY$1*7.5,4))</f>
        <v/>
      </c>
      <c r="DB11">
        <f>IF(CY$1="","",COUNTIFS(INDEX('Data Entry'!$H$5:$BE$10004,0,$B$21),"&gt;="&amp;(CW$1+CY$1*7),INDEX('Data Entry'!$H$5:$BE$10004,0,$B$21),"&lt;"&amp;(CW$1+CY$1*8)))</f>
        <v/>
      </c>
      <c r="DC11">
        <f>IF(OR(INDEX(Capability!$P$5:$P$54,$B$21)="",CY$1=""),NA(),IF(AND(INDEX(Capability!$P$5:$P$54,$B$21)&gt;=(CW$1+CY$1*7),INDEX(Capability!$P$5:$P$54,$B$21)&lt;(CW$1+CY$1*8)),DA$1*1.15,NA()))</f>
        <v/>
      </c>
      <c r="DD11">
        <f>IF(OR(INDEX(Capability!$Q$5:$Q$54,$B$21)="",CY$1=""),NA(),IF(AND(INDEX(Capability!$Q$5:$Q$54,$B$21)&gt;=(CW$1+CY$1*7),INDEX(Capability!$Q$5:$Q$54,$B$21)&lt;(CW$1+CY$1*8)),DA$1*1.15,NA()))</f>
        <v/>
      </c>
      <c r="DF11">
        <f>IF(OR(INDEX(Capability!$J$5:$J$54,$B$21)="",CY$1=""),NA(),IF(AND(INDEX(Capability!$J$5:$J$54,$B$21)&gt;=(CW$1+CY$1*7),INDEX(Capability!$J$5:$J$54,$B$21)&lt;(CW$1+CY$1*8)),DA$1*1.04,NA()))</f>
        <v/>
      </c>
      <c r="DG11">
        <f>IF(OR(INDEX(Capability!$L$5:$L$54,$B$21)="",CY$1=""),NA(),IF(AND(INDEX(Capability!$L$5:$L$54,$B$21)&gt;=(CW$1+CY$1*7),INDEX(Capability!$L$5:$L$54,$B$21)&lt;(CW$1+CY$1*8)),DA$1*1.04,NA()))</f>
        <v/>
      </c>
      <c r="DH11">
        <f>IF((DK$1+7)&gt;DI$1,NA(),(DK$1+7)-4)</f>
        <v/>
      </c>
      <c r="DI11">
        <f>IF((DK$1+7)&gt;DI$1,NA(),INDEX('Data Entry'!$H$5:$BE$10004,(DK$1+7)-4,$B$22))</f>
        <v/>
      </c>
      <c r="DJ11">
        <f>IF(ISNA(DH11),NA(),INDEX(Capability!$K$5:$K$54,$B$22))</f>
        <v/>
      </c>
      <c r="DK11">
        <f>IF(ISNA(DH11),NA(),INDEX(Capability!$J$5:$J$54,$B$22))</f>
        <v/>
      </c>
      <c r="DL11">
        <f>IF(ISNA(DH11),NA(),INDEX(Capability!$L$5:$L$54,$B$22))</f>
        <v/>
      </c>
      <c r="DM11">
        <f>IF(OR(ISNA(DI11),ISNA(DI10)),NA(),ABS(DI11-DI10))</f>
        <v/>
      </c>
      <c r="DN11">
        <f>IF(ISNA(DH11),NA(),INDEX(Capability!$N$5:$N$54,$B$22))</f>
        <v/>
      </c>
      <c r="DO11">
        <f>IF(ISNA(DH11),NA(),IF(OR(INDEX(Capability!$Q$5:$Q$54,$B$22)="",Settings!$F$7&lt;&gt;"Y"),NA(),INDEX(Capability!$Q$5:$Q$54,$B$22)))</f>
        <v/>
      </c>
      <c r="DP11">
        <f>IF(ISNA(DH11),NA(),IF(OR(INDEX(Capability!$P$5:$P$54,$B$22)="",Settings!$F$7&lt;&gt;"Y"),NA(),INDEX(Capability!$P$5:$P$54,$B$22)))</f>
        <v/>
      </c>
      <c r="DQ11">
        <f>IF(DO$1="","",ROUND(DM$1+DO$1*7.5,4))</f>
        <v/>
      </c>
      <c r="DR11">
        <f>IF(DO$1="","",COUNTIFS(INDEX('Data Entry'!$H$5:$BE$10004,0,$B$22),"&gt;="&amp;(DM$1+DO$1*7),INDEX('Data Entry'!$H$5:$BE$10004,0,$B$22),"&lt;"&amp;(DM$1+DO$1*8)))</f>
        <v/>
      </c>
      <c r="DS11">
        <f>IF(OR(INDEX(Capability!$P$5:$P$54,$B$22)="",DO$1=""),NA(),IF(AND(INDEX(Capability!$P$5:$P$54,$B$22)&gt;=(DM$1+DO$1*7),INDEX(Capability!$P$5:$P$54,$B$22)&lt;(DM$1+DO$1*8)),DQ$1*1.15,NA()))</f>
        <v/>
      </c>
      <c r="DT11">
        <f>IF(OR(INDEX(Capability!$Q$5:$Q$54,$B$22)="",DO$1=""),NA(),IF(AND(INDEX(Capability!$Q$5:$Q$54,$B$22)&gt;=(DM$1+DO$1*7),INDEX(Capability!$Q$5:$Q$54,$B$22)&lt;(DM$1+DO$1*8)),DQ$1*1.15,NA()))</f>
        <v/>
      </c>
      <c r="DV11">
        <f>IF(OR(INDEX(Capability!$J$5:$J$54,$B$22)="",DO$1=""),NA(),IF(AND(INDEX(Capability!$J$5:$J$54,$B$22)&gt;=(DM$1+DO$1*7),INDEX(Capability!$J$5:$J$54,$B$22)&lt;(DM$1+DO$1*8)),DQ$1*1.04,NA()))</f>
        <v/>
      </c>
      <c r="DW11">
        <f>IF(OR(INDEX(Capability!$L$5:$L$54,$B$22)="",DO$1=""),NA(),IF(AND(INDEX(Capability!$L$5:$L$54,$B$22)&gt;=(DM$1+DO$1*7),INDEX(Capability!$L$5:$L$54,$B$22)&lt;(DM$1+DO$1*8)),DQ$1*1.04,NA()))</f>
        <v/>
      </c>
      <c r="DX11">
        <f>IF((EA$1+7)&gt;DY$1,NA(),(EA$1+7)-4)</f>
        <v/>
      </c>
      <c r="DY11">
        <f>IF((EA$1+7)&gt;DY$1,NA(),INDEX('Data Entry'!$H$5:$BE$10004,(EA$1+7)-4,$B$23))</f>
        <v/>
      </c>
      <c r="DZ11">
        <f>IF(ISNA(DX11),NA(),INDEX(Capability!$K$5:$K$54,$B$23))</f>
        <v/>
      </c>
      <c r="EA11">
        <f>IF(ISNA(DX11),NA(),INDEX(Capability!$J$5:$J$54,$B$23))</f>
        <v/>
      </c>
      <c r="EB11">
        <f>IF(ISNA(DX11),NA(),INDEX(Capability!$L$5:$L$54,$B$23))</f>
        <v/>
      </c>
      <c r="EC11">
        <f>IF(OR(ISNA(DY11),ISNA(DY10)),NA(),ABS(DY11-DY10))</f>
        <v/>
      </c>
      <c r="ED11">
        <f>IF(ISNA(DX11),NA(),INDEX(Capability!$N$5:$N$54,$B$23))</f>
        <v/>
      </c>
      <c r="EE11">
        <f>IF(ISNA(DX11),NA(),IF(OR(INDEX(Capability!$Q$5:$Q$54,$B$23)="",Settings!$F$7&lt;&gt;"Y"),NA(),INDEX(Capability!$Q$5:$Q$54,$B$23)))</f>
        <v/>
      </c>
      <c r="EF11">
        <f>IF(ISNA(DX11),NA(),IF(OR(INDEX(Capability!$P$5:$P$54,$B$23)="",Settings!$F$7&lt;&gt;"Y"),NA(),INDEX(Capability!$P$5:$P$54,$B$23)))</f>
        <v/>
      </c>
      <c r="EG11">
        <f>IF(EE$1="","",ROUND(EC$1+EE$1*7.5,4))</f>
        <v/>
      </c>
      <c r="EH11">
        <f>IF(EE$1="","",COUNTIFS(INDEX('Data Entry'!$H$5:$BE$10004,0,$B$23),"&gt;="&amp;(EC$1+EE$1*7),INDEX('Data Entry'!$H$5:$BE$10004,0,$B$23),"&lt;"&amp;(EC$1+EE$1*8)))</f>
        <v/>
      </c>
      <c r="EI11">
        <f>IF(OR(INDEX(Capability!$P$5:$P$54,$B$23)="",EE$1=""),NA(),IF(AND(INDEX(Capability!$P$5:$P$54,$B$23)&gt;=(EC$1+EE$1*7),INDEX(Capability!$P$5:$P$54,$B$23)&lt;(EC$1+EE$1*8)),EG$1*1.15,NA()))</f>
        <v/>
      </c>
      <c r="EJ11">
        <f>IF(OR(INDEX(Capability!$Q$5:$Q$54,$B$23)="",EE$1=""),NA(),IF(AND(INDEX(Capability!$Q$5:$Q$54,$B$23)&gt;=(EC$1+EE$1*7),INDEX(Capability!$Q$5:$Q$54,$B$23)&lt;(EC$1+EE$1*8)),EG$1*1.15,NA()))</f>
        <v/>
      </c>
      <c r="EL11">
        <f>IF(OR(INDEX(Capability!$J$5:$J$54,$B$23)="",EE$1=""),NA(),IF(AND(INDEX(Capability!$J$5:$J$54,$B$23)&gt;=(EC$1+EE$1*7),INDEX(Capability!$J$5:$J$54,$B$23)&lt;(EC$1+EE$1*8)),EG$1*1.04,NA()))</f>
        <v/>
      </c>
      <c r="EM11">
        <f>IF(OR(INDEX(Capability!$L$5:$L$54,$B$23)="",EE$1=""),NA(),IF(AND(INDEX(Capability!$L$5:$L$54,$B$23)&gt;=(EC$1+EE$1*7),INDEX(Capability!$L$5:$L$54,$B$23)&lt;(EC$1+EE$1*8)),EG$1*1.04,NA()))</f>
        <v/>
      </c>
    </row>
    <row r="12">
      <c r="A12" s="10" t="inlineStr">
        <is>
          <t>Rows Imported</t>
        </is>
      </c>
      <c r="B12" s="36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IF(OR(INDEX(Capability!$J$5:$J$54,$B$20)="",CI$1=""),NA(),IF(AND(INDEX(Capability!$J$5:$J$54,$B$20)&gt;=(CG$1+CI$1*8),INDEX(Capability!$J$5:$J$54,$B$20)&lt;(CG$1+CI$1*9)),CK$1*1.04,NA()))</f>
        <v/>
      </c>
      <c r="CQ12">
        <f>IF(OR(INDEX(Capability!$L$5:$L$54,$B$20)="",CI$1=""),NA(),IF(AND(INDEX(Capability!$L$5:$L$54,$B$20)&gt;=(CG$1+CI$1*8),INDEX(Capability!$L$5:$L$54,$B$20)&lt;(CG$1+CI$1*9)),CK$1*1.04,NA()))</f>
        <v/>
      </c>
      <c r="CR12">
        <f>IF((CU$1+8)&gt;CS$1,NA(),(CU$1+8)-4)</f>
        <v/>
      </c>
      <c r="CS12">
        <f>IF((CU$1+8)&gt;CS$1,NA(),INDEX('Data Entry'!$H$5:$BE$10004,(CU$1+8)-4,$B$21))</f>
        <v/>
      </c>
      <c r="CT12">
        <f>IF(ISNA(CR12),NA(),INDEX(Capability!$K$5:$K$54,$B$21))</f>
        <v/>
      </c>
      <c r="CU12">
        <f>IF(ISNA(CR12),NA(),INDEX(Capability!$J$5:$J$54,$B$21))</f>
        <v/>
      </c>
      <c r="CV12">
        <f>IF(ISNA(CR12),NA(),INDEX(Capability!$L$5:$L$54,$B$21))</f>
        <v/>
      </c>
      <c r="CW12">
        <f>IF(OR(ISNA(CS12),ISNA(CS11)),NA(),ABS(CS12-CS11))</f>
        <v/>
      </c>
      <c r="CX12">
        <f>IF(ISNA(CR12),NA(),INDEX(Capability!$N$5:$N$54,$B$21))</f>
        <v/>
      </c>
      <c r="CY12">
        <f>IF(ISNA(CR12),NA(),IF(OR(INDEX(Capability!$Q$5:$Q$54,$B$21)="",Settings!$F$7&lt;&gt;"Y"),NA(),INDEX(Capability!$Q$5:$Q$54,$B$21)))</f>
        <v/>
      </c>
      <c r="CZ12">
        <f>IF(ISNA(CR12),NA(),IF(OR(INDEX(Capability!$P$5:$P$54,$B$21)="",Settings!$F$7&lt;&gt;"Y"),NA(),INDEX(Capability!$P$5:$P$54,$B$21)))</f>
        <v/>
      </c>
      <c r="DA12">
        <f>IF(CY$1="","",ROUND(CW$1+CY$1*8.5,4))</f>
        <v/>
      </c>
      <c r="DB12">
        <f>IF(CY$1="","",COUNTIFS(INDEX('Data Entry'!$H$5:$BE$10004,0,$B$21),"&gt;="&amp;(CW$1+CY$1*8),INDEX('Data Entry'!$H$5:$BE$10004,0,$B$21),"&lt;"&amp;(CW$1+CY$1*9)))</f>
        <v/>
      </c>
      <c r="DC12">
        <f>IF(OR(INDEX(Capability!$P$5:$P$54,$B$21)="",CY$1=""),NA(),IF(AND(INDEX(Capability!$P$5:$P$54,$B$21)&gt;=(CW$1+CY$1*8),INDEX(Capability!$P$5:$P$54,$B$21)&lt;(CW$1+CY$1*9)),DA$1*1.15,NA()))</f>
        <v/>
      </c>
      <c r="DD12">
        <f>IF(OR(INDEX(Capability!$Q$5:$Q$54,$B$21)="",CY$1=""),NA(),IF(AND(INDEX(Capability!$Q$5:$Q$54,$B$21)&gt;=(CW$1+CY$1*8),INDEX(Capability!$Q$5:$Q$54,$B$21)&lt;(CW$1+CY$1*9)),DA$1*1.15,NA()))</f>
        <v/>
      </c>
      <c r="DF12">
        <f>IF(OR(INDEX(Capability!$J$5:$J$54,$B$21)="",CY$1=""),NA(),IF(AND(INDEX(Capability!$J$5:$J$54,$B$21)&gt;=(CW$1+CY$1*8),INDEX(Capability!$J$5:$J$54,$B$21)&lt;(CW$1+CY$1*9)),DA$1*1.04,NA()))</f>
        <v/>
      </c>
      <c r="DG12">
        <f>IF(OR(INDEX(Capability!$L$5:$L$54,$B$21)="",CY$1=""),NA(),IF(AND(INDEX(Capability!$L$5:$L$54,$B$21)&gt;=(CW$1+CY$1*8),INDEX(Capability!$L$5:$L$54,$B$21)&lt;(CW$1+CY$1*9)),DA$1*1.04,NA()))</f>
        <v/>
      </c>
      <c r="DH12">
        <f>IF((DK$1+8)&gt;DI$1,NA(),(DK$1+8)-4)</f>
        <v/>
      </c>
      <c r="DI12">
        <f>IF((DK$1+8)&gt;DI$1,NA(),INDEX('Data Entry'!$H$5:$BE$10004,(DK$1+8)-4,$B$22))</f>
        <v/>
      </c>
      <c r="DJ12">
        <f>IF(ISNA(DH12),NA(),INDEX(Capability!$K$5:$K$54,$B$22))</f>
        <v/>
      </c>
      <c r="DK12">
        <f>IF(ISNA(DH12),NA(),INDEX(Capability!$J$5:$J$54,$B$22))</f>
        <v/>
      </c>
      <c r="DL12">
        <f>IF(ISNA(DH12),NA(),INDEX(Capability!$L$5:$L$54,$B$22))</f>
        <v/>
      </c>
      <c r="DM12">
        <f>IF(OR(ISNA(DI12),ISNA(DI11)),NA(),ABS(DI12-DI11))</f>
        <v/>
      </c>
      <c r="DN12">
        <f>IF(ISNA(DH12),NA(),INDEX(Capability!$N$5:$N$54,$B$22))</f>
        <v/>
      </c>
      <c r="DO12">
        <f>IF(ISNA(DH12),NA(),IF(OR(INDEX(Capability!$Q$5:$Q$54,$B$22)="",Settings!$F$7&lt;&gt;"Y"),NA(),INDEX(Capability!$Q$5:$Q$54,$B$22)))</f>
        <v/>
      </c>
      <c r="DP12">
        <f>IF(ISNA(DH12),NA(),IF(OR(INDEX(Capability!$P$5:$P$54,$B$22)="",Settings!$F$7&lt;&gt;"Y"),NA(),INDEX(Capability!$P$5:$P$54,$B$22)))</f>
        <v/>
      </c>
      <c r="DQ12">
        <f>IF(DO$1="","",ROUND(DM$1+DO$1*8.5,4))</f>
        <v/>
      </c>
      <c r="DR12">
        <f>IF(DO$1="","",COUNTIFS(INDEX('Data Entry'!$H$5:$BE$10004,0,$B$22),"&gt;="&amp;(DM$1+DO$1*8),INDEX('Data Entry'!$H$5:$BE$10004,0,$B$22),"&lt;"&amp;(DM$1+DO$1*9)))</f>
        <v/>
      </c>
      <c r="DS12">
        <f>IF(OR(INDEX(Capability!$P$5:$P$54,$B$22)="",DO$1=""),NA(),IF(AND(INDEX(Capability!$P$5:$P$54,$B$22)&gt;=(DM$1+DO$1*8),INDEX(Capability!$P$5:$P$54,$B$22)&lt;(DM$1+DO$1*9)),DQ$1*1.15,NA()))</f>
        <v/>
      </c>
      <c r="DT12">
        <f>IF(OR(INDEX(Capability!$Q$5:$Q$54,$B$22)="",DO$1=""),NA(),IF(AND(INDEX(Capability!$Q$5:$Q$54,$B$22)&gt;=(DM$1+DO$1*8),INDEX(Capability!$Q$5:$Q$54,$B$22)&lt;(DM$1+DO$1*9)),DQ$1*1.15,NA()))</f>
        <v/>
      </c>
      <c r="DV12">
        <f>IF(OR(INDEX(Capability!$J$5:$J$54,$B$22)="",DO$1=""),NA(),IF(AND(INDEX(Capability!$J$5:$J$54,$B$22)&gt;=(DM$1+DO$1*8),INDEX(Capability!$J$5:$J$54,$B$22)&lt;(DM$1+DO$1*9)),DQ$1*1.04,NA()))</f>
        <v/>
      </c>
      <c r="DW12">
        <f>IF(OR(INDEX(Capability!$L$5:$L$54,$B$22)="",DO$1=""),NA(),IF(AND(INDEX(Capability!$L$5:$L$54,$B$22)&gt;=(DM$1+DO$1*8),INDEX(Capability!$L$5:$L$54,$B$22)&lt;(DM$1+DO$1*9)),DQ$1*1.04,NA()))</f>
        <v/>
      </c>
      <c r="DX12">
        <f>IF((EA$1+8)&gt;DY$1,NA(),(EA$1+8)-4)</f>
        <v/>
      </c>
      <c r="DY12">
        <f>IF((EA$1+8)&gt;DY$1,NA(),INDEX('Data Entry'!$H$5:$BE$10004,(EA$1+8)-4,$B$23))</f>
        <v/>
      </c>
      <c r="DZ12">
        <f>IF(ISNA(DX12),NA(),INDEX(Capability!$K$5:$K$54,$B$23))</f>
        <v/>
      </c>
      <c r="EA12">
        <f>IF(ISNA(DX12),NA(),INDEX(Capability!$J$5:$J$54,$B$23))</f>
        <v/>
      </c>
      <c r="EB12">
        <f>IF(ISNA(DX12),NA(),INDEX(Capability!$L$5:$L$54,$B$23))</f>
        <v/>
      </c>
      <c r="EC12">
        <f>IF(OR(ISNA(DY12),ISNA(DY11)),NA(),ABS(DY12-DY11))</f>
        <v/>
      </c>
      <c r="ED12">
        <f>IF(ISNA(DX12),NA(),INDEX(Capability!$N$5:$N$54,$B$23))</f>
        <v/>
      </c>
      <c r="EE12">
        <f>IF(ISNA(DX12),NA(),IF(OR(INDEX(Capability!$Q$5:$Q$54,$B$23)="",Settings!$F$7&lt;&gt;"Y"),NA(),INDEX(Capability!$Q$5:$Q$54,$B$23)))</f>
        <v/>
      </c>
      <c r="EF12">
        <f>IF(ISNA(DX12),NA(),IF(OR(INDEX(Capability!$P$5:$P$54,$B$23)="",Settings!$F$7&lt;&gt;"Y"),NA(),INDEX(Capability!$P$5:$P$54,$B$23)))</f>
        <v/>
      </c>
      <c r="EG12">
        <f>IF(EE$1="","",ROUND(EC$1+EE$1*8.5,4))</f>
        <v/>
      </c>
      <c r="EH12">
        <f>IF(EE$1="","",COUNTIFS(INDEX('Data Entry'!$H$5:$BE$10004,0,$B$23),"&gt;="&amp;(EC$1+EE$1*8),INDEX('Data Entry'!$H$5:$BE$10004,0,$B$23),"&lt;"&amp;(EC$1+EE$1*9)))</f>
        <v/>
      </c>
      <c r="EI12">
        <f>IF(OR(INDEX(Capability!$P$5:$P$54,$B$23)="",EE$1=""),NA(),IF(AND(INDEX(Capability!$P$5:$P$54,$B$23)&gt;=(EC$1+EE$1*8),INDEX(Capability!$P$5:$P$54,$B$23)&lt;(EC$1+EE$1*9)),EG$1*1.15,NA()))</f>
        <v/>
      </c>
      <c r="EJ12">
        <f>IF(OR(INDEX(Capability!$Q$5:$Q$54,$B$23)="",EE$1=""),NA(),IF(AND(INDEX(Capability!$Q$5:$Q$54,$B$23)&gt;=(EC$1+EE$1*8),INDEX(Capability!$Q$5:$Q$54,$B$23)&lt;(EC$1+EE$1*9)),EG$1*1.15,NA()))</f>
        <v/>
      </c>
      <c r="EL12">
        <f>IF(OR(INDEX(Capability!$J$5:$J$54,$B$23)="",EE$1=""),NA(),IF(AND(INDEX(Capability!$J$5:$J$54,$B$23)&gt;=(EC$1+EE$1*8),INDEX(Capability!$J$5:$J$54,$B$23)&lt;(EC$1+EE$1*9)),EG$1*1.04,NA()))</f>
        <v/>
      </c>
      <c r="EM12">
        <f>IF(OR(INDEX(Capability!$L$5:$L$54,$B$23)="",EE$1=""),NA(),IF(AND(INDEX(Capability!$L$5:$L$54,$B$23)&gt;=(EC$1+EE$1*8),INDEX(Capability!$L$5:$L$54,$B$23)&lt;(EC$1+EE$1*9)),EG$1*1.04,NA()))</f>
        <v/>
      </c>
    </row>
    <row r="13">
      <c r="A13" s="10" t="inlineStr">
        <is>
          <t>Last File</t>
        </is>
      </c>
      <c r="B13" s="36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IF(OR(INDEX(Capability!$J$5:$J$54,$B$20)="",CI$1=""),NA(),IF(AND(INDEX(Capability!$J$5:$J$54,$B$20)&gt;=(CG$1+CI$1*9),INDEX(Capability!$J$5:$J$54,$B$20)&lt;(CG$1+CI$1*10)),CK$1*1.04,NA()))</f>
        <v/>
      </c>
      <c r="CQ13">
        <f>IF(OR(INDEX(Capability!$L$5:$L$54,$B$20)="",CI$1=""),NA(),IF(AND(INDEX(Capability!$L$5:$L$54,$B$20)&gt;=(CG$1+CI$1*9),INDEX(Capability!$L$5:$L$54,$B$20)&lt;(CG$1+CI$1*10)),CK$1*1.04,NA()))</f>
        <v/>
      </c>
      <c r="CR13">
        <f>IF((CU$1+9)&gt;CS$1,NA(),(CU$1+9)-4)</f>
        <v/>
      </c>
      <c r="CS13">
        <f>IF((CU$1+9)&gt;CS$1,NA(),INDEX('Data Entry'!$H$5:$BE$10004,(CU$1+9)-4,$B$21))</f>
        <v/>
      </c>
      <c r="CT13">
        <f>IF(ISNA(CR13),NA(),INDEX(Capability!$K$5:$K$54,$B$21))</f>
        <v/>
      </c>
      <c r="CU13">
        <f>IF(ISNA(CR13),NA(),INDEX(Capability!$J$5:$J$54,$B$21))</f>
        <v/>
      </c>
      <c r="CV13">
        <f>IF(ISNA(CR13),NA(),INDEX(Capability!$L$5:$L$54,$B$21))</f>
        <v/>
      </c>
      <c r="CW13">
        <f>IF(OR(ISNA(CS13),ISNA(CS12)),NA(),ABS(CS13-CS12))</f>
        <v/>
      </c>
      <c r="CX13">
        <f>IF(ISNA(CR13),NA(),INDEX(Capability!$N$5:$N$54,$B$21))</f>
        <v/>
      </c>
      <c r="CY13">
        <f>IF(ISNA(CR13),NA(),IF(OR(INDEX(Capability!$Q$5:$Q$54,$B$21)="",Settings!$F$7&lt;&gt;"Y"),NA(),INDEX(Capability!$Q$5:$Q$54,$B$21)))</f>
        <v/>
      </c>
      <c r="CZ13">
        <f>IF(ISNA(CR13),NA(),IF(OR(INDEX(Capability!$P$5:$P$54,$B$21)="",Settings!$F$7&lt;&gt;"Y"),NA(),INDEX(Capability!$P$5:$P$54,$B$21)))</f>
        <v/>
      </c>
      <c r="DA13">
        <f>IF(CY$1="","",ROUND(CW$1+CY$1*9.5,4))</f>
        <v/>
      </c>
      <c r="DB13">
        <f>IF(CY$1="","",COUNTIFS(INDEX('Data Entry'!$H$5:$BE$10004,0,$B$21),"&gt;="&amp;(CW$1+CY$1*9),INDEX('Data Entry'!$H$5:$BE$10004,0,$B$21),"&lt;"&amp;(CW$1+CY$1*10)))</f>
        <v/>
      </c>
      <c r="DC13">
        <f>IF(OR(INDEX(Capability!$P$5:$P$54,$B$21)="",CY$1=""),NA(),IF(AND(INDEX(Capability!$P$5:$P$54,$B$21)&gt;=(CW$1+CY$1*9),INDEX(Capability!$P$5:$P$54,$B$21)&lt;(CW$1+CY$1*10)),DA$1*1.15,NA()))</f>
        <v/>
      </c>
      <c r="DD13">
        <f>IF(OR(INDEX(Capability!$Q$5:$Q$54,$B$21)="",CY$1=""),NA(),IF(AND(INDEX(Capability!$Q$5:$Q$54,$B$21)&gt;=(CW$1+CY$1*9),INDEX(Capability!$Q$5:$Q$54,$B$21)&lt;(CW$1+CY$1*10)),DA$1*1.15,NA()))</f>
        <v/>
      </c>
      <c r="DF13">
        <f>IF(OR(INDEX(Capability!$J$5:$J$54,$B$21)="",CY$1=""),NA(),IF(AND(INDEX(Capability!$J$5:$J$54,$B$21)&gt;=(CW$1+CY$1*9),INDEX(Capability!$J$5:$J$54,$B$21)&lt;(CW$1+CY$1*10)),DA$1*1.04,NA()))</f>
        <v/>
      </c>
      <c r="DG13">
        <f>IF(OR(INDEX(Capability!$L$5:$L$54,$B$21)="",CY$1=""),NA(),IF(AND(INDEX(Capability!$L$5:$L$54,$B$21)&gt;=(CW$1+CY$1*9),INDEX(Capability!$L$5:$L$54,$B$21)&lt;(CW$1+CY$1*10)),DA$1*1.04,NA()))</f>
        <v/>
      </c>
      <c r="DH13">
        <f>IF((DK$1+9)&gt;DI$1,NA(),(DK$1+9)-4)</f>
        <v/>
      </c>
      <c r="DI13">
        <f>IF((DK$1+9)&gt;DI$1,NA(),INDEX('Data Entry'!$H$5:$BE$10004,(DK$1+9)-4,$B$22))</f>
        <v/>
      </c>
      <c r="DJ13">
        <f>IF(ISNA(DH13),NA(),INDEX(Capability!$K$5:$K$54,$B$22))</f>
        <v/>
      </c>
      <c r="DK13">
        <f>IF(ISNA(DH13),NA(),INDEX(Capability!$J$5:$J$54,$B$22))</f>
        <v/>
      </c>
      <c r="DL13">
        <f>IF(ISNA(DH13),NA(),INDEX(Capability!$L$5:$L$54,$B$22))</f>
        <v/>
      </c>
      <c r="DM13">
        <f>IF(OR(ISNA(DI13),ISNA(DI12)),NA(),ABS(DI13-DI12))</f>
        <v/>
      </c>
      <c r="DN13">
        <f>IF(ISNA(DH13),NA(),INDEX(Capability!$N$5:$N$54,$B$22))</f>
        <v/>
      </c>
      <c r="DO13">
        <f>IF(ISNA(DH13),NA(),IF(OR(INDEX(Capability!$Q$5:$Q$54,$B$22)="",Settings!$F$7&lt;&gt;"Y"),NA(),INDEX(Capability!$Q$5:$Q$54,$B$22)))</f>
        <v/>
      </c>
      <c r="DP13">
        <f>IF(ISNA(DH13),NA(),IF(OR(INDEX(Capability!$P$5:$P$54,$B$22)="",Settings!$F$7&lt;&gt;"Y"),NA(),INDEX(Capability!$P$5:$P$54,$B$22)))</f>
        <v/>
      </c>
      <c r="DQ13">
        <f>IF(DO$1="","",ROUND(DM$1+DO$1*9.5,4))</f>
        <v/>
      </c>
      <c r="DR13">
        <f>IF(DO$1="","",COUNTIFS(INDEX('Data Entry'!$H$5:$BE$10004,0,$B$22),"&gt;="&amp;(DM$1+DO$1*9),INDEX('Data Entry'!$H$5:$BE$10004,0,$B$22),"&lt;"&amp;(DM$1+DO$1*10)))</f>
        <v/>
      </c>
      <c r="DS13">
        <f>IF(OR(INDEX(Capability!$P$5:$P$54,$B$22)="",DO$1=""),NA(),IF(AND(INDEX(Capability!$P$5:$P$54,$B$22)&gt;=(DM$1+DO$1*9),INDEX(Capability!$P$5:$P$54,$B$22)&lt;(DM$1+DO$1*10)),DQ$1*1.15,NA()))</f>
        <v/>
      </c>
      <c r="DT13">
        <f>IF(OR(INDEX(Capability!$Q$5:$Q$54,$B$22)="",DO$1=""),NA(),IF(AND(INDEX(Capability!$Q$5:$Q$54,$B$22)&gt;=(DM$1+DO$1*9),INDEX(Capability!$Q$5:$Q$54,$B$22)&lt;(DM$1+DO$1*10)),DQ$1*1.15,NA()))</f>
        <v/>
      </c>
      <c r="DV13">
        <f>IF(OR(INDEX(Capability!$J$5:$J$54,$B$22)="",DO$1=""),NA(),IF(AND(INDEX(Capability!$J$5:$J$54,$B$22)&gt;=(DM$1+DO$1*9),INDEX(Capability!$J$5:$J$54,$B$22)&lt;(DM$1+DO$1*10)),DQ$1*1.04,NA()))</f>
        <v/>
      </c>
      <c r="DW13">
        <f>IF(OR(INDEX(Capability!$L$5:$L$54,$B$22)="",DO$1=""),NA(),IF(AND(INDEX(Capability!$L$5:$L$54,$B$22)&gt;=(DM$1+DO$1*9),INDEX(Capability!$L$5:$L$54,$B$22)&lt;(DM$1+DO$1*10)),DQ$1*1.04,NA()))</f>
        <v/>
      </c>
      <c r="DX13">
        <f>IF((EA$1+9)&gt;DY$1,NA(),(EA$1+9)-4)</f>
        <v/>
      </c>
      <c r="DY13">
        <f>IF((EA$1+9)&gt;DY$1,NA(),INDEX('Data Entry'!$H$5:$BE$10004,(EA$1+9)-4,$B$23))</f>
        <v/>
      </c>
      <c r="DZ13">
        <f>IF(ISNA(DX13),NA(),INDEX(Capability!$K$5:$K$54,$B$23))</f>
        <v/>
      </c>
      <c r="EA13">
        <f>IF(ISNA(DX13),NA(),INDEX(Capability!$J$5:$J$54,$B$23))</f>
        <v/>
      </c>
      <c r="EB13">
        <f>IF(ISNA(DX13),NA(),INDEX(Capability!$L$5:$L$54,$B$23))</f>
        <v/>
      </c>
      <c r="EC13">
        <f>IF(OR(ISNA(DY13),ISNA(DY12)),NA(),ABS(DY13-DY12))</f>
        <v/>
      </c>
      <c r="ED13">
        <f>IF(ISNA(DX13),NA(),INDEX(Capability!$N$5:$N$54,$B$23))</f>
        <v/>
      </c>
      <c r="EE13">
        <f>IF(ISNA(DX13),NA(),IF(OR(INDEX(Capability!$Q$5:$Q$54,$B$23)="",Settings!$F$7&lt;&gt;"Y"),NA(),INDEX(Capability!$Q$5:$Q$54,$B$23)))</f>
        <v/>
      </c>
      <c r="EF13">
        <f>IF(ISNA(DX13),NA(),IF(OR(INDEX(Capability!$P$5:$P$54,$B$23)="",Settings!$F$7&lt;&gt;"Y"),NA(),INDEX(Capability!$P$5:$P$54,$B$23)))</f>
        <v/>
      </c>
      <c r="EG13">
        <f>IF(EE$1="","",ROUND(EC$1+EE$1*9.5,4))</f>
        <v/>
      </c>
      <c r="EH13">
        <f>IF(EE$1="","",COUNTIFS(INDEX('Data Entry'!$H$5:$BE$10004,0,$B$23),"&gt;="&amp;(EC$1+EE$1*9),INDEX('Data Entry'!$H$5:$BE$10004,0,$B$23),"&lt;"&amp;(EC$1+EE$1*10)))</f>
        <v/>
      </c>
      <c r="EI13">
        <f>IF(OR(INDEX(Capability!$P$5:$P$54,$B$23)="",EE$1=""),NA(),IF(AND(INDEX(Capability!$P$5:$P$54,$B$23)&gt;=(EC$1+EE$1*9),INDEX(Capability!$P$5:$P$54,$B$23)&lt;(EC$1+EE$1*10)),EG$1*1.15,NA()))</f>
        <v/>
      </c>
      <c r="EJ13">
        <f>IF(OR(INDEX(Capability!$Q$5:$Q$54,$B$23)="",EE$1=""),NA(),IF(AND(INDEX(Capability!$Q$5:$Q$54,$B$23)&gt;=(EC$1+EE$1*9),INDEX(Capability!$Q$5:$Q$54,$B$23)&lt;(EC$1+EE$1*10)),EG$1*1.15,NA()))</f>
        <v/>
      </c>
      <c r="EL13">
        <f>IF(OR(INDEX(Capability!$J$5:$J$54,$B$23)="",EE$1=""),NA(),IF(AND(INDEX(Capability!$J$5:$J$54,$B$23)&gt;=(EC$1+EE$1*9),INDEX(Capability!$J$5:$J$54,$B$23)&lt;(EC$1+EE$1*10)),EG$1*1.04,NA()))</f>
        <v/>
      </c>
      <c r="EM13">
        <f>IF(OR(INDEX(Capability!$L$5:$L$54,$B$23)="",EE$1=""),NA(),IF(AND(INDEX(Capability!$L$5:$L$54,$B$23)&gt;=(EC$1+EE$1*9),INDEX(Capability!$L$5:$L$54,$B$23)&lt;(EC$1+EE$1*10)),EG$1*1.04,NA()))</f>
        <v/>
      </c>
    </row>
    <row r="14">
      <c r="A14" s="10" t="inlineStr">
        <is>
          <t>Last Message</t>
        </is>
      </c>
      <c r="B14" s="36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IF(OR(INDEX(Capability!$J$5:$J$54,$B$20)="",CI$1=""),NA(),IF(AND(INDEX(Capability!$J$5:$J$54,$B$20)&gt;=(CG$1+CI$1*10),INDEX(Capability!$J$5:$J$54,$B$20)&lt;(CG$1+CI$1*11)),CK$1*1.04,NA()))</f>
        <v/>
      </c>
      <c r="CQ14">
        <f>IF(OR(INDEX(Capability!$L$5:$L$54,$B$20)="",CI$1=""),NA(),IF(AND(INDEX(Capability!$L$5:$L$54,$B$20)&gt;=(CG$1+CI$1*10),INDEX(Capability!$L$5:$L$54,$B$20)&lt;(CG$1+CI$1*11)),CK$1*1.04,NA()))</f>
        <v/>
      </c>
      <c r="CR14">
        <f>IF((CU$1+10)&gt;CS$1,NA(),(CU$1+10)-4)</f>
        <v/>
      </c>
      <c r="CS14">
        <f>IF((CU$1+10)&gt;CS$1,NA(),INDEX('Data Entry'!$H$5:$BE$10004,(CU$1+10)-4,$B$21))</f>
        <v/>
      </c>
      <c r="CT14">
        <f>IF(ISNA(CR14),NA(),INDEX(Capability!$K$5:$K$54,$B$21))</f>
        <v/>
      </c>
      <c r="CU14">
        <f>IF(ISNA(CR14),NA(),INDEX(Capability!$J$5:$J$54,$B$21))</f>
        <v/>
      </c>
      <c r="CV14">
        <f>IF(ISNA(CR14),NA(),INDEX(Capability!$L$5:$L$54,$B$21))</f>
        <v/>
      </c>
      <c r="CW14">
        <f>IF(OR(ISNA(CS14),ISNA(CS13)),NA(),ABS(CS14-CS13))</f>
        <v/>
      </c>
      <c r="CX14">
        <f>IF(ISNA(CR14),NA(),INDEX(Capability!$N$5:$N$54,$B$21))</f>
        <v/>
      </c>
      <c r="CY14">
        <f>IF(ISNA(CR14),NA(),IF(OR(INDEX(Capability!$Q$5:$Q$54,$B$21)="",Settings!$F$7&lt;&gt;"Y"),NA(),INDEX(Capability!$Q$5:$Q$54,$B$21)))</f>
        <v/>
      </c>
      <c r="CZ14">
        <f>IF(ISNA(CR14),NA(),IF(OR(INDEX(Capability!$P$5:$P$54,$B$21)="",Settings!$F$7&lt;&gt;"Y"),NA(),INDEX(Capability!$P$5:$P$54,$B$21)))</f>
        <v/>
      </c>
      <c r="DA14">
        <f>IF(CY$1="","",ROUND(CW$1+CY$1*10.5,4))</f>
        <v/>
      </c>
      <c r="DB14">
        <f>IF(CY$1="","",COUNTIFS(INDEX('Data Entry'!$H$5:$BE$10004,0,$B$21),"&gt;="&amp;(CW$1+CY$1*10),INDEX('Data Entry'!$H$5:$BE$10004,0,$B$21),"&lt;"&amp;(CW$1+CY$1*11)))</f>
        <v/>
      </c>
      <c r="DC14">
        <f>IF(OR(INDEX(Capability!$P$5:$P$54,$B$21)="",CY$1=""),NA(),IF(AND(INDEX(Capability!$P$5:$P$54,$B$21)&gt;=(CW$1+CY$1*10),INDEX(Capability!$P$5:$P$54,$B$21)&lt;(CW$1+CY$1*11)),DA$1*1.15,NA()))</f>
        <v/>
      </c>
      <c r="DD14">
        <f>IF(OR(INDEX(Capability!$Q$5:$Q$54,$B$21)="",CY$1=""),NA(),IF(AND(INDEX(Capability!$Q$5:$Q$54,$B$21)&gt;=(CW$1+CY$1*10),INDEX(Capability!$Q$5:$Q$54,$B$21)&lt;(CW$1+CY$1*11)),DA$1*1.15,NA()))</f>
        <v/>
      </c>
      <c r="DF14">
        <f>IF(OR(INDEX(Capability!$J$5:$J$54,$B$21)="",CY$1=""),NA(),IF(AND(INDEX(Capability!$J$5:$J$54,$B$21)&gt;=(CW$1+CY$1*10),INDEX(Capability!$J$5:$J$54,$B$21)&lt;(CW$1+CY$1*11)),DA$1*1.04,NA()))</f>
        <v/>
      </c>
      <c r="DG14">
        <f>IF(OR(INDEX(Capability!$L$5:$L$54,$B$21)="",CY$1=""),NA(),IF(AND(INDEX(Capability!$L$5:$L$54,$B$21)&gt;=(CW$1+CY$1*10),INDEX(Capability!$L$5:$L$54,$B$21)&lt;(CW$1+CY$1*11)),DA$1*1.04,NA()))</f>
        <v/>
      </c>
      <c r="DH14">
        <f>IF((DK$1+10)&gt;DI$1,NA(),(DK$1+10)-4)</f>
        <v/>
      </c>
      <c r="DI14">
        <f>IF((DK$1+10)&gt;DI$1,NA(),INDEX('Data Entry'!$H$5:$BE$10004,(DK$1+10)-4,$B$22))</f>
        <v/>
      </c>
      <c r="DJ14">
        <f>IF(ISNA(DH14),NA(),INDEX(Capability!$K$5:$K$54,$B$22))</f>
        <v/>
      </c>
      <c r="DK14">
        <f>IF(ISNA(DH14),NA(),INDEX(Capability!$J$5:$J$54,$B$22))</f>
        <v/>
      </c>
      <c r="DL14">
        <f>IF(ISNA(DH14),NA(),INDEX(Capability!$L$5:$L$54,$B$22))</f>
        <v/>
      </c>
      <c r="DM14">
        <f>IF(OR(ISNA(DI14),ISNA(DI13)),NA(),ABS(DI14-DI13))</f>
        <v/>
      </c>
      <c r="DN14">
        <f>IF(ISNA(DH14),NA(),INDEX(Capability!$N$5:$N$54,$B$22))</f>
        <v/>
      </c>
      <c r="DO14">
        <f>IF(ISNA(DH14),NA(),IF(OR(INDEX(Capability!$Q$5:$Q$54,$B$22)="",Settings!$F$7&lt;&gt;"Y"),NA(),INDEX(Capability!$Q$5:$Q$54,$B$22)))</f>
        <v/>
      </c>
      <c r="DP14">
        <f>IF(ISNA(DH14),NA(),IF(OR(INDEX(Capability!$P$5:$P$54,$B$22)="",Settings!$F$7&lt;&gt;"Y"),NA(),INDEX(Capability!$P$5:$P$54,$B$22)))</f>
        <v/>
      </c>
      <c r="DQ14">
        <f>IF(DO$1="","",ROUND(DM$1+DO$1*10.5,4))</f>
        <v/>
      </c>
      <c r="DR14">
        <f>IF(DO$1="","",COUNTIFS(INDEX('Data Entry'!$H$5:$BE$10004,0,$B$22),"&gt;="&amp;(DM$1+DO$1*10),INDEX('Data Entry'!$H$5:$BE$10004,0,$B$22),"&lt;"&amp;(DM$1+DO$1*11)))</f>
        <v/>
      </c>
      <c r="DS14">
        <f>IF(OR(INDEX(Capability!$P$5:$P$54,$B$22)="",DO$1=""),NA(),IF(AND(INDEX(Capability!$P$5:$P$54,$B$22)&gt;=(DM$1+DO$1*10),INDEX(Capability!$P$5:$P$54,$B$22)&lt;(DM$1+DO$1*11)),DQ$1*1.15,NA()))</f>
        <v/>
      </c>
      <c r="DT14">
        <f>IF(OR(INDEX(Capability!$Q$5:$Q$54,$B$22)="",DO$1=""),NA(),IF(AND(INDEX(Capability!$Q$5:$Q$54,$B$22)&gt;=(DM$1+DO$1*10),INDEX(Capability!$Q$5:$Q$54,$B$22)&lt;(DM$1+DO$1*11)),DQ$1*1.15,NA()))</f>
        <v/>
      </c>
      <c r="DV14">
        <f>IF(OR(INDEX(Capability!$J$5:$J$54,$B$22)="",DO$1=""),NA(),IF(AND(INDEX(Capability!$J$5:$J$54,$B$22)&gt;=(DM$1+DO$1*10),INDEX(Capability!$J$5:$J$54,$B$22)&lt;(DM$1+DO$1*11)),DQ$1*1.04,NA()))</f>
        <v/>
      </c>
      <c r="DW14">
        <f>IF(OR(INDEX(Capability!$L$5:$L$54,$B$22)="",DO$1=""),NA(),IF(AND(INDEX(Capability!$L$5:$L$54,$B$22)&gt;=(DM$1+DO$1*10),INDEX(Capability!$L$5:$L$54,$B$22)&lt;(DM$1+DO$1*11)),DQ$1*1.04,NA()))</f>
        <v/>
      </c>
      <c r="DX14">
        <f>IF((EA$1+10)&gt;DY$1,NA(),(EA$1+10)-4)</f>
        <v/>
      </c>
      <c r="DY14">
        <f>IF((EA$1+10)&gt;DY$1,NA(),INDEX('Data Entry'!$H$5:$BE$10004,(EA$1+10)-4,$B$23))</f>
        <v/>
      </c>
      <c r="DZ14">
        <f>IF(ISNA(DX14),NA(),INDEX(Capability!$K$5:$K$54,$B$23))</f>
        <v/>
      </c>
      <c r="EA14">
        <f>IF(ISNA(DX14),NA(),INDEX(Capability!$J$5:$J$54,$B$23))</f>
        <v/>
      </c>
      <c r="EB14">
        <f>IF(ISNA(DX14),NA(),INDEX(Capability!$L$5:$L$54,$B$23))</f>
        <v/>
      </c>
      <c r="EC14">
        <f>IF(OR(ISNA(DY14),ISNA(DY13)),NA(),ABS(DY14-DY13))</f>
        <v/>
      </c>
      <c r="ED14">
        <f>IF(ISNA(DX14),NA(),INDEX(Capability!$N$5:$N$54,$B$23))</f>
        <v/>
      </c>
      <c r="EE14">
        <f>IF(ISNA(DX14),NA(),IF(OR(INDEX(Capability!$Q$5:$Q$54,$B$23)="",Settings!$F$7&lt;&gt;"Y"),NA(),INDEX(Capability!$Q$5:$Q$54,$B$23)))</f>
        <v/>
      </c>
      <c r="EF14">
        <f>IF(ISNA(DX14),NA(),IF(OR(INDEX(Capability!$P$5:$P$54,$B$23)="",Settings!$F$7&lt;&gt;"Y"),NA(),INDEX(Capability!$P$5:$P$54,$B$23)))</f>
        <v/>
      </c>
      <c r="EG14">
        <f>IF(EE$1="","",ROUND(EC$1+EE$1*10.5,4))</f>
        <v/>
      </c>
      <c r="EH14">
        <f>IF(EE$1="","",COUNTIFS(INDEX('Data Entry'!$H$5:$BE$10004,0,$B$23),"&gt;="&amp;(EC$1+EE$1*10),INDEX('Data Entry'!$H$5:$BE$10004,0,$B$23),"&lt;"&amp;(EC$1+EE$1*11)))</f>
        <v/>
      </c>
      <c r="EI14">
        <f>IF(OR(INDEX(Capability!$P$5:$P$54,$B$23)="",EE$1=""),NA(),IF(AND(INDEX(Capability!$P$5:$P$54,$B$23)&gt;=(EC$1+EE$1*10),INDEX(Capability!$P$5:$P$54,$B$23)&lt;(EC$1+EE$1*11)),EG$1*1.15,NA()))</f>
        <v/>
      </c>
      <c r="EJ14">
        <f>IF(OR(INDEX(Capability!$Q$5:$Q$54,$B$23)="",EE$1=""),NA(),IF(AND(INDEX(Capability!$Q$5:$Q$54,$B$23)&gt;=(EC$1+EE$1*10),INDEX(Capability!$Q$5:$Q$54,$B$23)&lt;(EC$1+EE$1*11)),EG$1*1.15,NA()))</f>
        <v/>
      </c>
      <c r="EL14">
        <f>IF(OR(INDEX(Capability!$J$5:$J$54,$B$23)="",EE$1=""),NA(),IF(AND(INDEX(Capability!$J$5:$J$54,$B$23)&gt;=(EC$1+EE$1*10),INDEX(Capability!$J$5:$J$54,$B$23)&lt;(EC$1+EE$1*11)),EG$1*1.04,NA()))</f>
        <v/>
      </c>
      <c r="EM14">
        <f>IF(OR(INDEX(Capability!$L$5:$L$54,$B$23)="",EE$1=""),NA(),IF(AND(INDEX(Capability!$L$5:$L$54,$B$23)&gt;=(EC$1+EE$1*10),INDEX(Capability!$L$5:$L$54,$B$23)&lt;(EC$1+EE$1*11)),EG$1*1.04,NA()))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IF(OR(INDEX(Capability!$J$5:$J$54,$B$20)="",CI$1=""),NA(),IF(AND(INDEX(Capability!$J$5:$J$54,$B$20)&gt;=(CG$1+CI$1*11),INDEX(Capability!$J$5:$J$54,$B$20)&lt;(CG$1+CI$1*12)),CK$1*1.04,NA()))</f>
        <v/>
      </c>
      <c r="CQ15">
        <f>IF(OR(INDEX(Capability!$L$5:$L$54,$B$20)="",CI$1=""),NA(),IF(AND(INDEX(Capability!$L$5:$L$54,$B$20)&gt;=(CG$1+CI$1*11),INDEX(Capability!$L$5:$L$54,$B$20)&lt;(CG$1+CI$1*12)),CK$1*1.04,NA()))</f>
        <v/>
      </c>
      <c r="CR15">
        <f>IF((CU$1+11)&gt;CS$1,NA(),(CU$1+11)-4)</f>
        <v/>
      </c>
      <c r="CS15">
        <f>IF((CU$1+11)&gt;CS$1,NA(),INDEX('Data Entry'!$H$5:$BE$10004,(CU$1+11)-4,$B$21))</f>
        <v/>
      </c>
      <c r="CT15">
        <f>IF(ISNA(CR15),NA(),INDEX(Capability!$K$5:$K$54,$B$21))</f>
        <v/>
      </c>
      <c r="CU15">
        <f>IF(ISNA(CR15),NA(),INDEX(Capability!$J$5:$J$54,$B$21))</f>
        <v/>
      </c>
      <c r="CV15">
        <f>IF(ISNA(CR15),NA(),INDEX(Capability!$L$5:$L$54,$B$21))</f>
        <v/>
      </c>
      <c r="CW15">
        <f>IF(OR(ISNA(CS15),ISNA(CS14)),NA(),ABS(CS15-CS14))</f>
        <v/>
      </c>
      <c r="CX15">
        <f>IF(ISNA(CR15),NA(),INDEX(Capability!$N$5:$N$54,$B$21))</f>
        <v/>
      </c>
      <c r="CY15">
        <f>IF(ISNA(CR15),NA(),IF(OR(INDEX(Capability!$Q$5:$Q$54,$B$21)="",Settings!$F$7&lt;&gt;"Y"),NA(),INDEX(Capability!$Q$5:$Q$54,$B$21)))</f>
        <v/>
      </c>
      <c r="CZ15">
        <f>IF(ISNA(CR15),NA(),IF(OR(INDEX(Capability!$P$5:$P$54,$B$21)="",Settings!$F$7&lt;&gt;"Y"),NA(),INDEX(Capability!$P$5:$P$54,$B$21)))</f>
        <v/>
      </c>
      <c r="DA15">
        <f>IF(CY$1="","",ROUND(CW$1+CY$1*11.5,4))</f>
        <v/>
      </c>
      <c r="DB15">
        <f>IF(CY$1="","",COUNTIFS(INDEX('Data Entry'!$H$5:$BE$10004,0,$B$21),"&gt;="&amp;(CW$1+CY$1*11),INDEX('Data Entry'!$H$5:$BE$10004,0,$B$21),"&lt;"&amp;(CW$1+CY$1*12)))</f>
        <v/>
      </c>
      <c r="DC15">
        <f>IF(OR(INDEX(Capability!$P$5:$P$54,$B$21)="",CY$1=""),NA(),IF(AND(INDEX(Capability!$P$5:$P$54,$B$21)&gt;=(CW$1+CY$1*11),INDEX(Capability!$P$5:$P$54,$B$21)&lt;(CW$1+CY$1*12)),DA$1*1.15,NA()))</f>
        <v/>
      </c>
      <c r="DD15">
        <f>IF(OR(INDEX(Capability!$Q$5:$Q$54,$B$21)="",CY$1=""),NA(),IF(AND(INDEX(Capability!$Q$5:$Q$54,$B$21)&gt;=(CW$1+CY$1*11),INDEX(Capability!$Q$5:$Q$54,$B$21)&lt;(CW$1+CY$1*12)),DA$1*1.15,NA()))</f>
        <v/>
      </c>
      <c r="DF15">
        <f>IF(OR(INDEX(Capability!$J$5:$J$54,$B$21)="",CY$1=""),NA(),IF(AND(INDEX(Capability!$J$5:$J$54,$B$21)&gt;=(CW$1+CY$1*11),INDEX(Capability!$J$5:$J$54,$B$21)&lt;(CW$1+CY$1*12)),DA$1*1.04,NA()))</f>
        <v/>
      </c>
      <c r="DG15">
        <f>IF(OR(INDEX(Capability!$L$5:$L$54,$B$21)="",CY$1=""),NA(),IF(AND(INDEX(Capability!$L$5:$L$54,$B$21)&gt;=(CW$1+CY$1*11),INDEX(Capability!$L$5:$L$54,$B$21)&lt;(CW$1+CY$1*12)),DA$1*1.04,NA()))</f>
        <v/>
      </c>
      <c r="DH15">
        <f>IF((DK$1+11)&gt;DI$1,NA(),(DK$1+11)-4)</f>
        <v/>
      </c>
      <c r="DI15">
        <f>IF((DK$1+11)&gt;DI$1,NA(),INDEX('Data Entry'!$H$5:$BE$10004,(DK$1+11)-4,$B$22))</f>
        <v/>
      </c>
      <c r="DJ15">
        <f>IF(ISNA(DH15),NA(),INDEX(Capability!$K$5:$K$54,$B$22))</f>
        <v/>
      </c>
      <c r="DK15">
        <f>IF(ISNA(DH15),NA(),INDEX(Capability!$J$5:$J$54,$B$22))</f>
        <v/>
      </c>
      <c r="DL15">
        <f>IF(ISNA(DH15),NA(),INDEX(Capability!$L$5:$L$54,$B$22))</f>
        <v/>
      </c>
      <c r="DM15">
        <f>IF(OR(ISNA(DI15),ISNA(DI14)),NA(),ABS(DI15-DI14))</f>
        <v/>
      </c>
      <c r="DN15">
        <f>IF(ISNA(DH15),NA(),INDEX(Capability!$N$5:$N$54,$B$22))</f>
        <v/>
      </c>
      <c r="DO15">
        <f>IF(ISNA(DH15),NA(),IF(OR(INDEX(Capability!$Q$5:$Q$54,$B$22)="",Settings!$F$7&lt;&gt;"Y"),NA(),INDEX(Capability!$Q$5:$Q$54,$B$22)))</f>
        <v/>
      </c>
      <c r="DP15">
        <f>IF(ISNA(DH15),NA(),IF(OR(INDEX(Capability!$P$5:$P$54,$B$22)="",Settings!$F$7&lt;&gt;"Y"),NA(),INDEX(Capability!$P$5:$P$54,$B$22)))</f>
        <v/>
      </c>
      <c r="DQ15">
        <f>IF(DO$1="","",ROUND(DM$1+DO$1*11.5,4))</f>
        <v/>
      </c>
      <c r="DR15">
        <f>IF(DO$1="","",COUNTIFS(INDEX('Data Entry'!$H$5:$BE$10004,0,$B$22),"&gt;="&amp;(DM$1+DO$1*11),INDEX('Data Entry'!$H$5:$BE$10004,0,$B$22),"&lt;"&amp;(DM$1+DO$1*12)))</f>
        <v/>
      </c>
      <c r="DS15">
        <f>IF(OR(INDEX(Capability!$P$5:$P$54,$B$22)="",DO$1=""),NA(),IF(AND(INDEX(Capability!$P$5:$P$54,$B$22)&gt;=(DM$1+DO$1*11),INDEX(Capability!$P$5:$P$54,$B$22)&lt;(DM$1+DO$1*12)),DQ$1*1.15,NA()))</f>
        <v/>
      </c>
      <c r="DT15">
        <f>IF(OR(INDEX(Capability!$Q$5:$Q$54,$B$22)="",DO$1=""),NA(),IF(AND(INDEX(Capability!$Q$5:$Q$54,$B$22)&gt;=(DM$1+DO$1*11),INDEX(Capability!$Q$5:$Q$54,$B$22)&lt;(DM$1+DO$1*12)),DQ$1*1.15,NA()))</f>
        <v/>
      </c>
      <c r="DV15">
        <f>IF(OR(INDEX(Capability!$J$5:$J$54,$B$22)="",DO$1=""),NA(),IF(AND(INDEX(Capability!$J$5:$J$54,$B$22)&gt;=(DM$1+DO$1*11),INDEX(Capability!$J$5:$J$54,$B$22)&lt;(DM$1+DO$1*12)),DQ$1*1.04,NA()))</f>
        <v/>
      </c>
      <c r="DW15">
        <f>IF(OR(INDEX(Capability!$L$5:$L$54,$B$22)="",DO$1=""),NA(),IF(AND(INDEX(Capability!$L$5:$L$54,$B$22)&gt;=(DM$1+DO$1*11),INDEX(Capability!$L$5:$L$54,$B$22)&lt;(DM$1+DO$1*12)),DQ$1*1.04,NA()))</f>
        <v/>
      </c>
      <c r="DX15">
        <f>IF((EA$1+11)&gt;DY$1,NA(),(EA$1+11)-4)</f>
        <v/>
      </c>
      <c r="DY15">
        <f>IF((EA$1+11)&gt;DY$1,NA(),INDEX('Data Entry'!$H$5:$BE$10004,(EA$1+11)-4,$B$23))</f>
        <v/>
      </c>
      <c r="DZ15">
        <f>IF(ISNA(DX15),NA(),INDEX(Capability!$K$5:$K$54,$B$23))</f>
        <v/>
      </c>
      <c r="EA15">
        <f>IF(ISNA(DX15),NA(),INDEX(Capability!$J$5:$J$54,$B$23))</f>
        <v/>
      </c>
      <c r="EB15">
        <f>IF(ISNA(DX15),NA(),INDEX(Capability!$L$5:$L$54,$B$23))</f>
        <v/>
      </c>
      <c r="EC15">
        <f>IF(OR(ISNA(DY15),ISNA(DY14)),NA(),ABS(DY15-DY14))</f>
        <v/>
      </c>
      <c r="ED15">
        <f>IF(ISNA(DX15),NA(),INDEX(Capability!$N$5:$N$54,$B$23))</f>
        <v/>
      </c>
      <c r="EE15">
        <f>IF(ISNA(DX15),NA(),IF(OR(INDEX(Capability!$Q$5:$Q$54,$B$23)="",Settings!$F$7&lt;&gt;"Y"),NA(),INDEX(Capability!$Q$5:$Q$54,$B$23)))</f>
        <v/>
      </c>
      <c r="EF15">
        <f>IF(ISNA(DX15),NA(),IF(OR(INDEX(Capability!$P$5:$P$54,$B$23)="",Settings!$F$7&lt;&gt;"Y"),NA(),INDEX(Capability!$P$5:$P$54,$B$23)))</f>
        <v/>
      </c>
      <c r="EG15">
        <f>IF(EE$1="","",ROUND(EC$1+EE$1*11.5,4))</f>
        <v/>
      </c>
      <c r="EH15">
        <f>IF(EE$1="","",COUNTIFS(INDEX('Data Entry'!$H$5:$BE$10004,0,$B$23),"&gt;="&amp;(EC$1+EE$1*11),INDEX('Data Entry'!$H$5:$BE$10004,0,$B$23),"&lt;"&amp;(EC$1+EE$1*12)))</f>
        <v/>
      </c>
      <c r="EI15">
        <f>IF(OR(INDEX(Capability!$P$5:$P$54,$B$23)="",EE$1=""),NA(),IF(AND(INDEX(Capability!$P$5:$P$54,$B$23)&gt;=(EC$1+EE$1*11),INDEX(Capability!$P$5:$P$54,$B$23)&lt;(EC$1+EE$1*12)),EG$1*1.15,NA()))</f>
        <v/>
      </c>
      <c r="EJ15">
        <f>IF(OR(INDEX(Capability!$Q$5:$Q$54,$B$23)="",EE$1=""),NA(),IF(AND(INDEX(Capability!$Q$5:$Q$54,$B$23)&gt;=(EC$1+EE$1*11),INDEX(Capability!$Q$5:$Q$54,$B$23)&lt;(EC$1+EE$1*12)),EG$1*1.15,NA()))</f>
        <v/>
      </c>
      <c r="EL15">
        <f>IF(OR(INDEX(Capability!$J$5:$J$54,$B$23)="",EE$1=""),NA(),IF(AND(INDEX(Capability!$J$5:$J$54,$B$23)&gt;=(EC$1+EE$1*11),INDEX(Capability!$J$5:$J$54,$B$23)&lt;(EC$1+EE$1*12)),EG$1*1.04,NA()))</f>
        <v/>
      </c>
      <c r="EM15">
        <f>IF(OR(INDEX(Capability!$L$5:$L$54,$B$23)="",EE$1=""),NA(),IF(AND(INDEX(Capability!$L$5:$L$54,$B$23)&gt;=(EC$1+EE$1*11),INDEX(Capability!$L$5:$L$54,$B$23)&lt;(EC$1+EE$1*12)),EG$1*1.04,NA()))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IF(OR(INDEX(Capability!$J$5:$J$54,$B$20)="",CI$1=""),NA(),IF(AND(INDEX(Capability!$J$5:$J$54,$B$20)&gt;=(CG$1+CI$1*12),INDEX(Capability!$J$5:$J$54,$B$20)&lt;(CG$1+CI$1*13)),CK$1*1.04,NA()))</f>
        <v/>
      </c>
      <c r="CQ16">
        <f>IF(OR(INDEX(Capability!$L$5:$L$54,$B$20)="",CI$1=""),NA(),IF(AND(INDEX(Capability!$L$5:$L$54,$B$20)&gt;=(CG$1+CI$1*12),INDEX(Capability!$L$5:$L$54,$B$20)&lt;(CG$1+CI$1*13)),CK$1*1.04,NA()))</f>
        <v/>
      </c>
      <c r="CR16">
        <f>IF((CU$1+12)&gt;CS$1,NA(),(CU$1+12)-4)</f>
        <v/>
      </c>
      <c r="CS16">
        <f>IF((CU$1+12)&gt;CS$1,NA(),INDEX('Data Entry'!$H$5:$BE$10004,(CU$1+12)-4,$B$21))</f>
        <v/>
      </c>
      <c r="CT16">
        <f>IF(ISNA(CR16),NA(),INDEX(Capability!$K$5:$K$54,$B$21))</f>
        <v/>
      </c>
      <c r="CU16">
        <f>IF(ISNA(CR16),NA(),INDEX(Capability!$J$5:$J$54,$B$21))</f>
        <v/>
      </c>
      <c r="CV16">
        <f>IF(ISNA(CR16),NA(),INDEX(Capability!$L$5:$L$54,$B$21))</f>
        <v/>
      </c>
      <c r="CW16">
        <f>IF(OR(ISNA(CS16),ISNA(CS15)),NA(),ABS(CS16-CS15))</f>
        <v/>
      </c>
      <c r="CX16">
        <f>IF(ISNA(CR16),NA(),INDEX(Capability!$N$5:$N$54,$B$21))</f>
        <v/>
      </c>
      <c r="CY16">
        <f>IF(ISNA(CR16),NA(),IF(OR(INDEX(Capability!$Q$5:$Q$54,$B$21)="",Settings!$F$7&lt;&gt;"Y"),NA(),INDEX(Capability!$Q$5:$Q$54,$B$21)))</f>
        <v/>
      </c>
      <c r="CZ16">
        <f>IF(ISNA(CR16),NA(),IF(OR(INDEX(Capability!$P$5:$P$54,$B$21)="",Settings!$F$7&lt;&gt;"Y"),NA(),INDEX(Capability!$P$5:$P$54,$B$21)))</f>
        <v/>
      </c>
      <c r="DA16">
        <f>IF(CY$1="","",ROUND(CW$1+CY$1*12.5,4))</f>
        <v/>
      </c>
      <c r="DB16">
        <f>IF(CY$1="","",COUNTIFS(INDEX('Data Entry'!$H$5:$BE$10004,0,$B$21),"&gt;="&amp;(CW$1+CY$1*12),INDEX('Data Entry'!$H$5:$BE$10004,0,$B$21),"&lt;"&amp;(CW$1+CY$1*13)))</f>
        <v/>
      </c>
      <c r="DC16">
        <f>IF(OR(INDEX(Capability!$P$5:$P$54,$B$21)="",CY$1=""),NA(),IF(AND(INDEX(Capability!$P$5:$P$54,$B$21)&gt;=(CW$1+CY$1*12),INDEX(Capability!$P$5:$P$54,$B$21)&lt;(CW$1+CY$1*13)),DA$1*1.15,NA()))</f>
        <v/>
      </c>
      <c r="DD16">
        <f>IF(OR(INDEX(Capability!$Q$5:$Q$54,$B$21)="",CY$1=""),NA(),IF(AND(INDEX(Capability!$Q$5:$Q$54,$B$21)&gt;=(CW$1+CY$1*12),INDEX(Capability!$Q$5:$Q$54,$B$21)&lt;(CW$1+CY$1*13)),DA$1*1.15,NA()))</f>
        <v/>
      </c>
      <c r="DF16">
        <f>IF(OR(INDEX(Capability!$J$5:$J$54,$B$21)="",CY$1=""),NA(),IF(AND(INDEX(Capability!$J$5:$J$54,$B$21)&gt;=(CW$1+CY$1*12),INDEX(Capability!$J$5:$J$54,$B$21)&lt;(CW$1+CY$1*13)),DA$1*1.04,NA()))</f>
        <v/>
      </c>
      <c r="DG16">
        <f>IF(OR(INDEX(Capability!$L$5:$L$54,$B$21)="",CY$1=""),NA(),IF(AND(INDEX(Capability!$L$5:$L$54,$B$21)&gt;=(CW$1+CY$1*12),INDEX(Capability!$L$5:$L$54,$B$21)&lt;(CW$1+CY$1*13)),DA$1*1.04,NA()))</f>
        <v/>
      </c>
      <c r="DH16">
        <f>IF((DK$1+12)&gt;DI$1,NA(),(DK$1+12)-4)</f>
        <v/>
      </c>
      <c r="DI16">
        <f>IF((DK$1+12)&gt;DI$1,NA(),INDEX('Data Entry'!$H$5:$BE$10004,(DK$1+12)-4,$B$22))</f>
        <v/>
      </c>
      <c r="DJ16">
        <f>IF(ISNA(DH16),NA(),INDEX(Capability!$K$5:$K$54,$B$22))</f>
        <v/>
      </c>
      <c r="DK16">
        <f>IF(ISNA(DH16),NA(),INDEX(Capability!$J$5:$J$54,$B$22))</f>
        <v/>
      </c>
      <c r="DL16">
        <f>IF(ISNA(DH16),NA(),INDEX(Capability!$L$5:$L$54,$B$22))</f>
        <v/>
      </c>
      <c r="DM16">
        <f>IF(OR(ISNA(DI16),ISNA(DI15)),NA(),ABS(DI16-DI15))</f>
        <v/>
      </c>
      <c r="DN16">
        <f>IF(ISNA(DH16),NA(),INDEX(Capability!$N$5:$N$54,$B$22))</f>
        <v/>
      </c>
      <c r="DO16">
        <f>IF(ISNA(DH16),NA(),IF(OR(INDEX(Capability!$Q$5:$Q$54,$B$22)="",Settings!$F$7&lt;&gt;"Y"),NA(),INDEX(Capability!$Q$5:$Q$54,$B$22)))</f>
        <v/>
      </c>
      <c r="DP16">
        <f>IF(ISNA(DH16),NA(),IF(OR(INDEX(Capability!$P$5:$P$54,$B$22)="",Settings!$F$7&lt;&gt;"Y"),NA(),INDEX(Capability!$P$5:$P$54,$B$22)))</f>
        <v/>
      </c>
      <c r="DQ16">
        <f>IF(DO$1="","",ROUND(DM$1+DO$1*12.5,4))</f>
        <v/>
      </c>
      <c r="DR16">
        <f>IF(DO$1="","",COUNTIFS(INDEX('Data Entry'!$H$5:$BE$10004,0,$B$22),"&gt;="&amp;(DM$1+DO$1*12),INDEX('Data Entry'!$H$5:$BE$10004,0,$B$22),"&lt;"&amp;(DM$1+DO$1*13)))</f>
        <v/>
      </c>
      <c r="DS16">
        <f>IF(OR(INDEX(Capability!$P$5:$P$54,$B$22)="",DO$1=""),NA(),IF(AND(INDEX(Capability!$P$5:$P$54,$B$22)&gt;=(DM$1+DO$1*12),INDEX(Capability!$P$5:$P$54,$B$22)&lt;(DM$1+DO$1*13)),DQ$1*1.15,NA()))</f>
        <v/>
      </c>
      <c r="DT16">
        <f>IF(OR(INDEX(Capability!$Q$5:$Q$54,$B$22)="",DO$1=""),NA(),IF(AND(INDEX(Capability!$Q$5:$Q$54,$B$22)&gt;=(DM$1+DO$1*12),INDEX(Capability!$Q$5:$Q$54,$B$22)&lt;(DM$1+DO$1*13)),DQ$1*1.15,NA()))</f>
        <v/>
      </c>
      <c r="DV16">
        <f>IF(OR(INDEX(Capability!$J$5:$J$54,$B$22)="",DO$1=""),NA(),IF(AND(INDEX(Capability!$J$5:$J$54,$B$22)&gt;=(DM$1+DO$1*12),INDEX(Capability!$J$5:$J$54,$B$22)&lt;(DM$1+DO$1*13)),DQ$1*1.04,NA()))</f>
        <v/>
      </c>
      <c r="DW16">
        <f>IF(OR(INDEX(Capability!$L$5:$L$54,$B$22)="",DO$1=""),NA(),IF(AND(INDEX(Capability!$L$5:$L$54,$B$22)&gt;=(DM$1+DO$1*12),INDEX(Capability!$L$5:$L$54,$B$22)&lt;(DM$1+DO$1*13)),DQ$1*1.04,NA()))</f>
        <v/>
      </c>
      <c r="DX16">
        <f>IF((EA$1+12)&gt;DY$1,NA(),(EA$1+12)-4)</f>
        <v/>
      </c>
      <c r="DY16">
        <f>IF((EA$1+12)&gt;DY$1,NA(),INDEX('Data Entry'!$H$5:$BE$10004,(EA$1+12)-4,$B$23))</f>
        <v/>
      </c>
      <c r="DZ16">
        <f>IF(ISNA(DX16),NA(),INDEX(Capability!$K$5:$K$54,$B$23))</f>
        <v/>
      </c>
      <c r="EA16">
        <f>IF(ISNA(DX16),NA(),INDEX(Capability!$J$5:$J$54,$B$23))</f>
        <v/>
      </c>
      <c r="EB16">
        <f>IF(ISNA(DX16),NA(),INDEX(Capability!$L$5:$L$54,$B$23))</f>
        <v/>
      </c>
      <c r="EC16">
        <f>IF(OR(ISNA(DY16),ISNA(DY15)),NA(),ABS(DY16-DY15))</f>
        <v/>
      </c>
      <c r="ED16">
        <f>IF(ISNA(DX16),NA(),INDEX(Capability!$N$5:$N$54,$B$23))</f>
        <v/>
      </c>
      <c r="EE16">
        <f>IF(ISNA(DX16),NA(),IF(OR(INDEX(Capability!$Q$5:$Q$54,$B$23)="",Settings!$F$7&lt;&gt;"Y"),NA(),INDEX(Capability!$Q$5:$Q$54,$B$23)))</f>
        <v/>
      </c>
      <c r="EF16">
        <f>IF(ISNA(DX16),NA(),IF(OR(INDEX(Capability!$P$5:$P$54,$B$23)="",Settings!$F$7&lt;&gt;"Y"),NA(),INDEX(Capability!$P$5:$P$54,$B$23)))</f>
        <v/>
      </c>
      <c r="EG16">
        <f>IF(EE$1="","",ROUND(EC$1+EE$1*12.5,4))</f>
        <v/>
      </c>
      <c r="EH16">
        <f>IF(EE$1="","",COUNTIFS(INDEX('Data Entry'!$H$5:$BE$10004,0,$B$23),"&gt;="&amp;(EC$1+EE$1*12),INDEX('Data Entry'!$H$5:$BE$10004,0,$B$23),"&lt;"&amp;(EC$1+EE$1*13)))</f>
        <v/>
      </c>
      <c r="EI16">
        <f>IF(OR(INDEX(Capability!$P$5:$P$54,$B$23)="",EE$1=""),NA(),IF(AND(INDEX(Capability!$P$5:$P$54,$B$23)&gt;=(EC$1+EE$1*12),INDEX(Capability!$P$5:$P$54,$B$23)&lt;(EC$1+EE$1*13)),EG$1*1.15,NA()))</f>
        <v/>
      </c>
      <c r="EJ16">
        <f>IF(OR(INDEX(Capability!$Q$5:$Q$54,$B$23)="",EE$1=""),NA(),IF(AND(INDEX(Capability!$Q$5:$Q$54,$B$23)&gt;=(EC$1+EE$1*12),INDEX(Capability!$Q$5:$Q$54,$B$23)&lt;(EC$1+EE$1*13)),EG$1*1.15,NA()))</f>
        <v/>
      </c>
      <c r="EL16">
        <f>IF(OR(INDEX(Capability!$J$5:$J$54,$B$23)="",EE$1=""),NA(),IF(AND(INDEX(Capability!$J$5:$J$54,$B$23)&gt;=(EC$1+EE$1*12),INDEX(Capability!$J$5:$J$54,$B$23)&lt;(EC$1+EE$1*13)),EG$1*1.04,NA()))</f>
        <v/>
      </c>
      <c r="EM16">
        <f>IF(OR(INDEX(Capability!$L$5:$L$54,$B$23)="",EE$1=""),NA(),IF(AND(INDEX(Capability!$L$5:$L$54,$B$23)&gt;=(EC$1+EE$1*12),INDEX(Capability!$L$5:$L$54,$B$23)&lt;(EC$1+EE$1*13)),EG$1*1.04,NA()))</f>
        <v/>
      </c>
    </row>
    <row r="17">
      <c r="A17" s="13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IF(OR(INDEX(Capability!$J$5:$J$54,$B$20)="",CI$1=""),NA(),IF(AND(INDEX(Capability!$J$5:$J$54,$B$20)&gt;=(CG$1+CI$1*13),INDEX(Capability!$J$5:$J$54,$B$20)&lt;(CG$1+CI$1*14)),CK$1*1.04,NA()))</f>
        <v/>
      </c>
      <c r="CQ17">
        <f>IF(OR(INDEX(Capability!$L$5:$L$54,$B$20)="",CI$1=""),NA(),IF(AND(INDEX(Capability!$L$5:$L$54,$B$20)&gt;=(CG$1+CI$1*13),INDEX(Capability!$L$5:$L$54,$B$20)&lt;(CG$1+CI$1*14)),CK$1*1.04,NA()))</f>
        <v/>
      </c>
      <c r="CR17">
        <f>IF((CU$1+13)&gt;CS$1,NA(),(CU$1+13)-4)</f>
        <v/>
      </c>
      <c r="CS17">
        <f>IF((CU$1+13)&gt;CS$1,NA(),INDEX('Data Entry'!$H$5:$BE$10004,(CU$1+13)-4,$B$21))</f>
        <v/>
      </c>
      <c r="CT17">
        <f>IF(ISNA(CR17),NA(),INDEX(Capability!$K$5:$K$54,$B$21))</f>
        <v/>
      </c>
      <c r="CU17">
        <f>IF(ISNA(CR17),NA(),INDEX(Capability!$J$5:$J$54,$B$21))</f>
        <v/>
      </c>
      <c r="CV17">
        <f>IF(ISNA(CR17),NA(),INDEX(Capability!$L$5:$L$54,$B$21))</f>
        <v/>
      </c>
      <c r="CW17">
        <f>IF(OR(ISNA(CS17),ISNA(CS16)),NA(),ABS(CS17-CS16))</f>
        <v/>
      </c>
      <c r="CX17">
        <f>IF(ISNA(CR17),NA(),INDEX(Capability!$N$5:$N$54,$B$21))</f>
        <v/>
      </c>
      <c r="CY17">
        <f>IF(ISNA(CR17),NA(),IF(OR(INDEX(Capability!$Q$5:$Q$54,$B$21)="",Settings!$F$7&lt;&gt;"Y"),NA(),INDEX(Capability!$Q$5:$Q$54,$B$21)))</f>
        <v/>
      </c>
      <c r="CZ17">
        <f>IF(ISNA(CR17),NA(),IF(OR(INDEX(Capability!$P$5:$P$54,$B$21)="",Settings!$F$7&lt;&gt;"Y"),NA(),INDEX(Capability!$P$5:$P$54,$B$21)))</f>
        <v/>
      </c>
      <c r="DA17">
        <f>IF(CY$1="","",ROUND(CW$1+CY$1*13.5,4))</f>
        <v/>
      </c>
      <c r="DB17">
        <f>IF(CY$1="","",COUNTIFS(INDEX('Data Entry'!$H$5:$BE$10004,0,$B$21),"&gt;="&amp;(CW$1+CY$1*13),INDEX('Data Entry'!$H$5:$BE$10004,0,$B$21),"&lt;"&amp;(CW$1+CY$1*14)))</f>
        <v/>
      </c>
      <c r="DC17">
        <f>IF(OR(INDEX(Capability!$P$5:$P$54,$B$21)="",CY$1=""),NA(),IF(AND(INDEX(Capability!$P$5:$P$54,$B$21)&gt;=(CW$1+CY$1*13),INDEX(Capability!$P$5:$P$54,$B$21)&lt;(CW$1+CY$1*14)),DA$1*1.15,NA()))</f>
        <v/>
      </c>
      <c r="DD17">
        <f>IF(OR(INDEX(Capability!$Q$5:$Q$54,$B$21)="",CY$1=""),NA(),IF(AND(INDEX(Capability!$Q$5:$Q$54,$B$21)&gt;=(CW$1+CY$1*13),INDEX(Capability!$Q$5:$Q$54,$B$21)&lt;(CW$1+CY$1*14)),DA$1*1.15,NA()))</f>
        <v/>
      </c>
      <c r="DF17">
        <f>IF(OR(INDEX(Capability!$J$5:$J$54,$B$21)="",CY$1=""),NA(),IF(AND(INDEX(Capability!$J$5:$J$54,$B$21)&gt;=(CW$1+CY$1*13),INDEX(Capability!$J$5:$J$54,$B$21)&lt;(CW$1+CY$1*14)),DA$1*1.04,NA()))</f>
        <v/>
      </c>
      <c r="DG17">
        <f>IF(OR(INDEX(Capability!$L$5:$L$54,$B$21)="",CY$1=""),NA(),IF(AND(INDEX(Capability!$L$5:$L$54,$B$21)&gt;=(CW$1+CY$1*13),INDEX(Capability!$L$5:$L$54,$B$21)&lt;(CW$1+CY$1*14)),DA$1*1.04,NA()))</f>
        <v/>
      </c>
      <c r="DH17">
        <f>IF((DK$1+13)&gt;DI$1,NA(),(DK$1+13)-4)</f>
        <v/>
      </c>
      <c r="DI17">
        <f>IF((DK$1+13)&gt;DI$1,NA(),INDEX('Data Entry'!$H$5:$BE$10004,(DK$1+13)-4,$B$22))</f>
        <v/>
      </c>
      <c r="DJ17">
        <f>IF(ISNA(DH17),NA(),INDEX(Capability!$K$5:$K$54,$B$22))</f>
        <v/>
      </c>
      <c r="DK17">
        <f>IF(ISNA(DH17),NA(),INDEX(Capability!$J$5:$J$54,$B$22))</f>
        <v/>
      </c>
      <c r="DL17">
        <f>IF(ISNA(DH17),NA(),INDEX(Capability!$L$5:$L$54,$B$22))</f>
        <v/>
      </c>
      <c r="DM17">
        <f>IF(OR(ISNA(DI17),ISNA(DI16)),NA(),ABS(DI17-DI16))</f>
        <v/>
      </c>
      <c r="DN17">
        <f>IF(ISNA(DH17),NA(),INDEX(Capability!$N$5:$N$54,$B$22))</f>
        <v/>
      </c>
      <c r="DO17">
        <f>IF(ISNA(DH17),NA(),IF(OR(INDEX(Capability!$Q$5:$Q$54,$B$22)="",Settings!$F$7&lt;&gt;"Y"),NA(),INDEX(Capability!$Q$5:$Q$54,$B$22)))</f>
        <v/>
      </c>
      <c r="DP17">
        <f>IF(ISNA(DH17),NA(),IF(OR(INDEX(Capability!$P$5:$P$54,$B$22)="",Settings!$F$7&lt;&gt;"Y"),NA(),INDEX(Capability!$P$5:$P$54,$B$22)))</f>
        <v/>
      </c>
      <c r="DQ17">
        <f>IF(DO$1="","",ROUND(DM$1+DO$1*13.5,4))</f>
        <v/>
      </c>
      <c r="DR17">
        <f>IF(DO$1="","",COUNTIFS(INDEX('Data Entry'!$H$5:$BE$10004,0,$B$22),"&gt;="&amp;(DM$1+DO$1*13),INDEX('Data Entry'!$H$5:$BE$10004,0,$B$22),"&lt;"&amp;(DM$1+DO$1*14)))</f>
        <v/>
      </c>
      <c r="DS17">
        <f>IF(OR(INDEX(Capability!$P$5:$P$54,$B$22)="",DO$1=""),NA(),IF(AND(INDEX(Capability!$P$5:$P$54,$B$22)&gt;=(DM$1+DO$1*13),INDEX(Capability!$P$5:$P$54,$B$22)&lt;(DM$1+DO$1*14)),DQ$1*1.15,NA()))</f>
        <v/>
      </c>
      <c r="DT17">
        <f>IF(OR(INDEX(Capability!$Q$5:$Q$54,$B$22)="",DO$1=""),NA(),IF(AND(INDEX(Capability!$Q$5:$Q$54,$B$22)&gt;=(DM$1+DO$1*13),INDEX(Capability!$Q$5:$Q$54,$B$22)&lt;(DM$1+DO$1*14)),DQ$1*1.15,NA()))</f>
        <v/>
      </c>
      <c r="DV17">
        <f>IF(OR(INDEX(Capability!$J$5:$J$54,$B$22)="",DO$1=""),NA(),IF(AND(INDEX(Capability!$J$5:$J$54,$B$22)&gt;=(DM$1+DO$1*13),INDEX(Capability!$J$5:$J$54,$B$22)&lt;(DM$1+DO$1*14)),DQ$1*1.04,NA()))</f>
        <v/>
      </c>
      <c r="DW17">
        <f>IF(OR(INDEX(Capability!$L$5:$L$54,$B$22)="",DO$1=""),NA(),IF(AND(INDEX(Capability!$L$5:$L$54,$B$22)&gt;=(DM$1+DO$1*13),INDEX(Capability!$L$5:$L$54,$B$22)&lt;(DM$1+DO$1*14)),DQ$1*1.04,NA()))</f>
        <v/>
      </c>
      <c r="DX17">
        <f>IF((EA$1+13)&gt;DY$1,NA(),(EA$1+13)-4)</f>
        <v/>
      </c>
      <c r="DY17">
        <f>IF((EA$1+13)&gt;DY$1,NA(),INDEX('Data Entry'!$H$5:$BE$10004,(EA$1+13)-4,$B$23))</f>
        <v/>
      </c>
      <c r="DZ17">
        <f>IF(ISNA(DX17),NA(),INDEX(Capability!$K$5:$K$54,$B$23))</f>
        <v/>
      </c>
      <c r="EA17">
        <f>IF(ISNA(DX17),NA(),INDEX(Capability!$J$5:$J$54,$B$23))</f>
        <v/>
      </c>
      <c r="EB17">
        <f>IF(ISNA(DX17),NA(),INDEX(Capability!$L$5:$L$54,$B$23))</f>
        <v/>
      </c>
      <c r="EC17">
        <f>IF(OR(ISNA(DY17),ISNA(DY16)),NA(),ABS(DY17-DY16))</f>
        <v/>
      </c>
      <c r="ED17">
        <f>IF(ISNA(DX17),NA(),INDEX(Capability!$N$5:$N$54,$B$23))</f>
        <v/>
      </c>
      <c r="EE17">
        <f>IF(ISNA(DX17),NA(),IF(OR(INDEX(Capability!$Q$5:$Q$54,$B$23)="",Settings!$F$7&lt;&gt;"Y"),NA(),INDEX(Capability!$Q$5:$Q$54,$B$23)))</f>
        <v/>
      </c>
      <c r="EF17">
        <f>IF(ISNA(DX17),NA(),IF(OR(INDEX(Capability!$P$5:$P$54,$B$23)="",Settings!$F$7&lt;&gt;"Y"),NA(),INDEX(Capability!$P$5:$P$54,$B$23)))</f>
        <v/>
      </c>
      <c r="EG17">
        <f>IF(EE$1="","",ROUND(EC$1+EE$1*13.5,4))</f>
        <v/>
      </c>
      <c r="EH17">
        <f>IF(EE$1="","",COUNTIFS(INDEX('Data Entry'!$H$5:$BE$10004,0,$B$23),"&gt;="&amp;(EC$1+EE$1*13),INDEX('Data Entry'!$H$5:$BE$10004,0,$B$23),"&lt;"&amp;(EC$1+EE$1*14)))</f>
        <v/>
      </c>
      <c r="EI17">
        <f>IF(OR(INDEX(Capability!$P$5:$P$54,$B$23)="",EE$1=""),NA(),IF(AND(INDEX(Capability!$P$5:$P$54,$B$23)&gt;=(EC$1+EE$1*13),INDEX(Capability!$P$5:$P$54,$B$23)&lt;(EC$1+EE$1*14)),EG$1*1.15,NA()))</f>
        <v/>
      </c>
      <c r="EJ17">
        <f>IF(OR(INDEX(Capability!$Q$5:$Q$54,$B$23)="",EE$1=""),NA(),IF(AND(INDEX(Capability!$Q$5:$Q$54,$B$23)&gt;=(EC$1+EE$1*13),INDEX(Capability!$Q$5:$Q$54,$B$23)&lt;(EC$1+EE$1*14)),EG$1*1.15,NA()))</f>
        <v/>
      </c>
      <c r="EL17">
        <f>IF(OR(INDEX(Capability!$J$5:$J$54,$B$23)="",EE$1=""),NA(),IF(AND(INDEX(Capability!$J$5:$J$54,$B$23)&gt;=(EC$1+EE$1*13),INDEX(Capability!$J$5:$J$54,$B$23)&lt;(EC$1+EE$1*14)),EG$1*1.04,NA()))</f>
        <v/>
      </c>
      <c r="EM17">
        <f>IF(OR(INDEX(Capability!$L$5:$L$54,$B$23)="",EE$1=""),NA(),IF(AND(INDEX(Capability!$L$5:$L$54,$B$23)&gt;=(EC$1+EE$1*13),INDEX(Capability!$L$5:$L$54,$B$23)&lt;(EC$1+EE$1*14)),EG$1*1.04,NA()))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IF(OR(INDEX(Capability!$J$5:$J$54,$B$20)="",CI$1=""),NA(),IF(AND(INDEX(Capability!$J$5:$J$54,$B$20)&gt;=(CG$1+CI$1*14),INDEX(Capability!$J$5:$J$54,$B$20)&lt;(CG$1+CI$1*15)),CK$1*1.04,NA()))</f>
        <v/>
      </c>
      <c r="CQ18">
        <f>IF(OR(INDEX(Capability!$L$5:$L$54,$B$20)="",CI$1=""),NA(),IF(AND(INDEX(Capability!$L$5:$L$54,$B$20)&gt;=(CG$1+CI$1*14),INDEX(Capability!$L$5:$L$54,$B$20)&lt;(CG$1+CI$1*15)),CK$1*1.04,NA()))</f>
        <v/>
      </c>
      <c r="CR18">
        <f>IF((CU$1+14)&gt;CS$1,NA(),(CU$1+14)-4)</f>
        <v/>
      </c>
      <c r="CS18">
        <f>IF((CU$1+14)&gt;CS$1,NA(),INDEX('Data Entry'!$H$5:$BE$10004,(CU$1+14)-4,$B$21))</f>
        <v/>
      </c>
      <c r="CT18">
        <f>IF(ISNA(CR18),NA(),INDEX(Capability!$K$5:$K$54,$B$21))</f>
        <v/>
      </c>
      <c r="CU18">
        <f>IF(ISNA(CR18),NA(),INDEX(Capability!$J$5:$J$54,$B$21))</f>
        <v/>
      </c>
      <c r="CV18">
        <f>IF(ISNA(CR18),NA(),INDEX(Capability!$L$5:$L$54,$B$21))</f>
        <v/>
      </c>
      <c r="CW18">
        <f>IF(OR(ISNA(CS18),ISNA(CS17)),NA(),ABS(CS18-CS17))</f>
        <v/>
      </c>
      <c r="CX18">
        <f>IF(ISNA(CR18),NA(),INDEX(Capability!$N$5:$N$54,$B$21))</f>
        <v/>
      </c>
      <c r="CY18">
        <f>IF(ISNA(CR18),NA(),IF(OR(INDEX(Capability!$Q$5:$Q$54,$B$21)="",Settings!$F$7&lt;&gt;"Y"),NA(),INDEX(Capability!$Q$5:$Q$54,$B$21)))</f>
        <v/>
      </c>
      <c r="CZ18">
        <f>IF(ISNA(CR18),NA(),IF(OR(INDEX(Capability!$P$5:$P$54,$B$21)="",Settings!$F$7&lt;&gt;"Y"),NA(),INDEX(Capability!$P$5:$P$54,$B$21)))</f>
        <v/>
      </c>
      <c r="DA18">
        <f>IF(CY$1="","",ROUND(CW$1+CY$1*14.5,4))</f>
        <v/>
      </c>
      <c r="DB18">
        <f>IF(CY$1="","",COUNTIFS(INDEX('Data Entry'!$H$5:$BE$10004,0,$B$21),"&gt;="&amp;(CW$1+CY$1*14),INDEX('Data Entry'!$H$5:$BE$10004,0,$B$21),"&lt;="&amp;(CW$1+CY$1*15)))</f>
        <v/>
      </c>
      <c r="DC18">
        <f>IF(OR(INDEX(Capability!$P$5:$P$54,$B$21)="",CY$1=""),NA(),IF(AND(INDEX(Capability!$P$5:$P$54,$B$21)&gt;=(CW$1+CY$1*14),INDEX(Capability!$P$5:$P$54,$B$21)&lt;(CW$1+CY$1*15)),DA$1*1.15,NA()))</f>
        <v/>
      </c>
      <c r="DD18">
        <f>IF(OR(INDEX(Capability!$Q$5:$Q$54,$B$21)="",CY$1=""),NA(),IF(AND(INDEX(Capability!$Q$5:$Q$54,$B$21)&gt;=(CW$1+CY$1*14),INDEX(Capability!$Q$5:$Q$54,$B$21)&lt;(CW$1+CY$1*15)),DA$1*1.15,NA()))</f>
        <v/>
      </c>
      <c r="DF18">
        <f>IF(OR(INDEX(Capability!$J$5:$J$54,$B$21)="",CY$1=""),NA(),IF(AND(INDEX(Capability!$J$5:$J$54,$B$21)&gt;=(CW$1+CY$1*14),INDEX(Capability!$J$5:$J$54,$B$21)&lt;(CW$1+CY$1*15)),DA$1*1.04,NA()))</f>
        <v/>
      </c>
      <c r="DG18">
        <f>IF(OR(INDEX(Capability!$L$5:$L$54,$B$21)="",CY$1=""),NA(),IF(AND(INDEX(Capability!$L$5:$L$54,$B$21)&gt;=(CW$1+CY$1*14),INDEX(Capability!$L$5:$L$54,$B$21)&lt;(CW$1+CY$1*15)),DA$1*1.04,NA()))</f>
        <v/>
      </c>
      <c r="DH18">
        <f>IF((DK$1+14)&gt;DI$1,NA(),(DK$1+14)-4)</f>
        <v/>
      </c>
      <c r="DI18">
        <f>IF((DK$1+14)&gt;DI$1,NA(),INDEX('Data Entry'!$H$5:$BE$10004,(DK$1+14)-4,$B$22))</f>
        <v/>
      </c>
      <c r="DJ18">
        <f>IF(ISNA(DH18),NA(),INDEX(Capability!$K$5:$K$54,$B$22))</f>
        <v/>
      </c>
      <c r="DK18">
        <f>IF(ISNA(DH18),NA(),INDEX(Capability!$J$5:$J$54,$B$22))</f>
        <v/>
      </c>
      <c r="DL18">
        <f>IF(ISNA(DH18),NA(),INDEX(Capability!$L$5:$L$54,$B$22))</f>
        <v/>
      </c>
      <c r="DM18">
        <f>IF(OR(ISNA(DI18),ISNA(DI17)),NA(),ABS(DI18-DI17))</f>
        <v/>
      </c>
      <c r="DN18">
        <f>IF(ISNA(DH18),NA(),INDEX(Capability!$N$5:$N$54,$B$22))</f>
        <v/>
      </c>
      <c r="DO18">
        <f>IF(ISNA(DH18),NA(),IF(OR(INDEX(Capability!$Q$5:$Q$54,$B$22)="",Settings!$F$7&lt;&gt;"Y"),NA(),INDEX(Capability!$Q$5:$Q$54,$B$22)))</f>
        <v/>
      </c>
      <c r="DP18">
        <f>IF(ISNA(DH18),NA(),IF(OR(INDEX(Capability!$P$5:$P$54,$B$22)="",Settings!$F$7&lt;&gt;"Y"),NA(),INDEX(Capability!$P$5:$P$54,$B$22)))</f>
        <v/>
      </c>
      <c r="DQ18">
        <f>IF(DO$1="","",ROUND(DM$1+DO$1*14.5,4))</f>
        <v/>
      </c>
      <c r="DR18">
        <f>IF(DO$1="","",COUNTIFS(INDEX('Data Entry'!$H$5:$BE$10004,0,$B$22),"&gt;="&amp;(DM$1+DO$1*14),INDEX('Data Entry'!$H$5:$BE$10004,0,$B$22),"&lt;="&amp;(DM$1+DO$1*15)))</f>
        <v/>
      </c>
      <c r="DS18">
        <f>IF(OR(INDEX(Capability!$P$5:$P$54,$B$22)="",DO$1=""),NA(),IF(AND(INDEX(Capability!$P$5:$P$54,$B$22)&gt;=(DM$1+DO$1*14),INDEX(Capability!$P$5:$P$54,$B$22)&lt;(DM$1+DO$1*15)),DQ$1*1.15,NA()))</f>
        <v/>
      </c>
      <c r="DT18">
        <f>IF(OR(INDEX(Capability!$Q$5:$Q$54,$B$22)="",DO$1=""),NA(),IF(AND(INDEX(Capability!$Q$5:$Q$54,$B$22)&gt;=(DM$1+DO$1*14),INDEX(Capability!$Q$5:$Q$54,$B$22)&lt;(DM$1+DO$1*15)),DQ$1*1.15,NA()))</f>
        <v/>
      </c>
      <c r="DV18">
        <f>IF(OR(INDEX(Capability!$J$5:$J$54,$B$22)="",DO$1=""),NA(),IF(AND(INDEX(Capability!$J$5:$J$54,$B$22)&gt;=(DM$1+DO$1*14),INDEX(Capability!$J$5:$J$54,$B$22)&lt;(DM$1+DO$1*15)),DQ$1*1.04,NA()))</f>
        <v/>
      </c>
      <c r="DW18">
        <f>IF(OR(INDEX(Capability!$L$5:$L$54,$B$22)="",DO$1=""),NA(),IF(AND(INDEX(Capability!$L$5:$L$54,$B$22)&gt;=(DM$1+DO$1*14),INDEX(Capability!$L$5:$L$54,$B$22)&lt;(DM$1+DO$1*15)),DQ$1*1.04,NA()))</f>
        <v/>
      </c>
      <c r="DX18">
        <f>IF((EA$1+14)&gt;DY$1,NA(),(EA$1+14)-4)</f>
        <v/>
      </c>
      <c r="DY18">
        <f>IF((EA$1+14)&gt;DY$1,NA(),INDEX('Data Entry'!$H$5:$BE$10004,(EA$1+14)-4,$B$23))</f>
        <v/>
      </c>
      <c r="DZ18">
        <f>IF(ISNA(DX18),NA(),INDEX(Capability!$K$5:$K$54,$B$23))</f>
        <v/>
      </c>
      <c r="EA18">
        <f>IF(ISNA(DX18),NA(),INDEX(Capability!$J$5:$J$54,$B$23))</f>
        <v/>
      </c>
      <c r="EB18">
        <f>IF(ISNA(DX18),NA(),INDEX(Capability!$L$5:$L$54,$B$23))</f>
        <v/>
      </c>
      <c r="EC18">
        <f>IF(OR(ISNA(DY18),ISNA(DY17)),NA(),ABS(DY18-DY17))</f>
        <v/>
      </c>
      <c r="ED18">
        <f>IF(ISNA(DX18),NA(),INDEX(Capability!$N$5:$N$54,$B$23))</f>
        <v/>
      </c>
      <c r="EE18">
        <f>IF(ISNA(DX18),NA(),IF(OR(INDEX(Capability!$Q$5:$Q$54,$B$23)="",Settings!$F$7&lt;&gt;"Y"),NA(),INDEX(Capability!$Q$5:$Q$54,$B$23)))</f>
        <v/>
      </c>
      <c r="EF18">
        <f>IF(ISNA(DX18),NA(),IF(OR(INDEX(Capability!$P$5:$P$54,$B$23)="",Settings!$F$7&lt;&gt;"Y"),NA(),INDEX(Capability!$P$5:$P$54,$B$23)))</f>
        <v/>
      </c>
      <c r="EG18">
        <f>IF(EE$1="","",ROUND(EC$1+EE$1*14.5,4))</f>
        <v/>
      </c>
      <c r="EH18">
        <f>IF(EE$1="","",COUNTIFS(INDEX('Data Entry'!$H$5:$BE$10004,0,$B$23),"&gt;="&amp;(EC$1+EE$1*14),INDEX('Data Entry'!$H$5:$BE$10004,0,$B$23),"&lt;="&amp;(EC$1+EE$1*15)))</f>
        <v/>
      </c>
      <c r="EI18">
        <f>IF(OR(INDEX(Capability!$P$5:$P$54,$B$23)="",EE$1=""),NA(),IF(AND(INDEX(Capability!$P$5:$P$54,$B$23)&gt;=(EC$1+EE$1*14),INDEX(Capability!$P$5:$P$54,$B$23)&lt;(EC$1+EE$1*15)),EG$1*1.15,NA()))</f>
        <v/>
      </c>
      <c r="EJ18">
        <f>IF(OR(INDEX(Capability!$Q$5:$Q$54,$B$23)="",EE$1=""),NA(),IF(AND(INDEX(Capability!$Q$5:$Q$54,$B$23)&gt;=(EC$1+EE$1*14),INDEX(Capability!$Q$5:$Q$54,$B$23)&lt;(EC$1+EE$1*15)),EG$1*1.15,NA()))</f>
        <v/>
      </c>
      <c r="EL18">
        <f>IF(OR(INDEX(Capability!$J$5:$J$54,$B$23)="",EE$1=""),NA(),IF(AND(INDEX(Capability!$J$5:$J$54,$B$23)&gt;=(EC$1+EE$1*14),INDEX(Capability!$J$5:$J$54,$B$23)&lt;(EC$1+EE$1*15)),EG$1*1.04,NA()))</f>
        <v/>
      </c>
      <c r="EM18">
        <f>IF(OR(INDEX(Capability!$L$5:$L$54,$B$23)="",EE$1=""),NA(),IF(AND(INDEX(Capability!$L$5:$L$54,$B$23)&gt;=(EC$1+EE$1*14),INDEX(Capability!$L$5:$L$54,$B$23)&lt;(EC$1+EE$1*15)),EG$1*1.04,NA()))</f>
        <v/>
      </c>
    </row>
    <row r="19">
      <c r="A19" s="4" t="inlineStr">
        <is>
          <t>CHART SLOTS</t>
        </is>
      </c>
      <c r="B19" s="9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R19">
        <f>IF((CU$1+15)&gt;CS$1,NA(),(CU$1+15)-4)</f>
        <v/>
      </c>
      <c r="CS19">
        <f>IF((CU$1+15)&gt;CS$1,NA(),INDEX('Data Entry'!$H$5:$BE$10004,(CU$1+15)-4,$B$21))</f>
        <v/>
      </c>
      <c r="CT19">
        <f>IF(ISNA(CR19),NA(),INDEX(Capability!$K$5:$K$54,$B$21))</f>
        <v/>
      </c>
      <c r="CU19">
        <f>IF(ISNA(CR19),NA(),INDEX(Capability!$J$5:$J$54,$B$21))</f>
        <v/>
      </c>
      <c r="CV19">
        <f>IF(ISNA(CR19),NA(),INDEX(Capability!$L$5:$L$54,$B$21))</f>
        <v/>
      </c>
      <c r="CW19">
        <f>IF(OR(ISNA(CS19),ISNA(CS18)),NA(),ABS(CS19-CS18))</f>
        <v/>
      </c>
      <c r="CX19">
        <f>IF(ISNA(CR19),NA(),INDEX(Capability!$N$5:$N$54,$B$21))</f>
        <v/>
      </c>
      <c r="CY19">
        <f>IF(ISNA(CR19),NA(),IF(OR(INDEX(Capability!$Q$5:$Q$54,$B$21)="",Settings!$F$7&lt;&gt;"Y"),NA(),INDEX(Capability!$Q$5:$Q$54,$B$21)))</f>
        <v/>
      </c>
      <c r="CZ19">
        <f>IF(ISNA(CR19),NA(),IF(OR(INDEX(Capability!$P$5:$P$54,$B$21)="",Settings!$F$7&lt;&gt;"Y"),NA(),INDEX(Capability!$P$5:$P$54,$B$21)))</f>
        <v/>
      </c>
      <c r="DH19">
        <f>IF((DK$1+15)&gt;DI$1,NA(),(DK$1+15)-4)</f>
        <v/>
      </c>
      <c r="DI19">
        <f>IF((DK$1+15)&gt;DI$1,NA(),INDEX('Data Entry'!$H$5:$BE$10004,(DK$1+15)-4,$B$22))</f>
        <v/>
      </c>
      <c r="DJ19">
        <f>IF(ISNA(DH19),NA(),INDEX(Capability!$K$5:$K$54,$B$22))</f>
        <v/>
      </c>
      <c r="DK19">
        <f>IF(ISNA(DH19),NA(),INDEX(Capability!$J$5:$J$54,$B$22))</f>
        <v/>
      </c>
      <c r="DL19">
        <f>IF(ISNA(DH19),NA(),INDEX(Capability!$L$5:$L$54,$B$22))</f>
        <v/>
      </c>
      <c r="DM19">
        <f>IF(OR(ISNA(DI19),ISNA(DI18)),NA(),ABS(DI19-DI18))</f>
        <v/>
      </c>
      <c r="DN19">
        <f>IF(ISNA(DH19),NA(),INDEX(Capability!$N$5:$N$54,$B$22))</f>
        <v/>
      </c>
      <c r="DO19">
        <f>IF(ISNA(DH19),NA(),IF(OR(INDEX(Capability!$Q$5:$Q$54,$B$22)="",Settings!$F$7&lt;&gt;"Y"),NA(),INDEX(Capability!$Q$5:$Q$54,$B$22)))</f>
        <v/>
      </c>
      <c r="DP19">
        <f>IF(ISNA(DH19),NA(),IF(OR(INDEX(Capability!$P$5:$P$54,$B$22)="",Settings!$F$7&lt;&gt;"Y"),NA(),INDEX(Capability!$P$5:$P$54,$B$22)))</f>
        <v/>
      </c>
      <c r="DX19">
        <f>IF((EA$1+15)&gt;DY$1,NA(),(EA$1+15)-4)</f>
        <v/>
      </c>
      <c r="DY19">
        <f>IF((EA$1+15)&gt;DY$1,NA(),INDEX('Data Entry'!$H$5:$BE$10004,(EA$1+15)-4,$B$23))</f>
        <v/>
      </c>
      <c r="DZ19">
        <f>IF(ISNA(DX19),NA(),INDEX(Capability!$K$5:$K$54,$B$23))</f>
        <v/>
      </c>
      <c r="EA19">
        <f>IF(ISNA(DX19),NA(),INDEX(Capability!$J$5:$J$54,$B$23))</f>
        <v/>
      </c>
      <c r="EB19">
        <f>IF(ISNA(DX19),NA(),INDEX(Capability!$L$5:$L$54,$B$23))</f>
        <v/>
      </c>
      <c r="EC19">
        <f>IF(OR(ISNA(DY19),ISNA(DY18)),NA(),ABS(DY19-DY18))</f>
        <v/>
      </c>
      <c r="ED19">
        <f>IF(ISNA(DX19),NA(),INDEX(Capability!$N$5:$N$54,$B$23))</f>
        <v/>
      </c>
      <c r="EE19">
        <f>IF(ISNA(DX19),NA(),IF(OR(INDEX(Capability!$Q$5:$Q$54,$B$23)="",Settings!$F$7&lt;&gt;"Y"),NA(),INDEX(Capability!$Q$5:$Q$54,$B$23)))</f>
        <v/>
      </c>
      <c r="EF19">
        <f>IF(ISNA(DX19),NA(),IF(OR(INDEX(Capability!$P$5:$P$54,$B$23)="",Settings!$F$7&lt;&gt;"Y"),NA(),INDEX(Capability!$P$5:$P$54,$B$23)))</f>
        <v/>
      </c>
    </row>
    <row r="20">
      <c r="A20" s="10" t="inlineStr">
        <is>
          <t>Slot 1 - Feature #</t>
        </is>
      </c>
      <c r="B20" s="11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R20">
        <f>IF((CU$1+16)&gt;CS$1,NA(),(CU$1+16)-4)</f>
        <v/>
      </c>
      <c r="CS20">
        <f>IF((CU$1+16)&gt;CS$1,NA(),INDEX('Data Entry'!$H$5:$BE$10004,(CU$1+16)-4,$B$21))</f>
        <v/>
      </c>
      <c r="CT20">
        <f>IF(ISNA(CR20),NA(),INDEX(Capability!$K$5:$K$54,$B$21))</f>
        <v/>
      </c>
      <c r="CU20">
        <f>IF(ISNA(CR20),NA(),INDEX(Capability!$J$5:$J$54,$B$21))</f>
        <v/>
      </c>
      <c r="CV20">
        <f>IF(ISNA(CR20),NA(),INDEX(Capability!$L$5:$L$54,$B$21))</f>
        <v/>
      </c>
      <c r="CW20">
        <f>IF(OR(ISNA(CS20),ISNA(CS19)),NA(),ABS(CS20-CS19))</f>
        <v/>
      </c>
      <c r="CX20">
        <f>IF(ISNA(CR20),NA(),INDEX(Capability!$N$5:$N$54,$B$21))</f>
        <v/>
      </c>
      <c r="CY20">
        <f>IF(ISNA(CR20),NA(),IF(OR(INDEX(Capability!$Q$5:$Q$54,$B$21)="",Settings!$F$7&lt;&gt;"Y"),NA(),INDEX(Capability!$Q$5:$Q$54,$B$21)))</f>
        <v/>
      </c>
      <c r="CZ20">
        <f>IF(ISNA(CR20),NA(),IF(OR(INDEX(Capability!$P$5:$P$54,$B$21)="",Settings!$F$7&lt;&gt;"Y"),NA(),INDEX(Capability!$P$5:$P$54,$B$21)))</f>
        <v/>
      </c>
      <c r="DH20">
        <f>IF((DK$1+16)&gt;DI$1,NA(),(DK$1+16)-4)</f>
        <v/>
      </c>
      <c r="DI20">
        <f>IF((DK$1+16)&gt;DI$1,NA(),INDEX('Data Entry'!$H$5:$BE$10004,(DK$1+16)-4,$B$22))</f>
        <v/>
      </c>
      <c r="DJ20">
        <f>IF(ISNA(DH20),NA(),INDEX(Capability!$K$5:$K$54,$B$22))</f>
        <v/>
      </c>
      <c r="DK20">
        <f>IF(ISNA(DH20),NA(),INDEX(Capability!$J$5:$J$54,$B$22))</f>
        <v/>
      </c>
      <c r="DL20">
        <f>IF(ISNA(DH20),NA(),INDEX(Capability!$L$5:$L$54,$B$22))</f>
        <v/>
      </c>
      <c r="DM20">
        <f>IF(OR(ISNA(DI20),ISNA(DI19)),NA(),ABS(DI20-DI19))</f>
        <v/>
      </c>
      <c r="DN20">
        <f>IF(ISNA(DH20),NA(),INDEX(Capability!$N$5:$N$54,$B$22))</f>
        <v/>
      </c>
      <c r="DO20">
        <f>IF(ISNA(DH20),NA(),IF(OR(INDEX(Capability!$Q$5:$Q$54,$B$22)="",Settings!$F$7&lt;&gt;"Y"),NA(),INDEX(Capability!$Q$5:$Q$54,$B$22)))</f>
        <v/>
      </c>
      <c r="DP20">
        <f>IF(ISNA(DH20),NA(),IF(OR(INDEX(Capability!$P$5:$P$54,$B$22)="",Settings!$F$7&lt;&gt;"Y"),NA(),INDEX(Capability!$P$5:$P$54,$B$22)))</f>
        <v/>
      </c>
      <c r="DX20">
        <f>IF((EA$1+16)&gt;DY$1,NA(),(EA$1+16)-4)</f>
        <v/>
      </c>
      <c r="DY20">
        <f>IF((EA$1+16)&gt;DY$1,NA(),INDEX('Data Entry'!$H$5:$BE$10004,(EA$1+16)-4,$B$23))</f>
        <v/>
      </c>
      <c r="DZ20">
        <f>IF(ISNA(DX20),NA(),INDEX(Capability!$K$5:$K$54,$B$23))</f>
        <v/>
      </c>
      <c r="EA20">
        <f>IF(ISNA(DX20),NA(),INDEX(Capability!$J$5:$J$54,$B$23))</f>
        <v/>
      </c>
      <c r="EB20">
        <f>IF(ISNA(DX20),NA(),INDEX(Capability!$L$5:$L$54,$B$23))</f>
        <v/>
      </c>
      <c r="EC20">
        <f>IF(OR(ISNA(DY20),ISNA(DY19)),NA(),ABS(DY20-DY19))</f>
        <v/>
      </c>
      <c r="ED20">
        <f>IF(ISNA(DX20),NA(),INDEX(Capability!$N$5:$N$54,$B$23))</f>
        <v/>
      </c>
      <c r="EE20">
        <f>IF(ISNA(DX20),NA(),IF(OR(INDEX(Capability!$Q$5:$Q$54,$B$23)="",Settings!$F$7&lt;&gt;"Y"),NA(),INDEX(Capability!$Q$5:$Q$54,$B$23)))</f>
        <v/>
      </c>
      <c r="EF20">
        <f>IF(ISNA(DX20),NA(),IF(OR(INDEX(Capability!$P$5:$P$54,$B$23)="",Settings!$F$7&lt;&gt;"Y"),NA(),INDEX(Capability!$P$5:$P$54,$B$23)))</f>
        <v/>
      </c>
    </row>
    <row r="21">
      <c r="A21" s="10" t="inlineStr">
        <is>
          <t>Slot 2 - Feature #</t>
        </is>
      </c>
      <c r="B21" s="11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R21">
        <f>IF((CU$1+17)&gt;CS$1,NA(),(CU$1+17)-4)</f>
        <v/>
      </c>
      <c r="CS21">
        <f>IF((CU$1+17)&gt;CS$1,NA(),INDEX('Data Entry'!$H$5:$BE$10004,(CU$1+17)-4,$B$21))</f>
        <v/>
      </c>
      <c r="CT21">
        <f>IF(ISNA(CR21),NA(),INDEX(Capability!$K$5:$K$54,$B$21))</f>
        <v/>
      </c>
      <c r="CU21">
        <f>IF(ISNA(CR21),NA(),INDEX(Capability!$J$5:$J$54,$B$21))</f>
        <v/>
      </c>
      <c r="CV21">
        <f>IF(ISNA(CR21),NA(),INDEX(Capability!$L$5:$L$54,$B$21))</f>
        <v/>
      </c>
      <c r="CW21">
        <f>IF(OR(ISNA(CS21),ISNA(CS20)),NA(),ABS(CS21-CS20))</f>
        <v/>
      </c>
      <c r="CX21">
        <f>IF(ISNA(CR21),NA(),INDEX(Capability!$N$5:$N$54,$B$21))</f>
        <v/>
      </c>
      <c r="CY21">
        <f>IF(ISNA(CR21),NA(),IF(OR(INDEX(Capability!$Q$5:$Q$54,$B$21)="",Settings!$F$7&lt;&gt;"Y"),NA(),INDEX(Capability!$Q$5:$Q$54,$B$21)))</f>
        <v/>
      </c>
      <c r="CZ21">
        <f>IF(ISNA(CR21),NA(),IF(OR(INDEX(Capability!$P$5:$P$54,$B$21)="",Settings!$F$7&lt;&gt;"Y"),NA(),INDEX(Capability!$P$5:$P$54,$B$21)))</f>
        <v/>
      </c>
      <c r="DH21">
        <f>IF((DK$1+17)&gt;DI$1,NA(),(DK$1+17)-4)</f>
        <v/>
      </c>
      <c r="DI21">
        <f>IF((DK$1+17)&gt;DI$1,NA(),INDEX('Data Entry'!$H$5:$BE$10004,(DK$1+17)-4,$B$22))</f>
        <v/>
      </c>
      <c r="DJ21">
        <f>IF(ISNA(DH21),NA(),INDEX(Capability!$K$5:$K$54,$B$22))</f>
        <v/>
      </c>
      <c r="DK21">
        <f>IF(ISNA(DH21),NA(),INDEX(Capability!$J$5:$J$54,$B$22))</f>
        <v/>
      </c>
      <c r="DL21">
        <f>IF(ISNA(DH21),NA(),INDEX(Capability!$L$5:$L$54,$B$22))</f>
        <v/>
      </c>
      <c r="DM21">
        <f>IF(OR(ISNA(DI21),ISNA(DI20)),NA(),ABS(DI21-DI20))</f>
        <v/>
      </c>
      <c r="DN21">
        <f>IF(ISNA(DH21),NA(),INDEX(Capability!$N$5:$N$54,$B$22))</f>
        <v/>
      </c>
      <c r="DO21">
        <f>IF(ISNA(DH21),NA(),IF(OR(INDEX(Capability!$Q$5:$Q$54,$B$22)="",Settings!$F$7&lt;&gt;"Y"),NA(),INDEX(Capability!$Q$5:$Q$54,$B$22)))</f>
        <v/>
      </c>
      <c r="DP21">
        <f>IF(ISNA(DH21),NA(),IF(OR(INDEX(Capability!$P$5:$P$54,$B$22)="",Settings!$F$7&lt;&gt;"Y"),NA(),INDEX(Capability!$P$5:$P$54,$B$22)))</f>
        <v/>
      </c>
      <c r="DX21">
        <f>IF((EA$1+17)&gt;DY$1,NA(),(EA$1+17)-4)</f>
        <v/>
      </c>
      <c r="DY21">
        <f>IF((EA$1+17)&gt;DY$1,NA(),INDEX('Data Entry'!$H$5:$BE$10004,(EA$1+17)-4,$B$23))</f>
        <v/>
      </c>
      <c r="DZ21">
        <f>IF(ISNA(DX21),NA(),INDEX(Capability!$K$5:$K$54,$B$23))</f>
        <v/>
      </c>
      <c r="EA21">
        <f>IF(ISNA(DX21),NA(),INDEX(Capability!$J$5:$J$54,$B$23))</f>
        <v/>
      </c>
      <c r="EB21">
        <f>IF(ISNA(DX21),NA(),INDEX(Capability!$L$5:$L$54,$B$23))</f>
        <v/>
      </c>
      <c r="EC21">
        <f>IF(OR(ISNA(DY21),ISNA(DY20)),NA(),ABS(DY21-DY20))</f>
        <v/>
      </c>
      <c r="ED21">
        <f>IF(ISNA(DX21),NA(),INDEX(Capability!$N$5:$N$54,$B$23))</f>
        <v/>
      </c>
      <c r="EE21">
        <f>IF(ISNA(DX21),NA(),IF(OR(INDEX(Capability!$Q$5:$Q$54,$B$23)="",Settings!$F$7&lt;&gt;"Y"),NA(),INDEX(Capability!$Q$5:$Q$54,$B$23)))</f>
        <v/>
      </c>
      <c r="EF21">
        <f>IF(ISNA(DX21),NA(),IF(OR(INDEX(Capability!$P$5:$P$54,$B$23)="",Settings!$F$7&lt;&gt;"Y"),NA(),INDEX(Capability!$P$5:$P$54,$B$23)))</f>
        <v/>
      </c>
    </row>
    <row r="22">
      <c r="A22" s="10" t="inlineStr">
        <is>
          <t>Slot 3 - Feature #</t>
        </is>
      </c>
      <c r="B22" s="11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R22">
        <f>IF((CU$1+18)&gt;CS$1,NA(),(CU$1+18)-4)</f>
        <v/>
      </c>
      <c r="CS22">
        <f>IF((CU$1+18)&gt;CS$1,NA(),INDEX('Data Entry'!$H$5:$BE$10004,(CU$1+18)-4,$B$21))</f>
        <v/>
      </c>
      <c r="CT22">
        <f>IF(ISNA(CR22),NA(),INDEX(Capability!$K$5:$K$54,$B$21))</f>
        <v/>
      </c>
      <c r="CU22">
        <f>IF(ISNA(CR22),NA(),INDEX(Capability!$J$5:$J$54,$B$21))</f>
        <v/>
      </c>
      <c r="CV22">
        <f>IF(ISNA(CR22),NA(),INDEX(Capability!$L$5:$L$54,$B$21))</f>
        <v/>
      </c>
      <c r="CW22">
        <f>IF(OR(ISNA(CS22),ISNA(CS21)),NA(),ABS(CS22-CS21))</f>
        <v/>
      </c>
      <c r="CX22">
        <f>IF(ISNA(CR22),NA(),INDEX(Capability!$N$5:$N$54,$B$21))</f>
        <v/>
      </c>
      <c r="CY22">
        <f>IF(ISNA(CR22),NA(),IF(OR(INDEX(Capability!$Q$5:$Q$54,$B$21)="",Settings!$F$7&lt;&gt;"Y"),NA(),INDEX(Capability!$Q$5:$Q$54,$B$21)))</f>
        <v/>
      </c>
      <c r="CZ22">
        <f>IF(ISNA(CR22),NA(),IF(OR(INDEX(Capability!$P$5:$P$54,$B$21)="",Settings!$F$7&lt;&gt;"Y"),NA(),INDEX(Capability!$P$5:$P$54,$B$21)))</f>
        <v/>
      </c>
      <c r="DH22">
        <f>IF((DK$1+18)&gt;DI$1,NA(),(DK$1+18)-4)</f>
        <v/>
      </c>
      <c r="DI22">
        <f>IF((DK$1+18)&gt;DI$1,NA(),INDEX('Data Entry'!$H$5:$BE$10004,(DK$1+18)-4,$B$22))</f>
        <v/>
      </c>
      <c r="DJ22">
        <f>IF(ISNA(DH22),NA(),INDEX(Capability!$K$5:$K$54,$B$22))</f>
        <v/>
      </c>
      <c r="DK22">
        <f>IF(ISNA(DH22),NA(),INDEX(Capability!$J$5:$J$54,$B$22))</f>
        <v/>
      </c>
      <c r="DL22">
        <f>IF(ISNA(DH22),NA(),INDEX(Capability!$L$5:$L$54,$B$22))</f>
        <v/>
      </c>
      <c r="DM22">
        <f>IF(OR(ISNA(DI22),ISNA(DI21)),NA(),ABS(DI22-DI21))</f>
        <v/>
      </c>
      <c r="DN22">
        <f>IF(ISNA(DH22),NA(),INDEX(Capability!$N$5:$N$54,$B$22))</f>
        <v/>
      </c>
      <c r="DO22">
        <f>IF(ISNA(DH22),NA(),IF(OR(INDEX(Capability!$Q$5:$Q$54,$B$22)="",Settings!$F$7&lt;&gt;"Y"),NA(),INDEX(Capability!$Q$5:$Q$54,$B$22)))</f>
        <v/>
      </c>
      <c r="DP22">
        <f>IF(ISNA(DH22),NA(),IF(OR(INDEX(Capability!$P$5:$P$54,$B$22)="",Settings!$F$7&lt;&gt;"Y"),NA(),INDEX(Capability!$P$5:$P$54,$B$22)))</f>
        <v/>
      </c>
      <c r="DX22">
        <f>IF((EA$1+18)&gt;DY$1,NA(),(EA$1+18)-4)</f>
        <v/>
      </c>
      <c r="DY22">
        <f>IF((EA$1+18)&gt;DY$1,NA(),INDEX('Data Entry'!$H$5:$BE$10004,(EA$1+18)-4,$B$23))</f>
        <v/>
      </c>
      <c r="DZ22">
        <f>IF(ISNA(DX22),NA(),INDEX(Capability!$K$5:$K$54,$B$23))</f>
        <v/>
      </c>
      <c r="EA22">
        <f>IF(ISNA(DX22),NA(),INDEX(Capability!$J$5:$J$54,$B$23))</f>
        <v/>
      </c>
      <c r="EB22">
        <f>IF(ISNA(DX22),NA(),INDEX(Capability!$L$5:$L$54,$B$23))</f>
        <v/>
      </c>
      <c r="EC22">
        <f>IF(OR(ISNA(DY22),ISNA(DY21)),NA(),ABS(DY22-DY21))</f>
        <v/>
      </c>
      <c r="ED22">
        <f>IF(ISNA(DX22),NA(),INDEX(Capability!$N$5:$N$54,$B$23))</f>
        <v/>
      </c>
      <c r="EE22">
        <f>IF(ISNA(DX22),NA(),IF(OR(INDEX(Capability!$Q$5:$Q$54,$B$23)="",Settings!$F$7&lt;&gt;"Y"),NA(),INDEX(Capability!$Q$5:$Q$54,$B$23)))</f>
        <v/>
      </c>
      <c r="EF22">
        <f>IF(ISNA(DX22),NA(),IF(OR(INDEX(Capability!$P$5:$P$54,$B$23)="",Settings!$F$7&lt;&gt;"Y"),NA(),INDEX(Capability!$P$5:$P$54,$B$23)))</f>
        <v/>
      </c>
    </row>
    <row r="23">
      <c r="A23" s="10" t="inlineStr">
        <is>
          <t>Slot 4 - Feature #</t>
        </is>
      </c>
      <c r="B23" s="11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R23">
        <f>IF((CU$1+19)&gt;CS$1,NA(),(CU$1+19)-4)</f>
        <v/>
      </c>
      <c r="CS23">
        <f>IF((CU$1+19)&gt;CS$1,NA(),INDEX('Data Entry'!$H$5:$BE$10004,(CU$1+19)-4,$B$21))</f>
        <v/>
      </c>
      <c r="CT23">
        <f>IF(ISNA(CR23),NA(),INDEX(Capability!$K$5:$K$54,$B$21))</f>
        <v/>
      </c>
      <c r="CU23">
        <f>IF(ISNA(CR23),NA(),INDEX(Capability!$J$5:$J$54,$B$21))</f>
        <v/>
      </c>
      <c r="CV23">
        <f>IF(ISNA(CR23),NA(),INDEX(Capability!$L$5:$L$54,$B$21))</f>
        <v/>
      </c>
      <c r="CW23">
        <f>IF(OR(ISNA(CS23),ISNA(CS22)),NA(),ABS(CS23-CS22))</f>
        <v/>
      </c>
      <c r="CX23">
        <f>IF(ISNA(CR23),NA(),INDEX(Capability!$N$5:$N$54,$B$21))</f>
        <v/>
      </c>
      <c r="CY23">
        <f>IF(ISNA(CR23),NA(),IF(OR(INDEX(Capability!$Q$5:$Q$54,$B$21)="",Settings!$F$7&lt;&gt;"Y"),NA(),INDEX(Capability!$Q$5:$Q$54,$B$21)))</f>
        <v/>
      </c>
      <c r="CZ23">
        <f>IF(ISNA(CR23),NA(),IF(OR(INDEX(Capability!$P$5:$P$54,$B$21)="",Settings!$F$7&lt;&gt;"Y"),NA(),INDEX(Capability!$P$5:$P$54,$B$21)))</f>
        <v/>
      </c>
      <c r="DH23">
        <f>IF((DK$1+19)&gt;DI$1,NA(),(DK$1+19)-4)</f>
        <v/>
      </c>
      <c r="DI23">
        <f>IF((DK$1+19)&gt;DI$1,NA(),INDEX('Data Entry'!$H$5:$BE$10004,(DK$1+19)-4,$B$22))</f>
        <v/>
      </c>
      <c r="DJ23">
        <f>IF(ISNA(DH23),NA(),INDEX(Capability!$K$5:$K$54,$B$22))</f>
        <v/>
      </c>
      <c r="DK23">
        <f>IF(ISNA(DH23),NA(),INDEX(Capability!$J$5:$J$54,$B$22))</f>
        <v/>
      </c>
      <c r="DL23">
        <f>IF(ISNA(DH23),NA(),INDEX(Capability!$L$5:$L$54,$B$22))</f>
        <v/>
      </c>
      <c r="DM23">
        <f>IF(OR(ISNA(DI23),ISNA(DI22)),NA(),ABS(DI23-DI22))</f>
        <v/>
      </c>
      <c r="DN23">
        <f>IF(ISNA(DH23),NA(),INDEX(Capability!$N$5:$N$54,$B$22))</f>
        <v/>
      </c>
      <c r="DO23">
        <f>IF(ISNA(DH23),NA(),IF(OR(INDEX(Capability!$Q$5:$Q$54,$B$22)="",Settings!$F$7&lt;&gt;"Y"),NA(),INDEX(Capability!$Q$5:$Q$54,$B$22)))</f>
        <v/>
      </c>
      <c r="DP23">
        <f>IF(ISNA(DH23),NA(),IF(OR(INDEX(Capability!$P$5:$P$54,$B$22)="",Settings!$F$7&lt;&gt;"Y"),NA(),INDEX(Capability!$P$5:$P$54,$B$22)))</f>
        <v/>
      </c>
      <c r="DX23">
        <f>IF((EA$1+19)&gt;DY$1,NA(),(EA$1+19)-4)</f>
        <v/>
      </c>
      <c r="DY23">
        <f>IF((EA$1+19)&gt;DY$1,NA(),INDEX('Data Entry'!$H$5:$BE$10004,(EA$1+19)-4,$B$23))</f>
        <v/>
      </c>
      <c r="DZ23">
        <f>IF(ISNA(DX23),NA(),INDEX(Capability!$K$5:$K$54,$B$23))</f>
        <v/>
      </c>
      <c r="EA23">
        <f>IF(ISNA(DX23),NA(),INDEX(Capability!$J$5:$J$54,$B$23))</f>
        <v/>
      </c>
      <c r="EB23">
        <f>IF(ISNA(DX23),NA(),INDEX(Capability!$L$5:$L$54,$B$23))</f>
        <v/>
      </c>
      <c r="EC23">
        <f>IF(OR(ISNA(DY23),ISNA(DY22)),NA(),ABS(DY23-DY22))</f>
        <v/>
      </c>
      <c r="ED23">
        <f>IF(ISNA(DX23),NA(),INDEX(Capability!$N$5:$N$54,$B$23))</f>
        <v/>
      </c>
      <c r="EE23">
        <f>IF(ISNA(DX23),NA(),IF(OR(INDEX(Capability!$Q$5:$Q$54,$B$23)="",Settings!$F$7&lt;&gt;"Y"),NA(),INDEX(Capability!$Q$5:$Q$54,$B$23)))</f>
        <v/>
      </c>
      <c r="EF23">
        <f>IF(ISNA(DX23),NA(),IF(OR(INDEX(Capability!$P$5:$P$54,$B$23)="",Settings!$F$7&lt;&gt;"Y"),NA(),INDEX(Capability!$P$5:$P$54,$B$23)))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R24">
        <f>IF((CU$1+20)&gt;CS$1,NA(),(CU$1+20)-4)</f>
        <v/>
      </c>
      <c r="CS24">
        <f>IF((CU$1+20)&gt;CS$1,NA(),INDEX('Data Entry'!$H$5:$BE$10004,(CU$1+20)-4,$B$21))</f>
        <v/>
      </c>
      <c r="CT24">
        <f>IF(ISNA(CR24),NA(),INDEX(Capability!$K$5:$K$54,$B$21))</f>
        <v/>
      </c>
      <c r="CU24">
        <f>IF(ISNA(CR24),NA(),INDEX(Capability!$J$5:$J$54,$B$21))</f>
        <v/>
      </c>
      <c r="CV24">
        <f>IF(ISNA(CR24),NA(),INDEX(Capability!$L$5:$L$54,$B$21))</f>
        <v/>
      </c>
      <c r="CW24">
        <f>IF(OR(ISNA(CS24),ISNA(CS23)),NA(),ABS(CS24-CS23))</f>
        <v/>
      </c>
      <c r="CX24">
        <f>IF(ISNA(CR24),NA(),INDEX(Capability!$N$5:$N$54,$B$21))</f>
        <v/>
      </c>
      <c r="CY24">
        <f>IF(ISNA(CR24),NA(),IF(OR(INDEX(Capability!$Q$5:$Q$54,$B$21)="",Settings!$F$7&lt;&gt;"Y"),NA(),INDEX(Capability!$Q$5:$Q$54,$B$21)))</f>
        <v/>
      </c>
      <c r="CZ24">
        <f>IF(ISNA(CR24),NA(),IF(OR(INDEX(Capability!$P$5:$P$54,$B$21)="",Settings!$F$7&lt;&gt;"Y"),NA(),INDEX(Capability!$P$5:$P$54,$B$21)))</f>
        <v/>
      </c>
      <c r="DH24">
        <f>IF((DK$1+20)&gt;DI$1,NA(),(DK$1+20)-4)</f>
        <v/>
      </c>
      <c r="DI24">
        <f>IF((DK$1+20)&gt;DI$1,NA(),INDEX('Data Entry'!$H$5:$BE$10004,(DK$1+20)-4,$B$22))</f>
        <v/>
      </c>
      <c r="DJ24">
        <f>IF(ISNA(DH24),NA(),INDEX(Capability!$K$5:$K$54,$B$22))</f>
        <v/>
      </c>
      <c r="DK24">
        <f>IF(ISNA(DH24),NA(),INDEX(Capability!$J$5:$J$54,$B$22))</f>
        <v/>
      </c>
      <c r="DL24">
        <f>IF(ISNA(DH24),NA(),INDEX(Capability!$L$5:$L$54,$B$22))</f>
        <v/>
      </c>
      <c r="DM24">
        <f>IF(OR(ISNA(DI24),ISNA(DI23)),NA(),ABS(DI24-DI23))</f>
        <v/>
      </c>
      <c r="DN24">
        <f>IF(ISNA(DH24),NA(),INDEX(Capability!$N$5:$N$54,$B$22))</f>
        <v/>
      </c>
      <c r="DO24">
        <f>IF(ISNA(DH24),NA(),IF(OR(INDEX(Capability!$Q$5:$Q$54,$B$22)="",Settings!$F$7&lt;&gt;"Y"),NA(),INDEX(Capability!$Q$5:$Q$54,$B$22)))</f>
        <v/>
      </c>
      <c r="DP24">
        <f>IF(ISNA(DH24),NA(),IF(OR(INDEX(Capability!$P$5:$P$54,$B$22)="",Settings!$F$7&lt;&gt;"Y"),NA(),INDEX(Capability!$P$5:$P$54,$B$22)))</f>
        <v/>
      </c>
      <c r="DX24">
        <f>IF((EA$1+20)&gt;DY$1,NA(),(EA$1+20)-4)</f>
        <v/>
      </c>
      <c r="DY24">
        <f>IF((EA$1+20)&gt;DY$1,NA(),INDEX('Data Entry'!$H$5:$BE$10004,(EA$1+20)-4,$B$23))</f>
        <v/>
      </c>
      <c r="DZ24">
        <f>IF(ISNA(DX24),NA(),INDEX(Capability!$K$5:$K$54,$B$23))</f>
        <v/>
      </c>
      <c r="EA24">
        <f>IF(ISNA(DX24),NA(),INDEX(Capability!$J$5:$J$54,$B$23))</f>
        <v/>
      </c>
      <c r="EB24">
        <f>IF(ISNA(DX24),NA(),INDEX(Capability!$L$5:$L$54,$B$23))</f>
        <v/>
      </c>
      <c r="EC24">
        <f>IF(OR(ISNA(DY24),ISNA(DY23)),NA(),ABS(DY24-DY23))</f>
        <v/>
      </c>
      <c r="ED24">
        <f>IF(ISNA(DX24),NA(),INDEX(Capability!$N$5:$N$54,$B$23))</f>
        <v/>
      </c>
      <c r="EE24">
        <f>IF(ISNA(DX24),NA(),IF(OR(INDEX(Capability!$Q$5:$Q$54,$B$23)="",Settings!$F$7&lt;&gt;"Y"),NA(),INDEX(Capability!$Q$5:$Q$54,$B$23)))</f>
        <v/>
      </c>
      <c r="EF24">
        <f>IF(ISNA(DX24),NA(),IF(OR(INDEX(Capability!$P$5:$P$54,$B$23)="",Settings!$F$7&lt;&gt;"Y"),NA(),INDEX(Capability!$P$5:$P$54,$B$23)))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R25">
        <f>IF((CU$1+21)&gt;CS$1,NA(),(CU$1+21)-4)</f>
        <v/>
      </c>
      <c r="CS25">
        <f>IF((CU$1+21)&gt;CS$1,NA(),INDEX('Data Entry'!$H$5:$BE$10004,(CU$1+21)-4,$B$21))</f>
        <v/>
      </c>
      <c r="CT25">
        <f>IF(ISNA(CR25),NA(),INDEX(Capability!$K$5:$K$54,$B$21))</f>
        <v/>
      </c>
      <c r="CU25">
        <f>IF(ISNA(CR25),NA(),INDEX(Capability!$J$5:$J$54,$B$21))</f>
        <v/>
      </c>
      <c r="CV25">
        <f>IF(ISNA(CR25),NA(),INDEX(Capability!$L$5:$L$54,$B$21))</f>
        <v/>
      </c>
      <c r="CW25">
        <f>IF(OR(ISNA(CS25),ISNA(CS24)),NA(),ABS(CS25-CS24))</f>
        <v/>
      </c>
      <c r="CX25">
        <f>IF(ISNA(CR25),NA(),INDEX(Capability!$N$5:$N$54,$B$21))</f>
        <v/>
      </c>
      <c r="CY25">
        <f>IF(ISNA(CR25),NA(),IF(OR(INDEX(Capability!$Q$5:$Q$54,$B$21)="",Settings!$F$7&lt;&gt;"Y"),NA(),INDEX(Capability!$Q$5:$Q$54,$B$21)))</f>
        <v/>
      </c>
      <c r="CZ25">
        <f>IF(ISNA(CR25),NA(),IF(OR(INDEX(Capability!$P$5:$P$54,$B$21)="",Settings!$F$7&lt;&gt;"Y"),NA(),INDEX(Capability!$P$5:$P$54,$B$21)))</f>
        <v/>
      </c>
      <c r="DH25">
        <f>IF((DK$1+21)&gt;DI$1,NA(),(DK$1+21)-4)</f>
        <v/>
      </c>
      <c r="DI25">
        <f>IF((DK$1+21)&gt;DI$1,NA(),INDEX('Data Entry'!$H$5:$BE$10004,(DK$1+21)-4,$B$22))</f>
        <v/>
      </c>
      <c r="DJ25">
        <f>IF(ISNA(DH25),NA(),INDEX(Capability!$K$5:$K$54,$B$22))</f>
        <v/>
      </c>
      <c r="DK25">
        <f>IF(ISNA(DH25),NA(),INDEX(Capability!$J$5:$J$54,$B$22))</f>
        <v/>
      </c>
      <c r="DL25">
        <f>IF(ISNA(DH25),NA(),INDEX(Capability!$L$5:$L$54,$B$22))</f>
        <v/>
      </c>
      <c r="DM25">
        <f>IF(OR(ISNA(DI25),ISNA(DI24)),NA(),ABS(DI25-DI24))</f>
        <v/>
      </c>
      <c r="DN25">
        <f>IF(ISNA(DH25),NA(),INDEX(Capability!$N$5:$N$54,$B$22))</f>
        <v/>
      </c>
      <c r="DO25">
        <f>IF(ISNA(DH25),NA(),IF(OR(INDEX(Capability!$Q$5:$Q$54,$B$22)="",Settings!$F$7&lt;&gt;"Y"),NA(),INDEX(Capability!$Q$5:$Q$54,$B$22)))</f>
        <v/>
      </c>
      <c r="DP25">
        <f>IF(ISNA(DH25),NA(),IF(OR(INDEX(Capability!$P$5:$P$54,$B$22)="",Settings!$F$7&lt;&gt;"Y"),NA(),INDEX(Capability!$P$5:$P$54,$B$22)))</f>
        <v/>
      </c>
      <c r="DX25">
        <f>IF((EA$1+21)&gt;DY$1,NA(),(EA$1+21)-4)</f>
        <v/>
      </c>
      <c r="DY25">
        <f>IF((EA$1+21)&gt;DY$1,NA(),INDEX('Data Entry'!$H$5:$BE$10004,(EA$1+21)-4,$B$23))</f>
        <v/>
      </c>
      <c r="DZ25">
        <f>IF(ISNA(DX25),NA(),INDEX(Capability!$K$5:$K$54,$B$23))</f>
        <v/>
      </c>
      <c r="EA25">
        <f>IF(ISNA(DX25),NA(),INDEX(Capability!$J$5:$J$54,$B$23))</f>
        <v/>
      </c>
      <c r="EB25">
        <f>IF(ISNA(DX25),NA(),INDEX(Capability!$L$5:$L$54,$B$23))</f>
        <v/>
      </c>
      <c r="EC25">
        <f>IF(OR(ISNA(DY25),ISNA(DY24)),NA(),ABS(DY25-DY24))</f>
        <v/>
      </c>
      <c r="ED25">
        <f>IF(ISNA(DX25),NA(),INDEX(Capability!$N$5:$N$54,$B$23))</f>
        <v/>
      </c>
      <c r="EE25">
        <f>IF(ISNA(DX25),NA(),IF(OR(INDEX(Capability!$Q$5:$Q$54,$B$23)="",Settings!$F$7&lt;&gt;"Y"),NA(),INDEX(Capability!$Q$5:$Q$54,$B$23)))</f>
        <v/>
      </c>
      <c r="EF25">
        <f>IF(ISNA(DX25),NA(),IF(OR(INDEX(Capability!$P$5:$P$54,$B$23)="",Settings!$F$7&lt;&gt;"Y"),NA(),INDEX(Capability!$P$5:$P$54,$B$23)))</f>
        <v/>
      </c>
    </row>
    <row r="26">
      <c r="A26" s="14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R26">
        <f>IF((CU$1+22)&gt;CS$1,NA(),(CU$1+22)-4)</f>
        <v/>
      </c>
      <c r="CS26">
        <f>IF((CU$1+22)&gt;CS$1,NA(),INDEX('Data Entry'!$H$5:$BE$10004,(CU$1+22)-4,$B$21))</f>
        <v/>
      </c>
      <c r="CT26">
        <f>IF(ISNA(CR26),NA(),INDEX(Capability!$K$5:$K$54,$B$21))</f>
        <v/>
      </c>
      <c r="CU26">
        <f>IF(ISNA(CR26),NA(),INDEX(Capability!$J$5:$J$54,$B$21))</f>
        <v/>
      </c>
      <c r="CV26">
        <f>IF(ISNA(CR26),NA(),INDEX(Capability!$L$5:$L$54,$B$21))</f>
        <v/>
      </c>
      <c r="CW26">
        <f>IF(OR(ISNA(CS26),ISNA(CS25)),NA(),ABS(CS26-CS25))</f>
        <v/>
      </c>
      <c r="CX26">
        <f>IF(ISNA(CR26),NA(),INDEX(Capability!$N$5:$N$54,$B$21))</f>
        <v/>
      </c>
      <c r="CY26">
        <f>IF(ISNA(CR26),NA(),IF(OR(INDEX(Capability!$Q$5:$Q$54,$B$21)="",Settings!$F$7&lt;&gt;"Y"),NA(),INDEX(Capability!$Q$5:$Q$54,$B$21)))</f>
        <v/>
      </c>
      <c r="CZ26">
        <f>IF(ISNA(CR26),NA(),IF(OR(INDEX(Capability!$P$5:$P$54,$B$21)="",Settings!$F$7&lt;&gt;"Y"),NA(),INDEX(Capability!$P$5:$P$54,$B$21)))</f>
        <v/>
      </c>
      <c r="DH26">
        <f>IF((DK$1+22)&gt;DI$1,NA(),(DK$1+22)-4)</f>
        <v/>
      </c>
      <c r="DI26">
        <f>IF((DK$1+22)&gt;DI$1,NA(),INDEX('Data Entry'!$H$5:$BE$10004,(DK$1+22)-4,$B$22))</f>
        <v/>
      </c>
      <c r="DJ26">
        <f>IF(ISNA(DH26),NA(),INDEX(Capability!$K$5:$K$54,$B$22))</f>
        <v/>
      </c>
      <c r="DK26">
        <f>IF(ISNA(DH26),NA(),INDEX(Capability!$J$5:$J$54,$B$22))</f>
        <v/>
      </c>
      <c r="DL26">
        <f>IF(ISNA(DH26),NA(),INDEX(Capability!$L$5:$L$54,$B$22))</f>
        <v/>
      </c>
      <c r="DM26">
        <f>IF(OR(ISNA(DI26),ISNA(DI25)),NA(),ABS(DI26-DI25))</f>
        <v/>
      </c>
      <c r="DN26">
        <f>IF(ISNA(DH26),NA(),INDEX(Capability!$N$5:$N$54,$B$22))</f>
        <v/>
      </c>
      <c r="DO26">
        <f>IF(ISNA(DH26),NA(),IF(OR(INDEX(Capability!$Q$5:$Q$54,$B$22)="",Settings!$F$7&lt;&gt;"Y"),NA(),INDEX(Capability!$Q$5:$Q$54,$B$22)))</f>
        <v/>
      </c>
      <c r="DP26">
        <f>IF(ISNA(DH26),NA(),IF(OR(INDEX(Capability!$P$5:$P$54,$B$22)="",Settings!$F$7&lt;&gt;"Y"),NA(),INDEX(Capability!$P$5:$P$54,$B$22)))</f>
        <v/>
      </c>
      <c r="DX26">
        <f>IF((EA$1+22)&gt;DY$1,NA(),(EA$1+22)-4)</f>
        <v/>
      </c>
      <c r="DY26">
        <f>IF((EA$1+22)&gt;DY$1,NA(),INDEX('Data Entry'!$H$5:$BE$10004,(EA$1+22)-4,$B$23))</f>
        <v/>
      </c>
      <c r="DZ26">
        <f>IF(ISNA(DX26),NA(),INDEX(Capability!$K$5:$K$54,$B$23))</f>
        <v/>
      </c>
      <c r="EA26">
        <f>IF(ISNA(DX26),NA(),INDEX(Capability!$J$5:$J$54,$B$23))</f>
        <v/>
      </c>
      <c r="EB26">
        <f>IF(ISNA(DX26),NA(),INDEX(Capability!$L$5:$L$54,$B$23))</f>
        <v/>
      </c>
      <c r="EC26">
        <f>IF(OR(ISNA(DY26),ISNA(DY25)),NA(),ABS(DY26-DY25))</f>
        <v/>
      </c>
      <c r="ED26">
        <f>IF(ISNA(DX26),NA(),INDEX(Capability!$N$5:$N$54,$B$23))</f>
        <v/>
      </c>
      <c r="EE26">
        <f>IF(ISNA(DX26),NA(),IF(OR(INDEX(Capability!$Q$5:$Q$54,$B$23)="",Settings!$F$7&lt;&gt;"Y"),NA(),INDEX(Capability!$Q$5:$Q$54,$B$23)))</f>
        <v/>
      </c>
      <c r="EF26">
        <f>IF(ISNA(DX26),NA(),IF(OR(INDEX(Capability!$P$5:$P$54,$B$23)="",Settings!$F$7&lt;&gt;"Y"),NA(),INDEX(Capability!$P$5:$P$54,$B$23)))</f>
        <v/>
      </c>
    </row>
    <row r="27">
      <c r="A27" s="18" t="inlineStr">
        <is>
          <t>Feature</t>
        </is>
      </c>
      <c r="B27" s="18" t="inlineStr">
        <is>
          <t>n</t>
        </is>
      </c>
      <c r="C27" s="18" t="inlineStr">
        <is>
          <t>Last value</t>
        </is>
      </c>
      <c r="D27" s="18" t="inlineStr">
        <is>
          <t>Mean</t>
        </is>
      </c>
      <c r="E27" s="18" t="inlineStr">
        <is>
          <t>Range</t>
        </is>
      </c>
      <c r="F27" s="18" t="inlineStr">
        <is>
          <t>Cpk</t>
        </is>
      </c>
      <c r="G27" s="18" t="inlineStr">
        <is>
          <t>In control?</t>
        </is>
      </c>
      <c r="H27" s="18" t="inlineStr">
        <is>
          <t>In spec?</t>
        </is>
      </c>
      <c r="I27" s="18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R27">
        <f>IF((CU$1+23)&gt;CS$1,NA(),(CU$1+23)-4)</f>
        <v/>
      </c>
      <c r="CS27">
        <f>IF((CU$1+23)&gt;CS$1,NA(),INDEX('Data Entry'!$H$5:$BE$10004,(CU$1+23)-4,$B$21))</f>
        <v/>
      </c>
      <c r="CT27">
        <f>IF(ISNA(CR27),NA(),INDEX(Capability!$K$5:$K$54,$B$21))</f>
        <v/>
      </c>
      <c r="CU27">
        <f>IF(ISNA(CR27),NA(),INDEX(Capability!$J$5:$J$54,$B$21))</f>
        <v/>
      </c>
      <c r="CV27">
        <f>IF(ISNA(CR27),NA(),INDEX(Capability!$L$5:$L$54,$B$21))</f>
        <v/>
      </c>
      <c r="CW27">
        <f>IF(OR(ISNA(CS27),ISNA(CS26)),NA(),ABS(CS27-CS26))</f>
        <v/>
      </c>
      <c r="CX27">
        <f>IF(ISNA(CR27),NA(),INDEX(Capability!$N$5:$N$54,$B$21))</f>
        <v/>
      </c>
      <c r="CY27">
        <f>IF(ISNA(CR27),NA(),IF(OR(INDEX(Capability!$Q$5:$Q$54,$B$21)="",Settings!$F$7&lt;&gt;"Y"),NA(),INDEX(Capability!$Q$5:$Q$54,$B$21)))</f>
        <v/>
      </c>
      <c r="CZ27">
        <f>IF(ISNA(CR27),NA(),IF(OR(INDEX(Capability!$P$5:$P$54,$B$21)="",Settings!$F$7&lt;&gt;"Y"),NA(),INDEX(Capability!$P$5:$P$54,$B$21)))</f>
        <v/>
      </c>
      <c r="DH27">
        <f>IF((DK$1+23)&gt;DI$1,NA(),(DK$1+23)-4)</f>
        <v/>
      </c>
      <c r="DI27">
        <f>IF((DK$1+23)&gt;DI$1,NA(),INDEX('Data Entry'!$H$5:$BE$10004,(DK$1+23)-4,$B$22))</f>
        <v/>
      </c>
      <c r="DJ27">
        <f>IF(ISNA(DH27),NA(),INDEX(Capability!$K$5:$K$54,$B$22))</f>
        <v/>
      </c>
      <c r="DK27">
        <f>IF(ISNA(DH27),NA(),INDEX(Capability!$J$5:$J$54,$B$22))</f>
        <v/>
      </c>
      <c r="DL27">
        <f>IF(ISNA(DH27),NA(),INDEX(Capability!$L$5:$L$54,$B$22))</f>
        <v/>
      </c>
      <c r="DM27">
        <f>IF(OR(ISNA(DI27),ISNA(DI26)),NA(),ABS(DI27-DI26))</f>
        <v/>
      </c>
      <c r="DN27">
        <f>IF(ISNA(DH27),NA(),INDEX(Capability!$N$5:$N$54,$B$22))</f>
        <v/>
      </c>
      <c r="DO27">
        <f>IF(ISNA(DH27),NA(),IF(OR(INDEX(Capability!$Q$5:$Q$54,$B$22)="",Settings!$F$7&lt;&gt;"Y"),NA(),INDEX(Capability!$Q$5:$Q$54,$B$22)))</f>
        <v/>
      </c>
      <c r="DP27">
        <f>IF(ISNA(DH27),NA(),IF(OR(INDEX(Capability!$P$5:$P$54,$B$22)="",Settings!$F$7&lt;&gt;"Y"),NA(),INDEX(Capability!$P$5:$P$54,$B$22)))</f>
        <v/>
      </c>
      <c r="DX27">
        <f>IF((EA$1+23)&gt;DY$1,NA(),(EA$1+23)-4)</f>
        <v/>
      </c>
      <c r="DY27">
        <f>IF((EA$1+23)&gt;DY$1,NA(),INDEX('Data Entry'!$H$5:$BE$10004,(EA$1+23)-4,$B$23))</f>
        <v/>
      </c>
      <c r="DZ27">
        <f>IF(ISNA(DX27),NA(),INDEX(Capability!$K$5:$K$54,$B$23))</f>
        <v/>
      </c>
      <c r="EA27">
        <f>IF(ISNA(DX27),NA(),INDEX(Capability!$J$5:$J$54,$B$23))</f>
        <v/>
      </c>
      <c r="EB27">
        <f>IF(ISNA(DX27),NA(),INDEX(Capability!$L$5:$L$54,$B$23))</f>
        <v/>
      </c>
      <c r="EC27">
        <f>IF(OR(ISNA(DY27),ISNA(DY26)),NA(),ABS(DY27-DY26))</f>
        <v/>
      </c>
      <c r="ED27">
        <f>IF(ISNA(DX27),NA(),INDEX(Capability!$N$5:$N$54,$B$23))</f>
        <v/>
      </c>
      <c r="EE27">
        <f>IF(ISNA(DX27),NA(),IF(OR(INDEX(Capability!$Q$5:$Q$54,$B$23)="",Settings!$F$7&lt;&gt;"Y"),NA(),INDEX(Capability!$Q$5:$Q$54,$B$23)))</f>
        <v/>
      </c>
      <c r="EF27">
        <f>IF(ISNA(DX27),NA(),IF(OR(INDEX(Capability!$P$5:$P$54,$B$23)="",Settings!$F$7&lt;&gt;"Y"),NA(),INDEX(Capability!$P$5:$P$54,$B$23)))</f>
        <v/>
      </c>
    </row>
    <row r="28">
      <c r="A28" s="36">
        <f>Capability!A5</f>
        <v/>
      </c>
      <c r="B28" s="22">
        <f>Capability!B5</f>
        <v/>
      </c>
      <c r="C28" s="23">
        <f>IF('Data Entry'!H10022&lt;5,"",INDEX('Data Entry'!$H$5:$H$10004,'Data Entry'!H10022-4))</f>
        <v/>
      </c>
      <c r="D28" s="23">
        <f>Capability!C5</f>
        <v/>
      </c>
      <c r="E28" s="23">
        <f>Capability!G5</f>
        <v/>
      </c>
      <c r="F28" s="38">
        <f>Capability!T5</f>
        <v/>
      </c>
      <c r="G28" s="36">
        <f>Capability!W5</f>
        <v/>
      </c>
      <c r="H28" s="36">
        <f>Capability!X5</f>
        <v/>
      </c>
      <c r="I28" s="36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R28">
        <f>IF((CU$1+24)&gt;CS$1,NA(),(CU$1+24)-4)</f>
        <v/>
      </c>
      <c r="CS28">
        <f>IF((CU$1+24)&gt;CS$1,NA(),INDEX('Data Entry'!$H$5:$BE$10004,(CU$1+24)-4,$B$21))</f>
        <v/>
      </c>
      <c r="CT28">
        <f>IF(ISNA(CR28),NA(),INDEX(Capability!$K$5:$K$54,$B$21))</f>
        <v/>
      </c>
      <c r="CU28">
        <f>IF(ISNA(CR28),NA(),INDEX(Capability!$J$5:$J$54,$B$21))</f>
        <v/>
      </c>
      <c r="CV28">
        <f>IF(ISNA(CR28),NA(),INDEX(Capability!$L$5:$L$54,$B$21))</f>
        <v/>
      </c>
      <c r="CW28">
        <f>IF(OR(ISNA(CS28),ISNA(CS27)),NA(),ABS(CS28-CS27))</f>
        <v/>
      </c>
      <c r="CX28">
        <f>IF(ISNA(CR28),NA(),INDEX(Capability!$N$5:$N$54,$B$21))</f>
        <v/>
      </c>
      <c r="CY28">
        <f>IF(ISNA(CR28),NA(),IF(OR(INDEX(Capability!$Q$5:$Q$54,$B$21)="",Settings!$F$7&lt;&gt;"Y"),NA(),INDEX(Capability!$Q$5:$Q$54,$B$21)))</f>
        <v/>
      </c>
      <c r="CZ28">
        <f>IF(ISNA(CR28),NA(),IF(OR(INDEX(Capability!$P$5:$P$54,$B$21)="",Settings!$F$7&lt;&gt;"Y"),NA(),INDEX(Capability!$P$5:$P$54,$B$21)))</f>
        <v/>
      </c>
      <c r="DH28">
        <f>IF((DK$1+24)&gt;DI$1,NA(),(DK$1+24)-4)</f>
        <v/>
      </c>
      <c r="DI28">
        <f>IF((DK$1+24)&gt;DI$1,NA(),INDEX('Data Entry'!$H$5:$BE$10004,(DK$1+24)-4,$B$22))</f>
        <v/>
      </c>
      <c r="DJ28">
        <f>IF(ISNA(DH28),NA(),INDEX(Capability!$K$5:$K$54,$B$22))</f>
        <v/>
      </c>
      <c r="DK28">
        <f>IF(ISNA(DH28),NA(),INDEX(Capability!$J$5:$J$54,$B$22))</f>
        <v/>
      </c>
      <c r="DL28">
        <f>IF(ISNA(DH28),NA(),INDEX(Capability!$L$5:$L$54,$B$22))</f>
        <v/>
      </c>
      <c r="DM28">
        <f>IF(OR(ISNA(DI28),ISNA(DI27)),NA(),ABS(DI28-DI27))</f>
        <v/>
      </c>
      <c r="DN28">
        <f>IF(ISNA(DH28),NA(),INDEX(Capability!$N$5:$N$54,$B$22))</f>
        <v/>
      </c>
      <c r="DO28">
        <f>IF(ISNA(DH28),NA(),IF(OR(INDEX(Capability!$Q$5:$Q$54,$B$22)="",Settings!$F$7&lt;&gt;"Y"),NA(),INDEX(Capability!$Q$5:$Q$54,$B$22)))</f>
        <v/>
      </c>
      <c r="DP28">
        <f>IF(ISNA(DH28),NA(),IF(OR(INDEX(Capability!$P$5:$P$54,$B$22)="",Settings!$F$7&lt;&gt;"Y"),NA(),INDEX(Capability!$P$5:$P$54,$B$22)))</f>
        <v/>
      </c>
      <c r="DX28">
        <f>IF((EA$1+24)&gt;DY$1,NA(),(EA$1+24)-4)</f>
        <v/>
      </c>
      <c r="DY28">
        <f>IF((EA$1+24)&gt;DY$1,NA(),INDEX('Data Entry'!$H$5:$BE$10004,(EA$1+24)-4,$B$23))</f>
        <v/>
      </c>
      <c r="DZ28">
        <f>IF(ISNA(DX28),NA(),INDEX(Capability!$K$5:$K$54,$B$23))</f>
        <v/>
      </c>
      <c r="EA28">
        <f>IF(ISNA(DX28),NA(),INDEX(Capability!$J$5:$J$54,$B$23))</f>
        <v/>
      </c>
      <c r="EB28">
        <f>IF(ISNA(DX28),NA(),INDEX(Capability!$L$5:$L$54,$B$23))</f>
        <v/>
      </c>
      <c r="EC28">
        <f>IF(OR(ISNA(DY28),ISNA(DY27)),NA(),ABS(DY28-DY27))</f>
        <v/>
      </c>
      <c r="ED28">
        <f>IF(ISNA(DX28),NA(),INDEX(Capability!$N$5:$N$54,$B$23))</f>
        <v/>
      </c>
      <c r="EE28">
        <f>IF(ISNA(DX28),NA(),IF(OR(INDEX(Capability!$Q$5:$Q$54,$B$23)="",Settings!$F$7&lt;&gt;"Y"),NA(),INDEX(Capability!$Q$5:$Q$54,$B$23)))</f>
        <v/>
      </c>
      <c r="EF28">
        <f>IF(ISNA(DX28),NA(),IF(OR(INDEX(Capability!$P$5:$P$54,$B$23)="",Settings!$F$7&lt;&gt;"Y"),NA(),INDEX(Capability!$P$5:$P$54,$B$23)))</f>
        <v/>
      </c>
    </row>
    <row r="29">
      <c r="A29" s="36">
        <f>Capability!A6</f>
        <v/>
      </c>
      <c r="B29" s="22">
        <f>Capability!B6</f>
        <v/>
      </c>
      <c r="C29" s="23">
        <f>IF('Data Entry'!I10022&lt;5,"",INDEX('Data Entry'!$I$5:$I$10004,'Data Entry'!I10022-4))</f>
        <v/>
      </c>
      <c r="D29" s="23">
        <f>Capability!C6</f>
        <v/>
      </c>
      <c r="E29" s="23">
        <f>Capability!G6</f>
        <v/>
      </c>
      <c r="F29" s="38">
        <f>Capability!T6</f>
        <v/>
      </c>
      <c r="G29" s="36">
        <f>Capability!W6</f>
        <v/>
      </c>
      <c r="H29" s="36">
        <f>Capability!X6</f>
        <v/>
      </c>
      <c r="I29" s="36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R29">
        <f>IF((CU$1+25)&gt;CS$1,NA(),(CU$1+25)-4)</f>
        <v/>
      </c>
      <c r="CS29">
        <f>IF((CU$1+25)&gt;CS$1,NA(),INDEX('Data Entry'!$H$5:$BE$10004,(CU$1+25)-4,$B$21))</f>
        <v/>
      </c>
      <c r="CT29">
        <f>IF(ISNA(CR29),NA(),INDEX(Capability!$K$5:$K$54,$B$21))</f>
        <v/>
      </c>
      <c r="CU29">
        <f>IF(ISNA(CR29),NA(),INDEX(Capability!$J$5:$J$54,$B$21))</f>
        <v/>
      </c>
      <c r="CV29">
        <f>IF(ISNA(CR29),NA(),INDEX(Capability!$L$5:$L$54,$B$21))</f>
        <v/>
      </c>
      <c r="CW29">
        <f>IF(OR(ISNA(CS29),ISNA(CS28)),NA(),ABS(CS29-CS28))</f>
        <v/>
      </c>
      <c r="CX29">
        <f>IF(ISNA(CR29),NA(),INDEX(Capability!$N$5:$N$54,$B$21))</f>
        <v/>
      </c>
      <c r="CY29">
        <f>IF(ISNA(CR29),NA(),IF(OR(INDEX(Capability!$Q$5:$Q$54,$B$21)="",Settings!$F$7&lt;&gt;"Y"),NA(),INDEX(Capability!$Q$5:$Q$54,$B$21)))</f>
        <v/>
      </c>
      <c r="CZ29">
        <f>IF(ISNA(CR29),NA(),IF(OR(INDEX(Capability!$P$5:$P$54,$B$21)="",Settings!$F$7&lt;&gt;"Y"),NA(),INDEX(Capability!$P$5:$P$54,$B$21)))</f>
        <v/>
      </c>
      <c r="DH29">
        <f>IF((DK$1+25)&gt;DI$1,NA(),(DK$1+25)-4)</f>
        <v/>
      </c>
      <c r="DI29">
        <f>IF((DK$1+25)&gt;DI$1,NA(),INDEX('Data Entry'!$H$5:$BE$10004,(DK$1+25)-4,$B$22))</f>
        <v/>
      </c>
      <c r="DJ29">
        <f>IF(ISNA(DH29),NA(),INDEX(Capability!$K$5:$K$54,$B$22))</f>
        <v/>
      </c>
      <c r="DK29">
        <f>IF(ISNA(DH29),NA(),INDEX(Capability!$J$5:$J$54,$B$22))</f>
        <v/>
      </c>
      <c r="DL29">
        <f>IF(ISNA(DH29),NA(),INDEX(Capability!$L$5:$L$54,$B$22))</f>
        <v/>
      </c>
      <c r="DM29">
        <f>IF(OR(ISNA(DI29),ISNA(DI28)),NA(),ABS(DI29-DI28))</f>
        <v/>
      </c>
      <c r="DN29">
        <f>IF(ISNA(DH29),NA(),INDEX(Capability!$N$5:$N$54,$B$22))</f>
        <v/>
      </c>
      <c r="DO29">
        <f>IF(ISNA(DH29),NA(),IF(OR(INDEX(Capability!$Q$5:$Q$54,$B$22)="",Settings!$F$7&lt;&gt;"Y"),NA(),INDEX(Capability!$Q$5:$Q$54,$B$22)))</f>
        <v/>
      </c>
      <c r="DP29">
        <f>IF(ISNA(DH29),NA(),IF(OR(INDEX(Capability!$P$5:$P$54,$B$22)="",Settings!$F$7&lt;&gt;"Y"),NA(),INDEX(Capability!$P$5:$P$54,$B$22)))</f>
        <v/>
      </c>
      <c r="DX29">
        <f>IF((EA$1+25)&gt;DY$1,NA(),(EA$1+25)-4)</f>
        <v/>
      </c>
      <c r="DY29">
        <f>IF((EA$1+25)&gt;DY$1,NA(),INDEX('Data Entry'!$H$5:$BE$10004,(EA$1+25)-4,$B$23))</f>
        <v/>
      </c>
      <c r="DZ29">
        <f>IF(ISNA(DX29),NA(),INDEX(Capability!$K$5:$K$54,$B$23))</f>
        <v/>
      </c>
      <c r="EA29">
        <f>IF(ISNA(DX29),NA(),INDEX(Capability!$J$5:$J$54,$B$23))</f>
        <v/>
      </c>
      <c r="EB29">
        <f>IF(ISNA(DX29),NA(),INDEX(Capability!$L$5:$L$54,$B$23))</f>
        <v/>
      </c>
      <c r="EC29">
        <f>IF(OR(ISNA(DY29),ISNA(DY28)),NA(),ABS(DY29-DY28))</f>
        <v/>
      </c>
      <c r="ED29">
        <f>IF(ISNA(DX29),NA(),INDEX(Capability!$N$5:$N$54,$B$23))</f>
        <v/>
      </c>
      <c r="EE29">
        <f>IF(ISNA(DX29),NA(),IF(OR(INDEX(Capability!$Q$5:$Q$54,$B$23)="",Settings!$F$7&lt;&gt;"Y"),NA(),INDEX(Capability!$Q$5:$Q$54,$B$23)))</f>
        <v/>
      </c>
      <c r="EF29">
        <f>IF(ISNA(DX29),NA(),IF(OR(INDEX(Capability!$P$5:$P$54,$B$23)="",Settings!$F$7&lt;&gt;"Y"),NA(),INDEX(Capability!$P$5:$P$54,$B$23)))</f>
        <v/>
      </c>
    </row>
    <row r="30">
      <c r="A30" s="36">
        <f>Capability!A7</f>
        <v/>
      </c>
      <c r="B30" s="22">
        <f>Capability!B7</f>
        <v/>
      </c>
      <c r="C30" s="23">
        <f>IF('Data Entry'!J10022&lt;5,"",INDEX('Data Entry'!$J$5:$J$10004,'Data Entry'!J10022-4))</f>
        <v/>
      </c>
      <c r="D30" s="23">
        <f>Capability!C7</f>
        <v/>
      </c>
      <c r="E30" s="23">
        <f>Capability!G7</f>
        <v/>
      </c>
      <c r="F30" s="38">
        <f>Capability!T7</f>
        <v/>
      </c>
      <c r="G30" s="36">
        <f>Capability!W7</f>
        <v/>
      </c>
      <c r="H30" s="36">
        <f>Capability!X7</f>
        <v/>
      </c>
      <c r="I30" s="36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R30">
        <f>IF((CU$1+26)&gt;CS$1,NA(),(CU$1+26)-4)</f>
        <v/>
      </c>
      <c r="CS30">
        <f>IF((CU$1+26)&gt;CS$1,NA(),INDEX('Data Entry'!$H$5:$BE$10004,(CU$1+26)-4,$B$21))</f>
        <v/>
      </c>
      <c r="CT30">
        <f>IF(ISNA(CR30),NA(),INDEX(Capability!$K$5:$K$54,$B$21))</f>
        <v/>
      </c>
      <c r="CU30">
        <f>IF(ISNA(CR30),NA(),INDEX(Capability!$J$5:$J$54,$B$21))</f>
        <v/>
      </c>
      <c r="CV30">
        <f>IF(ISNA(CR30),NA(),INDEX(Capability!$L$5:$L$54,$B$21))</f>
        <v/>
      </c>
      <c r="CW30">
        <f>IF(OR(ISNA(CS30),ISNA(CS29)),NA(),ABS(CS30-CS29))</f>
        <v/>
      </c>
      <c r="CX30">
        <f>IF(ISNA(CR30),NA(),INDEX(Capability!$N$5:$N$54,$B$21))</f>
        <v/>
      </c>
      <c r="CY30">
        <f>IF(ISNA(CR30),NA(),IF(OR(INDEX(Capability!$Q$5:$Q$54,$B$21)="",Settings!$F$7&lt;&gt;"Y"),NA(),INDEX(Capability!$Q$5:$Q$54,$B$21)))</f>
        <v/>
      </c>
      <c r="CZ30">
        <f>IF(ISNA(CR30),NA(),IF(OR(INDEX(Capability!$P$5:$P$54,$B$21)="",Settings!$F$7&lt;&gt;"Y"),NA(),INDEX(Capability!$P$5:$P$54,$B$21)))</f>
        <v/>
      </c>
      <c r="DH30">
        <f>IF((DK$1+26)&gt;DI$1,NA(),(DK$1+26)-4)</f>
        <v/>
      </c>
      <c r="DI30">
        <f>IF((DK$1+26)&gt;DI$1,NA(),INDEX('Data Entry'!$H$5:$BE$10004,(DK$1+26)-4,$B$22))</f>
        <v/>
      </c>
      <c r="DJ30">
        <f>IF(ISNA(DH30),NA(),INDEX(Capability!$K$5:$K$54,$B$22))</f>
        <v/>
      </c>
      <c r="DK30">
        <f>IF(ISNA(DH30),NA(),INDEX(Capability!$J$5:$J$54,$B$22))</f>
        <v/>
      </c>
      <c r="DL30">
        <f>IF(ISNA(DH30),NA(),INDEX(Capability!$L$5:$L$54,$B$22))</f>
        <v/>
      </c>
      <c r="DM30">
        <f>IF(OR(ISNA(DI30),ISNA(DI29)),NA(),ABS(DI30-DI29))</f>
        <v/>
      </c>
      <c r="DN30">
        <f>IF(ISNA(DH30),NA(),INDEX(Capability!$N$5:$N$54,$B$22))</f>
        <v/>
      </c>
      <c r="DO30">
        <f>IF(ISNA(DH30),NA(),IF(OR(INDEX(Capability!$Q$5:$Q$54,$B$22)="",Settings!$F$7&lt;&gt;"Y"),NA(),INDEX(Capability!$Q$5:$Q$54,$B$22)))</f>
        <v/>
      </c>
      <c r="DP30">
        <f>IF(ISNA(DH30),NA(),IF(OR(INDEX(Capability!$P$5:$P$54,$B$22)="",Settings!$F$7&lt;&gt;"Y"),NA(),INDEX(Capability!$P$5:$P$54,$B$22)))</f>
        <v/>
      </c>
      <c r="DX30">
        <f>IF((EA$1+26)&gt;DY$1,NA(),(EA$1+26)-4)</f>
        <v/>
      </c>
      <c r="DY30">
        <f>IF((EA$1+26)&gt;DY$1,NA(),INDEX('Data Entry'!$H$5:$BE$10004,(EA$1+26)-4,$B$23))</f>
        <v/>
      </c>
      <c r="DZ30">
        <f>IF(ISNA(DX30),NA(),INDEX(Capability!$K$5:$K$54,$B$23))</f>
        <v/>
      </c>
      <c r="EA30">
        <f>IF(ISNA(DX30),NA(),INDEX(Capability!$J$5:$J$54,$B$23))</f>
        <v/>
      </c>
      <c r="EB30">
        <f>IF(ISNA(DX30),NA(),INDEX(Capability!$L$5:$L$54,$B$23))</f>
        <v/>
      </c>
      <c r="EC30">
        <f>IF(OR(ISNA(DY30),ISNA(DY29)),NA(),ABS(DY30-DY29))</f>
        <v/>
      </c>
      <c r="ED30">
        <f>IF(ISNA(DX30),NA(),INDEX(Capability!$N$5:$N$54,$B$23))</f>
        <v/>
      </c>
      <c r="EE30">
        <f>IF(ISNA(DX30),NA(),IF(OR(INDEX(Capability!$Q$5:$Q$54,$B$23)="",Settings!$F$7&lt;&gt;"Y"),NA(),INDEX(Capability!$Q$5:$Q$54,$B$23)))</f>
        <v/>
      </c>
      <c r="EF30">
        <f>IF(ISNA(DX30),NA(),IF(OR(INDEX(Capability!$P$5:$P$54,$B$23)="",Settings!$F$7&lt;&gt;"Y"),NA(),INDEX(Capability!$P$5:$P$54,$B$23)))</f>
        <v/>
      </c>
    </row>
    <row r="31">
      <c r="A31" s="36">
        <f>Capability!A8</f>
        <v/>
      </c>
      <c r="B31" s="22">
        <f>Capability!B8</f>
        <v/>
      </c>
      <c r="C31" s="23">
        <f>IF('Data Entry'!K10022&lt;5,"",INDEX('Data Entry'!$K$5:$K$10004,'Data Entry'!K10022-4))</f>
        <v/>
      </c>
      <c r="D31" s="23">
        <f>Capability!C8</f>
        <v/>
      </c>
      <c r="E31" s="23">
        <f>Capability!G8</f>
        <v/>
      </c>
      <c r="F31" s="38">
        <f>Capability!T8</f>
        <v/>
      </c>
      <c r="G31" s="36">
        <f>Capability!W8</f>
        <v/>
      </c>
      <c r="H31" s="36">
        <f>Capability!X8</f>
        <v/>
      </c>
      <c r="I31" s="36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R31">
        <f>IF((CU$1+27)&gt;CS$1,NA(),(CU$1+27)-4)</f>
        <v/>
      </c>
      <c r="CS31">
        <f>IF((CU$1+27)&gt;CS$1,NA(),INDEX('Data Entry'!$H$5:$BE$10004,(CU$1+27)-4,$B$21))</f>
        <v/>
      </c>
      <c r="CT31">
        <f>IF(ISNA(CR31),NA(),INDEX(Capability!$K$5:$K$54,$B$21))</f>
        <v/>
      </c>
      <c r="CU31">
        <f>IF(ISNA(CR31),NA(),INDEX(Capability!$J$5:$J$54,$B$21))</f>
        <v/>
      </c>
      <c r="CV31">
        <f>IF(ISNA(CR31),NA(),INDEX(Capability!$L$5:$L$54,$B$21))</f>
        <v/>
      </c>
      <c r="CW31">
        <f>IF(OR(ISNA(CS31),ISNA(CS30)),NA(),ABS(CS31-CS30))</f>
        <v/>
      </c>
      <c r="CX31">
        <f>IF(ISNA(CR31),NA(),INDEX(Capability!$N$5:$N$54,$B$21))</f>
        <v/>
      </c>
      <c r="CY31">
        <f>IF(ISNA(CR31),NA(),IF(OR(INDEX(Capability!$Q$5:$Q$54,$B$21)="",Settings!$F$7&lt;&gt;"Y"),NA(),INDEX(Capability!$Q$5:$Q$54,$B$21)))</f>
        <v/>
      </c>
      <c r="CZ31">
        <f>IF(ISNA(CR31),NA(),IF(OR(INDEX(Capability!$P$5:$P$54,$B$21)="",Settings!$F$7&lt;&gt;"Y"),NA(),INDEX(Capability!$P$5:$P$54,$B$21)))</f>
        <v/>
      </c>
      <c r="DH31">
        <f>IF((DK$1+27)&gt;DI$1,NA(),(DK$1+27)-4)</f>
        <v/>
      </c>
      <c r="DI31">
        <f>IF((DK$1+27)&gt;DI$1,NA(),INDEX('Data Entry'!$H$5:$BE$10004,(DK$1+27)-4,$B$22))</f>
        <v/>
      </c>
      <c r="DJ31">
        <f>IF(ISNA(DH31),NA(),INDEX(Capability!$K$5:$K$54,$B$22))</f>
        <v/>
      </c>
      <c r="DK31">
        <f>IF(ISNA(DH31),NA(),INDEX(Capability!$J$5:$J$54,$B$22))</f>
        <v/>
      </c>
      <c r="DL31">
        <f>IF(ISNA(DH31),NA(),INDEX(Capability!$L$5:$L$54,$B$22))</f>
        <v/>
      </c>
      <c r="DM31">
        <f>IF(OR(ISNA(DI31),ISNA(DI30)),NA(),ABS(DI31-DI30))</f>
        <v/>
      </c>
      <c r="DN31">
        <f>IF(ISNA(DH31),NA(),INDEX(Capability!$N$5:$N$54,$B$22))</f>
        <v/>
      </c>
      <c r="DO31">
        <f>IF(ISNA(DH31),NA(),IF(OR(INDEX(Capability!$Q$5:$Q$54,$B$22)="",Settings!$F$7&lt;&gt;"Y"),NA(),INDEX(Capability!$Q$5:$Q$54,$B$22)))</f>
        <v/>
      </c>
      <c r="DP31">
        <f>IF(ISNA(DH31),NA(),IF(OR(INDEX(Capability!$P$5:$P$54,$B$22)="",Settings!$F$7&lt;&gt;"Y"),NA(),INDEX(Capability!$P$5:$P$54,$B$22)))</f>
        <v/>
      </c>
      <c r="DX31">
        <f>IF((EA$1+27)&gt;DY$1,NA(),(EA$1+27)-4)</f>
        <v/>
      </c>
      <c r="DY31">
        <f>IF((EA$1+27)&gt;DY$1,NA(),INDEX('Data Entry'!$H$5:$BE$10004,(EA$1+27)-4,$B$23))</f>
        <v/>
      </c>
      <c r="DZ31">
        <f>IF(ISNA(DX31),NA(),INDEX(Capability!$K$5:$K$54,$B$23))</f>
        <v/>
      </c>
      <c r="EA31">
        <f>IF(ISNA(DX31),NA(),INDEX(Capability!$J$5:$J$54,$B$23))</f>
        <v/>
      </c>
      <c r="EB31">
        <f>IF(ISNA(DX31),NA(),INDEX(Capability!$L$5:$L$54,$B$23))</f>
        <v/>
      </c>
      <c r="EC31">
        <f>IF(OR(ISNA(DY31),ISNA(DY30)),NA(),ABS(DY31-DY30))</f>
        <v/>
      </c>
      <c r="ED31">
        <f>IF(ISNA(DX31),NA(),INDEX(Capability!$N$5:$N$54,$B$23))</f>
        <v/>
      </c>
      <c r="EE31">
        <f>IF(ISNA(DX31),NA(),IF(OR(INDEX(Capability!$Q$5:$Q$54,$B$23)="",Settings!$F$7&lt;&gt;"Y"),NA(),INDEX(Capability!$Q$5:$Q$54,$B$23)))</f>
        <v/>
      </c>
      <c r="EF31">
        <f>IF(ISNA(DX31),NA(),IF(OR(INDEX(Capability!$P$5:$P$54,$B$23)="",Settings!$F$7&lt;&gt;"Y"),NA(),INDEX(Capability!$P$5:$P$54,$B$23)))</f>
        <v/>
      </c>
    </row>
    <row r="32">
      <c r="A32" s="36">
        <f>Capability!A9</f>
        <v/>
      </c>
      <c r="B32" s="22">
        <f>Capability!B9</f>
        <v/>
      </c>
      <c r="C32" s="23">
        <f>IF('Data Entry'!L10022&lt;5,"",INDEX('Data Entry'!$L$5:$L$10004,'Data Entry'!L10022-4))</f>
        <v/>
      </c>
      <c r="D32" s="23">
        <f>Capability!C9</f>
        <v/>
      </c>
      <c r="E32" s="23">
        <f>Capability!G9</f>
        <v/>
      </c>
      <c r="F32" s="38">
        <f>Capability!T9</f>
        <v/>
      </c>
      <c r="G32" s="36">
        <f>Capability!W9</f>
        <v/>
      </c>
      <c r="H32" s="36">
        <f>Capability!X9</f>
        <v/>
      </c>
      <c r="I32" s="36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R32">
        <f>IF((CU$1+28)&gt;CS$1,NA(),(CU$1+28)-4)</f>
        <v/>
      </c>
      <c r="CS32">
        <f>IF((CU$1+28)&gt;CS$1,NA(),INDEX('Data Entry'!$H$5:$BE$10004,(CU$1+28)-4,$B$21))</f>
        <v/>
      </c>
      <c r="CT32">
        <f>IF(ISNA(CR32),NA(),INDEX(Capability!$K$5:$K$54,$B$21))</f>
        <v/>
      </c>
      <c r="CU32">
        <f>IF(ISNA(CR32),NA(),INDEX(Capability!$J$5:$J$54,$B$21))</f>
        <v/>
      </c>
      <c r="CV32">
        <f>IF(ISNA(CR32),NA(),INDEX(Capability!$L$5:$L$54,$B$21))</f>
        <v/>
      </c>
      <c r="CW32">
        <f>IF(OR(ISNA(CS32),ISNA(CS31)),NA(),ABS(CS32-CS31))</f>
        <v/>
      </c>
      <c r="CX32">
        <f>IF(ISNA(CR32),NA(),INDEX(Capability!$N$5:$N$54,$B$21))</f>
        <v/>
      </c>
      <c r="CY32">
        <f>IF(ISNA(CR32),NA(),IF(OR(INDEX(Capability!$Q$5:$Q$54,$B$21)="",Settings!$F$7&lt;&gt;"Y"),NA(),INDEX(Capability!$Q$5:$Q$54,$B$21)))</f>
        <v/>
      </c>
      <c r="CZ32">
        <f>IF(ISNA(CR32),NA(),IF(OR(INDEX(Capability!$P$5:$P$54,$B$21)="",Settings!$F$7&lt;&gt;"Y"),NA(),INDEX(Capability!$P$5:$P$54,$B$21)))</f>
        <v/>
      </c>
      <c r="DH32">
        <f>IF((DK$1+28)&gt;DI$1,NA(),(DK$1+28)-4)</f>
        <v/>
      </c>
      <c r="DI32">
        <f>IF((DK$1+28)&gt;DI$1,NA(),INDEX('Data Entry'!$H$5:$BE$10004,(DK$1+28)-4,$B$22))</f>
        <v/>
      </c>
      <c r="DJ32">
        <f>IF(ISNA(DH32),NA(),INDEX(Capability!$K$5:$K$54,$B$22))</f>
        <v/>
      </c>
      <c r="DK32">
        <f>IF(ISNA(DH32),NA(),INDEX(Capability!$J$5:$J$54,$B$22))</f>
        <v/>
      </c>
      <c r="DL32">
        <f>IF(ISNA(DH32),NA(),INDEX(Capability!$L$5:$L$54,$B$22))</f>
        <v/>
      </c>
      <c r="DM32">
        <f>IF(OR(ISNA(DI32),ISNA(DI31)),NA(),ABS(DI32-DI31))</f>
        <v/>
      </c>
      <c r="DN32">
        <f>IF(ISNA(DH32),NA(),INDEX(Capability!$N$5:$N$54,$B$22))</f>
        <v/>
      </c>
      <c r="DO32">
        <f>IF(ISNA(DH32),NA(),IF(OR(INDEX(Capability!$Q$5:$Q$54,$B$22)="",Settings!$F$7&lt;&gt;"Y"),NA(),INDEX(Capability!$Q$5:$Q$54,$B$22)))</f>
        <v/>
      </c>
      <c r="DP32">
        <f>IF(ISNA(DH32),NA(),IF(OR(INDEX(Capability!$P$5:$P$54,$B$22)="",Settings!$F$7&lt;&gt;"Y"),NA(),INDEX(Capability!$P$5:$P$54,$B$22)))</f>
        <v/>
      </c>
      <c r="DX32">
        <f>IF((EA$1+28)&gt;DY$1,NA(),(EA$1+28)-4)</f>
        <v/>
      </c>
      <c r="DY32">
        <f>IF((EA$1+28)&gt;DY$1,NA(),INDEX('Data Entry'!$H$5:$BE$10004,(EA$1+28)-4,$B$23))</f>
        <v/>
      </c>
      <c r="DZ32">
        <f>IF(ISNA(DX32),NA(),INDEX(Capability!$K$5:$K$54,$B$23))</f>
        <v/>
      </c>
      <c r="EA32">
        <f>IF(ISNA(DX32),NA(),INDEX(Capability!$J$5:$J$54,$B$23))</f>
        <v/>
      </c>
      <c r="EB32">
        <f>IF(ISNA(DX32),NA(),INDEX(Capability!$L$5:$L$54,$B$23))</f>
        <v/>
      </c>
      <c r="EC32">
        <f>IF(OR(ISNA(DY32),ISNA(DY31)),NA(),ABS(DY32-DY31))</f>
        <v/>
      </c>
      <c r="ED32">
        <f>IF(ISNA(DX32),NA(),INDEX(Capability!$N$5:$N$54,$B$23))</f>
        <v/>
      </c>
      <c r="EE32">
        <f>IF(ISNA(DX32),NA(),IF(OR(INDEX(Capability!$Q$5:$Q$54,$B$23)="",Settings!$F$7&lt;&gt;"Y"),NA(),INDEX(Capability!$Q$5:$Q$54,$B$23)))</f>
        <v/>
      </c>
      <c r="EF32">
        <f>IF(ISNA(DX32),NA(),IF(OR(INDEX(Capability!$P$5:$P$54,$B$23)="",Settings!$F$7&lt;&gt;"Y"),NA(),INDEX(Capability!$P$5:$P$54,$B$23)))</f>
        <v/>
      </c>
    </row>
    <row r="33">
      <c r="A33" s="36">
        <f>Capability!A10</f>
        <v/>
      </c>
      <c r="B33" s="22">
        <f>Capability!B10</f>
        <v/>
      </c>
      <c r="C33" s="23">
        <f>IF('Data Entry'!M10022&lt;5,"",INDEX('Data Entry'!$M$5:$M$10004,'Data Entry'!M10022-4))</f>
        <v/>
      </c>
      <c r="D33" s="23">
        <f>Capability!C10</f>
        <v/>
      </c>
      <c r="E33" s="23">
        <f>Capability!G10</f>
        <v/>
      </c>
      <c r="F33" s="38">
        <f>Capability!T10</f>
        <v/>
      </c>
      <c r="G33" s="36">
        <f>Capability!W10</f>
        <v/>
      </c>
      <c r="H33" s="36">
        <f>Capability!X10</f>
        <v/>
      </c>
      <c r="I33" s="36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R33">
        <f>IF((CU$1+29)&gt;CS$1,NA(),(CU$1+29)-4)</f>
        <v/>
      </c>
      <c r="CS33">
        <f>IF((CU$1+29)&gt;CS$1,NA(),INDEX('Data Entry'!$H$5:$BE$10004,(CU$1+29)-4,$B$21))</f>
        <v/>
      </c>
      <c r="CT33">
        <f>IF(ISNA(CR33),NA(),INDEX(Capability!$K$5:$K$54,$B$21))</f>
        <v/>
      </c>
      <c r="CU33">
        <f>IF(ISNA(CR33),NA(),INDEX(Capability!$J$5:$J$54,$B$21))</f>
        <v/>
      </c>
      <c r="CV33">
        <f>IF(ISNA(CR33),NA(),INDEX(Capability!$L$5:$L$54,$B$21))</f>
        <v/>
      </c>
      <c r="CW33">
        <f>IF(OR(ISNA(CS33),ISNA(CS32)),NA(),ABS(CS33-CS32))</f>
        <v/>
      </c>
      <c r="CX33">
        <f>IF(ISNA(CR33),NA(),INDEX(Capability!$N$5:$N$54,$B$21))</f>
        <v/>
      </c>
      <c r="CY33">
        <f>IF(ISNA(CR33),NA(),IF(OR(INDEX(Capability!$Q$5:$Q$54,$B$21)="",Settings!$F$7&lt;&gt;"Y"),NA(),INDEX(Capability!$Q$5:$Q$54,$B$21)))</f>
        <v/>
      </c>
      <c r="CZ33">
        <f>IF(ISNA(CR33),NA(),IF(OR(INDEX(Capability!$P$5:$P$54,$B$21)="",Settings!$F$7&lt;&gt;"Y"),NA(),INDEX(Capability!$P$5:$P$54,$B$21)))</f>
        <v/>
      </c>
      <c r="DH33">
        <f>IF((DK$1+29)&gt;DI$1,NA(),(DK$1+29)-4)</f>
        <v/>
      </c>
      <c r="DI33">
        <f>IF((DK$1+29)&gt;DI$1,NA(),INDEX('Data Entry'!$H$5:$BE$10004,(DK$1+29)-4,$B$22))</f>
        <v/>
      </c>
      <c r="DJ33">
        <f>IF(ISNA(DH33),NA(),INDEX(Capability!$K$5:$K$54,$B$22))</f>
        <v/>
      </c>
      <c r="DK33">
        <f>IF(ISNA(DH33),NA(),INDEX(Capability!$J$5:$J$54,$B$22))</f>
        <v/>
      </c>
      <c r="DL33">
        <f>IF(ISNA(DH33),NA(),INDEX(Capability!$L$5:$L$54,$B$22))</f>
        <v/>
      </c>
      <c r="DM33">
        <f>IF(OR(ISNA(DI33),ISNA(DI32)),NA(),ABS(DI33-DI32))</f>
        <v/>
      </c>
      <c r="DN33">
        <f>IF(ISNA(DH33),NA(),INDEX(Capability!$N$5:$N$54,$B$22))</f>
        <v/>
      </c>
      <c r="DO33">
        <f>IF(ISNA(DH33),NA(),IF(OR(INDEX(Capability!$Q$5:$Q$54,$B$22)="",Settings!$F$7&lt;&gt;"Y"),NA(),INDEX(Capability!$Q$5:$Q$54,$B$22)))</f>
        <v/>
      </c>
      <c r="DP33">
        <f>IF(ISNA(DH33),NA(),IF(OR(INDEX(Capability!$P$5:$P$54,$B$22)="",Settings!$F$7&lt;&gt;"Y"),NA(),INDEX(Capability!$P$5:$P$54,$B$22)))</f>
        <v/>
      </c>
      <c r="DX33">
        <f>IF((EA$1+29)&gt;DY$1,NA(),(EA$1+29)-4)</f>
        <v/>
      </c>
      <c r="DY33">
        <f>IF((EA$1+29)&gt;DY$1,NA(),INDEX('Data Entry'!$H$5:$BE$10004,(EA$1+29)-4,$B$23))</f>
        <v/>
      </c>
      <c r="DZ33">
        <f>IF(ISNA(DX33),NA(),INDEX(Capability!$K$5:$K$54,$B$23))</f>
        <v/>
      </c>
      <c r="EA33">
        <f>IF(ISNA(DX33),NA(),INDEX(Capability!$J$5:$J$54,$B$23))</f>
        <v/>
      </c>
      <c r="EB33">
        <f>IF(ISNA(DX33),NA(),INDEX(Capability!$L$5:$L$54,$B$23))</f>
        <v/>
      </c>
      <c r="EC33">
        <f>IF(OR(ISNA(DY33),ISNA(DY32)),NA(),ABS(DY33-DY32))</f>
        <v/>
      </c>
      <c r="ED33">
        <f>IF(ISNA(DX33),NA(),INDEX(Capability!$N$5:$N$54,$B$23))</f>
        <v/>
      </c>
      <c r="EE33">
        <f>IF(ISNA(DX33),NA(),IF(OR(INDEX(Capability!$Q$5:$Q$54,$B$23)="",Settings!$F$7&lt;&gt;"Y"),NA(),INDEX(Capability!$Q$5:$Q$54,$B$23)))</f>
        <v/>
      </c>
      <c r="EF33">
        <f>IF(ISNA(DX33),NA(),IF(OR(INDEX(Capability!$P$5:$P$54,$B$23)="",Settings!$F$7&lt;&gt;"Y"),NA(),INDEX(Capability!$P$5:$P$54,$B$23)))</f>
        <v/>
      </c>
    </row>
    <row r="34">
      <c r="A34" s="36">
        <f>Capability!A11</f>
        <v/>
      </c>
      <c r="B34" s="22">
        <f>Capability!B11</f>
        <v/>
      </c>
      <c r="C34" s="23">
        <f>IF('Data Entry'!N10022&lt;5,"",INDEX('Data Entry'!$N$5:$N$10004,'Data Entry'!N10022-4))</f>
        <v/>
      </c>
      <c r="D34" s="23">
        <f>Capability!C11</f>
        <v/>
      </c>
      <c r="E34" s="23">
        <f>Capability!G11</f>
        <v/>
      </c>
      <c r="F34" s="38">
        <f>Capability!T11</f>
        <v/>
      </c>
      <c r="G34" s="36">
        <f>Capability!W11</f>
        <v/>
      </c>
      <c r="H34" s="36">
        <f>Capability!X11</f>
        <v/>
      </c>
      <c r="I34" s="36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R34">
        <f>IF((CU$1+30)&gt;CS$1,NA(),(CU$1+30)-4)</f>
        <v/>
      </c>
      <c r="CS34">
        <f>IF((CU$1+30)&gt;CS$1,NA(),INDEX('Data Entry'!$H$5:$BE$10004,(CU$1+30)-4,$B$21))</f>
        <v/>
      </c>
      <c r="CT34">
        <f>IF(ISNA(CR34),NA(),INDEX(Capability!$K$5:$K$54,$B$21))</f>
        <v/>
      </c>
      <c r="CU34">
        <f>IF(ISNA(CR34),NA(),INDEX(Capability!$J$5:$J$54,$B$21))</f>
        <v/>
      </c>
      <c r="CV34">
        <f>IF(ISNA(CR34),NA(),INDEX(Capability!$L$5:$L$54,$B$21))</f>
        <v/>
      </c>
      <c r="CW34">
        <f>IF(OR(ISNA(CS34),ISNA(CS33)),NA(),ABS(CS34-CS33))</f>
        <v/>
      </c>
      <c r="CX34">
        <f>IF(ISNA(CR34),NA(),INDEX(Capability!$N$5:$N$54,$B$21))</f>
        <v/>
      </c>
      <c r="CY34">
        <f>IF(ISNA(CR34),NA(),IF(OR(INDEX(Capability!$Q$5:$Q$54,$B$21)="",Settings!$F$7&lt;&gt;"Y"),NA(),INDEX(Capability!$Q$5:$Q$54,$B$21)))</f>
        <v/>
      </c>
      <c r="CZ34">
        <f>IF(ISNA(CR34),NA(),IF(OR(INDEX(Capability!$P$5:$P$54,$B$21)="",Settings!$F$7&lt;&gt;"Y"),NA(),INDEX(Capability!$P$5:$P$54,$B$21)))</f>
        <v/>
      </c>
      <c r="DH34">
        <f>IF((DK$1+30)&gt;DI$1,NA(),(DK$1+30)-4)</f>
        <v/>
      </c>
      <c r="DI34">
        <f>IF((DK$1+30)&gt;DI$1,NA(),INDEX('Data Entry'!$H$5:$BE$10004,(DK$1+30)-4,$B$22))</f>
        <v/>
      </c>
      <c r="DJ34">
        <f>IF(ISNA(DH34),NA(),INDEX(Capability!$K$5:$K$54,$B$22))</f>
        <v/>
      </c>
      <c r="DK34">
        <f>IF(ISNA(DH34),NA(),INDEX(Capability!$J$5:$J$54,$B$22))</f>
        <v/>
      </c>
      <c r="DL34">
        <f>IF(ISNA(DH34),NA(),INDEX(Capability!$L$5:$L$54,$B$22))</f>
        <v/>
      </c>
      <c r="DM34">
        <f>IF(OR(ISNA(DI34),ISNA(DI33)),NA(),ABS(DI34-DI33))</f>
        <v/>
      </c>
      <c r="DN34">
        <f>IF(ISNA(DH34),NA(),INDEX(Capability!$N$5:$N$54,$B$22))</f>
        <v/>
      </c>
      <c r="DO34">
        <f>IF(ISNA(DH34),NA(),IF(OR(INDEX(Capability!$Q$5:$Q$54,$B$22)="",Settings!$F$7&lt;&gt;"Y"),NA(),INDEX(Capability!$Q$5:$Q$54,$B$22)))</f>
        <v/>
      </c>
      <c r="DP34">
        <f>IF(ISNA(DH34),NA(),IF(OR(INDEX(Capability!$P$5:$P$54,$B$22)="",Settings!$F$7&lt;&gt;"Y"),NA(),INDEX(Capability!$P$5:$P$54,$B$22)))</f>
        <v/>
      </c>
      <c r="DX34">
        <f>IF((EA$1+30)&gt;DY$1,NA(),(EA$1+30)-4)</f>
        <v/>
      </c>
      <c r="DY34">
        <f>IF((EA$1+30)&gt;DY$1,NA(),INDEX('Data Entry'!$H$5:$BE$10004,(EA$1+30)-4,$B$23))</f>
        <v/>
      </c>
      <c r="DZ34">
        <f>IF(ISNA(DX34),NA(),INDEX(Capability!$K$5:$K$54,$B$23))</f>
        <v/>
      </c>
      <c r="EA34">
        <f>IF(ISNA(DX34),NA(),INDEX(Capability!$J$5:$J$54,$B$23))</f>
        <v/>
      </c>
      <c r="EB34">
        <f>IF(ISNA(DX34),NA(),INDEX(Capability!$L$5:$L$54,$B$23))</f>
        <v/>
      </c>
      <c r="EC34">
        <f>IF(OR(ISNA(DY34),ISNA(DY33)),NA(),ABS(DY34-DY33))</f>
        <v/>
      </c>
      <c r="ED34">
        <f>IF(ISNA(DX34),NA(),INDEX(Capability!$N$5:$N$54,$B$23))</f>
        <v/>
      </c>
      <c r="EE34">
        <f>IF(ISNA(DX34),NA(),IF(OR(INDEX(Capability!$Q$5:$Q$54,$B$23)="",Settings!$F$7&lt;&gt;"Y"),NA(),INDEX(Capability!$Q$5:$Q$54,$B$23)))</f>
        <v/>
      </c>
      <c r="EF34">
        <f>IF(ISNA(DX34),NA(),IF(OR(INDEX(Capability!$P$5:$P$54,$B$23)="",Settings!$F$7&lt;&gt;"Y"),NA(),INDEX(Capability!$P$5:$P$54,$B$23)))</f>
        <v/>
      </c>
    </row>
    <row r="35">
      <c r="A35" s="36">
        <f>Capability!A12</f>
        <v/>
      </c>
      <c r="B35" s="22">
        <f>Capability!B12</f>
        <v/>
      </c>
      <c r="C35" s="23">
        <f>IF('Data Entry'!O10022&lt;5,"",INDEX('Data Entry'!$O$5:$O$10004,'Data Entry'!O10022-4))</f>
        <v/>
      </c>
      <c r="D35" s="23">
        <f>Capability!C12</f>
        <v/>
      </c>
      <c r="E35" s="23">
        <f>Capability!G12</f>
        <v/>
      </c>
      <c r="F35" s="38">
        <f>Capability!T12</f>
        <v/>
      </c>
      <c r="G35" s="36">
        <f>Capability!W12</f>
        <v/>
      </c>
      <c r="H35" s="36">
        <f>Capability!X12</f>
        <v/>
      </c>
      <c r="I35" s="36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R35">
        <f>IF((CU$1+31)&gt;CS$1,NA(),(CU$1+31)-4)</f>
        <v/>
      </c>
      <c r="CS35">
        <f>IF((CU$1+31)&gt;CS$1,NA(),INDEX('Data Entry'!$H$5:$BE$10004,(CU$1+31)-4,$B$21))</f>
        <v/>
      </c>
      <c r="CT35">
        <f>IF(ISNA(CR35),NA(),INDEX(Capability!$K$5:$K$54,$B$21))</f>
        <v/>
      </c>
      <c r="CU35">
        <f>IF(ISNA(CR35),NA(),INDEX(Capability!$J$5:$J$54,$B$21))</f>
        <v/>
      </c>
      <c r="CV35">
        <f>IF(ISNA(CR35),NA(),INDEX(Capability!$L$5:$L$54,$B$21))</f>
        <v/>
      </c>
      <c r="CW35">
        <f>IF(OR(ISNA(CS35),ISNA(CS34)),NA(),ABS(CS35-CS34))</f>
        <v/>
      </c>
      <c r="CX35">
        <f>IF(ISNA(CR35),NA(),INDEX(Capability!$N$5:$N$54,$B$21))</f>
        <v/>
      </c>
      <c r="CY35">
        <f>IF(ISNA(CR35),NA(),IF(OR(INDEX(Capability!$Q$5:$Q$54,$B$21)="",Settings!$F$7&lt;&gt;"Y"),NA(),INDEX(Capability!$Q$5:$Q$54,$B$21)))</f>
        <v/>
      </c>
      <c r="CZ35">
        <f>IF(ISNA(CR35),NA(),IF(OR(INDEX(Capability!$P$5:$P$54,$B$21)="",Settings!$F$7&lt;&gt;"Y"),NA(),INDEX(Capability!$P$5:$P$54,$B$21)))</f>
        <v/>
      </c>
      <c r="DH35">
        <f>IF((DK$1+31)&gt;DI$1,NA(),(DK$1+31)-4)</f>
        <v/>
      </c>
      <c r="DI35">
        <f>IF((DK$1+31)&gt;DI$1,NA(),INDEX('Data Entry'!$H$5:$BE$10004,(DK$1+31)-4,$B$22))</f>
        <v/>
      </c>
      <c r="DJ35">
        <f>IF(ISNA(DH35),NA(),INDEX(Capability!$K$5:$K$54,$B$22))</f>
        <v/>
      </c>
      <c r="DK35">
        <f>IF(ISNA(DH35),NA(),INDEX(Capability!$J$5:$J$54,$B$22))</f>
        <v/>
      </c>
      <c r="DL35">
        <f>IF(ISNA(DH35),NA(),INDEX(Capability!$L$5:$L$54,$B$22))</f>
        <v/>
      </c>
      <c r="DM35">
        <f>IF(OR(ISNA(DI35),ISNA(DI34)),NA(),ABS(DI35-DI34))</f>
        <v/>
      </c>
      <c r="DN35">
        <f>IF(ISNA(DH35),NA(),INDEX(Capability!$N$5:$N$54,$B$22))</f>
        <v/>
      </c>
      <c r="DO35">
        <f>IF(ISNA(DH35),NA(),IF(OR(INDEX(Capability!$Q$5:$Q$54,$B$22)="",Settings!$F$7&lt;&gt;"Y"),NA(),INDEX(Capability!$Q$5:$Q$54,$B$22)))</f>
        <v/>
      </c>
      <c r="DP35">
        <f>IF(ISNA(DH35),NA(),IF(OR(INDEX(Capability!$P$5:$P$54,$B$22)="",Settings!$F$7&lt;&gt;"Y"),NA(),INDEX(Capability!$P$5:$P$54,$B$22)))</f>
        <v/>
      </c>
      <c r="DX35">
        <f>IF((EA$1+31)&gt;DY$1,NA(),(EA$1+31)-4)</f>
        <v/>
      </c>
      <c r="DY35">
        <f>IF((EA$1+31)&gt;DY$1,NA(),INDEX('Data Entry'!$H$5:$BE$10004,(EA$1+31)-4,$B$23))</f>
        <v/>
      </c>
      <c r="DZ35">
        <f>IF(ISNA(DX35),NA(),INDEX(Capability!$K$5:$K$54,$B$23))</f>
        <v/>
      </c>
      <c r="EA35">
        <f>IF(ISNA(DX35),NA(),INDEX(Capability!$J$5:$J$54,$B$23))</f>
        <v/>
      </c>
      <c r="EB35">
        <f>IF(ISNA(DX35),NA(),INDEX(Capability!$L$5:$L$54,$B$23))</f>
        <v/>
      </c>
      <c r="EC35">
        <f>IF(OR(ISNA(DY35),ISNA(DY34)),NA(),ABS(DY35-DY34))</f>
        <v/>
      </c>
      <c r="ED35">
        <f>IF(ISNA(DX35),NA(),INDEX(Capability!$N$5:$N$54,$B$23))</f>
        <v/>
      </c>
      <c r="EE35">
        <f>IF(ISNA(DX35),NA(),IF(OR(INDEX(Capability!$Q$5:$Q$54,$B$23)="",Settings!$F$7&lt;&gt;"Y"),NA(),INDEX(Capability!$Q$5:$Q$54,$B$23)))</f>
        <v/>
      </c>
      <c r="EF35">
        <f>IF(ISNA(DX35),NA(),IF(OR(INDEX(Capability!$P$5:$P$54,$B$23)="",Settings!$F$7&lt;&gt;"Y"),NA(),INDEX(Capability!$P$5:$P$54,$B$23)))</f>
        <v/>
      </c>
    </row>
    <row r="36">
      <c r="A36" s="36">
        <f>Capability!A13</f>
        <v/>
      </c>
      <c r="B36" s="22">
        <f>Capability!B13</f>
        <v/>
      </c>
      <c r="C36" s="23">
        <f>IF('Data Entry'!P10022&lt;5,"",INDEX('Data Entry'!$P$5:$P$10004,'Data Entry'!P10022-4))</f>
        <v/>
      </c>
      <c r="D36" s="23">
        <f>Capability!C13</f>
        <v/>
      </c>
      <c r="E36" s="23">
        <f>Capability!G13</f>
        <v/>
      </c>
      <c r="F36" s="38">
        <f>Capability!T13</f>
        <v/>
      </c>
      <c r="G36" s="36">
        <f>Capability!W13</f>
        <v/>
      </c>
      <c r="H36" s="36">
        <f>Capability!X13</f>
        <v/>
      </c>
      <c r="I36" s="36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R36">
        <f>IF((CU$1+32)&gt;CS$1,NA(),(CU$1+32)-4)</f>
        <v/>
      </c>
      <c r="CS36">
        <f>IF((CU$1+32)&gt;CS$1,NA(),INDEX('Data Entry'!$H$5:$BE$10004,(CU$1+32)-4,$B$21))</f>
        <v/>
      </c>
      <c r="CT36">
        <f>IF(ISNA(CR36),NA(),INDEX(Capability!$K$5:$K$54,$B$21))</f>
        <v/>
      </c>
      <c r="CU36">
        <f>IF(ISNA(CR36),NA(),INDEX(Capability!$J$5:$J$54,$B$21))</f>
        <v/>
      </c>
      <c r="CV36">
        <f>IF(ISNA(CR36),NA(),INDEX(Capability!$L$5:$L$54,$B$21))</f>
        <v/>
      </c>
      <c r="CW36">
        <f>IF(OR(ISNA(CS36),ISNA(CS35)),NA(),ABS(CS36-CS35))</f>
        <v/>
      </c>
      <c r="CX36">
        <f>IF(ISNA(CR36),NA(),INDEX(Capability!$N$5:$N$54,$B$21))</f>
        <v/>
      </c>
      <c r="CY36">
        <f>IF(ISNA(CR36),NA(),IF(OR(INDEX(Capability!$Q$5:$Q$54,$B$21)="",Settings!$F$7&lt;&gt;"Y"),NA(),INDEX(Capability!$Q$5:$Q$54,$B$21)))</f>
        <v/>
      </c>
      <c r="CZ36">
        <f>IF(ISNA(CR36),NA(),IF(OR(INDEX(Capability!$P$5:$P$54,$B$21)="",Settings!$F$7&lt;&gt;"Y"),NA(),INDEX(Capability!$P$5:$P$54,$B$21)))</f>
        <v/>
      </c>
      <c r="DH36">
        <f>IF((DK$1+32)&gt;DI$1,NA(),(DK$1+32)-4)</f>
        <v/>
      </c>
      <c r="DI36">
        <f>IF((DK$1+32)&gt;DI$1,NA(),INDEX('Data Entry'!$H$5:$BE$10004,(DK$1+32)-4,$B$22))</f>
        <v/>
      </c>
      <c r="DJ36">
        <f>IF(ISNA(DH36),NA(),INDEX(Capability!$K$5:$K$54,$B$22))</f>
        <v/>
      </c>
      <c r="DK36">
        <f>IF(ISNA(DH36),NA(),INDEX(Capability!$J$5:$J$54,$B$22))</f>
        <v/>
      </c>
      <c r="DL36">
        <f>IF(ISNA(DH36),NA(),INDEX(Capability!$L$5:$L$54,$B$22))</f>
        <v/>
      </c>
      <c r="DM36">
        <f>IF(OR(ISNA(DI36),ISNA(DI35)),NA(),ABS(DI36-DI35))</f>
        <v/>
      </c>
      <c r="DN36">
        <f>IF(ISNA(DH36),NA(),INDEX(Capability!$N$5:$N$54,$B$22))</f>
        <v/>
      </c>
      <c r="DO36">
        <f>IF(ISNA(DH36),NA(),IF(OR(INDEX(Capability!$Q$5:$Q$54,$B$22)="",Settings!$F$7&lt;&gt;"Y"),NA(),INDEX(Capability!$Q$5:$Q$54,$B$22)))</f>
        <v/>
      </c>
      <c r="DP36">
        <f>IF(ISNA(DH36),NA(),IF(OR(INDEX(Capability!$P$5:$P$54,$B$22)="",Settings!$F$7&lt;&gt;"Y"),NA(),INDEX(Capability!$P$5:$P$54,$B$22)))</f>
        <v/>
      </c>
      <c r="DX36">
        <f>IF((EA$1+32)&gt;DY$1,NA(),(EA$1+32)-4)</f>
        <v/>
      </c>
      <c r="DY36">
        <f>IF((EA$1+32)&gt;DY$1,NA(),INDEX('Data Entry'!$H$5:$BE$10004,(EA$1+32)-4,$B$23))</f>
        <v/>
      </c>
      <c r="DZ36">
        <f>IF(ISNA(DX36),NA(),INDEX(Capability!$K$5:$K$54,$B$23))</f>
        <v/>
      </c>
      <c r="EA36">
        <f>IF(ISNA(DX36),NA(),INDEX(Capability!$J$5:$J$54,$B$23))</f>
        <v/>
      </c>
      <c r="EB36">
        <f>IF(ISNA(DX36),NA(),INDEX(Capability!$L$5:$L$54,$B$23))</f>
        <v/>
      </c>
      <c r="EC36">
        <f>IF(OR(ISNA(DY36),ISNA(DY35)),NA(),ABS(DY36-DY35))</f>
        <v/>
      </c>
      <c r="ED36">
        <f>IF(ISNA(DX36),NA(),INDEX(Capability!$N$5:$N$54,$B$23))</f>
        <v/>
      </c>
      <c r="EE36">
        <f>IF(ISNA(DX36),NA(),IF(OR(INDEX(Capability!$Q$5:$Q$54,$B$23)="",Settings!$F$7&lt;&gt;"Y"),NA(),INDEX(Capability!$Q$5:$Q$54,$B$23)))</f>
        <v/>
      </c>
      <c r="EF36">
        <f>IF(ISNA(DX36),NA(),IF(OR(INDEX(Capability!$P$5:$P$54,$B$23)="",Settings!$F$7&lt;&gt;"Y"),NA(),INDEX(Capability!$P$5:$P$54,$B$23)))</f>
        <v/>
      </c>
    </row>
    <row r="37">
      <c r="A37" s="36">
        <f>Capability!A14</f>
        <v/>
      </c>
      <c r="B37" s="22">
        <f>Capability!B14</f>
        <v/>
      </c>
      <c r="C37" s="23">
        <f>IF('Data Entry'!Q10022&lt;5,"",INDEX('Data Entry'!$Q$5:$Q$10004,'Data Entry'!Q10022-4))</f>
        <v/>
      </c>
      <c r="D37" s="23">
        <f>Capability!C14</f>
        <v/>
      </c>
      <c r="E37" s="23">
        <f>Capability!G14</f>
        <v/>
      </c>
      <c r="F37" s="38">
        <f>Capability!T14</f>
        <v/>
      </c>
      <c r="G37" s="36">
        <f>Capability!W14</f>
        <v/>
      </c>
      <c r="H37" s="36">
        <f>Capability!X14</f>
        <v/>
      </c>
      <c r="I37" s="36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R37">
        <f>IF((CU$1+33)&gt;CS$1,NA(),(CU$1+33)-4)</f>
        <v/>
      </c>
      <c r="CS37">
        <f>IF((CU$1+33)&gt;CS$1,NA(),INDEX('Data Entry'!$H$5:$BE$10004,(CU$1+33)-4,$B$21))</f>
        <v/>
      </c>
      <c r="CT37">
        <f>IF(ISNA(CR37),NA(),INDEX(Capability!$K$5:$K$54,$B$21))</f>
        <v/>
      </c>
      <c r="CU37">
        <f>IF(ISNA(CR37),NA(),INDEX(Capability!$J$5:$J$54,$B$21))</f>
        <v/>
      </c>
      <c r="CV37">
        <f>IF(ISNA(CR37),NA(),INDEX(Capability!$L$5:$L$54,$B$21))</f>
        <v/>
      </c>
      <c r="CW37">
        <f>IF(OR(ISNA(CS37),ISNA(CS36)),NA(),ABS(CS37-CS36))</f>
        <v/>
      </c>
      <c r="CX37">
        <f>IF(ISNA(CR37),NA(),INDEX(Capability!$N$5:$N$54,$B$21))</f>
        <v/>
      </c>
      <c r="CY37">
        <f>IF(ISNA(CR37),NA(),IF(OR(INDEX(Capability!$Q$5:$Q$54,$B$21)="",Settings!$F$7&lt;&gt;"Y"),NA(),INDEX(Capability!$Q$5:$Q$54,$B$21)))</f>
        <v/>
      </c>
      <c r="CZ37">
        <f>IF(ISNA(CR37),NA(),IF(OR(INDEX(Capability!$P$5:$P$54,$B$21)="",Settings!$F$7&lt;&gt;"Y"),NA(),INDEX(Capability!$P$5:$P$54,$B$21)))</f>
        <v/>
      </c>
      <c r="DH37">
        <f>IF((DK$1+33)&gt;DI$1,NA(),(DK$1+33)-4)</f>
        <v/>
      </c>
      <c r="DI37">
        <f>IF((DK$1+33)&gt;DI$1,NA(),INDEX('Data Entry'!$H$5:$BE$10004,(DK$1+33)-4,$B$22))</f>
        <v/>
      </c>
      <c r="DJ37">
        <f>IF(ISNA(DH37),NA(),INDEX(Capability!$K$5:$K$54,$B$22))</f>
        <v/>
      </c>
      <c r="DK37">
        <f>IF(ISNA(DH37),NA(),INDEX(Capability!$J$5:$J$54,$B$22))</f>
        <v/>
      </c>
      <c r="DL37">
        <f>IF(ISNA(DH37),NA(),INDEX(Capability!$L$5:$L$54,$B$22))</f>
        <v/>
      </c>
      <c r="DM37">
        <f>IF(OR(ISNA(DI37),ISNA(DI36)),NA(),ABS(DI37-DI36))</f>
        <v/>
      </c>
      <c r="DN37">
        <f>IF(ISNA(DH37),NA(),INDEX(Capability!$N$5:$N$54,$B$22))</f>
        <v/>
      </c>
      <c r="DO37">
        <f>IF(ISNA(DH37),NA(),IF(OR(INDEX(Capability!$Q$5:$Q$54,$B$22)="",Settings!$F$7&lt;&gt;"Y"),NA(),INDEX(Capability!$Q$5:$Q$54,$B$22)))</f>
        <v/>
      </c>
      <c r="DP37">
        <f>IF(ISNA(DH37),NA(),IF(OR(INDEX(Capability!$P$5:$P$54,$B$22)="",Settings!$F$7&lt;&gt;"Y"),NA(),INDEX(Capability!$P$5:$P$54,$B$22)))</f>
        <v/>
      </c>
      <c r="DX37">
        <f>IF((EA$1+33)&gt;DY$1,NA(),(EA$1+33)-4)</f>
        <v/>
      </c>
      <c r="DY37">
        <f>IF((EA$1+33)&gt;DY$1,NA(),INDEX('Data Entry'!$H$5:$BE$10004,(EA$1+33)-4,$B$23))</f>
        <v/>
      </c>
      <c r="DZ37">
        <f>IF(ISNA(DX37),NA(),INDEX(Capability!$K$5:$K$54,$B$23))</f>
        <v/>
      </c>
      <c r="EA37">
        <f>IF(ISNA(DX37),NA(),INDEX(Capability!$J$5:$J$54,$B$23))</f>
        <v/>
      </c>
      <c r="EB37">
        <f>IF(ISNA(DX37),NA(),INDEX(Capability!$L$5:$L$54,$B$23))</f>
        <v/>
      </c>
      <c r="EC37">
        <f>IF(OR(ISNA(DY37),ISNA(DY36)),NA(),ABS(DY37-DY36))</f>
        <v/>
      </c>
      <c r="ED37">
        <f>IF(ISNA(DX37),NA(),INDEX(Capability!$N$5:$N$54,$B$23))</f>
        <v/>
      </c>
      <c r="EE37">
        <f>IF(ISNA(DX37),NA(),IF(OR(INDEX(Capability!$Q$5:$Q$54,$B$23)="",Settings!$F$7&lt;&gt;"Y"),NA(),INDEX(Capability!$Q$5:$Q$54,$B$23)))</f>
        <v/>
      </c>
      <c r="EF37">
        <f>IF(ISNA(DX37),NA(),IF(OR(INDEX(Capability!$P$5:$P$54,$B$23)="",Settings!$F$7&lt;&gt;"Y"),NA(),INDEX(Capability!$P$5:$P$54,$B$23)))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R38">
        <f>IF((CU$1+34)&gt;CS$1,NA(),(CU$1+34)-4)</f>
        <v/>
      </c>
      <c r="CS38">
        <f>IF((CU$1+34)&gt;CS$1,NA(),INDEX('Data Entry'!$H$5:$BE$10004,(CU$1+34)-4,$B$21))</f>
        <v/>
      </c>
      <c r="CT38">
        <f>IF(ISNA(CR38),NA(),INDEX(Capability!$K$5:$K$54,$B$21))</f>
        <v/>
      </c>
      <c r="CU38">
        <f>IF(ISNA(CR38),NA(),INDEX(Capability!$J$5:$J$54,$B$21))</f>
        <v/>
      </c>
      <c r="CV38">
        <f>IF(ISNA(CR38),NA(),INDEX(Capability!$L$5:$L$54,$B$21))</f>
        <v/>
      </c>
      <c r="CW38">
        <f>IF(OR(ISNA(CS38),ISNA(CS37)),NA(),ABS(CS38-CS37))</f>
        <v/>
      </c>
      <c r="CX38">
        <f>IF(ISNA(CR38),NA(),INDEX(Capability!$N$5:$N$54,$B$21))</f>
        <v/>
      </c>
      <c r="CY38">
        <f>IF(ISNA(CR38),NA(),IF(OR(INDEX(Capability!$Q$5:$Q$54,$B$21)="",Settings!$F$7&lt;&gt;"Y"),NA(),INDEX(Capability!$Q$5:$Q$54,$B$21)))</f>
        <v/>
      </c>
      <c r="CZ38">
        <f>IF(ISNA(CR38),NA(),IF(OR(INDEX(Capability!$P$5:$P$54,$B$21)="",Settings!$F$7&lt;&gt;"Y"),NA(),INDEX(Capability!$P$5:$P$54,$B$21)))</f>
        <v/>
      </c>
      <c r="DH38">
        <f>IF((DK$1+34)&gt;DI$1,NA(),(DK$1+34)-4)</f>
        <v/>
      </c>
      <c r="DI38">
        <f>IF((DK$1+34)&gt;DI$1,NA(),INDEX('Data Entry'!$H$5:$BE$10004,(DK$1+34)-4,$B$22))</f>
        <v/>
      </c>
      <c r="DJ38">
        <f>IF(ISNA(DH38),NA(),INDEX(Capability!$K$5:$K$54,$B$22))</f>
        <v/>
      </c>
      <c r="DK38">
        <f>IF(ISNA(DH38),NA(),INDEX(Capability!$J$5:$J$54,$B$22))</f>
        <v/>
      </c>
      <c r="DL38">
        <f>IF(ISNA(DH38),NA(),INDEX(Capability!$L$5:$L$54,$B$22))</f>
        <v/>
      </c>
      <c r="DM38">
        <f>IF(OR(ISNA(DI38),ISNA(DI37)),NA(),ABS(DI38-DI37))</f>
        <v/>
      </c>
      <c r="DN38">
        <f>IF(ISNA(DH38),NA(),INDEX(Capability!$N$5:$N$54,$B$22))</f>
        <v/>
      </c>
      <c r="DO38">
        <f>IF(ISNA(DH38),NA(),IF(OR(INDEX(Capability!$Q$5:$Q$54,$B$22)="",Settings!$F$7&lt;&gt;"Y"),NA(),INDEX(Capability!$Q$5:$Q$54,$B$22)))</f>
        <v/>
      </c>
      <c r="DP38">
        <f>IF(ISNA(DH38),NA(),IF(OR(INDEX(Capability!$P$5:$P$54,$B$22)="",Settings!$F$7&lt;&gt;"Y"),NA(),INDEX(Capability!$P$5:$P$54,$B$22)))</f>
        <v/>
      </c>
      <c r="DX38">
        <f>IF((EA$1+34)&gt;DY$1,NA(),(EA$1+34)-4)</f>
        <v/>
      </c>
      <c r="DY38">
        <f>IF((EA$1+34)&gt;DY$1,NA(),INDEX('Data Entry'!$H$5:$BE$10004,(EA$1+34)-4,$B$23))</f>
        <v/>
      </c>
      <c r="DZ38">
        <f>IF(ISNA(DX38),NA(),INDEX(Capability!$K$5:$K$54,$B$23))</f>
        <v/>
      </c>
      <c r="EA38">
        <f>IF(ISNA(DX38),NA(),INDEX(Capability!$J$5:$J$54,$B$23))</f>
        <v/>
      </c>
      <c r="EB38">
        <f>IF(ISNA(DX38),NA(),INDEX(Capability!$L$5:$L$54,$B$23))</f>
        <v/>
      </c>
      <c r="EC38">
        <f>IF(OR(ISNA(DY38),ISNA(DY37)),NA(),ABS(DY38-DY37))</f>
        <v/>
      </c>
      <c r="ED38">
        <f>IF(ISNA(DX38),NA(),INDEX(Capability!$N$5:$N$54,$B$23))</f>
        <v/>
      </c>
      <c r="EE38">
        <f>IF(ISNA(DX38),NA(),IF(OR(INDEX(Capability!$Q$5:$Q$54,$B$23)="",Settings!$F$7&lt;&gt;"Y"),NA(),INDEX(Capability!$Q$5:$Q$54,$B$23)))</f>
        <v/>
      </c>
      <c r="EF38">
        <f>IF(ISNA(DX38),NA(),IF(OR(INDEX(Capability!$P$5:$P$54,$B$23)="",Settings!$F$7&lt;&gt;"Y"),NA(),INDEX(Capability!$P$5:$P$54,$B$23)))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R39">
        <f>IF((CU$1+35)&gt;CS$1,NA(),(CU$1+35)-4)</f>
        <v/>
      </c>
      <c r="CS39">
        <f>IF((CU$1+35)&gt;CS$1,NA(),INDEX('Data Entry'!$H$5:$BE$10004,(CU$1+35)-4,$B$21))</f>
        <v/>
      </c>
      <c r="CT39">
        <f>IF(ISNA(CR39),NA(),INDEX(Capability!$K$5:$K$54,$B$21))</f>
        <v/>
      </c>
      <c r="CU39">
        <f>IF(ISNA(CR39),NA(),INDEX(Capability!$J$5:$J$54,$B$21))</f>
        <v/>
      </c>
      <c r="CV39">
        <f>IF(ISNA(CR39),NA(),INDEX(Capability!$L$5:$L$54,$B$21))</f>
        <v/>
      </c>
      <c r="CW39">
        <f>IF(OR(ISNA(CS39),ISNA(CS38)),NA(),ABS(CS39-CS38))</f>
        <v/>
      </c>
      <c r="CX39">
        <f>IF(ISNA(CR39),NA(),INDEX(Capability!$N$5:$N$54,$B$21))</f>
        <v/>
      </c>
      <c r="CY39">
        <f>IF(ISNA(CR39),NA(),IF(OR(INDEX(Capability!$Q$5:$Q$54,$B$21)="",Settings!$F$7&lt;&gt;"Y"),NA(),INDEX(Capability!$Q$5:$Q$54,$B$21)))</f>
        <v/>
      </c>
      <c r="CZ39">
        <f>IF(ISNA(CR39),NA(),IF(OR(INDEX(Capability!$P$5:$P$54,$B$21)="",Settings!$F$7&lt;&gt;"Y"),NA(),INDEX(Capability!$P$5:$P$54,$B$21)))</f>
        <v/>
      </c>
      <c r="DH39">
        <f>IF((DK$1+35)&gt;DI$1,NA(),(DK$1+35)-4)</f>
        <v/>
      </c>
      <c r="DI39">
        <f>IF((DK$1+35)&gt;DI$1,NA(),INDEX('Data Entry'!$H$5:$BE$10004,(DK$1+35)-4,$B$22))</f>
        <v/>
      </c>
      <c r="DJ39">
        <f>IF(ISNA(DH39),NA(),INDEX(Capability!$K$5:$K$54,$B$22))</f>
        <v/>
      </c>
      <c r="DK39">
        <f>IF(ISNA(DH39),NA(),INDEX(Capability!$J$5:$J$54,$B$22))</f>
        <v/>
      </c>
      <c r="DL39">
        <f>IF(ISNA(DH39),NA(),INDEX(Capability!$L$5:$L$54,$B$22))</f>
        <v/>
      </c>
      <c r="DM39">
        <f>IF(OR(ISNA(DI39),ISNA(DI38)),NA(),ABS(DI39-DI38))</f>
        <v/>
      </c>
      <c r="DN39">
        <f>IF(ISNA(DH39),NA(),INDEX(Capability!$N$5:$N$54,$B$22))</f>
        <v/>
      </c>
      <c r="DO39">
        <f>IF(ISNA(DH39),NA(),IF(OR(INDEX(Capability!$Q$5:$Q$54,$B$22)="",Settings!$F$7&lt;&gt;"Y"),NA(),INDEX(Capability!$Q$5:$Q$54,$B$22)))</f>
        <v/>
      </c>
      <c r="DP39">
        <f>IF(ISNA(DH39),NA(),IF(OR(INDEX(Capability!$P$5:$P$54,$B$22)="",Settings!$F$7&lt;&gt;"Y"),NA(),INDEX(Capability!$P$5:$P$54,$B$22)))</f>
        <v/>
      </c>
      <c r="DX39">
        <f>IF((EA$1+35)&gt;DY$1,NA(),(EA$1+35)-4)</f>
        <v/>
      </c>
      <c r="DY39">
        <f>IF((EA$1+35)&gt;DY$1,NA(),INDEX('Data Entry'!$H$5:$BE$10004,(EA$1+35)-4,$B$23))</f>
        <v/>
      </c>
      <c r="DZ39">
        <f>IF(ISNA(DX39),NA(),INDEX(Capability!$K$5:$K$54,$B$23))</f>
        <v/>
      </c>
      <c r="EA39">
        <f>IF(ISNA(DX39),NA(),INDEX(Capability!$J$5:$J$54,$B$23))</f>
        <v/>
      </c>
      <c r="EB39">
        <f>IF(ISNA(DX39),NA(),INDEX(Capability!$L$5:$L$54,$B$23))</f>
        <v/>
      </c>
      <c r="EC39">
        <f>IF(OR(ISNA(DY39),ISNA(DY38)),NA(),ABS(DY39-DY38))</f>
        <v/>
      </c>
      <c r="ED39">
        <f>IF(ISNA(DX39),NA(),INDEX(Capability!$N$5:$N$54,$B$23))</f>
        <v/>
      </c>
      <c r="EE39">
        <f>IF(ISNA(DX39),NA(),IF(OR(INDEX(Capability!$Q$5:$Q$54,$B$23)="",Settings!$F$7&lt;&gt;"Y"),NA(),INDEX(Capability!$Q$5:$Q$54,$B$23)))</f>
        <v/>
      </c>
      <c r="EF39">
        <f>IF(ISNA(DX39),NA(),IF(OR(INDEX(Capability!$P$5:$P$54,$B$23)="",Settings!$F$7&lt;&gt;"Y"),NA(),INDEX(Capability!$P$5:$P$54,$B$23)))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R40">
        <f>IF((CU$1+36)&gt;CS$1,NA(),(CU$1+36)-4)</f>
        <v/>
      </c>
      <c r="CS40">
        <f>IF((CU$1+36)&gt;CS$1,NA(),INDEX('Data Entry'!$H$5:$BE$10004,(CU$1+36)-4,$B$21))</f>
        <v/>
      </c>
      <c r="CT40">
        <f>IF(ISNA(CR40),NA(),INDEX(Capability!$K$5:$K$54,$B$21))</f>
        <v/>
      </c>
      <c r="CU40">
        <f>IF(ISNA(CR40),NA(),INDEX(Capability!$J$5:$J$54,$B$21))</f>
        <v/>
      </c>
      <c r="CV40">
        <f>IF(ISNA(CR40),NA(),INDEX(Capability!$L$5:$L$54,$B$21))</f>
        <v/>
      </c>
      <c r="CW40">
        <f>IF(OR(ISNA(CS40),ISNA(CS39)),NA(),ABS(CS40-CS39))</f>
        <v/>
      </c>
      <c r="CX40">
        <f>IF(ISNA(CR40),NA(),INDEX(Capability!$N$5:$N$54,$B$21))</f>
        <v/>
      </c>
      <c r="CY40">
        <f>IF(ISNA(CR40),NA(),IF(OR(INDEX(Capability!$Q$5:$Q$54,$B$21)="",Settings!$F$7&lt;&gt;"Y"),NA(),INDEX(Capability!$Q$5:$Q$54,$B$21)))</f>
        <v/>
      </c>
      <c r="CZ40">
        <f>IF(ISNA(CR40),NA(),IF(OR(INDEX(Capability!$P$5:$P$54,$B$21)="",Settings!$F$7&lt;&gt;"Y"),NA(),INDEX(Capability!$P$5:$P$54,$B$21)))</f>
        <v/>
      </c>
      <c r="DH40">
        <f>IF((DK$1+36)&gt;DI$1,NA(),(DK$1+36)-4)</f>
        <v/>
      </c>
      <c r="DI40">
        <f>IF((DK$1+36)&gt;DI$1,NA(),INDEX('Data Entry'!$H$5:$BE$10004,(DK$1+36)-4,$B$22))</f>
        <v/>
      </c>
      <c r="DJ40">
        <f>IF(ISNA(DH40),NA(),INDEX(Capability!$K$5:$K$54,$B$22))</f>
        <v/>
      </c>
      <c r="DK40">
        <f>IF(ISNA(DH40),NA(),INDEX(Capability!$J$5:$J$54,$B$22))</f>
        <v/>
      </c>
      <c r="DL40">
        <f>IF(ISNA(DH40),NA(),INDEX(Capability!$L$5:$L$54,$B$22))</f>
        <v/>
      </c>
      <c r="DM40">
        <f>IF(OR(ISNA(DI40),ISNA(DI39)),NA(),ABS(DI40-DI39))</f>
        <v/>
      </c>
      <c r="DN40">
        <f>IF(ISNA(DH40),NA(),INDEX(Capability!$N$5:$N$54,$B$22))</f>
        <v/>
      </c>
      <c r="DO40">
        <f>IF(ISNA(DH40),NA(),IF(OR(INDEX(Capability!$Q$5:$Q$54,$B$22)="",Settings!$F$7&lt;&gt;"Y"),NA(),INDEX(Capability!$Q$5:$Q$54,$B$22)))</f>
        <v/>
      </c>
      <c r="DP40">
        <f>IF(ISNA(DH40),NA(),IF(OR(INDEX(Capability!$P$5:$P$54,$B$22)="",Settings!$F$7&lt;&gt;"Y"),NA(),INDEX(Capability!$P$5:$P$54,$B$22)))</f>
        <v/>
      </c>
      <c r="DX40">
        <f>IF((EA$1+36)&gt;DY$1,NA(),(EA$1+36)-4)</f>
        <v/>
      </c>
      <c r="DY40">
        <f>IF((EA$1+36)&gt;DY$1,NA(),INDEX('Data Entry'!$H$5:$BE$10004,(EA$1+36)-4,$B$23))</f>
        <v/>
      </c>
      <c r="DZ40">
        <f>IF(ISNA(DX40),NA(),INDEX(Capability!$K$5:$K$54,$B$23))</f>
        <v/>
      </c>
      <c r="EA40">
        <f>IF(ISNA(DX40),NA(),INDEX(Capability!$J$5:$J$54,$B$23))</f>
        <v/>
      </c>
      <c r="EB40">
        <f>IF(ISNA(DX40),NA(),INDEX(Capability!$L$5:$L$54,$B$23))</f>
        <v/>
      </c>
      <c r="EC40">
        <f>IF(OR(ISNA(DY40),ISNA(DY39)),NA(),ABS(DY40-DY39))</f>
        <v/>
      </c>
      <c r="ED40">
        <f>IF(ISNA(DX40),NA(),INDEX(Capability!$N$5:$N$54,$B$23))</f>
        <v/>
      </c>
      <c r="EE40">
        <f>IF(ISNA(DX40),NA(),IF(OR(INDEX(Capability!$Q$5:$Q$54,$B$23)="",Settings!$F$7&lt;&gt;"Y"),NA(),INDEX(Capability!$Q$5:$Q$54,$B$23)))</f>
        <v/>
      </c>
      <c r="EF40">
        <f>IF(ISNA(DX40),NA(),IF(OR(INDEX(Capability!$P$5:$P$54,$B$23)="",Settings!$F$7&lt;&gt;"Y"),NA(),INDEX(Capability!$P$5:$P$54,$B$23)))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R41">
        <f>IF((CU$1+37)&gt;CS$1,NA(),(CU$1+37)-4)</f>
        <v/>
      </c>
      <c r="CS41">
        <f>IF((CU$1+37)&gt;CS$1,NA(),INDEX('Data Entry'!$H$5:$BE$10004,(CU$1+37)-4,$B$21))</f>
        <v/>
      </c>
      <c r="CT41">
        <f>IF(ISNA(CR41),NA(),INDEX(Capability!$K$5:$K$54,$B$21))</f>
        <v/>
      </c>
      <c r="CU41">
        <f>IF(ISNA(CR41),NA(),INDEX(Capability!$J$5:$J$54,$B$21))</f>
        <v/>
      </c>
      <c r="CV41">
        <f>IF(ISNA(CR41),NA(),INDEX(Capability!$L$5:$L$54,$B$21))</f>
        <v/>
      </c>
      <c r="CW41">
        <f>IF(OR(ISNA(CS41),ISNA(CS40)),NA(),ABS(CS41-CS40))</f>
        <v/>
      </c>
      <c r="CX41">
        <f>IF(ISNA(CR41),NA(),INDEX(Capability!$N$5:$N$54,$B$21))</f>
        <v/>
      </c>
      <c r="CY41">
        <f>IF(ISNA(CR41),NA(),IF(OR(INDEX(Capability!$Q$5:$Q$54,$B$21)="",Settings!$F$7&lt;&gt;"Y"),NA(),INDEX(Capability!$Q$5:$Q$54,$B$21)))</f>
        <v/>
      </c>
      <c r="CZ41">
        <f>IF(ISNA(CR41),NA(),IF(OR(INDEX(Capability!$P$5:$P$54,$B$21)="",Settings!$F$7&lt;&gt;"Y"),NA(),INDEX(Capability!$P$5:$P$54,$B$21)))</f>
        <v/>
      </c>
      <c r="DH41">
        <f>IF((DK$1+37)&gt;DI$1,NA(),(DK$1+37)-4)</f>
        <v/>
      </c>
      <c r="DI41">
        <f>IF((DK$1+37)&gt;DI$1,NA(),INDEX('Data Entry'!$H$5:$BE$10004,(DK$1+37)-4,$B$22))</f>
        <v/>
      </c>
      <c r="DJ41">
        <f>IF(ISNA(DH41),NA(),INDEX(Capability!$K$5:$K$54,$B$22))</f>
        <v/>
      </c>
      <c r="DK41">
        <f>IF(ISNA(DH41),NA(),INDEX(Capability!$J$5:$J$54,$B$22))</f>
        <v/>
      </c>
      <c r="DL41">
        <f>IF(ISNA(DH41),NA(),INDEX(Capability!$L$5:$L$54,$B$22))</f>
        <v/>
      </c>
      <c r="DM41">
        <f>IF(OR(ISNA(DI41),ISNA(DI40)),NA(),ABS(DI41-DI40))</f>
        <v/>
      </c>
      <c r="DN41">
        <f>IF(ISNA(DH41),NA(),INDEX(Capability!$N$5:$N$54,$B$22))</f>
        <v/>
      </c>
      <c r="DO41">
        <f>IF(ISNA(DH41),NA(),IF(OR(INDEX(Capability!$Q$5:$Q$54,$B$22)="",Settings!$F$7&lt;&gt;"Y"),NA(),INDEX(Capability!$Q$5:$Q$54,$B$22)))</f>
        <v/>
      </c>
      <c r="DP41">
        <f>IF(ISNA(DH41),NA(),IF(OR(INDEX(Capability!$P$5:$P$54,$B$22)="",Settings!$F$7&lt;&gt;"Y"),NA(),INDEX(Capability!$P$5:$P$54,$B$22)))</f>
        <v/>
      </c>
      <c r="DX41">
        <f>IF((EA$1+37)&gt;DY$1,NA(),(EA$1+37)-4)</f>
        <v/>
      </c>
      <c r="DY41">
        <f>IF((EA$1+37)&gt;DY$1,NA(),INDEX('Data Entry'!$H$5:$BE$10004,(EA$1+37)-4,$B$23))</f>
        <v/>
      </c>
      <c r="DZ41">
        <f>IF(ISNA(DX41),NA(),INDEX(Capability!$K$5:$K$54,$B$23))</f>
        <v/>
      </c>
      <c r="EA41">
        <f>IF(ISNA(DX41),NA(),INDEX(Capability!$J$5:$J$54,$B$23))</f>
        <v/>
      </c>
      <c r="EB41">
        <f>IF(ISNA(DX41),NA(),INDEX(Capability!$L$5:$L$54,$B$23))</f>
        <v/>
      </c>
      <c r="EC41">
        <f>IF(OR(ISNA(DY41),ISNA(DY40)),NA(),ABS(DY41-DY40))</f>
        <v/>
      </c>
      <c r="ED41">
        <f>IF(ISNA(DX41),NA(),INDEX(Capability!$N$5:$N$54,$B$23))</f>
        <v/>
      </c>
      <c r="EE41">
        <f>IF(ISNA(DX41),NA(),IF(OR(INDEX(Capability!$Q$5:$Q$54,$B$23)="",Settings!$F$7&lt;&gt;"Y"),NA(),INDEX(Capability!$Q$5:$Q$54,$B$23)))</f>
        <v/>
      </c>
      <c r="EF41">
        <f>IF(ISNA(DX41),NA(),IF(OR(INDEX(Capability!$P$5:$P$54,$B$23)="",Settings!$F$7&lt;&gt;"Y"),NA(),INDEX(Capability!$P$5:$P$54,$B$23)))</f>
        <v/>
      </c>
    </row>
    <row r="42">
      <c r="A42" s="34">
        <f>"SLOT 1: "&amp;IF(INDEX(Settings!$B$17:$B$66,$B$20)="","(unnamed)",INDEX(Settings!$B$17:$B$66,$B$20))</f>
        <v/>
      </c>
      <c r="B42" s="9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R42">
        <f>IF((CU$1+38)&gt;CS$1,NA(),(CU$1+38)-4)</f>
        <v/>
      </c>
      <c r="CS42">
        <f>IF((CU$1+38)&gt;CS$1,NA(),INDEX('Data Entry'!$H$5:$BE$10004,(CU$1+38)-4,$B$21))</f>
        <v/>
      </c>
      <c r="CT42">
        <f>IF(ISNA(CR42),NA(),INDEX(Capability!$K$5:$K$54,$B$21))</f>
        <v/>
      </c>
      <c r="CU42">
        <f>IF(ISNA(CR42),NA(),INDEX(Capability!$J$5:$J$54,$B$21))</f>
        <v/>
      </c>
      <c r="CV42">
        <f>IF(ISNA(CR42),NA(),INDEX(Capability!$L$5:$L$54,$B$21))</f>
        <v/>
      </c>
      <c r="CW42">
        <f>IF(OR(ISNA(CS42),ISNA(CS41)),NA(),ABS(CS42-CS41))</f>
        <v/>
      </c>
      <c r="CX42">
        <f>IF(ISNA(CR42),NA(),INDEX(Capability!$N$5:$N$54,$B$21))</f>
        <v/>
      </c>
      <c r="CY42">
        <f>IF(ISNA(CR42),NA(),IF(OR(INDEX(Capability!$Q$5:$Q$54,$B$21)="",Settings!$F$7&lt;&gt;"Y"),NA(),INDEX(Capability!$Q$5:$Q$54,$B$21)))</f>
        <v/>
      </c>
      <c r="CZ42">
        <f>IF(ISNA(CR42),NA(),IF(OR(INDEX(Capability!$P$5:$P$54,$B$21)="",Settings!$F$7&lt;&gt;"Y"),NA(),INDEX(Capability!$P$5:$P$54,$B$21)))</f>
        <v/>
      </c>
      <c r="DH42">
        <f>IF((DK$1+38)&gt;DI$1,NA(),(DK$1+38)-4)</f>
        <v/>
      </c>
      <c r="DI42">
        <f>IF((DK$1+38)&gt;DI$1,NA(),INDEX('Data Entry'!$H$5:$BE$10004,(DK$1+38)-4,$B$22))</f>
        <v/>
      </c>
      <c r="DJ42">
        <f>IF(ISNA(DH42),NA(),INDEX(Capability!$K$5:$K$54,$B$22))</f>
        <v/>
      </c>
      <c r="DK42">
        <f>IF(ISNA(DH42),NA(),INDEX(Capability!$J$5:$J$54,$B$22))</f>
        <v/>
      </c>
      <c r="DL42">
        <f>IF(ISNA(DH42),NA(),INDEX(Capability!$L$5:$L$54,$B$22))</f>
        <v/>
      </c>
      <c r="DM42">
        <f>IF(OR(ISNA(DI42),ISNA(DI41)),NA(),ABS(DI42-DI41))</f>
        <v/>
      </c>
      <c r="DN42">
        <f>IF(ISNA(DH42),NA(),INDEX(Capability!$N$5:$N$54,$B$22))</f>
        <v/>
      </c>
      <c r="DO42">
        <f>IF(ISNA(DH42),NA(),IF(OR(INDEX(Capability!$Q$5:$Q$54,$B$22)="",Settings!$F$7&lt;&gt;"Y"),NA(),INDEX(Capability!$Q$5:$Q$54,$B$22)))</f>
        <v/>
      </c>
      <c r="DP42">
        <f>IF(ISNA(DH42),NA(),IF(OR(INDEX(Capability!$P$5:$P$54,$B$22)="",Settings!$F$7&lt;&gt;"Y"),NA(),INDEX(Capability!$P$5:$P$54,$B$22)))</f>
        <v/>
      </c>
      <c r="DX42">
        <f>IF((EA$1+38)&gt;DY$1,NA(),(EA$1+38)-4)</f>
        <v/>
      </c>
      <c r="DY42">
        <f>IF((EA$1+38)&gt;DY$1,NA(),INDEX('Data Entry'!$H$5:$BE$10004,(EA$1+38)-4,$B$23))</f>
        <v/>
      </c>
      <c r="DZ42">
        <f>IF(ISNA(DX42),NA(),INDEX(Capability!$K$5:$K$54,$B$23))</f>
        <v/>
      </c>
      <c r="EA42">
        <f>IF(ISNA(DX42),NA(),INDEX(Capability!$J$5:$J$54,$B$23))</f>
        <v/>
      </c>
      <c r="EB42">
        <f>IF(ISNA(DX42),NA(),INDEX(Capability!$L$5:$L$54,$B$23))</f>
        <v/>
      </c>
      <c r="EC42">
        <f>IF(OR(ISNA(DY42),ISNA(DY41)),NA(),ABS(DY42-DY41))</f>
        <v/>
      </c>
      <c r="ED42">
        <f>IF(ISNA(DX42),NA(),INDEX(Capability!$N$5:$N$54,$B$23))</f>
        <v/>
      </c>
      <c r="EE42">
        <f>IF(ISNA(DX42),NA(),IF(OR(INDEX(Capability!$Q$5:$Q$54,$B$23)="",Settings!$F$7&lt;&gt;"Y"),NA(),INDEX(Capability!$Q$5:$Q$54,$B$23)))</f>
        <v/>
      </c>
      <c r="EF42">
        <f>IF(ISNA(DX42),NA(),IF(OR(INDEX(Capability!$P$5:$P$54,$B$23)="",Settings!$F$7&lt;&gt;"Y"),NA(),INDEX(Capability!$P$5:$P$54,$B$23)))</f>
        <v/>
      </c>
    </row>
    <row r="43">
      <c r="A43" s="35" t="inlineStr">
        <is>
          <t>Feature</t>
        </is>
      </c>
      <c r="B43" s="36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R43">
        <f>IF((CU$1+39)&gt;CS$1,NA(),(CU$1+39)-4)</f>
        <v/>
      </c>
      <c r="CS43">
        <f>IF((CU$1+39)&gt;CS$1,NA(),INDEX('Data Entry'!$H$5:$BE$10004,(CU$1+39)-4,$B$21))</f>
        <v/>
      </c>
      <c r="CT43">
        <f>IF(ISNA(CR43),NA(),INDEX(Capability!$K$5:$K$54,$B$21))</f>
        <v/>
      </c>
      <c r="CU43">
        <f>IF(ISNA(CR43),NA(),INDEX(Capability!$J$5:$J$54,$B$21))</f>
        <v/>
      </c>
      <c r="CV43">
        <f>IF(ISNA(CR43),NA(),INDEX(Capability!$L$5:$L$54,$B$21))</f>
        <v/>
      </c>
      <c r="CW43">
        <f>IF(OR(ISNA(CS43),ISNA(CS42)),NA(),ABS(CS43-CS42))</f>
        <v/>
      </c>
      <c r="CX43">
        <f>IF(ISNA(CR43),NA(),INDEX(Capability!$N$5:$N$54,$B$21))</f>
        <v/>
      </c>
      <c r="CY43">
        <f>IF(ISNA(CR43),NA(),IF(OR(INDEX(Capability!$Q$5:$Q$54,$B$21)="",Settings!$F$7&lt;&gt;"Y"),NA(),INDEX(Capability!$Q$5:$Q$54,$B$21)))</f>
        <v/>
      </c>
      <c r="CZ43">
        <f>IF(ISNA(CR43),NA(),IF(OR(INDEX(Capability!$P$5:$P$54,$B$21)="",Settings!$F$7&lt;&gt;"Y"),NA(),INDEX(Capability!$P$5:$P$54,$B$21)))</f>
        <v/>
      </c>
      <c r="DH43">
        <f>IF((DK$1+39)&gt;DI$1,NA(),(DK$1+39)-4)</f>
        <v/>
      </c>
      <c r="DI43">
        <f>IF((DK$1+39)&gt;DI$1,NA(),INDEX('Data Entry'!$H$5:$BE$10004,(DK$1+39)-4,$B$22))</f>
        <v/>
      </c>
      <c r="DJ43">
        <f>IF(ISNA(DH43),NA(),INDEX(Capability!$K$5:$K$54,$B$22))</f>
        <v/>
      </c>
      <c r="DK43">
        <f>IF(ISNA(DH43),NA(),INDEX(Capability!$J$5:$J$54,$B$22))</f>
        <v/>
      </c>
      <c r="DL43">
        <f>IF(ISNA(DH43),NA(),INDEX(Capability!$L$5:$L$54,$B$22))</f>
        <v/>
      </c>
      <c r="DM43">
        <f>IF(OR(ISNA(DI43),ISNA(DI42)),NA(),ABS(DI43-DI42))</f>
        <v/>
      </c>
      <c r="DN43">
        <f>IF(ISNA(DH43),NA(),INDEX(Capability!$N$5:$N$54,$B$22))</f>
        <v/>
      </c>
      <c r="DO43">
        <f>IF(ISNA(DH43),NA(),IF(OR(INDEX(Capability!$Q$5:$Q$54,$B$22)="",Settings!$F$7&lt;&gt;"Y"),NA(),INDEX(Capability!$Q$5:$Q$54,$B$22)))</f>
        <v/>
      </c>
      <c r="DP43">
        <f>IF(ISNA(DH43),NA(),IF(OR(INDEX(Capability!$P$5:$P$54,$B$22)="",Settings!$F$7&lt;&gt;"Y"),NA(),INDEX(Capability!$P$5:$P$54,$B$22)))</f>
        <v/>
      </c>
      <c r="DX43">
        <f>IF((EA$1+39)&gt;DY$1,NA(),(EA$1+39)-4)</f>
        <v/>
      </c>
      <c r="DY43">
        <f>IF((EA$1+39)&gt;DY$1,NA(),INDEX('Data Entry'!$H$5:$BE$10004,(EA$1+39)-4,$B$23))</f>
        <v/>
      </c>
      <c r="DZ43">
        <f>IF(ISNA(DX43),NA(),INDEX(Capability!$K$5:$K$54,$B$23))</f>
        <v/>
      </c>
      <c r="EA43">
        <f>IF(ISNA(DX43),NA(),INDEX(Capability!$J$5:$J$54,$B$23))</f>
        <v/>
      </c>
      <c r="EB43">
        <f>IF(ISNA(DX43),NA(),INDEX(Capability!$L$5:$L$54,$B$23))</f>
        <v/>
      </c>
      <c r="EC43">
        <f>IF(OR(ISNA(DY43),ISNA(DY42)),NA(),ABS(DY43-DY42))</f>
        <v/>
      </c>
      <c r="ED43">
        <f>IF(ISNA(DX43),NA(),INDEX(Capability!$N$5:$N$54,$B$23))</f>
        <v/>
      </c>
      <c r="EE43">
        <f>IF(ISNA(DX43),NA(),IF(OR(INDEX(Capability!$Q$5:$Q$54,$B$23)="",Settings!$F$7&lt;&gt;"Y"),NA(),INDEX(Capability!$Q$5:$Q$54,$B$23)))</f>
        <v/>
      </c>
      <c r="EF43">
        <f>IF(ISNA(DX43),NA(),IF(OR(INDEX(Capability!$P$5:$P$54,$B$23)="",Settings!$F$7&lt;&gt;"Y"),NA(),INDEX(Capability!$P$5:$P$54,$B$23)))</f>
        <v/>
      </c>
    </row>
    <row r="44">
      <c r="A44" s="35" t="inlineStr">
        <is>
          <t>Unit</t>
        </is>
      </c>
      <c r="B44" s="36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R44">
        <f>IF((CU$1+40)&gt;CS$1,NA(),(CU$1+40)-4)</f>
        <v/>
      </c>
      <c r="CS44">
        <f>IF((CU$1+40)&gt;CS$1,NA(),INDEX('Data Entry'!$H$5:$BE$10004,(CU$1+40)-4,$B$21))</f>
        <v/>
      </c>
      <c r="CT44">
        <f>IF(ISNA(CR44),NA(),INDEX(Capability!$K$5:$K$54,$B$21))</f>
        <v/>
      </c>
      <c r="CU44">
        <f>IF(ISNA(CR44),NA(),INDEX(Capability!$J$5:$J$54,$B$21))</f>
        <v/>
      </c>
      <c r="CV44">
        <f>IF(ISNA(CR44),NA(),INDEX(Capability!$L$5:$L$54,$B$21))</f>
        <v/>
      </c>
      <c r="CW44">
        <f>IF(OR(ISNA(CS44),ISNA(CS43)),NA(),ABS(CS44-CS43))</f>
        <v/>
      </c>
      <c r="CX44">
        <f>IF(ISNA(CR44),NA(),INDEX(Capability!$N$5:$N$54,$B$21))</f>
        <v/>
      </c>
      <c r="CY44">
        <f>IF(ISNA(CR44),NA(),IF(OR(INDEX(Capability!$Q$5:$Q$54,$B$21)="",Settings!$F$7&lt;&gt;"Y"),NA(),INDEX(Capability!$Q$5:$Q$54,$B$21)))</f>
        <v/>
      </c>
      <c r="CZ44">
        <f>IF(ISNA(CR44),NA(),IF(OR(INDEX(Capability!$P$5:$P$54,$B$21)="",Settings!$F$7&lt;&gt;"Y"),NA(),INDEX(Capability!$P$5:$P$54,$B$21)))</f>
        <v/>
      </c>
      <c r="DH44">
        <f>IF((DK$1+40)&gt;DI$1,NA(),(DK$1+40)-4)</f>
        <v/>
      </c>
      <c r="DI44">
        <f>IF((DK$1+40)&gt;DI$1,NA(),INDEX('Data Entry'!$H$5:$BE$10004,(DK$1+40)-4,$B$22))</f>
        <v/>
      </c>
      <c r="DJ44">
        <f>IF(ISNA(DH44),NA(),INDEX(Capability!$K$5:$K$54,$B$22))</f>
        <v/>
      </c>
      <c r="DK44">
        <f>IF(ISNA(DH44),NA(),INDEX(Capability!$J$5:$J$54,$B$22))</f>
        <v/>
      </c>
      <c r="DL44">
        <f>IF(ISNA(DH44),NA(),INDEX(Capability!$L$5:$L$54,$B$22))</f>
        <v/>
      </c>
      <c r="DM44">
        <f>IF(OR(ISNA(DI44),ISNA(DI43)),NA(),ABS(DI44-DI43))</f>
        <v/>
      </c>
      <c r="DN44">
        <f>IF(ISNA(DH44),NA(),INDEX(Capability!$N$5:$N$54,$B$22))</f>
        <v/>
      </c>
      <c r="DO44">
        <f>IF(ISNA(DH44),NA(),IF(OR(INDEX(Capability!$Q$5:$Q$54,$B$22)="",Settings!$F$7&lt;&gt;"Y"),NA(),INDEX(Capability!$Q$5:$Q$54,$B$22)))</f>
        <v/>
      </c>
      <c r="DP44">
        <f>IF(ISNA(DH44),NA(),IF(OR(INDEX(Capability!$P$5:$P$54,$B$22)="",Settings!$F$7&lt;&gt;"Y"),NA(),INDEX(Capability!$P$5:$P$54,$B$22)))</f>
        <v/>
      </c>
      <c r="DX44">
        <f>IF((EA$1+40)&gt;DY$1,NA(),(EA$1+40)-4)</f>
        <v/>
      </c>
      <c r="DY44">
        <f>IF((EA$1+40)&gt;DY$1,NA(),INDEX('Data Entry'!$H$5:$BE$10004,(EA$1+40)-4,$B$23))</f>
        <v/>
      </c>
      <c r="DZ44">
        <f>IF(ISNA(DX44),NA(),INDEX(Capability!$K$5:$K$54,$B$23))</f>
        <v/>
      </c>
      <c r="EA44">
        <f>IF(ISNA(DX44),NA(),INDEX(Capability!$J$5:$J$54,$B$23))</f>
        <v/>
      </c>
      <c r="EB44">
        <f>IF(ISNA(DX44),NA(),INDEX(Capability!$L$5:$L$54,$B$23))</f>
        <v/>
      </c>
      <c r="EC44">
        <f>IF(OR(ISNA(DY44),ISNA(DY43)),NA(),ABS(DY44-DY43))</f>
        <v/>
      </c>
      <c r="ED44">
        <f>IF(ISNA(DX44),NA(),INDEX(Capability!$N$5:$N$54,$B$23))</f>
        <v/>
      </c>
      <c r="EE44">
        <f>IF(ISNA(DX44),NA(),IF(OR(INDEX(Capability!$Q$5:$Q$54,$B$23)="",Settings!$F$7&lt;&gt;"Y"),NA(),INDEX(Capability!$Q$5:$Q$54,$B$23)))</f>
        <v/>
      </c>
      <c r="EF44">
        <f>IF(ISNA(DX44),NA(),IF(OR(INDEX(Capability!$P$5:$P$54,$B$23)="",Settings!$F$7&lt;&gt;"Y"),NA(),INDEX(Capability!$P$5:$P$54,$B$23)))</f>
        <v/>
      </c>
    </row>
    <row r="45">
      <c r="A45" s="35" t="inlineStr">
        <is>
          <t>Samples (n)</t>
        </is>
      </c>
      <c r="B45" s="22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R45">
        <f>IF((CU$1+41)&gt;CS$1,NA(),(CU$1+41)-4)</f>
        <v/>
      </c>
      <c r="CS45">
        <f>IF((CU$1+41)&gt;CS$1,NA(),INDEX('Data Entry'!$H$5:$BE$10004,(CU$1+41)-4,$B$21))</f>
        <v/>
      </c>
      <c r="CT45">
        <f>IF(ISNA(CR45),NA(),INDEX(Capability!$K$5:$K$54,$B$21))</f>
        <v/>
      </c>
      <c r="CU45">
        <f>IF(ISNA(CR45),NA(),INDEX(Capability!$J$5:$J$54,$B$21))</f>
        <v/>
      </c>
      <c r="CV45">
        <f>IF(ISNA(CR45),NA(),INDEX(Capability!$L$5:$L$54,$B$21))</f>
        <v/>
      </c>
      <c r="CW45">
        <f>IF(OR(ISNA(CS45),ISNA(CS44)),NA(),ABS(CS45-CS44))</f>
        <v/>
      </c>
      <c r="CX45">
        <f>IF(ISNA(CR45),NA(),INDEX(Capability!$N$5:$N$54,$B$21))</f>
        <v/>
      </c>
      <c r="CY45">
        <f>IF(ISNA(CR45),NA(),IF(OR(INDEX(Capability!$Q$5:$Q$54,$B$21)="",Settings!$F$7&lt;&gt;"Y"),NA(),INDEX(Capability!$Q$5:$Q$54,$B$21)))</f>
        <v/>
      </c>
      <c r="CZ45">
        <f>IF(ISNA(CR45),NA(),IF(OR(INDEX(Capability!$P$5:$P$54,$B$21)="",Settings!$F$7&lt;&gt;"Y"),NA(),INDEX(Capability!$P$5:$P$54,$B$21)))</f>
        <v/>
      </c>
      <c r="DH45">
        <f>IF((DK$1+41)&gt;DI$1,NA(),(DK$1+41)-4)</f>
        <v/>
      </c>
      <c r="DI45">
        <f>IF((DK$1+41)&gt;DI$1,NA(),INDEX('Data Entry'!$H$5:$BE$10004,(DK$1+41)-4,$B$22))</f>
        <v/>
      </c>
      <c r="DJ45">
        <f>IF(ISNA(DH45),NA(),INDEX(Capability!$K$5:$K$54,$B$22))</f>
        <v/>
      </c>
      <c r="DK45">
        <f>IF(ISNA(DH45),NA(),INDEX(Capability!$J$5:$J$54,$B$22))</f>
        <v/>
      </c>
      <c r="DL45">
        <f>IF(ISNA(DH45),NA(),INDEX(Capability!$L$5:$L$54,$B$22))</f>
        <v/>
      </c>
      <c r="DM45">
        <f>IF(OR(ISNA(DI45),ISNA(DI44)),NA(),ABS(DI45-DI44))</f>
        <v/>
      </c>
      <c r="DN45">
        <f>IF(ISNA(DH45),NA(),INDEX(Capability!$N$5:$N$54,$B$22))</f>
        <v/>
      </c>
      <c r="DO45">
        <f>IF(ISNA(DH45),NA(),IF(OR(INDEX(Capability!$Q$5:$Q$54,$B$22)="",Settings!$F$7&lt;&gt;"Y"),NA(),INDEX(Capability!$Q$5:$Q$54,$B$22)))</f>
        <v/>
      </c>
      <c r="DP45">
        <f>IF(ISNA(DH45),NA(),IF(OR(INDEX(Capability!$P$5:$P$54,$B$22)="",Settings!$F$7&lt;&gt;"Y"),NA(),INDEX(Capability!$P$5:$P$54,$B$22)))</f>
        <v/>
      </c>
      <c r="DX45">
        <f>IF((EA$1+41)&gt;DY$1,NA(),(EA$1+41)-4)</f>
        <v/>
      </c>
      <c r="DY45">
        <f>IF((EA$1+41)&gt;DY$1,NA(),INDEX('Data Entry'!$H$5:$BE$10004,(EA$1+41)-4,$B$23))</f>
        <v/>
      </c>
      <c r="DZ45">
        <f>IF(ISNA(DX45),NA(),INDEX(Capability!$K$5:$K$54,$B$23))</f>
        <v/>
      </c>
      <c r="EA45">
        <f>IF(ISNA(DX45),NA(),INDEX(Capability!$J$5:$J$54,$B$23))</f>
        <v/>
      </c>
      <c r="EB45">
        <f>IF(ISNA(DX45),NA(),INDEX(Capability!$L$5:$L$54,$B$23))</f>
        <v/>
      </c>
      <c r="EC45">
        <f>IF(OR(ISNA(DY45),ISNA(DY44)),NA(),ABS(DY45-DY44))</f>
        <v/>
      </c>
      <c r="ED45">
        <f>IF(ISNA(DX45),NA(),INDEX(Capability!$N$5:$N$54,$B$23))</f>
        <v/>
      </c>
      <c r="EE45">
        <f>IF(ISNA(DX45),NA(),IF(OR(INDEX(Capability!$Q$5:$Q$54,$B$23)="",Settings!$F$7&lt;&gt;"Y"),NA(),INDEX(Capability!$Q$5:$Q$54,$B$23)))</f>
        <v/>
      </c>
      <c r="EF45">
        <f>IF(ISNA(DX45),NA(),IF(OR(INDEX(Capability!$P$5:$P$54,$B$23)="",Settings!$F$7&lt;&gt;"Y"),NA(),INDEX(Capability!$P$5:$P$54,$B$23)))</f>
        <v/>
      </c>
    </row>
    <row r="46">
      <c r="A46" s="37" t="inlineStr">
        <is>
          <t>DATA RANGE</t>
        </is>
      </c>
      <c r="B46" s="28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R46">
        <f>IF((CU$1+42)&gt;CS$1,NA(),(CU$1+42)-4)</f>
        <v/>
      </c>
      <c r="CS46">
        <f>IF((CU$1+42)&gt;CS$1,NA(),INDEX('Data Entry'!$H$5:$BE$10004,(CU$1+42)-4,$B$21))</f>
        <v/>
      </c>
      <c r="CT46">
        <f>IF(ISNA(CR46),NA(),INDEX(Capability!$K$5:$K$54,$B$21))</f>
        <v/>
      </c>
      <c r="CU46">
        <f>IF(ISNA(CR46),NA(),INDEX(Capability!$J$5:$J$54,$B$21))</f>
        <v/>
      </c>
      <c r="CV46">
        <f>IF(ISNA(CR46),NA(),INDEX(Capability!$L$5:$L$54,$B$21))</f>
        <v/>
      </c>
      <c r="CW46">
        <f>IF(OR(ISNA(CS46),ISNA(CS45)),NA(),ABS(CS46-CS45))</f>
        <v/>
      </c>
      <c r="CX46">
        <f>IF(ISNA(CR46),NA(),INDEX(Capability!$N$5:$N$54,$B$21))</f>
        <v/>
      </c>
      <c r="CY46">
        <f>IF(ISNA(CR46),NA(),IF(OR(INDEX(Capability!$Q$5:$Q$54,$B$21)="",Settings!$F$7&lt;&gt;"Y"),NA(),INDEX(Capability!$Q$5:$Q$54,$B$21)))</f>
        <v/>
      </c>
      <c r="CZ46">
        <f>IF(ISNA(CR46),NA(),IF(OR(INDEX(Capability!$P$5:$P$54,$B$21)="",Settings!$F$7&lt;&gt;"Y"),NA(),INDEX(Capability!$P$5:$P$54,$B$21)))</f>
        <v/>
      </c>
      <c r="DH46">
        <f>IF((DK$1+42)&gt;DI$1,NA(),(DK$1+42)-4)</f>
        <v/>
      </c>
      <c r="DI46">
        <f>IF((DK$1+42)&gt;DI$1,NA(),INDEX('Data Entry'!$H$5:$BE$10004,(DK$1+42)-4,$B$22))</f>
        <v/>
      </c>
      <c r="DJ46">
        <f>IF(ISNA(DH46),NA(),INDEX(Capability!$K$5:$K$54,$B$22))</f>
        <v/>
      </c>
      <c r="DK46">
        <f>IF(ISNA(DH46),NA(),INDEX(Capability!$J$5:$J$54,$B$22))</f>
        <v/>
      </c>
      <c r="DL46">
        <f>IF(ISNA(DH46),NA(),INDEX(Capability!$L$5:$L$54,$B$22))</f>
        <v/>
      </c>
      <c r="DM46">
        <f>IF(OR(ISNA(DI46),ISNA(DI45)),NA(),ABS(DI46-DI45))</f>
        <v/>
      </c>
      <c r="DN46">
        <f>IF(ISNA(DH46),NA(),INDEX(Capability!$N$5:$N$54,$B$22))</f>
        <v/>
      </c>
      <c r="DO46">
        <f>IF(ISNA(DH46),NA(),IF(OR(INDEX(Capability!$Q$5:$Q$54,$B$22)="",Settings!$F$7&lt;&gt;"Y"),NA(),INDEX(Capability!$Q$5:$Q$54,$B$22)))</f>
        <v/>
      </c>
      <c r="DP46">
        <f>IF(ISNA(DH46),NA(),IF(OR(INDEX(Capability!$P$5:$P$54,$B$22)="",Settings!$F$7&lt;&gt;"Y"),NA(),INDEX(Capability!$P$5:$P$54,$B$22)))</f>
        <v/>
      </c>
      <c r="DX46">
        <f>IF((EA$1+42)&gt;DY$1,NA(),(EA$1+42)-4)</f>
        <v/>
      </c>
      <c r="DY46">
        <f>IF((EA$1+42)&gt;DY$1,NA(),INDEX('Data Entry'!$H$5:$BE$10004,(EA$1+42)-4,$B$23))</f>
        <v/>
      </c>
      <c r="DZ46">
        <f>IF(ISNA(DX46),NA(),INDEX(Capability!$K$5:$K$54,$B$23))</f>
        <v/>
      </c>
      <c r="EA46">
        <f>IF(ISNA(DX46),NA(),INDEX(Capability!$J$5:$J$54,$B$23))</f>
        <v/>
      </c>
      <c r="EB46">
        <f>IF(ISNA(DX46),NA(),INDEX(Capability!$L$5:$L$54,$B$23))</f>
        <v/>
      </c>
      <c r="EC46">
        <f>IF(OR(ISNA(DY46),ISNA(DY45)),NA(),ABS(DY46-DY45))</f>
        <v/>
      </c>
      <c r="ED46">
        <f>IF(ISNA(DX46),NA(),INDEX(Capability!$N$5:$N$54,$B$23))</f>
        <v/>
      </c>
      <c r="EE46">
        <f>IF(ISNA(DX46),NA(),IF(OR(INDEX(Capability!$Q$5:$Q$54,$B$23)="",Settings!$F$7&lt;&gt;"Y"),NA(),INDEX(Capability!$Q$5:$Q$54,$B$23)))</f>
        <v/>
      </c>
      <c r="EF46">
        <f>IF(ISNA(DX46),NA(),IF(OR(INDEX(Capability!$P$5:$P$54,$B$23)="",Settings!$F$7&lt;&gt;"Y"),NA(),INDEX(Capability!$P$5:$P$54,$B$23)))</f>
        <v/>
      </c>
    </row>
    <row r="47">
      <c r="A47" s="35" t="inlineStr">
        <is>
          <t>Min</t>
        </is>
      </c>
      <c r="B47" s="23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R47">
        <f>IF((CU$1+43)&gt;CS$1,NA(),(CU$1+43)-4)</f>
        <v/>
      </c>
      <c r="CS47">
        <f>IF((CU$1+43)&gt;CS$1,NA(),INDEX('Data Entry'!$H$5:$BE$10004,(CU$1+43)-4,$B$21))</f>
        <v/>
      </c>
      <c r="CT47">
        <f>IF(ISNA(CR47),NA(),INDEX(Capability!$K$5:$K$54,$B$21))</f>
        <v/>
      </c>
      <c r="CU47">
        <f>IF(ISNA(CR47),NA(),INDEX(Capability!$J$5:$J$54,$B$21))</f>
        <v/>
      </c>
      <c r="CV47">
        <f>IF(ISNA(CR47),NA(),INDEX(Capability!$L$5:$L$54,$B$21))</f>
        <v/>
      </c>
      <c r="CW47">
        <f>IF(OR(ISNA(CS47),ISNA(CS46)),NA(),ABS(CS47-CS46))</f>
        <v/>
      </c>
      <c r="CX47">
        <f>IF(ISNA(CR47),NA(),INDEX(Capability!$N$5:$N$54,$B$21))</f>
        <v/>
      </c>
      <c r="CY47">
        <f>IF(ISNA(CR47),NA(),IF(OR(INDEX(Capability!$Q$5:$Q$54,$B$21)="",Settings!$F$7&lt;&gt;"Y"),NA(),INDEX(Capability!$Q$5:$Q$54,$B$21)))</f>
        <v/>
      </c>
      <c r="CZ47">
        <f>IF(ISNA(CR47),NA(),IF(OR(INDEX(Capability!$P$5:$P$54,$B$21)="",Settings!$F$7&lt;&gt;"Y"),NA(),INDEX(Capability!$P$5:$P$54,$B$21)))</f>
        <v/>
      </c>
      <c r="DH47">
        <f>IF((DK$1+43)&gt;DI$1,NA(),(DK$1+43)-4)</f>
        <v/>
      </c>
      <c r="DI47">
        <f>IF((DK$1+43)&gt;DI$1,NA(),INDEX('Data Entry'!$H$5:$BE$10004,(DK$1+43)-4,$B$22))</f>
        <v/>
      </c>
      <c r="DJ47">
        <f>IF(ISNA(DH47),NA(),INDEX(Capability!$K$5:$K$54,$B$22))</f>
        <v/>
      </c>
      <c r="DK47">
        <f>IF(ISNA(DH47),NA(),INDEX(Capability!$J$5:$J$54,$B$22))</f>
        <v/>
      </c>
      <c r="DL47">
        <f>IF(ISNA(DH47),NA(),INDEX(Capability!$L$5:$L$54,$B$22))</f>
        <v/>
      </c>
      <c r="DM47">
        <f>IF(OR(ISNA(DI47),ISNA(DI46)),NA(),ABS(DI47-DI46))</f>
        <v/>
      </c>
      <c r="DN47">
        <f>IF(ISNA(DH47),NA(),INDEX(Capability!$N$5:$N$54,$B$22))</f>
        <v/>
      </c>
      <c r="DO47">
        <f>IF(ISNA(DH47),NA(),IF(OR(INDEX(Capability!$Q$5:$Q$54,$B$22)="",Settings!$F$7&lt;&gt;"Y"),NA(),INDEX(Capability!$Q$5:$Q$54,$B$22)))</f>
        <v/>
      </c>
      <c r="DP47">
        <f>IF(ISNA(DH47),NA(),IF(OR(INDEX(Capability!$P$5:$P$54,$B$22)="",Settings!$F$7&lt;&gt;"Y"),NA(),INDEX(Capability!$P$5:$P$54,$B$22)))</f>
        <v/>
      </c>
      <c r="DX47">
        <f>IF((EA$1+43)&gt;DY$1,NA(),(EA$1+43)-4)</f>
        <v/>
      </c>
      <c r="DY47">
        <f>IF((EA$1+43)&gt;DY$1,NA(),INDEX('Data Entry'!$H$5:$BE$10004,(EA$1+43)-4,$B$23))</f>
        <v/>
      </c>
      <c r="DZ47">
        <f>IF(ISNA(DX47),NA(),INDEX(Capability!$K$5:$K$54,$B$23))</f>
        <v/>
      </c>
      <c r="EA47">
        <f>IF(ISNA(DX47),NA(),INDEX(Capability!$J$5:$J$54,$B$23))</f>
        <v/>
      </c>
      <c r="EB47">
        <f>IF(ISNA(DX47),NA(),INDEX(Capability!$L$5:$L$54,$B$23))</f>
        <v/>
      </c>
      <c r="EC47">
        <f>IF(OR(ISNA(DY47),ISNA(DY46)),NA(),ABS(DY47-DY46))</f>
        <v/>
      </c>
      <c r="ED47">
        <f>IF(ISNA(DX47),NA(),INDEX(Capability!$N$5:$N$54,$B$23))</f>
        <v/>
      </c>
      <c r="EE47">
        <f>IF(ISNA(DX47),NA(),IF(OR(INDEX(Capability!$Q$5:$Q$54,$B$23)="",Settings!$F$7&lt;&gt;"Y"),NA(),INDEX(Capability!$Q$5:$Q$54,$B$23)))</f>
        <v/>
      </c>
      <c r="EF47">
        <f>IF(ISNA(DX47),NA(),IF(OR(INDEX(Capability!$P$5:$P$54,$B$23)="",Settings!$F$7&lt;&gt;"Y"),NA(),INDEX(Capability!$P$5:$P$54,$B$23)))</f>
        <v/>
      </c>
    </row>
    <row r="48">
      <c r="A48" s="35" t="inlineStr">
        <is>
          <t>Max</t>
        </is>
      </c>
      <c r="B48" s="23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R48">
        <f>IF((CU$1+44)&gt;CS$1,NA(),(CU$1+44)-4)</f>
        <v/>
      </c>
      <c r="CS48">
        <f>IF((CU$1+44)&gt;CS$1,NA(),INDEX('Data Entry'!$H$5:$BE$10004,(CU$1+44)-4,$B$21))</f>
        <v/>
      </c>
      <c r="CT48">
        <f>IF(ISNA(CR48),NA(),INDEX(Capability!$K$5:$K$54,$B$21))</f>
        <v/>
      </c>
      <c r="CU48">
        <f>IF(ISNA(CR48),NA(),INDEX(Capability!$J$5:$J$54,$B$21))</f>
        <v/>
      </c>
      <c r="CV48">
        <f>IF(ISNA(CR48),NA(),INDEX(Capability!$L$5:$L$54,$B$21))</f>
        <v/>
      </c>
      <c r="CW48">
        <f>IF(OR(ISNA(CS48),ISNA(CS47)),NA(),ABS(CS48-CS47))</f>
        <v/>
      </c>
      <c r="CX48">
        <f>IF(ISNA(CR48),NA(),INDEX(Capability!$N$5:$N$54,$B$21))</f>
        <v/>
      </c>
      <c r="CY48">
        <f>IF(ISNA(CR48),NA(),IF(OR(INDEX(Capability!$Q$5:$Q$54,$B$21)="",Settings!$F$7&lt;&gt;"Y"),NA(),INDEX(Capability!$Q$5:$Q$54,$B$21)))</f>
        <v/>
      </c>
      <c r="CZ48">
        <f>IF(ISNA(CR48),NA(),IF(OR(INDEX(Capability!$P$5:$P$54,$B$21)="",Settings!$F$7&lt;&gt;"Y"),NA(),INDEX(Capability!$P$5:$P$54,$B$21)))</f>
        <v/>
      </c>
      <c r="DH48">
        <f>IF((DK$1+44)&gt;DI$1,NA(),(DK$1+44)-4)</f>
        <v/>
      </c>
      <c r="DI48">
        <f>IF((DK$1+44)&gt;DI$1,NA(),INDEX('Data Entry'!$H$5:$BE$10004,(DK$1+44)-4,$B$22))</f>
        <v/>
      </c>
      <c r="DJ48">
        <f>IF(ISNA(DH48),NA(),INDEX(Capability!$K$5:$K$54,$B$22))</f>
        <v/>
      </c>
      <c r="DK48">
        <f>IF(ISNA(DH48),NA(),INDEX(Capability!$J$5:$J$54,$B$22))</f>
        <v/>
      </c>
      <c r="DL48">
        <f>IF(ISNA(DH48),NA(),INDEX(Capability!$L$5:$L$54,$B$22))</f>
        <v/>
      </c>
      <c r="DM48">
        <f>IF(OR(ISNA(DI48),ISNA(DI47)),NA(),ABS(DI48-DI47))</f>
        <v/>
      </c>
      <c r="DN48">
        <f>IF(ISNA(DH48),NA(),INDEX(Capability!$N$5:$N$54,$B$22))</f>
        <v/>
      </c>
      <c r="DO48">
        <f>IF(ISNA(DH48),NA(),IF(OR(INDEX(Capability!$Q$5:$Q$54,$B$22)="",Settings!$F$7&lt;&gt;"Y"),NA(),INDEX(Capability!$Q$5:$Q$54,$B$22)))</f>
        <v/>
      </c>
      <c r="DP48">
        <f>IF(ISNA(DH48),NA(),IF(OR(INDEX(Capability!$P$5:$P$54,$B$22)="",Settings!$F$7&lt;&gt;"Y"),NA(),INDEX(Capability!$P$5:$P$54,$B$22)))</f>
        <v/>
      </c>
      <c r="DX48">
        <f>IF((EA$1+44)&gt;DY$1,NA(),(EA$1+44)-4)</f>
        <v/>
      </c>
      <c r="DY48">
        <f>IF((EA$1+44)&gt;DY$1,NA(),INDEX('Data Entry'!$H$5:$BE$10004,(EA$1+44)-4,$B$23))</f>
        <v/>
      </c>
      <c r="DZ48">
        <f>IF(ISNA(DX48),NA(),INDEX(Capability!$K$5:$K$54,$B$23))</f>
        <v/>
      </c>
      <c r="EA48">
        <f>IF(ISNA(DX48),NA(),INDEX(Capability!$J$5:$J$54,$B$23))</f>
        <v/>
      </c>
      <c r="EB48">
        <f>IF(ISNA(DX48),NA(),INDEX(Capability!$L$5:$L$54,$B$23))</f>
        <v/>
      </c>
      <c r="EC48">
        <f>IF(OR(ISNA(DY48),ISNA(DY47)),NA(),ABS(DY48-DY47))</f>
        <v/>
      </c>
      <c r="ED48">
        <f>IF(ISNA(DX48),NA(),INDEX(Capability!$N$5:$N$54,$B$23))</f>
        <v/>
      </c>
      <c r="EE48">
        <f>IF(ISNA(DX48),NA(),IF(OR(INDEX(Capability!$Q$5:$Q$54,$B$23)="",Settings!$F$7&lt;&gt;"Y"),NA(),INDEX(Capability!$Q$5:$Q$54,$B$23)))</f>
        <v/>
      </c>
      <c r="EF48">
        <f>IF(ISNA(DX48),NA(),IF(OR(INDEX(Capability!$P$5:$P$54,$B$23)="",Settings!$F$7&lt;&gt;"Y"),NA(),INDEX(Capability!$P$5:$P$54,$B$23)))</f>
        <v/>
      </c>
    </row>
    <row r="49">
      <c r="A49" s="35" t="inlineStr">
        <is>
          <t>Range</t>
        </is>
      </c>
      <c r="B49" s="23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R49">
        <f>IF((CU$1+45)&gt;CS$1,NA(),(CU$1+45)-4)</f>
        <v/>
      </c>
      <c r="CS49">
        <f>IF((CU$1+45)&gt;CS$1,NA(),INDEX('Data Entry'!$H$5:$BE$10004,(CU$1+45)-4,$B$21))</f>
        <v/>
      </c>
      <c r="CT49">
        <f>IF(ISNA(CR49),NA(),INDEX(Capability!$K$5:$K$54,$B$21))</f>
        <v/>
      </c>
      <c r="CU49">
        <f>IF(ISNA(CR49),NA(),INDEX(Capability!$J$5:$J$54,$B$21))</f>
        <v/>
      </c>
      <c r="CV49">
        <f>IF(ISNA(CR49),NA(),INDEX(Capability!$L$5:$L$54,$B$21))</f>
        <v/>
      </c>
      <c r="CW49">
        <f>IF(OR(ISNA(CS49),ISNA(CS48)),NA(),ABS(CS49-CS48))</f>
        <v/>
      </c>
      <c r="CX49">
        <f>IF(ISNA(CR49),NA(),INDEX(Capability!$N$5:$N$54,$B$21))</f>
        <v/>
      </c>
      <c r="CY49">
        <f>IF(ISNA(CR49),NA(),IF(OR(INDEX(Capability!$Q$5:$Q$54,$B$21)="",Settings!$F$7&lt;&gt;"Y"),NA(),INDEX(Capability!$Q$5:$Q$54,$B$21)))</f>
        <v/>
      </c>
      <c r="CZ49">
        <f>IF(ISNA(CR49),NA(),IF(OR(INDEX(Capability!$P$5:$P$54,$B$21)="",Settings!$F$7&lt;&gt;"Y"),NA(),INDEX(Capability!$P$5:$P$54,$B$21)))</f>
        <v/>
      </c>
      <c r="DH49">
        <f>IF((DK$1+45)&gt;DI$1,NA(),(DK$1+45)-4)</f>
        <v/>
      </c>
      <c r="DI49">
        <f>IF((DK$1+45)&gt;DI$1,NA(),INDEX('Data Entry'!$H$5:$BE$10004,(DK$1+45)-4,$B$22))</f>
        <v/>
      </c>
      <c r="DJ49">
        <f>IF(ISNA(DH49),NA(),INDEX(Capability!$K$5:$K$54,$B$22))</f>
        <v/>
      </c>
      <c r="DK49">
        <f>IF(ISNA(DH49),NA(),INDEX(Capability!$J$5:$J$54,$B$22))</f>
        <v/>
      </c>
      <c r="DL49">
        <f>IF(ISNA(DH49),NA(),INDEX(Capability!$L$5:$L$54,$B$22))</f>
        <v/>
      </c>
      <c r="DM49">
        <f>IF(OR(ISNA(DI49),ISNA(DI48)),NA(),ABS(DI49-DI48))</f>
        <v/>
      </c>
      <c r="DN49">
        <f>IF(ISNA(DH49),NA(),INDEX(Capability!$N$5:$N$54,$B$22))</f>
        <v/>
      </c>
      <c r="DO49">
        <f>IF(ISNA(DH49),NA(),IF(OR(INDEX(Capability!$Q$5:$Q$54,$B$22)="",Settings!$F$7&lt;&gt;"Y"),NA(),INDEX(Capability!$Q$5:$Q$54,$B$22)))</f>
        <v/>
      </c>
      <c r="DP49">
        <f>IF(ISNA(DH49),NA(),IF(OR(INDEX(Capability!$P$5:$P$54,$B$22)="",Settings!$F$7&lt;&gt;"Y"),NA(),INDEX(Capability!$P$5:$P$54,$B$22)))</f>
        <v/>
      </c>
      <c r="DX49">
        <f>IF((EA$1+45)&gt;DY$1,NA(),(EA$1+45)-4)</f>
        <v/>
      </c>
      <c r="DY49">
        <f>IF((EA$1+45)&gt;DY$1,NA(),INDEX('Data Entry'!$H$5:$BE$10004,(EA$1+45)-4,$B$23))</f>
        <v/>
      </c>
      <c r="DZ49">
        <f>IF(ISNA(DX49),NA(),INDEX(Capability!$K$5:$K$54,$B$23))</f>
        <v/>
      </c>
      <c r="EA49">
        <f>IF(ISNA(DX49),NA(),INDEX(Capability!$J$5:$J$54,$B$23))</f>
        <v/>
      </c>
      <c r="EB49">
        <f>IF(ISNA(DX49),NA(),INDEX(Capability!$L$5:$L$54,$B$23))</f>
        <v/>
      </c>
      <c r="EC49">
        <f>IF(OR(ISNA(DY49),ISNA(DY48)),NA(),ABS(DY49-DY48))</f>
        <v/>
      </c>
      <c r="ED49">
        <f>IF(ISNA(DX49),NA(),INDEX(Capability!$N$5:$N$54,$B$23))</f>
        <v/>
      </c>
      <c r="EE49">
        <f>IF(ISNA(DX49),NA(),IF(OR(INDEX(Capability!$Q$5:$Q$54,$B$23)="",Settings!$F$7&lt;&gt;"Y"),NA(),INDEX(Capability!$Q$5:$Q$54,$B$23)))</f>
        <v/>
      </c>
      <c r="EF49">
        <f>IF(ISNA(DX49),NA(),IF(OR(INDEX(Capability!$P$5:$P$54,$B$23)="",Settings!$F$7&lt;&gt;"Y"),NA(),INDEX(Capability!$P$5:$P$54,$B$23)))</f>
        <v/>
      </c>
    </row>
    <row r="50">
      <c r="A50" s="35" t="inlineStr">
        <is>
          <t>Mean</t>
        </is>
      </c>
      <c r="B50" s="23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R50">
        <f>IF((CU$1+46)&gt;CS$1,NA(),(CU$1+46)-4)</f>
        <v/>
      </c>
      <c r="CS50">
        <f>IF((CU$1+46)&gt;CS$1,NA(),INDEX('Data Entry'!$H$5:$BE$10004,(CU$1+46)-4,$B$21))</f>
        <v/>
      </c>
      <c r="CT50">
        <f>IF(ISNA(CR50),NA(),INDEX(Capability!$K$5:$K$54,$B$21))</f>
        <v/>
      </c>
      <c r="CU50">
        <f>IF(ISNA(CR50),NA(),INDEX(Capability!$J$5:$J$54,$B$21))</f>
        <v/>
      </c>
      <c r="CV50">
        <f>IF(ISNA(CR50),NA(),INDEX(Capability!$L$5:$L$54,$B$21))</f>
        <v/>
      </c>
      <c r="CW50">
        <f>IF(OR(ISNA(CS50),ISNA(CS49)),NA(),ABS(CS50-CS49))</f>
        <v/>
      </c>
      <c r="CX50">
        <f>IF(ISNA(CR50),NA(),INDEX(Capability!$N$5:$N$54,$B$21))</f>
        <v/>
      </c>
      <c r="CY50">
        <f>IF(ISNA(CR50),NA(),IF(OR(INDEX(Capability!$Q$5:$Q$54,$B$21)="",Settings!$F$7&lt;&gt;"Y"),NA(),INDEX(Capability!$Q$5:$Q$54,$B$21)))</f>
        <v/>
      </c>
      <c r="CZ50">
        <f>IF(ISNA(CR50),NA(),IF(OR(INDEX(Capability!$P$5:$P$54,$B$21)="",Settings!$F$7&lt;&gt;"Y"),NA(),INDEX(Capability!$P$5:$P$54,$B$21)))</f>
        <v/>
      </c>
      <c r="DH50">
        <f>IF((DK$1+46)&gt;DI$1,NA(),(DK$1+46)-4)</f>
        <v/>
      </c>
      <c r="DI50">
        <f>IF((DK$1+46)&gt;DI$1,NA(),INDEX('Data Entry'!$H$5:$BE$10004,(DK$1+46)-4,$B$22))</f>
        <v/>
      </c>
      <c r="DJ50">
        <f>IF(ISNA(DH50),NA(),INDEX(Capability!$K$5:$K$54,$B$22))</f>
        <v/>
      </c>
      <c r="DK50">
        <f>IF(ISNA(DH50),NA(),INDEX(Capability!$J$5:$J$54,$B$22))</f>
        <v/>
      </c>
      <c r="DL50">
        <f>IF(ISNA(DH50),NA(),INDEX(Capability!$L$5:$L$54,$B$22))</f>
        <v/>
      </c>
      <c r="DM50">
        <f>IF(OR(ISNA(DI50),ISNA(DI49)),NA(),ABS(DI50-DI49))</f>
        <v/>
      </c>
      <c r="DN50">
        <f>IF(ISNA(DH50),NA(),INDEX(Capability!$N$5:$N$54,$B$22))</f>
        <v/>
      </c>
      <c r="DO50">
        <f>IF(ISNA(DH50),NA(),IF(OR(INDEX(Capability!$Q$5:$Q$54,$B$22)="",Settings!$F$7&lt;&gt;"Y"),NA(),INDEX(Capability!$Q$5:$Q$54,$B$22)))</f>
        <v/>
      </c>
      <c r="DP50">
        <f>IF(ISNA(DH50),NA(),IF(OR(INDEX(Capability!$P$5:$P$54,$B$22)="",Settings!$F$7&lt;&gt;"Y"),NA(),INDEX(Capability!$P$5:$P$54,$B$22)))</f>
        <v/>
      </c>
      <c r="DX50">
        <f>IF((EA$1+46)&gt;DY$1,NA(),(EA$1+46)-4)</f>
        <v/>
      </c>
      <c r="DY50">
        <f>IF((EA$1+46)&gt;DY$1,NA(),INDEX('Data Entry'!$H$5:$BE$10004,(EA$1+46)-4,$B$23))</f>
        <v/>
      </c>
      <c r="DZ50">
        <f>IF(ISNA(DX50),NA(),INDEX(Capability!$K$5:$K$54,$B$23))</f>
        <v/>
      </c>
      <c r="EA50">
        <f>IF(ISNA(DX50),NA(),INDEX(Capability!$J$5:$J$54,$B$23))</f>
        <v/>
      </c>
      <c r="EB50">
        <f>IF(ISNA(DX50),NA(),INDEX(Capability!$L$5:$L$54,$B$23))</f>
        <v/>
      </c>
      <c r="EC50">
        <f>IF(OR(ISNA(DY50),ISNA(DY49)),NA(),ABS(DY50-DY49))</f>
        <v/>
      </c>
      <c r="ED50">
        <f>IF(ISNA(DX50),NA(),INDEX(Capability!$N$5:$N$54,$B$23))</f>
        <v/>
      </c>
      <c r="EE50">
        <f>IF(ISNA(DX50),NA(),IF(OR(INDEX(Capability!$Q$5:$Q$54,$B$23)="",Settings!$F$7&lt;&gt;"Y"),NA(),INDEX(Capability!$Q$5:$Q$54,$B$23)))</f>
        <v/>
      </c>
      <c r="EF50">
        <f>IF(ISNA(DX50),NA(),IF(OR(INDEX(Capability!$P$5:$P$54,$B$23)="",Settings!$F$7&lt;&gt;"Y"),NA(),INDEX(Capability!$P$5:$P$54,$B$23)))</f>
        <v/>
      </c>
    </row>
    <row r="51">
      <c r="A51" s="35" t="inlineStr">
        <is>
          <t>Median</t>
        </is>
      </c>
      <c r="B51" s="23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R51">
        <f>IF((CU$1+47)&gt;CS$1,NA(),(CU$1+47)-4)</f>
        <v/>
      </c>
      <c r="CS51">
        <f>IF((CU$1+47)&gt;CS$1,NA(),INDEX('Data Entry'!$H$5:$BE$10004,(CU$1+47)-4,$B$21))</f>
        <v/>
      </c>
      <c r="CT51">
        <f>IF(ISNA(CR51),NA(),INDEX(Capability!$K$5:$K$54,$B$21))</f>
        <v/>
      </c>
      <c r="CU51">
        <f>IF(ISNA(CR51),NA(),INDEX(Capability!$J$5:$J$54,$B$21))</f>
        <v/>
      </c>
      <c r="CV51">
        <f>IF(ISNA(CR51),NA(),INDEX(Capability!$L$5:$L$54,$B$21))</f>
        <v/>
      </c>
      <c r="CW51">
        <f>IF(OR(ISNA(CS51),ISNA(CS50)),NA(),ABS(CS51-CS50))</f>
        <v/>
      </c>
      <c r="CX51">
        <f>IF(ISNA(CR51),NA(),INDEX(Capability!$N$5:$N$54,$B$21))</f>
        <v/>
      </c>
      <c r="CY51">
        <f>IF(ISNA(CR51),NA(),IF(OR(INDEX(Capability!$Q$5:$Q$54,$B$21)="",Settings!$F$7&lt;&gt;"Y"),NA(),INDEX(Capability!$Q$5:$Q$54,$B$21)))</f>
        <v/>
      </c>
      <c r="CZ51">
        <f>IF(ISNA(CR51),NA(),IF(OR(INDEX(Capability!$P$5:$P$54,$B$21)="",Settings!$F$7&lt;&gt;"Y"),NA(),INDEX(Capability!$P$5:$P$54,$B$21)))</f>
        <v/>
      </c>
      <c r="DH51">
        <f>IF((DK$1+47)&gt;DI$1,NA(),(DK$1+47)-4)</f>
        <v/>
      </c>
      <c r="DI51">
        <f>IF((DK$1+47)&gt;DI$1,NA(),INDEX('Data Entry'!$H$5:$BE$10004,(DK$1+47)-4,$B$22))</f>
        <v/>
      </c>
      <c r="DJ51">
        <f>IF(ISNA(DH51),NA(),INDEX(Capability!$K$5:$K$54,$B$22))</f>
        <v/>
      </c>
      <c r="DK51">
        <f>IF(ISNA(DH51),NA(),INDEX(Capability!$J$5:$J$54,$B$22))</f>
        <v/>
      </c>
      <c r="DL51">
        <f>IF(ISNA(DH51),NA(),INDEX(Capability!$L$5:$L$54,$B$22))</f>
        <v/>
      </c>
      <c r="DM51">
        <f>IF(OR(ISNA(DI51),ISNA(DI50)),NA(),ABS(DI51-DI50))</f>
        <v/>
      </c>
      <c r="DN51">
        <f>IF(ISNA(DH51),NA(),INDEX(Capability!$N$5:$N$54,$B$22))</f>
        <v/>
      </c>
      <c r="DO51">
        <f>IF(ISNA(DH51),NA(),IF(OR(INDEX(Capability!$Q$5:$Q$54,$B$22)="",Settings!$F$7&lt;&gt;"Y"),NA(),INDEX(Capability!$Q$5:$Q$54,$B$22)))</f>
        <v/>
      </c>
      <c r="DP51">
        <f>IF(ISNA(DH51),NA(),IF(OR(INDEX(Capability!$P$5:$P$54,$B$22)="",Settings!$F$7&lt;&gt;"Y"),NA(),INDEX(Capability!$P$5:$P$54,$B$22)))</f>
        <v/>
      </c>
      <c r="DX51">
        <f>IF((EA$1+47)&gt;DY$1,NA(),(EA$1+47)-4)</f>
        <v/>
      </c>
      <c r="DY51">
        <f>IF((EA$1+47)&gt;DY$1,NA(),INDEX('Data Entry'!$H$5:$BE$10004,(EA$1+47)-4,$B$23))</f>
        <v/>
      </c>
      <c r="DZ51">
        <f>IF(ISNA(DX51),NA(),INDEX(Capability!$K$5:$K$54,$B$23))</f>
        <v/>
      </c>
      <c r="EA51">
        <f>IF(ISNA(DX51),NA(),INDEX(Capability!$J$5:$J$54,$B$23))</f>
        <v/>
      </c>
      <c r="EB51">
        <f>IF(ISNA(DX51),NA(),INDEX(Capability!$L$5:$L$54,$B$23))</f>
        <v/>
      </c>
      <c r="EC51">
        <f>IF(OR(ISNA(DY51),ISNA(DY50)),NA(),ABS(DY51-DY50))</f>
        <v/>
      </c>
      <c r="ED51">
        <f>IF(ISNA(DX51),NA(),INDEX(Capability!$N$5:$N$54,$B$23))</f>
        <v/>
      </c>
      <c r="EE51">
        <f>IF(ISNA(DX51),NA(),IF(OR(INDEX(Capability!$Q$5:$Q$54,$B$23)="",Settings!$F$7&lt;&gt;"Y"),NA(),INDEX(Capability!$Q$5:$Q$54,$B$23)))</f>
        <v/>
      </c>
      <c r="EF51">
        <f>IF(ISNA(DX51),NA(),IF(OR(INDEX(Capability!$P$5:$P$54,$B$23)="",Settings!$F$7&lt;&gt;"Y"),NA(),INDEX(Capability!$P$5:$P$54,$B$23)))</f>
        <v/>
      </c>
    </row>
    <row r="52">
      <c r="A52" s="35" t="inlineStr">
        <is>
          <t>Std Dev (overall)</t>
        </is>
      </c>
      <c r="B52" s="23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R52">
        <f>IF((CU$1+48)&gt;CS$1,NA(),(CU$1+48)-4)</f>
        <v/>
      </c>
      <c r="CS52">
        <f>IF((CU$1+48)&gt;CS$1,NA(),INDEX('Data Entry'!$H$5:$BE$10004,(CU$1+48)-4,$B$21))</f>
        <v/>
      </c>
      <c r="CT52">
        <f>IF(ISNA(CR52),NA(),INDEX(Capability!$K$5:$K$54,$B$21))</f>
        <v/>
      </c>
      <c r="CU52">
        <f>IF(ISNA(CR52),NA(),INDEX(Capability!$J$5:$J$54,$B$21))</f>
        <v/>
      </c>
      <c r="CV52">
        <f>IF(ISNA(CR52),NA(),INDEX(Capability!$L$5:$L$54,$B$21))</f>
        <v/>
      </c>
      <c r="CW52">
        <f>IF(OR(ISNA(CS52),ISNA(CS51)),NA(),ABS(CS52-CS51))</f>
        <v/>
      </c>
      <c r="CX52">
        <f>IF(ISNA(CR52),NA(),INDEX(Capability!$N$5:$N$54,$B$21))</f>
        <v/>
      </c>
      <c r="CY52">
        <f>IF(ISNA(CR52),NA(),IF(OR(INDEX(Capability!$Q$5:$Q$54,$B$21)="",Settings!$F$7&lt;&gt;"Y"),NA(),INDEX(Capability!$Q$5:$Q$54,$B$21)))</f>
        <v/>
      </c>
      <c r="CZ52">
        <f>IF(ISNA(CR52),NA(),IF(OR(INDEX(Capability!$P$5:$P$54,$B$21)="",Settings!$F$7&lt;&gt;"Y"),NA(),INDEX(Capability!$P$5:$P$54,$B$21)))</f>
        <v/>
      </c>
      <c r="DH52">
        <f>IF((DK$1+48)&gt;DI$1,NA(),(DK$1+48)-4)</f>
        <v/>
      </c>
      <c r="DI52">
        <f>IF((DK$1+48)&gt;DI$1,NA(),INDEX('Data Entry'!$H$5:$BE$10004,(DK$1+48)-4,$B$22))</f>
        <v/>
      </c>
      <c r="DJ52">
        <f>IF(ISNA(DH52),NA(),INDEX(Capability!$K$5:$K$54,$B$22))</f>
        <v/>
      </c>
      <c r="DK52">
        <f>IF(ISNA(DH52),NA(),INDEX(Capability!$J$5:$J$54,$B$22))</f>
        <v/>
      </c>
      <c r="DL52">
        <f>IF(ISNA(DH52),NA(),INDEX(Capability!$L$5:$L$54,$B$22))</f>
        <v/>
      </c>
      <c r="DM52">
        <f>IF(OR(ISNA(DI52),ISNA(DI51)),NA(),ABS(DI52-DI51))</f>
        <v/>
      </c>
      <c r="DN52">
        <f>IF(ISNA(DH52),NA(),INDEX(Capability!$N$5:$N$54,$B$22))</f>
        <v/>
      </c>
      <c r="DO52">
        <f>IF(ISNA(DH52),NA(),IF(OR(INDEX(Capability!$Q$5:$Q$54,$B$22)="",Settings!$F$7&lt;&gt;"Y"),NA(),INDEX(Capability!$Q$5:$Q$54,$B$22)))</f>
        <v/>
      </c>
      <c r="DP52">
        <f>IF(ISNA(DH52),NA(),IF(OR(INDEX(Capability!$P$5:$P$54,$B$22)="",Settings!$F$7&lt;&gt;"Y"),NA(),INDEX(Capability!$P$5:$P$54,$B$22)))</f>
        <v/>
      </c>
      <c r="DX52">
        <f>IF((EA$1+48)&gt;DY$1,NA(),(EA$1+48)-4)</f>
        <v/>
      </c>
      <c r="DY52">
        <f>IF((EA$1+48)&gt;DY$1,NA(),INDEX('Data Entry'!$H$5:$BE$10004,(EA$1+48)-4,$B$23))</f>
        <v/>
      </c>
      <c r="DZ52">
        <f>IF(ISNA(DX52),NA(),INDEX(Capability!$K$5:$K$54,$B$23))</f>
        <v/>
      </c>
      <c r="EA52">
        <f>IF(ISNA(DX52),NA(),INDEX(Capability!$J$5:$J$54,$B$23))</f>
        <v/>
      </c>
      <c r="EB52">
        <f>IF(ISNA(DX52),NA(),INDEX(Capability!$L$5:$L$54,$B$23))</f>
        <v/>
      </c>
      <c r="EC52">
        <f>IF(OR(ISNA(DY52),ISNA(DY51)),NA(),ABS(DY52-DY51))</f>
        <v/>
      </c>
      <c r="ED52">
        <f>IF(ISNA(DX52),NA(),INDEX(Capability!$N$5:$N$54,$B$23))</f>
        <v/>
      </c>
      <c r="EE52">
        <f>IF(ISNA(DX52),NA(),IF(OR(INDEX(Capability!$Q$5:$Q$54,$B$23)="",Settings!$F$7&lt;&gt;"Y"),NA(),INDEX(Capability!$Q$5:$Q$54,$B$23)))</f>
        <v/>
      </c>
      <c r="EF52">
        <f>IF(ISNA(DX52),NA(),IF(OR(INDEX(Capability!$P$5:$P$54,$B$23)="",Settings!$F$7&lt;&gt;"Y"),NA(),INDEX(Capability!$P$5:$P$54,$B$23)))</f>
        <v/>
      </c>
    </row>
    <row r="53">
      <c r="A53" s="35" t="inlineStr">
        <is>
          <t>Sigma (within)</t>
        </is>
      </c>
      <c r="B53" s="23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R53">
        <f>IF((CU$1+49)&gt;CS$1,NA(),(CU$1+49)-4)</f>
        <v/>
      </c>
      <c r="CS53">
        <f>IF((CU$1+49)&gt;CS$1,NA(),INDEX('Data Entry'!$H$5:$BE$10004,(CU$1+49)-4,$B$21))</f>
        <v/>
      </c>
      <c r="CT53">
        <f>IF(ISNA(CR53),NA(),INDEX(Capability!$K$5:$K$54,$B$21))</f>
        <v/>
      </c>
      <c r="CU53">
        <f>IF(ISNA(CR53),NA(),INDEX(Capability!$J$5:$J$54,$B$21))</f>
        <v/>
      </c>
      <c r="CV53">
        <f>IF(ISNA(CR53),NA(),INDEX(Capability!$L$5:$L$54,$B$21))</f>
        <v/>
      </c>
      <c r="CW53">
        <f>IF(OR(ISNA(CS53),ISNA(CS52)),NA(),ABS(CS53-CS52))</f>
        <v/>
      </c>
      <c r="CX53">
        <f>IF(ISNA(CR53),NA(),INDEX(Capability!$N$5:$N$54,$B$21))</f>
        <v/>
      </c>
      <c r="CY53">
        <f>IF(ISNA(CR53),NA(),IF(OR(INDEX(Capability!$Q$5:$Q$54,$B$21)="",Settings!$F$7&lt;&gt;"Y"),NA(),INDEX(Capability!$Q$5:$Q$54,$B$21)))</f>
        <v/>
      </c>
      <c r="CZ53">
        <f>IF(ISNA(CR53),NA(),IF(OR(INDEX(Capability!$P$5:$P$54,$B$21)="",Settings!$F$7&lt;&gt;"Y"),NA(),INDEX(Capability!$P$5:$P$54,$B$21)))</f>
        <v/>
      </c>
      <c r="DH53">
        <f>IF((DK$1+49)&gt;DI$1,NA(),(DK$1+49)-4)</f>
        <v/>
      </c>
      <c r="DI53">
        <f>IF((DK$1+49)&gt;DI$1,NA(),INDEX('Data Entry'!$H$5:$BE$10004,(DK$1+49)-4,$B$22))</f>
        <v/>
      </c>
      <c r="DJ53">
        <f>IF(ISNA(DH53),NA(),INDEX(Capability!$K$5:$K$54,$B$22))</f>
        <v/>
      </c>
      <c r="DK53">
        <f>IF(ISNA(DH53),NA(),INDEX(Capability!$J$5:$J$54,$B$22))</f>
        <v/>
      </c>
      <c r="DL53">
        <f>IF(ISNA(DH53),NA(),INDEX(Capability!$L$5:$L$54,$B$22))</f>
        <v/>
      </c>
      <c r="DM53">
        <f>IF(OR(ISNA(DI53),ISNA(DI52)),NA(),ABS(DI53-DI52))</f>
        <v/>
      </c>
      <c r="DN53">
        <f>IF(ISNA(DH53),NA(),INDEX(Capability!$N$5:$N$54,$B$22))</f>
        <v/>
      </c>
      <c r="DO53">
        <f>IF(ISNA(DH53),NA(),IF(OR(INDEX(Capability!$Q$5:$Q$54,$B$22)="",Settings!$F$7&lt;&gt;"Y"),NA(),INDEX(Capability!$Q$5:$Q$54,$B$22)))</f>
        <v/>
      </c>
      <c r="DP53">
        <f>IF(ISNA(DH53),NA(),IF(OR(INDEX(Capability!$P$5:$P$54,$B$22)="",Settings!$F$7&lt;&gt;"Y"),NA(),INDEX(Capability!$P$5:$P$54,$B$22)))</f>
        <v/>
      </c>
      <c r="DX53">
        <f>IF((EA$1+49)&gt;DY$1,NA(),(EA$1+49)-4)</f>
        <v/>
      </c>
      <c r="DY53">
        <f>IF((EA$1+49)&gt;DY$1,NA(),INDEX('Data Entry'!$H$5:$BE$10004,(EA$1+49)-4,$B$23))</f>
        <v/>
      </c>
      <c r="DZ53">
        <f>IF(ISNA(DX53),NA(),INDEX(Capability!$K$5:$K$54,$B$23))</f>
        <v/>
      </c>
      <c r="EA53">
        <f>IF(ISNA(DX53),NA(),INDEX(Capability!$J$5:$J$54,$B$23))</f>
        <v/>
      </c>
      <c r="EB53">
        <f>IF(ISNA(DX53),NA(),INDEX(Capability!$L$5:$L$54,$B$23))</f>
        <v/>
      </c>
      <c r="EC53">
        <f>IF(OR(ISNA(DY53),ISNA(DY52)),NA(),ABS(DY53-DY52))</f>
        <v/>
      </c>
      <c r="ED53">
        <f>IF(ISNA(DX53),NA(),INDEX(Capability!$N$5:$N$54,$B$23))</f>
        <v/>
      </c>
      <c r="EE53">
        <f>IF(ISNA(DX53),NA(),IF(OR(INDEX(Capability!$Q$5:$Q$54,$B$23)="",Settings!$F$7&lt;&gt;"Y"),NA(),INDEX(Capability!$Q$5:$Q$54,$B$23)))</f>
        <v/>
      </c>
      <c r="EF53">
        <f>IF(ISNA(DX53),NA(),IF(OR(INDEX(Capability!$P$5:$P$54,$B$23)="",Settings!$F$7&lt;&gt;"Y"),NA(),INDEX(Capability!$P$5:$P$54,$B$23)))</f>
        <v/>
      </c>
    </row>
    <row r="54">
      <c r="A54" s="37" t="inlineStr">
        <is>
          <t>CONTROL</t>
        </is>
      </c>
      <c r="B54" s="28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R54">
        <f>IF((CU$1+50)&gt;CS$1,NA(),(CU$1+50)-4)</f>
        <v/>
      </c>
      <c r="CS54">
        <f>IF((CU$1+50)&gt;CS$1,NA(),INDEX('Data Entry'!$H$5:$BE$10004,(CU$1+50)-4,$B$21))</f>
        <v/>
      </c>
      <c r="CT54">
        <f>IF(ISNA(CR54),NA(),INDEX(Capability!$K$5:$K$54,$B$21))</f>
        <v/>
      </c>
      <c r="CU54">
        <f>IF(ISNA(CR54),NA(),INDEX(Capability!$J$5:$J$54,$B$21))</f>
        <v/>
      </c>
      <c r="CV54">
        <f>IF(ISNA(CR54),NA(),INDEX(Capability!$L$5:$L$54,$B$21))</f>
        <v/>
      </c>
      <c r="CW54">
        <f>IF(OR(ISNA(CS54),ISNA(CS53)),NA(),ABS(CS54-CS53))</f>
        <v/>
      </c>
      <c r="CX54">
        <f>IF(ISNA(CR54),NA(),INDEX(Capability!$N$5:$N$54,$B$21))</f>
        <v/>
      </c>
      <c r="CY54">
        <f>IF(ISNA(CR54),NA(),IF(OR(INDEX(Capability!$Q$5:$Q$54,$B$21)="",Settings!$F$7&lt;&gt;"Y"),NA(),INDEX(Capability!$Q$5:$Q$54,$B$21)))</f>
        <v/>
      </c>
      <c r="CZ54">
        <f>IF(ISNA(CR54),NA(),IF(OR(INDEX(Capability!$P$5:$P$54,$B$21)="",Settings!$F$7&lt;&gt;"Y"),NA(),INDEX(Capability!$P$5:$P$54,$B$21)))</f>
        <v/>
      </c>
      <c r="DH54">
        <f>IF((DK$1+50)&gt;DI$1,NA(),(DK$1+50)-4)</f>
        <v/>
      </c>
      <c r="DI54">
        <f>IF((DK$1+50)&gt;DI$1,NA(),INDEX('Data Entry'!$H$5:$BE$10004,(DK$1+50)-4,$B$22))</f>
        <v/>
      </c>
      <c r="DJ54">
        <f>IF(ISNA(DH54),NA(),INDEX(Capability!$K$5:$K$54,$B$22))</f>
        <v/>
      </c>
      <c r="DK54">
        <f>IF(ISNA(DH54),NA(),INDEX(Capability!$J$5:$J$54,$B$22))</f>
        <v/>
      </c>
      <c r="DL54">
        <f>IF(ISNA(DH54),NA(),INDEX(Capability!$L$5:$L$54,$B$22))</f>
        <v/>
      </c>
      <c r="DM54">
        <f>IF(OR(ISNA(DI54),ISNA(DI53)),NA(),ABS(DI54-DI53))</f>
        <v/>
      </c>
      <c r="DN54">
        <f>IF(ISNA(DH54),NA(),INDEX(Capability!$N$5:$N$54,$B$22))</f>
        <v/>
      </c>
      <c r="DO54">
        <f>IF(ISNA(DH54),NA(),IF(OR(INDEX(Capability!$Q$5:$Q$54,$B$22)="",Settings!$F$7&lt;&gt;"Y"),NA(),INDEX(Capability!$Q$5:$Q$54,$B$22)))</f>
        <v/>
      </c>
      <c r="DP54">
        <f>IF(ISNA(DH54),NA(),IF(OR(INDEX(Capability!$P$5:$P$54,$B$22)="",Settings!$F$7&lt;&gt;"Y"),NA(),INDEX(Capability!$P$5:$P$54,$B$22)))</f>
        <v/>
      </c>
      <c r="DX54">
        <f>IF((EA$1+50)&gt;DY$1,NA(),(EA$1+50)-4)</f>
        <v/>
      </c>
      <c r="DY54">
        <f>IF((EA$1+50)&gt;DY$1,NA(),INDEX('Data Entry'!$H$5:$BE$10004,(EA$1+50)-4,$B$23))</f>
        <v/>
      </c>
      <c r="DZ54">
        <f>IF(ISNA(DX54),NA(),INDEX(Capability!$K$5:$K$54,$B$23))</f>
        <v/>
      </c>
      <c r="EA54">
        <f>IF(ISNA(DX54),NA(),INDEX(Capability!$J$5:$J$54,$B$23))</f>
        <v/>
      </c>
      <c r="EB54">
        <f>IF(ISNA(DX54),NA(),INDEX(Capability!$L$5:$L$54,$B$23))</f>
        <v/>
      </c>
      <c r="EC54">
        <f>IF(OR(ISNA(DY54),ISNA(DY53)),NA(),ABS(DY54-DY53))</f>
        <v/>
      </c>
      <c r="ED54">
        <f>IF(ISNA(DX54),NA(),INDEX(Capability!$N$5:$N$54,$B$23))</f>
        <v/>
      </c>
      <c r="EE54">
        <f>IF(ISNA(DX54),NA(),IF(OR(INDEX(Capability!$Q$5:$Q$54,$B$23)="",Settings!$F$7&lt;&gt;"Y"),NA(),INDEX(Capability!$Q$5:$Q$54,$B$23)))</f>
        <v/>
      </c>
      <c r="EF54">
        <f>IF(ISNA(DX54),NA(),IF(OR(INDEX(Capability!$P$5:$P$54,$B$23)="",Settings!$F$7&lt;&gt;"Y"),NA(),INDEX(Capability!$P$5:$P$54,$B$23)))</f>
        <v/>
      </c>
    </row>
    <row r="55">
      <c r="A55" s="35" t="inlineStr">
        <is>
          <t>UCL</t>
        </is>
      </c>
      <c r="B55" s="23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R55">
        <f>IF((CU$1+51)&gt;CS$1,NA(),(CU$1+51)-4)</f>
        <v/>
      </c>
      <c r="CS55">
        <f>IF((CU$1+51)&gt;CS$1,NA(),INDEX('Data Entry'!$H$5:$BE$10004,(CU$1+51)-4,$B$21))</f>
        <v/>
      </c>
      <c r="CT55">
        <f>IF(ISNA(CR55),NA(),INDEX(Capability!$K$5:$K$54,$B$21))</f>
        <v/>
      </c>
      <c r="CU55">
        <f>IF(ISNA(CR55),NA(),INDEX(Capability!$J$5:$J$54,$B$21))</f>
        <v/>
      </c>
      <c r="CV55">
        <f>IF(ISNA(CR55),NA(),INDEX(Capability!$L$5:$L$54,$B$21))</f>
        <v/>
      </c>
      <c r="CW55">
        <f>IF(OR(ISNA(CS55),ISNA(CS54)),NA(),ABS(CS55-CS54))</f>
        <v/>
      </c>
      <c r="CX55">
        <f>IF(ISNA(CR55),NA(),INDEX(Capability!$N$5:$N$54,$B$21))</f>
        <v/>
      </c>
      <c r="CY55">
        <f>IF(ISNA(CR55),NA(),IF(OR(INDEX(Capability!$Q$5:$Q$54,$B$21)="",Settings!$F$7&lt;&gt;"Y"),NA(),INDEX(Capability!$Q$5:$Q$54,$B$21)))</f>
        <v/>
      </c>
      <c r="CZ55">
        <f>IF(ISNA(CR55),NA(),IF(OR(INDEX(Capability!$P$5:$P$54,$B$21)="",Settings!$F$7&lt;&gt;"Y"),NA(),INDEX(Capability!$P$5:$P$54,$B$21)))</f>
        <v/>
      </c>
      <c r="DH55">
        <f>IF((DK$1+51)&gt;DI$1,NA(),(DK$1+51)-4)</f>
        <v/>
      </c>
      <c r="DI55">
        <f>IF((DK$1+51)&gt;DI$1,NA(),INDEX('Data Entry'!$H$5:$BE$10004,(DK$1+51)-4,$B$22))</f>
        <v/>
      </c>
      <c r="DJ55">
        <f>IF(ISNA(DH55),NA(),INDEX(Capability!$K$5:$K$54,$B$22))</f>
        <v/>
      </c>
      <c r="DK55">
        <f>IF(ISNA(DH55),NA(),INDEX(Capability!$J$5:$J$54,$B$22))</f>
        <v/>
      </c>
      <c r="DL55">
        <f>IF(ISNA(DH55),NA(),INDEX(Capability!$L$5:$L$54,$B$22))</f>
        <v/>
      </c>
      <c r="DM55">
        <f>IF(OR(ISNA(DI55),ISNA(DI54)),NA(),ABS(DI55-DI54))</f>
        <v/>
      </c>
      <c r="DN55">
        <f>IF(ISNA(DH55),NA(),INDEX(Capability!$N$5:$N$54,$B$22))</f>
        <v/>
      </c>
      <c r="DO55">
        <f>IF(ISNA(DH55),NA(),IF(OR(INDEX(Capability!$Q$5:$Q$54,$B$22)="",Settings!$F$7&lt;&gt;"Y"),NA(),INDEX(Capability!$Q$5:$Q$54,$B$22)))</f>
        <v/>
      </c>
      <c r="DP55">
        <f>IF(ISNA(DH55),NA(),IF(OR(INDEX(Capability!$P$5:$P$54,$B$22)="",Settings!$F$7&lt;&gt;"Y"),NA(),INDEX(Capability!$P$5:$P$54,$B$22)))</f>
        <v/>
      </c>
      <c r="DX55">
        <f>IF((EA$1+51)&gt;DY$1,NA(),(EA$1+51)-4)</f>
        <v/>
      </c>
      <c r="DY55">
        <f>IF((EA$1+51)&gt;DY$1,NA(),INDEX('Data Entry'!$H$5:$BE$10004,(EA$1+51)-4,$B$23))</f>
        <v/>
      </c>
      <c r="DZ55">
        <f>IF(ISNA(DX55),NA(),INDEX(Capability!$K$5:$K$54,$B$23))</f>
        <v/>
      </c>
      <c r="EA55">
        <f>IF(ISNA(DX55),NA(),INDEX(Capability!$J$5:$J$54,$B$23))</f>
        <v/>
      </c>
      <c r="EB55">
        <f>IF(ISNA(DX55),NA(),INDEX(Capability!$L$5:$L$54,$B$23))</f>
        <v/>
      </c>
      <c r="EC55">
        <f>IF(OR(ISNA(DY55),ISNA(DY54)),NA(),ABS(DY55-DY54))</f>
        <v/>
      </c>
      <c r="ED55">
        <f>IF(ISNA(DX55),NA(),INDEX(Capability!$N$5:$N$54,$B$23))</f>
        <v/>
      </c>
      <c r="EE55">
        <f>IF(ISNA(DX55),NA(),IF(OR(INDEX(Capability!$Q$5:$Q$54,$B$23)="",Settings!$F$7&lt;&gt;"Y"),NA(),INDEX(Capability!$Q$5:$Q$54,$B$23)))</f>
        <v/>
      </c>
      <c r="EF55">
        <f>IF(ISNA(DX55),NA(),IF(OR(INDEX(Capability!$P$5:$P$54,$B$23)="",Settings!$F$7&lt;&gt;"Y"),NA(),INDEX(Capability!$P$5:$P$54,$B$23)))</f>
        <v/>
      </c>
    </row>
    <row r="56">
      <c r="A56" s="35" t="inlineStr">
        <is>
          <t>CL</t>
        </is>
      </c>
      <c r="B56" s="23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R56">
        <f>IF((CU$1+52)&gt;CS$1,NA(),(CU$1+52)-4)</f>
        <v/>
      </c>
      <c r="CS56">
        <f>IF((CU$1+52)&gt;CS$1,NA(),INDEX('Data Entry'!$H$5:$BE$10004,(CU$1+52)-4,$B$21))</f>
        <v/>
      </c>
      <c r="CT56">
        <f>IF(ISNA(CR56),NA(),INDEX(Capability!$K$5:$K$54,$B$21))</f>
        <v/>
      </c>
      <c r="CU56">
        <f>IF(ISNA(CR56),NA(),INDEX(Capability!$J$5:$J$54,$B$21))</f>
        <v/>
      </c>
      <c r="CV56">
        <f>IF(ISNA(CR56),NA(),INDEX(Capability!$L$5:$L$54,$B$21))</f>
        <v/>
      </c>
      <c r="CW56">
        <f>IF(OR(ISNA(CS56),ISNA(CS55)),NA(),ABS(CS56-CS55))</f>
        <v/>
      </c>
      <c r="CX56">
        <f>IF(ISNA(CR56),NA(),INDEX(Capability!$N$5:$N$54,$B$21))</f>
        <v/>
      </c>
      <c r="CY56">
        <f>IF(ISNA(CR56),NA(),IF(OR(INDEX(Capability!$Q$5:$Q$54,$B$21)="",Settings!$F$7&lt;&gt;"Y"),NA(),INDEX(Capability!$Q$5:$Q$54,$B$21)))</f>
        <v/>
      </c>
      <c r="CZ56">
        <f>IF(ISNA(CR56),NA(),IF(OR(INDEX(Capability!$P$5:$P$54,$B$21)="",Settings!$F$7&lt;&gt;"Y"),NA(),INDEX(Capability!$P$5:$P$54,$B$21)))</f>
        <v/>
      </c>
      <c r="DH56">
        <f>IF((DK$1+52)&gt;DI$1,NA(),(DK$1+52)-4)</f>
        <v/>
      </c>
      <c r="DI56">
        <f>IF((DK$1+52)&gt;DI$1,NA(),INDEX('Data Entry'!$H$5:$BE$10004,(DK$1+52)-4,$B$22))</f>
        <v/>
      </c>
      <c r="DJ56">
        <f>IF(ISNA(DH56),NA(),INDEX(Capability!$K$5:$K$54,$B$22))</f>
        <v/>
      </c>
      <c r="DK56">
        <f>IF(ISNA(DH56),NA(),INDEX(Capability!$J$5:$J$54,$B$22))</f>
        <v/>
      </c>
      <c r="DL56">
        <f>IF(ISNA(DH56),NA(),INDEX(Capability!$L$5:$L$54,$B$22))</f>
        <v/>
      </c>
      <c r="DM56">
        <f>IF(OR(ISNA(DI56),ISNA(DI55)),NA(),ABS(DI56-DI55))</f>
        <v/>
      </c>
      <c r="DN56">
        <f>IF(ISNA(DH56),NA(),INDEX(Capability!$N$5:$N$54,$B$22))</f>
        <v/>
      </c>
      <c r="DO56">
        <f>IF(ISNA(DH56),NA(),IF(OR(INDEX(Capability!$Q$5:$Q$54,$B$22)="",Settings!$F$7&lt;&gt;"Y"),NA(),INDEX(Capability!$Q$5:$Q$54,$B$22)))</f>
        <v/>
      </c>
      <c r="DP56">
        <f>IF(ISNA(DH56),NA(),IF(OR(INDEX(Capability!$P$5:$P$54,$B$22)="",Settings!$F$7&lt;&gt;"Y"),NA(),INDEX(Capability!$P$5:$P$54,$B$22)))</f>
        <v/>
      </c>
      <c r="DX56">
        <f>IF((EA$1+52)&gt;DY$1,NA(),(EA$1+52)-4)</f>
        <v/>
      </c>
      <c r="DY56">
        <f>IF((EA$1+52)&gt;DY$1,NA(),INDEX('Data Entry'!$H$5:$BE$10004,(EA$1+52)-4,$B$23))</f>
        <v/>
      </c>
      <c r="DZ56">
        <f>IF(ISNA(DX56),NA(),INDEX(Capability!$K$5:$K$54,$B$23))</f>
        <v/>
      </c>
      <c r="EA56">
        <f>IF(ISNA(DX56),NA(),INDEX(Capability!$J$5:$J$54,$B$23))</f>
        <v/>
      </c>
      <c r="EB56">
        <f>IF(ISNA(DX56),NA(),INDEX(Capability!$L$5:$L$54,$B$23))</f>
        <v/>
      </c>
      <c r="EC56">
        <f>IF(OR(ISNA(DY56),ISNA(DY55)),NA(),ABS(DY56-DY55))</f>
        <v/>
      </c>
      <c r="ED56">
        <f>IF(ISNA(DX56),NA(),INDEX(Capability!$N$5:$N$54,$B$23))</f>
        <v/>
      </c>
      <c r="EE56">
        <f>IF(ISNA(DX56),NA(),IF(OR(INDEX(Capability!$Q$5:$Q$54,$B$23)="",Settings!$F$7&lt;&gt;"Y"),NA(),INDEX(Capability!$Q$5:$Q$54,$B$23)))</f>
        <v/>
      </c>
      <c r="EF56">
        <f>IF(ISNA(DX56),NA(),IF(OR(INDEX(Capability!$P$5:$P$54,$B$23)="",Settings!$F$7&lt;&gt;"Y"),NA(),INDEX(Capability!$P$5:$P$54,$B$23)))</f>
        <v/>
      </c>
    </row>
    <row r="57">
      <c r="A57" s="35" t="inlineStr">
        <is>
          <t>LCL</t>
        </is>
      </c>
      <c r="B57" s="23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R57">
        <f>IF((CU$1+53)&gt;CS$1,NA(),(CU$1+53)-4)</f>
        <v/>
      </c>
      <c r="CS57">
        <f>IF((CU$1+53)&gt;CS$1,NA(),INDEX('Data Entry'!$H$5:$BE$10004,(CU$1+53)-4,$B$21))</f>
        <v/>
      </c>
      <c r="CT57">
        <f>IF(ISNA(CR57),NA(),INDEX(Capability!$K$5:$K$54,$B$21))</f>
        <v/>
      </c>
      <c r="CU57">
        <f>IF(ISNA(CR57),NA(),INDEX(Capability!$J$5:$J$54,$B$21))</f>
        <v/>
      </c>
      <c r="CV57">
        <f>IF(ISNA(CR57),NA(),INDEX(Capability!$L$5:$L$54,$B$21))</f>
        <v/>
      </c>
      <c r="CW57">
        <f>IF(OR(ISNA(CS57),ISNA(CS56)),NA(),ABS(CS57-CS56))</f>
        <v/>
      </c>
      <c r="CX57">
        <f>IF(ISNA(CR57),NA(),INDEX(Capability!$N$5:$N$54,$B$21))</f>
        <v/>
      </c>
      <c r="CY57">
        <f>IF(ISNA(CR57),NA(),IF(OR(INDEX(Capability!$Q$5:$Q$54,$B$21)="",Settings!$F$7&lt;&gt;"Y"),NA(),INDEX(Capability!$Q$5:$Q$54,$B$21)))</f>
        <v/>
      </c>
      <c r="CZ57">
        <f>IF(ISNA(CR57),NA(),IF(OR(INDEX(Capability!$P$5:$P$54,$B$21)="",Settings!$F$7&lt;&gt;"Y"),NA(),INDEX(Capability!$P$5:$P$54,$B$21)))</f>
        <v/>
      </c>
      <c r="DH57">
        <f>IF((DK$1+53)&gt;DI$1,NA(),(DK$1+53)-4)</f>
        <v/>
      </c>
      <c r="DI57">
        <f>IF((DK$1+53)&gt;DI$1,NA(),INDEX('Data Entry'!$H$5:$BE$10004,(DK$1+53)-4,$B$22))</f>
        <v/>
      </c>
      <c r="DJ57">
        <f>IF(ISNA(DH57),NA(),INDEX(Capability!$K$5:$K$54,$B$22))</f>
        <v/>
      </c>
      <c r="DK57">
        <f>IF(ISNA(DH57),NA(),INDEX(Capability!$J$5:$J$54,$B$22))</f>
        <v/>
      </c>
      <c r="DL57">
        <f>IF(ISNA(DH57),NA(),INDEX(Capability!$L$5:$L$54,$B$22))</f>
        <v/>
      </c>
      <c r="DM57">
        <f>IF(OR(ISNA(DI57),ISNA(DI56)),NA(),ABS(DI57-DI56))</f>
        <v/>
      </c>
      <c r="DN57">
        <f>IF(ISNA(DH57),NA(),INDEX(Capability!$N$5:$N$54,$B$22))</f>
        <v/>
      </c>
      <c r="DO57">
        <f>IF(ISNA(DH57),NA(),IF(OR(INDEX(Capability!$Q$5:$Q$54,$B$22)="",Settings!$F$7&lt;&gt;"Y"),NA(),INDEX(Capability!$Q$5:$Q$54,$B$22)))</f>
        <v/>
      </c>
      <c r="DP57">
        <f>IF(ISNA(DH57),NA(),IF(OR(INDEX(Capability!$P$5:$P$54,$B$22)="",Settings!$F$7&lt;&gt;"Y"),NA(),INDEX(Capability!$P$5:$P$54,$B$22)))</f>
        <v/>
      </c>
      <c r="DX57">
        <f>IF((EA$1+53)&gt;DY$1,NA(),(EA$1+53)-4)</f>
        <v/>
      </c>
      <c r="DY57">
        <f>IF((EA$1+53)&gt;DY$1,NA(),INDEX('Data Entry'!$H$5:$BE$10004,(EA$1+53)-4,$B$23))</f>
        <v/>
      </c>
      <c r="DZ57">
        <f>IF(ISNA(DX57),NA(),INDEX(Capability!$K$5:$K$54,$B$23))</f>
        <v/>
      </c>
      <c r="EA57">
        <f>IF(ISNA(DX57),NA(),INDEX(Capability!$J$5:$J$54,$B$23))</f>
        <v/>
      </c>
      <c r="EB57">
        <f>IF(ISNA(DX57),NA(),INDEX(Capability!$L$5:$L$54,$B$23))</f>
        <v/>
      </c>
      <c r="EC57">
        <f>IF(OR(ISNA(DY57),ISNA(DY56)),NA(),ABS(DY57-DY56))</f>
        <v/>
      </c>
      <c r="ED57">
        <f>IF(ISNA(DX57),NA(),INDEX(Capability!$N$5:$N$54,$B$23))</f>
        <v/>
      </c>
      <c r="EE57">
        <f>IF(ISNA(DX57),NA(),IF(OR(INDEX(Capability!$Q$5:$Q$54,$B$23)="",Settings!$F$7&lt;&gt;"Y"),NA(),INDEX(Capability!$Q$5:$Q$54,$B$23)))</f>
        <v/>
      </c>
      <c r="EF57">
        <f>IF(ISNA(DX57),NA(),IF(OR(INDEX(Capability!$P$5:$P$54,$B$23)="",Settings!$F$7&lt;&gt;"Y"),NA(),INDEX(Capability!$P$5:$P$54,$B$23)))</f>
        <v/>
      </c>
    </row>
    <row r="58">
      <c r="A58" s="35" t="inlineStr">
        <is>
          <t>mR-bar</t>
        </is>
      </c>
      <c r="B58" s="23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R58">
        <f>IF((CU$1+54)&gt;CS$1,NA(),(CU$1+54)-4)</f>
        <v/>
      </c>
      <c r="CS58">
        <f>IF((CU$1+54)&gt;CS$1,NA(),INDEX('Data Entry'!$H$5:$BE$10004,(CU$1+54)-4,$B$21))</f>
        <v/>
      </c>
      <c r="CT58">
        <f>IF(ISNA(CR58),NA(),INDEX(Capability!$K$5:$K$54,$B$21))</f>
        <v/>
      </c>
      <c r="CU58">
        <f>IF(ISNA(CR58),NA(),INDEX(Capability!$J$5:$J$54,$B$21))</f>
        <v/>
      </c>
      <c r="CV58">
        <f>IF(ISNA(CR58),NA(),INDEX(Capability!$L$5:$L$54,$B$21))</f>
        <v/>
      </c>
      <c r="CW58">
        <f>IF(OR(ISNA(CS58),ISNA(CS57)),NA(),ABS(CS58-CS57))</f>
        <v/>
      </c>
      <c r="CX58">
        <f>IF(ISNA(CR58),NA(),INDEX(Capability!$N$5:$N$54,$B$21))</f>
        <v/>
      </c>
      <c r="CY58">
        <f>IF(ISNA(CR58),NA(),IF(OR(INDEX(Capability!$Q$5:$Q$54,$B$21)="",Settings!$F$7&lt;&gt;"Y"),NA(),INDEX(Capability!$Q$5:$Q$54,$B$21)))</f>
        <v/>
      </c>
      <c r="CZ58">
        <f>IF(ISNA(CR58),NA(),IF(OR(INDEX(Capability!$P$5:$P$54,$B$21)="",Settings!$F$7&lt;&gt;"Y"),NA(),INDEX(Capability!$P$5:$P$54,$B$21)))</f>
        <v/>
      </c>
      <c r="DH58">
        <f>IF((DK$1+54)&gt;DI$1,NA(),(DK$1+54)-4)</f>
        <v/>
      </c>
      <c r="DI58">
        <f>IF((DK$1+54)&gt;DI$1,NA(),INDEX('Data Entry'!$H$5:$BE$10004,(DK$1+54)-4,$B$22))</f>
        <v/>
      </c>
      <c r="DJ58">
        <f>IF(ISNA(DH58),NA(),INDEX(Capability!$K$5:$K$54,$B$22))</f>
        <v/>
      </c>
      <c r="DK58">
        <f>IF(ISNA(DH58),NA(),INDEX(Capability!$J$5:$J$54,$B$22))</f>
        <v/>
      </c>
      <c r="DL58">
        <f>IF(ISNA(DH58),NA(),INDEX(Capability!$L$5:$L$54,$B$22))</f>
        <v/>
      </c>
      <c r="DM58">
        <f>IF(OR(ISNA(DI58),ISNA(DI57)),NA(),ABS(DI58-DI57))</f>
        <v/>
      </c>
      <c r="DN58">
        <f>IF(ISNA(DH58),NA(),INDEX(Capability!$N$5:$N$54,$B$22))</f>
        <v/>
      </c>
      <c r="DO58">
        <f>IF(ISNA(DH58),NA(),IF(OR(INDEX(Capability!$Q$5:$Q$54,$B$22)="",Settings!$F$7&lt;&gt;"Y"),NA(),INDEX(Capability!$Q$5:$Q$54,$B$22)))</f>
        <v/>
      </c>
      <c r="DP58">
        <f>IF(ISNA(DH58),NA(),IF(OR(INDEX(Capability!$P$5:$P$54,$B$22)="",Settings!$F$7&lt;&gt;"Y"),NA(),INDEX(Capability!$P$5:$P$54,$B$22)))</f>
        <v/>
      </c>
      <c r="DX58">
        <f>IF((EA$1+54)&gt;DY$1,NA(),(EA$1+54)-4)</f>
        <v/>
      </c>
      <c r="DY58">
        <f>IF((EA$1+54)&gt;DY$1,NA(),INDEX('Data Entry'!$H$5:$BE$10004,(EA$1+54)-4,$B$23))</f>
        <v/>
      </c>
      <c r="DZ58">
        <f>IF(ISNA(DX58),NA(),INDEX(Capability!$K$5:$K$54,$B$23))</f>
        <v/>
      </c>
      <c r="EA58">
        <f>IF(ISNA(DX58),NA(),INDEX(Capability!$J$5:$J$54,$B$23))</f>
        <v/>
      </c>
      <c r="EB58">
        <f>IF(ISNA(DX58),NA(),INDEX(Capability!$L$5:$L$54,$B$23))</f>
        <v/>
      </c>
      <c r="EC58">
        <f>IF(OR(ISNA(DY58),ISNA(DY57)),NA(),ABS(DY58-DY57))</f>
        <v/>
      </c>
      <c r="ED58">
        <f>IF(ISNA(DX58),NA(),INDEX(Capability!$N$5:$N$54,$B$23))</f>
        <v/>
      </c>
      <c r="EE58">
        <f>IF(ISNA(DX58),NA(),IF(OR(INDEX(Capability!$Q$5:$Q$54,$B$23)="",Settings!$F$7&lt;&gt;"Y"),NA(),INDEX(Capability!$Q$5:$Q$54,$B$23)))</f>
        <v/>
      </c>
      <c r="EF58">
        <f>IF(ISNA(DX58),NA(),IF(OR(INDEX(Capability!$P$5:$P$54,$B$23)="",Settings!$F$7&lt;&gt;"Y"),NA(),INDEX(Capability!$P$5:$P$54,$B$23)))</f>
        <v/>
      </c>
    </row>
    <row r="59">
      <c r="A59" s="35" t="inlineStr">
        <is>
          <t>mR UCL</t>
        </is>
      </c>
      <c r="B59" s="23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R59">
        <f>IF((CU$1+55)&gt;CS$1,NA(),(CU$1+55)-4)</f>
        <v/>
      </c>
      <c r="CS59">
        <f>IF((CU$1+55)&gt;CS$1,NA(),INDEX('Data Entry'!$H$5:$BE$10004,(CU$1+55)-4,$B$21))</f>
        <v/>
      </c>
      <c r="CT59">
        <f>IF(ISNA(CR59),NA(),INDEX(Capability!$K$5:$K$54,$B$21))</f>
        <v/>
      </c>
      <c r="CU59">
        <f>IF(ISNA(CR59),NA(),INDEX(Capability!$J$5:$J$54,$B$21))</f>
        <v/>
      </c>
      <c r="CV59">
        <f>IF(ISNA(CR59),NA(),INDEX(Capability!$L$5:$L$54,$B$21))</f>
        <v/>
      </c>
      <c r="CW59">
        <f>IF(OR(ISNA(CS59),ISNA(CS58)),NA(),ABS(CS59-CS58))</f>
        <v/>
      </c>
      <c r="CX59">
        <f>IF(ISNA(CR59),NA(),INDEX(Capability!$N$5:$N$54,$B$21))</f>
        <v/>
      </c>
      <c r="CY59">
        <f>IF(ISNA(CR59),NA(),IF(OR(INDEX(Capability!$Q$5:$Q$54,$B$21)="",Settings!$F$7&lt;&gt;"Y"),NA(),INDEX(Capability!$Q$5:$Q$54,$B$21)))</f>
        <v/>
      </c>
      <c r="CZ59">
        <f>IF(ISNA(CR59),NA(),IF(OR(INDEX(Capability!$P$5:$P$54,$B$21)="",Settings!$F$7&lt;&gt;"Y"),NA(),INDEX(Capability!$P$5:$P$54,$B$21)))</f>
        <v/>
      </c>
      <c r="DH59">
        <f>IF((DK$1+55)&gt;DI$1,NA(),(DK$1+55)-4)</f>
        <v/>
      </c>
      <c r="DI59">
        <f>IF((DK$1+55)&gt;DI$1,NA(),INDEX('Data Entry'!$H$5:$BE$10004,(DK$1+55)-4,$B$22))</f>
        <v/>
      </c>
      <c r="DJ59">
        <f>IF(ISNA(DH59),NA(),INDEX(Capability!$K$5:$K$54,$B$22))</f>
        <v/>
      </c>
      <c r="DK59">
        <f>IF(ISNA(DH59),NA(),INDEX(Capability!$J$5:$J$54,$B$22))</f>
        <v/>
      </c>
      <c r="DL59">
        <f>IF(ISNA(DH59),NA(),INDEX(Capability!$L$5:$L$54,$B$22))</f>
        <v/>
      </c>
      <c r="DM59">
        <f>IF(OR(ISNA(DI59),ISNA(DI58)),NA(),ABS(DI59-DI58))</f>
        <v/>
      </c>
      <c r="DN59">
        <f>IF(ISNA(DH59),NA(),INDEX(Capability!$N$5:$N$54,$B$22))</f>
        <v/>
      </c>
      <c r="DO59">
        <f>IF(ISNA(DH59),NA(),IF(OR(INDEX(Capability!$Q$5:$Q$54,$B$22)="",Settings!$F$7&lt;&gt;"Y"),NA(),INDEX(Capability!$Q$5:$Q$54,$B$22)))</f>
        <v/>
      </c>
      <c r="DP59">
        <f>IF(ISNA(DH59),NA(),IF(OR(INDEX(Capability!$P$5:$P$54,$B$22)="",Settings!$F$7&lt;&gt;"Y"),NA(),INDEX(Capability!$P$5:$P$54,$B$22)))</f>
        <v/>
      </c>
      <c r="DX59">
        <f>IF((EA$1+55)&gt;DY$1,NA(),(EA$1+55)-4)</f>
        <v/>
      </c>
      <c r="DY59">
        <f>IF((EA$1+55)&gt;DY$1,NA(),INDEX('Data Entry'!$H$5:$BE$10004,(EA$1+55)-4,$B$23))</f>
        <v/>
      </c>
      <c r="DZ59">
        <f>IF(ISNA(DX59),NA(),INDEX(Capability!$K$5:$K$54,$B$23))</f>
        <v/>
      </c>
      <c r="EA59">
        <f>IF(ISNA(DX59),NA(),INDEX(Capability!$J$5:$J$54,$B$23))</f>
        <v/>
      </c>
      <c r="EB59">
        <f>IF(ISNA(DX59),NA(),INDEX(Capability!$L$5:$L$54,$B$23))</f>
        <v/>
      </c>
      <c r="EC59">
        <f>IF(OR(ISNA(DY59),ISNA(DY58)),NA(),ABS(DY59-DY58))</f>
        <v/>
      </c>
      <c r="ED59">
        <f>IF(ISNA(DX59),NA(),INDEX(Capability!$N$5:$N$54,$B$23))</f>
        <v/>
      </c>
      <c r="EE59">
        <f>IF(ISNA(DX59),NA(),IF(OR(INDEX(Capability!$Q$5:$Q$54,$B$23)="",Settings!$F$7&lt;&gt;"Y"),NA(),INDEX(Capability!$Q$5:$Q$54,$B$23)))</f>
        <v/>
      </c>
      <c r="EF59">
        <f>IF(ISNA(DX59),NA(),IF(OR(INDEX(Capability!$P$5:$P$54,$B$23)="",Settings!$F$7&lt;&gt;"Y"),NA(),INDEX(Capability!$P$5:$P$54,$B$23)))</f>
        <v/>
      </c>
    </row>
    <row r="60">
      <c r="A60" s="37" t="inlineStr">
        <is>
          <t>SPECIFICATION</t>
        </is>
      </c>
      <c r="B60" s="28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R60">
        <f>IF((CU$1+56)&gt;CS$1,NA(),(CU$1+56)-4)</f>
        <v/>
      </c>
      <c r="CS60">
        <f>IF((CU$1+56)&gt;CS$1,NA(),INDEX('Data Entry'!$H$5:$BE$10004,(CU$1+56)-4,$B$21))</f>
        <v/>
      </c>
      <c r="CT60">
        <f>IF(ISNA(CR60),NA(),INDEX(Capability!$K$5:$K$54,$B$21))</f>
        <v/>
      </c>
      <c r="CU60">
        <f>IF(ISNA(CR60),NA(),INDEX(Capability!$J$5:$J$54,$B$21))</f>
        <v/>
      </c>
      <c r="CV60">
        <f>IF(ISNA(CR60),NA(),INDEX(Capability!$L$5:$L$54,$B$21))</f>
        <v/>
      </c>
      <c r="CW60">
        <f>IF(OR(ISNA(CS60),ISNA(CS59)),NA(),ABS(CS60-CS59))</f>
        <v/>
      </c>
      <c r="CX60">
        <f>IF(ISNA(CR60),NA(),INDEX(Capability!$N$5:$N$54,$B$21))</f>
        <v/>
      </c>
      <c r="CY60">
        <f>IF(ISNA(CR60),NA(),IF(OR(INDEX(Capability!$Q$5:$Q$54,$B$21)="",Settings!$F$7&lt;&gt;"Y"),NA(),INDEX(Capability!$Q$5:$Q$54,$B$21)))</f>
        <v/>
      </c>
      <c r="CZ60">
        <f>IF(ISNA(CR60),NA(),IF(OR(INDEX(Capability!$P$5:$P$54,$B$21)="",Settings!$F$7&lt;&gt;"Y"),NA(),INDEX(Capability!$P$5:$P$54,$B$21)))</f>
        <v/>
      </c>
      <c r="DH60">
        <f>IF((DK$1+56)&gt;DI$1,NA(),(DK$1+56)-4)</f>
        <v/>
      </c>
      <c r="DI60">
        <f>IF((DK$1+56)&gt;DI$1,NA(),INDEX('Data Entry'!$H$5:$BE$10004,(DK$1+56)-4,$B$22))</f>
        <v/>
      </c>
      <c r="DJ60">
        <f>IF(ISNA(DH60),NA(),INDEX(Capability!$K$5:$K$54,$B$22))</f>
        <v/>
      </c>
      <c r="DK60">
        <f>IF(ISNA(DH60),NA(),INDEX(Capability!$J$5:$J$54,$B$22))</f>
        <v/>
      </c>
      <c r="DL60">
        <f>IF(ISNA(DH60),NA(),INDEX(Capability!$L$5:$L$54,$B$22))</f>
        <v/>
      </c>
      <c r="DM60">
        <f>IF(OR(ISNA(DI60),ISNA(DI59)),NA(),ABS(DI60-DI59))</f>
        <v/>
      </c>
      <c r="DN60">
        <f>IF(ISNA(DH60),NA(),INDEX(Capability!$N$5:$N$54,$B$22))</f>
        <v/>
      </c>
      <c r="DO60">
        <f>IF(ISNA(DH60),NA(),IF(OR(INDEX(Capability!$Q$5:$Q$54,$B$22)="",Settings!$F$7&lt;&gt;"Y"),NA(),INDEX(Capability!$Q$5:$Q$54,$B$22)))</f>
        <v/>
      </c>
      <c r="DP60">
        <f>IF(ISNA(DH60),NA(),IF(OR(INDEX(Capability!$P$5:$P$54,$B$22)="",Settings!$F$7&lt;&gt;"Y"),NA(),INDEX(Capability!$P$5:$P$54,$B$22)))</f>
        <v/>
      </c>
      <c r="DX60">
        <f>IF((EA$1+56)&gt;DY$1,NA(),(EA$1+56)-4)</f>
        <v/>
      </c>
      <c r="DY60">
        <f>IF((EA$1+56)&gt;DY$1,NA(),INDEX('Data Entry'!$H$5:$BE$10004,(EA$1+56)-4,$B$23))</f>
        <v/>
      </c>
      <c r="DZ60">
        <f>IF(ISNA(DX60),NA(),INDEX(Capability!$K$5:$K$54,$B$23))</f>
        <v/>
      </c>
      <c r="EA60">
        <f>IF(ISNA(DX60),NA(),INDEX(Capability!$J$5:$J$54,$B$23))</f>
        <v/>
      </c>
      <c r="EB60">
        <f>IF(ISNA(DX60),NA(),INDEX(Capability!$L$5:$L$54,$B$23))</f>
        <v/>
      </c>
      <c r="EC60">
        <f>IF(OR(ISNA(DY60),ISNA(DY59)),NA(),ABS(DY60-DY59))</f>
        <v/>
      </c>
      <c r="ED60">
        <f>IF(ISNA(DX60),NA(),INDEX(Capability!$N$5:$N$54,$B$23))</f>
        <v/>
      </c>
      <c r="EE60">
        <f>IF(ISNA(DX60),NA(),IF(OR(INDEX(Capability!$Q$5:$Q$54,$B$23)="",Settings!$F$7&lt;&gt;"Y"),NA(),INDEX(Capability!$Q$5:$Q$54,$B$23)))</f>
        <v/>
      </c>
      <c r="EF60">
        <f>IF(ISNA(DX60),NA(),IF(OR(INDEX(Capability!$P$5:$P$54,$B$23)="",Settings!$F$7&lt;&gt;"Y"),NA(),INDEX(Capability!$P$5:$P$54,$B$23)))</f>
        <v/>
      </c>
    </row>
    <row r="61">
      <c r="A61" s="35" t="inlineStr">
        <is>
          <t>USL</t>
        </is>
      </c>
      <c r="B61" s="23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R61">
        <f>IF((CU$1+57)&gt;CS$1,NA(),(CU$1+57)-4)</f>
        <v/>
      </c>
      <c r="CS61">
        <f>IF((CU$1+57)&gt;CS$1,NA(),INDEX('Data Entry'!$H$5:$BE$10004,(CU$1+57)-4,$B$21))</f>
        <v/>
      </c>
      <c r="CT61">
        <f>IF(ISNA(CR61),NA(),INDEX(Capability!$K$5:$K$54,$B$21))</f>
        <v/>
      </c>
      <c r="CU61">
        <f>IF(ISNA(CR61),NA(),INDEX(Capability!$J$5:$J$54,$B$21))</f>
        <v/>
      </c>
      <c r="CV61">
        <f>IF(ISNA(CR61),NA(),INDEX(Capability!$L$5:$L$54,$B$21))</f>
        <v/>
      </c>
      <c r="CW61">
        <f>IF(OR(ISNA(CS61),ISNA(CS60)),NA(),ABS(CS61-CS60))</f>
        <v/>
      </c>
      <c r="CX61">
        <f>IF(ISNA(CR61),NA(),INDEX(Capability!$N$5:$N$54,$B$21))</f>
        <v/>
      </c>
      <c r="CY61">
        <f>IF(ISNA(CR61),NA(),IF(OR(INDEX(Capability!$Q$5:$Q$54,$B$21)="",Settings!$F$7&lt;&gt;"Y"),NA(),INDEX(Capability!$Q$5:$Q$54,$B$21)))</f>
        <v/>
      </c>
      <c r="CZ61">
        <f>IF(ISNA(CR61),NA(),IF(OR(INDEX(Capability!$P$5:$P$54,$B$21)="",Settings!$F$7&lt;&gt;"Y"),NA(),INDEX(Capability!$P$5:$P$54,$B$21)))</f>
        <v/>
      </c>
      <c r="DH61">
        <f>IF((DK$1+57)&gt;DI$1,NA(),(DK$1+57)-4)</f>
        <v/>
      </c>
      <c r="DI61">
        <f>IF((DK$1+57)&gt;DI$1,NA(),INDEX('Data Entry'!$H$5:$BE$10004,(DK$1+57)-4,$B$22))</f>
        <v/>
      </c>
      <c r="DJ61">
        <f>IF(ISNA(DH61),NA(),INDEX(Capability!$K$5:$K$54,$B$22))</f>
        <v/>
      </c>
      <c r="DK61">
        <f>IF(ISNA(DH61),NA(),INDEX(Capability!$J$5:$J$54,$B$22))</f>
        <v/>
      </c>
      <c r="DL61">
        <f>IF(ISNA(DH61),NA(),INDEX(Capability!$L$5:$L$54,$B$22))</f>
        <v/>
      </c>
      <c r="DM61">
        <f>IF(OR(ISNA(DI61),ISNA(DI60)),NA(),ABS(DI61-DI60))</f>
        <v/>
      </c>
      <c r="DN61">
        <f>IF(ISNA(DH61),NA(),INDEX(Capability!$N$5:$N$54,$B$22))</f>
        <v/>
      </c>
      <c r="DO61">
        <f>IF(ISNA(DH61),NA(),IF(OR(INDEX(Capability!$Q$5:$Q$54,$B$22)="",Settings!$F$7&lt;&gt;"Y"),NA(),INDEX(Capability!$Q$5:$Q$54,$B$22)))</f>
        <v/>
      </c>
      <c r="DP61">
        <f>IF(ISNA(DH61),NA(),IF(OR(INDEX(Capability!$P$5:$P$54,$B$22)="",Settings!$F$7&lt;&gt;"Y"),NA(),INDEX(Capability!$P$5:$P$54,$B$22)))</f>
        <v/>
      </c>
      <c r="DX61">
        <f>IF((EA$1+57)&gt;DY$1,NA(),(EA$1+57)-4)</f>
        <v/>
      </c>
      <c r="DY61">
        <f>IF((EA$1+57)&gt;DY$1,NA(),INDEX('Data Entry'!$H$5:$BE$10004,(EA$1+57)-4,$B$23))</f>
        <v/>
      </c>
      <c r="DZ61">
        <f>IF(ISNA(DX61),NA(),INDEX(Capability!$K$5:$K$54,$B$23))</f>
        <v/>
      </c>
      <c r="EA61">
        <f>IF(ISNA(DX61),NA(),INDEX(Capability!$J$5:$J$54,$B$23))</f>
        <v/>
      </c>
      <c r="EB61">
        <f>IF(ISNA(DX61),NA(),INDEX(Capability!$L$5:$L$54,$B$23))</f>
        <v/>
      </c>
      <c r="EC61">
        <f>IF(OR(ISNA(DY61),ISNA(DY60)),NA(),ABS(DY61-DY60))</f>
        <v/>
      </c>
      <c r="ED61">
        <f>IF(ISNA(DX61),NA(),INDEX(Capability!$N$5:$N$54,$B$23))</f>
        <v/>
      </c>
      <c r="EE61">
        <f>IF(ISNA(DX61),NA(),IF(OR(INDEX(Capability!$Q$5:$Q$54,$B$23)="",Settings!$F$7&lt;&gt;"Y"),NA(),INDEX(Capability!$Q$5:$Q$54,$B$23)))</f>
        <v/>
      </c>
      <c r="EF61">
        <f>IF(ISNA(DX61),NA(),IF(OR(INDEX(Capability!$P$5:$P$54,$B$23)="",Settings!$F$7&lt;&gt;"Y"),NA(),INDEX(Capability!$P$5:$P$54,$B$23)))</f>
        <v/>
      </c>
    </row>
    <row r="62">
      <c r="A62" s="35" t="inlineStr">
        <is>
          <t>Nominal</t>
        </is>
      </c>
      <c r="B62" s="23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R62">
        <f>IF((CU$1+58)&gt;CS$1,NA(),(CU$1+58)-4)</f>
        <v/>
      </c>
      <c r="CS62">
        <f>IF((CU$1+58)&gt;CS$1,NA(),INDEX('Data Entry'!$H$5:$BE$10004,(CU$1+58)-4,$B$21))</f>
        <v/>
      </c>
      <c r="CT62">
        <f>IF(ISNA(CR62),NA(),INDEX(Capability!$K$5:$K$54,$B$21))</f>
        <v/>
      </c>
      <c r="CU62">
        <f>IF(ISNA(CR62),NA(),INDEX(Capability!$J$5:$J$54,$B$21))</f>
        <v/>
      </c>
      <c r="CV62">
        <f>IF(ISNA(CR62),NA(),INDEX(Capability!$L$5:$L$54,$B$21))</f>
        <v/>
      </c>
      <c r="CW62">
        <f>IF(OR(ISNA(CS62),ISNA(CS61)),NA(),ABS(CS62-CS61))</f>
        <v/>
      </c>
      <c r="CX62">
        <f>IF(ISNA(CR62),NA(),INDEX(Capability!$N$5:$N$54,$B$21))</f>
        <v/>
      </c>
      <c r="CY62">
        <f>IF(ISNA(CR62),NA(),IF(OR(INDEX(Capability!$Q$5:$Q$54,$B$21)="",Settings!$F$7&lt;&gt;"Y"),NA(),INDEX(Capability!$Q$5:$Q$54,$B$21)))</f>
        <v/>
      </c>
      <c r="CZ62">
        <f>IF(ISNA(CR62),NA(),IF(OR(INDEX(Capability!$P$5:$P$54,$B$21)="",Settings!$F$7&lt;&gt;"Y"),NA(),INDEX(Capability!$P$5:$P$54,$B$21)))</f>
        <v/>
      </c>
      <c r="DH62">
        <f>IF((DK$1+58)&gt;DI$1,NA(),(DK$1+58)-4)</f>
        <v/>
      </c>
      <c r="DI62">
        <f>IF((DK$1+58)&gt;DI$1,NA(),INDEX('Data Entry'!$H$5:$BE$10004,(DK$1+58)-4,$B$22))</f>
        <v/>
      </c>
      <c r="DJ62">
        <f>IF(ISNA(DH62),NA(),INDEX(Capability!$K$5:$K$54,$B$22))</f>
        <v/>
      </c>
      <c r="DK62">
        <f>IF(ISNA(DH62),NA(),INDEX(Capability!$J$5:$J$54,$B$22))</f>
        <v/>
      </c>
      <c r="DL62">
        <f>IF(ISNA(DH62),NA(),INDEX(Capability!$L$5:$L$54,$B$22))</f>
        <v/>
      </c>
      <c r="DM62">
        <f>IF(OR(ISNA(DI62),ISNA(DI61)),NA(),ABS(DI62-DI61))</f>
        <v/>
      </c>
      <c r="DN62">
        <f>IF(ISNA(DH62),NA(),INDEX(Capability!$N$5:$N$54,$B$22))</f>
        <v/>
      </c>
      <c r="DO62">
        <f>IF(ISNA(DH62),NA(),IF(OR(INDEX(Capability!$Q$5:$Q$54,$B$22)="",Settings!$F$7&lt;&gt;"Y"),NA(),INDEX(Capability!$Q$5:$Q$54,$B$22)))</f>
        <v/>
      </c>
      <c r="DP62">
        <f>IF(ISNA(DH62),NA(),IF(OR(INDEX(Capability!$P$5:$P$54,$B$22)="",Settings!$F$7&lt;&gt;"Y"),NA(),INDEX(Capability!$P$5:$P$54,$B$22)))</f>
        <v/>
      </c>
      <c r="DX62">
        <f>IF((EA$1+58)&gt;DY$1,NA(),(EA$1+58)-4)</f>
        <v/>
      </c>
      <c r="DY62">
        <f>IF((EA$1+58)&gt;DY$1,NA(),INDEX('Data Entry'!$H$5:$BE$10004,(EA$1+58)-4,$B$23))</f>
        <v/>
      </c>
      <c r="DZ62">
        <f>IF(ISNA(DX62),NA(),INDEX(Capability!$K$5:$K$54,$B$23))</f>
        <v/>
      </c>
      <c r="EA62">
        <f>IF(ISNA(DX62),NA(),INDEX(Capability!$J$5:$J$54,$B$23))</f>
        <v/>
      </c>
      <c r="EB62">
        <f>IF(ISNA(DX62),NA(),INDEX(Capability!$L$5:$L$54,$B$23))</f>
        <v/>
      </c>
      <c r="EC62">
        <f>IF(OR(ISNA(DY62),ISNA(DY61)),NA(),ABS(DY62-DY61))</f>
        <v/>
      </c>
      <c r="ED62">
        <f>IF(ISNA(DX62),NA(),INDEX(Capability!$N$5:$N$54,$B$23))</f>
        <v/>
      </c>
      <c r="EE62">
        <f>IF(ISNA(DX62),NA(),IF(OR(INDEX(Capability!$Q$5:$Q$54,$B$23)="",Settings!$F$7&lt;&gt;"Y"),NA(),INDEX(Capability!$Q$5:$Q$54,$B$23)))</f>
        <v/>
      </c>
      <c r="EF62">
        <f>IF(ISNA(DX62),NA(),IF(OR(INDEX(Capability!$P$5:$P$54,$B$23)="",Settings!$F$7&lt;&gt;"Y"),NA(),INDEX(Capability!$P$5:$P$54,$B$23)))</f>
        <v/>
      </c>
    </row>
    <row r="63">
      <c r="A63" s="35" t="inlineStr">
        <is>
          <t>LSL</t>
        </is>
      </c>
      <c r="B63" s="23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R63">
        <f>IF((CU$1+59)&gt;CS$1,NA(),(CU$1+59)-4)</f>
        <v/>
      </c>
      <c r="CS63">
        <f>IF((CU$1+59)&gt;CS$1,NA(),INDEX('Data Entry'!$H$5:$BE$10004,(CU$1+59)-4,$B$21))</f>
        <v/>
      </c>
      <c r="CT63">
        <f>IF(ISNA(CR63),NA(),INDEX(Capability!$K$5:$K$54,$B$21))</f>
        <v/>
      </c>
      <c r="CU63">
        <f>IF(ISNA(CR63),NA(),INDEX(Capability!$J$5:$J$54,$B$21))</f>
        <v/>
      </c>
      <c r="CV63">
        <f>IF(ISNA(CR63),NA(),INDEX(Capability!$L$5:$L$54,$B$21))</f>
        <v/>
      </c>
      <c r="CW63">
        <f>IF(OR(ISNA(CS63),ISNA(CS62)),NA(),ABS(CS63-CS62))</f>
        <v/>
      </c>
      <c r="CX63">
        <f>IF(ISNA(CR63),NA(),INDEX(Capability!$N$5:$N$54,$B$21))</f>
        <v/>
      </c>
      <c r="CY63">
        <f>IF(ISNA(CR63),NA(),IF(OR(INDEX(Capability!$Q$5:$Q$54,$B$21)="",Settings!$F$7&lt;&gt;"Y"),NA(),INDEX(Capability!$Q$5:$Q$54,$B$21)))</f>
        <v/>
      </c>
      <c r="CZ63">
        <f>IF(ISNA(CR63),NA(),IF(OR(INDEX(Capability!$P$5:$P$54,$B$21)="",Settings!$F$7&lt;&gt;"Y"),NA(),INDEX(Capability!$P$5:$P$54,$B$21)))</f>
        <v/>
      </c>
      <c r="DH63">
        <f>IF((DK$1+59)&gt;DI$1,NA(),(DK$1+59)-4)</f>
        <v/>
      </c>
      <c r="DI63">
        <f>IF((DK$1+59)&gt;DI$1,NA(),INDEX('Data Entry'!$H$5:$BE$10004,(DK$1+59)-4,$B$22))</f>
        <v/>
      </c>
      <c r="DJ63">
        <f>IF(ISNA(DH63),NA(),INDEX(Capability!$K$5:$K$54,$B$22))</f>
        <v/>
      </c>
      <c r="DK63">
        <f>IF(ISNA(DH63),NA(),INDEX(Capability!$J$5:$J$54,$B$22))</f>
        <v/>
      </c>
      <c r="DL63">
        <f>IF(ISNA(DH63),NA(),INDEX(Capability!$L$5:$L$54,$B$22))</f>
        <v/>
      </c>
      <c r="DM63">
        <f>IF(OR(ISNA(DI63),ISNA(DI62)),NA(),ABS(DI63-DI62))</f>
        <v/>
      </c>
      <c r="DN63">
        <f>IF(ISNA(DH63),NA(),INDEX(Capability!$N$5:$N$54,$B$22))</f>
        <v/>
      </c>
      <c r="DO63">
        <f>IF(ISNA(DH63),NA(),IF(OR(INDEX(Capability!$Q$5:$Q$54,$B$22)="",Settings!$F$7&lt;&gt;"Y"),NA(),INDEX(Capability!$Q$5:$Q$54,$B$22)))</f>
        <v/>
      </c>
      <c r="DP63">
        <f>IF(ISNA(DH63),NA(),IF(OR(INDEX(Capability!$P$5:$P$54,$B$22)="",Settings!$F$7&lt;&gt;"Y"),NA(),INDEX(Capability!$P$5:$P$54,$B$22)))</f>
        <v/>
      </c>
      <c r="DX63">
        <f>IF((EA$1+59)&gt;DY$1,NA(),(EA$1+59)-4)</f>
        <v/>
      </c>
      <c r="DY63">
        <f>IF((EA$1+59)&gt;DY$1,NA(),INDEX('Data Entry'!$H$5:$BE$10004,(EA$1+59)-4,$B$23))</f>
        <v/>
      </c>
      <c r="DZ63">
        <f>IF(ISNA(DX63),NA(),INDEX(Capability!$K$5:$K$54,$B$23))</f>
        <v/>
      </c>
      <c r="EA63">
        <f>IF(ISNA(DX63),NA(),INDEX(Capability!$J$5:$J$54,$B$23))</f>
        <v/>
      </c>
      <c r="EB63">
        <f>IF(ISNA(DX63),NA(),INDEX(Capability!$L$5:$L$54,$B$23))</f>
        <v/>
      </c>
      <c r="EC63">
        <f>IF(OR(ISNA(DY63),ISNA(DY62)),NA(),ABS(DY63-DY62))</f>
        <v/>
      </c>
      <c r="ED63">
        <f>IF(ISNA(DX63),NA(),INDEX(Capability!$N$5:$N$54,$B$23))</f>
        <v/>
      </c>
      <c r="EE63">
        <f>IF(ISNA(DX63),NA(),IF(OR(INDEX(Capability!$Q$5:$Q$54,$B$23)="",Settings!$F$7&lt;&gt;"Y"),NA(),INDEX(Capability!$Q$5:$Q$54,$B$23)))</f>
        <v/>
      </c>
      <c r="EF63">
        <f>IF(ISNA(DX63),NA(),IF(OR(INDEX(Capability!$P$5:$P$54,$B$23)="",Settings!$F$7&lt;&gt;"Y"),NA(),INDEX(Capability!$P$5:$P$54,$B$23)))</f>
        <v/>
      </c>
    </row>
    <row r="64">
      <c r="A64" s="37" t="inlineStr">
        <is>
          <t>CAPABILITY</t>
        </is>
      </c>
      <c r="B64" s="28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R64">
        <f>IF((CU$1+60)&gt;CS$1,NA(),(CU$1+60)-4)</f>
        <v/>
      </c>
      <c r="CS64">
        <f>IF((CU$1+60)&gt;CS$1,NA(),INDEX('Data Entry'!$H$5:$BE$10004,(CU$1+60)-4,$B$21))</f>
        <v/>
      </c>
      <c r="CT64">
        <f>IF(ISNA(CR64),NA(),INDEX(Capability!$K$5:$K$54,$B$21))</f>
        <v/>
      </c>
      <c r="CU64">
        <f>IF(ISNA(CR64),NA(),INDEX(Capability!$J$5:$J$54,$B$21))</f>
        <v/>
      </c>
      <c r="CV64">
        <f>IF(ISNA(CR64),NA(),INDEX(Capability!$L$5:$L$54,$B$21))</f>
        <v/>
      </c>
      <c r="CW64">
        <f>IF(OR(ISNA(CS64),ISNA(CS63)),NA(),ABS(CS64-CS63))</f>
        <v/>
      </c>
      <c r="CX64">
        <f>IF(ISNA(CR64),NA(),INDEX(Capability!$N$5:$N$54,$B$21))</f>
        <v/>
      </c>
      <c r="CY64">
        <f>IF(ISNA(CR64),NA(),IF(OR(INDEX(Capability!$Q$5:$Q$54,$B$21)="",Settings!$F$7&lt;&gt;"Y"),NA(),INDEX(Capability!$Q$5:$Q$54,$B$21)))</f>
        <v/>
      </c>
      <c r="CZ64">
        <f>IF(ISNA(CR64),NA(),IF(OR(INDEX(Capability!$P$5:$P$54,$B$21)="",Settings!$F$7&lt;&gt;"Y"),NA(),INDEX(Capability!$P$5:$P$54,$B$21)))</f>
        <v/>
      </c>
      <c r="DH64">
        <f>IF((DK$1+60)&gt;DI$1,NA(),(DK$1+60)-4)</f>
        <v/>
      </c>
      <c r="DI64">
        <f>IF((DK$1+60)&gt;DI$1,NA(),INDEX('Data Entry'!$H$5:$BE$10004,(DK$1+60)-4,$B$22))</f>
        <v/>
      </c>
      <c r="DJ64">
        <f>IF(ISNA(DH64),NA(),INDEX(Capability!$K$5:$K$54,$B$22))</f>
        <v/>
      </c>
      <c r="DK64">
        <f>IF(ISNA(DH64),NA(),INDEX(Capability!$J$5:$J$54,$B$22))</f>
        <v/>
      </c>
      <c r="DL64">
        <f>IF(ISNA(DH64),NA(),INDEX(Capability!$L$5:$L$54,$B$22))</f>
        <v/>
      </c>
      <c r="DM64">
        <f>IF(OR(ISNA(DI64),ISNA(DI63)),NA(),ABS(DI64-DI63))</f>
        <v/>
      </c>
      <c r="DN64">
        <f>IF(ISNA(DH64),NA(),INDEX(Capability!$N$5:$N$54,$B$22))</f>
        <v/>
      </c>
      <c r="DO64">
        <f>IF(ISNA(DH64),NA(),IF(OR(INDEX(Capability!$Q$5:$Q$54,$B$22)="",Settings!$F$7&lt;&gt;"Y"),NA(),INDEX(Capability!$Q$5:$Q$54,$B$22)))</f>
        <v/>
      </c>
      <c r="DP64">
        <f>IF(ISNA(DH64),NA(),IF(OR(INDEX(Capability!$P$5:$P$54,$B$22)="",Settings!$F$7&lt;&gt;"Y"),NA(),INDEX(Capability!$P$5:$P$54,$B$22)))</f>
        <v/>
      </c>
      <c r="DX64">
        <f>IF((EA$1+60)&gt;DY$1,NA(),(EA$1+60)-4)</f>
        <v/>
      </c>
      <c r="DY64">
        <f>IF((EA$1+60)&gt;DY$1,NA(),INDEX('Data Entry'!$H$5:$BE$10004,(EA$1+60)-4,$B$23))</f>
        <v/>
      </c>
      <c r="DZ64">
        <f>IF(ISNA(DX64),NA(),INDEX(Capability!$K$5:$K$54,$B$23))</f>
        <v/>
      </c>
      <c r="EA64">
        <f>IF(ISNA(DX64),NA(),INDEX(Capability!$J$5:$J$54,$B$23))</f>
        <v/>
      </c>
      <c r="EB64">
        <f>IF(ISNA(DX64),NA(),INDEX(Capability!$L$5:$L$54,$B$23))</f>
        <v/>
      </c>
      <c r="EC64">
        <f>IF(OR(ISNA(DY64),ISNA(DY63)),NA(),ABS(DY64-DY63))</f>
        <v/>
      </c>
      <c r="ED64">
        <f>IF(ISNA(DX64),NA(),INDEX(Capability!$N$5:$N$54,$B$23))</f>
        <v/>
      </c>
      <c r="EE64">
        <f>IF(ISNA(DX64),NA(),IF(OR(INDEX(Capability!$Q$5:$Q$54,$B$23)="",Settings!$F$7&lt;&gt;"Y"),NA(),INDEX(Capability!$Q$5:$Q$54,$B$23)))</f>
        <v/>
      </c>
      <c r="EF64">
        <f>IF(ISNA(DX64),NA(),IF(OR(INDEX(Capability!$P$5:$P$54,$B$23)="",Settings!$F$7&lt;&gt;"Y"),NA(),INDEX(Capability!$P$5:$P$54,$B$23)))</f>
        <v/>
      </c>
    </row>
    <row r="65">
      <c r="A65" s="35" t="inlineStr">
        <is>
          <t>Cp</t>
        </is>
      </c>
      <c r="B65" s="38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R65">
        <f>IF((CU$1+61)&gt;CS$1,NA(),(CU$1+61)-4)</f>
        <v/>
      </c>
      <c r="CS65">
        <f>IF((CU$1+61)&gt;CS$1,NA(),INDEX('Data Entry'!$H$5:$BE$10004,(CU$1+61)-4,$B$21))</f>
        <v/>
      </c>
      <c r="CT65">
        <f>IF(ISNA(CR65),NA(),INDEX(Capability!$K$5:$K$54,$B$21))</f>
        <v/>
      </c>
      <c r="CU65">
        <f>IF(ISNA(CR65),NA(),INDEX(Capability!$J$5:$J$54,$B$21))</f>
        <v/>
      </c>
      <c r="CV65">
        <f>IF(ISNA(CR65),NA(),INDEX(Capability!$L$5:$L$54,$B$21))</f>
        <v/>
      </c>
      <c r="CW65">
        <f>IF(OR(ISNA(CS65),ISNA(CS64)),NA(),ABS(CS65-CS64))</f>
        <v/>
      </c>
      <c r="CX65">
        <f>IF(ISNA(CR65),NA(),INDEX(Capability!$N$5:$N$54,$B$21))</f>
        <v/>
      </c>
      <c r="CY65">
        <f>IF(ISNA(CR65),NA(),IF(OR(INDEX(Capability!$Q$5:$Q$54,$B$21)="",Settings!$F$7&lt;&gt;"Y"),NA(),INDEX(Capability!$Q$5:$Q$54,$B$21)))</f>
        <v/>
      </c>
      <c r="CZ65">
        <f>IF(ISNA(CR65),NA(),IF(OR(INDEX(Capability!$P$5:$P$54,$B$21)="",Settings!$F$7&lt;&gt;"Y"),NA(),INDEX(Capability!$P$5:$P$54,$B$21)))</f>
        <v/>
      </c>
      <c r="DH65">
        <f>IF((DK$1+61)&gt;DI$1,NA(),(DK$1+61)-4)</f>
        <v/>
      </c>
      <c r="DI65">
        <f>IF((DK$1+61)&gt;DI$1,NA(),INDEX('Data Entry'!$H$5:$BE$10004,(DK$1+61)-4,$B$22))</f>
        <v/>
      </c>
      <c r="DJ65">
        <f>IF(ISNA(DH65),NA(),INDEX(Capability!$K$5:$K$54,$B$22))</f>
        <v/>
      </c>
      <c r="DK65">
        <f>IF(ISNA(DH65),NA(),INDEX(Capability!$J$5:$J$54,$B$22))</f>
        <v/>
      </c>
      <c r="DL65">
        <f>IF(ISNA(DH65),NA(),INDEX(Capability!$L$5:$L$54,$B$22))</f>
        <v/>
      </c>
      <c r="DM65">
        <f>IF(OR(ISNA(DI65),ISNA(DI64)),NA(),ABS(DI65-DI64))</f>
        <v/>
      </c>
      <c r="DN65">
        <f>IF(ISNA(DH65),NA(),INDEX(Capability!$N$5:$N$54,$B$22))</f>
        <v/>
      </c>
      <c r="DO65">
        <f>IF(ISNA(DH65),NA(),IF(OR(INDEX(Capability!$Q$5:$Q$54,$B$22)="",Settings!$F$7&lt;&gt;"Y"),NA(),INDEX(Capability!$Q$5:$Q$54,$B$22)))</f>
        <v/>
      </c>
      <c r="DP65">
        <f>IF(ISNA(DH65),NA(),IF(OR(INDEX(Capability!$P$5:$P$54,$B$22)="",Settings!$F$7&lt;&gt;"Y"),NA(),INDEX(Capability!$P$5:$P$54,$B$22)))</f>
        <v/>
      </c>
      <c r="DX65">
        <f>IF((EA$1+61)&gt;DY$1,NA(),(EA$1+61)-4)</f>
        <v/>
      </c>
      <c r="DY65">
        <f>IF((EA$1+61)&gt;DY$1,NA(),INDEX('Data Entry'!$H$5:$BE$10004,(EA$1+61)-4,$B$23))</f>
        <v/>
      </c>
      <c r="DZ65">
        <f>IF(ISNA(DX65),NA(),INDEX(Capability!$K$5:$K$54,$B$23))</f>
        <v/>
      </c>
      <c r="EA65">
        <f>IF(ISNA(DX65),NA(),INDEX(Capability!$J$5:$J$54,$B$23))</f>
        <v/>
      </c>
      <c r="EB65">
        <f>IF(ISNA(DX65),NA(),INDEX(Capability!$L$5:$L$54,$B$23))</f>
        <v/>
      </c>
      <c r="EC65">
        <f>IF(OR(ISNA(DY65),ISNA(DY64)),NA(),ABS(DY65-DY64))</f>
        <v/>
      </c>
      <c r="ED65">
        <f>IF(ISNA(DX65),NA(),INDEX(Capability!$N$5:$N$54,$B$23))</f>
        <v/>
      </c>
      <c r="EE65">
        <f>IF(ISNA(DX65),NA(),IF(OR(INDEX(Capability!$Q$5:$Q$54,$B$23)="",Settings!$F$7&lt;&gt;"Y"),NA(),INDEX(Capability!$Q$5:$Q$54,$B$23)))</f>
        <v/>
      </c>
      <c r="EF65">
        <f>IF(ISNA(DX65),NA(),IF(OR(INDEX(Capability!$P$5:$P$54,$B$23)="",Settings!$F$7&lt;&gt;"Y"),NA(),INDEX(Capability!$P$5:$P$54,$B$23)))</f>
        <v/>
      </c>
    </row>
    <row r="66">
      <c r="A66" s="35" t="inlineStr">
        <is>
          <t>Cpk</t>
        </is>
      </c>
      <c r="B66" s="38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R66">
        <f>IF((CU$1+62)&gt;CS$1,NA(),(CU$1+62)-4)</f>
        <v/>
      </c>
      <c r="CS66">
        <f>IF((CU$1+62)&gt;CS$1,NA(),INDEX('Data Entry'!$H$5:$BE$10004,(CU$1+62)-4,$B$21))</f>
        <v/>
      </c>
      <c r="CT66">
        <f>IF(ISNA(CR66),NA(),INDEX(Capability!$K$5:$K$54,$B$21))</f>
        <v/>
      </c>
      <c r="CU66">
        <f>IF(ISNA(CR66),NA(),INDEX(Capability!$J$5:$J$54,$B$21))</f>
        <v/>
      </c>
      <c r="CV66">
        <f>IF(ISNA(CR66),NA(),INDEX(Capability!$L$5:$L$54,$B$21))</f>
        <v/>
      </c>
      <c r="CW66">
        <f>IF(OR(ISNA(CS66),ISNA(CS65)),NA(),ABS(CS66-CS65))</f>
        <v/>
      </c>
      <c r="CX66">
        <f>IF(ISNA(CR66),NA(),INDEX(Capability!$N$5:$N$54,$B$21))</f>
        <v/>
      </c>
      <c r="CY66">
        <f>IF(ISNA(CR66),NA(),IF(OR(INDEX(Capability!$Q$5:$Q$54,$B$21)="",Settings!$F$7&lt;&gt;"Y"),NA(),INDEX(Capability!$Q$5:$Q$54,$B$21)))</f>
        <v/>
      </c>
      <c r="CZ66">
        <f>IF(ISNA(CR66),NA(),IF(OR(INDEX(Capability!$P$5:$P$54,$B$21)="",Settings!$F$7&lt;&gt;"Y"),NA(),INDEX(Capability!$P$5:$P$54,$B$21)))</f>
        <v/>
      </c>
      <c r="DH66">
        <f>IF((DK$1+62)&gt;DI$1,NA(),(DK$1+62)-4)</f>
        <v/>
      </c>
      <c r="DI66">
        <f>IF((DK$1+62)&gt;DI$1,NA(),INDEX('Data Entry'!$H$5:$BE$10004,(DK$1+62)-4,$B$22))</f>
        <v/>
      </c>
      <c r="DJ66">
        <f>IF(ISNA(DH66),NA(),INDEX(Capability!$K$5:$K$54,$B$22))</f>
        <v/>
      </c>
      <c r="DK66">
        <f>IF(ISNA(DH66),NA(),INDEX(Capability!$J$5:$J$54,$B$22))</f>
        <v/>
      </c>
      <c r="DL66">
        <f>IF(ISNA(DH66),NA(),INDEX(Capability!$L$5:$L$54,$B$22))</f>
        <v/>
      </c>
      <c r="DM66">
        <f>IF(OR(ISNA(DI66),ISNA(DI65)),NA(),ABS(DI66-DI65))</f>
        <v/>
      </c>
      <c r="DN66">
        <f>IF(ISNA(DH66),NA(),INDEX(Capability!$N$5:$N$54,$B$22))</f>
        <v/>
      </c>
      <c r="DO66">
        <f>IF(ISNA(DH66),NA(),IF(OR(INDEX(Capability!$Q$5:$Q$54,$B$22)="",Settings!$F$7&lt;&gt;"Y"),NA(),INDEX(Capability!$Q$5:$Q$54,$B$22)))</f>
        <v/>
      </c>
      <c r="DP66">
        <f>IF(ISNA(DH66),NA(),IF(OR(INDEX(Capability!$P$5:$P$54,$B$22)="",Settings!$F$7&lt;&gt;"Y"),NA(),INDEX(Capability!$P$5:$P$54,$B$22)))</f>
        <v/>
      </c>
      <c r="DX66">
        <f>IF((EA$1+62)&gt;DY$1,NA(),(EA$1+62)-4)</f>
        <v/>
      </c>
      <c r="DY66">
        <f>IF((EA$1+62)&gt;DY$1,NA(),INDEX('Data Entry'!$H$5:$BE$10004,(EA$1+62)-4,$B$23))</f>
        <v/>
      </c>
      <c r="DZ66">
        <f>IF(ISNA(DX66),NA(),INDEX(Capability!$K$5:$K$54,$B$23))</f>
        <v/>
      </c>
      <c r="EA66">
        <f>IF(ISNA(DX66),NA(),INDEX(Capability!$J$5:$J$54,$B$23))</f>
        <v/>
      </c>
      <c r="EB66">
        <f>IF(ISNA(DX66),NA(),INDEX(Capability!$L$5:$L$54,$B$23))</f>
        <v/>
      </c>
      <c r="EC66">
        <f>IF(OR(ISNA(DY66),ISNA(DY65)),NA(),ABS(DY66-DY65))</f>
        <v/>
      </c>
      <c r="ED66">
        <f>IF(ISNA(DX66),NA(),INDEX(Capability!$N$5:$N$54,$B$23))</f>
        <v/>
      </c>
      <c r="EE66">
        <f>IF(ISNA(DX66),NA(),IF(OR(INDEX(Capability!$Q$5:$Q$54,$B$23)="",Settings!$F$7&lt;&gt;"Y"),NA(),INDEX(Capability!$Q$5:$Q$54,$B$23)))</f>
        <v/>
      </c>
      <c r="EF66">
        <f>IF(ISNA(DX66),NA(),IF(OR(INDEX(Capability!$P$5:$P$54,$B$23)="",Settings!$F$7&lt;&gt;"Y"),NA(),INDEX(Capability!$P$5:$P$54,$B$23)))</f>
        <v/>
      </c>
    </row>
    <row r="67">
      <c r="A67" s="35" t="inlineStr">
        <is>
          <t>Pp</t>
        </is>
      </c>
      <c r="B67" s="38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R67">
        <f>IF((CU$1+63)&gt;CS$1,NA(),(CU$1+63)-4)</f>
        <v/>
      </c>
      <c r="CS67">
        <f>IF((CU$1+63)&gt;CS$1,NA(),INDEX('Data Entry'!$H$5:$BE$10004,(CU$1+63)-4,$B$21))</f>
        <v/>
      </c>
      <c r="CT67">
        <f>IF(ISNA(CR67),NA(),INDEX(Capability!$K$5:$K$54,$B$21))</f>
        <v/>
      </c>
      <c r="CU67">
        <f>IF(ISNA(CR67),NA(),INDEX(Capability!$J$5:$J$54,$B$21))</f>
        <v/>
      </c>
      <c r="CV67">
        <f>IF(ISNA(CR67),NA(),INDEX(Capability!$L$5:$L$54,$B$21))</f>
        <v/>
      </c>
      <c r="CW67">
        <f>IF(OR(ISNA(CS67),ISNA(CS66)),NA(),ABS(CS67-CS66))</f>
        <v/>
      </c>
      <c r="CX67">
        <f>IF(ISNA(CR67),NA(),INDEX(Capability!$N$5:$N$54,$B$21))</f>
        <v/>
      </c>
      <c r="CY67">
        <f>IF(ISNA(CR67),NA(),IF(OR(INDEX(Capability!$Q$5:$Q$54,$B$21)="",Settings!$F$7&lt;&gt;"Y"),NA(),INDEX(Capability!$Q$5:$Q$54,$B$21)))</f>
        <v/>
      </c>
      <c r="CZ67">
        <f>IF(ISNA(CR67),NA(),IF(OR(INDEX(Capability!$P$5:$P$54,$B$21)="",Settings!$F$7&lt;&gt;"Y"),NA(),INDEX(Capability!$P$5:$P$54,$B$21)))</f>
        <v/>
      </c>
      <c r="DH67">
        <f>IF((DK$1+63)&gt;DI$1,NA(),(DK$1+63)-4)</f>
        <v/>
      </c>
      <c r="DI67">
        <f>IF((DK$1+63)&gt;DI$1,NA(),INDEX('Data Entry'!$H$5:$BE$10004,(DK$1+63)-4,$B$22))</f>
        <v/>
      </c>
      <c r="DJ67">
        <f>IF(ISNA(DH67),NA(),INDEX(Capability!$K$5:$K$54,$B$22))</f>
        <v/>
      </c>
      <c r="DK67">
        <f>IF(ISNA(DH67),NA(),INDEX(Capability!$J$5:$J$54,$B$22))</f>
        <v/>
      </c>
      <c r="DL67">
        <f>IF(ISNA(DH67),NA(),INDEX(Capability!$L$5:$L$54,$B$22))</f>
        <v/>
      </c>
      <c r="DM67">
        <f>IF(OR(ISNA(DI67),ISNA(DI66)),NA(),ABS(DI67-DI66))</f>
        <v/>
      </c>
      <c r="DN67">
        <f>IF(ISNA(DH67),NA(),INDEX(Capability!$N$5:$N$54,$B$22))</f>
        <v/>
      </c>
      <c r="DO67">
        <f>IF(ISNA(DH67),NA(),IF(OR(INDEX(Capability!$Q$5:$Q$54,$B$22)="",Settings!$F$7&lt;&gt;"Y"),NA(),INDEX(Capability!$Q$5:$Q$54,$B$22)))</f>
        <v/>
      </c>
      <c r="DP67">
        <f>IF(ISNA(DH67),NA(),IF(OR(INDEX(Capability!$P$5:$P$54,$B$22)="",Settings!$F$7&lt;&gt;"Y"),NA(),INDEX(Capability!$P$5:$P$54,$B$22)))</f>
        <v/>
      </c>
      <c r="DX67">
        <f>IF((EA$1+63)&gt;DY$1,NA(),(EA$1+63)-4)</f>
        <v/>
      </c>
      <c r="DY67">
        <f>IF((EA$1+63)&gt;DY$1,NA(),INDEX('Data Entry'!$H$5:$BE$10004,(EA$1+63)-4,$B$23))</f>
        <v/>
      </c>
      <c r="DZ67">
        <f>IF(ISNA(DX67),NA(),INDEX(Capability!$K$5:$K$54,$B$23))</f>
        <v/>
      </c>
      <c r="EA67">
        <f>IF(ISNA(DX67),NA(),INDEX(Capability!$J$5:$J$54,$B$23))</f>
        <v/>
      </c>
      <c r="EB67">
        <f>IF(ISNA(DX67),NA(),INDEX(Capability!$L$5:$L$54,$B$23))</f>
        <v/>
      </c>
      <c r="EC67">
        <f>IF(OR(ISNA(DY67),ISNA(DY66)),NA(),ABS(DY67-DY66))</f>
        <v/>
      </c>
      <c r="ED67">
        <f>IF(ISNA(DX67),NA(),INDEX(Capability!$N$5:$N$54,$B$23))</f>
        <v/>
      </c>
      <c r="EE67">
        <f>IF(ISNA(DX67),NA(),IF(OR(INDEX(Capability!$Q$5:$Q$54,$B$23)="",Settings!$F$7&lt;&gt;"Y"),NA(),INDEX(Capability!$Q$5:$Q$54,$B$23)))</f>
        <v/>
      </c>
      <c r="EF67">
        <f>IF(ISNA(DX67),NA(),IF(OR(INDEX(Capability!$P$5:$P$54,$B$23)="",Settings!$F$7&lt;&gt;"Y"),NA(),INDEX(Capability!$P$5:$P$54,$B$23)))</f>
        <v/>
      </c>
    </row>
    <row r="68">
      <c r="A68" s="35" t="inlineStr">
        <is>
          <t>Ppk</t>
        </is>
      </c>
      <c r="B68" s="38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R68">
        <f>IF((CU$1+64)&gt;CS$1,NA(),(CU$1+64)-4)</f>
        <v/>
      </c>
      <c r="CS68">
        <f>IF((CU$1+64)&gt;CS$1,NA(),INDEX('Data Entry'!$H$5:$BE$10004,(CU$1+64)-4,$B$21))</f>
        <v/>
      </c>
      <c r="CT68">
        <f>IF(ISNA(CR68),NA(),INDEX(Capability!$K$5:$K$54,$B$21))</f>
        <v/>
      </c>
      <c r="CU68">
        <f>IF(ISNA(CR68),NA(),INDEX(Capability!$J$5:$J$54,$B$21))</f>
        <v/>
      </c>
      <c r="CV68">
        <f>IF(ISNA(CR68),NA(),INDEX(Capability!$L$5:$L$54,$B$21))</f>
        <v/>
      </c>
      <c r="CW68">
        <f>IF(OR(ISNA(CS68),ISNA(CS67)),NA(),ABS(CS68-CS67))</f>
        <v/>
      </c>
      <c r="CX68">
        <f>IF(ISNA(CR68),NA(),INDEX(Capability!$N$5:$N$54,$B$21))</f>
        <v/>
      </c>
      <c r="CY68">
        <f>IF(ISNA(CR68),NA(),IF(OR(INDEX(Capability!$Q$5:$Q$54,$B$21)="",Settings!$F$7&lt;&gt;"Y"),NA(),INDEX(Capability!$Q$5:$Q$54,$B$21)))</f>
        <v/>
      </c>
      <c r="CZ68">
        <f>IF(ISNA(CR68),NA(),IF(OR(INDEX(Capability!$P$5:$P$54,$B$21)="",Settings!$F$7&lt;&gt;"Y"),NA(),INDEX(Capability!$P$5:$P$54,$B$21)))</f>
        <v/>
      </c>
      <c r="DH68">
        <f>IF((DK$1+64)&gt;DI$1,NA(),(DK$1+64)-4)</f>
        <v/>
      </c>
      <c r="DI68">
        <f>IF((DK$1+64)&gt;DI$1,NA(),INDEX('Data Entry'!$H$5:$BE$10004,(DK$1+64)-4,$B$22))</f>
        <v/>
      </c>
      <c r="DJ68">
        <f>IF(ISNA(DH68),NA(),INDEX(Capability!$K$5:$K$54,$B$22))</f>
        <v/>
      </c>
      <c r="DK68">
        <f>IF(ISNA(DH68),NA(),INDEX(Capability!$J$5:$J$54,$B$22))</f>
        <v/>
      </c>
      <c r="DL68">
        <f>IF(ISNA(DH68),NA(),INDEX(Capability!$L$5:$L$54,$B$22))</f>
        <v/>
      </c>
      <c r="DM68">
        <f>IF(OR(ISNA(DI68),ISNA(DI67)),NA(),ABS(DI68-DI67))</f>
        <v/>
      </c>
      <c r="DN68">
        <f>IF(ISNA(DH68),NA(),INDEX(Capability!$N$5:$N$54,$B$22))</f>
        <v/>
      </c>
      <c r="DO68">
        <f>IF(ISNA(DH68),NA(),IF(OR(INDEX(Capability!$Q$5:$Q$54,$B$22)="",Settings!$F$7&lt;&gt;"Y"),NA(),INDEX(Capability!$Q$5:$Q$54,$B$22)))</f>
        <v/>
      </c>
      <c r="DP68">
        <f>IF(ISNA(DH68),NA(),IF(OR(INDEX(Capability!$P$5:$P$54,$B$22)="",Settings!$F$7&lt;&gt;"Y"),NA(),INDEX(Capability!$P$5:$P$54,$B$22)))</f>
        <v/>
      </c>
      <c r="DX68">
        <f>IF((EA$1+64)&gt;DY$1,NA(),(EA$1+64)-4)</f>
        <v/>
      </c>
      <c r="DY68">
        <f>IF((EA$1+64)&gt;DY$1,NA(),INDEX('Data Entry'!$H$5:$BE$10004,(EA$1+64)-4,$B$23))</f>
        <v/>
      </c>
      <c r="DZ68">
        <f>IF(ISNA(DX68),NA(),INDEX(Capability!$K$5:$K$54,$B$23))</f>
        <v/>
      </c>
      <c r="EA68">
        <f>IF(ISNA(DX68),NA(),INDEX(Capability!$J$5:$J$54,$B$23))</f>
        <v/>
      </c>
      <c r="EB68">
        <f>IF(ISNA(DX68),NA(),INDEX(Capability!$L$5:$L$54,$B$23))</f>
        <v/>
      </c>
      <c r="EC68">
        <f>IF(OR(ISNA(DY68),ISNA(DY67)),NA(),ABS(DY68-DY67))</f>
        <v/>
      </c>
      <c r="ED68">
        <f>IF(ISNA(DX68),NA(),INDEX(Capability!$N$5:$N$54,$B$23))</f>
        <v/>
      </c>
      <c r="EE68">
        <f>IF(ISNA(DX68),NA(),IF(OR(INDEX(Capability!$Q$5:$Q$54,$B$23)="",Settings!$F$7&lt;&gt;"Y"),NA(),INDEX(Capability!$Q$5:$Q$54,$B$23)))</f>
        <v/>
      </c>
      <c r="EF68">
        <f>IF(ISNA(DX68),NA(),IF(OR(INDEX(Capability!$P$5:$P$54,$B$23)="",Settings!$F$7&lt;&gt;"Y"),NA(),INDEX(Capability!$P$5:$P$54,$B$23)))</f>
        <v/>
      </c>
    </row>
    <row r="69">
      <c r="A69" s="35" t="inlineStr">
        <is>
          <t>In control?</t>
        </is>
      </c>
      <c r="B69" s="36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R69">
        <f>IF((CU$1+65)&gt;CS$1,NA(),(CU$1+65)-4)</f>
        <v/>
      </c>
      <c r="CS69">
        <f>IF((CU$1+65)&gt;CS$1,NA(),INDEX('Data Entry'!$H$5:$BE$10004,(CU$1+65)-4,$B$21))</f>
        <v/>
      </c>
      <c r="CT69">
        <f>IF(ISNA(CR69),NA(),INDEX(Capability!$K$5:$K$54,$B$21))</f>
        <v/>
      </c>
      <c r="CU69">
        <f>IF(ISNA(CR69),NA(),INDEX(Capability!$J$5:$J$54,$B$21))</f>
        <v/>
      </c>
      <c r="CV69">
        <f>IF(ISNA(CR69),NA(),INDEX(Capability!$L$5:$L$54,$B$21))</f>
        <v/>
      </c>
      <c r="CW69">
        <f>IF(OR(ISNA(CS69),ISNA(CS68)),NA(),ABS(CS69-CS68))</f>
        <v/>
      </c>
      <c r="CX69">
        <f>IF(ISNA(CR69),NA(),INDEX(Capability!$N$5:$N$54,$B$21))</f>
        <v/>
      </c>
      <c r="CY69">
        <f>IF(ISNA(CR69),NA(),IF(OR(INDEX(Capability!$Q$5:$Q$54,$B$21)="",Settings!$F$7&lt;&gt;"Y"),NA(),INDEX(Capability!$Q$5:$Q$54,$B$21)))</f>
        <v/>
      </c>
      <c r="CZ69">
        <f>IF(ISNA(CR69),NA(),IF(OR(INDEX(Capability!$P$5:$P$54,$B$21)="",Settings!$F$7&lt;&gt;"Y"),NA(),INDEX(Capability!$P$5:$P$54,$B$21)))</f>
        <v/>
      </c>
      <c r="DH69">
        <f>IF((DK$1+65)&gt;DI$1,NA(),(DK$1+65)-4)</f>
        <v/>
      </c>
      <c r="DI69">
        <f>IF((DK$1+65)&gt;DI$1,NA(),INDEX('Data Entry'!$H$5:$BE$10004,(DK$1+65)-4,$B$22))</f>
        <v/>
      </c>
      <c r="DJ69">
        <f>IF(ISNA(DH69),NA(),INDEX(Capability!$K$5:$K$54,$B$22))</f>
        <v/>
      </c>
      <c r="DK69">
        <f>IF(ISNA(DH69),NA(),INDEX(Capability!$J$5:$J$54,$B$22))</f>
        <v/>
      </c>
      <c r="DL69">
        <f>IF(ISNA(DH69),NA(),INDEX(Capability!$L$5:$L$54,$B$22))</f>
        <v/>
      </c>
      <c r="DM69">
        <f>IF(OR(ISNA(DI69),ISNA(DI68)),NA(),ABS(DI69-DI68))</f>
        <v/>
      </c>
      <c r="DN69">
        <f>IF(ISNA(DH69),NA(),INDEX(Capability!$N$5:$N$54,$B$22))</f>
        <v/>
      </c>
      <c r="DO69">
        <f>IF(ISNA(DH69),NA(),IF(OR(INDEX(Capability!$Q$5:$Q$54,$B$22)="",Settings!$F$7&lt;&gt;"Y"),NA(),INDEX(Capability!$Q$5:$Q$54,$B$22)))</f>
        <v/>
      </c>
      <c r="DP69">
        <f>IF(ISNA(DH69),NA(),IF(OR(INDEX(Capability!$P$5:$P$54,$B$22)="",Settings!$F$7&lt;&gt;"Y"),NA(),INDEX(Capability!$P$5:$P$54,$B$22)))</f>
        <v/>
      </c>
      <c r="DX69">
        <f>IF((EA$1+65)&gt;DY$1,NA(),(EA$1+65)-4)</f>
        <v/>
      </c>
      <c r="DY69">
        <f>IF((EA$1+65)&gt;DY$1,NA(),INDEX('Data Entry'!$H$5:$BE$10004,(EA$1+65)-4,$B$23))</f>
        <v/>
      </c>
      <c r="DZ69">
        <f>IF(ISNA(DX69),NA(),INDEX(Capability!$K$5:$K$54,$B$23))</f>
        <v/>
      </c>
      <c r="EA69">
        <f>IF(ISNA(DX69),NA(),INDEX(Capability!$J$5:$J$54,$B$23))</f>
        <v/>
      </c>
      <c r="EB69">
        <f>IF(ISNA(DX69),NA(),INDEX(Capability!$L$5:$L$54,$B$23))</f>
        <v/>
      </c>
      <c r="EC69">
        <f>IF(OR(ISNA(DY69),ISNA(DY68)),NA(),ABS(DY69-DY68))</f>
        <v/>
      </c>
      <c r="ED69">
        <f>IF(ISNA(DX69),NA(),INDEX(Capability!$N$5:$N$54,$B$23))</f>
        <v/>
      </c>
      <c r="EE69">
        <f>IF(ISNA(DX69),NA(),IF(OR(INDEX(Capability!$Q$5:$Q$54,$B$23)="",Settings!$F$7&lt;&gt;"Y"),NA(),INDEX(Capability!$Q$5:$Q$54,$B$23)))</f>
        <v/>
      </c>
      <c r="EF69">
        <f>IF(ISNA(DX69),NA(),IF(OR(INDEX(Capability!$P$5:$P$54,$B$23)="",Settings!$F$7&lt;&gt;"Y"),NA(),INDEX(Capability!$P$5:$P$54,$B$23)))</f>
        <v/>
      </c>
    </row>
    <row r="70">
      <c r="A70" s="35" t="inlineStr">
        <is>
          <t>In spec?</t>
        </is>
      </c>
      <c r="B70" s="36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R70">
        <f>IF((CU$1+66)&gt;CS$1,NA(),(CU$1+66)-4)</f>
        <v/>
      </c>
      <c r="CS70">
        <f>IF((CU$1+66)&gt;CS$1,NA(),INDEX('Data Entry'!$H$5:$BE$10004,(CU$1+66)-4,$B$21))</f>
        <v/>
      </c>
      <c r="CT70">
        <f>IF(ISNA(CR70),NA(),INDEX(Capability!$K$5:$K$54,$B$21))</f>
        <v/>
      </c>
      <c r="CU70">
        <f>IF(ISNA(CR70),NA(),INDEX(Capability!$J$5:$J$54,$B$21))</f>
        <v/>
      </c>
      <c r="CV70">
        <f>IF(ISNA(CR70),NA(),INDEX(Capability!$L$5:$L$54,$B$21))</f>
        <v/>
      </c>
      <c r="CW70">
        <f>IF(OR(ISNA(CS70),ISNA(CS69)),NA(),ABS(CS70-CS69))</f>
        <v/>
      </c>
      <c r="CX70">
        <f>IF(ISNA(CR70),NA(),INDEX(Capability!$N$5:$N$54,$B$21))</f>
        <v/>
      </c>
      <c r="CY70">
        <f>IF(ISNA(CR70),NA(),IF(OR(INDEX(Capability!$Q$5:$Q$54,$B$21)="",Settings!$F$7&lt;&gt;"Y"),NA(),INDEX(Capability!$Q$5:$Q$54,$B$21)))</f>
        <v/>
      </c>
      <c r="CZ70">
        <f>IF(ISNA(CR70),NA(),IF(OR(INDEX(Capability!$P$5:$P$54,$B$21)="",Settings!$F$7&lt;&gt;"Y"),NA(),INDEX(Capability!$P$5:$P$54,$B$21)))</f>
        <v/>
      </c>
      <c r="DH70">
        <f>IF((DK$1+66)&gt;DI$1,NA(),(DK$1+66)-4)</f>
        <v/>
      </c>
      <c r="DI70">
        <f>IF((DK$1+66)&gt;DI$1,NA(),INDEX('Data Entry'!$H$5:$BE$10004,(DK$1+66)-4,$B$22))</f>
        <v/>
      </c>
      <c r="DJ70">
        <f>IF(ISNA(DH70),NA(),INDEX(Capability!$K$5:$K$54,$B$22))</f>
        <v/>
      </c>
      <c r="DK70">
        <f>IF(ISNA(DH70),NA(),INDEX(Capability!$J$5:$J$54,$B$22))</f>
        <v/>
      </c>
      <c r="DL70">
        <f>IF(ISNA(DH70),NA(),INDEX(Capability!$L$5:$L$54,$B$22))</f>
        <v/>
      </c>
      <c r="DM70">
        <f>IF(OR(ISNA(DI70),ISNA(DI69)),NA(),ABS(DI70-DI69))</f>
        <v/>
      </c>
      <c r="DN70">
        <f>IF(ISNA(DH70),NA(),INDEX(Capability!$N$5:$N$54,$B$22))</f>
        <v/>
      </c>
      <c r="DO70">
        <f>IF(ISNA(DH70),NA(),IF(OR(INDEX(Capability!$Q$5:$Q$54,$B$22)="",Settings!$F$7&lt;&gt;"Y"),NA(),INDEX(Capability!$Q$5:$Q$54,$B$22)))</f>
        <v/>
      </c>
      <c r="DP70">
        <f>IF(ISNA(DH70),NA(),IF(OR(INDEX(Capability!$P$5:$P$54,$B$22)="",Settings!$F$7&lt;&gt;"Y"),NA(),INDEX(Capability!$P$5:$P$54,$B$22)))</f>
        <v/>
      </c>
      <c r="DX70">
        <f>IF((EA$1+66)&gt;DY$1,NA(),(EA$1+66)-4)</f>
        <v/>
      </c>
      <c r="DY70">
        <f>IF((EA$1+66)&gt;DY$1,NA(),INDEX('Data Entry'!$H$5:$BE$10004,(EA$1+66)-4,$B$23))</f>
        <v/>
      </c>
      <c r="DZ70">
        <f>IF(ISNA(DX70),NA(),INDEX(Capability!$K$5:$K$54,$B$23))</f>
        <v/>
      </c>
      <c r="EA70">
        <f>IF(ISNA(DX70),NA(),INDEX(Capability!$J$5:$J$54,$B$23))</f>
        <v/>
      </c>
      <c r="EB70">
        <f>IF(ISNA(DX70),NA(),INDEX(Capability!$L$5:$L$54,$B$23))</f>
        <v/>
      </c>
      <c r="EC70">
        <f>IF(OR(ISNA(DY70),ISNA(DY69)),NA(),ABS(DY70-DY69))</f>
        <v/>
      </c>
      <c r="ED70">
        <f>IF(ISNA(DX70),NA(),INDEX(Capability!$N$5:$N$54,$B$23))</f>
        <v/>
      </c>
      <c r="EE70">
        <f>IF(ISNA(DX70),NA(),IF(OR(INDEX(Capability!$Q$5:$Q$54,$B$23)="",Settings!$F$7&lt;&gt;"Y"),NA(),INDEX(Capability!$Q$5:$Q$54,$B$23)))</f>
        <v/>
      </c>
      <c r="EF70">
        <f>IF(ISNA(DX70),NA(),IF(OR(INDEX(Capability!$P$5:$P$54,$B$23)="",Settings!$F$7&lt;&gt;"Y"),NA(),INDEX(Capability!$P$5:$P$54,$B$23)))</f>
        <v/>
      </c>
    </row>
    <row r="71">
      <c r="A71" s="35" t="inlineStr">
        <is>
          <t>Verdict</t>
        </is>
      </c>
      <c r="B71" s="36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R71">
        <f>IF((CU$1+67)&gt;CS$1,NA(),(CU$1+67)-4)</f>
        <v/>
      </c>
      <c r="CS71">
        <f>IF((CU$1+67)&gt;CS$1,NA(),INDEX('Data Entry'!$H$5:$BE$10004,(CU$1+67)-4,$B$21))</f>
        <v/>
      </c>
      <c r="CT71">
        <f>IF(ISNA(CR71),NA(),INDEX(Capability!$K$5:$K$54,$B$21))</f>
        <v/>
      </c>
      <c r="CU71">
        <f>IF(ISNA(CR71),NA(),INDEX(Capability!$J$5:$J$54,$B$21))</f>
        <v/>
      </c>
      <c r="CV71">
        <f>IF(ISNA(CR71),NA(),INDEX(Capability!$L$5:$L$54,$B$21))</f>
        <v/>
      </c>
      <c r="CW71">
        <f>IF(OR(ISNA(CS71),ISNA(CS70)),NA(),ABS(CS71-CS70))</f>
        <v/>
      </c>
      <c r="CX71">
        <f>IF(ISNA(CR71),NA(),INDEX(Capability!$N$5:$N$54,$B$21))</f>
        <v/>
      </c>
      <c r="CY71">
        <f>IF(ISNA(CR71),NA(),IF(OR(INDEX(Capability!$Q$5:$Q$54,$B$21)="",Settings!$F$7&lt;&gt;"Y"),NA(),INDEX(Capability!$Q$5:$Q$54,$B$21)))</f>
        <v/>
      </c>
      <c r="CZ71">
        <f>IF(ISNA(CR71),NA(),IF(OR(INDEX(Capability!$P$5:$P$54,$B$21)="",Settings!$F$7&lt;&gt;"Y"),NA(),INDEX(Capability!$P$5:$P$54,$B$21)))</f>
        <v/>
      </c>
      <c r="DH71">
        <f>IF((DK$1+67)&gt;DI$1,NA(),(DK$1+67)-4)</f>
        <v/>
      </c>
      <c r="DI71">
        <f>IF((DK$1+67)&gt;DI$1,NA(),INDEX('Data Entry'!$H$5:$BE$10004,(DK$1+67)-4,$B$22))</f>
        <v/>
      </c>
      <c r="DJ71">
        <f>IF(ISNA(DH71),NA(),INDEX(Capability!$K$5:$K$54,$B$22))</f>
        <v/>
      </c>
      <c r="DK71">
        <f>IF(ISNA(DH71),NA(),INDEX(Capability!$J$5:$J$54,$B$22))</f>
        <v/>
      </c>
      <c r="DL71">
        <f>IF(ISNA(DH71),NA(),INDEX(Capability!$L$5:$L$54,$B$22))</f>
        <v/>
      </c>
      <c r="DM71">
        <f>IF(OR(ISNA(DI71),ISNA(DI70)),NA(),ABS(DI71-DI70))</f>
        <v/>
      </c>
      <c r="DN71">
        <f>IF(ISNA(DH71),NA(),INDEX(Capability!$N$5:$N$54,$B$22))</f>
        <v/>
      </c>
      <c r="DO71">
        <f>IF(ISNA(DH71),NA(),IF(OR(INDEX(Capability!$Q$5:$Q$54,$B$22)="",Settings!$F$7&lt;&gt;"Y"),NA(),INDEX(Capability!$Q$5:$Q$54,$B$22)))</f>
        <v/>
      </c>
      <c r="DP71">
        <f>IF(ISNA(DH71),NA(),IF(OR(INDEX(Capability!$P$5:$P$54,$B$22)="",Settings!$F$7&lt;&gt;"Y"),NA(),INDEX(Capability!$P$5:$P$54,$B$22)))</f>
        <v/>
      </c>
      <c r="DX71">
        <f>IF((EA$1+67)&gt;DY$1,NA(),(EA$1+67)-4)</f>
        <v/>
      </c>
      <c r="DY71">
        <f>IF((EA$1+67)&gt;DY$1,NA(),INDEX('Data Entry'!$H$5:$BE$10004,(EA$1+67)-4,$B$23))</f>
        <v/>
      </c>
      <c r="DZ71">
        <f>IF(ISNA(DX71),NA(),INDEX(Capability!$K$5:$K$54,$B$23))</f>
        <v/>
      </c>
      <c r="EA71">
        <f>IF(ISNA(DX71),NA(),INDEX(Capability!$J$5:$J$54,$B$23))</f>
        <v/>
      </c>
      <c r="EB71">
        <f>IF(ISNA(DX71),NA(),INDEX(Capability!$L$5:$L$54,$B$23))</f>
        <v/>
      </c>
      <c r="EC71">
        <f>IF(OR(ISNA(DY71),ISNA(DY70)),NA(),ABS(DY71-DY70))</f>
        <v/>
      </c>
      <c r="ED71">
        <f>IF(ISNA(DX71),NA(),INDEX(Capability!$N$5:$N$54,$B$23))</f>
        <v/>
      </c>
      <c r="EE71">
        <f>IF(ISNA(DX71),NA(),IF(OR(INDEX(Capability!$Q$5:$Q$54,$B$23)="",Settings!$F$7&lt;&gt;"Y"),NA(),INDEX(Capability!$Q$5:$Q$54,$B$23)))</f>
        <v/>
      </c>
      <c r="EF71">
        <f>IF(ISNA(DX71),NA(),IF(OR(INDEX(Capability!$P$5:$P$54,$B$23)="",Settings!$F$7&lt;&gt;"Y"),NA(),INDEX(Capability!$P$5:$P$54,$B$23)))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R72">
        <f>IF((CU$1+68)&gt;CS$1,NA(),(CU$1+68)-4)</f>
        <v/>
      </c>
      <c r="CS72">
        <f>IF((CU$1+68)&gt;CS$1,NA(),INDEX('Data Entry'!$H$5:$BE$10004,(CU$1+68)-4,$B$21))</f>
        <v/>
      </c>
      <c r="CT72">
        <f>IF(ISNA(CR72),NA(),INDEX(Capability!$K$5:$K$54,$B$21))</f>
        <v/>
      </c>
      <c r="CU72">
        <f>IF(ISNA(CR72),NA(),INDEX(Capability!$J$5:$J$54,$B$21))</f>
        <v/>
      </c>
      <c r="CV72">
        <f>IF(ISNA(CR72),NA(),INDEX(Capability!$L$5:$L$54,$B$21))</f>
        <v/>
      </c>
      <c r="CW72">
        <f>IF(OR(ISNA(CS72),ISNA(CS71)),NA(),ABS(CS72-CS71))</f>
        <v/>
      </c>
      <c r="CX72">
        <f>IF(ISNA(CR72),NA(),INDEX(Capability!$N$5:$N$54,$B$21))</f>
        <v/>
      </c>
      <c r="CY72">
        <f>IF(ISNA(CR72),NA(),IF(OR(INDEX(Capability!$Q$5:$Q$54,$B$21)="",Settings!$F$7&lt;&gt;"Y"),NA(),INDEX(Capability!$Q$5:$Q$54,$B$21)))</f>
        <v/>
      </c>
      <c r="CZ72">
        <f>IF(ISNA(CR72),NA(),IF(OR(INDEX(Capability!$P$5:$P$54,$B$21)="",Settings!$F$7&lt;&gt;"Y"),NA(),INDEX(Capability!$P$5:$P$54,$B$21)))</f>
        <v/>
      </c>
      <c r="DH72">
        <f>IF((DK$1+68)&gt;DI$1,NA(),(DK$1+68)-4)</f>
        <v/>
      </c>
      <c r="DI72">
        <f>IF((DK$1+68)&gt;DI$1,NA(),INDEX('Data Entry'!$H$5:$BE$10004,(DK$1+68)-4,$B$22))</f>
        <v/>
      </c>
      <c r="DJ72">
        <f>IF(ISNA(DH72),NA(),INDEX(Capability!$K$5:$K$54,$B$22))</f>
        <v/>
      </c>
      <c r="DK72">
        <f>IF(ISNA(DH72),NA(),INDEX(Capability!$J$5:$J$54,$B$22))</f>
        <v/>
      </c>
      <c r="DL72">
        <f>IF(ISNA(DH72),NA(),INDEX(Capability!$L$5:$L$54,$B$22))</f>
        <v/>
      </c>
      <c r="DM72">
        <f>IF(OR(ISNA(DI72),ISNA(DI71)),NA(),ABS(DI72-DI71))</f>
        <v/>
      </c>
      <c r="DN72">
        <f>IF(ISNA(DH72),NA(),INDEX(Capability!$N$5:$N$54,$B$22))</f>
        <v/>
      </c>
      <c r="DO72">
        <f>IF(ISNA(DH72),NA(),IF(OR(INDEX(Capability!$Q$5:$Q$54,$B$22)="",Settings!$F$7&lt;&gt;"Y"),NA(),INDEX(Capability!$Q$5:$Q$54,$B$22)))</f>
        <v/>
      </c>
      <c r="DP72">
        <f>IF(ISNA(DH72),NA(),IF(OR(INDEX(Capability!$P$5:$P$54,$B$22)="",Settings!$F$7&lt;&gt;"Y"),NA(),INDEX(Capability!$P$5:$P$54,$B$22)))</f>
        <v/>
      </c>
      <c r="DX72">
        <f>IF((EA$1+68)&gt;DY$1,NA(),(EA$1+68)-4)</f>
        <v/>
      </c>
      <c r="DY72">
        <f>IF((EA$1+68)&gt;DY$1,NA(),INDEX('Data Entry'!$H$5:$BE$10004,(EA$1+68)-4,$B$23))</f>
        <v/>
      </c>
      <c r="DZ72">
        <f>IF(ISNA(DX72),NA(),INDEX(Capability!$K$5:$K$54,$B$23))</f>
        <v/>
      </c>
      <c r="EA72">
        <f>IF(ISNA(DX72),NA(),INDEX(Capability!$J$5:$J$54,$B$23))</f>
        <v/>
      </c>
      <c r="EB72">
        <f>IF(ISNA(DX72),NA(),INDEX(Capability!$L$5:$L$54,$B$23))</f>
        <v/>
      </c>
      <c r="EC72">
        <f>IF(OR(ISNA(DY72),ISNA(DY71)),NA(),ABS(DY72-DY71))</f>
        <v/>
      </c>
      <c r="ED72">
        <f>IF(ISNA(DX72),NA(),INDEX(Capability!$N$5:$N$54,$B$23))</f>
        <v/>
      </c>
      <c r="EE72">
        <f>IF(ISNA(DX72),NA(),IF(OR(INDEX(Capability!$Q$5:$Q$54,$B$23)="",Settings!$F$7&lt;&gt;"Y"),NA(),INDEX(Capability!$Q$5:$Q$54,$B$23)))</f>
        <v/>
      </c>
      <c r="EF72">
        <f>IF(ISNA(DX72),NA(),IF(OR(INDEX(Capability!$P$5:$P$54,$B$23)="",Settings!$F$7&lt;&gt;"Y"),NA(),INDEX(Capability!$P$5:$P$54,$B$23)))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R73">
        <f>IF((CU$1+69)&gt;CS$1,NA(),(CU$1+69)-4)</f>
        <v/>
      </c>
      <c r="CS73">
        <f>IF((CU$1+69)&gt;CS$1,NA(),INDEX('Data Entry'!$H$5:$BE$10004,(CU$1+69)-4,$B$21))</f>
        <v/>
      </c>
      <c r="CT73">
        <f>IF(ISNA(CR73),NA(),INDEX(Capability!$K$5:$K$54,$B$21))</f>
        <v/>
      </c>
      <c r="CU73">
        <f>IF(ISNA(CR73),NA(),INDEX(Capability!$J$5:$J$54,$B$21))</f>
        <v/>
      </c>
      <c r="CV73">
        <f>IF(ISNA(CR73),NA(),INDEX(Capability!$L$5:$L$54,$B$21))</f>
        <v/>
      </c>
      <c r="CW73">
        <f>IF(OR(ISNA(CS73),ISNA(CS72)),NA(),ABS(CS73-CS72))</f>
        <v/>
      </c>
      <c r="CX73">
        <f>IF(ISNA(CR73),NA(),INDEX(Capability!$N$5:$N$54,$B$21))</f>
        <v/>
      </c>
      <c r="CY73">
        <f>IF(ISNA(CR73),NA(),IF(OR(INDEX(Capability!$Q$5:$Q$54,$B$21)="",Settings!$F$7&lt;&gt;"Y"),NA(),INDEX(Capability!$Q$5:$Q$54,$B$21)))</f>
        <v/>
      </c>
      <c r="CZ73">
        <f>IF(ISNA(CR73),NA(),IF(OR(INDEX(Capability!$P$5:$P$54,$B$21)="",Settings!$F$7&lt;&gt;"Y"),NA(),INDEX(Capability!$P$5:$P$54,$B$21)))</f>
        <v/>
      </c>
      <c r="DH73">
        <f>IF((DK$1+69)&gt;DI$1,NA(),(DK$1+69)-4)</f>
        <v/>
      </c>
      <c r="DI73">
        <f>IF((DK$1+69)&gt;DI$1,NA(),INDEX('Data Entry'!$H$5:$BE$10004,(DK$1+69)-4,$B$22))</f>
        <v/>
      </c>
      <c r="DJ73">
        <f>IF(ISNA(DH73),NA(),INDEX(Capability!$K$5:$K$54,$B$22))</f>
        <v/>
      </c>
      <c r="DK73">
        <f>IF(ISNA(DH73),NA(),INDEX(Capability!$J$5:$J$54,$B$22))</f>
        <v/>
      </c>
      <c r="DL73">
        <f>IF(ISNA(DH73),NA(),INDEX(Capability!$L$5:$L$54,$B$22))</f>
        <v/>
      </c>
      <c r="DM73">
        <f>IF(OR(ISNA(DI73),ISNA(DI72)),NA(),ABS(DI73-DI72))</f>
        <v/>
      </c>
      <c r="DN73">
        <f>IF(ISNA(DH73),NA(),INDEX(Capability!$N$5:$N$54,$B$22))</f>
        <v/>
      </c>
      <c r="DO73">
        <f>IF(ISNA(DH73),NA(),IF(OR(INDEX(Capability!$Q$5:$Q$54,$B$22)="",Settings!$F$7&lt;&gt;"Y"),NA(),INDEX(Capability!$Q$5:$Q$54,$B$22)))</f>
        <v/>
      </c>
      <c r="DP73">
        <f>IF(ISNA(DH73),NA(),IF(OR(INDEX(Capability!$P$5:$P$54,$B$22)="",Settings!$F$7&lt;&gt;"Y"),NA(),INDEX(Capability!$P$5:$P$54,$B$22)))</f>
        <v/>
      </c>
      <c r="DX73">
        <f>IF((EA$1+69)&gt;DY$1,NA(),(EA$1+69)-4)</f>
        <v/>
      </c>
      <c r="DY73">
        <f>IF((EA$1+69)&gt;DY$1,NA(),INDEX('Data Entry'!$H$5:$BE$10004,(EA$1+69)-4,$B$23))</f>
        <v/>
      </c>
      <c r="DZ73">
        <f>IF(ISNA(DX73),NA(),INDEX(Capability!$K$5:$K$54,$B$23))</f>
        <v/>
      </c>
      <c r="EA73">
        <f>IF(ISNA(DX73),NA(),INDEX(Capability!$J$5:$J$54,$B$23))</f>
        <v/>
      </c>
      <c r="EB73">
        <f>IF(ISNA(DX73),NA(),INDEX(Capability!$L$5:$L$54,$B$23))</f>
        <v/>
      </c>
      <c r="EC73">
        <f>IF(OR(ISNA(DY73),ISNA(DY72)),NA(),ABS(DY73-DY72))</f>
        <v/>
      </c>
      <c r="ED73">
        <f>IF(ISNA(DX73),NA(),INDEX(Capability!$N$5:$N$54,$B$23))</f>
        <v/>
      </c>
      <c r="EE73">
        <f>IF(ISNA(DX73),NA(),IF(OR(INDEX(Capability!$Q$5:$Q$54,$B$23)="",Settings!$F$7&lt;&gt;"Y"),NA(),INDEX(Capability!$Q$5:$Q$54,$B$23)))</f>
        <v/>
      </c>
      <c r="EF73">
        <f>IF(ISNA(DX73),NA(),IF(OR(INDEX(Capability!$P$5:$P$54,$B$23)="",Settings!$F$7&lt;&gt;"Y"),NA(),INDEX(Capability!$P$5:$P$54,$B$23)))</f>
        <v/>
      </c>
    </row>
    <row r="74">
      <c r="A74" s="34">
        <f>"SLOT 2: "&amp;IF(INDEX(Settings!$B$17:$B$66,$B$21)="","(unnamed)",INDEX(Settings!$B$17:$B$66,$B$21))</f>
        <v/>
      </c>
      <c r="B74" s="9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R74">
        <f>IF((CU$1+70)&gt;CS$1,NA(),(CU$1+70)-4)</f>
        <v/>
      </c>
      <c r="CS74">
        <f>IF((CU$1+70)&gt;CS$1,NA(),INDEX('Data Entry'!$H$5:$BE$10004,(CU$1+70)-4,$B$21))</f>
        <v/>
      </c>
      <c r="CT74">
        <f>IF(ISNA(CR74),NA(),INDEX(Capability!$K$5:$K$54,$B$21))</f>
        <v/>
      </c>
      <c r="CU74">
        <f>IF(ISNA(CR74),NA(),INDEX(Capability!$J$5:$J$54,$B$21))</f>
        <v/>
      </c>
      <c r="CV74">
        <f>IF(ISNA(CR74),NA(),INDEX(Capability!$L$5:$L$54,$B$21))</f>
        <v/>
      </c>
      <c r="CW74">
        <f>IF(OR(ISNA(CS74),ISNA(CS73)),NA(),ABS(CS74-CS73))</f>
        <v/>
      </c>
      <c r="CX74">
        <f>IF(ISNA(CR74),NA(),INDEX(Capability!$N$5:$N$54,$B$21))</f>
        <v/>
      </c>
      <c r="CY74">
        <f>IF(ISNA(CR74),NA(),IF(OR(INDEX(Capability!$Q$5:$Q$54,$B$21)="",Settings!$F$7&lt;&gt;"Y"),NA(),INDEX(Capability!$Q$5:$Q$54,$B$21)))</f>
        <v/>
      </c>
      <c r="CZ74">
        <f>IF(ISNA(CR74),NA(),IF(OR(INDEX(Capability!$P$5:$P$54,$B$21)="",Settings!$F$7&lt;&gt;"Y"),NA(),INDEX(Capability!$P$5:$P$54,$B$21)))</f>
        <v/>
      </c>
      <c r="DH74">
        <f>IF((DK$1+70)&gt;DI$1,NA(),(DK$1+70)-4)</f>
        <v/>
      </c>
      <c r="DI74">
        <f>IF((DK$1+70)&gt;DI$1,NA(),INDEX('Data Entry'!$H$5:$BE$10004,(DK$1+70)-4,$B$22))</f>
        <v/>
      </c>
      <c r="DJ74">
        <f>IF(ISNA(DH74),NA(),INDEX(Capability!$K$5:$K$54,$B$22))</f>
        <v/>
      </c>
      <c r="DK74">
        <f>IF(ISNA(DH74),NA(),INDEX(Capability!$J$5:$J$54,$B$22))</f>
        <v/>
      </c>
      <c r="DL74">
        <f>IF(ISNA(DH74),NA(),INDEX(Capability!$L$5:$L$54,$B$22))</f>
        <v/>
      </c>
      <c r="DM74">
        <f>IF(OR(ISNA(DI74),ISNA(DI73)),NA(),ABS(DI74-DI73))</f>
        <v/>
      </c>
      <c r="DN74">
        <f>IF(ISNA(DH74),NA(),INDEX(Capability!$N$5:$N$54,$B$22))</f>
        <v/>
      </c>
      <c r="DO74">
        <f>IF(ISNA(DH74),NA(),IF(OR(INDEX(Capability!$Q$5:$Q$54,$B$22)="",Settings!$F$7&lt;&gt;"Y"),NA(),INDEX(Capability!$Q$5:$Q$54,$B$22)))</f>
        <v/>
      </c>
      <c r="DP74">
        <f>IF(ISNA(DH74),NA(),IF(OR(INDEX(Capability!$P$5:$P$54,$B$22)="",Settings!$F$7&lt;&gt;"Y"),NA(),INDEX(Capability!$P$5:$P$54,$B$22)))</f>
        <v/>
      </c>
      <c r="DX74">
        <f>IF((EA$1+70)&gt;DY$1,NA(),(EA$1+70)-4)</f>
        <v/>
      </c>
      <c r="DY74">
        <f>IF((EA$1+70)&gt;DY$1,NA(),INDEX('Data Entry'!$H$5:$BE$10004,(EA$1+70)-4,$B$23))</f>
        <v/>
      </c>
      <c r="DZ74">
        <f>IF(ISNA(DX74),NA(),INDEX(Capability!$K$5:$K$54,$B$23))</f>
        <v/>
      </c>
      <c r="EA74">
        <f>IF(ISNA(DX74),NA(),INDEX(Capability!$J$5:$J$54,$B$23))</f>
        <v/>
      </c>
      <c r="EB74">
        <f>IF(ISNA(DX74),NA(),INDEX(Capability!$L$5:$L$54,$B$23))</f>
        <v/>
      </c>
      <c r="EC74">
        <f>IF(OR(ISNA(DY74),ISNA(DY73)),NA(),ABS(DY74-DY73))</f>
        <v/>
      </c>
      <c r="ED74">
        <f>IF(ISNA(DX74),NA(),INDEX(Capability!$N$5:$N$54,$B$23))</f>
        <v/>
      </c>
      <c r="EE74">
        <f>IF(ISNA(DX74),NA(),IF(OR(INDEX(Capability!$Q$5:$Q$54,$B$23)="",Settings!$F$7&lt;&gt;"Y"),NA(),INDEX(Capability!$Q$5:$Q$54,$B$23)))</f>
        <v/>
      </c>
      <c r="EF74">
        <f>IF(ISNA(DX74),NA(),IF(OR(INDEX(Capability!$P$5:$P$54,$B$23)="",Settings!$F$7&lt;&gt;"Y"),NA(),INDEX(Capability!$P$5:$P$54,$B$23)))</f>
        <v/>
      </c>
    </row>
    <row r="75">
      <c r="A75" s="35" t="inlineStr">
        <is>
          <t>Feature</t>
        </is>
      </c>
      <c r="B75" s="36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R75">
        <f>IF((CU$1+71)&gt;CS$1,NA(),(CU$1+71)-4)</f>
        <v/>
      </c>
      <c r="CS75">
        <f>IF((CU$1+71)&gt;CS$1,NA(),INDEX('Data Entry'!$H$5:$BE$10004,(CU$1+71)-4,$B$21))</f>
        <v/>
      </c>
      <c r="CT75">
        <f>IF(ISNA(CR75),NA(),INDEX(Capability!$K$5:$K$54,$B$21))</f>
        <v/>
      </c>
      <c r="CU75">
        <f>IF(ISNA(CR75),NA(),INDEX(Capability!$J$5:$J$54,$B$21))</f>
        <v/>
      </c>
      <c r="CV75">
        <f>IF(ISNA(CR75),NA(),INDEX(Capability!$L$5:$L$54,$B$21))</f>
        <v/>
      </c>
      <c r="CW75">
        <f>IF(OR(ISNA(CS75),ISNA(CS74)),NA(),ABS(CS75-CS74))</f>
        <v/>
      </c>
      <c r="CX75">
        <f>IF(ISNA(CR75),NA(),INDEX(Capability!$N$5:$N$54,$B$21))</f>
        <v/>
      </c>
      <c r="CY75">
        <f>IF(ISNA(CR75),NA(),IF(OR(INDEX(Capability!$Q$5:$Q$54,$B$21)="",Settings!$F$7&lt;&gt;"Y"),NA(),INDEX(Capability!$Q$5:$Q$54,$B$21)))</f>
        <v/>
      </c>
      <c r="CZ75">
        <f>IF(ISNA(CR75),NA(),IF(OR(INDEX(Capability!$P$5:$P$54,$B$21)="",Settings!$F$7&lt;&gt;"Y"),NA(),INDEX(Capability!$P$5:$P$54,$B$21)))</f>
        <v/>
      </c>
      <c r="DH75">
        <f>IF((DK$1+71)&gt;DI$1,NA(),(DK$1+71)-4)</f>
        <v/>
      </c>
      <c r="DI75">
        <f>IF((DK$1+71)&gt;DI$1,NA(),INDEX('Data Entry'!$H$5:$BE$10004,(DK$1+71)-4,$B$22))</f>
        <v/>
      </c>
      <c r="DJ75">
        <f>IF(ISNA(DH75),NA(),INDEX(Capability!$K$5:$K$54,$B$22))</f>
        <v/>
      </c>
      <c r="DK75">
        <f>IF(ISNA(DH75),NA(),INDEX(Capability!$J$5:$J$54,$B$22))</f>
        <v/>
      </c>
      <c r="DL75">
        <f>IF(ISNA(DH75),NA(),INDEX(Capability!$L$5:$L$54,$B$22))</f>
        <v/>
      </c>
      <c r="DM75">
        <f>IF(OR(ISNA(DI75),ISNA(DI74)),NA(),ABS(DI75-DI74))</f>
        <v/>
      </c>
      <c r="DN75">
        <f>IF(ISNA(DH75),NA(),INDEX(Capability!$N$5:$N$54,$B$22))</f>
        <v/>
      </c>
      <c r="DO75">
        <f>IF(ISNA(DH75),NA(),IF(OR(INDEX(Capability!$Q$5:$Q$54,$B$22)="",Settings!$F$7&lt;&gt;"Y"),NA(),INDEX(Capability!$Q$5:$Q$54,$B$22)))</f>
        <v/>
      </c>
      <c r="DP75">
        <f>IF(ISNA(DH75),NA(),IF(OR(INDEX(Capability!$P$5:$P$54,$B$22)="",Settings!$F$7&lt;&gt;"Y"),NA(),INDEX(Capability!$P$5:$P$54,$B$22)))</f>
        <v/>
      </c>
      <c r="DX75">
        <f>IF((EA$1+71)&gt;DY$1,NA(),(EA$1+71)-4)</f>
        <v/>
      </c>
      <c r="DY75">
        <f>IF((EA$1+71)&gt;DY$1,NA(),INDEX('Data Entry'!$H$5:$BE$10004,(EA$1+71)-4,$B$23))</f>
        <v/>
      </c>
      <c r="DZ75">
        <f>IF(ISNA(DX75),NA(),INDEX(Capability!$K$5:$K$54,$B$23))</f>
        <v/>
      </c>
      <c r="EA75">
        <f>IF(ISNA(DX75),NA(),INDEX(Capability!$J$5:$J$54,$B$23))</f>
        <v/>
      </c>
      <c r="EB75">
        <f>IF(ISNA(DX75),NA(),INDEX(Capability!$L$5:$L$54,$B$23))</f>
        <v/>
      </c>
      <c r="EC75">
        <f>IF(OR(ISNA(DY75),ISNA(DY74)),NA(),ABS(DY75-DY74))</f>
        <v/>
      </c>
      <c r="ED75">
        <f>IF(ISNA(DX75),NA(),INDEX(Capability!$N$5:$N$54,$B$23))</f>
        <v/>
      </c>
      <c r="EE75">
        <f>IF(ISNA(DX75),NA(),IF(OR(INDEX(Capability!$Q$5:$Q$54,$B$23)="",Settings!$F$7&lt;&gt;"Y"),NA(),INDEX(Capability!$Q$5:$Q$54,$B$23)))</f>
        <v/>
      </c>
      <c r="EF75">
        <f>IF(ISNA(DX75),NA(),IF(OR(INDEX(Capability!$P$5:$P$54,$B$23)="",Settings!$F$7&lt;&gt;"Y"),NA(),INDEX(Capability!$P$5:$P$54,$B$23)))</f>
        <v/>
      </c>
    </row>
    <row r="76">
      <c r="A76" s="35" t="inlineStr">
        <is>
          <t>Unit</t>
        </is>
      </c>
      <c r="B76" s="36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R76">
        <f>IF((CU$1+72)&gt;CS$1,NA(),(CU$1+72)-4)</f>
        <v/>
      </c>
      <c r="CS76">
        <f>IF((CU$1+72)&gt;CS$1,NA(),INDEX('Data Entry'!$H$5:$BE$10004,(CU$1+72)-4,$B$21))</f>
        <v/>
      </c>
      <c r="CT76">
        <f>IF(ISNA(CR76),NA(),INDEX(Capability!$K$5:$K$54,$B$21))</f>
        <v/>
      </c>
      <c r="CU76">
        <f>IF(ISNA(CR76),NA(),INDEX(Capability!$J$5:$J$54,$B$21))</f>
        <v/>
      </c>
      <c r="CV76">
        <f>IF(ISNA(CR76),NA(),INDEX(Capability!$L$5:$L$54,$B$21))</f>
        <v/>
      </c>
      <c r="CW76">
        <f>IF(OR(ISNA(CS76),ISNA(CS75)),NA(),ABS(CS76-CS75))</f>
        <v/>
      </c>
      <c r="CX76">
        <f>IF(ISNA(CR76),NA(),INDEX(Capability!$N$5:$N$54,$B$21))</f>
        <v/>
      </c>
      <c r="CY76">
        <f>IF(ISNA(CR76),NA(),IF(OR(INDEX(Capability!$Q$5:$Q$54,$B$21)="",Settings!$F$7&lt;&gt;"Y"),NA(),INDEX(Capability!$Q$5:$Q$54,$B$21)))</f>
        <v/>
      </c>
      <c r="CZ76">
        <f>IF(ISNA(CR76),NA(),IF(OR(INDEX(Capability!$P$5:$P$54,$B$21)="",Settings!$F$7&lt;&gt;"Y"),NA(),INDEX(Capability!$P$5:$P$54,$B$21)))</f>
        <v/>
      </c>
      <c r="DH76">
        <f>IF((DK$1+72)&gt;DI$1,NA(),(DK$1+72)-4)</f>
        <v/>
      </c>
      <c r="DI76">
        <f>IF((DK$1+72)&gt;DI$1,NA(),INDEX('Data Entry'!$H$5:$BE$10004,(DK$1+72)-4,$B$22))</f>
        <v/>
      </c>
      <c r="DJ76">
        <f>IF(ISNA(DH76),NA(),INDEX(Capability!$K$5:$K$54,$B$22))</f>
        <v/>
      </c>
      <c r="DK76">
        <f>IF(ISNA(DH76),NA(),INDEX(Capability!$J$5:$J$54,$B$22))</f>
        <v/>
      </c>
      <c r="DL76">
        <f>IF(ISNA(DH76),NA(),INDEX(Capability!$L$5:$L$54,$B$22))</f>
        <v/>
      </c>
      <c r="DM76">
        <f>IF(OR(ISNA(DI76),ISNA(DI75)),NA(),ABS(DI76-DI75))</f>
        <v/>
      </c>
      <c r="DN76">
        <f>IF(ISNA(DH76),NA(),INDEX(Capability!$N$5:$N$54,$B$22))</f>
        <v/>
      </c>
      <c r="DO76">
        <f>IF(ISNA(DH76),NA(),IF(OR(INDEX(Capability!$Q$5:$Q$54,$B$22)="",Settings!$F$7&lt;&gt;"Y"),NA(),INDEX(Capability!$Q$5:$Q$54,$B$22)))</f>
        <v/>
      </c>
      <c r="DP76">
        <f>IF(ISNA(DH76),NA(),IF(OR(INDEX(Capability!$P$5:$P$54,$B$22)="",Settings!$F$7&lt;&gt;"Y"),NA(),INDEX(Capability!$P$5:$P$54,$B$22)))</f>
        <v/>
      </c>
      <c r="DX76">
        <f>IF((EA$1+72)&gt;DY$1,NA(),(EA$1+72)-4)</f>
        <v/>
      </c>
      <c r="DY76">
        <f>IF((EA$1+72)&gt;DY$1,NA(),INDEX('Data Entry'!$H$5:$BE$10004,(EA$1+72)-4,$B$23))</f>
        <v/>
      </c>
      <c r="DZ76">
        <f>IF(ISNA(DX76),NA(),INDEX(Capability!$K$5:$K$54,$B$23))</f>
        <v/>
      </c>
      <c r="EA76">
        <f>IF(ISNA(DX76),NA(),INDEX(Capability!$J$5:$J$54,$B$23))</f>
        <v/>
      </c>
      <c r="EB76">
        <f>IF(ISNA(DX76),NA(),INDEX(Capability!$L$5:$L$54,$B$23))</f>
        <v/>
      </c>
      <c r="EC76">
        <f>IF(OR(ISNA(DY76),ISNA(DY75)),NA(),ABS(DY76-DY75))</f>
        <v/>
      </c>
      <c r="ED76">
        <f>IF(ISNA(DX76),NA(),INDEX(Capability!$N$5:$N$54,$B$23))</f>
        <v/>
      </c>
      <c r="EE76">
        <f>IF(ISNA(DX76),NA(),IF(OR(INDEX(Capability!$Q$5:$Q$54,$B$23)="",Settings!$F$7&lt;&gt;"Y"),NA(),INDEX(Capability!$Q$5:$Q$54,$B$23)))</f>
        <v/>
      </c>
      <c r="EF76">
        <f>IF(ISNA(DX76),NA(),IF(OR(INDEX(Capability!$P$5:$P$54,$B$23)="",Settings!$F$7&lt;&gt;"Y"),NA(),INDEX(Capability!$P$5:$P$54,$B$23)))</f>
        <v/>
      </c>
    </row>
    <row r="77">
      <c r="A77" s="35" t="inlineStr">
        <is>
          <t>Samples (n)</t>
        </is>
      </c>
      <c r="B77" s="22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R77">
        <f>IF((CU$1+73)&gt;CS$1,NA(),(CU$1+73)-4)</f>
        <v/>
      </c>
      <c r="CS77">
        <f>IF((CU$1+73)&gt;CS$1,NA(),INDEX('Data Entry'!$H$5:$BE$10004,(CU$1+73)-4,$B$21))</f>
        <v/>
      </c>
      <c r="CT77">
        <f>IF(ISNA(CR77),NA(),INDEX(Capability!$K$5:$K$54,$B$21))</f>
        <v/>
      </c>
      <c r="CU77">
        <f>IF(ISNA(CR77),NA(),INDEX(Capability!$J$5:$J$54,$B$21))</f>
        <v/>
      </c>
      <c r="CV77">
        <f>IF(ISNA(CR77),NA(),INDEX(Capability!$L$5:$L$54,$B$21))</f>
        <v/>
      </c>
      <c r="CW77">
        <f>IF(OR(ISNA(CS77),ISNA(CS76)),NA(),ABS(CS77-CS76))</f>
        <v/>
      </c>
      <c r="CX77">
        <f>IF(ISNA(CR77),NA(),INDEX(Capability!$N$5:$N$54,$B$21))</f>
        <v/>
      </c>
      <c r="CY77">
        <f>IF(ISNA(CR77),NA(),IF(OR(INDEX(Capability!$Q$5:$Q$54,$B$21)="",Settings!$F$7&lt;&gt;"Y"),NA(),INDEX(Capability!$Q$5:$Q$54,$B$21)))</f>
        <v/>
      </c>
      <c r="CZ77">
        <f>IF(ISNA(CR77),NA(),IF(OR(INDEX(Capability!$P$5:$P$54,$B$21)="",Settings!$F$7&lt;&gt;"Y"),NA(),INDEX(Capability!$P$5:$P$54,$B$21)))</f>
        <v/>
      </c>
      <c r="DH77">
        <f>IF((DK$1+73)&gt;DI$1,NA(),(DK$1+73)-4)</f>
        <v/>
      </c>
      <c r="DI77">
        <f>IF((DK$1+73)&gt;DI$1,NA(),INDEX('Data Entry'!$H$5:$BE$10004,(DK$1+73)-4,$B$22))</f>
        <v/>
      </c>
      <c r="DJ77">
        <f>IF(ISNA(DH77),NA(),INDEX(Capability!$K$5:$K$54,$B$22))</f>
        <v/>
      </c>
      <c r="DK77">
        <f>IF(ISNA(DH77),NA(),INDEX(Capability!$J$5:$J$54,$B$22))</f>
        <v/>
      </c>
      <c r="DL77">
        <f>IF(ISNA(DH77),NA(),INDEX(Capability!$L$5:$L$54,$B$22))</f>
        <v/>
      </c>
      <c r="DM77">
        <f>IF(OR(ISNA(DI77),ISNA(DI76)),NA(),ABS(DI77-DI76))</f>
        <v/>
      </c>
      <c r="DN77">
        <f>IF(ISNA(DH77),NA(),INDEX(Capability!$N$5:$N$54,$B$22))</f>
        <v/>
      </c>
      <c r="DO77">
        <f>IF(ISNA(DH77),NA(),IF(OR(INDEX(Capability!$Q$5:$Q$54,$B$22)="",Settings!$F$7&lt;&gt;"Y"),NA(),INDEX(Capability!$Q$5:$Q$54,$B$22)))</f>
        <v/>
      </c>
      <c r="DP77">
        <f>IF(ISNA(DH77),NA(),IF(OR(INDEX(Capability!$P$5:$P$54,$B$22)="",Settings!$F$7&lt;&gt;"Y"),NA(),INDEX(Capability!$P$5:$P$54,$B$22)))</f>
        <v/>
      </c>
      <c r="DX77">
        <f>IF((EA$1+73)&gt;DY$1,NA(),(EA$1+73)-4)</f>
        <v/>
      </c>
      <c r="DY77">
        <f>IF((EA$1+73)&gt;DY$1,NA(),INDEX('Data Entry'!$H$5:$BE$10004,(EA$1+73)-4,$B$23))</f>
        <v/>
      </c>
      <c r="DZ77">
        <f>IF(ISNA(DX77),NA(),INDEX(Capability!$K$5:$K$54,$B$23))</f>
        <v/>
      </c>
      <c r="EA77">
        <f>IF(ISNA(DX77),NA(),INDEX(Capability!$J$5:$J$54,$B$23))</f>
        <v/>
      </c>
      <c r="EB77">
        <f>IF(ISNA(DX77),NA(),INDEX(Capability!$L$5:$L$54,$B$23))</f>
        <v/>
      </c>
      <c r="EC77">
        <f>IF(OR(ISNA(DY77),ISNA(DY76)),NA(),ABS(DY77-DY76))</f>
        <v/>
      </c>
      <c r="ED77">
        <f>IF(ISNA(DX77),NA(),INDEX(Capability!$N$5:$N$54,$B$23))</f>
        <v/>
      </c>
      <c r="EE77">
        <f>IF(ISNA(DX77),NA(),IF(OR(INDEX(Capability!$Q$5:$Q$54,$B$23)="",Settings!$F$7&lt;&gt;"Y"),NA(),INDEX(Capability!$Q$5:$Q$54,$B$23)))</f>
        <v/>
      </c>
      <c r="EF77">
        <f>IF(ISNA(DX77),NA(),IF(OR(INDEX(Capability!$P$5:$P$54,$B$23)="",Settings!$F$7&lt;&gt;"Y"),NA(),INDEX(Capability!$P$5:$P$54,$B$23)))</f>
        <v/>
      </c>
    </row>
    <row r="78">
      <c r="A78" s="37" t="inlineStr">
        <is>
          <t>DATA RANGE</t>
        </is>
      </c>
      <c r="B78" s="28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R78">
        <f>IF((CU$1+74)&gt;CS$1,NA(),(CU$1+74)-4)</f>
        <v/>
      </c>
      <c r="CS78">
        <f>IF((CU$1+74)&gt;CS$1,NA(),INDEX('Data Entry'!$H$5:$BE$10004,(CU$1+74)-4,$B$21))</f>
        <v/>
      </c>
      <c r="CT78">
        <f>IF(ISNA(CR78),NA(),INDEX(Capability!$K$5:$K$54,$B$21))</f>
        <v/>
      </c>
      <c r="CU78">
        <f>IF(ISNA(CR78),NA(),INDEX(Capability!$J$5:$J$54,$B$21))</f>
        <v/>
      </c>
      <c r="CV78">
        <f>IF(ISNA(CR78),NA(),INDEX(Capability!$L$5:$L$54,$B$21))</f>
        <v/>
      </c>
      <c r="CW78">
        <f>IF(OR(ISNA(CS78),ISNA(CS77)),NA(),ABS(CS78-CS77))</f>
        <v/>
      </c>
      <c r="CX78">
        <f>IF(ISNA(CR78),NA(),INDEX(Capability!$N$5:$N$54,$B$21))</f>
        <v/>
      </c>
      <c r="CY78">
        <f>IF(ISNA(CR78),NA(),IF(OR(INDEX(Capability!$Q$5:$Q$54,$B$21)="",Settings!$F$7&lt;&gt;"Y"),NA(),INDEX(Capability!$Q$5:$Q$54,$B$21)))</f>
        <v/>
      </c>
      <c r="CZ78">
        <f>IF(ISNA(CR78),NA(),IF(OR(INDEX(Capability!$P$5:$P$54,$B$21)="",Settings!$F$7&lt;&gt;"Y"),NA(),INDEX(Capability!$P$5:$P$54,$B$21)))</f>
        <v/>
      </c>
      <c r="DH78">
        <f>IF((DK$1+74)&gt;DI$1,NA(),(DK$1+74)-4)</f>
        <v/>
      </c>
      <c r="DI78">
        <f>IF((DK$1+74)&gt;DI$1,NA(),INDEX('Data Entry'!$H$5:$BE$10004,(DK$1+74)-4,$B$22))</f>
        <v/>
      </c>
      <c r="DJ78">
        <f>IF(ISNA(DH78),NA(),INDEX(Capability!$K$5:$K$54,$B$22))</f>
        <v/>
      </c>
      <c r="DK78">
        <f>IF(ISNA(DH78),NA(),INDEX(Capability!$J$5:$J$54,$B$22))</f>
        <v/>
      </c>
      <c r="DL78">
        <f>IF(ISNA(DH78),NA(),INDEX(Capability!$L$5:$L$54,$B$22))</f>
        <v/>
      </c>
      <c r="DM78">
        <f>IF(OR(ISNA(DI78),ISNA(DI77)),NA(),ABS(DI78-DI77))</f>
        <v/>
      </c>
      <c r="DN78">
        <f>IF(ISNA(DH78),NA(),INDEX(Capability!$N$5:$N$54,$B$22))</f>
        <v/>
      </c>
      <c r="DO78">
        <f>IF(ISNA(DH78),NA(),IF(OR(INDEX(Capability!$Q$5:$Q$54,$B$22)="",Settings!$F$7&lt;&gt;"Y"),NA(),INDEX(Capability!$Q$5:$Q$54,$B$22)))</f>
        <v/>
      </c>
      <c r="DP78">
        <f>IF(ISNA(DH78),NA(),IF(OR(INDEX(Capability!$P$5:$P$54,$B$22)="",Settings!$F$7&lt;&gt;"Y"),NA(),INDEX(Capability!$P$5:$P$54,$B$22)))</f>
        <v/>
      </c>
      <c r="DX78">
        <f>IF((EA$1+74)&gt;DY$1,NA(),(EA$1+74)-4)</f>
        <v/>
      </c>
      <c r="DY78">
        <f>IF((EA$1+74)&gt;DY$1,NA(),INDEX('Data Entry'!$H$5:$BE$10004,(EA$1+74)-4,$B$23))</f>
        <v/>
      </c>
      <c r="DZ78">
        <f>IF(ISNA(DX78),NA(),INDEX(Capability!$K$5:$K$54,$B$23))</f>
        <v/>
      </c>
      <c r="EA78">
        <f>IF(ISNA(DX78),NA(),INDEX(Capability!$J$5:$J$54,$B$23))</f>
        <v/>
      </c>
      <c r="EB78">
        <f>IF(ISNA(DX78),NA(),INDEX(Capability!$L$5:$L$54,$B$23))</f>
        <v/>
      </c>
      <c r="EC78">
        <f>IF(OR(ISNA(DY78),ISNA(DY77)),NA(),ABS(DY78-DY77))</f>
        <v/>
      </c>
      <c r="ED78">
        <f>IF(ISNA(DX78),NA(),INDEX(Capability!$N$5:$N$54,$B$23))</f>
        <v/>
      </c>
      <c r="EE78">
        <f>IF(ISNA(DX78),NA(),IF(OR(INDEX(Capability!$Q$5:$Q$54,$B$23)="",Settings!$F$7&lt;&gt;"Y"),NA(),INDEX(Capability!$Q$5:$Q$54,$B$23)))</f>
        <v/>
      </c>
      <c r="EF78">
        <f>IF(ISNA(DX78),NA(),IF(OR(INDEX(Capability!$P$5:$P$54,$B$23)="",Settings!$F$7&lt;&gt;"Y"),NA(),INDEX(Capability!$P$5:$P$54,$B$23)))</f>
        <v/>
      </c>
    </row>
    <row r="79">
      <c r="A79" s="35" t="inlineStr">
        <is>
          <t>Min</t>
        </is>
      </c>
      <c r="B79" s="23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R79">
        <f>IF((CU$1+75)&gt;CS$1,NA(),(CU$1+75)-4)</f>
        <v/>
      </c>
      <c r="CS79">
        <f>IF((CU$1+75)&gt;CS$1,NA(),INDEX('Data Entry'!$H$5:$BE$10004,(CU$1+75)-4,$B$21))</f>
        <v/>
      </c>
      <c r="CT79">
        <f>IF(ISNA(CR79),NA(),INDEX(Capability!$K$5:$K$54,$B$21))</f>
        <v/>
      </c>
      <c r="CU79">
        <f>IF(ISNA(CR79),NA(),INDEX(Capability!$J$5:$J$54,$B$21))</f>
        <v/>
      </c>
      <c r="CV79">
        <f>IF(ISNA(CR79),NA(),INDEX(Capability!$L$5:$L$54,$B$21))</f>
        <v/>
      </c>
      <c r="CW79">
        <f>IF(OR(ISNA(CS79),ISNA(CS78)),NA(),ABS(CS79-CS78))</f>
        <v/>
      </c>
      <c r="CX79">
        <f>IF(ISNA(CR79),NA(),INDEX(Capability!$N$5:$N$54,$B$21))</f>
        <v/>
      </c>
      <c r="CY79">
        <f>IF(ISNA(CR79),NA(),IF(OR(INDEX(Capability!$Q$5:$Q$54,$B$21)="",Settings!$F$7&lt;&gt;"Y"),NA(),INDEX(Capability!$Q$5:$Q$54,$B$21)))</f>
        <v/>
      </c>
      <c r="CZ79">
        <f>IF(ISNA(CR79),NA(),IF(OR(INDEX(Capability!$P$5:$P$54,$B$21)="",Settings!$F$7&lt;&gt;"Y"),NA(),INDEX(Capability!$P$5:$P$54,$B$21)))</f>
        <v/>
      </c>
      <c r="DH79">
        <f>IF((DK$1+75)&gt;DI$1,NA(),(DK$1+75)-4)</f>
        <v/>
      </c>
      <c r="DI79">
        <f>IF((DK$1+75)&gt;DI$1,NA(),INDEX('Data Entry'!$H$5:$BE$10004,(DK$1+75)-4,$B$22))</f>
        <v/>
      </c>
      <c r="DJ79">
        <f>IF(ISNA(DH79),NA(),INDEX(Capability!$K$5:$K$54,$B$22))</f>
        <v/>
      </c>
      <c r="DK79">
        <f>IF(ISNA(DH79),NA(),INDEX(Capability!$J$5:$J$54,$B$22))</f>
        <v/>
      </c>
      <c r="DL79">
        <f>IF(ISNA(DH79),NA(),INDEX(Capability!$L$5:$L$54,$B$22))</f>
        <v/>
      </c>
      <c r="DM79">
        <f>IF(OR(ISNA(DI79),ISNA(DI78)),NA(),ABS(DI79-DI78))</f>
        <v/>
      </c>
      <c r="DN79">
        <f>IF(ISNA(DH79),NA(),INDEX(Capability!$N$5:$N$54,$B$22))</f>
        <v/>
      </c>
      <c r="DO79">
        <f>IF(ISNA(DH79),NA(),IF(OR(INDEX(Capability!$Q$5:$Q$54,$B$22)="",Settings!$F$7&lt;&gt;"Y"),NA(),INDEX(Capability!$Q$5:$Q$54,$B$22)))</f>
        <v/>
      </c>
      <c r="DP79">
        <f>IF(ISNA(DH79),NA(),IF(OR(INDEX(Capability!$P$5:$P$54,$B$22)="",Settings!$F$7&lt;&gt;"Y"),NA(),INDEX(Capability!$P$5:$P$54,$B$22)))</f>
        <v/>
      </c>
      <c r="DX79">
        <f>IF((EA$1+75)&gt;DY$1,NA(),(EA$1+75)-4)</f>
        <v/>
      </c>
      <c r="DY79">
        <f>IF((EA$1+75)&gt;DY$1,NA(),INDEX('Data Entry'!$H$5:$BE$10004,(EA$1+75)-4,$B$23))</f>
        <v/>
      </c>
      <c r="DZ79">
        <f>IF(ISNA(DX79),NA(),INDEX(Capability!$K$5:$K$54,$B$23))</f>
        <v/>
      </c>
      <c r="EA79">
        <f>IF(ISNA(DX79),NA(),INDEX(Capability!$J$5:$J$54,$B$23))</f>
        <v/>
      </c>
      <c r="EB79">
        <f>IF(ISNA(DX79),NA(),INDEX(Capability!$L$5:$L$54,$B$23))</f>
        <v/>
      </c>
      <c r="EC79">
        <f>IF(OR(ISNA(DY79),ISNA(DY78)),NA(),ABS(DY79-DY78))</f>
        <v/>
      </c>
      <c r="ED79">
        <f>IF(ISNA(DX79),NA(),INDEX(Capability!$N$5:$N$54,$B$23))</f>
        <v/>
      </c>
      <c r="EE79">
        <f>IF(ISNA(DX79),NA(),IF(OR(INDEX(Capability!$Q$5:$Q$54,$B$23)="",Settings!$F$7&lt;&gt;"Y"),NA(),INDEX(Capability!$Q$5:$Q$54,$B$23)))</f>
        <v/>
      </c>
      <c r="EF79">
        <f>IF(ISNA(DX79),NA(),IF(OR(INDEX(Capability!$P$5:$P$54,$B$23)="",Settings!$F$7&lt;&gt;"Y"),NA(),INDEX(Capability!$P$5:$P$54,$B$23)))</f>
        <v/>
      </c>
    </row>
    <row r="80">
      <c r="A80" s="35" t="inlineStr">
        <is>
          <t>Max</t>
        </is>
      </c>
      <c r="B80" s="23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R80">
        <f>IF((CU$1+76)&gt;CS$1,NA(),(CU$1+76)-4)</f>
        <v/>
      </c>
      <c r="CS80">
        <f>IF((CU$1+76)&gt;CS$1,NA(),INDEX('Data Entry'!$H$5:$BE$10004,(CU$1+76)-4,$B$21))</f>
        <v/>
      </c>
      <c r="CT80">
        <f>IF(ISNA(CR80),NA(),INDEX(Capability!$K$5:$K$54,$B$21))</f>
        <v/>
      </c>
      <c r="CU80">
        <f>IF(ISNA(CR80),NA(),INDEX(Capability!$J$5:$J$54,$B$21))</f>
        <v/>
      </c>
      <c r="CV80">
        <f>IF(ISNA(CR80),NA(),INDEX(Capability!$L$5:$L$54,$B$21))</f>
        <v/>
      </c>
      <c r="CW80">
        <f>IF(OR(ISNA(CS80),ISNA(CS79)),NA(),ABS(CS80-CS79))</f>
        <v/>
      </c>
      <c r="CX80">
        <f>IF(ISNA(CR80),NA(),INDEX(Capability!$N$5:$N$54,$B$21))</f>
        <v/>
      </c>
      <c r="CY80">
        <f>IF(ISNA(CR80),NA(),IF(OR(INDEX(Capability!$Q$5:$Q$54,$B$21)="",Settings!$F$7&lt;&gt;"Y"),NA(),INDEX(Capability!$Q$5:$Q$54,$B$21)))</f>
        <v/>
      </c>
      <c r="CZ80">
        <f>IF(ISNA(CR80),NA(),IF(OR(INDEX(Capability!$P$5:$P$54,$B$21)="",Settings!$F$7&lt;&gt;"Y"),NA(),INDEX(Capability!$P$5:$P$54,$B$21)))</f>
        <v/>
      </c>
      <c r="DH80">
        <f>IF((DK$1+76)&gt;DI$1,NA(),(DK$1+76)-4)</f>
        <v/>
      </c>
      <c r="DI80">
        <f>IF((DK$1+76)&gt;DI$1,NA(),INDEX('Data Entry'!$H$5:$BE$10004,(DK$1+76)-4,$B$22))</f>
        <v/>
      </c>
      <c r="DJ80">
        <f>IF(ISNA(DH80),NA(),INDEX(Capability!$K$5:$K$54,$B$22))</f>
        <v/>
      </c>
      <c r="DK80">
        <f>IF(ISNA(DH80),NA(),INDEX(Capability!$J$5:$J$54,$B$22))</f>
        <v/>
      </c>
      <c r="DL80">
        <f>IF(ISNA(DH80),NA(),INDEX(Capability!$L$5:$L$54,$B$22))</f>
        <v/>
      </c>
      <c r="DM80">
        <f>IF(OR(ISNA(DI80),ISNA(DI79)),NA(),ABS(DI80-DI79))</f>
        <v/>
      </c>
      <c r="DN80">
        <f>IF(ISNA(DH80),NA(),INDEX(Capability!$N$5:$N$54,$B$22))</f>
        <v/>
      </c>
      <c r="DO80">
        <f>IF(ISNA(DH80),NA(),IF(OR(INDEX(Capability!$Q$5:$Q$54,$B$22)="",Settings!$F$7&lt;&gt;"Y"),NA(),INDEX(Capability!$Q$5:$Q$54,$B$22)))</f>
        <v/>
      </c>
      <c r="DP80">
        <f>IF(ISNA(DH80),NA(),IF(OR(INDEX(Capability!$P$5:$P$54,$B$22)="",Settings!$F$7&lt;&gt;"Y"),NA(),INDEX(Capability!$P$5:$P$54,$B$22)))</f>
        <v/>
      </c>
      <c r="DX80">
        <f>IF((EA$1+76)&gt;DY$1,NA(),(EA$1+76)-4)</f>
        <v/>
      </c>
      <c r="DY80">
        <f>IF((EA$1+76)&gt;DY$1,NA(),INDEX('Data Entry'!$H$5:$BE$10004,(EA$1+76)-4,$B$23))</f>
        <v/>
      </c>
      <c r="DZ80">
        <f>IF(ISNA(DX80),NA(),INDEX(Capability!$K$5:$K$54,$B$23))</f>
        <v/>
      </c>
      <c r="EA80">
        <f>IF(ISNA(DX80),NA(),INDEX(Capability!$J$5:$J$54,$B$23))</f>
        <v/>
      </c>
      <c r="EB80">
        <f>IF(ISNA(DX80),NA(),INDEX(Capability!$L$5:$L$54,$B$23))</f>
        <v/>
      </c>
      <c r="EC80">
        <f>IF(OR(ISNA(DY80),ISNA(DY79)),NA(),ABS(DY80-DY79))</f>
        <v/>
      </c>
      <c r="ED80">
        <f>IF(ISNA(DX80),NA(),INDEX(Capability!$N$5:$N$54,$B$23))</f>
        <v/>
      </c>
      <c r="EE80">
        <f>IF(ISNA(DX80),NA(),IF(OR(INDEX(Capability!$Q$5:$Q$54,$B$23)="",Settings!$F$7&lt;&gt;"Y"),NA(),INDEX(Capability!$Q$5:$Q$54,$B$23)))</f>
        <v/>
      </c>
      <c r="EF80">
        <f>IF(ISNA(DX80),NA(),IF(OR(INDEX(Capability!$P$5:$P$54,$B$23)="",Settings!$F$7&lt;&gt;"Y"),NA(),INDEX(Capability!$P$5:$P$54,$B$23)))</f>
        <v/>
      </c>
    </row>
    <row r="81">
      <c r="A81" s="35" t="inlineStr">
        <is>
          <t>Range</t>
        </is>
      </c>
      <c r="B81" s="23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R81">
        <f>IF((CU$1+77)&gt;CS$1,NA(),(CU$1+77)-4)</f>
        <v/>
      </c>
      <c r="CS81">
        <f>IF((CU$1+77)&gt;CS$1,NA(),INDEX('Data Entry'!$H$5:$BE$10004,(CU$1+77)-4,$B$21))</f>
        <v/>
      </c>
      <c r="CT81">
        <f>IF(ISNA(CR81),NA(),INDEX(Capability!$K$5:$K$54,$B$21))</f>
        <v/>
      </c>
      <c r="CU81">
        <f>IF(ISNA(CR81),NA(),INDEX(Capability!$J$5:$J$54,$B$21))</f>
        <v/>
      </c>
      <c r="CV81">
        <f>IF(ISNA(CR81),NA(),INDEX(Capability!$L$5:$L$54,$B$21))</f>
        <v/>
      </c>
      <c r="CW81">
        <f>IF(OR(ISNA(CS81),ISNA(CS80)),NA(),ABS(CS81-CS80))</f>
        <v/>
      </c>
      <c r="CX81">
        <f>IF(ISNA(CR81),NA(),INDEX(Capability!$N$5:$N$54,$B$21))</f>
        <v/>
      </c>
      <c r="CY81">
        <f>IF(ISNA(CR81),NA(),IF(OR(INDEX(Capability!$Q$5:$Q$54,$B$21)="",Settings!$F$7&lt;&gt;"Y"),NA(),INDEX(Capability!$Q$5:$Q$54,$B$21)))</f>
        <v/>
      </c>
      <c r="CZ81">
        <f>IF(ISNA(CR81),NA(),IF(OR(INDEX(Capability!$P$5:$P$54,$B$21)="",Settings!$F$7&lt;&gt;"Y"),NA(),INDEX(Capability!$P$5:$P$54,$B$21)))</f>
        <v/>
      </c>
      <c r="DH81">
        <f>IF((DK$1+77)&gt;DI$1,NA(),(DK$1+77)-4)</f>
        <v/>
      </c>
      <c r="DI81">
        <f>IF((DK$1+77)&gt;DI$1,NA(),INDEX('Data Entry'!$H$5:$BE$10004,(DK$1+77)-4,$B$22))</f>
        <v/>
      </c>
      <c r="DJ81">
        <f>IF(ISNA(DH81),NA(),INDEX(Capability!$K$5:$K$54,$B$22))</f>
        <v/>
      </c>
      <c r="DK81">
        <f>IF(ISNA(DH81),NA(),INDEX(Capability!$J$5:$J$54,$B$22))</f>
        <v/>
      </c>
      <c r="DL81">
        <f>IF(ISNA(DH81),NA(),INDEX(Capability!$L$5:$L$54,$B$22))</f>
        <v/>
      </c>
      <c r="DM81">
        <f>IF(OR(ISNA(DI81),ISNA(DI80)),NA(),ABS(DI81-DI80))</f>
        <v/>
      </c>
      <c r="DN81">
        <f>IF(ISNA(DH81),NA(),INDEX(Capability!$N$5:$N$54,$B$22))</f>
        <v/>
      </c>
      <c r="DO81">
        <f>IF(ISNA(DH81),NA(),IF(OR(INDEX(Capability!$Q$5:$Q$54,$B$22)="",Settings!$F$7&lt;&gt;"Y"),NA(),INDEX(Capability!$Q$5:$Q$54,$B$22)))</f>
        <v/>
      </c>
      <c r="DP81">
        <f>IF(ISNA(DH81),NA(),IF(OR(INDEX(Capability!$P$5:$P$54,$B$22)="",Settings!$F$7&lt;&gt;"Y"),NA(),INDEX(Capability!$P$5:$P$54,$B$22)))</f>
        <v/>
      </c>
      <c r="DX81">
        <f>IF((EA$1+77)&gt;DY$1,NA(),(EA$1+77)-4)</f>
        <v/>
      </c>
      <c r="DY81">
        <f>IF((EA$1+77)&gt;DY$1,NA(),INDEX('Data Entry'!$H$5:$BE$10004,(EA$1+77)-4,$B$23))</f>
        <v/>
      </c>
      <c r="DZ81">
        <f>IF(ISNA(DX81),NA(),INDEX(Capability!$K$5:$K$54,$B$23))</f>
        <v/>
      </c>
      <c r="EA81">
        <f>IF(ISNA(DX81),NA(),INDEX(Capability!$J$5:$J$54,$B$23))</f>
        <v/>
      </c>
      <c r="EB81">
        <f>IF(ISNA(DX81),NA(),INDEX(Capability!$L$5:$L$54,$B$23))</f>
        <v/>
      </c>
      <c r="EC81">
        <f>IF(OR(ISNA(DY81),ISNA(DY80)),NA(),ABS(DY81-DY80))</f>
        <v/>
      </c>
      <c r="ED81">
        <f>IF(ISNA(DX81),NA(),INDEX(Capability!$N$5:$N$54,$B$23))</f>
        <v/>
      </c>
      <c r="EE81">
        <f>IF(ISNA(DX81),NA(),IF(OR(INDEX(Capability!$Q$5:$Q$54,$B$23)="",Settings!$F$7&lt;&gt;"Y"),NA(),INDEX(Capability!$Q$5:$Q$54,$B$23)))</f>
        <v/>
      </c>
      <c r="EF81">
        <f>IF(ISNA(DX81),NA(),IF(OR(INDEX(Capability!$P$5:$P$54,$B$23)="",Settings!$F$7&lt;&gt;"Y"),NA(),INDEX(Capability!$P$5:$P$54,$B$23)))</f>
        <v/>
      </c>
    </row>
    <row r="82">
      <c r="A82" s="35" t="inlineStr">
        <is>
          <t>Mean</t>
        </is>
      </c>
      <c r="B82" s="23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R82">
        <f>IF((CU$1+78)&gt;CS$1,NA(),(CU$1+78)-4)</f>
        <v/>
      </c>
      <c r="CS82">
        <f>IF((CU$1+78)&gt;CS$1,NA(),INDEX('Data Entry'!$H$5:$BE$10004,(CU$1+78)-4,$B$21))</f>
        <v/>
      </c>
      <c r="CT82">
        <f>IF(ISNA(CR82),NA(),INDEX(Capability!$K$5:$K$54,$B$21))</f>
        <v/>
      </c>
      <c r="CU82">
        <f>IF(ISNA(CR82),NA(),INDEX(Capability!$J$5:$J$54,$B$21))</f>
        <v/>
      </c>
      <c r="CV82">
        <f>IF(ISNA(CR82),NA(),INDEX(Capability!$L$5:$L$54,$B$21))</f>
        <v/>
      </c>
      <c r="CW82">
        <f>IF(OR(ISNA(CS82),ISNA(CS81)),NA(),ABS(CS82-CS81))</f>
        <v/>
      </c>
      <c r="CX82">
        <f>IF(ISNA(CR82),NA(),INDEX(Capability!$N$5:$N$54,$B$21))</f>
        <v/>
      </c>
      <c r="CY82">
        <f>IF(ISNA(CR82),NA(),IF(OR(INDEX(Capability!$Q$5:$Q$54,$B$21)="",Settings!$F$7&lt;&gt;"Y"),NA(),INDEX(Capability!$Q$5:$Q$54,$B$21)))</f>
        <v/>
      </c>
      <c r="CZ82">
        <f>IF(ISNA(CR82),NA(),IF(OR(INDEX(Capability!$P$5:$P$54,$B$21)="",Settings!$F$7&lt;&gt;"Y"),NA(),INDEX(Capability!$P$5:$P$54,$B$21)))</f>
        <v/>
      </c>
      <c r="DH82">
        <f>IF((DK$1+78)&gt;DI$1,NA(),(DK$1+78)-4)</f>
        <v/>
      </c>
      <c r="DI82">
        <f>IF((DK$1+78)&gt;DI$1,NA(),INDEX('Data Entry'!$H$5:$BE$10004,(DK$1+78)-4,$B$22))</f>
        <v/>
      </c>
      <c r="DJ82">
        <f>IF(ISNA(DH82),NA(),INDEX(Capability!$K$5:$K$54,$B$22))</f>
        <v/>
      </c>
      <c r="DK82">
        <f>IF(ISNA(DH82),NA(),INDEX(Capability!$J$5:$J$54,$B$22))</f>
        <v/>
      </c>
      <c r="DL82">
        <f>IF(ISNA(DH82),NA(),INDEX(Capability!$L$5:$L$54,$B$22))</f>
        <v/>
      </c>
      <c r="DM82">
        <f>IF(OR(ISNA(DI82),ISNA(DI81)),NA(),ABS(DI82-DI81))</f>
        <v/>
      </c>
      <c r="DN82">
        <f>IF(ISNA(DH82),NA(),INDEX(Capability!$N$5:$N$54,$B$22))</f>
        <v/>
      </c>
      <c r="DO82">
        <f>IF(ISNA(DH82),NA(),IF(OR(INDEX(Capability!$Q$5:$Q$54,$B$22)="",Settings!$F$7&lt;&gt;"Y"),NA(),INDEX(Capability!$Q$5:$Q$54,$B$22)))</f>
        <v/>
      </c>
      <c r="DP82">
        <f>IF(ISNA(DH82),NA(),IF(OR(INDEX(Capability!$P$5:$P$54,$B$22)="",Settings!$F$7&lt;&gt;"Y"),NA(),INDEX(Capability!$P$5:$P$54,$B$22)))</f>
        <v/>
      </c>
      <c r="DX82">
        <f>IF((EA$1+78)&gt;DY$1,NA(),(EA$1+78)-4)</f>
        <v/>
      </c>
      <c r="DY82">
        <f>IF((EA$1+78)&gt;DY$1,NA(),INDEX('Data Entry'!$H$5:$BE$10004,(EA$1+78)-4,$B$23))</f>
        <v/>
      </c>
      <c r="DZ82">
        <f>IF(ISNA(DX82),NA(),INDEX(Capability!$K$5:$K$54,$B$23))</f>
        <v/>
      </c>
      <c r="EA82">
        <f>IF(ISNA(DX82),NA(),INDEX(Capability!$J$5:$J$54,$B$23))</f>
        <v/>
      </c>
      <c r="EB82">
        <f>IF(ISNA(DX82),NA(),INDEX(Capability!$L$5:$L$54,$B$23))</f>
        <v/>
      </c>
      <c r="EC82">
        <f>IF(OR(ISNA(DY82),ISNA(DY81)),NA(),ABS(DY82-DY81))</f>
        <v/>
      </c>
      <c r="ED82">
        <f>IF(ISNA(DX82),NA(),INDEX(Capability!$N$5:$N$54,$B$23))</f>
        <v/>
      </c>
      <c r="EE82">
        <f>IF(ISNA(DX82),NA(),IF(OR(INDEX(Capability!$Q$5:$Q$54,$B$23)="",Settings!$F$7&lt;&gt;"Y"),NA(),INDEX(Capability!$Q$5:$Q$54,$B$23)))</f>
        <v/>
      </c>
      <c r="EF82">
        <f>IF(ISNA(DX82),NA(),IF(OR(INDEX(Capability!$P$5:$P$54,$B$23)="",Settings!$F$7&lt;&gt;"Y"),NA(),INDEX(Capability!$P$5:$P$54,$B$23)))</f>
        <v/>
      </c>
    </row>
    <row r="83">
      <c r="A83" s="35" t="inlineStr">
        <is>
          <t>Median</t>
        </is>
      </c>
      <c r="B83" s="23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R83">
        <f>IF((CU$1+79)&gt;CS$1,NA(),(CU$1+79)-4)</f>
        <v/>
      </c>
      <c r="CS83">
        <f>IF((CU$1+79)&gt;CS$1,NA(),INDEX('Data Entry'!$H$5:$BE$10004,(CU$1+79)-4,$B$21))</f>
        <v/>
      </c>
      <c r="CT83">
        <f>IF(ISNA(CR83),NA(),INDEX(Capability!$K$5:$K$54,$B$21))</f>
        <v/>
      </c>
      <c r="CU83">
        <f>IF(ISNA(CR83),NA(),INDEX(Capability!$J$5:$J$54,$B$21))</f>
        <v/>
      </c>
      <c r="CV83">
        <f>IF(ISNA(CR83),NA(),INDEX(Capability!$L$5:$L$54,$B$21))</f>
        <v/>
      </c>
      <c r="CW83">
        <f>IF(OR(ISNA(CS83),ISNA(CS82)),NA(),ABS(CS83-CS82))</f>
        <v/>
      </c>
      <c r="CX83">
        <f>IF(ISNA(CR83),NA(),INDEX(Capability!$N$5:$N$54,$B$21))</f>
        <v/>
      </c>
      <c r="CY83">
        <f>IF(ISNA(CR83),NA(),IF(OR(INDEX(Capability!$Q$5:$Q$54,$B$21)="",Settings!$F$7&lt;&gt;"Y"),NA(),INDEX(Capability!$Q$5:$Q$54,$B$21)))</f>
        <v/>
      </c>
      <c r="CZ83">
        <f>IF(ISNA(CR83),NA(),IF(OR(INDEX(Capability!$P$5:$P$54,$B$21)="",Settings!$F$7&lt;&gt;"Y"),NA(),INDEX(Capability!$P$5:$P$54,$B$21)))</f>
        <v/>
      </c>
      <c r="DH83">
        <f>IF((DK$1+79)&gt;DI$1,NA(),(DK$1+79)-4)</f>
        <v/>
      </c>
      <c r="DI83">
        <f>IF((DK$1+79)&gt;DI$1,NA(),INDEX('Data Entry'!$H$5:$BE$10004,(DK$1+79)-4,$B$22))</f>
        <v/>
      </c>
      <c r="DJ83">
        <f>IF(ISNA(DH83),NA(),INDEX(Capability!$K$5:$K$54,$B$22))</f>
        <v/>
      </c>
      <c r="DK83">
        <f>IF(ISNA(DH83),NA(),INDEX(Capability!$J$5:$J$54,$B$22))</f>
        <v/>
      </c>
      <c r="DL83">
        <f>IF(ISNA(DH83),NA(),INDEX(Capability!$L$5:$L$54,$B$22))</f>
        <v/>
      </c>
      <c r="DM83">
        <f>IF(OR(ISNA(DI83),ISNA(DI82)),NA(),ABS(DI83-DI82))</f>
        <v/>
      </c>
      <c r="DN83">
        <f>IF(ISNA(DH83),NA(),INDEX(Capability!$N$5:$N$54,$B$22))</f>
        <v/>
      </c>
      <c r="DO83">
        <f>IF(ISNA(DH83),NA(),IF(OR(INDEX(Capability!$Q$5:$Q$54,$B$22)="",Settings!$F$7&lt;&gt;"Y"),NA(),INDEX(Capability!$Q$5:$Q$54,$B$22)))</f>
        <v/>
      </c>
      <c r="DP83">
        <f>IF(ISNA(DH83),NA(),IF(OR(INDEX(Capability!$P$5:$P$54,$B$22)="",Settings!$F$7&lt;&gt;"Y"),NA(),INDEX(Capability!$P$5:$P$54,$B$22)))</f>
        <v/>
      </c>
      <c r="DX83">
        <f>IF((EA$1+79)&gt;DY$1,NA(),(EA$1+79)-4)</f>
        <v/>
      </c>
      <c r="DY83">
        <f>IF((EA$1+79)&gt;DY$1,NA(),INDEX('Data Entry'!$H$5:$BE$10004,(EA$1+79)-4,$B$23))</f>
        <v/>
      </c>
      <c r="DZ83">
        <f>IF(ISNA(DX83),NA(),INDEX(Capability!$K$5:$K$54,$B$23))</f>
        <v/>
      </c>
      <c r="EA83">
        <f>IF(ISNA(DX83),NA(),INDEX(Capability!$J$5:$J$54,$B$23))</f>
        <v/>
      </c>
      <c r="EB83">
        <f>IF(ISNA(DX83),NA(),INDEX(Capability!$L$5:$L$54,$B$23))</f>
        <v/>
      </c>
      <c r="EC83">
        <f>IF(OR(ISNA(DY83),ISNA(DY82)),NA(),ABS(DY83-DY82))</f>
        <v/>
      </c>
      <c r="ED83">
        <f>IF(ISNA(DX83),NA(),INDEX(Capability!$N$5:$N$54,$B$23))</f>
        <v/>
      </c>
      <c r="EE83">
        <f>IF(ISNA(DX83),NA(),IF(OR(INDEX(Capability!$Q$5:$Q$54,$B$23)="",Settings!$F$7&lt;&gt;"Y"),NA(),INDEX(Capability!$Q$5:$Q$54,$B$23)))</f>
        <v/>
      </c>
      <c r="EF83">
        <f>IF(ISNA(DX83),NA(),IF(OR(INDEX(Capability!$P$5:$P$54,$B$23)="",Settings!$F$7&lt;&gt;"Y"),NA(),INDEX(Capability!$P$5:$P$54,$B$23)))</f>
        <v/>
      </c>
    </row>
    <row r="84">
      <c r="A84" s="35" t="inlineStr">
        <is>
          <t>Std Dev (overall)</t>
        </is>
      </c>
      <c r="B84" s="23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R84">
        <f>IF((CU$1+80)&gt;CS$1,NA(),(CU$1+80)-4)</f>
        <v/>
      </c>
      <c r="CS84">
        <f>IF((CU$1+80)&gt;CS$1,NA(),INDEX('Data Entry'!$H$5:$BE$10004,(CU$1+80)-4,$B$21))</f>
        <v/>
      </c>
      <c r="CT84">
        <f>IF(ISNA(CR84),NA(),INDEX(Capability!$K$5:$K$54,$B$21))</f>
        <v/>
      </c>
      <c r="CU84">
        <f>IF(ISNA(CR84),NA(),INDEX(Capability!$J$5:$J$54,$B$21))</f>
        <v/>
      </c>
      <c r="CV84">
        <f>IF(ISNA(CR84),NA(),INDEX(Capability!$L$5:$L$54,$B$21))</f>
        <v/>
      </c>
      <c r="CW84">
        <f>IF(OR(ISNA(CS84),ISNA(CS83)),NA(),ABS(CS84-CS83))</f>
        <v/>
      </c>
      <c r="CX84">
        <f>IF(ISNA(CR84),NA(),INDEX(Capability!$N$5:$N$54,$B$21))</f>
        <v/>
      </c>
      <c r="CY84">
        <f>IF(ISNA(CR84),NA(),IF(OR(INDEX(Capability!$Q$5:$Q$54,$B$21)="",Settings!$F$7&lt;&gt;"Y"),NA(),INDEX(Capability!$Q$5:$Q$54,$B$21)))</f>
        <v/>
      </c>
      <c r="CZ84">
        <f>IF(ISNA(CR84),NA(),IF(OR(INDEX(Capability!$P$5:$P$54,$B$21)="",Settings!$F$7&lt;&gt;"Y"),NA(),INDEX(Capability!$P$5:$P$54,$B$21)))</f>
        <v/>
      </c>
      <c r="DH84">
        <f>IF((DK$1+80)&gt;DI$1,NA(),(DK$1+80)-4)</f>
        <v/>
      </c>
      <c r="DI84">
        <f>IF((DK$1+80)&gt;DI$1,NA(),INDEX('Data Entry'!$H$5:$BE$10004,(DK$1+80)-4,$B$22))</f>
        <v/>
      </c>
      <c r="DJ84">
        <f>IF(ISNA(DH84),NA(),INDEX(Capability!$K$5:$K$54,$B$22))</f>
        <v/>
      </c>
      <c r="DK84">
        <f>IF(ISNA(DH84),NA(),INDEX(Capability!$J$5:$J$54,$B$22))</f>
        <v/>
      </c>
      <c r="DL84">
        <f>IF(ISNA(DH84),NA(),INDEX(Capability!$L$5:$L$54,$B$22))</f>
        <v/>
      </c>
      <c r="DM84">
        <f>IF(OR(ISNA(DI84),ISNA(DI83)),NA(),ABS(DI84-DI83))</f>
        <v/>
      </c>
      <c r="DN84">
        <f>IF(ISNA(DH84),NA(),INDEX(Capability!$N$5:$N$54,$B$22))</f>
        <v/>
      </c>
      <c r="DO84">
        <f>IF(ISNA(DH84),NA(),IF(OR(INDEX(Capability!$Q$5:$Q$54,$B$22)="",Settings!$F$7&lt;&gt;"Y"),NA(),INDEX(Capability!$Q$5:$Q$54,$B$22)))</f>
        <v/>
      </c>
      <c r="DP84">
        <f>IF(ISNA(DH84),NA(),IF(OR(INDEX(Capability!$P$5:$P$54,$B$22)="",Settings!$F$7&lt;&gt;"Y"),NA(),INDEX(Capability!$P$5:$P$54,$B$22)))</f>
        <v/>
      </c>
      <c r="DX84">
        <f>IF((EA$1+80)&gt;DY$1,NA(),(EA$1+80)-4)</f>
        <v/>
      </c>
      <c r="DY84">
        <f>IF((EA$1+80)&gt;DY$1,NA(),INDEX('Data Entry'!$H$5:$BE$10004,(EA$1+80)-4,$B$23))</f>
        <v/>
      </c>
      <c r="DZ84">
        <f>IF(ISNA(DX84),NA(),INDEX(Capability!$K$5:$K$54,$B$23))</f>
        <v/>
      </c>
      <c r="EA84">
        <f>IF(ISNA(DX84),NA(),INDEX(Capability!$J$5:$J$54,$B$23))</f>
        <v/>
      </c>
      <c r="EB84">
        <f>IF(ISNA(DX84),NA(),INDEX(Capability!$L$5:$L$54,$B$23))</f>
        <v/>
      </c>
      <c r="EC84">
        <f>IF(OR(ISNA(DY84),ISNA(DY83)),NA(),ABS(DY84-DY83))</f>
        <v/>
      </c>
      <c r="ED84">
        <f>IF(ISNA(DX84),NA(),INDEX(Capability!$N$5:$N$54,$B$23))</f>
        <v/>
      </c>
      <c r="EE84">
        <f>IF(ISNA(DX84),NA(),IF(OR(INDEX(Capability!$Q$5:$Q$54,$B$23)="",Settings!$F$7&lt;&gt;"Y"),NA(),INDEX(Capability!$Q$5:$Q$54,$B$23)))</f>
        <v/>
      </c>
      <c r="EF84">
        <f>IF(ISNA(DX84),NA(),IF(OR(INDEX(Capability!$P$5:$P$54,$B$23)="",Settings!$F$7&lt;&gt;"Y"),NA(),INDEX(Capability!$P$5:$P$54,$B$23)))</f>
        <v/>
      </c>
    </row>
    <row r="85">
      <c r="A85" s="35" t="inlineStr">
        <is>
          <t>Sigma (within)</t>
        </is>
      </c>
      <c r="B85" s="23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R85">
        <f>IF((CU$1+81)&gt;CS$1,NA(),(CU$1+81)-4)</f>
        <v/>
      </c>
      <c r="CS85">
        <f>IF((CU$1+81)&gt;CS$1,NA(),INDEX('Data Entry'!$H$5:$BE$10004,(CU$1+81)-4,$B$21))</f>
        <v/>
      </c>
      <c r="CT85">
        <f>IF(ISNA(CR85),NA(),INDEX(Capability!$K$5:$K$54,$B$21))</f>
        <v/>
      </c>
      <c r="CU85">
        <f>IF(ISNA(CR85),NA(),INDEX(Capability!$J$5:$J$54,$B$21))</f>
        <v/>
      </c>
      <c r="CV85">
        <f>IF(ISNA(CR85),NA(),INDEX(Capability!$L$5:$L$54,$B$21))</f>
        <v/>
      </c>
      <c r="CW85">
        <f>IF(OR(ISNA(CS85),ISNA(CS84)),NA(),ABS(CS85-CS84))</f>
        <v/>
      </c>
      <c r="CX85">
        <f>IF(ISNA(CR85),NA(),INDEX(Capability!$N$5:$N$54,$B$21))</f>
        <v/>
      </c>
      <c r="CY85">
        <f>IF(ISNA(CR85),NA(),IF(OR(INDEX(Capability!$Q$5:$Q$54,$B$21)="",Settings!$F$7&lt;&gt;"Y"),NA(),INDEX(Capability!$Q$5:$Q$54,$B$21)))</f>
        <v/>
      </c>
      <c r="CZ85">
        <f>IF(ISNA(CR85),NA(),IF(OR(INDEX(Capability!$P$5:$P$54,$B$21)="",Settings!$F$7&lt;&gt;"Y"),NA(),INDEX(Capability!$P$5:$P$54,$B$21)))</f>
        <v/>
      </c>
      <c r="DH85">
        <f>IF((DK$1+81)&gt;DI$1,NA(),(DK$1+81)-4)</f>
        <v/>
      </c>
      <c r="DI85">
        <f>IF((DK$1+81)&gt;DI$1,NA(),INDEX('Data Entry'!$H$5:$BE$10004,(DK$1+81)-4,$B$22))</f>
        <v/>
      </c>
      <c r="DJ85">
        <f>IF(ISNA(DH85),NA(),INDEX(Capability!$K$5:$K$54,$B$22))</f>
        <v/>
      </c>
      <c r="DK85">
        <f>IF(ISNA(DH85),NA(),INDEX(Capability!$J$5:$J$54,$B$22))</f>
        <v/>
      </c>
      <c r="DL85">
        <f>IF(ISNA(DH85),NA(),INDEX(Capability!$L$5:$L$54,$B$22))</f>
        <v/>
      </c>
      <c r="DM85">
        <f>IF(OR(ISNA(DI85),ISNA(DI84)),NA(),ABS(DI85-DI84))</f>
        <v/>
      </c>
      <c r="DN85">
        <f>IF(ISNA(DH85),NA(),INDEX(Capability!$N$5:$N$54,$B$22))</f>
        <v/>
      </c>
      <c r="DO85">
        <f>IF(ISNA(DH85),NA(),IF(OR(INDEX(Capability!$Q$5:$Q$54,$B$22)="",Settings!$F$7&lt;&gt;"Y"),NA(),INDEX(Capability!$Q$5:$Q$54,$B$22)))</f>
        <v/>
      </c>
      <c r="DP85">
        <f>IF(ISNA(DH85),NA(),IF(OR(INDEX(Capability!$P$5:$P$54,$B$22)="",Settings!$F$7&lt;&gt;"Y"),NA(),INDEX(Capability!$P$5:$P$54,$B$22)))</f>
        <v/>
      </c>
      <c r="DX85">
        <f>IF((EA$1+81)&gt;DY$1,NA(),(EA$1+81)-4)</f>
        <v/>
      </c>
      <c r="DY85">
        <f>IF((EA$1+81)&gt;DY$1,NA(),INDEX('Data Entry'!$H$5:$BE$10004,(EA$1+81)-4,$B$23))</f>
        <v/>
      </c>
      <c r="DZ85">
        <f>IF(ISNA(DX85),NA(),INDEX(Capability!$K$5:$K$54,$B$23))</f>
        <v/>
      </c>
      <c r="EA85">
        <f>IF(ISNA(DX85),NA(),INDEX(Capability!$J$5:$J$54,$B$23))</f>
        <v/>
      </c>
      <c r="EB85">
        <f>IF(ISNA(DX85),NA(),INDEX(Capability!$L$5:$L$54,$B$23))</f>
        <v/>
      </c>
      <c r="EC85">
        <f>IF(OR(ISNA(DY85),ISNA(DY84)),NA(),ABS(DY85-DY84))</f>
        <v/>
      </c>
      <c r="ED85">
        <f>IF(ISNA(DX85),NA(),INDEX(Capability!$N$5:$N$54,$B$23))</f>
        <v/>
      </c>
      <c r="EE85">
        <f>IF(ISNA(DX85),NA(),IF(OR(INDEX(Capability!$Q$5:$Q$54,$B$23)="",Settings!$F$7&lt;&gt;"Y"),NA(),INDEX(Capability!$Q$5:$Q$54,$B$23)))</f>
        <v/>
      </c>
      <c r="EF85">
        <f>IF(ISNA(DX85),NA(),IF(OR(INDEX(Capability!$P$5:$P$54,$B$23)="",Settings!$F$7&lt;&gt;"Y"),NA(),INDEX(Capability!$P$5:$P$54,$B$23)))</f>
        <v/>
      </c>
    </row>
    <row r="86">
      <c r="A86" s="37" t="inlineStr">
        <is>
          <t>CONTROL</t>
        </is>
      </c>
      <c r="B86" s="28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R86">
        <f>IF((CU$1+82)&gt;CS$1,NA(),(CU$1+82)-4)</f>
        <v/>
      </c>
      <c r="CS86">
        <f>IF((CU$1+82)&gt;CS$1,NA(),INDEX('Data Entry'!$H$5:$BE$10004,(CU$1+82)-4,$B$21))</f>
        <v/>
      </c>
      <c r="CT86">
        <f>IF(ISNA(CR86),NA(),INDEX(Capability!$K$5:$K$54,$B$21))</f>
        <v/>
      </c>
      <c r="CU86">
        <f>IF(ISNA(CR86),NA(),INDEX(Capability!$J$5:$J$54,$B$21))</f>
        <v/>
      </c>
      <c r="CV86">
        <f>IF(ISNA(CR86),NA(),INDEX(Capability!$L$5:$L$54,$B$21))</f>
        <v/>
      </c>
      <c r="CW86">
        <f>IF(OR(ISNA(CS86),ISNA(CS85)),NA(),ABS(CS86-CS85))</f>
        <v/>
      </c>
      <c r="CX86">
        <f>IF(ISNA(CR86),NA(),INDEX(Capability!$N$5:$N$54,$B$21))</f>
        <v/>
      </c>
      <c r="CY86">
        <f>IF(ISNA(CR86),NA(),IF(OR(INDEX(Capability!$Q$5:$Q$54,$B$21)="",Settings!$F$7&lt;&gt;"Y"),NA(),INDEX(Capability!$Q$5:$Q$54,$B$21)))</f>
        <v/>
      </c>
      <c r="CZ86">
        <f>IF(ISNA(CR86),NA(),IF(OR(INDEX(Capability!$P$5:$P$54,$B$21)="",Settings!$F$7&lt;&gt;"Y"),NA(),INDEX(Capability!$P$5:$P$54,$B$21)))</f>
        <v/>
      </c>
      <c r="DH86">
        <f>IF((DK$1+82)&gt;DI$1,NA(),(DK$1+82)-4)</f>
        <v/>
      </c>
      <c r="DI86">
        <f>IF((DK$1+82)&gt;DI$1,NA(),INDEX('Data Entry'!$H$5:$BE$10004,(DK$1+82)-4,$B$22))</f>
        <v/>
      </c>
      <c r="DJ86">
        <f>IF(ISNA(DH86),NA(),INDEX(Capability!$K$5:$K$54,$B$22))</f>
        <v/>
      </c>
      <c r="DK86">
        <f>IF(ISNA(DH86),NA(),INDEX(Capability!$J$5:$J$54,$B$22))</f>
        <v/>
      </c>
      <c r="DL86">
        <f>IF(ISNA(DH86),NA(),INDEX(Capability!$L$5:$L$54,$B$22))</f>
        <v/>
      </c>
      <c r="DM86">
        <f>IF(OR(ISNA(DI86),ISNA(DI85)),NA(),ABS(DI86-DI85))</f>
        <v/>
      </c>
      <c r="DN86">
        <f>IF(ISNA(DH86),NA(),INDEX(Capability!$N$5:$N$54,$B$22))</f>
        <v/>
      </c>
      <c r="DO86">
        <f>IF(ISNA(DH86),NA(),IF(OR(INDEX(Capability!$Q$5:$Q$54,$B$22)="",Settings!$F$7&lt;&gt;"Y"),NA(),INDEX(Capability!$Q$5:$Q$54,$B$22)))</f>
        <v/>
      </c>
      <c r="DP86">
        <f>IF(ISNA(DH86),NA(),IF(OR(INDEX(Capability!$P$5:$P$54,$B$22)="",Settings!$F$7&lt;&gt;"Y"),NA(),INDEX(Capability!$P$5:$P$54,$B$22)))</f>
        <v/>
      </c>
      <c r="DX86">
        <f>IF((EA$1+82)&gt;DY$1,NA(),(EA$1+82)-4)</f>
        <v/>
      </c>
      <c r="DY86">
        <f>IF((EA$1+82)&gt;DY$1,NA(),INDEX('Data Entry'!$H$5:$BE$10004,(EA$1+82)-4,$B$23))</f>
        <v/>
      </c>
      <c r="DZ86">
        <f>IF(ISNA(DX86),NA(),INDEX(Capability!$K$5:$K$54,$B$23))</f>
        <v/>
      </c>
      <c r="EA86">
        <f>IF(ISNA(DX86),NA(),INDEX(Capability!$J$5:$J$54,$B$23))</f>
        <v/>
      </c>
      <c r="EB86">
        <f>IF(ISNA(DX86),NA(),INDEX(Capability!$L$5:$L$54,$B$23))</f>
        <v/>
      </c>
      <c r="EC86">
        <f>IF(OR(ISNA(DY86),ISNA(DY85)),NA(),ABS(DY86-DY85))</f>
        <v/>
      </c>
      <c r="ED86">
        <f>IF(ISNA(DX86),NA(),INDEX(Capability!$N$5:$N$54,$B$23))</f>
        <v/>
      </c>
      <c r="EE86">
        <f>IF(ISNA(DX86),NA(),IF(OR(INDEX(Capability!$Q$5:$Q$54,$B$23)="",Settings!$F$7&lt;&gt;"Y"),NA(),INDEX(Capability!$Q$5:$Q$54,$B$23)))</f>
        <v/>
      </c>
      <c r="EF86">
        <f>IF(ISNA(DX86),NA(),IF(OR(INDEX(Capability!$P$5:$P$54,$B$23)="",Settings!$F$7&lt;&gt;"Y"),NA(),INDEX(Capability!$P$5:$P$54,$B$23)))</f>
        <v/>
      </c>
    </row>
    <row r="87">
      <c r="A87" s="35" t="inlineStr">
        <is>
          <t>UCL</t>
        </is>
      </c>
      <c r="B87" s="23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R87">
        <f>IF((CU$1+83)&gt;CS$1,NA(),(CU$1+83)-4)</f>
        <v/>
      </c>
      <c r="CS87">
        <f>IF((CU$1+83)&gt;CS$1,NA(),INDEX('Data Entry'!$H$5:$BE$10004,(CU$1+83)-4,$B$21))</f>
        <v/>
      </c>
      <c r="CT87">
        <f>IF(ISNA(CR87),NA(),INDEX(Capability!$K$5:$K$54,$B$21))</f>
        <v/>
      </c>
      <c r="CU87">
        <f>IF(ISNA(CR87),NA(),INDEX(Capability!$J$5:$J$54,$B$21))</f>
        <v/>
      </c>
      <c r="CV87">
        <f>IF(ISNA(CR87),NA(),INDEX(Capability!$L$5:$L$54,$B$21))</f>
        <v/>
      </c>
      <c r="CW87">
        <f>IF(OR(ISNA(CS87),ISNA(CS86)),NA(),ABS(CS87-CS86))</f>
        <v/>
      </c>
      <c r="CX87">
        <f>IF(ISNA(CR87),NA(),INDEX(Capability!$N$5:$N$54,$B$21))</f>
        <v/>
      </c>
      <c r="CY87">
        <f>IF(ISNA(CR87),NA(),IF(OR(INDEX(Capability!$Q$5:$Q$54,$B$21)="",Settings!$F$7&lt;&gt;"Y"),NA(),INDEX(Capability!$Q$5:$Q$54,$B$21)))</f>
        <v/>
      </c>
      <c r="CZ87">
        <f>IF(ISNA(CR87),NA(),IF(OR(INDEX(Capability!$P$5:$P$54,$B$21)="",Settings!$F$7&lt;&gt;"Y"),NA(),INDEX(Capability!$P$5:$P$54,$B$21)))</f>
        <v/>
      </c>
      <c r="DH87">
        <f>IF((DK$1+83)&gt;DI$1,NA(),(DK$1+83)-4)</f>
        <v/>
      </c>
      <c r="DI87">
        <f>IF((DK$1+83)&gt;DI$1,NA(),INDEX('Data Entry'!$H$5:$BE$10004,(DK$1+83)-4,$B$22))</f>
        <v/>
      </c>
      <c r="DJ87">
        <f>IF(ISNA(DH87),NA(),INDEX(Capability!$K$5:$K$54,$B$22))</f>
        <v/>
      </c>
      <c r="DK87">
        <f>IF(ISNA(DH87),NA(),INDEX(Capability!$J$5:$J$54,$B$22))</f>
        <v/>
      </c>
      <c r="DL87">
        <f>IF(ISNA(DH87),NA(),INDEX(Capability!$L$5:$L$54,$B$22))</f>
        <v/>
      </c>
      <c r="DM87">
        <f>IF(OR(ISNA(DI87),ISNA(DI86)),NA(),ABS(DI87-DI86))</f>
        <v/>
      </c>
      <c r="DN87">
        <f>IF(ISNA(DH87),NA(),INDEX(Capability!$N$5:$N$54,$B$22))</f>
        <v/>
      </c>
      <c r="DO87">
        <f>IF(ISNA(DH87),NA(),IF(OR(INDEX(Capability!$Q$5:$Q$54,$B$22)="",Settings!$F$7&lt;&gt;"Y"),NA(),INDEX(Capability!$Q$5:$Q$54,$B$22)))</f>
        <v/>
      </c>
      <c r="DP87">
        <f>IF(ISNA(DH87),NA(),IF(OR(INDEX(Capability!$P$5:$P$54,$B$22)="",Settings!$F$7&lt;&gt;"Y"),NA(),INDEX(Capability!$P$5:$P$54,$B$22)))</f>
        <v/>
      </c>
      <c r="DX87">
        <f>IF((EA$1+83)&gt;DY$1,NA(),(EA$1+83)-4)</f>
        <v/>
      </c>
      <c r="DY87">
        <f>IF((EA$1+83)&gt;DY$1,NA(),INDEX('Data Entry'!$H$5:$BE$10004,(EA$1+83)-4,$B$23))</f>
        <v/>
      </c>
      <c r="DZ87">
        <f>IF(ISNA(DX87),NA(),INDEX(Capability!$K$5:$K$54,$B$23))</f>
        <v/>
      </c>
      <c r="EA87">
        <f>IF(ISNA(DX87),NA(),INDEX(Capability!$J$5:$J$54,$B$23))</f>
        <v/>
      </c>
      <c r="EB87">
        <f>IF(ISNA(DX87),NA(),INDEX(Capability!$L$5:$L$54,$B$23))</f>
        <v/>
      </c>
      <c r="EC87">
        <f>IF(OR(ISNA(DY87),ISNA(DY86)),NA(),ABS(DY87-DY86))</f>
        <v/>
      </c>
      <c r="ED87">
        <f>IF(ISNA(DX87),NA(),INDEX(Capability!$N$5:$N$54,$B$23))</f>
        <v/>
      </c>
      <c r="EE87">
        <f>IF(ISNA(DX87),NA(),IF(OR(INDEX(Capability!$Q$5:$Q$54,$B$23)="",Settings!$F$7&lt;&gt;"Y"),NA(),INDEX(Capability!$Q$5:$Q$54,$B$23)))</f>
        <v/>
      </c>
      <c r="EF87">
        <f>IF(ISNA(DX87),NA(),IF(OR(INDEX(Capability!$P$5:$P$54,$B$23)="",Settings!$F$7&lt;&gt;"Y"),NA(),INDEX(Capability!$P$5:$P$54,$B$23)))</f>
        <v/>
      </c>
    </row>
    <row r="88">
      <c r="A88" s="35" t="inlineStr">
        <is>
          <t>CL</t>
        </is>
      </c>
      <c r="B88" s="23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R88">
        <f>IF((CU$1+84)&gt;CS$1,NA(),(CU$1+84)-4)</f>
        <v/>
      </c>
      <c r="CS88">
        <f>IF((CU$1+84)&gt;CS$1,NA(),INDEX('Data Entry'!$H$5:$BE$10004,(CU$1+84)-4,$B$21))</f>
        <v/>
      </c>
      <c r="CT88">
        <f>IF(ISNA(CR88),NA(),INDEX(Capability!$K$5:$K$54,$B$21))</f>
        <v/>
      </c>
      <c r="CU88">
        <f>IF(ISNA(CR88),NA(),INDEX(Capability!$J$5:$J$54,$B$21))</f>
        <v/>
      </c>
      <c r="CV88">
        <f>IF(ISNA(CR88),NA(),INDEX(Capability!$L$5:$L$54,$B$21))</f>
        <v/>
      </c>
      <c r="CW88">
        <f>IF(OR(ISNA(CS88),ISNA(CS87)),NA(),ABS(CS88-CS87))</f>
        <v/>
      </c>
      <c r="CX88">
        <f>IF(ISNA(CR88),NA(),INDEX(Capability!$N$5:$N$54,$B$21))</f>
        <v/>
      </c>
      <c r="CY88">
        <f>IF(ISNA(CR88),NA(),IF(OR(INDEX(Capability!$Q$5:$Q$54,$B$21)="",Settings!$F$7&lt;&gt;"Y"),NA(),INDEX(Capability!$Q$5:$Q$54,$B$21)))</f>
        <v/>
      </c>
      <c r="CZ88">
        <f>IF(ISNA(CR88),NA(),IF(OR(INDEX(Capability!$P$5:$P$54,$B$21)="",Settings!$F$7&lt;&gt;"Y"),NA(),INDEX(Capability!$P$5:$P$54,$B$21)))</f>
        <v/>
      </c>
      <c r="DH88">
        <f>IF((DK$1+84)&gt;DI$1,NA(),(DK$1+84)-4)</f>
        <v/>
      </c>
      <c r="DI88">
        <f>IF((DK$1+84)&gt;DI$1,NA(),INDEX('Data Entry'!$H$5:$BE$10004,(DK$1+84)-4,$B$22))</f>
        <v/>
      </c>
      <c r="DJ88">
        <f>IF(ISNA(DH88),NA(),INDEX(Capability!$K$5:$K$54,$B$22))</f>
        <v/>
      </c>
      <c r="DK88">
        <f>IF(ISNA(DH88),NA(),INDEX(Capability!$J$5:$J$54,$B$22))</f>
        <v/>
      </c>
      <c r="DL88">
        <f>IF(ISNA(DH88),NA(),INDEX(Capability!$L$5:$L$54,$B$22))</f>
        <v/>
      </c>
      <c r="DM88">
        <f>IF(OR(ISNA(DI88),ISNA(DI87)),NA(),ABS(DI88-DI87))</f>
        <v/>
      </c>
      <c r="DN88">
        <f>IF(ISNA(DH88),NA(),INDEX(Capability!$N$5:$N$54,$B$22))</f>
        <v/>
      </c>
      <c r="DO88">
        <f>IF(ISNA(DH88),NA(),IF(OR(INDEX(Capability!$Q$5:$Q$54,$B$22)="",Settings!$F$7&lt;&gt;"Y"),NA(),INDEX(Capability!$Q$5:$Q$54,$B$22)))</f>
        <v/>
      </c>
      <c r="DP88">
        <f>IF(ISNA(DH88),NA(),IF(OR(INDEX(Capability!$P$5:$P$54,$B$22)="",Settings!$F$7&lt;&gt;"Y"),NA(),INDEX(Capability!$P$5:$P$54,$B$22)))</f>
        <v/>
      </c>
      <c r="DX88">
        <f>IF((EA$1+84)&gt;DY$1,NA(),(EA$1+84)-4)</f>
        <v/>
      </c>
      <c r="DY88">
        <f>IF((EA$1+84)&gt;DY$1,NA(),INDEX('Data Entry'!$H$5:$BE$10004,(EA$1+84)-4,$B$23))</f>
        <v/>
      </c>
      <c r="DZ88">
        <f>IF(ISNA(DX88),NA(),INDEX(Capability!$K$5:$K$54,$B$23))</f>
        <v/>
      </c>
      <c r="EA88">
        <f>IF(ISNA(DX88),NA(),INDEX(Capability!$J$5:$J$54,$B$23))</f>
        <v/>
      </c>
      <c r="EB88">
        <f>IF(ISNA(DX88),NA(),INDEX(Capability!$L$5:$L$54,$B$23))</f>
        <v/>
      </c>
      <c r="EC88">
        <f>IF(OR(ISNA(DY88),ISNA(DY87)),NA(),ABS(DY88-DY87))</f>
        <v/>
      </c>
      <c r="ED88">
        <f>IF(ISNA(DX88),NA(),INDEX(Capability!$N$5:$N$54,$B$23))</f>
        <v/>
      </c>
      <c r="EE88">
        <f>IF(ISNA(DX88),NA(),IF(OR(INDEX(Capability!$Q$5:$Q$54,$B$23)="",Settings!$F$7&lt;&gt;"Y"),NA(),INDEX(Capability!$Q$5:$Q$54,$B$23)))</f>
        <v/>
      </c>
      <c r="EF88">
        <f>IF(ISNA(DX88),NA(),IF(OR(INDEX(Capability!$P$5:$P$54,$B$23)="",Settings!$F$7&lt;&gt;"Y"),NA(),INDEX(Capability!$P$5:$P$54,$B$23)))</f>
        <v/>
      </c>
    </row>
    <row r="89">
      <c r="A89" s="35" t="inlineStr">
        <is>
          <t>LCL</t>
        </is>
      </c>
      <c r="B89" s="23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R89">
        <f>IF((CU$1+85)&gt;CS$1,NA(),(CU$1+85)-4)</f>
        <v/>
      </c>
      <c r="CS89">
        <f>IF((CU$1+85)&gt;CS$1,NA(),INDEX('Data Entry'!$H$5:$BE$10004,(CU$1+85)-4,$B$21))</f>
        <v/>
      </c>
      <c r="CT89">
        <f>IF(ISNA(CR89),NA(),INDEX(Capability!$K$5:$K$54,$B$21))</f>
        <v/>
      </c>
      <c r="CU89">
        <f>IF(ISNA(CR89),NA(),INDEX(Capability!$J$5:$J$54,$B$21))</f>
        <v/>
      </c>
      <c r="CV89">
        <f>IF(ISNA(CR89),NA(),INDEX(Capability!$L$5:$L$54,$B$21))</f>
        <v/>
      </c>
      <c r="CW89">
        <f>IF(OR(ISNA(CS89),ISNA(CS88)),NA(),ABS(CS89-CS88))</f>
        <v/>
      </c>
      <c r="CX89">
        <f>IF(ISNA(CR89),NA(),INDEX(Capability!$N$5:$N$54,$B$21))</f>
        <v/>
      </c>
      <c r="CY89">
        <f>IF(ISNA(CR89),NA(),IF(OR(INDEX(Capability!$Q$5:$Q$54,$B$21)="",Settings!$F$7&lt;&gt;"Y"),NA(),INDEX(Capability!$Q$5:$Q$54,$B$21)))</f>
        <v/>
      </c>
      <c r="CZ89">
        <f>IF(ISNA(CR89),NA(),IF(OR(INDEX(Capability!$P$5:$P$54,$B$21)="",Settings!$F$7&lt;&gt;"Y"),NA(),INDEX(Capability!$P$5:$P$54,$B$21)))</f>
        <v/>
      </c>
      <c r="DH89">
        <f>IF((DK$1+85)&gt;DI$1,NA(),(DK$1+85)-4)</f>
        <v/>
      </c>
      <c r="DI89">
        <f>IF((DK$1+85)&gt;DI$1,NA(),INDEX('Data Entry'!$H$5:$BE$10004,(DK$1+85)-4,$B$22))</f>
        <v/>
      </c>
      <c r="DJ89">
        <f>IF(ISNA(DH89),NA(),INDEX(Capability!$K$5:$K$54,$B$22))</f>
        <v/>
      </c>
      <c r="DK89">
        <f>IF(ISNA(DH89),NA(),INDEX(Capability!$J$5:$J$54,$B$22))</f>
        <v/>
      </c>
      <c r="DL89">
        <f>IF(ISNA(DH89),NA(),INDEX(Capability!$L$5:$L$54,$B$22))</f>
        <v/>
      </c>
      <c r="DM89">
        <f>IF(OR(ISNA(DI89),ISNA(DI88)),NA(),ABS(DI89-DI88))</f>
        <v/>
      </c>
      <c r="DN89">
        <f>IF(ISNA(DH89),NA(),INDEX(Capability!$N$5:$N$54,$B$22))</f>
        <v/>
      </c>
      <c r="DO89">
        <f>IF(ISNA(DH89),NA(),IF(OR(INDEX(Capability!$Q$5:$Q$54,$B$22)="",Settings!$F$7&lt;&gt;"Y"),NA(),INDEX(Capability!$Q$5:$Q$54,$B$22)))</f>
        <v/>
      </c>
      <c r="DP89">
        <f>IF(ISNA(DH89),NA(),IF(OR(INDEX(Capability!$P$5:$P$54,$B$22)="",Settings!$F$7&lt;&gt;"Y"),NA(),INDEX(Capability!$P$5:$P$54,$B$22)))</f>
        <v/>
      </c>
      <c r="DX89">
        <f>IF((EA$1+85)&gt;DY$1,NA(),(EA$1+85)-4)</f>
        <v/>
      </c>
      <c r="DY89">
        <f>IF((EA$1+85)&gt;DY$1,NA(),INDEX('Data Entry'!$H$5:$BE$10004,(EA$1+85)-4,$B$23))</f>
        <v/>
      </c>
      <c r="DZ89">
        <f>IF(ISNA(DX89),NA(),INDEX(Capability!$K$5:$K$54,$B$23))</f>
        <v/>
      </c>
      <c r="EA89">
        <f>IF(ISNA(DX89),NA(),INDEX(Capability!$J$5:$J$54,$B$23))</f>
        <v/>
      </c>
      <c r="EB89">
        <f>IF(ISNA(DX89),NA(),INDEX(Capability!$L$5:$L$54,$B$23))</f>
        <v/>
      </c>
      <c r="EC89">
        <f>IF(OR(ISNA(DY89),ISNA(DY88)),NA(),ABS(DY89-DY88))</f>
        <v/>
      </c>
      <c r="ED89">
        <f>IF(ISNA(DX89),NA(),INDEX(Capability!$N$5:$N$54,$B$23))</f>
        <v/>
      </c>
      <c r="EE89">
        <f>IF(ISNA(DX89),NA(),IF(OR(INDEX(Capability!$Q$5:$Q$54,$B$23)="",Settings!$F$7&lt;&gt;"Y"),NA(),INDEX(Capability!$Q$5:$Q$54,$B$23)))</f>
        <v/>
      </c>
      <c r="EF89">
        <f>IF(ISNA(DX89),NA(),IF(OR(INDEX(Capability!$P$5:$P$54,$B$23)="",Settings!$F$7&lt;&gt;"Y"),NA(),INDEX(Capability!$P$5:$P$54,$B$23)))</f>
        <v/>
      </c>
    </row>
    <row r="90">
      <c r="A90" s="35" t="inlineStr">
        <is>
          <t>mR-bar</t>
        </is>
      </c>
      <c r="B90" s="23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R90">
        <f>IF((CU$1+86)&gt;CS$1,NA(),(CU$1+86)-4)</f>
        <v/>
      </c>
      <c r="CS90">
        <f>IF((CU$1+86)&gt;CS$1,NA(),INDEX('Data Entry'!$H$5:$BE$10004,(CU$1+86)-4,$B$21))</f>
        <v/>
      </c>
      <c r="CT90">
        <f>IF(ISNA(CR90),NA(),INDEX(Capability!$K$5:$K$54,$B$21))</f>
        <v/>
      </c>
      <c r="CU90">
        <f>IF(ISNA(CR90),NA(),INDEX(Capability!$J$5:$J$54,$B$21))</f>
        <v/>
      </c>
      <c r="CV90">
        <f>IF(ISNA(CR90),NA(),INDEX(Capability!$L$5:$L$54,$B$21))</f>
        <v/>
      </c>
      <c r="CW90">
        <f>IF(OR(ISNA(CS90),ISNA(CS89)),NA(),ABS(CS90-CS89))</f>
        <v/>
      </c>
      <c r="CX90">
        <f>IF(ISNA(CR90),NA(),INDEX(Capability!$N$5:$N$54,$B$21))</f>
        <v/>
      </c>
      <c r="CY90">
        <f>IF(ISNA(CR90),NA(),IF(OR(INDEX(Capability!$Q$5:$Q$54,$B$21)="",Settings!$F$7&lt;&gt;"Y"),NA(),INDEX(Capability!$Q$5:$Q$54,$B$21)))</f>
        <v/>
      </c>
      <c r="CZ90">
        <f>IF(ISNA(CR90),NA(),IF(OR(INDEX(Capability!$P$5:$P$54,$B$21)="",Settings!$F$7&lt;&gt;"Y"),NA(),INDEX(Capability!$P$5:$P$54,$B$21)))</f>
        <v/>
      </c>
      <c r="DH90">
        <f>IF((DK$1+86)&gt;DI$1,NA(),(DK$1+86)-4)</f>
        <v/>
      </c>
      <c r="DI90">
        <f>IF((DK$1+86)&gt;DI$1,NA(),INDEX('Data Entry'!$H$5:$BE$10004,(DK$1+86)-4,$B$22))</f>
        <v/>
      </c>
      <c r="DJ90">
        <f>IF(ISNA(DH90),NA(),INDEX(Capability!$K$5:$K$54,$B$22))</f>
        <v/>
      </c>
      <c r="DK90">
        <f>IF(ISNA(DH90),NA(),INDEX(Capability!$J$5:$J$54,$B$22))</f>
        <v/>
      </c>
      <c r="DL90">
        <f>IF(ISNA(DH90),NA(),INDEX(Capability!$L$5:$L$54,$B$22))</f>
        <v/>
      </c>
      <c r="DM90">
        <f>IF(OR(ISNA(DI90),ISNA(DI89)),NA(),ABS(DI90-DI89))</f>
        <v/>
      </c>
      <c r="DN90">
        <f>IF(ISNA(DH90),NA(),INDEX(Capability!$N$5:$N$54,$B$22))</f>
        <v/>
      </c>
      <c r="DO90">
        <f>IF(ISNA(DH90),NA(),IF(OR(INDEX(Capability!$Q$5:$Q$54,$B$22)="",Settings!$F$7&lt;&gt;"Y"),NA(),INDEX(Capability!$Q$5:$Q$54,$B$22)))</f>
        <v/>
      </c>
      <c r="DP90">
        <f>IF(ISNA(DH90),NA(),IF(OR(INDEX(Capability!$P$5:$P$54,$B$22)="",Settings!$F$7&lt;&gt;"Y"),NA(),INDEX(Capability!$P$5:$P$54,$B$22)))</f>
        <v/>
      </c>
      <c r="DX90">
        <f>IF((EA$1+86)&gt;DY$1,NA(),(EA$1+86)-4)</f>
        <v/>
      </c>
      <c r="DY90">
        <f>IF((EA$1+86)&gt;DY$1,NA(),INDEX('Data Entry'!$H$5:$BE$10004,(EA$1+86)-4,$B$23))</f>
        <v/>
      </c>
      <c r="DZ90">
        <f>IF(ISNA(DX90),NA(),INDEX(Capability!$K$5:$K$54,$B$23))</f>
        <v/>
      </c>
      <c r="EA90">
        <f>IF(ISNA(DX90),NA(),INDEX(Capability!$J$5:$J$54,$B$23))</f>
        <v/>
      </c>
      <c r="EB90">
        <f>IF(ISNA(DX90),NA(),INDEX(Capability!$L$5:$L$54,$B$23))</f>
        <v/>
      </c>
      <c r="EC90">
        <f>IF(OR(ISNA(DY90),ISNA(DY89)),NA(),ABS(DY90-DY89))</f>
        <v/>
      </c>
      <c r="ED90">
        <f>IF(ISNA(DX90),NA(),INDEX(Capability!$N$5:$N$54,$B$23))</f>
        <v/>
      </c>
      <c r="EE90">
        <f>IF(ISNA(DX90),NA(),IF(OR(INDEX(Capability!$Q$5:$Q$54,$B$23)="",Settings!$F$7&lt;&gt;"Y"),NA(),INDEX(Capability!$Q$5:$Q$54,$B$23)))</f>
        <v/>
      </c>
      <c r="EF90">
        <f>IF(ISNA(DX90),NA(),IF(OR(INDEX(Capability!$P$5:$P$54,$B$23)="",Settings!$F$7&lt;&gt;"Y"),NA(),INDEX(Capability!$P$5:$P$54,$B$23)))</f>
        <v/>
      </c>
    </row>
    <row r="91">
      <c r="A91" s="35" t="inlineStr">
        <is>
          <t>mR UCL</t>
        </is>
      </c>
      <c r="B91" s="23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R91">
        <f>IF((CU$1+87)&gt;CS$1,NA(),(CU$1+87)-4)</f>
        <v/>
      </c>
      <c r="CS91">
        <f>IF((CU$1+87)&gt;CS$1,NA(),INDEX('Data Entry'!$H$5:$BE$10004,(CU$1+87)-4,$B$21))</f>
        <v/>
      </c>
      <c r="CT91">
        <f>IF(ISNA(CR91),NA(),INDEX(Capability!$K$5:$K$54,$B$21))</f>
        <v/>
      </c>
      <c r="CU91">
        <f>IF(ISNA(CR91),NA(),INDEX(Capability!$J$5:$J$54,$B$21))</f>
        <v/>
      </c>
      <c r="CV91">
        <f>IF(ISNA(CR91),NA(),INDEX(Capability!$L$5:$L$54,$B$21))</f>
        <v/>
      </c>
      <c r="CW91">
        <f>IF(OR(ISNA(CS91),ISNA(CS90)),NA(),ABS(CS91-CS90))</f>
        <v/>
      </c>
      <c r="CX91">
        <f>IF(ISNA(CR91),NA(),INDEX(Capability!$N$5:$N$54,$B$21))</f>
        <v/>
      </c>
      <c r="CY91">
        <f>IF(ISNA(CR91),NA(),IF(OR(INDEX(Capability!$Q$5:$Q$54,$B$21)="",Settings!$F$7&lt;&gt;"Y"),NA(),INDEX(Capability!$Q$5:$Q$54,$B$21)))</f>
        <v/>
      </c>
      <c r="CZ91">
        <f>IF(ISNA(CR91),NA(),IF(OR(INDEX(Capability!$P$5:$P$54,$B$21)="",Settings!$F$7&lt;&gt;"Y"),NA(),INDEX(Capability!$P$5:$P$54,$B$21)))</f>
        <v/>
      </c>
      <c r="DH91">
        <f>IF((DK$1+87)&gt;DI$1,NA(),(DK$1+87)-4)</f>
        <v/>
      </c>
      <c r="DI91">
        <f>IF((DK$1+87)&gt;DI$1,NA(),INDEX('Data Entry'!$H$5:$BE$10004,(DK$1+87)-4,$B$22))</f>
        <v/>
      </c>
      <c r="DJ91">
        <f>IF(ISNA(DH91),NA(),INDEX(Capability!$K$5:$K$54,$B$22))</f>
        <v/>
      </c>
      <c r="DK91">
        <f>IF(ISNA(DH91),NA(),INDEX(Capability!$J$5:$J$54,$B$22))</f>
        <v/>
      </c>
      <c r="DL91">
        <f>IF(ISNA(DH91),NA(),INDEX(Capability!$L$5:$L$54,$B$22))</f>
        <v/>
      </c>
      <c r="DM91">
        <f>IF(OR(ISNA(DI91),ISNA(DI90)),NA(),ABS(DI91-DI90))</f>
        <v/>
      </c>
      <c r="DN91">
        <f>IF(ISNA(DH91),NA(),INDEX(Capability!$N$5:$N$54,$B$22))</f>
        <v/>
      </c>
      <c r="DO91">
        <f>IF(ISNA(DH91),NA(),IF(OR(INDEX(Capability!$Q$5:$Q$54,$B$22)="",Settings!$F$7&lt;&gt;"Y"),NA(),INDEX(Capability!$Q$5:$Q$54,$B$22)))</f>
        <v/>
      </c>
      <c r="DP91">
        <f>IF(ISNA(DH91),NA(),IF(OR(INDEX(Capability!$P$5:$P$54,$B$22)="",Settings!$F$7&lt;&gt;"Y"),NA(),INDEX(Capability!$P$5:$P$54,$B$22)))</f>
        <v/>
      </c>
      <c r="DX91">
        <f>IF((EA$1+87)&gt;DY$1,NA(),(EA$1+87)-4)</f>
        <v/>
      </c>
      <c r="DY91">
        <f>IF((EA$1+87)&gt;DY$1,NA(),INDEX('Data Entry'!$H$5:$BE$10004,(EA$1+87)-4,$B$23))</f>
        <v/>
      </c>
      <c r="DZ91">
        <f>IF(ISNA(DX91),NA(),INDEX(Capability!$K$5:$K$54,$B$23))</f>
        <v/>
      </c>
      <c r="EA91">
        <f>IF(ISNA(DX91),NA(),INDEX(Capability!$J$5:$J$54,$B$23))</f>
        <v/>
      </c>
      <c r="EB91">
        <f>IF(ISNA(DX91),NA(),INDEX(Capability!$L$5:$L$54,$B$23))</f>
        <v/>
      </c>
      <c r="EC91">
        <f>IF(OR(ISNA(DY91),ISNA(DY90)),NA(),ABS(DY91-DY90))</f>
        <v/>
      </c>
      <c r="ED91">
        <f>IF(ISNA(DX91),NA(),INDEX(Capability!$N$5:$N$54,$B$23))</f>
        <v/>
      </c>
      <c r="EE91">
        <f>IF(ISNA(DX91),NA(),IF(OR(INDEX(Capability!$Q$5:$Q$54,$B$23)="",Settings!$F$7&lt;&gt;"Y"),NA(),INDEX(Capability!$Q$5:$Q$54,$B$23)))</f>
        <v/>
      </c>
      <c r="EF91">
        <f>IF(ISNA(DX91),NA(),IF(OR(INDEX(Capability!$P$5:$P$54,$B$23)="",Settings!$F$7&lt;&gt;"Y"),NA(),INDEX(Capability!$P$5:$P$54,$B$23)))</f>
        <v/>
      </c>
    </row>
    <row r="92">
      <c r="A92" s="37" t="inlineStr">
        <is>
          <t>SPECIFICATION</t>
        </is>
      </c>
      <c r="B92" s="28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R92">
        <f>IF((CU$1+88)&gt;CS$1,NA(),(CU$1+88)-4)</f>
        <v/>
      </c>
      <c r="CS92">
        <f>IF((CU$1+88)&gt;CS$1,NA(),INDEX('Data Entry'!$H$5:$BE$10004,(CU$1+88)-4,$B$21))</f>
        <v/>
      </c>
      <c r="CT92">
        <f>IF(ISNA(CR92),NA(),INDEX(Capability!$K$5:$K$54,$B$21))</f>
        <v/>
      </c>
      <c r="CU92">
        <f>IF(ISNA(CR92),NA(),INDEX(Capability!$J$5:$J$54,$B$21))</f>
        <v/>
      </c>
      <c r="CV92">
        <f>IF(ISNA(CR92),NA(),INDEX(Capability!$L$5:$L$54,$B$21))</f>
        <v/>
      </c>
      <c r="CW92">
        <f>IF(OR(ISNA(CS92),ISNA(CS91)),NA(),ABS(CS92-CS91))</f>
        <v/>
      </c>
      <c r="CX92">
        <f>IF(ISNA(CR92),NA(),INDEX(Capability!$N$5:$N$54,$B$21))</f>
        <v/>
      </c>
      <c r="CY92">
        <f>IF(ISNA(CR92),NA(),IF(OR(INDEX(Capability!$Q$5:$Q$54,$B$21)="",Settings!$F$7&lt;&gt;"Y"),NA(),INDEX(Capability!$Q$5:$Q$54,$B$21)))</f>
        <v/>
      </c>
      <c r="CZ92">
        <f>IF(ISNA(CR92),NA(),IF(OR(INDEX(Capability!$P$5:$P$54,$B$21)="",Settings!$F$7&lt;&gt;"Y"),NA(),INDEX(Capability!$P$5:$P$54,$B$21)))</f>
        <v/>
      </c>
      <c r="DH92">
        <f>IF((DK$1+88)&gt;DI$1,NA(),(DK$1+88)-4)</f>
        <v/>
      </c>
      <c r="DI92">
        <f>IF((DK$1+88)&gt;DI$1,NA(),INDEX('Data Entry'!$H$5:$BE$10004,(DK$1+88)-4,$B$22))</f>
        <v/>
      </c>
      <c r="DJ92">
        <f>IF(ISNA(DH92),NA(),INDEX(Capability!$K$5:$K$54,$B$22))</f>
        <v/>
      </c>
      <c r="DK92">
        <f>IF(ISNA(DH92),NA(),INDEX(Capability!$J$5:$J$54,$B$22))</f>
        <v/>
      </c>
      <c r="DL92">
        <f>IF(ISNA(DH92),NA(),INDEX(Capability!$L$5:$L$54,$B$22))</f>
        <v/>
      </c>
      <c r="DM92">
        <f>IF(OR(ISNA(DI92),ISNA(DI91)),NA(),ABS(DI92-DI91))</f>
        <v/>
      </c>
      <c r="DN92">
        <f>IF(ISNA(DH92),NA(),INDEX(Capability!$N$5:$N$54,$B$22))</f>
        <v/>
      </c>
      <c r="DO92">
        <f>IF(ISNA(DH92),NA(),IF(OR(INDEX(Capability!$Q$5:$Q$54,$B$22)="",Settings!$F$7&lt;&gt;"Y"),NA(),INDEX(Capability!$Q$5:$Q$54,$B$22)))</f>
        <v/>
      </c>
      <c r="DP92">
        <f>IF(ISNA(DH92),NA(),IF(OR(INDEX(Capability!$P$5:$P$54,$B$22)="",Settings!$F$7&lt;&gt;"Y"),NA(),INDEX(Capability!$P$5:$P$54,$B$22)))</f>
        <v/>
      </c>
      <c r="DX92">
        <f>IF((EA$1+88)&gt;DY$1,NA(),(EA$1+88)-4)</f>
        <v/>
      </c>
      <c r="DY92">
        <f>IF((EA$1+88)&gt;DY$1,NA(),INDEX('Data Entry'!$H$5:$BE$10004,(EA$1+88)-4,$B$23))</f>
        <v/>
      </c>
      <c r="DZ92">
        <f>IF(ISNA(DX92),NA(),INDEX(Capability!$K$5:$K$54,$B$23))</f>
        <v/>
      </c>
      <c r="EA92">
        <f>IF(ISNA(DX92),NA(),INDEX(Capability!$J$5:$J$54,$B$23))</f>
        <v/>
      </c>
      <c r="EB92">
        <f>IF(ISNA(DX92),NA(),INDEX(Capability!$L$5:$L$54,$B$23))</f>
        <v/>
      </c>
      <c r="EC92">
        <f>IF(OR(ISNA(DY92),ISNA(DY91)),NA(),ABS(DY92-DY91))</f>
        <v/>
      </c>
      <c r="ED92">
        <f>IF(ISNA(DX92),NA(),INDEX(Capability!$N$5:$N$54,$B$23))</f>
        <v/>
      </c>
      <c r="EE92">
        <f>IF(ISNA(DX92),NA(),IF(OR(INDEX(Capability!$Q$5:$Q$54,$B$23)="",Settings!$F$7&lt;&gt;"Y"),NA(),INDEX(Capability!$Q$5:$Q$54,$B$23)))</f>
        <v/>
      </c>
      <c r="EF92">
        <f>IF(ISNA(DX92),NA(),IF(OR(INDEX(Capability!$P$5:$P$54,$B$23)="",Settings!$F$7&lt;&gt;"Y"),NA(),INDEX(Capability!$P$5:$P$54,$B$23)))</f>
        <v/>
      </c>
    </row>
    <row r="93">
      <c r="A93" s="35" t="inlineStr">
        <is>
          <t>USL</t>
        </is>
      </c>
      <c r="B93" s="23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R93">
        <f>IF((CU$1+89)&gt;CS$1,NA(),(CU$1+89)-4)</f>
        <v/>
      </c>
      <c r="CS93">
        <f>IF((CU$1+89)&gt;CS$1,NA(),INDEX('Data Entry'!$H$5:$BE$10004,(CU$1+89)-4,$B$21))</f>
        <v/>
      </c>
      <c r="CT93">
        <f>IF(ISNA(CR93),NA(),INDEX(Capability!$K$5:$K$54,$B$21))</f>
        <v/>
      </c>
      <c r="CU93">
        <f>IF(ISNA(CR93),NA(),INDEX(Capability!$J$5:$J$54,$B$21))</f>
        <v/>
      </c>
      <c r="CV93">
        <f>IF(ISNA(CR93),NA(),INDEX(Capability!$L$5:$L$54,$B$21))</f>
        <v/>
      </c>
      <c r="CW93">
        <f>IF(OR(ISNA(CS93),ISNA(CS92)),NA(),ABS(CS93-CS92))</f>
        <v/>
      </c>
      <c r="CX93">
        <f>IF(ISNA(CR93),NA(),INDEX(Capability!$N$5:$N$54,$B$21))</f>
        <v/>
      </c>
      <c r="CY93">
        <f>IF(ISNA(CR93),NA(),IF(OR(INDEX(Capability!$Q$5:$Q$54,$B$21)="",Settings!$F$7&lt;&gt;"Y"),NA(),INDEX(Capability!$Q$5:$Q$54,$B$21)))</f>
        <v/>
      </c>
      <c r="CZ93">
        <f>IF(ISNA(CR93),NA(),IF(OR(INDEX(Capability!$P$5:$P$54,$B$21)="",Settings!$F$7&lt;&gt;"Y"),NA(),INDEX(Capability!$P$5:$P$54,$B$21)))</f>
        <v/>
      </c>
      <c r="DH93">
        <f>IF((DK$1+89)&gt;DI$1,NA(),(DK$1+89)-4)</f>
        <v/>
      </c>
      <c r="DI93">
        <f>IF((DK$1+89)&gt;DI$1,NA(),INDEX('Data Entry'!$H$5:$BE$10004,(DK$1+89)-4,$B$22))</f>
        <v/>
      </c>
      <c r="DJ93">
        <f>IF(ISNA(DH93),NA(),INDEX(Capability!$K$5:$K$54,$B$22))</f>
        <v/>
      </c>
      <c r="DK93">
        <f>IF(ISNA(DH93),NA(),INDEX(Capability!$J$5:$J$54,$B$22))</f>
        <v/>
      </c>
      <c r="DL93">
        <f>IF(ISNA(DH93),NA(),INDEX(Capability!$L$5:$L$54,$B$22))</f>
        <v/>
      </c>
      <c r="DM93">
        <f>IF(OR(ISNA(DI93),ISNA(DI92)),NA(),ABS(DI93-DI92))</f>
        <v/>
      </c>
      <c r="DN93">
        <f>IF(ISNA(DH93),NA(),INDEX(Capability!$N$5:$N$54,$B$22))</f>
        <v/>
      </c>
      <c r="DO93">
        <f>IF(ISNA(DH93),NA(),IF(OR(INDEX(Capability!$Q$5:$Q$54,$B$22)="",Settings!$F$7&lt;&gt;"Y"),NA(),INDEX(Capability!$Q$5:$Q$54,$B$22)))</f>
        <v/>
      </c>
      <c r="DP93">
        <f>IF(ISNA(DH93),NA(),IF(OR(INDEX(Capability!$P$5:$P$54,$B$22)="",Settings!$F$7&lt;&gt;"Y"),NA(),INDEX(Capability!$P$5:$P$54,$B$22)))</f>
        <v/>
      </c>
      <c r="DX93">
        <f>IF((EA$1+89)&gt;DY$1,NA(),(EA$1+89)-4)</f>
        <v/>
      </c>
      <c r="DY93">
        <f>IF((EA$1+89)&gt;DY$1,NA(),INDEX('Data Entry'!$H$5:$BE$10004,(EA$1+89)-4,$B$23))</f>
        <v/>
      </c>
      <c r="DZ93">
        <f>IF(ISNA(DX93),NA(),INDEX(Capability!$K$5:$K$54,$B$23))</f>
        <v/>
      </c>
      <c r="EA93">
        <f>IF(ISNA(DX93),NA(),INDEX(Capability!$J$5:$J$54,$B$23))</f>
        <v/>
      </c>
      <c r="EB93">
        <f>IF(ISNA(DX93),NA(),INDEX(Capability!$L$5:$L$54,$B$23))</f>
        <v/>
      </c>
      <c r="EC93">
        <f>IF(OR(ISNA(DY93),ISNA(DY92)),NA(),ABS(DY93-DY92))</f>
        <v/>
      </c>
      <c r="ED93">
        <f>IF(ISNA(DX93),NA(),INDEX(Capability!$N$5:$N$54,$B$23))</f>
        <v/>
      </c>
      <c r="EE93">
        <f>IF(ISNA(DX93),NA(),IF(OR(INDEX(Capability!$Q$5:$Q$54,$B$23)="",Settings!$F$7&lt;&gt;"Y"),NA(),INDEX(Capability!$Q$5:$Q$54,$B$23)))</f>
        <v/>
      </c>
      <c r="EF93">
        <f>IF(ISNA(DX93),NA(),IF(OR(INDEX(Capability!$P$5:$P$54,$B$23)="",Settings!$F$7&lt;&gt;"Y"),NA(),INDEX(Capability!$P$5:$P$54,$B$23)))</f>
        <v/>
      </c>
    </row>
    <row r="94">
      <c r="A94" s="35" t="inlineStr">
        <is>
          <t>Nominal</t>
        </is>
      </c>
      <c r="B94" s="23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R94">
        <f>IF((CU$1+90)&gt;CS$1,NA(),(CU$1+90)-4)</f>
        <v/>
      </c>
      <c r="CS94">
        <f>IF((CU$1+90)&gt;CS$1,NA(),INDEX('Data Entry'!$H$5:$BE$10004,(CU$1+90)-4,$B$21))</f>
        <v/>
      </c>
      <c r="CT94">
        <f>IF(ISNA(CR94),NA(),INDEX(Capability!$K$5:$K$54,$B$21))</f>
        <v/>
      </c>
      <c r="CU94">
        <f>IF(ISNA(CR94),NA(),INDEX(Capability!$J$5:$J$54,$B$21))</f>
        <v/>
      </c>
      <c r="CV94">
        <f>IF(ISNA(CR94),NA(),INDEX(Capability!$L$5:$L$54,$B$21))</f>
        <v/>
      </c>
      <c r="CW94">
        <f>IF(OR(ISNA(CS94),ISNA(CS93)),NA(),ABS(CS94-CS93))</f>
        <v/>
      </c>
      <c r="CX94">
        <f>IF(ISNA(CR94),NA(),INDEX(Capability!$N$5:$N$54,$B$21))</f>
        <v/>
      </c>
      <c r="CY94">
        <f>IF(ISNA(CR94),NA(),IF(OR(INDEX(Capability!$Q$5:$Q$54,$B$21)="",Settings!$F$7&lt;&gt;"Y"),NA(),INDEX(Capability!$Q$5:$Q$54,$B$21)))</f>
        <v/>
      </c>
      <c r="CZ94">
        <f>IF(ISNA(CR94),NA(),IF(OR(INDEX(Capability!$P$5:$P$54,$B$21)="",Settings!$F$7&lt;&gt;"Y"),NA(),INDEX(Capability!$P$5:$P$54,$B$21)))</f>
        <v/>
      </c>
      <c r="DH94">
        <f>IF((DK$1+90)&gt;DI$1,NA(),(DK$1+90)-4)</f>
        <v/>
      </c>
      <c r="DI94">
        <f>IF((DK$1+90)&gt;DI$1,NA(),INDEX('Data Entry'!$H$5:$BE$10004,(DK$1+90)-4,$B$22))</f>
        <v/>
      </c>
      <c r="DJ94">
        <f>IF(ISNA(DH94),NA(),INDEX(Capability!$K$5:$K$54,$B$22))</f>
        <v/>
      </c>
      <c r="DK94">
        <f>IF(ISNA(DH94),NA(),INDEX(Capability!$J$5:$J$54,$B$22))</f>
        <v/>
      </c>
      <c r="DL94">
        <f>IF(ISNA(DH94),NA(),INDEX(Capability!$L$5:$L$54,$B$22))</f>
        <v/>
      </c>
      <c r="DM94">
        <f>IF(OR(ISNA(DI94),ISNA(DI93)),NA(),ABS(DI94-DI93))</f>
        <v/>
      </c>
      <c r="DN94">
        <f>IF(ISNA(DH94),NA(),INDEX(Capability!$N$5:$N$54,$B$22))</f>
        <v/>
      </c>
      <c r="DO94">
        <f>IF(ISNA(DH94),NA(),IF(OR(INDEX(Capability!$Q$5:$Q$54,$B$22)="",Settings!$F$7&lt;&gt;"Y"),NA(),INDEX(Capability!$Q$5:$Q$54,$B$22)))</f>
        <v/>
      </c>
      <c r="DP94">
        <f>IF(ISNA(DH94),NA(),IF(OR(INDEX(Capability!$P$5:$P$54,$B$22)="",Settings!$F$7&lt;&gt;"Y"),NA(),INDEX(Capability!$P$5:$P$54,$B$22)))</f>
        <v/>
      </c>
      <c r="DX94">
        <f>IF((EA$1+90)&gt;DY$1,NA(),(EA$1+90)-4)</f>
        <v/>
      </c>
      <c r="DY94">
        <f>IF((EA$1+90)&gt;DY$1,NA(),INDEX('Data Entry'!$H$5:$BE$10004,(EA$1+90)-4,$B$23))</f>
        <v/>
      </c>
      <c r="DZ94">
        <f>IF(ISNA(DX94),NA(),INDEX(Capability!$K$5:$K$54,$B$23))</f>
        <v/>
      </c>
      <c r="EA94">
        <f>IF(ISNA(DX94),NA(),INDEX(Capability!$J$5:$J$54,$B$23))</f>
        <v/>
      </c>
      <c r="EB94">
        <f>IF(ISNA(DX94),NA(),INDEX(Capability!$L$5:$L$54,$B$23))</f>
        <v/>
      </c>
      <c r="EC94">
        <f>IF(OR(ISNA(DY94),ISNA(DY93)),NA(),ABS(DY94-DY93))</f>
        <v/>
      </c>
      <c r="ED94">
        <f>IF(ISNA(DX94),NA(),INDEX(Capability!$N$5:$N$54,$B$23))</f>
        <v/>
      </c>
      <c r="EE94">
        <f>IF(ISNA(DX94),NA(),IF(OR(INDEX(Capability!$Q$5:$Q$54,$B$23)="",Settings!$F$7&lt;&gt;"Y"),NA(),INDEX(Capability!$Q$5:$Q$54,$B$23)))</f>
        <v/>
      </c>
      <c r="EF94">
        <f>IF(ISNA(DX94),NA(),IF(OR(INDEX(Capability!$P$5:$P$54,$B$23)="",Settings!$F$7&lt;&gt;"Y"),NA(),INDEX(Capability!$P$5:$P$54,$B$23)))</f>
        <v/>
      </c>
    </row>
    <row r="95">
      <c r="A95" s="35" t="inlineStr">
        <is>
          <t>LSL</t>
        </is>
      </c>
      <c r="B95" s="23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R95">
        <f>IF((CU$1+91)&gt;CS$1,NA(),(CU$1+91)-4)</f>
        <v/>
      </c>
      <c r="CS95">
        <f>IF((CU$1+91)&gt;CS$1,NA(),INDEX('Data Entry'!$H$5:$BE$10004,(CU$1+91)-4,$B$21))</f>
        <v/>
      </c>
      <c r="CT95">
        <f>IF(ISNA(CR95),NA(),INDEX(Capability!$K$5:$K$54,$B$21))</f>
        <v/>
      </c>
      <c r="CU95">
        <f>IF(ISNA(CR95),NA(),INDEX(Capability!$J$5:$J$54,$B$21))</f>
        <v/>
      </c>
      <c r="CV95">
        <f>IF(ISNA(CR95),NA(),INDEX(Capability!$L$5:$L$54,$B$21))</f>
        <v/>
      </c>
      <c r="CW95">
        <f>IF(OR(ISNA(CS95),ISNA(CS94)),NA(),ABS(CS95-CS94))</f>
        <v/>
      </c>
      <c r="CX95">
        <f>IF(ISNA(CR95),NA(),INDEX(Capability!$N$5:$N$54,$B$21))</f>
        <v/>
      </c>
      <c r="CY95">
        <f>IF(ISNA(CR95),NA(),IF(OR(INDEX(Capability!$Q$5:$Q$54,$B$21)="",Settings!$F$7&lt;&gt;"Y"),NA(),INDEX(Capability!$Q$5:$Q$54,$B$21)))</f>
        <v/>
      </c>
      <c r="CZ95">
        <f>IF(ISNA(CR95),NA(),IF(OR(INDEX(Capability!$P$5:$P$54,$B$21)="",Settings!$F$7&lt;&gt;"Y"),NA(),INDEX(Capability!$P$5:$P$54,$B$21)))</f>
        <v/>
      </c>
      <c r="DH95">
        <f>IF((DK$1+91)&gt;DI$1,NA(),(DK$1+91)-4)</f>
        <v/>
      </c>
      <c r="DI95">
        <f>IF((DK$1+91)&gt;DI$1,NA(),INDEX('Data Entry'!$H$5:$BE$10004,(DK$1+91)-4,$B$22))</f>
        <v/>
      </c>
      <c r="DJ95">
        <f>IF(ISNA(DH95),NA(),INDEX(Capability!$K$5:$K$54,$B$22))</f>
        <v/>
      </c>
      <c r="DK95">
        <f>IF(ISNA(DH95),NA(),INDEX(Capability!$J$5:$J$54,$B$22))</f>
        <v/>
      </c>
      <c r="DL95">
        <f>IF(ISNA(DH95),NA(),INDEX(Capability!$L$5:$L$54,$B$22))</f>
        <v/>
      </c>
      <c r="DM95">
        <f>IF(OR(ISNA(DI95),ISNA(DI94)),NA(),ABS(DI95-DI94))</f>
        <v/>
      </c>
      <c r="DN95">
        <f>IF(ISNA(DH95),NA(),INDEX(Capability!$N$5:$N$54,$B$22))</f>
        <v/>
      </c>
      <c r="DO95">
        <f>IF(ISNA(DH95),NA(),IF(OR(INDEX(Capability!$Q$5:$Q$54,$B$22)="",Settings!$F$7&lt;&gt;"Y"),NA(),INDEX(Capability!$Q$5:$Q$54,$B$22)))</f>
        <v/>
      </c>
      <c r="DP95">
        <f>IF(ISNA(DH95),NA(),IF(OR(INDEX(Capability!$P$5:$P$54,$B$22)="",Settings!$F$7&lt;&gt;"Y"),NA(),INDEX(Capability!$P$5:$P$54,$B$22)))</f>
        <v/>
      </c>
      <c r="DX95">
        <f>IF((EA$1+91)&gt;DY$1,NA(),(EA$1+91)-4)</f>
        <v/>
      </c>
      <c r="DY95">
        <f>IF((EA$1+91)&gt;DY$1,NA(),INDEX('Data Entry'!$H$5:$BE$10004,(EA$1+91)-4,$B$23))</f>
        <v/>
      </c>
      <c r="DZ95">
        <f>IF(ISNA(DX95),NA(),INDEX(Capability!$K$5:$K$54,$B$23))</f>
        <v/>
      </c>
      <c r="EA95">
        <f>IF(ISNA(DX95),NA(),INDEX(Capability!$J$5:$J$54,$B$23))</f>
        <v/>
      </c>
      <c r="EB95">
        <f>IF(ISNA(DX95),NA(),INDEX(Capability!$L$5:$L$54,$B$23))</f>
        <v/>
      </c>
      <c r="EC95">
        <f>IF(OR(ISNA(DY95),ISNA(DY94)),NA(),ABS(DY95-DY94))</f>
        <v/>
      </c>
      <c r="ED95">
        <f>IF(ISNA(DX95),NA(),INDEX(Capability!$N$5:$N$54,$B$23))</f>
        <v/>
      </c>
      <c r="EE95">
        <f>IF(ISNA(DX95),NA(),IF(OR(INDEX(Capability!$Q$5:$Q$54,$B$23)="",Settings!$F$7&lt;&gt;"Y"),NA(),INDEX(Capability!$Q$5:$Q$54,$B$23)))</f>
        <v/>
      </c>
      <c r="EF95">
        <f>IF(ISNA(DX95),NA(),IF(OR(INDEX(Capability!$P$5:$P$54,$B$23)="",Settings!$F$7&lt;&gt;"Y"),NA(),INDEX(Capability!$P$5:$P$54,$B$23)))</f>
        <v/>
      </c>
    </row>
    <row r="96">
      <c r="A96" s="37" t="inlineStr">
        <is>
          <t>CAPABILITY</t>
        </is>
      </c>
      <c r="B96" s="28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R96">
        <f>IF((CU$1+92)&gt;CS$1,NA(),(CU$1+92)-4)</f>
        <v/>
      </c>
      <c r="CS96">
        <f>IF((CU$1+92)&gt;CS$1,NA(),INDEX('Data Entry'!$H$5:$BE$10004,(CU$1+92)-4,$B$21))</f>
        <v/>
      </c>
      <c r="CT96">
        <f>IF(ISNA(CR96),NA(),INDEX(Capability!$K$5:$K$54,$B$21))</f>
        <v/>
      </c>
      <c r="CU96">
        <f>IF(ISNA(CR96),NA(),INDEX(Capability!$J$5:$J$54,$B$21))</f>
        <v/>
      </c>
      <c r="CV96">
        <f>IF(ISNA(CR96),NA(),INDEX(Capability!$L$5:$L$54,$B$21))</f>
        <v/>
      </c>
      <c r="CW96">
        <f>IF(OR(ISNA(CS96),ISNA(CS95)),NA(),ABS(CS96-CS95))</f>
        <v/>
      </c>
      <c r="CX96">
        <f>IF(ISNA(CR96),NA(),INDEX(Capability!$N$5:$N$54,$B$21))</f>
        <v/>
      </c>
      <c r="CY96">
        <f>IF(ISNA(CR96),NA(),IF(OR(INDEX(Capability!$Q$5:$Q$54,$B$21)="",Settings!$F$7&lt;&gt;"Y"),NA(),INDEX(Capability!$Q$5:$Q$54,$B$21)))</f>
        <v/>
      </c>
      <c r="CZ96">
        <f>IF(ISNA(CR96),NA(),IF(OR(INDEX(Capability!$P$5:$P$54,$B$21)="",Settings!$F$7&lt;&gt;"Y"),NA(),INDEX(Capability!$P$5:$P$54,$B$21)))</f>
        <v/>
      </c>
      <c r="DH96">
        <f>IF((DK$1+92)&gt;DI$1,NA(),(DK$1+92)-4)</f>
        <v/>
      </c>
      <c r="DI96">
        <f>IF((DK$1+92)&gt;DI$1,NA(),INDEX('Data Entry'!$H$5:$BE$10004,(DK$1+92)-4,$B$22))</f>
        <v/>
      </c>
      <c r="DJ96">
        <f>IF(ISNA(DH96),NA(),INDEX(Capability!$K$5:$K$54,$B$22))</f>
        <v/>
      </c>
      <c r="DK96">
        <f>IF(ISNA(DH96),NA(),INDEX(Capability!$J$5:$J$54,$B$22))</f>
        <v/>
      </c>
      <c r="DL96">
        <f>IF(ISNA(DH96),NA(),INDEX(Capability!$L$5:$L$54,$B$22))</f>
        <v/>
      </c>
      <c r="DM96">
        <f>IF(OR(ISNA(DI96),ISNA(DI95)),NA(),ABS(DI96-DI95))</f>
        <v/>
      </c>
      <c r="DN96">
        <f>IF(ISNA(DH96),NA(),INDEX(Capability!$N$5:$N$54,$B$22))</f>
        <v/>
      </c>
      <c r="DO96">
        <f>IF(ISNA(DH96),NA(),IF(OR(INDEX(Capability!$Q$5:$Q$54,$B$22)="",Settings!$F$7&lt;&gt;"Y"),NA(),INDEX(Capability!$Q$5:$Q$54,$B$22)))</f>
        <v/>
      </c>
      <c r="DP96">
        <f>IF(ISNA(DH96),NA(),IF(OR(INDEX(Capability!$P$5:$P$54,$B$22)="",Settings!$F$7&lt;&gt;"Y"),NA(),INDEX(Capability!$P$5:$P$54,$B$22)))</f>
        <v/>
      </c>
      <c r="DX96">
        <f>IF((EA$1+92)&gt;DY$1,NA(),(EA$1+92)-4)</f>
        <v/>
      </c>
      <c r="DY96">
        <f>IF((EA$1+92)&gt;DY$1,NA(),INDEX('Data Entry'!$H$5:$BE$10004,(EA$1+92)-4,$B$23))</f>
        <v/>
      </c>
      <c r="DZ96">
        <f>IF(ISNA(DX96),NA(),INDEX(Capability!$K$5:$K$54,$B$23))</f>
        <v/>
      </c>
      <c r="EA96">
        <f>IF(ISNA(DX96),NA(),INDEX(Capability!$J$5:$J$54,$B$23))</f>
        <v/>
      </c>
      <c r="EB96">
        <f>IF(ISNA(DX96),NA(),INDEX(Capability!$L$5:$L$54,$B$23))</f>
        <v/>
      </c>
      <c r="EC96">
        <f>IF(OR(ISNA(DY96),ISNA(DY95)),NA(),ABS(DY96-DY95))</f>
        <v/>
      </c>
      <c r="ED96">
        <f>IF(ISNA(DX96),NA(),INDEX(Capability!$N$5:$N$54,$B$23))</f>
        <v/>
      </c>
      <c r="EE96">
        <f>IF(ISNA(DX96),NA(),IF(OR(INDEX(Capability!$Q$5:$Q$54,$B$23)="",Settings!$F$7&lt;&gt;"Y"),NA(),INDEX(Capability!$Q$5:$Q$54,$B$23)))</f>
        <v/>
      </c>
      <c r="EF96">
        <f>IF(ISNA(DX96),NA(),IF(OR(INDEX(Capability!$P$5:$P$54,$B$23)="",Settings!$F$7&lt;&gt;"Y"),NA(),INDEX(Capability!$P$5:$P$54,$B$23)))</f>
        <v/>
      </c>
    </row>
    <row r="97">
      <c r="A97" s="35" t="inlineStr">
        <is>
          <t>Cp</t>
        </is>
      </c>
      <c r="B97" s="38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R97">
        <f>IF((CU$1+93)&gt;CS$1,NA(),(CU$1+93)-4)</f>
        <v/>
      </c>
      <c r="CS97">
        <f>IF((CU$1+93)&gt;CS$1,NA(),INDEX('Data Entry'!$H$5:$BE$10004,(CU$1+93)-4,$B$21))</f>
        <v/>
      </c>
      <c r="CT97">
        <f>IF(ISNA(CR97),NA(),INDEX(Capability!$K$5:$K$54,$B$21))</f>
        <v/>
      </c>
      <c r="CU97">
        <f>IF(ISNA(CR97),NA(),INDEX(Capability!$J$5:$J$54,$B$21))</f>
        <v/>
      </c>
      <c r="CV97">
        <f>IF(ISNA(CR97),NA(),INDEX(Capability!$L$5:$L$54,$B$21))</f>
        <v/>
      </c>
      <c r="CW97">
        <f>IF(OR(ISNA(CS97),ISNA(CS96)),NA(),ABS(CS97-CS96))</f>
        <v/>
      </c>
      <c r="CX97">
        <f>IF(ISNA(CR97),NA(),INDEX(Capability!$N$5:$N$54,$B$21))</f>
        <v/>
      </c>
      <c r="CY97">
        <f>IF(ISNA(CR97),NA(),IF(OR(INDEX(Capability!$Q$5:$Q$54,$B$21)="",Settings!$F$7&lt;&gt;"Y"),NA(),INDEX(Capability!$Q$5:$Q$54,$B$21)))</f>
        <v/>
      </c>
      <c r="CZ97">
        <f>IF(ISNA(CR97),NA(),IF(OR(INDEX(Capability!$P$5:$P$54,$B$21)="",Settings!$F$7&lt;&gt;"Y"),NA(),INDEX(Capability!$P$5:$P$54,$B$21)))</f>
        <v/>
      </c>
      <c r="DH97">
        <f>IF((DK$1+93)&gt;DI$1,NA(),(DK$1+93)-4)</f>
        <v/>
      </c>
      <c r="DI97">
        <f>IF((DK$1+93)&gt;DI$1,NA(),INDEX('Data Entry'!$H$5:$BE$10004,(DK$1+93)-4,$B$22))</f>
        <v/>
      </c>
      <c r="DJ97">
        <f>IF(ISNA(DH97),NA(),INDEX(Capability!$K$5:$K$54,$B$22))</f>
        <v/>
      </c>
      <c r="DK97">
        <f>IF(ISNA(DH97),NA(),INDEX(Capability!$J$5:$J$54,$B$22))</f>
        <v/>
      </c>
      <c r="DL97">
        <f>IF(ISNA(DH97),NA(),INDEX(Capability!$L$5:$L$54,$B$22))</f>
        <v/>
      </c>
      <c r="DM97">
        <f>IF(OR(ISNA(DI97),ISNA(DI96)),NA(),ABS(DI97-DI96))</f>
        <v/>
      </c>
      <c r="DN97">
        <f>IF(ISNA(DH97),NA(),INDEX(Capability!$N$5:$N$54,$B$22))</f>
        <v/>
      </c>
      <c r="DO97">
        <f>IF(ISNA(DH97),NA(),IF(OR(INDEX(Capability!$Q$5:$Q$54,$B$22)="",Settings!$F$7&lt;&gt;"Y"),NA(),INDEX(Capability!$Q$5:$Q$54,$B$22)))</f>
        <v/>
      </c>
      <c r="DP97">
        <f>IF(ISNA(DH97),NA(),IF(OR(INDEX(Capability!$P$5:$P$54,$B$22)="",Settings!$F$7&lt;&gt;"Y"),NA(),INDEX(Capability!$P$5:$P$54,$B$22)))</f>
        <v/>
      </c>
      <c r="DX97">
        <f>IF((EA$1+93)&gt;DY$1,NA(),(EA$1+93)-4)</f>
        <v/>
      </c>
      <c r="DY97">
        <f>IF((EA$1+93)&gt;DY$1,NA(),INDEX('Data Entry'!$H$5:$BE$10004,(EA$1+93)-4,$B$23))</f>
        <v/>
      </c>
      <c r="DZ97">
        <f>IF(ISNA(DX97),NA(),INDEX(Capability!$K$5:$K$54,$B$23))</f>
        <v/>
      </c>
      <c r="EA97">
        <f>IF(ISNA(DX97),NA(),INDEX(Capability!$J$5:$J$54,$B$23))</f>
        <v/>
      </c>
      <c r="EB97">
        <f>IF(ISNA(DX97),NA(),INDEX(Capability!$L$5:$L$54,$B$23))</f>
        <v/>
      </c>
      <c r="EC97">
        <f>IF(OR(ISNA(DY97),ISNA(DY96)),NA(),ABS(DY97-DY96))</f>
        <v/>
      </c>
      <c r="ED97">
        <f>IF(ISNA(DX97),NA(),INDEX(Capability!$N$5:$N$54,$B$23))</f>
        <v/>
      </c>
      <c r="EE97">
        <f>IF(ISNA(DX97),NA(),IF(OR(INDEX(Capability!$Q$5:$Q$54,$B$23)="",Settings!$F$7&lt;&gt;"Y"),NA(),INDEX(Capability!$Q$5:$Q$54,$B$23)))</f>
        <v/>
      </c>
      <c r="EF97">
        <f>IF(ISNA(DX97),NA(),IF(OR(INDEX(Capability!$P$5:$P$54,$B$23)="",Settings!$F$7&lt;&gt;"Y"),NA(),INDEX(Capability!$P$5:$P$54,$B$23)))</f>
        <v/>
      </c>
    </row>
    <row r="98">
      <c r="A98" s="35" t="inlineStr">
        <is>
          <t>Cpk</t>
        </is>
      </c>
      <c r="B98" s="38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R98">
        <f>IF((CU$1+94)&gt;CS$1,NA(),(CU$1+94)-4)</f>
        <v/>
      </c>
      <c r="CS98">
        <f>IF((CU$1+94)&gt;CS$1,NA(),INDEX('Data Entry'!$H$5:$BE$10004,(CU$1+94)-4,$B$21))</f>
        <v/>
      </c>
      <c r="CT98">
        <f>IF(ISNA(CR98),NA(),INDEX(Capability!$K$5:$K$54,$B$21))</f>
        <v/>
      </c>
      <c r="CU98">
        <f>IF(ISNA(CR98),NA(),INDEX(Capability!$J$5:$J$54,$B$21))</f>
        <v/>
      </c>
      <c r="CV98">
        <f>IF(ISNA(CR98),NA(),INDEX(Capability!$L$5:$L$54,$B$21))</f>
        <v/>
      </c>
      <c r="CW98">
        <f>IF(OR(ISNA(CS98),ISNA(CS97)),NA(),ABS(CS98-CS97))</f>
        <v/>
      </c>
      <c r="CX98">
        <f>IF(ISNA(CR98),NA(),INDEX(Capability!$N$5:$N$54,$B$21))</f>
        <v/>
      </c>
      <c r="CY98">
        <f>IF(ISNA(CR98),NA(),IF(OR(INDEX(Capability!$Q$5:$Q$54,$B$21)="",Settings!$F$7&lt;&gt;"Y"),NA(),INDEX(Capability!$Q$5:$Q$54,$B$21)))</f>
        <v/>
      </c>
      <c r="CZ98">
        <f>IF(ISNA(CR98),NA(),IF(OR(INDEX(Capability!$P$5:$P$54,$B$21)="",Settings!$F$7&lt;&gt;"Y"),NA(),INDEX(Capability!$P$5:$P$54,$B$21)))</f>
        <v/>
      </c>
      <c r="DH98">
        <f>IF((DK$1+94)&gt;DI$1,NA(),(DK$1+94)-4)</f>
        <v/>
      </c>
      <c r="DI98">
        <f>IF((DK$1+94)&gt;DI$1,NA(),INDEX('Data Entry'!$H$5:$BE$10004,(DK$1+94)-4,$B$22))</f>
        <v/>
      </c>
      <c r="DJ98">
        <f>IF(ISNA(DH98),NA(),INDEX(Capability!$K$5:$K$54,$B$22))</f>
        <v/>
      </c>
      <c r="DK98">
        <f>IF(ISNA(DH98),NA(),INDEX(Capability!$J$5:$J$54,$B$22))</f>
        <v/>
      </c>
      <c r="DL98">
        <f>IF(ISNA(DH98),NA(),INDEX(Capability!$L$5:$L$54,$B$22))</f>
        <v/>
      </c>
      <c r="DM98">
        <f>IF(OR(ISNA(DI98),ISNA(DI97)),NA(),ABS(DI98-DI97))</f>
        <v/>
      </c>
      <c r="DN98">
        <f>IF(ISNA(DH98),NA(),INDEX(Capability!$N$5:$N$54,$B$22))</f>
        <v/>
      </c>
      <c r="DO98">
        <f>IF(ISNA(DH98),NA(),IF(OR(INDEX(Capability!$Q$5:$Q$54,$B$22)="",Settings!$F$7&lt;&gt;"Y"),NA(),INDEX(Capability!$Q$5:$Q$54,$B$22)))</f>
        <v/>
      </c>
      <c r="DP98">
        <f>IF(ISNA(DH98),NA(),IF(OR(INDEX(Capability!$P$5:$P$54,$B$22)="",Settings!$F$7&lt;&gt;"Y"),NA(),INDEX(Capability!$P$5:$P$54,$B$22)))</f>
        <v/>
      </c>
      <c r="DX98">
        <f>IF((EA$1+94)&gt;DY$1,NA(),(EA$1+94)-4)</f>
        <v/>
      </c>
      <c r="DY98">
        <f>IF((EA$1+94)&gt;DY$1,NA(),INDEX('Data Entry'!$H$5:$BE$10004,(EA$1+94)-4,$B$23))</f>
        <v/>
      </c>
      <c r="DZ98">
        <f>IF(ISNA(DX98),NA(),INDEX(Capability!$K$5:$K$54,$B$23))</f>
        <v/>
      </c>
      <c r="EA98">
        <f>IF(ISNA(DX98),NA(),INDEX(Capability!$J$5:$J$54,$B$23))</f>
        <v/>
      </c>
      <c r="EB98">
        <f>IF(ISNA(DX98),NA(),INDEX(Capability!$L$5:$L$54,$B$23))</f>
        <v/>
      </c>
      <c r="EC98">
        <f>IF(OR(ISNA(DY98),ISNA(DY97)),NA(),ABS(DY98-DY97))</f>
        <v/>
      </c>
      <c r="ED98">
        <f>IF(ISNA(DX98),NA(),INDEX(Capability!$N$5:$N$54,$B$23))</f>
        <v/>
      </c>
      <c r="EE98">
        <f>IF(ISNA(DX98),NA(),IF(OR(INDEX(Capability!$Q$5:$Q$54,$B$23)="",Settings!$F$7&lt;&gt;"Y"),NA(),INDEX(Capability!$Q$5:$Q$54,$B$23)))</f>
        <v/>
      </c>
      <c r="EF98">
        <f>IF(ISNA(DX98),NA(),IF(OR(INDEX(Capability!$P$5:$P$54,$B$23)="",Settings!$F$7&lt;&gt;"Y"),NA(),INDEX(Capability!$P$5:$P$54,$B$23)))</f>
        <v/>
      </c>
    </row>
    <row r="99">
      <c r="A99" s="35" t="inlineStr">
        <is>
          <t>Pp</t>
        </is>
      </c>
      <c r="B99" s="38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R99">
        <f>IF((CU$1+95)&gt;CS$1,NA(),(CU$1+95)-4)</f>
        <v/>
      </c>
      <c r="CS99">
        <f>IF((CU$1+95)&gt;CS$1,NA(),INDEX('Data Entry'!$H$5:$BE$10004,(CU$1+95)-4,$B$21))</f>
        <v/>
      </c>
      <c r="CT99">
        <f>IF(ISNA(CR99),NA(),INDEX(Capability!$K$5:$K$54,$B$21))</f>
        <v/>
      </c>
      <c r="CU99">
        <f>IF(ISNA(CR99),NA(),INDEX(Capability!$J$5:$J$54,$B$21))</f>
        <v/>
      </c>
      <c r="CV99">
        <f>IF(ISNA(CR99),NA(),INDEX(Capability!$L$5:$L$54,$B$21))</f>
        <v/>
      </c>
      <c r="CW99">
        <f>IF(OR(ISNA(CS99),ISNA(CS98)),NA(),ABS(CS99-CS98))</f>
        <v/>
      </c>
      <c r="CX99">
        <f>IF(ISNA(CR99),NA(),INDEX(Capability!$N$5:$N$54,$B$21))</f>
        <v/>
      </c>
      <c r="CY99">
        <f>IF(ISNA(CR99),NA(),IF(OR(INDEX(Capability!$Q$5:$Q$54,$B$21)="",Settings!$F$7&lt;&gt;"Y"),NA(),INDEX(Capability!$Q$5:$Q$54,$B$21)))</f>
        <v/>
      </c>
      <c r="CZ99">
        <f>IF(ISNA(CR99),NA(),IF(OR(INDEX(Capability!$P$5:$P$54,$B$21)="",Settings!$F$7&lt;&gt;"Y"),NA(),INDEX(Capability!$P$5:$P$54,$B$21)))</f>
        <v/>
      </c>
      <c r="DH99">
        <f>IF((DK$1+95)&gt;DI$1,NA(),(DK$1+95)-4)</f>
        <v/>
      </c>
      <c r="DI99">
        <f>IF((DK$1+95)&gt;DI$1,NA(),INDEX('Data Entry'!$H$5:$BE$10004,(DK$1+95)-4,$B$22))</f>
        <v/>
      </c>
      <c r="DJ99">
        <f>IF(ISNA(DH99),NA(),INDEX(Capability!$K$5:$K$54,$B$22))</f>
        <v/>
      </c>
      <c r="DK99">
        <f>IF(ISNA(DH99),NA(),INDEX(Capability!$J$5:$J$54,$B$22))</f>
        <v/>
      </c>
      <c r="DL99">
        <f>IF(ISNA(DH99),NA(),INDEX(Capability!$L$5:$L$54,$B$22))</f>
        <v/>
      </c>
      <c r="DM99">
        <f>IF(OR(ISNA(DI99),ISNA(DI98)),NA(),ABS(DI99-DI98))</f>
        <v/>
      </c>
      <c r="DN99">
        <f>IF(ISNA(DH99),NA(),INDEX(Capability!$N$5:$N$54,$B$22))</f>
        <v/>
      </c>
      <c r="DO99">
        <f>IF(ISNA(DH99),NA(),IF(OR(INDEX(Capability!$Q$5:$Q$54,$B$22)="",Settings!$F$7&lt;&gt;"Y"),NA(),INDEX(Capability!$Q$5:$Q$54,$B$22)))</f>
        <v/>
      </c>
      <c r="DP99">
        <f>IF(ISNA(DH99),NA(),IF(OR(INDEX(Capability!$P$5:$P$54,$B$22)="",Settings!$F$7&lt;&gt;"Y"),NA(),INDEX(Capability!$P$5:$P$54,$B$22)))</f>
        <v/>
      </c>
      <c r="DX99">
        <f>IF((EA$1+95)&gt;DY$1,NA(),(EA$1+95)-4)</f>
        <v/>
      </c>
      <c r="DY99">
        <f>IF((EA$1+95)&gt;DY$1,NA(),INDEX('Data Entry'!$H$5:$BE$10004,(EA$1+95)-4,$B$23))</f>
        <v/>
      </c>
      <c r="DZ99">
        <f>IF(ISNA(DX99),NA(),INDEX(Capability!$K$5:$K$54,$B$23))</f>
        <v/>
      </c>
      <c r="EA99">
        <f>IF(ISNA(DX99),NA(),INDEX(Capability!$J$5:$J$54,$B$23))</f>
        <v/>
      </c>
      <c r="EB99">
        <f>IF(ISNA(DX99),NA(),INDEX(Capability!$L$5:$L$54,$B$23))</f>
        <v/>
      </c>
      <c r="EC99">
        <f>IF(OR(ISNA(DY99),ISNA(DY98)),NA(),ABS(DY99-DY98))</f>
        <v/>
      </c>
      <c r="ED99">
        <f>IF(ISNA(DX99),NA(),INDEX(Capability!$N$5:$N$54,$B$23))</f>
        <v/>
      </c>
      <c r="EE99">
        <f>IF(ISNA(DX99),NA(),IF(OR(INDEX(Capability!$Q$5:$Q$54,$B$23)="",Settings!$F$7&lt;&gt;"Y"),NA(),INDEX(Capability!$Q$5:$Q$54,$B$23)))</f>
        <v/>
      </c>
      <c r="EF99">
        <f>IF(ISNA(DX99),NA(),IF(OR(INDEX(Capability!$P$5:$P$54,$B$23)="",Settings!$F$7&lt;&gt;"Y"),NA(),INDEX(Capability!$P$5:$P$54,$B$23)))</f>
        <v/>
      </c>
    </row>
    <row r="100">
      <c r="A100" s="35" t="inlineStr">
        <is>
          <t>Ppk</t>
        </is>
      </c>
      <c r="B100" s="38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R100">
        <f>IF((CU$1+96)&gt;CS$1,NA(),(CU$1+96)-4)</f>
        <v/>
      </c>
      <c r="CS100">
        <f>IF((CU$1+96)&gt;CS$1,NA(),INDEX('Data Entry'!$H$5:$BE$10004,(CU$1+96)-4,$B$21))</f>
        <v/>
      </c>
      <c r="CT100">
        <f>IF(ISNA(CR100),NA(),INDEX(Capability!$K$5:$K$54,$B$21))</f>
        <v/>
      </c>
      <c r="CU100">
        <f>IF(ISNA(CR100),NA(),INDEX(Capability!$J$5:$J$54,$B$21))</f>
        <v/>
      </c>
      <c r="CV100">
        <f>IF(ISNA(CR100),NA(),INDEX(Capability!$L$5:$L$54,$B$21))</f>
        <v/>
      </c>
      <c r="CW100">
        <f>IF(OR(ISNA(CS100),ISNA(CS99)),NA(),ABS(CS100-CS99))</f>
        <v/>
      </c>
      <c r="CX100">
        <f>IF(ISNA(CR100),NA(),INDEX(Capability!$N$5:$N$54,$B$21))</f>
        <v/>
      </c>
      <c r="CY100">
        <f>IF(ISNA(CR100),NA(),IF(OR(INDEX(Capability!$Q$5:$Q$54,$B$21)="",Settings!$F$7&lt;&gt;"Y"),NA(),INDEX(Capability!$Q$5:$Q$54,$B$21)))</f>
        <v/>
      </c>
      <c r="CZ100">
        <f>IF(ISNA(CR100),NA(),IF(OR(INDEX(Capability!$P$5:$P$54,$B$21)="",Settings!$F$7&lt;&gt;"Y"),NA(),INDEX(Capability!$P$5:$P$54,$B$21)))</f>
        <v/>
      </c>
      <c r="DH100">
        <f>IF((DK$1+96)&gt;DI$1,NA(),(DK$1+96)-4)</f>
        <v/>
      </c>
      <c r="DI100">
        <f>IF((DK$1+96)&gt;DI$1,NA(),INDEX('Data Entry'!$H$5:$BE$10004,(DK$1+96)-4,$B$22))</f>
        <v/>
      </c>
      <c r="DJ100">
        <f>IF(ISNA(DH100),NA(),INDEX(Capability!$K$5:$K$54,$B$22))</f>
        <v/>
      </c>
      <c r="DK100">
        <f>IF(ISNA(DH100),NA(),INDEX(Capability!$J$5:$J$54,$B$22))</f>
        <v/>
      </c>
      <c r="DL100">
        <f>IF(ISNA(DH100),NA(),INDEX(Capability!$L$5:$L$54,$B$22))</f>
        <v/>
      </c>
      <c r="DM100">
        <f>IF(OR(ISNA(DI100),ISNA(DI99)),NA(),ABS(DI100-DI99))</f>
        <v/>
      </c>
      <c r="DN100">
        <f>IF(ISNA(DH100),NA(),INDEX(Capability!$N$5:$N$54,$B$22))</f>
        <v/>
      </c>
      <c r="DO100">
        <f>IF(ISNA(DH100),NA(),IF(OR(INDEX(Capability!$Q$5:$Q$54,$B$22)="",Settings!$F$7&lt;&gt;"Y"),NA(),INDEX(Capability!$Q$5:$Q$54,$B$22)))</f>
        <v/>
      </c>
      <c r="DP100">
        <f>IF(ISNA(DH100),NA(),IF(OR(INDEX(Capability!$P$5:$P$54,$B$22)="",Settings!$F$7&lt;&gt;"Y"),NA(),INDEX(Capability!$P$5:$P$54,$B$22)))</f>
        <v/>
      </c>
      <c r="DX100">
        <f>IF((EA$1+96)&gt;DY$1,NA(),(EA$1+96)-4)</f>
        <v/>
      </c>
      <c r="DY100">
        <f>IF((EA$1+96)&gt;DY$1,NA(),INDEX('Data Entry'!$H$5:$BE$10004,(EA$1+96)-4,$B$23))</f>
        <v/>
      </c>
      <c r="DZ100">
        <f>IF(ISNA(DX100),NA(),INDEX(Capability!$K$5:$K$54,$B$23))</f>
        <v/>
      </c>
      <c r="EA100">
        <f>IF(ISNA(DX100),NA(),INDEX(Capability!$J$5:$J$54,$B$23))</f>
        <v/>
      </c>
      <c r="EB100">
        <f>IF(ISNA(DX100),NA(),INDEX(Capability!$L$5:$L$54,$B$23))</f>
        <v/>
      </c>
      <c r="EC100">
        <f>IF(OR(ISNA(DY100),ISNA(DY99)),NA(),ABS(DY100-DY99))</f>
        <v/>
      </c>
      <c r="ED100">
        <f>IF(ISNA(DX100),NA(),INDEX(Capability!$N$5:$N$54,$B$23))</f>
        <v/>
      </c>
      <c r="EE100">
        <f>IF(ISNA(DX100),NA(),IF(OR(INDEX(Capability!$Q$5:$Q$54,$B$23)="",Settings!$F$7&lt;&gt;"Y"),NA(),INDEX(Capability!$Q$5:$Q$54,$B$23)))</f>
        <v/>
      </c>
      <c r="EF100">
        <f>IF(ISNA(DX100),NA(),IF(OR(INDEX(Capability!$P$5:$P$54,$B$23)="",Settings!$F$7&lt;&gt;"Y"),NA(),INDEX(Capability!$P$5:$P$54,$B$23)))</f>
        <v/>
      </c>
    </row>
    <row r="101">
      <c r="A101" s="35" t="inlineStr">
        <is>
          <t>In control?</t>
        </is>
      </c>
      <c r="B101" s="36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R101">
        <f>IF((CU$1+97)&gt;CS$1,NA(),(CU$1+97)-4)</f>
        <v/>
      </c>
      <c r="CS101">
        <f>IF((CU$1+97)&gt;CS$1,NA(),INDEX('Data Entry'!$H$5:$BE$10004,(CU$1+97)-4,$B$21))</f>
        <v/>
      </c>
      <c r="CT101">
        <f>IF(ISNA(CR101),NA(),INDEX(Capability!$K$5:$K$54,$B$21))</f>
        <v/>
      </c>
      <c r="CU101">
        <f>IF(ISNA(CR101),NA(),INDEX(Capability!$J$5:$J$54,$B$21))</f>
        <v/>
      </c>
      <c r="CV101">
        <f>IF(ISNA(CR101),NA(),INDEX(Capability!$L$5:$L$54,$B$21))</f>
        <v/>
      </c>
      <c r="CW101">
        <f>IF(OR(ISNA(CS101),ISNA(CS100)),NA(),ABS(CS101-CS100))</f>
        <v/>
      </c>
      <c r="CX101">
        <f>IF(ISNA(CR101),NA(),INDEX(Capability!$N$5:$N$54,$B$21))</f>
        <v/>
      </c>
      <c r="CY101">
        <f>IF(ISNA(CR101),NA(),IF(OR(INDEX(Capability!$Q$5:$Q$54,$B$21)="",Settings!$F$7&lt;&gt;"Y"),NA(),INDEX(Capability!$Q$5:$Q$54,$B$21)))</f>
        <v/>
      </c>
      <c r="CZ101">
        <f>IF(ISNA(CR101),NA(),IF(OR(INDEX(Capability!$P$5:$P$54,$B$21)="",Settings!$F$7&lt;&gt;"Y"),NA(),INDEX(Capability!$P$5:$P$54,$B$21)))</f>
        <v/>
      </c>
      <c r="DH101">
        <f>IF((DK$1+97)&gt;DI$1,NA(),(DK$1+97)-4)</f>
        <v/>
      </c>
      <c r="DI101">
        <f>IF((DK$1+97)&gt;DI$1,NA(),INDEX('Data Entry'!$H$5:$BE$10004,(DK$1+97)-4,$B$22))</f>
        <v/>
      </c>
      <c r="DJ101">
        <f>IF(ISNA(DH101),NA(),INDEX(Capability!$K$5:$K$54,$B$22))</f>
        <v/>
      </c>
      <c r="DK101">
        <f>IF(ISNA(DH101),NA(),INDEX(Capability!$J$5:$J$54,$B$22))</f>
        <v/>
      </c>
      <c r="DL101">
        <f>IF(ISNA(DH101),NA(),INDEX(Capability!$L$5:$L$54,$B$22))</f>
        <v/>
      </c>
      <c r="DM101">
        <f>IF(OR(ISNA(DI101),ISNA(DI100)),NA(),ABS(DI101-DI100))</f>
        <v/>
      </c>
      <c r="DN101">
        <f>IF(ISNA(DH101),NA(),INDEX(Capability!$N$5:$N$54,$B$22))</f>
        <v/>
      </c>
      <c r="DO101">
        <f>IF(ISNA(DH101),NA(),IF(OR(INDEX(Capability!$Q$5:$Q$54,$B$22)="",Settings!$F$7&lt;&gt;"Y"),NA(),INDEX(Capability!$Q$5:$Q$54,$B$22)))</f>
        <v/>
      </c>
      <c r="DP101">
        <f>IF(ISNA(DH101),NA(),IF(OR(INDEX(Capability!$P$5:$P$54,$B$22)="",Settings!$F$7&lt;&gt;"Y"),NA(),INDEX(Capability!$P$5:$P$54,$B$22)))</f>
        <v/>
      </c>
      <c r="DX101">
        <f>IF((EA$1+97)&gt;DY$1,NA(),(EA$1+97)-4)</f>
        <v/>
      </c>
      <c r="DY101">
        <f>IF((EA$1+97)&gt;DY$1,NA(),INDEX('Data Entry'!$H$5:$BE$10004,(EA$1+97)-4,$B$23))</f>
        <v/>
      </c>
      <c r="DZ101">
        <f>IF(ISNA(DX101),NA(),INDEX(Capability!$K$5:$K$54,$B$23))</f>
        <v/>
      </c>
      <c r="EA101">
        <f>IF(ISNA(DX101),NA(),INDEX(Capability!$J$5:$J$54,$B$23))</f>
        <v/>
      </c>
      <c r="EB101">
        <f>IF(ISNA(DX101),NA(),INDEX(Capability!$L$5:$L$54,$B$23))</f>
        <v/>
      </c>
      <c r="EC101">
        <f>IF(OR(ISNA(DY101),ISNA(DY100)),NA(),ABS(DY101-DY100))</f>
        <v/>
      </c>
      <c r="ED101">
        <f>IF(ISNA(DX101),NA(),INDEX(Capability!$N$5:$N$54,$B$23))</f>
        <v/>
      </c>
      <c r="EE101">
        <f>IF(ISNA(DX101),NA(),IF(OR(INDEX(Capability!$Q$5:$Q$54,$B$23)="",Settings!$F$7&lt;&gt;"Y"),NA(),INDEX(Capability!$Q$5:$Q$54,$B$23)))</f>
        <v/>
      </c>
      <c r="EF101">
        <f>IF(ISNA(DX101),NA(),IF(OR(INDEX(Capability!$P$5:$P$54,$B$23)="",Settings!$F$7&lt;&gt;"Y"),NA(),INDEX(Capability!$P$5:$P$54,$B$23)))</f>
        <v/>
      </c>
    </row>
    <row r="102">
      <c r="A102" s="35" t="inlineStr">
        <is>
          <t>In spec?</t>
        </is>
      </c>
      <c r="B102" s="36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R102">
        <f>IF((CU$1+98)&gt;CS$1,NA(),(CU$1+98)-4)</f>
        <v/>
      </c>
      <c r="CS102">
        <f>IF((CU$1+98)&gt;CS$1,NA(),INDEX('Data Entry'!$H$5:$BE$10004,(CU$1+98)-4,$B$21))</f>
        <v/>
      </c>
      <c r="CT102">
        <f>IF(ISNA(CR102),NA(),INDEX(Capability!$K$5:$K$54,$B$21))</f>
        <v/>
      </c>
      <c r="CU102">
        <f>IF(ISNA(CR102),NA(),INDEX(Capability!$J$5:$J$54,$B$21))</f>
        <v/>
      </c>
      <c r="CV102">
        <f>IF(ISNA(CR102),NA(),INDEX(Capability!$L$5:$L$54,$B$21))</f>
        <v/>
      </c>
      <c r="CW102">
        <f>IF(OR(ISNA(CS102),ISNA(CS101)),NA(),ABS(CS102-CS101))</f>
        <v/>
      </c>
      <c r="CX102">
        <f>IF(ISNA(CR102),NA(),INDEX(Capability!$N$5:$N$54,$B$21))</f>
        <v/>
      </c>
      <c r="CY102">
        <f>IF(ISNA(CR102),NA(),IF(OR(INDEX(Capability!$Q$5:$Q$54,$B$21)="",Settings!$F$7&lt;&gt;"Y"),NA(),INDEX(Capability!$Q$5:$Q$54,$B$21)))</f>
        <v/>
      </c>
      <c r="CZ102">
        <f>IF(ISNA(CR102),NA(),IF(OR(INDEX(Capability!$P$5:$P$54,$B$21)="",Settings!$F$7&lt;&gt;"Y"),NA(),INDEX(Capability!$P$5:$P$54,$B$21)))</f>
        <v/>
      </c>
      <c r="DH102">
        <f>IF((DK$1+98)&gt;DI$1,NA(),(DK$1+98)-4)</f>
        <v/>
      </c>
      <c r="DI102">
        <f>IF((DK$1+98)&gt;DI$1,NA(),INDEX('Data Entry'!$H$5:$BE$10004,(DK$1+98)-4,$B$22))</f>
        <v/>
      </c>
      <c r="DJ102">
        <f>IF(ISNA(DH102),NA(),INDEX(Capability!$K$5:$K$54,$B$22))</f>
        <v/>
      </c>
      <c r="DK102">
        <f>IF(ISNA(DH102),NA(),INDEX(Capability!$J$5:$J$54,$B$22))</f>
        <v/>
      </c>
      <c r="DL102">
        <f>IF(ISNA(DH102),NA(),INDEX(Capability!$L$5:$L$54,$B$22))</f>
        <v/>
      </c>
      <c r="DM102">
        <f>IF(OR(ISNA(DI102),ISNA(DI101)),NA(),ABS(DI102-DI101))</f>
        <v/>
      </c>
      <c r="DN102">
        <f>IF(ISNA(DH102),NA(),INDEX(Capability!$N$5:$N$54,$B$22))</f>
        <v/>
      </c>
      <c r="DO102">
        <f>IF(ISNA(DH102),NA(),IF(OR(INDEX(Capability!$Q$5:$Q$54,$B$22)="",Settings!$F$7&lt;&gt;"Y"),NA(),INDEX(Capability!$Q$5:$Q$54,$B$22)))</f>
        <v/>
      </c>
      <c r="DP102">
        <f>IF(ISNA(DH102),NA(),IF(OR(INDEX(Capability!$P$5:$P$54,$B$22)="",Settings!$F$7&lt;&gt;"Y"),NA(),INDEX(Capability!$P$5:$P$54,$B$22)))</f>
        <v/>
      </c>
      <c r="DX102">
        <f>IF((EA$1+98)&gt;DY$1,NA(),(EA$1+98)-4)</f>
        <v/>
      </c>
      <c r="DY102">
        <f>IF((EA$1+98)&gt;DY$1,NA(),INDEX('Data Entry'!$H$5:$BE$10004,(EA$1+98)-4,$B$23))</f>
        <v/>
      </c>
      <c r="DZ102">
        <f>IF(ISNA(DX102),NA(),INDEX(Capability!$K$5:$K$54,$B$23))</f>
        <v/>
      </c>
      <c r="EA102">
        <f>IF(ISNA(DX102),NA(),INDEX(Capability!$J$5:$J$54,$B$23))</f>
        <v/>
      </c>
      <c r="EB102">
        <f>IF(ISNA(DX102),NA(),INDEX(Capability!$L$5:$L$54,$B$23))</f>
        <v/>
      </c>
      <c r="EC102">
        <f>IF(OR(ISNA(DY102),ISNA(DY101)),NA(),ABS(DY102-DY101))</f>
        <v/>
      </c>
      <c r="ED102">
        <f>IF(ISNA(DX102),NA(),INDEX(Capability!$N$5:$N$54,$B$23))</f>
        <v/>
      </c>
      <c r="EE102">
        <f>IF(ISNA(DX102),NA(),IF(OR(INDEX(Capability!$Q$5:$Q$54,$B$23)="",Settings!$F$7&lt;&gt;"Y"),NA(),INDEX(Capability!$Q$5:$Q$54,$B$23)))</f>
        <v/>
      </c>
      <c r="EF102">
        <f>IF(ISNA(DX102),NA(),IF(OR(INDEX(Capability!$P$5:$P$54,$B$23)="",Settings!$F$7&lt;&gt;"Y"),NA(),INDEX(Capability!$P$5:$P$54,$B$23)))</f>
        <v/>
      </c>
    </row>
    <row r="103">
      <c r="A103" s="35" t="inlineStr">
        <is>
          <t>Verdict</t>
        </is>
      </c>
      <c r="B103" s="36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R103">
        <f>IF((CU$1+99)&gt;CS$1,NA(),(CU$1+99)-4)</f>
        <v/>
      </c>
      <c r="CS103">
        <f>IF((CU$1+99)&gt;CS$1,NA(),INDEX('Data Entry'!$H$5:$BE$10004,(CU$1+99)-4,$B$21))</f>
        <v/>
      </c>
      <c r="CT103">
        <f>IF(ISNA(CR103),NA(),INDEX(Capability!$K$5:$K$54,$B$21))</f>
        <v/>
      </c>
      <c r="CU103">
        <f>IF(ISNA(CR103),NA(),INDEX(Capability!$J$5:$J$54,$B$21))</f>
        <v/>
      </c>
      <c r="CV103">
        <f>IF(ISNA(CR103),NA(),INDEX(Capability!$L$5:$L$54,$B$21))</f>
        <v/>
      </c>
      <c r="CW103">
        <f>IF(OR(ISNA(CS103),ISNA(CS102)),NA(),ABS(CS103-CS102))</f>
        <v/>
      </c>
      <c r="CX103">
        <f>IF(ISNA(CR103),NA(),INDEX(Capability!$N$5:$N$54,$B$21))</f>
        <v/>
      </c>
      <c r="CY103">
        <f>IF(ISNA(CR103),NA(),IF(OR(INDEX(Capability!$Q$5:$Q$54,$B$21)="",Settings!$F$7&lt;&gt;"Y"),NA(),INDEX(Capability!$Q$5:$Q$54,$B$21)))</f>
        <v/>
      </c>
      <c r="CZ103">
        <f>IF(ISNA(CR103),NA(),IF(OR(INDEX(Capability!$P$5:$P$54,$B$21)="",Settings!$F$7&lt;&gt;"Y"),NA(),INDEX(Capability!$P$5:$P$54,$B$21)))</f>
        <v/>
      </c>
      <c r="DH103">
        <f>IF((DK$1+99)&gt;DI$1,NA(),(DK$1+99)-4)</f>
        <v/>
      </c>
      <c r="DI103">
        <f>IF((DK$1+99)&gt;DI$1,NA(),INDEX('Data Entry'!$H$5:$BE$10004,(DK$1+99)-4,$B$22))</f>
        <v/>
      </c>
      <c r="DJ103">
        <f>IF(ISNA(DH103),NA(),INDEX(Capability!$K$5:$K$54,$B$22))</f>
        <v/>
      </c>
      <c r="DK103">
        <f>IF(ISNA(DH103),NA(),INDEX(Capability!$J$5:$J$54,$B$22))</f>
        <v/>
      </c>
      <c r="DL103">
        <f>IF(ISNA(DH103),NA(),INDEX(Capability!$L$5:$L$54,$B$22))</f>
        <v/>
      </c>
      <c r="DM103">
        <f>IF(OR(ISNA(DI103),ISNA(DI102)),NA(),ABS(DI103-DI102))</f>
        <v/>
      </c>
      <c r="DN103">
        <f>IF(ISNA(DH103),NA(),INDEX(Capability!$N$5:$N$54,$B$22))</f>
        <v/>
      </c>
      <c r="DO103">
        <f>IF(ISNA(DH103),NA(),IF(OR(INDEX(Capability!$Q$5:$Q$54,$B$22)="",Settings!$F$7&lt;&gt;"Y"),NA(),INDEX(Capability!$Q$5:$Q$54,$B$22)))</f>
        <v/>
      </c>
      <c r="DP103">
        <f>IF(ISNA(DH103),NA(),IF(OR(INDEX(Capability!$P$5:$P$54,$B$22)="",Settings!$F$7&lt;&gt;"Y"),NA(),INDEX(Capability!$P$5:$P$54,$B$22)))</f>
        <v/>
      </c>
      <c r="DX103">
        <f>IF((EA$1+99)&gt;DY$1,NA(),(EA$1+99)-4)</f>
        <v/>
      </c>
      <c r="DY103">
        <f>IF((EA$1+99)&gt;DY$1,NA(),INDEX('Data Entry'!$H$5:$BE$10004,(EA$1+99)-4,$B$23))</f>
        <v/>
      </c>
      <c r="DZ103">
        <f>IF(ISNA(DX103),NA(),INDEX(Capability!$K$5:$K$54,$B$23))</f>
        <v/>
      </c>
      <c r="EA103">
        <f>IF(ISNA(DX103),NA(),INDEX(Capability!$J$5:$J$54,$B$23))</f>
        <v/>
      </c>
      <c r="EB103">
        <f>IF(ISNA(DX103),NA(),INDEX(Capability!$L$5:$L$54,$B$23))</f>
        <v/>
      </c>
      <c r="EC103">
        <f>IF(OR(ISNA(DY103),ISNA(DY102)),NA(),ABS(DY103-DY102))</f>
        <v/>
      </c>
      <c r="ED103">
        <f>IF(ISNA(DX103),NA(),INDEX(Capability!$N$5:$N$54,$B$23))</f>
        <v/>
      </c>
      <c r="EE103">
        <f>IF(ISNA(DX103),NA(),IF(OR(INDEX(Capability!$Q$5:$Q$54,$B$23)="",Settings!$F$7&lt;&gt;"Y"),NA(),INDEX(Capability!$Q$5:$Q$54,$B$23)))</f>
        <v/>
      </c>
      <c r="EF103">
        <f>IF(ISNA(DX103),NA(),IF(OR(INDEX(Capability!$P$5:$P$54,$B$23)="",Settings!$F$7&lt;&gt;"Y"),NA(),INDEX(Capability!$P$5:$P$54,$B$23)))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R104">
        <f>IF((CU$1+100)&gt;CS$1,NA(),(CU$1+100)-4)</f>
        <v/>
      </c>
      <c r="CS104">
        <f>IF((CU$1+100)&gt;CS$1,NA(),INDEX('Data Entry'!$H$5:$BE$10004,(CU$1+100)-4,$B$21))</f>
        <v/>
      </c>
      <c r="CT104">
        <f>IF(ISNA(CR104),NA(),INDEX(Capability!$K$5:$K$54,$B$21))</f>
        <v/>
      </c>
      <c r="CU104">
        <f>IF(ISNA(CR104),NA(),INDEX(Capability!$J$5:$J$54,$B$21))</f>
        <v/>
      </c>
      <c r="CV104">
        <f>IF(ISNA(CR104),NA(),INDEX(Capability!$L$5:$L$54,$B$21))</f>
        <v/>
      </c>
      <c r="CW104">
        <f>IF(OR(ISNA(CS104),ISNA(CS103)),NA(),ABS(CS104-CS103))</f>
        <v/>
      </c>
      <c r="CX104">
        <f>IF(ISNA(CR104),NA(),INDEX(Capability!$N$5:$N$54,$B$21))</f>
        <v/>
      </c>
      <c r="CY104">
        <f>IF(ISNA(CR104),NA(),IF(OR(INDEX(Capability!$Q$5:$Q$54,$B$21)="",Settings!$F$7&lt;&gt;"Y"),NA(),INDEX(Capability!$Q$5:$Q$54,$B$21)))</f>
        <v/>
      </c>
      <c r="CZ104">
        <f>IF(ISNA(CR104),NA(),IF(OR(INDEX(Capability!$P$5:$P$54,$B$21)="",Settings!$F$7&lt;&gt;"Y"),NA(),INDEX(Capability!$P$5:$P$54,$B$21)))</f>
        <v/>
      </c>
      <c r="DH104">
        <f>IF((DK$1+100)&gt;DI$1,NA(),(DK$1+100)-4)</f>
        <v/>
      </c>
      <c r="DI104">
        <f>IF((DK$1+100)&gt;DI$1,NA(),INDEX('Data Entry'!$H$5:$BE$10004,(DK$1+100)-4,$B$22))</f>
        <v/>
      </c>
      <c r="DJ104">
        <f>IF(ISNA(DH104),NA(),INDEX(Capability!$K$5:$K$54,$B$22))</f>
        <v/>
      </c>
      <c r="DK104">
        <f>IF(ISNA(DH104),NA(),INDEX(Capability!$J$5:$J$54,$B$22))</f>
        <v/>
      </c>
      <c r="DL104">
        <f>IF(ISNA(DH104),NA(),INDEX(Capability!$L$5:$L$54,$B$22))</f>
        <v/>
      </c>
      <c r="DM104">
        <f>IF(OR(ISNA(DI104),ISNA(DI103)),NA(),ABS(DI104-DI103))</f>
        <v/>
      </c>
      <c r="DN104">
        <f>IF(ISNA(DH104),NA(),INDEX(Capability!$N$5:$N$54,$B$22))</f>
        <v/>
      </c>
      <c r="DO104">
        <f>IF(ISNA(DH104),NA(),IF(OR(INDEX(Capability!$Q$5:$Q$54,$B$22)="",Settings!$F$7&lt;&gt;"Y"),NA(),INDEX(Capability!$Q$5:$Q$54,$B$22)))</f>
        <v/>
      </c>
      <c r="DP104">
        <f>IF(ISNA(DH104),NA(),IF(OR(INDEX(Capability!$P$5:$P$54,$B$22)="",Settings!$F$7&lt;&gt;"Y"),NA(),INDEX(Capability!$P$5:$P$54,$B$22)))</f>
        <v/>
      </c>
      <c r="DX104">
        <f>IF((EA$1+100)&gt;DY$1,NA(),(EA$1+100)-4)</f>
        <v/>
      </c>
      <c r="DY104">
        <f>IF((EA$1+100)&gt;DY$1,NA(),INDEX('Data Entry'!$H$5:$BE$10004,(EA$1+100)-4,$B$23))</f>
        <v/>
      </c>
      <c r="DZ104">
        <f>IF(ISNA(DX104),NA(),INDEX(Capability!$K$5:$K$54,$B$23))</f>
        <v/>
      </c>
      <c r="EA104">
        <f>IF(ISNA(DX104),NA(),INDEX(Capability!$J$5:$J$54,$B$23))</f>
        <v/>
      </c>
      <c r="EB104">
        <f>IF(ISNA(DX104),NA(),INDEX(Capability!$L$5:$L$54,$B$23))</f>
        <v/>
      </c>
      <c r="EC104">
        <f>IF(OR(ISNA(DY104),ISNA(DY103)),NA(),ABS(DY104-DY103))</f>
        <v/>
      </c>
      <c r="ED104">
        <f>IF(ISNA(DX104),NA(),INDEX(Capability!$N$5:$N$54,$B$23))</f>
        <v/>
      </c>
      <c r="EE104">
        <f>IF(ISNA(DX104),NA(),IF(OR(INDEX(Capability!$Q$5:$Q$54,$B$23)="",Settings!$F$7&lt;&gt;"Y"),NA(),INDEX(Capability!$Q$5:$Q$54,$B$23)))</f>
        <v/>
      </c>
      <c r="EF104">
        <f>IF(ISNA(DX104),NA(),IF(OR(INDEX(Capability!$P$5:$P$54,$B$23)="",Settings!$F$7&lt;&gt;"Y"),NA(),INDEX(Capability!$P$5:$P$54,$B$23)))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R105">
        <f>IF((CU$1+101)&gt;CS$1,NA(),(CU$1+101)-4)</f>
        <v/>
      </c>
      <c r="CS105">
        <f>IF((CU$1+101)&gt;CS$1,NA(),INDEX('Data Entry'!$H$5:$BE$10004,(CU$1+101)-4,$B$21))</f>
        <v/>
      </c>
      <c r="CT105">
        <f>IF(ISNA(CR105),NA(),INDEX(Capability!$K$5:$K$54,$B$21))</f>
        <v/>
      </c>
      <c r="CU105">
        <f>IF(ISNA(CR105),NA(),INDEX(Capability!$J$5:$J$54,$B$21))</f>
        <v/>
      </c>
      <c r="CV105">
        <f>IF(ISNA(CR105),NA(),INDEX(Capability!$L$5:$L$54,$B$21))</f>
        <v/>
      </c>
      <c r="CW105">
        <f>IF(OR(ISNA(CS105),ISNA(CS104)),NA(),ABS(CS105-CS104))</f>
        <v/>
      </c>
      <c r="CX105">
        <f>IF(ISNA(CR105),NA(),INDEX(Capability!$N$5:$N$54,$B$21))</f>
        <v/>
      </c>
      <c r="CY105">
        <f>IF(ISNA(CR105),NA(),IF(OR(INDEX(Capability!$Q$5:$Q$54,$B$21)="",Settings!$F$7&lt;&gt;"Y"),NA(),INDEX(Capability!$Q$5:$Q$54,$B$21)))</f>
        <v/>
      </c>
      <c r="CZ105">
        <f>IF(ISNA(CR105),NA(),IF(OR(INDEX(Capability!$P$5:$P$54,$B$21)="",Settings!$F$7&lt;&gt;"Y"),NA(),INDEX(Capability!$P$5:$P$54,$B$21)))</f>
        <v/>
      </c>
      <c r="DH105">
        <f>IF((DK$1+101)&gt;DI$1,NA(),(DK$1+101)-4)</f>
        <v/>
      </c>
      <c r="DI105">
        <f>IF((DK$1+101)&gt;DI$1,NA(),INDEX('Data Entry'!$H$5:$BE$10004,(DK$1+101)-4,$B$22))</f>
        <v/>
      </c>
      <c r="DJ105">
        <f>IF(ISNA(DH105),NA(),INDEX(Capability!$K$5:$K$54,$B$22))</f>
        <v/>
      </c>
      <c r="DK105">
        <f>IF(ISNA(DH105),NA(),INDEX(Capability!$J$5:$J$54,$B$22))</f>
        <v/>
      </c>
      <c r="DL105">
        <f>IF(ISNA(DH105),NA(),INDEX(Capability!$L$5:$L$54,$B$22))</f>
        <v/>
      </c>
      <c r="DM105">
        <f>IF(OR(ISNA(DI105),ISNA(DI104)),NA(),ABS(DI105-DI104))</f>
        <v/>
      </c>
      <c r="DN105">
        <f>IF(ISNA(DH105),NA(),INDEX(Capability!$N$5:$N$54,$B$22))</f>
        <v/>
      </c>
      <c r="DO105">
        <f>IF(ISNA(DH105),NA(),IF(OR(INDEX(Capability!$Q$5:$Q$54,$B$22)="",Settings!$F$7&lt;&gt;"Y"),NA(),INDEX(Capability!$Q$5:$Q$54,$B$22)))</f>
        <v/>
      </c>
      <c r="DP105">
        <f>IF(ISNA(DH105),NA(),IF(OR(INDEX(Capability!$P$5:$P$54,$B$22)="",Settings!$F$7&lt;&gt;"Y"),NA(),INDEX(Capability!$P$5:$P$54,$B$22)))</f>
        <v/>
      </c>
      <c r="DX105">
        <f>IF((EA$1+101)&gt;DY$1,NA(),(EA$1+101)-4)</f>
        <v/>
      </c>
      <c r="DY105">
        <f>IF((EA$1+101)&gt;DY$1,NA(),INDEX('Data Entry'!$H$5:$BE$10004,(EA$1+101)-4,$B$23))</f>
        <v/>
      </c>
      <c r="DZ105">
        <f>IF(ISNA(DX105),NA(),INDEX(Capability!$K$5:$K$54,$B$23))</f>
        <v/>
      </c>
      <c r="EA105">
        <f>IF(ISNA(DX105),NA(),INDEX(Capability!$J$5:$J$54,$B$23))</f>
        <v/>
      </c>
      <c r="EB105">
        <f>IF(ISNA(DX105),NA(),INDEX(Capability!$L$5:$L$54,$B$23))</f>
        <v/>
      </c>
      <c r="EC105">
        <f>IF(OR(ISNA(DY105),ISNA(DY104)),NA(),ABS(DY105-DY104))</f>
        <v/>
      </c>
      <c r="ED105">
        <f>IF(ISNA(DX105),NA(),INDEX(Capability!$N$5:$N$54,$B$23))</f>
        <v/>
      </c>
      <c r="EE105">
        <f>IF(ISNA(DX105),NA(),IF(OR(INDEX(Capability!$Q$5:$Q$54,$B$23)="",Settings!$F$7&lt;&gt;"Y"),NA(),INDEX(Capability!$Q$5:$Q$54,$B$23)))</f>
        <v/>
      </c>
      <c r="EF105">
        <f>IF(ISNA(DX105),NA(),IF(OR(INDEX(Capability!$P$5:$P$54,$B$23)="",Settings!$F$7&lt;&gt;"Y"),NA(),INDEX(Capability!$P$5:$P$54,$B$23)))</f>
        <v/>
      </c>
    </row>
    <row r="106">
      <c r="A106" s="34">
        <f>"SLOT 3: "&amp;IF(INDEX(Settings!$B$17:$B$66,$B$22)="","(unnamed)",INDEX(Settings!$B$17:$B$66,$B$22))</f>
        <v/>
      </c>
      <c r="B106" s="9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R106">
        <f>IF((CU$1+102)&gt;CS$1,NA(),(CU$1+102)-4)</f>
        <v/>
      </c>
      <c r="CS106">
        <f>IF((CU$1+102)&gt;CS$1,NA(),INDEX('Data Entry'!$H$5:$BE$10004,(CU$1+102)-4,$B$21))</f>
        <v/>
      </c>
      <c r="CT106">
        <f>IF(ISNA(CR106),NA(),INDEX(Capability!$K$5:$K$54,$B$21))</f>
        <v/>
      </c>
      <c r="CU106">
        <f>IF(ISNA(CR106),NA(),INDEX(Capability!$J$5:$J$54,$B$21))</f>
        <v/>
      </c>
      <c r="CV106">
        <f>IF(ISNA(CR106),NA(),INDEX(Capability!$L$5:$L$54,$B$21))</f>
        <v/>
      </c>
      <c r="CW106">
        <f>IF(OR(ISNA(CS106),ISNA(CS105)),NA(),ABS(CS106-CS105))</f>
        <v/>
      </c>
      <c r="CX106">
        <f>IF(ISNA(CR106),NA(),INDEX(Capability!$N$5:$N$54,$B$21))</f>
        <v/>
      </c>
      <c r="CY106">
        <f>IF(ISNA(CR106),NA(),IF(OR(INDEX(Capability!$Q$5:$Q$54,$B$21)="",Settings!$F$7&lt;&gt;"Y"),NA(),INDEX(Capability!$Q$5:$Q$54,$B$21)))</f>
        <v/>
      </c>
      <c r="CZ106">
        <f>IF(ISNA(CR106),NA(),IF(OR(INDEX(Capability!$P$5:$P$54,$B$21)="",Settings!$F$7&lt;&gt;"Y"),NA(),INDEX(Capability!$P$5:$P$54,$B$21)))</f>
        <v/>
      </c>
      <c r="DH106">
        <f>IF((DK$1+102)&gt;DI$1,NA(),(DK$1+102)-4)</f>
        <v/>
      </c>
      <c r="DI106">
        <f>IF((DK$1+102)&gt;DI$1,NA(),INDEX('Data Entry'!$H$5:$BE$10004,(DK$1+102)-4,$B$22))</f>
        <v/>
      </c>
      <c r="DJ106">
        <f>IF(ISNA(DH106),NA(),INDEX(Capability!$K$5:$K$54,$B$22))</f>
        <v/>
      </c>
      <c r="DK106">
        <f>IF(ISNA(DH106),NA(),INDEX(Capability!$J$5:$J$54,$B$22))</f>
        <v/>
      </c>
      <c r="DL106">
        <f>IF(ISNA(DH106),NA(),INDEX(Capability!$L$5:$L$54,$B$22))</f>
        <v/>
      </c>
      <c r="DM106">
        <f>IF(OR(ISNA(DI106),ISNA(DI105)),NA(),ABS(DI106-DI105))</f>
        <v/>
      </c>
      <c r="DN106">
        <f>IF(ISNA(DH106),NA(),INDEX(Capability!$N$5:$N$54,$B$22))</f>
        <v/>
      </c>
      <c r="DO106">
        <f>IF(ISNA(DH106),NA(),IF(OR(INDEX(Capability!$Q$5:$Q$54,$B$22)="",Settings!$F$7&lt;&gt;"Y"),NA(),INDEX(Capability!$Q$5:$Q$54,$B$22)))</f>
        <v/>
      </c>
      <c r="DP106">
        <f>IF(ISNA(DH106),NA(),IF(OR(INDEX(Capability!$P$5:$P$54,$B$22)="",Settings!$F$7&lt;&gt;"Y"),NA(),INDEX(Capability!$P$5:$P$54,$B$22)))</f>
        <v/>
      </c>
      <c r="DX106">
        <f>IF((EA$1+102)&gt;DY$1,NA(),(EA$1+102)-4)</f>
        <v/>
      </c>
      <c r="DY106">
        <f>IF((EA$1+102)&gt;DY$1,NA(),INDEX('Data Entry'!$H$5:$BE$10004,(EA$1+102)-4,$B$23))</f>
        <v/>
      </c>
      <c r="DZ106">
        <f>IF(ISNA(DX106),NA(),INDEX(Capability!$K$5:$K$54,$B$23))</f>
        <v/>
      </c>
      <c r="EA106">
        <f>IF(ISNA(DX106),NA(),INDEX(Capability!$J$5:$J$54,$B$23))</f>
        <v/>
      </c>
      <c r="EB106">
        <f>IF(ISNA(DX106),NA(),INDEX(Capability!$L$5:$L$54,$B$23))</f>
        <v/>
      </c>
      <c r="EC106">
        <f>IF(OR(ISNA(DY106),ISNA(DY105)),NA(),ABS(DY106-DY105))</f>
        <v/>
      </c>
      <c r="ED106">
        <f>IF(ISNA(DX106),NA(),INDEX(Capability!$N$5:$N$54,$B$23))</f>
        <v/>
      </c>
      <c r="EE106">
        <f>IF(ISNA(DX106),NA(),IF(OR(INDEX(Capability!$Q$5:$Q$54,$B$23)="",Settings!$F$7&lt;&gt;"Y"),NA(),INDEX(Capability!$Q$5:$Q$54,$B$23)))</f>
        <v/>
      </c>
      <c r="EF106">
        <f>IF(ISNA(DX106),NA(),IF(OR(INDEX(Capability!$P$5:$P$54,$B$23)="",Settings!$F$7&lt;&gt;"Y"),NA(),INDEX(Capability!$P$5:$P$54,$B$23)))</f>
        <v/>
      </c>
    </row>
    <row r="107">
      <c r="A107" s="35" t="inlineStr">
        <is>
          <t>Feature</t>
        </is>
      </c>
      <c r="B107" s="36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R107">
        <f>IF((CU$1+103)&gt;CS$1,NA(),(CU$1+103)-4)</f>
        <v/>
      </c>
      <c r="CS107">
        <f>IF((CU$1+103)&gt;CS$1,NA(),INDEX('Data Entry'!$H$5:$BE$10004,(CU$1+103)-4,$B$21))</f>
        <v/>
      </c>
      <c r="CT107">
        <f>IF(ISNA(CR107),NA(),INDEX(Capability!$K$5:$K$54,$B$21))</f>
        <v/>
      </c>
      <c r="CU107">
        <f>IF(ISNA(CR107),NA(),INDEX(Capability!$J$5:$J$54,$B$21))</f>
        <v/>
      </c>
      <c r="CV107">
        <f>IF(ISNA(CR107),NA(),INDEX(Capability!$L$5:$L$54,$B$21))</f>
        <v/>
      </c>
      <c r="CW107">
        <f>IF(OR(ISNA(CS107),ISNA(CS106)),NA(),ABS(CS107-CS106))</f>
        <v/>
      </c>
      <c r="CX107">
        <f>IF(ISNA(CR107),NA(),INDEX(Capability!$N$5:$N$54,$B$21))</f>
        <v/>
      </c>
      <c r="CY107">
        <f>IF(ISNA(CR107),NA(),IF(OR(INDEX(Capability!$Q$5:$Q$54,$B$21)="",Settings!$F$7&lt;&gt;"Y"),NA(),INDEX(Capability!$Q$5:$Q$54,$B$21)))</f>
        <v/>
      </c>
      <c r="CZ107">
        <f>IF(ISNA(CR107),NA(),IF(OR(INDEX(Capability!$P$5:$P$54,$B$21)="",Settings!$F$7&lt;&gt;"Y"),NA(),INDEX(Capability!$P$5:$P$54,$B$21)))</f>
        <v/>
      </c>
      <c r="DH107">
        <f>IF((DK$1+103)&gt;DI$1,NA(),(DK$1+103)-4)</f>
        <v/>
      </c>
      <c r="DI107">
        <f>IF((DK$1+103)&gt;DI$1,NA(),INDEX('Data Entry'!$H$5:$BE$10004,(DK$1+103)-4,$B$22))</f>
        <v/>
      </c>
      <c r="DJ107">
        <f>IF(ISNA(DH107),NA(),INDEX(Capability!$K$5:$K$54,$B$22))</f>
        <v/>
      </c>
      <c r="DK107">
        <f>IF(ISNA(DH107),NA(),INDEX(Capability!$J$5:$J$54,$B$22))</f>
        <v/>
      </c>
      <c r="DL107">
        <f>IF(ISNA(DH107),NA(),INDEX(Capability!$L$5:$L$54,$B$22))</f>
        <v/>
      </c>
      <c r="DM107">
        <f>IF(OR(ISNA(DI107),ISNA(DI106)),NA(),ABS(DI107-DI106))</f>
        <v/>
      </c>
      <c r="DN107">
        <f>IF(ISNA(DH107),NA(),INDEX(Capability!$N$5:$N$54,$B$22))</f>
        <v/>
      </c>
      <c r="DO107">
        <f>IF(ISNA(DH107),NA(),IF(OR(INDEX(Capability!$Q$5:$Q$54,$B$22)="",Settings!$F$7&lt;&gt;"Y"),NA(),INDEX(Capability!$Q$5:$Q$54,$B$22)))</f>
        <v/>
      </c>
      <c r="DP107">
        <f>IF(ISNA(DH107),NA(),IF(OR(INDEX(Capability!$P$5:$P$54,$B$22)="",Settings!$F$7&lt;&gt;"Y"),NA(),INDEX(Capability!$P$5:$P$54,$B$22)))</f>
        <v/>
      </c>
      <c r="DX107">
        <f>IF((EA$1+103)&gt;DY$1,NA(),(EA$1+103)-4)</f>
        <v/>
      </c>
      <c r="DY107">
        <f>IF((EA$1+103)&gt;DY$1,NA(),INDEX('Data Entry'!$H$5:$BE$10004,(EA$1+103)-4,$B$23))</f>
        <v/>
      </c>
      <c r="DZ107">
        <f>IF(ISNA(DX107),NA(),INDEX(Capability!$K$5:$K$54,$B$23))</f>
        <v/>
      </c>
      <c r="EA107">
        <f>IF(ISNA(DX107),NA(),INDEX(Capability!$J$5:$J$54,$B$23))</f>
        <v/>
      </c>
      <c r="EB107">
        <f>IF(ISNA(DX107),NA(),INDEX(Capability!$L$5:$L$54,$B$23))</f>
        <v/>
      </c>
      <c r="EC107">
        <f>IF(OR(ISNA(DY107),ISNA(DY106)),NA(),ABS(DY107-DY106))</f>
        <v/>
      </c>
      <c r="ED107">
        <f>IF(ISNA(DX107),NA(),INDEX(Capability!$N$5:$N$54,$B$23))</f>
        <v/>
      </c>
      <c r="EE107">
        <f>IF(ISNA(DX107),NA(),IF(OR(INDEX(Capability!$Q$5:$Q$54,$B$23)="",Settings!$F$7&lt;&gt;"Y"),NA(),INDEX(Capability!$Q$5:$Q$54,$B$23)))</f>
        <v/>
      </c>
      <c r="EF107">
        <f>IF(ISNA(DX107),NA(),IF(OR(INDEX(Capability!$P$5:$P$54,$B$23)="",Settings!$F$7&lt;&gt;"Y"),NA(),INDEX(Capability!$P$5:$P$54,$B$23)))</f>
        <v/>
      </c>
    </row>
    <row r="108">
      <c r="A108" s="35" t="inlineStr">
        <is>
          <t>Unit</t>
        </is>
      </c>
      <c r="B108" s="36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R108">
        <f>IF((CU$1+104)&gt;CS$1,NA(),(CU$1+104)-4)</f>
        <v/>
      </c>
      <c r="CS108">
        <f>IF((CU$1+104)&gt;CS$1,NA(),INDEX('Data Entry'!$H$5:$BE$10004,(CU$1+104)-4,$B$21))</f>
        <v/>
      </c>
      <c r="CT108">
        <f>IF(ISNA(CR108),NA(),INDEX(Capability!$K$5:$K$54,$B$21))</f>
        <v/>
      </c>
      <c r="CU108">
        <f>IF(ISNA(CR108),NA(),INDEX(Capability!$J$5:$J$54,$B$21))</f>
        <v/>
      </c>
      <c r="CV108">
        <f>IF(ISNA(CR108),NA(),INDEX(Capability!$L$5:$L$54,$B$21))</f>
        <v/>
      </c>
      <c r="CW108">
        <f>IF(OR(ISNA(CS108),ISNA(CS107)),NA(),ABS(CS108-CS107))</f>
        <v/>
      </c>
      <c r="CX108">
        <f>IF(ISNA(CR108),NA(),INDEX(Capability!$N$5:$N$54,$B$21))</f>
        <v/>
      </c>
      <c r="CY108">
        <f>IF(ISNA(CR108),NA(),IF(OR(INDEX(Capability!$Q$5:$Q$54,$B$21)="",Settings!$F$7&lt;&gt;"Y"),NA(),INDEX(Capability!$Q$5:$Q$54,$B$21)))</f>
        <v/>
      </c>
      <c r="CZ108">
        <f>IF(ISNA(CR108),NA(),IF(OR(INDEX(Capability!$P$5:$P$54,$B$21)="",Settings!$F$7&lt;&gt;"Y"),NA(),INDEX(Capability!$P$5:$P$54,$B$21)))</f>
        <v/>
      </c>
      <c r="DH108">
        <f>IF((DK$1+104)&gt;DI$1,NA(),(DK$1+104)-4)</f>
        <v/>
      </c>
      <c r="DI108">
        <f>IF((DK$1+104)&gt;DI$1,NA(),INDEX('Data Entry'!$H$5:$BE$10004,(DK$1+104)-4,$B$22))</f>
        <v/>
      </c>
      <c r="DJ108">
        <f>IF(ISNA(DH108),NA(),INDEX(Capability!$K$5:$K$54,$B$22))</f>
        <v/>
      </c>
      <c r="DK108">
        <f>IF(ISNA(DH108),NA(),INDEX(Capability!$J$5:$J$54,$B$22))</f>
        <v/>
      </c>
      <c r="DL108">
        <f>IF(ISNA(DH108),NA(),INDEX(Capability!$L$5:$L$54,$B$22))</f>
        <v/>
      </c>
      <c r="DM108">
        <f>IF(OR(ISNA(DI108),ISNA(DI107)),NA(),ABS(DI108-DI107))</f>
        <v/>
      </c>
      <c r="DN108">
        <f>IF(ISNA(DH108),NA(),INDEX(Capability!$N$5:$N$54,$B$22))</f>
        <v/>
      </c>
      <c r="DO108">
        <f>IF(ISNA(DH108),NA(),IF(OR(INDEX(Capability!$Q$5:$Q$54,$B$22)="",Settings!$F$7&lt;&gt;"Y"),NA(),INDEX(Capability!$Q$5:$Q$54,$B$22)))</f>
        <v/>
      </c>
      <c r="DP108">
        <f>IF(ISNA(DH108),NA(),IF(OR(INDEX(Capability!$P$5:$P$54,$B$22)="",Settings!$F$7&lt;&gt;"Y"),NA(),INDEX(Capability!$P$5:$P$54,$B$22)))</f>
        <v/>
      </c>
      <c r="DX108">
        <f>IF((EA$1+104)&gt;DY$1,NA(),(EA$1+104)-4)</f>
        <v/>
      </c>
      <c r="DY108">
        <f>IF((EA$1+104)&gt;DY$1,NA(),INDEX('Data Entry'!$H$5:$BE$10004,(EA$1+104)-4,$B$23))</f>
        <v/>
      </c>
      <c r="DZ108">
        <f>IF(ISNA(DX108),NA(),INDEX(Capability!$K$5:$K$54,$B$23))</f>
        <v/>
      </c>
      <c r="EA108">
        <f>IF(ISNA(DX108),NA(),INDEX(Capability!$J$5:$J$54,$B$23))</f>
        <v/>
      </c>
      <c r="EB108">
        <f>IF(ISNA(DX108),NA(),INDEX(Capability!$L$5:$L$54,$B$23))</f>
        <v/>
      </c>
      <c r="EC108">
        <f>IF(OR(ISNA(DY108),ISNA(DY107)),NA(),ABS(DY108-DY107))</f>
        <v/>
      </c>
      <c r="ED108">
        <f>IF(ISNA(DX108),NA(),INDEX(Capability!$N$5:$N$54,$B$23))</f>
        <v/>
      </c>
      <c r="EE108">
        <f>IF(ISNA(DX108),NA(),IF(OR(INDEX(Capability!$Q$5:$Q$54,$B$23)="",Settings!$F$7&lt;&gt;"Y"),NA(),INDEX(Capability!$Q$5:$Q$54,$B$23)))</f>
        <v/>
      </c>
      <c r="EF108">
        <f>IF(ISNA(DX108),NA(),IF(OR(INDEX(Capability!$P$5:$P$54,$B$23)="",Settings!$F$7&lt;&gt;"Y"),NA(),INDEX(Capability!$P$5:$P$54,$B$23)))</f>
        <v/>
      </c>
    </row>
    <row r="109">
      <c r="A109" s="35" t="inlineStr">
        <is>
          <t>Samples (n)</t>
        </is>
      </c>
      <c r="B109" s="22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R109">
        <f>IF((CU$1+105)&gt;CS$1,NA(),(CU$1+105)-4)</f>
        <v/>
      </c>
      <c r="CS109">
        <f>IF((CU$1+105)&gt;CS$1,NA(),INDEX('Data Entry'!$H$5:$BE$10004,(CU$1+105)-4,$B$21))</f>
        <v/>
      </c>
      <c r="CT109">
        <f>IF(ISNA(CR109),NA(),INDEX(Capability!$K$5:$K$54,$B$21))</f>
        <v/>
      </c>
      <c r="CU109">
        <f>IF(ISNA(CR109),NA(),INDEX(Capability!$J$5:$J$54,$B$21))</f>
        <v/>
      </c>
      <c r="CV109">
        <f>IF(ISNA(CR109),NA(),INDEX(Capability!$L$5:$L$54,$B$21))</f>
        <v/>
      </c>
      <c r="CW109">
        <f>IF(OR(ISNA(CS109),ISNA(CS108)),NA(),ABS(CS109-CS108))</f>
        <v/>
      </c>
      <c r="CX109">
        <f>IF(ISNA(CR109),NA(),INDEX(Capability!$N$5:$N$54,$B$21))</f>
        <v/>
      </c>
      <c r="CY109">
        <f>IF(ISNA(CR109),NA(),IF(OR(INDEX(Capability!$Q$5:$Q$54,$B$21)="",Settings!$F$7&lt;&gt;"Y"),NA(),INDEX(Capability!$Q$5:$Q$54,$B$21)))</f>
        <v/>
      </c>
      <c r="CZ109">
        <f>IF(ISNA(CR109),NA(),IF(OR(INDEX(Capability!$P$5:$P$54,$B$21)="",Settings!$F$7&lt;&gt;"Y"),NA(),INDEX(Capability!$P$5:$P$54,$B$21)))</f>
        <v/>
      </c>
      <c r="DH109">
        <f>IF((DK$1+105)&gt;DI$1,NA(),(DK$1+105)-4)</f>
        <v/>
      </c>
      <c r="DI109">
        <f>IF((DK$1+105)&gt;DI$1,NA(),INDEX('Data Entry'!$H$5:$BE$10004,(DK$1+105)-4,$B$22))</f>
        <v/>
      </c>
      <c r="DJ109">
        <f>IF(ISNA(DH109),NA(),INDEX(Capability!$K$5:$K$54,$B$22))</f>
        <v/>
      </c>
      <c r="DK109">
        <f>IF(ISNA(DH109),NA(),INDEX(Capability!$J$5:$J$54,$B$22))</f>
        <v/>
      </c>
      <c r="DL109">
        <f>IF(ISNA(DH109),NA(),INDEX(Capability!$L$5:$L$54,$B$22))</f>
        <v/>
      </c>
      <c r="DM109">
        <f>IF(OR(ISNA(DI109),ISNA(DI108)),NA(),ABS(DI109-DI108))</f>
        <v/>
      </c>
      <c r="DN109">
        <f>IF(ISNA(DH109),NA(),INDEX(Capability!$N$5:$N$54,$B$22))</f>
        <v/>
      </c>
      <c r="DO109">
        <f>IF(ISNA(DH109),NA(),IF(OR(INDEX(Capability!$Q$5:$Q$54,$B$22)="",Settings!$F$7&lt;&gt;"Y"),NA(),INDEX(Capability!$Q$5:$Q$54,$B$22)))</f>
        <v/>
      </c>
      <c r="DP109">
        <f>IF(ISNA(DH109),NA(),IF(OR(INDEX(Capability!$P$5:$P$54,$B$22)="",Settings!$F$7&lt;&gt;"Y"),NA(),INDEX(Capability!$P$5:$P$54,$B$22)))</f>
        <v/>
      </c>
      <c r="DX109">
        <f>IF((EA$1+105)&gt;DY$1,NA(),(EA$1+105)-4)</f>
        <v/>
      </c>
      <c r="DY109">
        <f>IF((EA$1+105)&gt;DY$1,NA(),INDEX('Data Entry'!$H$5:$BE$10004,(EA$1+105)-4,$B$23))</f>
        <v/>
      </c>
      <c r="DZ109">
        <f>IF(ISNA(DX109),NA(),INDEX(Capability!$K$5:$K$54,$B$23))</f>
        <v/>
      </c>
      <c r="EA109">
        <f>IF(ISNA(DX109),NA(),INDEX(Capability!$J$5:$J$54,$B$23))</f>
        <v/>
      </c>
      <c r="EB109">
        <f>IF(ISNA(DX109),NA(),INDEX(Capability!$L$5:$L$54,$B$23))</f>
        <v/>
      </c>
      <c r="EC109">
        <f>IF(OR(ISNA(DY109),ISNA(DY108)),NA(),ABS(DY109-DY108))</f>
        <v/>
      </c>
      <c r="ED109">
        <f>IF(ISNA(DX109),NA(),INDEX(Capability!$N$5:$N$54,$B$23))</f>
        <v/>
      </c>
      <c r="EE109">
        <f>IF(ISNA(DX109),NA(),IF(OR(INDEX(Capability!$Q$5:$Q$54,$B$23)="",Settings!$F$7&lt;&gt;"Y"),NA(),INDEX(Capability!$Q$5:$Q$54,$B$23)))</f>
        <v/>
      </c>
      <c r="EF109">
        <f>IF(ISNA(DX109),NA(),IF(OR(INDEX(Capability!$P$5:$P$54,$B$23)="",Settings!$F$7&lt;&gt;"Y"),NA(),INDEX(Capability!$P$5:$P$54,$B$23)))</f>
        <v/>
      </c>
    </row>
    <row r="110">
      <c r="A110" s="37" t="inlineStr">
        <is>
          <t>DATA RANGE</t>
        </is>
      </c>
      <c r="B110" s="28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R110">
        <f>IF((CU$1+106)&gt;CS$1,NA(),(CU$1+106)-4)</f>
        <v/>
      </c>
      <c r="CS110">
        <f>IF((CU$1+106)&gt;CS$1,NA(),INDEX('Data Entry'!$H$5:$BE$10004,(CU$1+106)-4,$B$21))</f>
        <v/>
      </c>
      <c r="CT110">
        <f>IF(ISNA(CR110),NA(),INDEX(Capability!$K$5:$K$54,$B$21))</f>
        <v/>
      </c>
      <c r="CU110">
        <f>IF(ISNA(CR110),NA(),INDEX(Capability!$J$5:$J$54,$B$21))</f>
        <v/>
      </c>
      <c r="CV110">
        <f>IF(ISNA(CR110),NA(),INDEX(Capability!$L$5:$L$54,$B$21))</f>
        <v/>
      </c>
      <c r="CW110">
        <f>IF(OR(ISNA(CS110),ISNA(CS109)),NA(),ABS(CS110-CS109))</f>
        <v/>
      </c>
      <c r="CX110">
        <f>IF(ISNA(CR110),NA(),INDEX(Capability!$N$5:$N$54,$B$21))</f>
        <v/>
      </c>
      <c r="CY110">
        <f>IF(ISNA(CR110),NA(),IF(OR(INDEX(Capability!$Q$5:$Q$54,$B$21)="",Settings!$F$7&lt;&gt;"Y"),NA(),INDEX(Capability!$Q$5:$Q$54,$B$21)))</f>
        <v/>
      </c>
      <c r="CZ110">
        <f>IF(ISNA(CR110),NA(),IF(OR(INDEX(Capability!$P$5:$P$54,$B$21)="",Settings!$F$7&lt;&gt;"Y"),NA(),INDEX(Capability!$P$5:$P$54,$B$21)))</f>
        <v/>
      </c>
      <c r="DH110">
        <f>IF((DK$1+106)&gt;DI$1,NA(),(DK$1+106)-4)</f>
        <v/>
      </c>
      <c r="DI110">
        <f>IF((DK$1+106)&gt;DI$1,NA(),INDEX('Data Entry'!$H$5:$BE$10004,(DK$1+106)-4,$B$22))</f>
        <v/>
      </c>
      <c r="DJ110">
        <f>IF(ISNA(DH110),NA(),INDEX(Capability!$K$5:$K$54,$B$22))</f>
        <v/>
      </c>
      <c r="DK110">
        <f>IF(ISNA(DH110),NA(),INDEX(Capability!$J$5:$J$54,$B$22))</f>
        <v/>
      </c>
      <c r="DL110">
        <f>IF(ISNA(DH110),NA(),INDEX(Capability!$L$5:$L$54,$B$22))</f>
        <v/>
      </c>
      <c r="DM110">
        <f>IF(OR(ISNA(DI110),ISNA(DI109)),NA(),ABS(DI110-DI109))</f>
        <v/>
      </c>
      <c r="DN110">
        <f>IF(ISNA(DH110),NA(),INDEX(Capability!$N$5:$N$54,$B$22))</f>
        <v/>
      </c>
      <c r="DO110">
        <f>IF(ISNA(DH110),NA(),IF(OR(INDEX(Capability!$Q$5:$Q$54,$B$22)="",Settings!$F$7&lt;&gt;"Y"),NA(),INDEX(Capability!$Q$5:$Q$54,$B$22)))</f>
        <v/>
      </c>
      <c r="DP110">
        <f>IF(ISNA(DH110),NA(),IF(OR(INDEX(Capability!$P$5:$P$54,$B$22)="",Settings!$F$7&lt;&gt;"Y"),NA(),INDEX(Capability!$P$5:$P$54,$B$22)))</f>
        <v/>
      </c>
      <c r="DX110">
        <f>IF((EA$1+106)&gt;DY$1,NA(),(EA$1+106)-4)</f>
        <v/>
      </c>
      <c r="DY110">
        <f>IF((EA$1+106)&gt;DY$1,NA(),INDEX('Data Entry'!$H$5:$BE$10004,(EA$1+106)-4,$B$23))</f>
        <v/>
      </c>
      <c r="DZ110">
        <f>IF(ISNA(DX110),NA(),INDEX(Capability!$K$5:$K$54,$B$23))</f>
        <v/>
      </c>
      <c r="EA110">
        <f>IF(ISNA(DX110),NA(),INDEX(Capability!$J$5:$J$54,$B$23))</f>
        <v/>
      </c>
      <c r="EB110">
        <f>IF(ISNA(DX110),NA(),INDEX(Capability!$L$5:$L$54,$B$23))</f>
        <v/>
      </c>
      <c r="EC110">
        <f>IF(OR(ISNA(DY110),ISNA(DY109)),NA(),ABS(DY110-DY109))</f>
        <v/>
      </c>
      <c r="ED110">
        <f>IF(ISNA(DX110),NA(),INDEX(Capability!$N$5:$N$54,$B$23))</f>
        <v/>
      </c>
      <c r="EE110">
        <f>IF(ISNA(DX110),NA(),IF(OR(INDEX(Capability!$Q$5:$Q$54,$B$23)="",Settings!$F$7&lt;&gt;"Y"),NA(),INDEX(Capability!$Q$5:$Q$54,$B$23)))</f>
        <v/>
      </c>
      <c r="EF110">
        <f>IF(ISNA(DX110),NA(),IF(OR(INDEX(Capability!$P$5:$P$54,$B$23)="",Settings!$F$7&lt;&gt;"Y"),NA(),INDEX(Capability!$P$5:$P$54,$B$23)))</f>
        <v/>
      </c>
    </row>
    <row r="111">
      <c r="A111" s="35" t="inlineStr">
        <is>
          <t>Min</t>
        </is>
      </c>
      <c r="B111" s="23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R111">
        <f>IF((CU$1+107)&gt;CS$1,NA(),(CU$1+107)-4)</f>
        <v/>
      </c>
      <c r="CS111">
        <f>IF((CU$1+107)&gt;CS$1,NA(),INDEX('Data Entry'!$H$5:$BE$10004,(CU$1+107)-4,$B$21))</f>
        <v/>
      </c>
      <c r="CT111">
        <f>IF(ISNA(CR111),NA(),INDEX(Capability!$K$5:$K$54,$B$21))</f>
        <v/>
      </c>
      <c r="CU111">
        <f>IF(ISNA(CR111),NA(),INDEX(Capability!$J$5:$J$54,$B$21))</f>
        <v/>
      </c>
      <c r="CV111">
        <f>IF(ISNA(CR111),NA(),INDEX(Capability!$L$5:$L$54,$B$21))</f>
        <v/>
      </c>
      <c r="CW111">
        <f>IF(OR(ISNA(CS111),ISNA(CS110)),NA(),ABS(CS111-CS110))</f>
        <v/>
      </c>
      <c r="CX111">
        <f>IF(ISNA(CR111),NA(),INDEX(Capability!$N$5:$N$54,$B$21))</f>
        <v/>
      </c>
      <c r="CY111">
        <f>IF(ISNA(CR111),NA(),IF(OR(INDEX(Capability!$Q$5:$Q$54,$B$21)="",Settings!$F$7&lt;&gt;"Y"),NA(),INDEX(Capability!$Q$5:$Q$54,$B$21)))</f>
        <v/>
      </c>
      <c r="CZ111">
        <f>IF(ISNA(CR111),NA(),IF(OR(INDEX(Capability!$P$5:$P$54,$B$21)="",Settings!$F$7&lt;&gt;"Y"),NA(),INDEX(Capability!$P$5:$P$54,$B$21)))</f>
        <v/>
      </c>
      <c r="DH111">
        <f>IF((DK$1+107)&gt;DI$1,NA(),(DK$1+107)-4)</f>
        <v/>
      </c>
      <c r="DI111">
        <f>IF((DK$1+107)&gt;DI$1,NA(),INDEX('Data Entry'!$H$5:$BE$10004,(DK$1+107)-4,$B$22))</f>
        <v/>
      </c>
      <c r="DJ111">
        <f>IF(ISNA(DH111),NA(),INDEX(Capability!$K$5:$K$54,$B$22))</f>
        <v/>
      </c>
      <c r="DK111">
        <f>IF(ISNA(DH111),NA(),INDEX(Capability!$J$5:$J$54,$B$22))</f>
        <v/>
      </c>
      <c r="DL111">
        <f>IF(ISNA(DH111),NA(),INDEX(Capability!$L$5:$L$54,$B$22))</f>
        <v/>
      </c>
      <c r="DM111">
        <f>IF(OR(ISNA(DI111),ISNA(DI110)),NA(),ABS(DI111-DI110))</f>
        <v/>
      </c>
      <c r="DN111">
        <f>IF(ISNA(DH111),NA(),INDEX(Capability!$N$5:$N$54,$B$22))</f>
        <v/>
      </c>
      <c r="DO111">
        <f>IF(ISNA(DH111),NA(),IF(OR(INDEX(Capability!$Q$5:$Q$54,$B$22)="",Settings!$F$7&lt;&gt;"Y"),NA(),INDEX(Capability!$Q$5:$Q$54,$B$22)))</f>
        <v/>
      </c>
      <c r="DP111">
        <f>IF(ISNA(DH111),NA(),IF(OR(INDEX(Capability!$P$5:$P$54,$B$22)="",Settings!$F$7&lt;&gt;"Y"),NA(),INDEX(Capability!$P$5:$P$54,$B$22)))</f>
        <v/>
      </c>
      <c r="DX111">
        <f>IF((EA$1+107)&gt;DY$1,NA(),(EA$1+107)-4)</f>
        <v/>
      </c>
      <c r="DY111">
        <f>IF((EA$1+107)&gt;DY$1,NA(),INDEX('Data Entry'!$H$5:$BE$10004,(EA$1+107)-4,$B$23))</f>
        <v/>
      </c>
      <c r="DZ111">
        <f>IF(ISNA(DX111),NA(),INDEX(Capability!$K$5:$K$54,$B$23))</f>
        <v/>
      </c>
      <c r="EA111">
        <f>IF(ISNA(DX111),NA(),INDEX(Capability!$J$5:$J$54,$B$23))</f>
        <v/>
      </c>
      <c r="EB111">
        <f>IF(ISNA(DX111),NA(),INDEX(Capability!$L$5:$L$54,$B$23))</f>
        <v/>
      </c>
      <c r="EC111">
        <f>IF(OR(ISNA(DY111),ISNA(DY110)),NA(),ABS(DY111-DY110))</f>
        <v/>
      </c>
      <c r="ED111">
        <f>IF(ISNA(DX111),NA(),INDEX(Capability!$N$5:$N$54,$B$23))</f>
        <v/>
      </c>
      <c r="EE111">
        <f>IF(ISNA(DX111),NA(),IF(OR(INDEX(Capability!$Q$5:$Q$54,$B$23)="",Settings!$F$7&lt;&gt;"Y"),NA(),INDEX(Capability!$Q$5:$Q$54,$B$23)))</f>
        <v/>
      </c>
      <c r="EF111">
        <f>IF(ISNA(DX111),NA(),IF(OR(INDEX(Capability!$P$5:$P$54,$B$23)="",Settings!$F$7&lt;&gt;"Y"),NA(),INDEX(Capability!$P$5:$P$54,$B$23)))</f>
        <v/>
      </c>
    </row>
    <row r="112">
      <c r="A112" s="35" t="inlineStr">
        <is>
          <t>Max</t>
        </is>
      </c>
      <c r="B112" s="23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R112">
        <f>IF((CU$1+108)&gt;CS$1,NA(),(CU$1+108)-4)</f>
        <v/>
      </c>
      <c r="CS112">
        <f>IF((CU$1+108)&gt;CS$1,NA(),INDEX('Data Entry'!$H$5:$BE$10004,(CU$1+108)-4,$B$21))</f>
        <v/>
      </c>
      <c r="CT112">
        <f>IF(ISNA(CR112),NA(),INDEX(Capability!$K$5:$K$54,$B$21))</f>
        <v/>
      </c>
      <c r="CU112">
        <f>IF(ISNA(CR112),NA(),INDEX(Capability!$J$5:$J$54,$B$21))</f>
        <v/>
      </c>
      <c r="CV112">
        <f>IF(ISNA(CR112),NA(),INDEX(Capability!$L$5:$L$54,$B$21))</f>
        <v/>
      </c>
      <c r="CW112">
        <f>IF(OR(ISNA(CS112),ISNA(CS111)),NA(),ABS(CS112-CS111))</f>
        <v/>
      </c>
      <c r="CX112">
        <f>IF(ISNA(CR112),NA(),INDEX(Capability!$N$5:$N$54,$B$21))</f>
        <v/>
      </c>
      <c r="CY112">
        <f>IF(ISNA(CR112),NA(),IF(OR(INDEX(Capability!$Q$5:$Q$54,$B$21)="",Settings!$F$7&lt;&gt;"Y"),NA(),INDEX(Capability!$Q$5:$Q$54,$B$21)))</f>
        <v/>
      </c>
      <c r="CZ112">
        <f>IF(ISNA(CR112),NA(),IF(OR(INDEX(Capability!$P$5:$P$54,$B$21)="",Settings!$F$7&lt;&gt;"Y"),NA(),INDEX(Capability!$P$5:$P$54,$B$21)))</f>
        <v/>
      </c>
      <c r="DH112">
        <f>IF((DK$1+108)&gt;DI$1,NA(),(DK$1+108)-4)</f>
        <v/>
      </c>
      <c r="DI112">
        <f>IF((DK$1+108)&gt;DI$1,NA(),INDEX('Data Entry'!$H$5:$BE$10004,(DK$1+108)-4,$B$22))</f>
        <v/>
      </c>
      <c r="DJ112">
        <f>IF(ISNA(DH112),NA(),INDEX(Capability!$K$5:$K$54,$B$22))</f>
        <v/>
      </c>
      <c r="DK112">
        <f>IF(ISNA(DH112),NA(),INDEX(Capability!$J$5:$J$54,$B$22))</f>
        <v/>
      </c>
      <c r="DL112">
        <f>IF(ISNA(DH112),NA(),INDEX(Capability!$L$5:$L$54,$B$22))</f>
        <v/>
      </c>
      <c r="DM112">
        <f>IF(OR(ISNA(DI112),ISNA(DI111)),NA(),ABS(DI112-DI111))</f>
        <v/>
      </c>
      <c r="DN112">
        <f>IF(ISNA(DH112),NA(),INDEX(Capability!$N$5:$N$54,$B$22))</f>
        <v/>
      </c>
      <c r="DO112">
        <f>IF(ISNA(DH112),NA(),IF(OR(INDEX(Capability!$Q$5:$Q$54,$B$22)="",Settings!$F$7&lt;&gt;"Y"),NA(),INDEX(Capability!$Q$5:$Q$54,$B$22)))</f>
        <v/>
      </c>
      <c r="DP112">
        <f>IF(ISNA(DH112),NA(),IF(OR(INDEX(Capability!$P$5:$P$54,$B$22)="",Settings!$F$7&lt;&gt;"Y"),NA(),INDEX(Capability!$P$5:$P$54,$B$22)))</f>
        <v/>
      </c>
      <c r="DX112">
        <f>IF((EA$1+108)&gt;DY$1,NA(),(EA$1+108)-4)</f>
        <v/>
      </c>
      <c r="DY112">
        <f>IF((EA$1+108)&gt;DY$1,NA(),INDEX('Data Entry'!$H$5:$BE$10004,(EA$1+108)-4,$B$23))</f>
        <v/>
      </c>
      <c r="DZ112">
        <f>IF(ISNA(DX112),NA(),INDEX(Capability!$K$5:$K$54,$B$23))</f>
        <v/>
      </c>
      <c r="EA112">
        <f>IF(ISNA(DX112),NA(),INDEX(Capability!$J$5:$J$54,$B$23))</f>
        <v/>
      </c>
      <c r="EB112">
        <f>IF(ISNA(DX112),NA(),INDEX(Capability!$L$5:$L$54,$B$23))</f>
        <v/>
      </c>
      <c r="EC112">
        <f>IF(OR(ISNA(DY112),ISNA(DY111)),NA(),ABS(DY112-DY111))</f>
        <v/>
      </c>
      <c r="ED112">
        <f>IF(ISNA(DX112),NA(),INDEX(Capability!$N$5:$N$54,$B$23))</f>
        <v/>
      </c>
      <c r="EE112">
        <f>IF(ISNA(DX112),NA(),IF(OR(INDEX(Capability!$Q$5:$Q$54,$B$23)="",Settings!$F$7&lt;&gt;"Y"),NA(),INDEX(Capability!$Q$5:$Q$54,$B$23)))</f>
        <v/>
      </c>
      <c r="EF112">
        <f>IF(ISNA(DX112),NA(),IF(OR(INDEX(Capability!$P$5:$P$54,$B$23)="",Settings!$F$7&lt;&gt;"Y"),NA(),INDEX(Capability!$P$5:$P$54,$B$23)))</f>
        <v/>
      </c>
    </row>
    <row r="113">
      <c r="A113" s="35" t="inlineStr">
        <is>
          <t>Range</t>
        </is>
      </c>
      <c r="B113" s="23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R113">
        <f>IF((CU$1+109)&gt;CS$1,NA(),(CU$1+109)-4)</f>
        <v/>
      </c>
      <c r="CS113">
        <f>IF((CU$1+109)&gt;CS$1,NA(),INDEX('Data Entry'!$H$5:$BE$10004,(CU$1+109)-4,$B$21))</f>
        <v/>
      </c>
      <c r="CT113">
        <f>IF(ISNA(CR113),NA(),INDEX(Capability!$K$5:$K$54,$B$21))</f>
        <v/>
      </c>
      <c r="CU113">
        <f>IF(ISNA(CR113),NA(),INDEX(Capability!$J$5:$J$54,$B$21))</f>
        <v/>
      </c>
      <c r="CV113">
        <f>IF(ISNA(CR113),NA(),INDEX(Capability!$L$5:$L$54,$B$21))</f>
        <v/>
      </c>
      <c r="CW113">
        <f>IF(OR(ISNA(CS113),ISNA(CS112)),NA(),ABS(CS113-CS112))</f>
        <v/>
      </c>
      <c r="CX113">
        <f>IF(ISNA(CR113),NA(),INDEX(Capability!$N$5:$N$54,$B$21))</f>
        <v/>
      </c>
      <c r="CY113">
        <f>IF(ISNA(CR113),NA(),IF(OR(INDEX(Capability!$Q$5:$Q$54,$B$21)="",Settings!$F$7&lt;&gt;"Y"),NA(),INDEX(Capability!$Q$5:$Q$54,$B$21)))</f>
        <v/>
      </c>
      <c r="CZ113">
        <f>IF(ISNA(CR113),NA(),IF(OR(INDEX(Capability!$P$5:$P$54,$B$21)="",Settings!$F$7&lt;&gt;"Y"),NA(),INDEX(Capability!$P$5:$P$54,$B$21)))</f>
        <v/>
      </c>
      <c r="DH113">
        <f>IF((DK$1+109)&gt;DI$1,NA(),(DK$1+109)-4)</f>
        <v/>
      </c>
      <c r="DI113">
        <f>IF((DK$1+109)&gt;DI$1,NA(),INDEX('Data Entry'!$H$5:$BE$10004,(DK$1+109)-4,$B$22))</f>
        <v/>
      </c>
      <c r="DJ113">
        <f>IF(ISNA(DH113),NA(),INDEX(Capability!$K$5:$K$54,$B$22))</f>
        <v/>
      </c>
      <c r="DK113">
        <f>IF(ISNA(DH113),NA(),INDEX(Capability!$J$5:$J$54,$B$22))</f>
        <v/>
      </c>
      <c r="DL113">
        <f>IF(ISNA(DH113),NA(),INDEX(Capability!$L$5:$L$54,$B$22))</f>
        <v/>
      </c>
      <c r="DM113">
        <f>IF(OR(ISNA(DI113),ISNA(DI112)),NA(),ABS(DI113-DI112))</f>
        <v/>
      </c>
      <c r="DN113">
        <f>IF(ISNA(DH113),NA(),INDEX(Capability!$N$5:$N$54,$B$22))</f>
        <v/>
      </c>
      <c r="DO113">
        <f>IF(ISNA(DH113),NA(),IF(OR(INDEX(Capability!$Q$5:$Q$54,$B$22)="",Settings!$F$7&lt;&gt;"Y"),NA(),INDEX(Capability!$Q$5:$Q$54,$B$22)))</f>
        <v/>
      </c>
      <c r="DP113">
        <f>IF(ISNA(DH113),NA(),IF(OR(INDEX(Capability!$P$5:$P$54,$B$22)="",Settings!$F$7&lt;&gt;"Y"),NA(),INDEX(Capability!$P$5:$P$54,$B$22)))</f>
        <v/>
      </c>
      <c r="DX113">
        <f>IF((EA$1+109)&gt;DY$1,NA(),(EA$1+109)-4)</f>
        <v/>
      </c>
      <c r="DY113">
        <f>IF((EA$1+109)&gt;DY$1,NA(),INDEX('Data Entry'!$H$5:$BE$10004,(EA$1+109)-4,$B$23))</f>
        <v/>
      </c>
      <c r="DZ113">
        <f>IF(ISNA(DX113),NA(),INDEX(Capability!$K$5:$K$54,$B$23))</f>
        <v/>
      </c>
      <c r="EA113">
        <f>IF(ISNA(DX113),NA(),INDEX(Capability!$J$5:$J$54,$B$23))</f>
        <v/>
      </c>
      <c r="EB113">
        <f>IF(ISNA(DX113),NA(),INDEX(Capability!$L$5:$L$54,$B$23))</f>
        <v/>
      </c>
      <c r="EC113">
        <f>IF(OR(ISNA(DY113),ISNA(DY112)),NA(),ABS(DY113-DY112))</f>
        <v/>
      </c>
      <c r="ED113">
        <f>IF(ISNA(DX113),NA(),INDEX(Capability!$N$5:$N$54,$B$23))</f>
        <v/>
      </c>
      <c r="EE113">
        <f>IF(ISNA(DX113),NA(),IF(OR(INDEX(Capability!$Q$5:$Q$54,$B$23)="",Settings!$F$7&lt;&gt;"Y"),NA(),INDEX(Capability!$Q$5:$Q$54,$B$23)))</f>
        <v/>
      </c>
      <c r="EF113">
        <f>IF(ISNA(DX113),NA(),IF(OR(INDEX(Capability!$P$5:$P$54,$B$23)="",Settings!$F$7&lt;&gt;"Y"),NA(),INDEX(Capability!$P$5:$P$54,$B$23)))</f>
        <v/>
      </c>
    </row>
    <row r="114">
      <c r="A114" s="35" t="inlineStr">
        <is>
          <t>Mean</t>
        </is>
      </c>
      <c r="B114" s="23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R114">
        <f>IF((CU$1+110)&gt;CS$1,NA(),(CU$1+110)-4)</f>
        <v/>
      </c>
      <c r="CS114">
        <f>IF((CU$1+110)&gt;CS$1,NA(),INDEX('Data Entry'!$H$5:$BE$10004,(CU$1+110)-4,$B$21))</f>
        <v/>
      </c>
      <c r="CT114">
        <f>IF(ISNA(CR114),NA(),INDEX(Capability!$K$5:$K$54,$B$21))</f>
        <v/>
      </c>
      <c r="CU114">
        <f>IF(ISNA(CR114),NA(),INDEX(Capability!$J$5:$J$54,$B$21))</f>
        <v/>
      </c>
      <c r="CV114">
        <f>IF(ISNA(CR114),NA(),INDEX(Capability!$L$5:$L$54,$B$21))</f>
        <v/>
      </c>
      <c r="CW114">
        <f>IF(OR(ISNA(CS114),ISNA(CS113)),NA(),ABS(CS114-CS113))</f>
        <v/>
      </c>
      <c r="CX114">
        <f>IF(ISNA(CR114),NA(),INDEX(Capability!$N$5:$N$54,$B$21))</f>
        <v/>
      </c>
      <c r="CY114">
        <f>IF(ISNA(CR114),NA(),IF(OR(INDEX(Capability!$Q$5:$Q$54,$B$21)="",Settings!$F$7&lt;&gt;"Y"),NA(),INDEX(Capability!$Q$5:$Q$54,$B$21)))</f>
        <v/>
      </c>
      <c r="CZ114">
        <f>IF(ISNA(CR114),NA(),IF(OR(INDEX(Capability!$P$5:$P$54,$B$21)="",Settings!$F$7&lt;&gt;"Y"),NA(),INDEX(Capability!$P$5:$P$54,$B$21)))</f>
        <v/>
      </c>
      <c r="DH114">
        <f>IF((DK$1+110)&gt;DI$1,NA(),(DK$1+110)-4)</f>
        <v/>
      </c>
      <c r="DI114">
        <f>IF((DK$1+110)&gt;DI$1,NA(),INDEX('Data Entry'!$H$5:$BE$10004,(DK$1+110)-4,$B$22))</f>
        <v/>
      </c>
      <c r="DJ114">
        <f>IF(ISNA(DH114),NA(),INDEX(Capability!$K$5:$K$54,$B$22))</f>
        <v/>
      </c>
      <c r="DK114">
        <f>IF(ISNA(DH114),NA(),INDEX(Capability!$J$5:$J$54,$B$22))</f>
        <v/>
      </c>
      <c r="DL114">
        <f>IF(ISNA(DH114),NA(),INDEX(Capability!$L$5:$L$54,$B$22))</f>
        <v/>
      </c>
      <c r="DM114">
        <f>IF(OR(ISNA(DI114),ISNA(DI113)),NA(),ABS(DI114-DI113))</f>
        <v/>
      </c>
      <c r="DN114">
        <f>IF(ISNA(DH114),NA(),INDEX(Capability!$N$5:$N$54,$B$22))</f>
        <v/>
      </c>
      <c r="DO114">
        <f>IF(ISNA(DH114),NA(),IF(OR(INDEX(Capability!$Q$5:$Q$54,$B$22)="",Settings!$F$7&lt;&gt;"Y"),NA(),INDEX(Capability!$Q$5:$Q$54,$B$22)))</f>
        <v/>
      </c>
      <c r="DP114">
        <f>IF(ISNA(DH114),NA(),IF(OR(INDEX(Capability!$P$5:$P$54,$B$22)="",Settings!$F$7&lt;&gt;"Y"),NA(),INDEX(Capability!$P$5:$P$54,$B$22)))</f>
        <v/>
      </c>
      <c r="DX114">
        <f>IF((EA$1+110)&gt;DY$1,NA(),(EA$1+110)-4)</f>
        <v/>
      </c>
      <c r="DY114">
        <f>IF((EA$1+110)&gt;DY$1,NA(),INDEX('Data Entry'!$H$5:$BE$10004,(EA$1+110)-4,$B$23))</f>
        <v/>
      </c>
      <c r="DZ114">
        <f>IF(ISNA(DX114),NA(),INDEX(Capability!$K$5:$K$54,$B$23))</f>
        <v/>
      </c>
      <c r="EA114">
        <f>IF(ISNA(DX114),NA(),INDEX(Capability!$J$5:$J$54,$B$23))</f>
        <v/>
      </c>
      <c r="EB114">
        <f>IF(ISNA(DX114),NA(),INDEX(Capability!$L$5:$L$54,$B$23))</f>
        <v/>
      </c>
      <c r="EC114">
        <f>IF(OR(ISNA(DY114),ISNA(DY113)),NA(),ABS(DY114-DY113))</f>
        <v/>
      </c>
      <c r="ED114">
        <f>IF(ISNA(DX114),NA(),INDEX(Capability!$N$5:$N$54,$B$23))</f>
        <v/>
      </c>
      <c r="EE114">
        <f>IF(ISNA(DX114),NA(),IF(OR(INDEX(Capability!$Q$5:$Q$54,$B$23)="",Settings!$F$7&lt;&gt;"Y"),NA(),INDEX(Capability!$Q$5:$Q$54,$B$23)))</f>
        <v/>
      </c>
      <c r="EF114">
        <f>IF(ISNA(DX114),NA(),IF(OR(INDEX(Capability!$P$5:$P$54,$B$23)="",Settings!$F$7&lt;&gt;"Y"),NA(),INDEX(Capability!$P$5:$P$54,$B$23)))</f>
        <v/>
      </c>
    </row>
    <row r="115">
      <c r="A115" s="35" t="inlineStr">
        <is>
          <t>Median</t>
        </is>
      </c>
      <c r="B115" s="23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R115">
        <f>IF((CU$1+111)&gt;CS$1,NA(),(CU$1+111)-4)</f>
        <v/>
      </c>
      <c r="CS115">
        <f>IF((CU$1+111)&gt;CS$1,NA(),INDEX('Data Entry'!$H$5:$BE$10004,(CU$1+111)-4,$B$21))</f>
        <v/>
      </c>
      <c r="CT115">
        <f>IF(ISNA(CR115),NA(),INDEX(Capability!$K$5:$K$54,$B$21))</f>
        <v/>
      </c>
      <c r="CU115">
        <f>IF(ISNA(CR115),NA(),INDEX(Capability!$J$5:$J$54,$B$21))</f>
        <v/>
      </c>
      <c r="CV115">
        <f>IF(ISNA(CR115),NA(),INDEX(Capability!$L$5:$L$54,$B$21))</f>
        <v/>
      </c>
      <c r="CW115">
        <f>IF(OR(ISNA(CS115),ISNA(CS114)),NA(),ABS(CS115-CS114))</f>
        <v/>
      </c>
      <c r="CX115">
        <f>IF(ISNA(CR115),NA(),INDEX(Capability!$N$5:$N$54,$B$21))</f>
        <v/>
      </c>
      <c r="CY115">
        <f>IF(ISNA(CR115),NA(),IF(OR(INDEX(Capability!$Q$5:$Q$54,$B$21)="",Settings!$F$7&lt;&gt;"Y"),NA(),INDEX(Capability!$Q$5:$Q$54,$B$21)))</f>
        <v/>
      </c>
      <c r="CZ115">
        <f>IF(ISNA(CR115),NA(),IF(OR(INDEX(Capability!$P$5:$P$54,$B$21)="",Settings!$F$7&lt;&gt;"Y"),NA(),INDEX(Capability!$P$5:$P$54,$B$21)))</f>
        <v/>
      </c>
      <c r="DH115">
        <f>IF((DK$1+111)&gt;DI$1,NA(),(DK$1+111)-4)</f>
        <v/>
      </c>
      <c r="DI115">
        <f>IF((DK$1+111)&gt;DI$1,NA(),INDEX('Data Entry'!$H$5:$BE$10004,(DK$1+111)-4,$B$22))</f>
        <v/>
      </c>
      <c r="DJ115">
        <f>IF(ISNA(DH115),NA(),INDEX(Capability!$K$5:$K$54,$B$22))</f>
        <v/>
      </c>
      <c r="DK115">
        <f>IF(ISNA(DH115),NA(),INDEX(Capability!$J$5:$J$54,$B$22))</f>
        <v/>
      </c>
      <c r="DL115">
        <f>IF(ISNA(DH115),NA(),INDEX(Capability!$L$5:$L$54,$B$22))</f>
        <v/>
      </c>
      <c r="DM115">
        <f>IF(OR(ISNA(DI115),ISNA(DI114)),NA(),ABS(DI115-DI114))</f>
        <v/>
      </c>
      <c r="DN115">
        <f>IF(ISNA(DH115),NA(),INDEX(Capability!$N$5:$N$54,$B$22))</f>
        <v/>
      </c>
      <c r="DO115">
        <f>IF(ISNA(DH115),NA(),IF(OR(INDEX(Capability!$Q$5:$Q$54,$B$22)="",Settings!$F$7&lt;&gt;"Y"),NA(),INDEX(Capability!$Q$5:$Q$54,$B$22)))</f>
        <v/>
      </c>
      <c r="DP115">
        <f>IF(ISNA(DH115),NA(),IF(OR(INDEX(Capability!$P$5:$P$54,$B$22)="",Settings!$F$7&lt;&gt;"Y"),NA(),INDEX(Capability!$P$5:$P$54,$B$22)))</f>
        <v/>
      </c>
      <c r="DX115">
        <f>IF((EA$1+111)&gt;DY$1,NA(),(EA$1+111)-4)</f>
        <v/>
      </c>
      <c r="DY115">
        <f>IF((EA$1+111)&gt;DY$1,NA(),INDEX('Data Entry'!$H$5:$BE$10004,(EA$1+111)-4,$B$23))</f>
        <v/>
      </c>
      <c r="DZ115">
        <f>IF(ISNA(DX115),NA(),INDEX(Capability!$K$5:$K$54,$B$23))</f>
        <v/>
      </c>
      <c r="EA115">
        <f>IF(ISNA(DX115),NA(),INDEX(Capability!$J$5:$J$54,$B$23))</f>
        <v/>
      </c>
      <c r="EB115">
        <f>IF(ISNA(DX115),NA(),INDEX(Capability!$L$5:$L$54,$B$23))</f>
        <v/>
      </c>
      <c r="EC115">
        <f>IF(OR(ISNA(DY115),ISNA(DY114)),NA(),ABS(DY115-DY114))</f>
        <v/>
      </c>
      <c r="ED115">
        <f>IF(ISNA(DX115),NA(),INDEX(Capability!$N$5:$N$54,$B$23))</f>
        <v/>
      </c>
      <c r="EE115">
        <f>IF(ISNA(DX115),NA(),IF(OR(INDEX(Capability!$Q$5:$Q$54,$B$23)="",Settings!$F$7&lt;&gt;"Y"),NA(),INDEX(Capability!$Q$5:$Q$54,$B$23)))</f>
        <v/>
      </c>
      <c r="EF115">
        <f>IF(ISNA(DX115),NA(),IF(OR(INDEX(Capability!$P$5:$P$54,$B$23)="",Settings!$F$7&lt;&gt;"Y"),NA(),INDEX(Capability!$P$5:$P$54,$B$23)))</f>
        <v/>
      </c>
    </row>
    <row r="116">
      <c r="A116" s="35" t="inlineStr">
        <is>
          <t>Std Dev (overall)</t>
        </is>
      </c>
      <c r="B116" s="23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R116">
        <f>IF((CU$1+112)&gt;CS$1,NA(),(CU$1+112)-4)</f>
        <v/>
      </c>
      <c r="CS116">
        <f>IF((CU$1+112)&gt;CS$1,NA(),INDEX('Data Entry'!$H$5:$BE$10004,(CU$1+112)-4,$B$21))</f>
        <v/>
      </c>
      <c r="CT116">
        <f>IF(ISNA(CR116),NA(),INDEX(Capability!$K$5:$K$54,$B$21))</f>
        <v/>
      </c>
      <c r="CU116">
        <f>IF(ISNA(CR116),NA(),INDEX(Capability!$J$5:$J$54,$B$21))</f>
        <v/>
      </c>
      <c r="CV116">
        <f>IF(ISNA(CR116),NA(),INDEX(Capability!$L$5:$L$54,$B$21))</f>
        <v/>
      </c>
      <c r="CW116">
        <f>IF(OR(ISNA(CS116),ISNA(CS115)),NA(),ABS(CS116-CS115))</f>
        <v/>
      </c>
      <c r="CX116">
        <f>IF(ISNA(CR116),NA(),INDEX(Capability!$N$5:$N$54,$B$21))</f>
        <v/>
      </c>
      <c r="CY116">
        <f>IF(ISNA(CR116),NA(),IF(OR(INDEX(Capability!$Q$5:$Q$54,$B$21)="",Settings!$F$7&lt;&gt;"Y"),NA(),INDEX(Capability!$Q$5:$Q$54,$B$21)))</f>
        <v/>
      </c>
      <c r="CZ116">
        <f>IF(ISNA(CR116),NA(),IF(OR(INDEX(Capability!$P$5:$P$54,$B$21)="",Settings!$F$7&lt;&gt;"Y"),NA(),INDEX(Capability!$P$5:$P$54,$B$21)))</f>
        <v/>
      </c>
      <c r="DH116">
        <f>IF((DK$1+112)&gt;DI$1,NA(),(DK$1+112)-4)</f>
        <v/>
      </c>
      <c r="DI116">
        <f>IF((DK$1+112)&gt;DI$1,NA(),INDEX('Data Entry'!$H$5:$BE$10004,(DK$1+112)-4,$B$22))</f>
        <v/>
      </c>
      <c r="DJ116">
        <f>IF(ISNA(DH116),NA(),INDEX(Capability!$K$5:$K$54,$B$22))</f>
        <v/>
      </c>
      <c r="DK116">
        <f>IF(ISNA(DH116),NA(),INDEX(Capability!$J$5:$J$54,$B$22))</f>
        <v/>
      </c>
      <c r="DL116">
        <f>IF(ISNA(DH116),NA(),INDEX(Capability!$L$5:$L$54,$B$22))</f>
        <v/>
      </c>
      <c r="DM116">
        <f>IF(OR(ISNA(DI116),ISNA(DI115)),NA(),ABS(DI116-DI115))</f>
        <v/>
      </c>
      <c r="DN116">
        <f>IF(ISNA(DH116),NA(),INDEX(Capability!$N$5:$N$54,$B$22))</f>
        <v/>
      </c>
      <c r="DO116">
        <f>IF(ISNA(DH116),NA(),IF(OR(INDEX(Capability!$Q$5:$Q$54,$B$22)="",Settings!$F$7&lt;&gt;"Y"),NA(),INDEX(Capability!$Q$5:$Q$54,$B$22)))</f>
        <v/>
      </c>
      <c r="DP116">
        <f>IF(ISNA(DH116),NA(),IF(OR(INDEX(Capability!$P$5:$P$54,$B$22)="",Settings!$F$7&lt;&gt;"Y"),NA(),INDEX(Capability!$P$5:$P$54,$B$22)))</f>
        <v/>
      </c>
      <c r="DX116">
        <f>IF((EA$1+112)&gt;DY$1,NA(),(EA$1+112)-4)</f>
        <v/>
      </c>
      <c r="DY116">
        <f>IF((EA$1+112)&gt;DY$1,NA(),INDEX('Data Entry'!$H$5:$BE$10004,(EA$1+112)-4,$B$23))</f>
        <v/>
      </c>
      <c r="DZ116">
        <f>IF(ISNA(DX116),NA(),INDEX(Capability!$K$5:$K$54,$B$23))</f>
        <v/>
      </c>
      <c r="EA116">
        <f>IF(ISNA(DX116),NA(),INDEX(Capability!$J$5:$J$54,$B$23))</f>
        <v/>
      </c>
      <c r="EB116">
        <f>IF(ISNA(DX116),NA(),INDEX(Capability!$L$5:$L$54,$B$23))</f>
        <v/>
      </c>
      <c r="EC116">
        <f>IF(OR(ISNA(DY116),ISNA(DY115)),NA(),ABS(DY116-DY115))</f>
        <v/>
      </c>
      <c r="ED116">
        <f>IF(ISNA(DX116),NA(),INDEX(Capability!$N$5:$N$54,$B$23))</f>
        <v/>
      </c>
      <c r="EE116">
        <f>IF(ISNA(DX116),NA(),IF(OR(INDEX(Capability!$Q$5:$Q$54,$B$23)="",Settings!$F$7&lt;&gt;"Y"),NA(),INDEX(Capability!$Q$5:$Q$54,$B$23)))</f>
        <v/>
      </c>
      <c r="EF116">
        <f>IF(ISNA(DX116),NA(),IF(OR(INDEX(Capability!$P$5:$P$54,$B$23)="",Settings!$F$7&lt;&gt;"Y"),NA(),INDEX(Capability!$P$5:$P$54,$B$23)))</f>
        <v/>
      </c>
    </row>
    <row r="117">
      <c r="A117" s="35" t="inlineStr">
        <is>
          <t>Sigma (within)</t>
        </is>
      </c>
      <c r="B117" s="23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R117">
        <f>IF((CU$1+113)&gt;CS$1,NA(),(CU$1+113)-4)</f>
        <v/>
      </c>
      <c r="CS117">
        <f>IF((CU$1+113)&gt;CS$1,NA(),INDEX('Data Entry'!$H$5:$BE$10004,(CU$1+113)-4,$B$21))</f>
        <v/>
      </c>
      <c r="CT117">
        <f>IF(ISNA(CR117),NA(),INDEX(Capability!$K$5:$K$54,$B$21))</f>
        <v/>
      </c>
      <c r="CU117">
        <f>IF(ISNA(CR117),NA(),INDEX(Capability!$J$5:$J$54,$B$21))</f>
        <v/>
      </c>
      <c r="CV117">
        <f>IF(ISNA(CR117),NA(),INDEX(Capability!$L$5:$L$54,$B$21))</f>
        <v/>
      </c>
      <c r="CW117">
        <f>IF(OR(ISNA(CS117),ISNA(CS116)),NA(),ABS(CS117-CS116))</f>
        <v/>
      </c>
      <c r="CX117">
        <f>IF(ISNA(CR117),NA(),INDEX(Capability!$N$5:$N$54,$B$21))</f>
        <v/>
      </c>
      <c r="CY117">
        <f>IF(ISNA(CR117),NA(),IF(OR(INDEX(Capability!$Q$5:$Q$54,$B$21)="",Settings!$F$7&lt;&gt;"Y"),NA(),INDEX(Capability!$Q$5:$Q$54,$B$21)))</f>
        <v/>
      </c>
      <c r="CZ117">
        <f>IF(ISNA(CR117),NA(),IF(OR(INDEX(Capability!$P$5:$P$54,$B$21)="",Settings!$F$7&lt;&gt;"Y"),NA(),INDEX(Capability!$P$5:$P$54,$B$21)))</f>
        <v/>
      </c>
      <c r="DH117">
        <f>IF((DK$1+113)&gt;DI$1,NA(),(DK$1+113)-4)</f>
        <v/>
      </c>
      <c r="DI117">
        <f>IF((DK$1+113)&gt;DI$1,NA(),INDEX('Data Entry'!$H$5:$BE$10004,(DK$1+113)-4,$B$22))</f>
        <v/>
      </c>
      <c r="DJ117">
        <f>IF(ISNA(DH117),NA(),INDEX(Capability!$K$5:$K$54,$B$22))</f>
        <v/>
      </c>
      <c r="DK117">
        <f>IF(ISNA(DH117),NA(),INDEX(Capability!$J$5:$J$54,$B$22))</f>
        <v/>
      </c>
      <c r="DL117">
        <f>IF(ISNA(DH117),NA(),INDEX(Capability!$L$5:$L$54,$B$22))</f>
        <v/>
      </c>
      <c r="DM117">
        <f>IF(OR(ISNA(DI117),ISNA(DI116)),NA(),ABS(DI117-DI116))</f>
        <v/>
      </c>
      <c r="DN117">
        <f>IF(ISNA(DH117),NA(),INDEX(Capability!$N$5:$N$54,$B$22))</f>
        <v/>
      </c>
      <c r="DO117">
        <f>IF(ISNA(DH117),NA(),IF(OR(INDEX(Capability!$Q$5:$Q$54,$B$22)="",Settings!$F$7&lt;&gt;"Y"),NA(),INDEX(Capability!$Q$5:$Q$54,$B$22)))</f>
        <v/>
      </c>
      <c r="DP117">
        <f>IF(ISNA(DH117),NA(),IF(OR(INDEX(Capability!$P$5:$P$54,$B$22)="",Settings!$F$7&lt;&gt;"Y"),NA(),INDEX(Capability!$P$5:$P$54,$B$22)))</f>
        <v/>
      </c>
      <c r="DX117">
        <f>IF((EA$1+113)&gt;DY$1,NA(),(EA$1+113)-4)</f>
        <v/>
      </c>
      <c r="DY117">
        <f>IF((EA$1+113)&gt;DY$1,NA(),INDEX('Data Entry'!$H$5:$BE$10004,(EA$1+113)-4,$B$23))</f>
        <v/>
      </c>
      <c r="DZ117">
        <f>IF(ISNA(DX117),NA(),INDEX(Capability!$K$5:$K$54,$B$23))</f>
        <v/>
      </c>
      <c r="EA117">
        <f>IF(ISNA(DX117),NA(),INDEX(Capability!$J$5:$J$54,$B$23))</f>
        <v/>
      </c>
      <c r="EB117">
        <f>IF(ISNA(DX117),NA(),INDEX(Capability!$L$5:$L$54,$B$23))</f>
        <v/>
      </c>
      <c r="EC117">
        <f>IF(OR(ISNA(DY117),ISNA(DY116)),NA(),ABS(DY117-DY116))</f>
        <v/>
      </c>
      <c r="ED117">
        <f>IF(ISNA(DX117),NA(),INDEX(Capability!$N$5:$N$54,$B$23))</f>
        <v/>
      </c>
      <c r="EE117">
        <f>IF(ISNA(DX117),NA(),IF(OR(INDEX(Capability!$Q$5:$Q$54,$B$23)="",Settings!$F$7&lt;&gt;"Y"),NA(),INDEX(Capability!$Q$5:$Q$54,$B$23)))</f>
        <v/>
      </c>
      <c r="EF117">
        <f>IF(ISNA(DX117),NA(),IF(OR(INDEX(Capability!$P$5:$P$54,$B$23)="",Settings!$F$7&lt;&gt;"Y"),NA(),INDEX(Capability!$P$5:$P$54,$B$23)))</f>
        <v/>
      </c>
    </row>
    <row r="118">
      <c r="A118" s="37" t="inlineStr">
        <is>
          <t>CONTROL</t>
        </is>
      </c>
      <c r="B118" s="28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R118">
        <f>IF((CU$1+114)&gt;CS$1,NA(),(CU$1+114)-4)</f>
        <v/>
      </c>
      <c r="CS118">
        <f>IF((CU$1+114)&gt;CS$1,NA(),INDEX('Data Entry'!$H$5:$BE$10004,(CU$1+114)-4,$B$21))</f>
        <v/>
      </c>
      <c r="CT118">
        <f>IF(ISNA(CR118),NA(),INDEX(Capability!$K$5:$K$54,$B$21))</f>
        <v/>
      </c>
      <c r="CU118">
        <f>IF(ISNA(CR118),NA(),INDEX(Capability!$J$5:$J$54,$B$21))</f>
        <v/>
      </c>
      <c r="CV118">
        <f>IF(ISNA(CR118),NA(),INDEX(Capability!$L$5:$L$54,$B$21))</f>
        <v/>
      </c>
      <c r="CW118">
        <f>IF(OR(ISNA(CS118),ISNA(CS117)),NA(),ABS(CS118-CS117))</f>
        <v/>
      </c>
      <c r="CX118">
        <f>IF(ISNA(CR118),NA(),INDEX(Capability!$N$5:$N$54,$B$21))</f>
        <v/>
      </c>
      <c r="CY118">
        <f>IF(ISNA(CR118),NA(),IF(OR(INDEX(Capability!$Q$5:$Q$54,$B$21)="",Settings!$F$7&lt;&gt;"Y"),NA(),INDEX(Capability!$Q$5:$Q$54,$B$21)))</f>
        <v/>
      </c>
      <c r="CZ118">
        <f>IF(ISNA(CR118),NA(),IF(OR(INDEX(Capability!$P$5:$P$54,$B$21)="",Settings!$F$7&lt;&gt;"Y"),NA(),INDEX(Capability!$P$5:$P$54,$B$21)))</f>
        <v/>
      </c>
      <c r="DH118">
        <f>IF((DK$1+114)&gt;DI$1,NA(),(DK$1+114)-4)</f>
        <v/>
      </c>
      <c r="DI118">
        <f>IF((DK$1+114)&gt;DI$1,NA(),INDEX('Data Entry'!$H$5:$BE$10004,(DK$1+114)-4,$B$22))</f>
        <v/>
      </c>
      <c r="DJ118">
        <f>IF(ISNA(DH118),NA(),INDEX(Capability!$K$5:$K$54,$B$22))</f>
        <v/>
      </c>
      <c r="DK118">
        <f>IF(ISNA(DH118),NA(),INDEX(Capability!$J$5:$J$54,$B$22))</f>
        <v/>
      </c>
      <c r="DL118">
        <f>IF(ISNA(DH118),NA(),INDEX(Capability!$L$5:$L$54,$B$22))</f>
        <v/>
      </c>
      <c r="DM118">
        <f>IF(OR(ISNA(DI118),ISNA(DI117)),NA(),ABS(DI118-DI117))</f>
        <v/>
      </c>
      <c r="DN118">
        <f>IF(ISNA(DH118),NA(),INDEX(Capability!$N$5:$N$54,$B$22))</f>
        <v/>
      </c>
      <c r="DO118">
        <f>IF(ISNA(DH118),NA(),IF(OR(INDEX(Capability!$Q$5:$Q$54,$B$22)="",Settings!$F$7&lt;&gt;"Y"),NA(),INDEX(Capability!$Q$5:$Q$54,$B$22)))</f>
        <v/>
      </c>
      <c r="DP118">
        <f>IF(ISNA(DH118),NA(),IF(OR(INDEX(Capability!$P$5:$P$54,$B$22)="",Settings!$F$7&lt;&gt;"Y"),NA(),INDEX(Capability!$P$5:$P$54,$B$22)))</f>
        <v/>
      </c>
      <c r="DX118">
        <f>IF((EA$1+114)&gt;DY$1,NA(),(EA$1+114)-4)</f>
        <v/>
      </c>
      <c r="DY118">
        <f>IF((EA$1+114)&gt;DY$1,NA(),INDEX('Data Entry'!$H$5:$BE$10004,(EA$1+114)-4,$B$23))</f>
        <v/>
      </c>
      <c r="DZ118">
        <f>IF(ISNA(DX118),NA(),INDEX(Capability!$K$5:$K$54,$B$23))</f>
        <v/>
      </c>
      <c r="EA118">
        <f>IF(ISNA(DX118),NA(),INDEX(Capability!$J$5:$J$54,$B$23))</f>
        <v/>
      </c>
      <c r="EB118">
        <f>IF(ISNA(DX118),NA(),INDEX(Capability!$L$5:$L$54,$B$23))</f>
        <v/>
      </c>
      <c r="EC118">
        <f>IF(OR(ISNA(DY118),ISNA(DY117)),NA(),ABS(DY118-DY117))</f>
        <v/>
      </c>
      <c r="ED118">
        <f>IF(ISNA(DX118),NA(),INDEX(Capability!$N$5:$N$54,$B$23))</f>
        <v/>
      </c>
      <c r="EE118">
        <f>IF(ISNA(DX118),NA(),IF(OR(INDEX(Capability!$Q$5:$Q$54,$B$23)="",Settings!$F$7&lt;&gt;"Y"),NA(),INDEX(Capability!$Q$5:$Q$54,$B$23)))</f>
        <v/>
      </c>
      <c r="EF118">
        <f>IF(ISNA(DX118),NA(),IF(OR(INDEX(Capability!$P$5:$P$54,$B$23)="",Settings!$F$7&lt;&gt;"Y"),NA(),INDEX(Capability!$P$5:$P$54,$B$23)))</f>
        <v/>
      </c>
    </row>
    <row r="119">
      <c r="A119" s="35" t="inlineStr">
        <is>
          <t>UCL</t>
        </is>
      </c>
      <c r="B119" s="23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R119">
        <f>IF((CU$1+115)&gt;CS$1,NA(),(CU$1+115)-4)</f>
        <v/>
      </c>
      <c r="CS119">
        <f>IF((CU$1+115)&gt;CS$1,NA(),INDEX('Data Entry'!$H$5:$BE$10004,(CU$1+115)-4,$B$21))</f>
        <v/>
      </c>
      <c r="CT119">
        <f>IF(ISNA(CR119),NA(),INDEX(Capability!$K$5:$K$54,$B$21))</f>
        <v/>
      </c>
      <c r="CU119">
        <f>IF(ISNA(CR119),NA(),INDEX(Capability!$J$5:$J$54,$B$21))</f>
        <v/>
      </c>
      <c r="CV119">
        <f>IF(ISNA(CR119),NA(),INDEX(Capability!$L$5:$L$54,$B$21))</f>
        <v/>
      </c>
      <c r="CW119">
        <f>IF(OR(ISNA(CS119),ISNA(CS118)),NA(),ABS(CS119-CS118))</f>
        <v/>
      </c>
      <c r="CX119">
        <f>IF(ISNA(CR119),NA(),INDEX(Capability!$N$5:$N$54,$B$21))</f>
        <v/>
      </c>
      <c r="CY119">
        <f>IF(ISNA(CR119),NA(),IF(OR(INDEX(Capability!$Q$5:$Q$54,$B$21)="",Settings!$F$7&lt;&gt;"Y"),NA(),INDEX(Capability!$Q$5:$Q$54,$B$21)))</f>
        <v/>
      </c>
      <c r="CZ119">
        <f>IF(ISNA(CR119),NA(),IF(OR(INDEX(Capability!$P$5:$P$54,$B$21)="",Settings!$F$7&lt;&gt;"Y"),NA(),INDEX(Capability!$P$5:$P$54,$B$21)))</f>
        <v/>
      </c>
      <c r="DH119">
        <f>IF((DK$1+115)&gt;DI$1,NA(),(DK$1+115)-4)</f>
        <v/>
      </c>
      <c r="DI119">
        <f>IF((DK$1+115)&gt;DI$1,NA(),INDEX('Data Entry'!$H$5:$BE$10004,(DK$1+115)-4,$B$22))</f>
        <v/>
      </c>
      <c r="DJ119">
        <f>IF(ISNA(DH119),NA(),INDEX(Capability!$K$5:$K$54,$B$22))</f>
        <v/>
      </c>
      <c r="DK119">
        <f>IF(ISNA(DH119),NA(),INDEX(Capability!$J$5:$J$54,$B$22))</f>
        <v/>
      </c>
      <c r="DL119">
        <f>IF(ISNA(DH119),NA(),INDEX(Capability!$L$5:$L$54,$B$22))</f>
        <v/>
      </c>
      <c r="DM119">
        <f>IF(OR(ISNA(DI119),ISNA(DI118)),NA(),ABS(DI119-DI118))</f>
        <v/>
      </c>
      <c r="DN119">
        <f>IF(ISNA(DH119),NA(),INDEX(Capability!$N$5:$N$54,$B$22))</f>
        <v/>
      </c>
      <c r="DO119">
        <f>IF(ISNA(DH119),NA(),IF(OR(INDEX(Capability!$Q$5:$Q$54,$B$22)="",Settings!$F$7&lt;&gt;"Y"),NA(),INDEX(Capability!$Q$5:$Q$54,$B$22)))</f>
        <v/>
      </c>
      <c r="DP119">
        <f>IF(ISNA(DH119),NA(),IF(OR(INDEX(Capability!$P$5:$P$54,$B$22)="",Settings!$F$7&lt;&gt;"Y"),NA(),INDEX(Capability!$P$5:$P$54,$B$22)))</f>
        <v/>
      </c>
      <c r="DX119">
        <f>IF((EA$1+115)&gt;DY$1,NA(),(EA$1+115)-4)</f>
        <v/>
      </c>
      <c r="DY119">
        <f>IF((EA$1+115)&gt;DY$1,NA(),INDEX('Data Entry'!$H$5:$BE$10004,(EA$1+115)-4,$B$23))</f>
        <v/>
      </c>
      <c r="DZ119">
        <f>IF(ISNA(DX119),NA(),INDEX(Capability!$K$5:$K$54,$B$23))</f>
        <v/>
      </c>
      <c r="EA119">
        <f>IF(ISNA(DX119),NA(),INDEX(Capability!$J$5:$J$54,$B$23))</f>
        <v/>
      </c>
      <c r="EB119">
        <f>IF(ISNA(DX119),NA(),INDEX(Capability!$L$5:$L$54,$B$23))</f>
        <v/>
      </c>
      <c r="EC119">
        <f>IF(OR(ISNA(DY119),ISNA(DY118)),NA(),ABS(DY119-DY118))</f>
        <v/>
      </c>
      <c r="ED119">
        <f>IF(ISNA(DX119),NA(),INDEX(Capability!$N$5:$N$54,$B$23))</f>
        <v/>
      </c>
      <c r="EE119">
        <f>IF(ISNA(DX119),NA(),IF(OR(INDEX(Capability!$Q$5:$Q$54,$B$23)="",Settings!$F$7&lt;&gt;"Y"),NA(),INDEX(Capability!$Q$5:$Q$54,$B$23)))</f>
        <v/>
      </c>
      <c r="EF119">
        <f>IF(ISNA(DX119),NA(),IF(OR(INDEX(Capability!$P$5:$P$54,$B$23)="",Settings!$F$7&lt;&gt;"Y"),NA(),INDEX(Capability!$P$5:$P$54,$B$23)))</f>
        <v/>
      </c>
    </row>
    <row r="120">
      <c r="A120" s="35" t="inlineStr">
        <is>
          <t>CL</t>
        </is>
      </c>
      <c r="B120" s="23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R120">
        <f>IF((CU$1+116)&gt;CS$1,NA(),(CU$1+116)-4)</f>
        <v/>
      </c>
      <c r="CS120">
        <f>IF((CU$1+116)&gt;CS$1,NA(),INDEX('Data Entry'!$H$5:$BE$10004,(CU$1+116)-4,$B$21))</f>
        <v/>
      </c>
      <c r="CT120">
        <f>IF(ISNA(CR120),NA(),INDEX(Capability!$K$5:$K$54,$B$21))</f>
        <v/>
      </c>
      <c r="CU120">
        <f>IF(ISNA(CR120),NA(),INDEX(Capability!$J$5:$J$54,$B$21))</f>
        <v/>
      </c>
      <c r="CV120">
        <f>IF(ISNA(CR120),NA(),INDEX(Capability!$L$5:$L$54,$B$21))</f>
        <v/>
      </c>
      <c r="CW120">
        <f>IF(OR(ISNA(CS120),ISNA(CS119)),NA(),ABS(CS120-CS119))</f>
        <v/>
      </c>
      <c r="CX120">
        <f>IF(ISNA(CR120),NA(),INDEX(Capability!$N$5:$N$54,$B$21))</f>
        <v/>
      </c>
      <c r="CY120">
        <f>IF(ISNA(CR120),NA(),IF(OR(INDEX(Capability!$Q$5:$Q$54,$B$21)="",Settings!$F$7&lt;&gt;"Y"),NA(),INDEX(Capability!$Q$5:$Q$54,$B$21)))</f>
        <v/>
      </c>
      <c r="CZ120">
        <f>IF(ISNA(CR120),NA(),IF(OR(INDEX(Capability!$P$5:$P$54,$B$21)="",Settings!$F$7&lt;&gt;"Y"),NA(),INDEX(Capability!$P$5:$P$54,$B$21)))</f>
        <v/>
      </c>
      <c r="DH120">
        <f>IF((DK$1+116)&gt;DI$1,NA(),(DK$1+116)-4)</f>
        <v/>
      </c>
      <c r="DI120">
        <f>IF((DK$1+116)&gt;DI$1,NA(),INDEX('Data Entry'!$H$5:$BE$10004,(DK$1+116)-4,$B$22))</f>
        <v/>
      </c>
      <c r="DJ120">
        <f>IF(ISNA(DH120),NA(),INDEX(Capability!$K$5:$K$54,$B$22))</f>
        <v/>
      </c>
      <c r="DK120">
        <f>IF(ISNA(DH120),NA(),INDEX(Capability!$J$5:$J$54,$B$22))</f>
        <v/>
      </c>
      <c r="DL120">
        <f>IF(ISNA(DH120),NA(),INDEX(Capability!$L$5:$L$54,$B$22))</f>
        <v/>
      </c>
      <c r="DM120">
        <f>IF(OR(ISNA(DI120),ISNA(DI119)),NA(),ABS(DI120-DI119))</f>
        <v/>
      </c>
      <c r="DN120">
        <f>IF(ISNA(DH120),NA(),INDEX(Capability!$N$5:$N$54,$B$22))</f>
        <v/>
      </c>
      <c r="DO120">
        <f>IF(ISNA(DH120),NA(),IF(OR(INDEX(Capability!$Q$5:$Q$54,$B$22)="",Settings!$F$7&lt;&gt;"Y"),NA(),INDEX(Capability!$Q$5:$Q$54,$B$22)))</f>
        <v/>
      </c>
      <c r="DP120">
        <f>IF(ISNA(DH120),NA(),IF(OR(INDEX(Capability!$P$5:$P$54,$B$22)="",Settings!$F$7&lt;&gt;"Y"),NA(),INDEX(Capability!$P$5:$P$54,$B$22)))</f>
        <v/>
      </c>
      <c r="DX120">
        <f>IF((EA$1+116)&gt;DY$1,NA(),(EA$1+116)-4)</f>
        <v/>
      </c>
      <c r="DY120">
        <f>IF((EA$1+116)&gt;DY$1,NA(),INDEX('Data Entry'!$H$5:$BE$10004,(EA$1+116)-4,$B$23))</f>
        <v/>
      </c>
      <c r="DZ120">
        <f>IF(ISNA(DX120),NA(),INDEX(Capability!$K$5:$K$54,$B$23))</f>
        <v/>
      </c>
      <c r="EA120">
        <f>IF(ISNA(DX120),NA(),INDEX(Capability!$J$5:$J$54,$B$23))</f>
        <v/>
      </c>
      <c r="EB120">
        <f>IF(ISNA(DX120),NA(),INDEX(Capability!$L$5:$L$54,$B$23))</f>
        <v/>
      </c>
      <c r="EC120">
        <f>IF(OR(ISNA(DY120),ISNA(DY119)),NA(),ABS(DY120-DY119))</f>
        <v/>
      </c>
      <c r="ED120">
        <f>IF(ISNA(DX120),NA(),INDEX(Capability!$N$5:$N$54,$B$23))</f>
        <v/>
      </c>
      <c r="EE120">
        <f>IF(ISNA(DX120),NA(),IF(OR(INDEX(Capability!$Q$5:$Q$54,$B$23)="",Settings!$F$7&lt;&gt;"Y"),NA(),INDEX(Capability!$Q$5:$Q$54,$B$23)))</f>
        <v/>
      </c>
      <c r="EF120">
        <f>IF(ISNA(DX120),NA(),IF(OR(INDEX(Capability!$P$5:$P$54,$B$23)="",Settings!$F$7&lt;&gt;"Y"),NA(),INDEX(Capability!$P$5:$P$54,$B$23)))</f>
        <v/>
      </c>
    </row>
    <row r="121">
      <c r="A121" s="35" t="inlineStr">
        <is>
          <t>LCL</t>
        </is>
      </c>
      <c r="B121" s="23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R121">
        <f>IF((CU$1+117)&gt;CS$1,NA(),(CU$1+117)-4)</f>
        <v/>
      </c>
      <c r="CS121">
        <f>IF((CU$1+117)&gt;CS$1,NA(),INDEX('Data Entry'!$H$5:$BE$10004,(CU$1+117)-4,$B$21))</f>
        <v/>
      </c>
      <c r="CT121">
        <f>IF(ISNA(CR121),NA(),INDEX(Capability!$K$5:$K$54,$B$21))</f>
        <v/>
      </c>
      <c r="CU121">
        <f>IF(ISNA(CR121),NA(),INDEX(Capability!$J$5:$J$54,$B$21))</f>
        <v/>
      </c>
      <c r="CV121">
        <f>IF(ISNA(CR121),NA(),INDEX(Capability!$L$5:$L$54,$B$21))</f>
        <v/>
      </c>
      <c r="CW121">
        <f>IF(OR(ISNA(CS121),ISNA(CS120)),NA(),ABS(CS121-CS120))</f>
        <v/>
      </c>
      <c r="CX121">
        <f>IF(ISNA(CR121),NA(),INDEX(Capability!$N$5:$N$54,$B$21))</f>
        <v/>
      </c>
      <c r="CY121">
        <f>IF(ISNA(CR121),NA(),IF(OR(INDEX(Capability!$Q$5:$Q$54,$B$21)="",Settings!$F$7&lt;&gt;"Y"),NA(),INDEX(Capability!$Q$5:$Q$54,$B$21)))</f>
        <v/>
      </c>
      <c r="CZ121">
        <f>IF(ISNA(CR121),NA(),IF(OR(INDEX(Capability!$P$5:$P$54,$B$21)="",Settings!$F$7&lt;&gt;"Y"),NA(),INDEX(Capability!$P$5:$P$54,$B$21)))</f>
        <v/>
      </c>
      <c r="DH121">
        <f>IF((DK$1+117)&gt;DI$1,NA(),(DK$1+117)-4)</f>
        <v/>
      </c>
      <c r="DI121">
        <f>IF((DK$1+117)&gt;DI$1,NA(),INDEX('Data Entry'!$H$5:$BE$10004,(DK$1+117)-4,$B$22))</f>
        <v/>
      </c>
      <c r="DJ121">
        <f>IF(ISNA(DH121),NA(),INDEX(Capability!$K$5:$K$54,$B$22))</f>
        <v/>
      </c>
      <c r="DK121">
        <f>IF(ISNA(DH121),NA(),INDEX(Capability!$J$5:$J$54,$B$22))</f>
        <v/>
      </c>
      <c r="DL121">
        <f>IF(ISNA(DH121),NA(),INDEX(Capability!$L$5:$L$54,$B$22))</f>
        <v/>
      </c>
      <c r="DM121">
        <f>IF(OR(ISNA(DI121),ISNA(DI120)),NA(),ABS(DI121-DI120))</f>
        <v/>
      </c>
      <c r="DN121">
        <f>IF(ISNA(DH121),NA(),INDEX(Capability!$N$5:$N$54,$B$22))</f>
        <v/>
      </c>
      <c r="DO121">
        <f>IF(ISNA(DH121),NA(),IF(OR(INDEX(Capability!$Q$5:$Q$54,$B$22)="",Settings!$F$7&lt;&gt;"Y"),NA(),INDEX(Capability!$Q$5:$Q$54,$B$22)))</f>
        <v/>
      </c>
      <c r="DP121">
        <f>IF(ISNA(DH121),NA(),IF(OR(INDEX(Capability!$P$5:$P$54,$B$22)="",Settings!$F$7&lt;&gt;"Y"),NA(),INDEX(Capability!$P$5:$P$54,$B$22)))</f>
        <v/>
      </c>
      <c r="DX121">
        <f>IF((EA$1+117)&gt;DY$1,NA(),(EA$1+117)-4)</f>
        <v/>
      </c>
      <c r="DY121">
        <f>IF((EA$1+117)&gt;DY$1,NA(),INDEX('Data Entry'!$H$5:$BE$10004,(EA$1+117)-4,$B$23))</f>
        <v/>
      </c>
      <c r="DZ121">
        <f>IF(ISNA(DX121),NA(),INDEX(Capability!$K$5:$K$54,$B$23))</f>
        <v/>
      </c>
      <c r="EA121">
        <f>IF(ISNA(DX121),NA(),INDEX(Capability!$J$5:$J$54,$B$23))</f>
        <v/>
      </c>
      <c r="EB121">
        <f>IF(ISNA(DX121),NA(),INDEX(Capability!$L$5:$L$54,$B$23))</f>
        <v/>
      </c>
      <c r="EC121">
        <f>IF(OR(ISNA(DY121),ISNA(DY120)),NA(),ABS(DY121-DY120))</f>
        <v/>
      </c>
      <c r="ED121">
        <f>IF(ISNA(DX121),NA(),INDEX(Capability!$N$5:$N$54,$B$23))</f>
        <v/>
      </c>
      <c r="EE121">
        <f>IF(ISNA(DX121),NA(),IF(OR(INDEX(Capability!$Q$5:$Q$54,$B$23)="",Settings!$F$7&lt;&gt;"Y"),NA(),INDEX(Capability!$Q$5:$Q$54,$B$23)))</f>
        <v/>
      </c>
      <c r="EF121">
        <f>IF(ISNA(DX121),NA(),IF(OR(INDEX(Capability!$P$5:$P$54,$B$23)="",Settings!$F$7&lt;&gt;"Y"),NA(),INDEX(Capability!$P$5:$P$54,$B$23)))</f>
        <v/>
      </c>
    </row>
    <row r="122">
      <c r="A122" s="35" t="inlineStr">
        <is>
          <t>mR-bar</t>
        </is>
      </c>
      <c r="B122" s="23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R122">
        <f>IF((CU$1+118)&gt;CS$1,NA(),(CU$1+118)-4)</f>
        <v/>
      </c>
      <c r="CS122">
        <f>IF((CU$1+118)&gt;CS$1,NA(),INDEX('Data Entry'!$H$5:$BE$10004,(CU$1+118)-4,$B$21))</f>
        <v/>
      </c>
      <c r="CT122">
        <f>IF(ISNA(CR122),NA(),INDEX(Capability!$K$5:$K$54,$B$21))</f>
        <v/>
      </c>
      <c r="CU122">
        <f>IF(ISNA(CR122),NA(),INDEX(Capability!$J$5:$J$54,$B$21))</f>
        <v/>
      </c>
      <c r="CV122">
        <f>IF(ISNA(CR122),NA(),INDEX(Capability!$L$5:$L$54,$B$21))</f>
        <v/>
      </c>
      <c r="CW122">
        <f>IF(OR(ISNA(CS122),ISNA(CS121)),NA(),ABS(CS122-CS121))</f>
        <v/>
      </c>
      <c r="CX122">
        <f>IF(ISNA(CR122),NA(),INDEX(Capability!$N$5:$N$54,$B$21))</f>
        <v/>
      </c>
      <c r="CY122">
        <f>IF(ISNA(CR122),NA(),IF(OR(INDEX(Capability!$Q$5:$Q$54,$B$21)="",Settings!$F$7&lt;&gt;"Y"),NA(),INDEX(Capability!$Q$5:$Q$54,$B$21)))</f>
        <v/>
      </c>
      <c r="CZ122">
        <f>IF(ISNA(CR122),NA(),IF(OR(INDEX(Capability!$P$5:$P$54,$B$21)="",Settings!$F$7&lt;&gt;"Y"),NA(),INDEX(Capability!$P$5:$P$54,$B$21)))</f>
        <v/>
      </c>
      <c r="DH122">
        <f>IF((DK$1+118)&gt;DI$1,NA(),(DK$1+118)-4)</f>
        <v/>
      </c>
      <c r="DI122">
        <f>IF((DK$1+118)&gt;DI$1,NA(),INDEX('Data Entry'!$H$5:$BE$10004,(DK$1+118)-4,$B$22))</f>
        <v/>
      </c>
      <c r="DJ122">
        <f>IF(ISNA(DH122),NA(),INDEX(Capability!$K$5:$K$54,$B$22))</f>
        <v/>
      </c>
      <c r="DK122">
        <f>IF(ISNA(DH122),NA(),INDEX(Capability!$J$5:$J$54,$B$22))</f>
        <v/>
      </c>
      <c r="DL122">
        <f>IF(ISNA(DH122),NA(),INDEX(Capability!$L$5:$L$54,$B$22))</f>
        <v/>
      </c>
      <c r="DM122">
        <f>IF(OR(ISNA(DI122),ISNA(DI121)),NA(),ABS(DI122-DI121))</f>
        <v/>
      </c>
      <c r="DN122">
        <f>IF(ISNA(DH122),NA(),INDEX(Capability!$N$5:$N$54,$B$22))</f>
        <v/>
      </c>
      <c r="DO122">
        <f>IF(ISNA(DH122),NA(),IF(OR(INDEX(Capability!$Q$5:$Q$54,$B$22)="",Settings!$F$7&lt;&gt;"Y"),NA(),INDEX(Capability!$Q$5:$Q$54,$B$22)))</f>
        <v/>
      </c>
      <c r="DP122">
        <f>IF(ISNA(DH122),NA(),IF(OR(INDEX(Capability!$P$5:$P$54,$B$22)="",Settings!$F$7&lt;&gt;"Y"),NA(),INDEX(Capability!$P$5:$P$54,$B$22)))</f>
        <v/>
      </c>
      <c r="DX122">
        <f>IF((EA$1+118)&gt;DY$1,NA(),(EA$1+118)-4)</f>
        <v/>
      </c>
      <c r="DY122">
        <f>IF((EA$1+118)&gt;DY$1,NA(),INDEX('Data Entry'!$H$5:$BE$10004,(EA$1+118)-4,$B$23))</f>
        <v/>
      </c>
      <c r="DZ122">
        <f>IF(ISNA(DX122),NA(),INDEX(Capability!$K$5:$K$54,$B$23))</f>
        <v/>
      </c>
      <c r="EA122">
        <f>IF(ISNA(DX122),NA(),INDEX(Capability!$J$5:$J$54,$B$23))</f>
        <v/>
      </c>
      <c r="EB122">
        <f>IF(ISNA(DX122),NA(),INDEX(Capability!$L$5:$L$54,$B$23))</f>
        <v/>
      </c>
      <c r="EC122">
        <f>IF(OR(ISNA(DY122),ISNA(DY121)),NA(),ABS(DY122-DY121))</f>
        <v/>
      </c>
      <c r="ED122">
        <f>IF(ISNA(DX122),NA(),INDEX(Capability!$N$5:$N$54,$B$23))</f>
        <v/>
      </c>
      <c r="EE122">
        <f>IF(ISNA(DX122),NA(),IF(OR(INDEX(Capability!$Q$5:$Q$54,$B$23)="",Settings!$F$7&lt;&gt;"Y"),NA(),INDEX(Capability!$Q$5:$Q$54,$B$23)))</f>
        <v/>
      </c>
      <c r="EF122">
        <f>IF(ISNA(DX122),NA(),IF(OR(INDEX(Capability!$P$5:$P$54,$B$23)="",Settings!$F$7&lt;&gt;"Y"),NA(),INDEX(Capability!$P$5:$P$54,$B$23)))</f>
        <v/>
      </c>
    </row>
    <row r="123">
      <c r="A123" s="35" t="inlineStr">
        <is>
          <t>mR UCL</t>
        </is>
      </c>
      <c r="B123" s="23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R123">
        <f>IF((CU$1+119)&gt;CS$1,NA(),(CU$1+119)-4)</f>
        <v/>
      </c>
      <c r="CS123">
        <f>IF((CU$1+119)&gt;CS$1,NA(),INDEX('Data Entry'!$H$5:$BE$10004,(CU$1+119)-4,$B$21))</f>
        <v/>
      </c>
      <c r="CT123">
        <f>IF(ISNA(CR123),NA(),INDEX(Capability!$K$5:$K$54,$B$21))</f>
        <v/>
      </c>
      <c r="CU123">
        <f>IF(ISNA(CR123),NA(),INDEX(Capability!$J$5:$J$54,$B$21))</f>
        <v/>
      </c>
      <c r="CV123">
        <f>IF(ISNA(CR123),NA(),INDEX(Capability!$L$5:$L$54,$B$21))</f>
        <v/>
      </c>
      <c r="CW123">
        <f>IF(OR(ISNA(CS123),ISNA(CS122)),NA(),ABS(CS123-CS122))</f>
        <v/>
      </c>
      <c r="CX123">
        <f>IF(ISNA(CR123),NA(),INDEX(Capability!$N$5:$N$54,$B$21))</f>
        <v/>
      </c>
      <c r="CY123">
        <f>IF(ISNA(CR123),NA(),IF(OR(INDEX(Capability!$Q$5:$Q$54,$B$21)="",Settings!$F$7&lt;&gt;"Y"),NA(),INDEX(Capability!$Q$5:$Q$54,$B$21)))</f>
        <v/>
      </c>
      <c r="CZ123">
        <f>IF(ISNA(CR123),NA(),IF(OR(INDEX(Capability!$P$5:$P$54,$B$21)="",Settings!$F$7&lt;&gt;"Y"),NA(),INDEX(Capability!$P$5:$P$54,$B$21)))</f>
        <v/>
      </c>
      <c r="DH123">
        <f>IF((DK$1+119)&gt;DI$1,NA(),(DK$1+119)-4)</f>
        <v/>
      </c>
      <c r="DI123">
        <f>IF((DK$1+119)&gt;DI$1,NA(),INDEX('Data Entry'!$H$5:$BE$10004,(DK$1+119)-4,$B$22))</f>
        <v/>
      </c>
      <c r="DJ123">
        <f>IF(ISNA(DH123),NA(),INDEX(Capability!$K$5:$K$54,$B$22))</f>
        <v/>
      </c>
      <c r="DK123">
        <f>IF(ISNA(DH123),NA(),INDEX(Capability!$J$5:$J$54,$B$22))</f>
        <v/>
      </c>
      <c r="DL123">
        <f>IF(ISNA(DH123),NA(),INDEX(Capability!$L$5:$L$54,$B$22))</f>
        <v/>
      </c>
      <c r="DM123">
        <f>IF(OR(ISNA(DI123),ISNA(DI122)),NA(),ABS(DI123-DI122))</f>
        <v/>
      </c>
      <c r="DN123">
        <f>IF(ISNA(DH123),NA(),INDEX(Capability!$N$5:$N$54,$B$22))</f>
        <v/>
      </c>
      <c r="DO123">
        <f>IF(ISNA(DH123),NA(),IF(OR(INDEX(Capability!$Q$5:$Q$54,$B$22)="",Settings!$F$7&lt;&gt;"Y"),NA(),INDEX(Capability!$Q$5:$Q$54,$B$22)))</f>
        <v/>
      </c>
      <c r="DP123">
        <f>IF(ISNA(DH123),NA(),IF(OR(INDEX(Capability!$P$5:$P$54,$B$22)="",Settings!$F$7&lt;&gt;"Y"),NA(),INDEX(Capability!$P$5:$P$54,$B$22)))</f>
        <v/>
      </c>
      <c r="DX123">
        <f>IF((EA$1+119)&gt;DY$1,NA(),(EA$1+119)-4)</f>
        <v/>
      </c>
      <c r="DY123">
        <f>IF((EA$1+119)&gt;DY$1,NA(),INDEX('Data Entry'!$H$5:$BE$10004,(EA$1+119)-4,$B$23))</f>
        <v/>
      </c>
      <c r="DZ123">
        <f>IF(ISNA(DX123),NA(),INDEX(Capability!$K$5:$K$54,$B$23))</f>
        <v/>
      </c>
      <c r="EA123">
        <f>IF(ISNA(DX123),NA(),INDEX(Capability!$J$5:$J$54,$B$23))</f>
        <v/>
      </c>
      <c r="EB123">
        <f>IF(ISNA(DX123),NA(),INDEX(Capability!$L$5:$L$54,$B$23))</f>
        <v/>
      </c>
      <c r="EC123">
        <f>IF(OR(ISNA(DY123),ISNA(DY122)),NA(),ABS(DY123-DY122))</f>
        <v/>
      </c>
      <c r="ED123">
        <f>IF(ISNA(DX123),NA(),INDEX(Capability!$N$5:$N$54,$B$23))</f>
        <v/>
      </c>
      <c r="EE123">
        <f>IF(ISNA(DX123),NA(),IF(OR(INDEX(Capability!$Q$5:$Q$54,$B$23)="",Settings!$F$7&lt;&gt;"Y"),NA(),INDEX(Capability!$Q$5:$Q$54,$B$23)))</f>
        <v/>
      </c>
      <c r="EF123">
        <f>IF(ISNA(DX123),NA(),IF(OR(INDEX(Capability!$P$5:$P$54,$B$23)="",Settings!$F$7&lt;&gt;"Y"),NA(),INDEX(Capability!$P$5:$P$54,$B$23)))</f>
        <v/>
      </c>
    </row>
    <row r="124">
      <c r="A124" s="37" t="inlineStr">
        <is>
          <t>SPECIFICATION</t>
        </is>
      </c>
      <c r="B124" s="28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R124">
        <f>IF((CU$1+120)&gt;CS$1,NA(),(CU$1+120)-4)</f>
        <v/>
      </c>
      <c r="CS124">
        <f>IF((CU$1+120)&gt;CS$1,NA(),INDEX('Data Entry'!$H$5:$BE$10004,(CU$1+120)-4,$B$21))</f>
        <v/>
      </c>
      <c r="CT124">
        <f>IF(ISNA(CR124),NA(),INDEX(Capability!$K$5:$K$54,$B$21))</f>
        <v/>
      </c>
      <c r="CU124">
        <f>IF(ISNA(CR124),NA(),INDEX(Capability!$J$5:$J$54,$B$21))</f>
        <v/>
      </c>
      <c r="CV124">
        <f>IF(ISNA(CR124),NA(),INDEX(Capability!$L$5:$L$54,$B$21))</f>
        <v/>
      </c>
      <c r="CW124">
        <f>IF(OR(ISNA(CS124),ISNA(CS123)),NA(),ABS(CS124-CS123))</f>
        <v/>
      </c>
      <c r="CX124">
        <f>IF(ISNA(CR124),NA(),INDEX(Capability!$N$5:$N$54,$B$21))</f>
        <v/>
      </c>
      <c r="CY124">
        <f>IF(ISNA(CR124),NA(),IF(OR(INDEX(Capability!$Q$5:$Q$54,$B$21)="",Settings!$F$7&lt;&gt;"Y"),NA(),INDEX(Capability!$Q$5:$Q$54,$B$21)))</f>
        <v/>
      </c>
      <c r="CZ124">
        <f>IF(ISNA(CR124),NA(),IF(OR(INDEX(Capability!$P$5:$P$54,$B$21)="",Settings!$F$7&lt;&gt;"Y"),NA(),INDEX(Capability!$P$5:$P$54,$B$21)))</f>
        <v/>
      </c>
      <c r="DH124">
        <f>IF((DK$1+120)&gt;DI$1,NA(),(DK$1+120)-4)</f>
        <v/>
      </c>
      <c r="DI124">
        <f>IF((DK$1+120)&gt;DI$1,NA(),INDEX('Data Entry'!$H$5:$BE$10004,(DK$1+120)-4,$B$22))</f>
        <v/>
      </c>
      <c r="DJ124">
        <f>IF(ISNA(DH124),NA(),INDEX(Capability!$K$5:$K$54,$B$22))</f>
        <v/>
      </c>
      <c r="DK124">
        <f>IF(ISNA(DH124),NA(),INDEX(Capability!$J$5:$J$54,$B$22))</f>
        <v/>
      </c>
      <c r="DL124">
        <f>IF(ISNA(DH124),NA(),INDEX(Capability!$L$5:$L$54,$B$22))</f>
        <v/>
      </c>
      <c r="DM124">
        <f>IF(OR(ISNA(DI124),ISNA(DI123)),NA(),ABS(DI124-DI123))</f>
        <v/>
      </c>
      <c r="DN124">
        <f>IF(ISNA(DH124),NA(),INDEX(Capability!$N$5:$N$54,$B$22))</f>
        <v/>
      </c>
      <c r="DO124">
        <f>IF(ISNA(DH124),NA(),IF(OR(INDEX(Capability!$Q$5:$Q$54,$B$22)="",Settings!$F$7&lt;&gt;"Y"),NA(),INDEX(Capability!$Q$5:$Q$54,$B$22)))</f>
        <v/>
      </c>
      <c r="DP124">
        <f>IF(ISNA(DH124),NA(),IF(OR(INDEX(Capability!$P$5:$P$54,$B$22)="",Settings!$F$7&lt;&gt;"Y"),NA(),INDEX(Capability!$P$5:$P$54,$B$22)))</f>
        <v/>
      </c>
      <c r="DX124">
        <f>IF((EA$1+120)&gt;DY$1,NA(),(EA$1+120)-4)</f>
        <v/>
      </c>
      <c r="DY124">
        <f>IF((EA$1+120)&gt;DY$1,NA(),INDEX('Data Entry'!$H$5:$BE$10004,(EA$1+120)-4,$B$23))</f>
        <v/>
      </c>
      <c r="DZ124">
        <f>IF(ISNA(DX124),NA(),INDEX(Capability!$K$5:$K$54,$B$23))</f>
        <v/>
      </c>
      <c r="EA124">
        <f>IF(ISNA(DX124),NA(),INDEX(Capability!$J$5:$J$54,$B$23))</f>
        <v/>
      </c>
      <c r="EB124">
        <f>IF(ISNA(DX124),NA(),INDEX(Capability!$L$5:$L$54,$B$23))</f>
        <v/>
      </c>
      <c r="EC124">
        <f>IF(OR(ISNA(DY124),ISNA(DY123)),NA(),ABS(DY124-DY123))</f>
        <v/>
      </c>
      <c r="ED124">
        <f>IF(ISNA(DX124),NA(),INDEX(Capability!$N$5:$N$54,$B$23))</f>
        <v/>
      </c>
      <c r="EE124">
        <f>IF(ISNA(DX124),NA(),IF(OR(INDEX(Capability!$Q$5:$Q$54,$B$23)="",Settings!$F$7&lt;&gt;"Y"),NA(),INDEX(Capability!$Q$5:$Q$54,$B$23)))</f>
        <v/>
      </c>
      <c r="EF124">
        <f>IF(ISNA(DX124),NA(),IF(OR(INDEX(Capability!$P$5:$P$54,$B$23)="",Settings!$F$7&lt;&gt;"Y"),NA(),INDEX(Capability!$P$5:$P$54,$B$23)))</f>
        <v/>
      </c>
    </row>
    <row r="125">
      <c r="A125" s="35" t="inlineStr">
        <is>
          <t>USL</t>
        </is>
      </c>
      <c r="B125" s="23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R125">
        <f>IF((CU$1+121)&gt;CS$1,NA(),(CU$1+121)-4)</f>
        <v/>
      </c>
      <c r="CS125">
        <f>IF((CU$1+121)&gt;CS$1,NA(),INDEX('Data Entry'!$H$5:$BE$10004,(CU$1+121)-4,$B$21))</f>
        <v/>
      </c>
      <c r="CT125">
        <f>IF(ISNA(CR125),NA(),INDEX(Capability!$K$5:$K$54,$B$21))</f>
        <v/>
      </c>
      <c r="CU125">
        <f>IF(ISNA(CR125),NA(),INDEX(Capability!$J$5:$J$54,$B$21))</f>
        <v/>
      </c>
      <c r="CV125">
        <f>IF(ISNA(CR125),NA(),INDEX(Capability!$L$5:$L$54,$B$21))</f>
        <v/>
      </c>
      <c r="CW125">
        <f>IF(OR(ISNA(CS125),ISNA(CS124)),NA(),ABS(CS125-CS124))</f>
        <v/>
      </c>
      <c r="CX125">
        <f>IF(ISNA(CR125),NA(),INDEX(Capability!$N$5:$N$54,$B$21))</f>
        <v/>
      </c>
      <c r="CY125">
        <f>IF(ISNA(CR125),NA(),IF(OR(INDEX(Capability!$Q$5:$Q$54,$B$21)="",Settings!$F$7&lt;&gt;"Y"),NA(),INDEX(Capability!$Q$5:$Q$54,$B$21)))</f>
        <v/>
      </c>
      <c r="CZ125">
        <f>IF(ISNA(CR125),NA(),IF(OR(INDEX(Capability!$P$5:$P$54,$B$21)="",Settings!$F$7&lt;&gt;"Y"),NA(),INDEX(Capability!$P$5:$P$54,$B$21)))</f>
        <v/>
      </c>
      <c r="DH125">
        <f>IF((DK$1+121)&gt;DI$1,NA(),(DK$1+121)-4)</f>
        <v/>
      </c>
      <c r="DI125">
        <f>IF((DK$1+121)&gt;DI$1,NA(),INDEX('Data Entry'!$H$5:$BE$10004,(DK$1+121)-4,$B$22))</f>
        <v/>
      </c>
      <c r="DJ125">
        <f>IF(ISNA(DH125),NA(),INDEX(Capability!$K$5:$K$54,$B$22))</f>
        <v/>
      </c>
      <c r="DK125">
        <f>IF(ISNA(DH125),NA(),INDEX(Capability!$J$5:$J$54,$B$22))</f>
        <v/>
      </c>
      <c r="DL125">
        <f>IF(ISNA(DH125),NA(),INDEX(Capability!$L$5:$L$54,$B$22))</f>
        <v/>
      </c>
      <c r="DM125">
        <f>IF(OR(ISNA(DI125),ISNA(DI124)),NA(),ABS(DI125-DI124))</f>
        <v/>
      </c>
      <c r="DN125">
        <f>IF(ISNA(DH125),NA(),INDEX(Capability!$N$5:$N$54,$B$22))</f>
        <v/>
      </c>
      <c r="DO125">
        <f>IF(ISNA(DH125),NA(),IF(OR(INDEX(Capability!$Q$5:$Q$54,$B$22)="",Settings!$F$7&lt;&gt;"Y"),NA(),INDEX(Capability!$Q$5:$Q$54,$B$22)))</f>
        <v/>
      </c>
      <c r="DP125">
        <f>IF(ISNA(DH125),NA(),IF(OR(INDEX(Capability!$P$5:$P$54,$B$22)="",Settings!$F$7&lt;&gt;"Y"),NA(),INDEX(Capability!$P$5:$P$54,$B$22)))</f>
        <v/>
      </c>
      <c r="DX125">
        <f>IF((EA$1+121)&gt;DY$1,NA(),(EA$1+121)-4)</f>
        <v/>
      </c>
      <c r="DY125">
        <f>IF((EA$1+121)&gt;DY$1,NA(),INDEX('Data Entry'!$H$5:$BE$10004,(EA$1+121)-4,$B$23))</f>
        <v/>
      </c>
      <c r="DZ125">
        <f>IF(ISNA(DX125),NA(),INDEX(Capability!$K$5:$K$54,$B$23))</f>
        <v/>
      </c>
      <c r="EA125">
        <f>IF(ISNA(DX125),NA(),INDEX(Capability!$J$5:$J$54,$B$23))</f>
        <v/>
      </c>
      <c r="EB125">
        <f>IF(ISNA(DX125),NA(),INDEX(Capability!$L$5:$L$54,$B$23))</f>
        <v/>
      </c>
      <c r="EC125">
        <f>IF(OR(ISNA(DY125),ISNA(DY124)),NA(),ABS(DY125-DY124))</f>
        <v/>
      </c>
      <c r="ED125">
        <f>IF(ISNA(DX125),NA(),INDEX(Capability!$N$5:$N$54,$B$23))</f>
        <v/>
      </c>
      <c r="EE125">
        <f>IF(ISNA(DX125),NA(),IF(OR(INDEX(Capability!$Q$5:$Q$54,$B$23)="",Settings!$F$7&lt;&gt;"Y"),NA(),INDEX(Capability!$Q$5:$Q$54,$B$23)))</f>
        <v/>
      </c>
      <c r="EF125">
        <f>IF(ISNA(DX125),NA(),IF(OR(INDEX(Capability!$P$5:$P$54,$B$23)="",Settings!$F$7&lt;&gt;"Y"),NA(),INDEX(Capability!$P$5:$P$54,$B$23)))</f>
        <v/>
      </c>
    </row>
    <row r="126">
      <c r="A126" s="35" t="inlineStr">
        <is>
          <t>Nominal</t>
        </is>
      </c>
      <c r="B126" s="23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R126">
        <f>IF((CU$1+122)&gt;CS$1,NA(),(CU$1+122)-4)</f>
        <v/>
      </c>
      <c r="CS126">
        <f>IF((CU$1+122)&gt;CS$1,NA(),INDEX('Data Entry'!$H$5:$BE$10004,(CU$1+122)-4,$B$21))</f>
        <v/>
      </c>
      <c r="CT126">
        <f>IF(ISNA(CR126),NA(),INDEX(Capability!$K$5:$K$54,$B$21))</f>
        <v/>
      </c>
      <c r="CU126">
        <f>IF(ISNA(CR126),NA(),INDEX(Capability!$J$5:$J$54,$B$21))</f>
        <v/>
      </c>
      <c r="CV126">
        <f>IF(ISNA(CR126),NA(),INDEX(Capability!$L$5:$L$54,$B$21))</f>
        <v/>
      </c>
      <c r="CW126">
        <f>IF(OR(ISNA(CS126),ISNA(CS125)),NA(),ABS(CS126-CS125))</f>
        <v/>
      </c>
      <c r="CX126">
        <f>IF(ISNA(CR126),NA(),INDEX(Capability!$N$5:$N$54,$B$21))</f>
        <v/>
      </c>
      <c r="CY126">
        <f>IF(ISNA(CR126),NA(),IF(OR(INDEX(Capability!$Q$5:$Q$54,$B$21)="",Settings!$F$7&lt;&gt;"Y"),NA(),INDEX(Capability!$Q$5:$Q$54,$B$21)))</f>
        <v/>
      </c>
      <c r="CZ126">
        <f>IF(ISNA(CR126),NA(),IF(OR(INDEX(Capability!$P$5:$P$54,$B$21)="",Settings!$F$7&lt;&gt;"Y"),NA(),INDEX(Capability!$P$5:$P$54,$B$21)))</f>
        <v/>
      </c>
      <c r="DH126">
        <f>IF((DK$1+122)&gt;DI$1,NA(),(DK$1+122)-4)</f>
        <v/>
      </c>
      <c r="DI126">
        <f>IF((DK$1+122)&gt;DI$1,NA(),INDEX('Data Entry'!$H$5:$BE$10004,(DK$1+122)-4,$B$22))</f>
        <v/>
      </c>
      <c r="DJ126">
        <f>IF(ISNA(DH126),NA(),INDEX(Capability!$K$5:$K$54,$B$22))</f>
        <v/>
      </c>
      <c r="DK126">
        <f>IF(ISNA(DH126),NA(),INDEX(Capability!$J$5:$J$54,$B$22))</f>
        <v/>
      </c>
      <c r="DL126">
        <f>IF(ISNA(DH126),NA(),INDEX(Capability!$L$5:$L$54,$B$22))</f>
        <v/>
      </c>
      <c r="DM126">
        <f>IF(OR(ISNA(DI126),ISNA(DI125)),NA(),ABS(DI126-DI125))</f>
        <v/>
      </c>
      <c r="DN126">
        <f>IF(ISNA(DH126),NA(),INDEX(Capability!$N$5:$N$54,$B$22))</f>
        <v/>
      </c>
      <c r="DO126">
        <f>IF(ISNA(DH126),NA(),IF(OR(INDEX(Capability!$Q$5:$Q$54,$B$22)="",Settings!$F$7&lt;&gt;"Y"),NA(),INDEX(Capability!$Q$5:$Q$54,$B$22)))</f>
        <v/>
      </c>
      <c r="DP126">
        <f>IF(ISNA(DH126),NA(),IF(OR(INDEX(Capability!$P$5:$P$54,$B$22)="",Settings!$F$7&lt;&gt;"Y"),NA(),INDEX(Capability!$P$5:$P$54,$B$22)))</f>
        <v/>
      </c>
      <c r="DX126">
        <f>IF((EA$1+122)&gt;DY$1,NA(),(EA$1+122)-4)</f>
        <v/>
      </c>
      <c r="DY126">
        <f>IF((EA$1+122)&gt;DY$1,NA(),INDEX('Data Entry'!$H$5:$BE$10004,(EA$1+122)-4,$B$23))</f>
        <v/>
      </c>
      <c r="DZ126">
        <f>IF(ISNA(DX126),NA(),INDEX(Capability!$K$5:$K$54,$B$23))</f>
        <v/>
      </c>
      <c r="EA126">
        <f>IF(ISNA(DX126),NA(),INDEX(Capability!$J$5:$J$54,$B$23))</f>
        <v/>
      </c>
      <c r="EB126">
        <f>IF(ISNA(DX126),NA(),INDEX(Capability!$L$5:$L$54,$B$23))</f>
        <v/>
      </c>
      <c r="EC126">
        <f>IF(OR(ISNA(DY126),ISNA(DY125)),NA(),ABS(DY126-DY125))</f>
        <v/>
      </c>
      <c r="ED126">
        <f>IF(ISNA(DX126),NA(),INDEX(Capability!$N$5:$N$54,$B$23))</f>
        <v/>
      </c>
      <c r="EE126">
        <f>IF(ISNA(DX126),NA(),IF(OR(INDEX(Capability!$Q$5:$Q$54,$B$23)="",Settings!$F$7&lt;&gt;"Y"),NA(),INDEX(Capability!$Q$5:$Q$54,$B$23)))</f>
        <v/>
      </c>
      <c r="EF126">
        <f>IF(ISNA(DX126),NA(),IF(OR(INDEX(Capability!$P$5:$P$54,$B$23)="",Settings!$F$7&lt;&gt;"Y"),NA(),INDEX(Capability!$P$5:$P$54,$B$23)))</f>
        <v/>
      </c>
    </row>
    <row r="127">
      <c r="A127" s="35" t="inlineStr">
        <is>
          <t>LSL</t>
        </is>
      </c>
      <c r="B127" s="23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R127">
        <f>IF((CU$1+123)&gt;CS$1,NA(),(CU$1+123)-4)</f>
        <v/>
      </c>
      <c r="CS127">
        <f>IF((CU$1+123)&gt;CS$1,NA(),INDEX('Data Entry'!$H$5:$BE$10004,(CU$1+123)-4,$B$21))</f>
        <v/>
      </c>
      <c r="CT127">
        <f>IF(ISNA(CR127),NA(),INDEX(Capability!$K$5:$K$54,$B$21))</f>
        <v/>
      </c>
      <c r="CU127">
        <f>IF(ISNA(CR127),NA(),INDEX(Capability!$J$5:$J$54,$B$21))</f>
        <v/>
      </c>
      <c r="CV127">
        <f>IF(ISNA(CR127),NA(),INDEX(Capability!$L$5:$L$54,$B$21))</f>
        <v/>
      </c>
      <c r="CW127">
        <f>IF(OR(ISNA(CS127),ISNA(CS126)),NA(),ABS(CS127-CS126))</f>
        <v/>
      </c>
      <c r="CX127">
        <f>IF(ISNA(CR127),NA(),INDEX(Capability!$N$5:$N$54,$B$21))</f>
        <v/>
      </c>
      <c r="CY127">
        <f>IF(ISNA(CR127),NA(),IF(OR(INDEX(Capability!$Q$5:$Q$54,$B$21)="",Settings!$F$7&lt;&gt;"Y"),NA(),INDEX(Capability!$Q$5:$Q$54,$B$21)))</f>
        <v/>
      </c>
      <c r="CZ127">
        <f>IF(ISNA(CR127),NA(),IF(OR(INDEX(Capability!$P$5:$P$54,$B$21)="",Settings!$F$7&lt;&gt;"Y"),NA(),INDEX(Capability!$P$5:$P$54,$B$21)))</f>
        <v/>
      </c>
      <c r="DH127">
        <f>IF((DK$1+123)&gt;DI$1,NA(),(DK$1+123)-4)</f>
        <v/>
      </c>
      <c r="DI127">
        <f>IF((DK$1+123)&gt;DI$1,NA(),INDEX('Data Entry'!$H$5:$BE$10004,(DK$1+123)-4,$B$22))</f>
        <v/>
      </c>
      <c r="DJ127">
        <f>IF(ISNA(DH127),NA(),INDEX(Capability!$K$5:$K$54,$B$22))</f>
        <v/>
      </c>
      <c r="DK127">
        <f>IF(ISNA(DH127),NA(),INDEX(Capability!$J$5:$J$54,$B$22))</f>
        <v/>
      </c>
      <c r="DL127">
        <f>IF(ISNA(DH127),NA(),INDEX(Capability!$L$5:$L$54,$B$22))</f>
        <v/>
      </c>
      <c r="DM127">
        <f>IF(OR(ISNA(DI127),ISNA(DI126)),NA(),ABS(DI127-DI126))</f>
        <v/>
      </c>
      <c r="DN127">
        <f>IF(ISNA(DH127),NA(),INDEX(Capability!$N$5:$N$54,$B$22))</f>
        <v/>
      </c>
      <c r="DO127">
        <f>IF(ISNA(DH127),NA(),IF(OR(INDEX(Capability!$Q$5:$Q$54,$B$22)="",Settings!$F$7&lt;&gt;"Y"),NA(),INDEX(Capability!$Q$5:$Q$54,$B$22)))</f>
        <v/>
      </c>
      <c r="DP127">
        <f>IF(ISNA(DH127),NA(),IF(OR(INDEX(Capability!$P$5:$P$54,$B$22)="",Settings!$F$7&lt;&gt;"Y"),NA(),INDEX(Capability!$P$5:$P$54,$B$22)))</f>
        <v/>
      </c>
      <c r="DX127">
        <f>IF((EA$1+123)&gt;DY$1,NA(),(EA$1+123)-4)</f>
        <v/>
      </c>
      <c r="DY127">
        <f>IF((EA$1+123)&gt;DY$1,NA(),INDEX('Data Entry'!$H$5:$BE$10004,(EA$1+123)-4,$B$23))</f>
        <v/>
      </c>
      <c r="DZ127">
        <f>IF(ISNA(DX127),NA(),INDEX(Capability!$K$5:$K$54,$B$23))</f>
        <v/>
      </c>
      <c r="EA127">
        <f>IF(ISNA(DX127),NA(),INDEX(Capability!$J$5:$J$54,$B$23))</f>
        <v/>
      </c>
      <c r="EB127">
        <f>IF(ISNA(DX127),NA(),INDEX(Capability!$L$5:$L$54,$B$23))</f>
        <v/>
      </c>
      <c r="EC127">
        <f>IF(OR(ISNA(DY127),ISNA(DY126)),NA(),ABS(DY127-DY126))</f>
        <v/>
      </c>
      <c r="ED127">
        <f>IF(ISNA(DX127),NA(),INDEX(Capability!$N$5:$N$54,$B$23))</f>
        <v/>
      </c>
      <c r="EE127">
        <f>IF(ISNA(DX127),NA(),IF(OR(INDEX(Capability!$Q$5:$Q$54,$B$23)="",Settings!$F$7&lt;&gt;"Y"),NA(),INDEX(Capability!$Q$5:$Q$54,$B$23)))</f>
        <v/>
      </c>
      <c r="EF127">
        <f>IF(ISNA(DX127),NA(),IF(OR(INDEX(Capability!$P$5:$P$54,$B$23)="",Settings!$F$7&lt;&gt;"Y"),NA(),INDEX(Capability!$P$5:$P$54,$B$23)))</f>
        <v/>
      </c>
    </row>
    <row r="128">
      <c r="A128" s="37" t="inlineStr">
        <is>
          <t>CAPABILITY</t>
        </is>
      </c>
      <c r="B128" s="28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R128">
        <f>IF((CU$1+124)&gt;CS$1,NA(),(CU$1+124)-4)</f>
        <v/>
      </c>
      <c r="CS128">
        <f>IF((CU$1+124)&gt;CS$1,NA(),INDEX('Data Entry'!$H$5:$BE$10004,(CU$1+124)-4,$B$21))</f>
        <v/>
      </c>
      <c r="CT128">
        <f>IF(ISNA(CR128),NA(),INDEX(Capability!$K$5:$K$54,$B$21))</f>
        <v/>
      </c>
      <c r="CU128">
        <f>IF(ISNA(CR128),NA(),INDEX(Capability!$J$5:$J$54,$B$21))</f>
        <v/>
      </c>
      <c r="CV128">
        <f>IF(ISNA(CR128),NA(),INDEX(Capability!$L$5:$L$54,$B$21))</f>
        <v/>
      </c>
      <c r="CW128">
        <f>IF(OR(ISNA(CS128),ISNA(CS127)),NA(),ABS(CS128-CS127))</f>
        <v/>
      </c>
      <c r="CX128">
        <f>IF(ISNA(CR128),NA(),INDEX(Capability!$N$5:$N$54,$B$21))</f>
        <v/>
      </c>
      <c r="CY128">
        <f>IF(ISNA(CR128),NA(),IF(OR(INDEX(Capability!$Q$5:$Q$54,$B$21)="",Settings!$F$7&lt;&gt;"Y"),NA(),INDEX(Capability!$Q$5:$Q$54,$B$21)))</f>
        <v/>
      </c>
      <c r="CZ128">
        <f>IF(ISNA(CR128),NA(),IF(OR(INDEX(Capability!$P$5:$P$54,$B$21)="",Settings!$F$7&lt;&gt;"Y"),NA(),INDEX(Capability!$P$5:$P$54,$B$21)))</f>
        <v/>
      </c>
      <c r="DH128">
        <f>IF((DK$1+124)&gt;DI$1,NA(),(DK$1+124)-4)</f>
        <v/>
      </c>
      <c r="DI128">
        <f>IF((DK$1+124)&gt;DI$1,NA(),INDEX('Data Entry'!$H$5:$BE$10004,(DK$1+124)-4,$B$22))</f>
        <v/>
      </c>
      <c r="DJ128">
        <f>IF(ISNA(DH128),NA(),INDEX(Capability!$K$5:$K$54,$B$22))</f>
        <v/>
      </c>
      <c r="DK128">
        <f>IF(ISNA(DH128),NA(),INDEX(Capability!$J$5:$J$54,$B$22))</f>
        <v/>
      </c>
      <c r="DL128">
        <f>IF(ISNA(DH128),NA(),INDEX(Capability!$L$5:$L$54,$B$22))</f>
        <v/>
      </c>
      <c r="DM128">
        <f>IF(OR(ISNA(DI128),ISNA(DI127)),NA(),ABS(DI128-DI127))</f>
        <v/>
      </c>
      <c r="DN128">
        <f>IF(ISNA(DH128),NA(),INDEX(Capability!$N$5:$N$54,$B$22))</f>
        <v/>
      </c>
      <c r="DO128">
        <f>IF(ISNA(DH128),NA(),IF(OR(INDEX(Capability!$Q$5:$Q$54,$B$22)="",Settings!$F$7&lt;&gt;"Y"),NA(),INDEX(Capability!$Q$5:$Q$54,$B$22)))</f>
        <v/>
      </c>
      <c r="DP128">
        <f>IF(ISNA(DH128),NA(),IF(OR(INDEX(Capability!$P$5:$P$54,$B$22)="",Settings!$F$7&lt;&gt;"Y"),NA(),INDEX(Capability!$P$5:$P$54,$B$22)))</f>
        <v/>
      </c>
      <c r="DX128">
        <f>IF((EA$1+124)&gt;DY$1,NA(),(EA$1+124)-4)</f>
        <v/>
      </c>
      <c r="DY128">
        <f>IF((EA$1+124)&gt;DY$1,NA(),INDEX('Data Entry'!$H$5:$BE$10004,(EA$1+124)-4,$B$23))</f>
        <v/>
      </c>
      <c r="DZ128">
        <f>IF(ISNA(DX128),NA(),INDEX(Capability!$K$5:$K$54,$B$23))</f>
        <v/>
      </c>
      <c r="EA128">
        <f>IF(ISNA(DX128),NA(),INDEX(Capability!$J$5:$J$54,$B$23))</f>
        <v/>
      </c>
      <c r="EB128">
        <f>IF(ISNA(DX128),NA(),INDEX(Capability!$L$5:$L$54,$B$23))</f>
        <v/>
      </c>
      <c r="EC128">
        <f>IF(OR(ISNA(DY128),ISNA(DY127)),NA(),ABS(DY128-DY127))</f>
        <v/>
      </c>
      <c r="ED128">
        <f>IF(ISNA(DX128),NA(),INDEX(Capability!$N$5:$N$54,$B$23))</f>
        <v/>
      </c>
      <c r="EE128">
        <f>IF(ISNA(DX128),NA(),IF(OR(INDEX(Capability!$Q$5:$Q$54,$B$23)="",Settings!$F$7&lt;&gt;"Y"),NA(),INDEX(Capability!$Q$5:$Q$54,$B$23)))</f>
        <v/>
      </c>
      <c r="EF128">
        <f>IF(ISNA(DX128),NA(),IF(OR(INDEX(Capability!$P$5:$P$54,$B$23)="",Settings!$F$7&lt;&gt;"Y"),NA(),INDEX(Capability!$P$5:$P$54,$B$23)))</f>
        <v/>
      </c>
    </row>
    <row r="129">
      <c r="A129" s="35" t="inlineStr">
        <is>
          <t>Cp</t>
        </is>
      </c>
      <c r="B129" s="38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R129">
        <f>IF((CU$1+125)&gt;CS$1,NA(),(CU$1+125)-4)</f>
        <v/>
      </c>
      <c r="CS129">
        <f>IF((CU$1+125)&gt;CS$1,NA(),INDEX('Data Entry'!$H$5:$BE$10004,(CU$1+125)-4,$B$21))</f>
        <v/>
      </c>
      <c r="CT129">
        <f>IF(ISNA(CR129),NA(),INDEX(Capability!$K$5:$K$54,$B$21))</f>
        <v/>
      </c>
      <c r="CU129">
        <f>IF(ISNA(CR129),NA(),INDEX(Capability!$J$5:$J$54,$B$21))</f>
        <v/>
      </c>
      <c r="CV129">
        <f>IF(ISNA(CR129),NA(),INDEX(Capability!$L$5:$L$54,$B$21))</f>
        <v/>
      </c>
      <c r="CW129">
        <f>IF(OR(ISNA(CS129),ISNA(CS128)),NA(),ABS(CS129-CS128))</f>
        <v/>
      </c>
      <c r="CX129">
        <f>IF(ISNA(CR129),NA(),INDEX(Capability!$N$5:$N$54,$B$21))</f>
        <v/>
      </c>
      <c r="CY129">
        <f>IF(ISNA(CR129),NA(),IF(OR(INDEX(Capability!$Q$5:$Q$54,$B$21)="",Settings!$F$7&lt;&gt;"Y"),NA(),INDEX(Capability!$Q$5:$Q$54,$B$21)))</f>
        <v/>
      </c>
      <c r="CZ129">
        <f>IF(ISNA(CR129),NA(),IF(OR(INDEX(Capability!$P$5:$P$54,$B$21)="",Settings!$F$7&lt;&gt;"Y"),NA(),INDEX(Capability!$P$5:$P$54,$B$21)))</f>
        <v/>
      </c>
      <c r="DH129">
        <f>IF((DK$1+125)&gt;DI$1,NA(),(DK$1+125)-4)</f>
        <v/>
      </c>
      <c r="DI129">
        <f>IF((DK$1+125)&gt;DI$1,NA(),INDEX('Data Entry'!$H$5:$BE$10004,(DK$1+125)-4,$B$22))</f>
        <v/>
      </c>
      <c r="DJ129">
        <f>IF(ISNA(DH129),NA(),INDEX(Capability!$K$5:$K$54,$B$22))</f>
        <v/>
      </c>
      <c r="DK129">
        <f>IF(ISNA(DH129),NA(),INDEX(Capability!$J$5:$J$54,$B$22))</f>
        <v/>
      </c>
      <c r="DL129">
        <f>IF(ISNA(DH129),NA(),INDEX(Capability!$L$5:$L$54,$B$22))</f>
        <v/>
      </c>
      <c r="DM129">
        <f>IF(OR(ISNA(DI129),ISNA(DI128)),NA(),ABS(DI129-DI128))</f>
        <v/>
      </c>
      <c r="DN129">
        <f>IF(ISNA(DH129),NA(),INDEX(Capability!$N$5:$N$54,$B$22))</f>
        <v/>
      </c>
      <c r="DO129">
        <f>IF(ISNA(DH129),NA(),IF(OR(INDEX(Capability!$Q$5:$Q$54,$B$22)="",Settings!$F$7&lt;&gt;"Y"),NA(),INDEX(Capability!$Q$5:$Q$54,$B$22)))</f>
        <v/>
      </c>
      <c r="DP129">
        <f>IF(ISNA(DH129),NA(),IF(OR(INDEX(Capability!$P$5:$P$54,$B$22)="",Settings!$F$7&lt;&gt;"Y"),NA(),INDEX(Capability!$P$5:$P$54,$B$22)))</f>
        <v/>
      </c>
      <c r="DX129">
        <f>IF((EA$1+125)&gt;DY$1,NA(),(EA$1+125)-4)</f>
        <v/>
      </c>
      <c r="DY129">
        <f>IF((EA$1+125)&gt;DY$1,NA(),INDEX('Data Entry'!$H$5:$BE$10004,(EA$1+125)-4,$B$23))</f>
        <v/>
      </c>
      <c r="DZ129">
        <f>IF(ISNA(DX129),NA(),INDEX(Capability!$K$5:$K$54,$B$23))</f>
        <v/>
      </c>
      <c r="EA129">
        <f>IF(ISNA(DX129),NA(),INDEX(Capability!$J$5:$J$54,$B$23))</f>
        <v/>
      </c>
      <c r="EB129">
        <f>IF(ISNA(DX129),NA(),INDEX(Capability!$L$5:$L$54,$B$23))</f>
        <v/>
      </c>
      <c r="EC129">
        <f>IF(OR(ISNA(DY129),ISNA(DY128)),NA(),ABS(DY129-DY128))</f>
        <v/>
      </c>
      <c r="ED129">
        <f>IF(ISNA(DX129),NA(),INDEX(Capability!$N$5:$N$54,$B$23))</f>
        <v/>
      </c>
      <c r="EE129">
        <f>IF(ISNA(DX129),NA(),IF(OR(INDEX(Capability!$Q$5:$Q$54,$B$23)="",Settings!$F$7&lt;&gt;"Y"),NA(),INDEX(Capability!$Q$5:$Q$54,$B$23)))</f>
        <v/>
      </c>
      <c r="EF129">
        <f>IF(ISNA(DX129),NA(),IF(OR(INDEX(Capability!$P$5:$P$54,$B$23)="",Settings!$F$7&lt;&gt;"Y"),NA(),INDEX(Capability!$P$5:$P$54,$B$23)))</f>
        <v/>
      </c>
    </row>
    <row r="130">
      <c r="A130" s="35" t="inlineStr">
        <is>
          <t>Cpk</t>
        </is>
      </c>
      <c r="B130" s="38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R130">
        <f>IF((CU$1+126)&gt;CS$1,NA(),(CU$1+126)-4)</f>
        <v/>
      </c>
      <c r="CS130">
        <f>IF((CU$1+126)&gt;CS$1,NA(),INDEX('Data Entry'!$H$5:$BE$10004,(CU$1+126)-4,$B$21))</f>
        <v/>
      </c>
      <c r="CT130">
        <f>IF(ISNA(CR130),NA(),INDEX(Capability!$K$5:$K$54,$B$21))</f>
        <v/>
      </c>
      <c r="CU130">
        <f>IF(ISNA(CR130),NA(),INDEX(Capability!$J$5:$J$54,$B$21))</f>
        <v/>
      </c>
      <c r="CV130">
        <f>IF(ISNA(CR130),NA(),INDEX(Capability!$L$5:$L$54,$B$21))</f>
        <v/>
      </c>
      <c r="CW130">
        <f>IF(OR(ISNA(CS130),ISNA(CS129)),NA(),ABS(CS130-CS129))</f>
        <v/>
      </c>
      <c r="CX130">
        <f>IF(ISNA(CR130),NA(),INDEX(Capability!$N$5:$N$54,$B$21))</f>
        <v/>
      </c>
      <c r="CY130">
        <f>IF(ISNA(CR130),NA(),IF(OR(INDEX(Capability!$Q$5:$Q$54,$B$21)="",Settings!$F$7&lt;&gt;"Y"),NA(),INDEX(Capability!$Q$5:$Q$54,$B$21)))</f>
        <v/>
      </c>
      <c r="CZ130">
        <f>IF(ISNA(CR130),NA(),IF(OR(INDEX(Capability!$P$5:$P$54,$B$21)="",Settings!$F$7&lt;&gt;"Y"),NA(),INDEX(Capability!$P$5:$P$54,$B$21)))</f>
        <v/>
      </c>
      <c r="DH130">
        <f>IF((DK$1+126)&gt;DI$1,NA(),(DK$1+126)-4)</f>
        <v/>
      </c>
      <c r="DI130">
        <f>IF((DK$1+126)&gt;DI$1,NA(),INDEX('Data Entry'!$H$5:$BE$10004,(DK$1+126)-4,$B$22))</f>
        <v/>
      </c>
      <c r="DJ130">
        <f>IF(ISNA(DH130),NA(),INDEX(Capability!$K$5:$K$54,$B$22))</f>
        <v/>
      </c>
      <c r="DK130">
        <f>IF(ISNA(DH130),NA(),INDEX(Capability!$J$5:$J$54,$B$22))</f>
        <v/>
      </c>
      <c r="DL130">
        <f>IF(ISNA(DH130),NA(),INDEX(Capability!$L$5:$L$54,$B$22))</f>
        <v/>
      </c>
      <c r="DM130">
        <f>IF(OR(ISNA(DI130),ISNA(DI129)),NA(),ABS(DI130-DI129))</f>
        <v/>
      </c>
      <c r="DN130">
        <f>IF(ISNA(DH130),NA(),INDEX(Capability!$N$5:$N$54,$B$22))</f>
        <v/>
      </c>
      <c r="DO130">
        <f>IF(ISNA(DH130),NA(),IF(OR(INDEX(Capability!$Q$5:$Q$54,$B$22)="",Settings!$F$7&lt;&gt;"Y"),NA(),INDEX(Capability!$Q$5:$Q$54,$B$22)))</f>
        <v/>
      </c>
      <c r="DP130">
        <f>IF(ISNA(DH130),NA(),IF(OR(INDEX(Capability!$P$5:$P$54,$B$22)="",Settings!$F$7&lt;&gt;"Y"),NA(),INDEX(Capability!$P$5:$P$54,$B$22)))</f>
        <v/>
      </c>
      <c r="DX130">
        <f>IF((EA$1+126)&gt;DY$1,NA(),(EA$1+126)-4)</f>
        <v/>
      </c>
      <c r="DY130">
        <f>IF((EA$1+126)&gt;DY$1,NA(),INDEX('Data Entry'!$H$5:$BE$10004,(EA$1+126)-4,$B$23))</f>
        <v/>
      </c>
      <c r="DZ130">
        <f>IF(ISNA(DX130),NA(),INDEX(Capability!$K$5:$K$54,$B$23))</f>
        <v/>
      </c>
      <c r="EA130">
        <f>IF(ISNA(DX130),NA(),INDEX(Capability!$J$5:$J$54,$B$23))</f>
        <v/>
      </c>
      <c r="EB130">
        <f>IF(ISNA(DX130),NA(),INDEX(Capability!$L$5:$L$54,$B$23))</f>
        <v/>
      </c>
      <c r="EC130">
        <f>IF(OR(ISNA(DY130),ISNA(DY129)),NA(),ABS(DY130-DY129))</f>
        <v/>
      </c>
      <c r="ED130">
        <f>IF(ISNA(DX130),NA(),INDEX(Capability!$N$5:$N$54,$B$23))</f>
        <v/>
      </c>
      <c r="EE130">
        <f>IF(ISNA(DX130),NA(),IF(OR(INDEX(Capability!$Q$5:$Q$54,$B$23)="",Settings!$F$7&lt;&gt;"Y"),NA(),INDEX(Capability!$Q$5:$Q$54,$B$23)))</f>
        <v/>
      </c>
      <c r="EF130">
        <f>IF(ISNA(DX130),NA(),IF(OR(INDEX(Capability!$P$5:$P$54,$B$23)="",Settings!$F$7&lt;&gt;"Y"),NA(),INDEX(Capability!$P$5:$P$54,$B$23)))</f>
        <v/>
      </c>
    </row>
    <row r="131">
      <c r="A131" s="35" t="inlineStr">
        <is>
          <t>Pp</t>
        </is>
      </c>
      <c r="B131" s="38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R131">
        <f>IF((CU$1+127)&gt;CS$1,NA(),(CU$1+127)-4)</f>
        <v/>
      </c>
      <c r="CS131">
        <f>IF((CU$1+127)&gt;CS$1,NA(),INDEX('Data Entry'!$H$5:$BE$10004,(CU$1+127)-4,$B$21))</f>
        <v/>
      </c>
      <c r="CT131">
        <f>IF(ISNA(CR131),NA(),INDEX(Capability!$K$5:$K$54,$B$21))</f>
        <v/>
      </c>
      <c r="CU131">
        <f>IF(ISNA(CR131),NA(),INDEX(Capability!$J$5:$J$54,$B$21))</f>
        <v/>
      </c>
      <c r="CV131">
        <f>IF(ISNA(CR131),NA(),INDEX(Capability!$L$5:$L$54,$B$21))</f>
        <v/>
      </c>
      <c r="CW131">
        <f>IF(OR(ISNA(CS131),ISNA(CS130)),NA(),ABS(CS131-CS130))</f>
        <v/>
      </c>
      <c r="CX131">
        <f>IF(ISNA(CR131),NA(),INDEX(Capability!$N$5:$N$54,$B$21))</f>
        <v/>
      </c>
      <c r="CY131">
        <f>IF(ISNA(CR131),NA(),IF(OR(INDEX(Capability!$Q$5:$Q$54,$B$21)="",Settings!$F$7&lt;&gt;"Y"),NA(),INDEX(Capability!$Q$5:$Q$54,$B$21)))</f>
        <v/>
      </c>
      <c r="CZ131">
        <f>IF(ISNA(CR131),NA(),IF(OR(INDEX(Capability!$P$5:$P$54,$B$21)="",Settings!$F$7&lt;&gt;"Y"),NA(),INDEX(Capability!$P$5:$P$54,$B$21)))</f>
        <v/>
      </c>
      <c r="DH131">
        <f>IF((DK$1+127)&gt;DI$1,NA(),(DK$1+127)-4)</f>
        <v/>
      </c>
      <c r="DI131">
        <f>IF((DK$1+127)&gt;DI$1,NA(),INDEX('Data Entry'!$H$5:$BE$10004,(DK$1+127)-4,$B$22))</f>
        <v/>
      </c>
      <c r="DJ131">
        <f>IF(ISNA(DH131),NA(),INDEX(Capability!$K$5:$K$54,$B$22))</f>
        <v/>
      </c>
      <c r="DK131">
        <f>IF(ISNA(DH131),NA(),INDEX(Capability!$J$5:$J$54,$B$22))</f>
        <v/>
      </c>
      <c r="DL131">
        <f>IF(ISNA(DH131),NA(),INDEX(Capability!$L$5:$L$54,$B$22))</f>
        <v/>
      </c>
      <c r="DM131">
        <f>IF(OR(ISNA(DI131),ISNA(DI130)),NA(),ABS(DI131-DI130))</f>
        <v/>
      </c>
      <c r="DN131">
        <f>IF(ISNA(DH131),NA(),INDEX(Capability!$N$5:$N$54,$B$22))</f>
        <v/>
      </c>
      <c r="DO131">
        <f>IF(ISNA(DH131),NA(),IF(OR(INDEX(Capability!$Q$5:$Q$54,$B$22)="",Settings!$F$7&lt;&gt;"Y"),NA(),INDEX(Capability!$Q$5:$Q$54,$B$22)))</f>
        <v/>
      </c>
      <c r="DP131">
        <f>IF(ISNA(DH131),NA(),IF(OR(INDEX(Capability!$P$5:$P$54,$B$22)="",Settings!$F$7&lt;&gt;"Y"),NA(),INDEX(Capability!$P$5:$P$54,$B$22)))</f>
        <v/>
      </c>
      <c r="DX131">
        <f>IF((EA$1+127)&gt;DY$1,NA(),(EA$1+127)-4)</f>
        <v/>
      </c>
      <c r="DY131">
        <f>IF((EA$1+127)&gt;DY$1,NA(),INDEX('Data Entry'!$H$5:$BE$10004,(EA$1+127)-4,$B$23))</f>
        <v/>
      </c>
      <c r="DZ131">
        <f>IF(ISNA(DX131),NA(),INDEX(Capability!$K$5:$K$54,$B$23))</f>
        <v/>
      </c>
      <c r="EA131">
        <f>IF(ISNA(DX131),NA(),INDEX(Capability!$J$5:$J$54,$B$23))</f>
        <v/>
      </c>
      <c r="EB131">
        <f>IF(ISNA(DX131),NA(),INDEX(Capability!$L$5:$L$54,$B$23))</f>
        <v/>
      </c>
      <c r="EC131">
        <f>IF(OR(ISNA(DY131),ISNA(DY130)),NA(),ABS(DY131-DY130))</f>
        <v/>
      </c>
      <c r="ED131">
        <f>IF(ISNA(DX131),NA(),INDEX(Capability!$N$5:$N$54,$B$23))</f>
        <v/>
      </c>
      <c r="EE131">
        <f>IF(ISNA(DX131),NA(),IF(OR(INDEX(Capability!$Q$5:$Q$54,$B$23)="",Settings!$F$7&lt;&gt;"Y"),NA(),INDEX(Capability!$Q$5:$Q$54,$B$23)))</f>
        <v/>
      </c>
      <c r="EF131">
        <f>IF(ISNA(DX131),NA(),IF(OR(INDEX(Capability!$P$5:$P$54,$B$23)="",Settings!$F$7&lt;&gt;"Y"),NA(),INDEX(Capability!$P$5:$P$54,$B$23)))</f>
        <v/>
      </c>
    </row>
    <row r="132">
      <c r="A132" s="35" t="inlineStr">
        <is>
          <t>Ppk</t>
        </is>
      </c>
      <c r="B132" s="38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R132">
        <f>IF((CU$1+128)&gt;CS$1,NA(),(CU$1+128)-4)</f>
        <v/>
      </c>
      <c r="CS132">
        <f>IF((CU$1+128)&gt;CS$1,NA(),INDEX('Data Entry'!$H$5:$BE$10004,(CU$1+128)-4,$B$21))</f>
        <v/>
      </c>
      <c r="CT132">
        <f>IF(ISNA(CR132),NA(),INDEX(Capability!$K$5:$K$54,$B$21))</f>
        <v/>
      </c>
      <c r="CU132">
        <f>IF(ISNA(CR132),NA(),INDEX(Capability!$J$5:$J$54,$B$21))</f>
        <v/>
      </c>
      <c r="CV132">
        <f>IF(ISNA(CR132),NA(),INDEX(Capability!$L$5:$L$54,$B$21))</f>
        <v/>
      </c>
      <c r="CW132">
        <f>IF(OR(ISNA(CS132),ISNA(CS131)),NA(),ABS(CS132-CS131))</f>
        <v/>
      </c>
      <c r="CX132">
        <f>IF(ISNA(CR132),NA(),INDEX(Capability!$N$5:$N$54,$B$21))</f>
        <v/>
      </c>
      <c r="CY132">
        <f>IF(ISNA(CR132),NA(),IF(OR(INDEX(Capability!$Q$5:$Q$54,$B$21)="",Settings!$F$7&lt;&gt;"Y"),NA(),INDEX(Capability!$Q$5:$Q$54,$B$21)))</f>
        <v/>
      </c>
      <c r="CZ132">
        <f>IF(ISNA(CR132),NA(),IF(OR(INDEX(Capability!$P$5:$P$54,$B$21)="",Settings!$F$7&lt;&gt;"Y"),NA(),INDEX(Capability!$P$5:$P$54,$B$21)))</f>
        <v/>
      </c>
      <c r="DH132">
        <f>IF((DK$1+128)&gt;DI$1,NA(),(DK$1+128)-4)</f>
        <v/>
      </c>
      <c r="DI132">
        <f>IF((DK$1+128)&gt;DI$1,NA(),INDEX('Data Entry'!$H$5:$BE$10004,(DK$1+128)-4,$B$22))</f>
        <v/>
      </c>
      <c r="DJ132">
        <f>IF(ISNA(DH132),NA(),INDEX(Capability!$K$5:$K$54,$B$22))</f>
        <v/>
      </c>
      <c r="DK132">
        <f>IF(ISNA(DH132),NA(),INDEX(Capability!$J$5:$J$54,$B$22))</f>
        <v/>
      </c>
      <c r="DL132">
        <f>IF(ISNA(DH132),NA(),INDEX(Capability!$L$5:$L$54,$B$22))</f>
        <v/>
      </c>
      <c r="DM132">
        <f>IF(OR(ISNA(DI132),ISNA(DI131)),NA(),ABS(DI132-DI131))</f>
        <v/>
      </c>
      <c r="DN132">
        <f>IF(ISNA(DH132),NA(),INDEX(Capability!$N$5:$N$54,$B$22))</f>
        <v/>
      </c>
      <c r="DO132">
        <f>IF(ISNA(DH132),NA(),IF(OR(INDEX(Capability!$Q$5:$Q$54,$B$22)="",Settings!$F$7&lt;&gt;"Y"),NA(),INDEX(Capability!$Q$5:$Q$54,$B$22)))</f>
        <v/>
      </c>
      <c r="DP132">
        <f>IF(ISNA(DH132),NA(),IF(OR(INDEX(Capability!$P$5:$P$54,$B$22)="",Settings!$F$7&lt;&gt;"Y"),NA(),INDEX(Capability!$P$5:$P$54,$B$22)))</f>
        <v/>
      </c>
      <c r="DX132">
        <f>IF((EA$1+128)&gt;DY$1,NA(),(EA$1+128)-4)</f>
        <v/>
      </c>
      <c r="DY132">
        <f>IF((EA$1+128)&gt;DY$1,NA(),INDEX('Data Entry'!$H$5:$BE$10004,(EA$1+128)-4,$B$23))</f>
        <v/>
      </c>
      <c r="DZ132">
        <f>IF(ISNA(DX132),NA(),INDEX(Capability!$K$5:$K$54,$B$23))</f>
        <v/>
      </c>
      <c r="EA132">
        <f>IF(ISNA(DX132),NA(),INDEX(Capability!$J$5:$J$54,$B$23))</f>
        <v/>
      </c>
      <c r="EB132">
        <f>IF(ISNA(DX132),NA(),INDEX(Capability!$L$5:$L$54,$B$23))</f>
        <v/>
      </c>
      <c r="EC132">
        <f>IF(OR(ISNA(DY132),ISNA(DY131)),NA(),ABS(DY132-DY131))</f>
        <v/>
      </c>
      <c r="ED132">
        <f>IF(ISNA(DX132),NA(),INDEX(Capability!$N$5:$N$54,$B$23))</f>
        <v/>
      </c>
      <c r="EE132">
        <f>IF(ISNA(DX132),NA(),IF(OR(INDEX(Capability!$Q$5:$Q$54,$B$23)="",Settings!$F$7&lt;&gt;"Y"),NA(),INDEX(Capability!$Q$5:$Q$54,$B$23)))</f>
        <v/>
      </c>
      <c r="EF132">
        <f>IF(ISNA(DX132),NA(),IF(OR(INDEX(Capability!$P$5:$P$54,$B$23)="",Settings!$F$7&lt;&gt;"Y"),NA(),INDEX(Capability!$P$5:$P$54,$B$23)))</f>
        <v/>
      </c>
    </row>
    <row r="133">
      <c r="A133" s="35" t="inlineStr">
        <is>
          <t>In control?</t>
        </is>
      </c>
      <c r="B133" s="36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R133">
        <f>IF((CU$1+129)&gt;CS$1,NA(),(CU$1+129)-4)</f>
        <v/>
      </c>
      <c r="CS133">
        <f>IF((CU$1+129)&gt;CS$1,NA(),INDEX('Data Entry'!$H$5:$BE$10004,(CU$1+129)-4,$B$21))</f>
        <v/>
      </c>
      <c r="CT133">
        <f>IF(ISNA(CR133),NA(),INDEX(Capability!$K$5:$K$54,$B$21))</f>
        <v/>
      </c>
      <c r="CU133">
        <f>IF(ISNA(CR133),NA(),INDEX(Capability!$J$5:$J$54,$B$21))</f>
        <v/>
      </c>
      <c r="CV133">
        <f>IF(ISNA(CR133),NA(),INDEX(Capability!$L$5:$L$54,$B$21))</f>
        <v/>
      </c>
      <c r="CW133">
        <f>IF(OR(ISNA(CS133),ISNA(CS132)),NA(),ABS(CS133-CS132))</f>
        <v/>
      </c>
      <c r="CX133">
        <f>IF(ISNA(CR133),NA(),INDEX(Capability!$N$5:$N$54,$B$21))</f>
        <v/>
      </c>
      <c r="CY133">
        <f>IF(ISNA(CR133),NA(),IF(OR(INDEX(Capability!$Q$5:$Q$54,$B$21)="",Settings!$F$7&lt;&gt;"Y"),NA(),INDEX(Capability!$Q$5:$Q$54,$B$21)))</f>
        <v/>
      </c>
      <c r="CZ133">
        <f>IF(ISNA(CR133),NA(),IF(OR(INDEX(Capability!$P$5:$P$54,$B$21)="",Settings!$F$7&lt;&gt;"Y"),NA(),INDEX(Capability!$P$5:$P$54,$B$21)))</f>
        <v/>
      </c>
      <c r="DH133">
        <f>IF((DK$1+129)&gt;DI$1,NA(),(DK$1+129)-4)</f>
        <v/>
      </c>
      <c r="DI133">
        <f>IF((DK$1+129)&gt;DI$1,NA(),INDEX('Data Entry'!$H$5:$BE$10004,(DK$1+129)-4,$B$22))</f>
        <v/>
      </c>
      <c r="DJ133">
        <f>IF(ISNA(DH133),NA(),INDEX(Capability!$K$5:$K$54,$B$22))</f>
        <v/>
      </c>
      <c r="DK133">
        <f>IF(ISNA(DH133),NA(),INDEX(Capability!$J$5:$J$54,$B$22))</f>
        <v/>
      </c>
      <c r="DL133">
        <f>IF(ISNA(DH133),NA(),INDEX(Capability!$L$5:$L$54,$B$22))</f>
        <v/>
      </c>
      <c r="DM133">
        <f>IF(OR(ISNA(DI133),ISNA(DI132)),NA(),ABS(DI133-DI132))</f>
        <v/>
      </c>
      <c r="DN133">
        <f>IF(ISNA(DH133),NA(),INDEX(Capability!$N$5:$N$54,$B$22))</f>
        <v/>
      </c>
      <c r="DO133">
        <f>IF(ISNA(DH133),NA(),IF(OR(INDEX(Capability!$Q$5:$Q$54,$B$22)="",Settings!$F$7&lt;&gt;"Y"),NA(),INDEX(Capability!$Q$5:$Q$54,$B$22)))</f>
        <v/>
      </c>
      <c r="DP133">
        <f>IF(ISNA(DH133),NA(),IF(OR(INDEX(Capability!$P$5:$P$54,$B$22)="",Settings!$F$7&lt;&gt;"Y"),NA(),INDEX(Capability!$P$5:$P$54,$B$22)))</f>
        <v/>
      </c>
      <c r="DX133">
        <f>IF((EA$1+129)&gt;DY$1,NA(),(EA$1+129)-4)</f>
        <v/>
      </c>
      <c r="DY133">
        <f>IF((EA$1+129)&gt;DY$1,NA(),INDEX('Data Entry'!$H$5:$BE$10004,(EA$1+129)-4,$B$23))</f>
        <v/>
      </c>
      <c r="DZ133">
        <f>IF(ISNA(DX133),NA(),INDEX(Capability!$K$5:$K$54,$B$23))</f>
        <v/>
      </c>
      <c r="EA133">
        <f>IF(ISNA(DX133),NA(),INDEX(Capability!$J$5:$J$54,$B$23))</f>
        <v/>
      </c>
      <c r="EB133">
        <f>IF(ISNA(DX133),NA(),INDEX(Capability!$L$5:$L$54,$B$23))</f>
        <v/>
      </c>
      <c r="EC133">
        <f>IF(OR(ISNA(DY133),ISNA(DY132)),NA(),ABS(DY133-DY132))</f>
        <v/>
      </c>
      <c r="ED133">
        <f>IF(ISNA(DX133),NA(),INDEX(Capability!$N$5:$N$54,$B$23))</f>
        <v/>
      </c>
      <c r="EE133">
        <f>IF(ISNA(DX133),NA(),IF(OR(INDEX(Capability!$Q$5:$Q$54,$B$23)="",Settings!$F$7&lt;&gt;"Y"),NA(),INDEX(Capability!$Q$5:$Q$54,$B$23)))</f>
        <v/>
      </c>
      <c r="EF133">
        <f>IF(ISNA(DX133),NA(),IF(OR(INDEX(Capability!$P$5:$P$54,$B$23)="",Settings!$F$7&lt;&gt;"Y"),NA(),INDEX(Capability!$P$5:$P$54,$B$23)))</f>
        <v/>
      </c>
    </row>
    <row r="134">
      <c r="A134" s="35" t="inlineStr">
        <is>
          <t>In spec?</t>
        </is>
      </c>
      <c r="B134" s="36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R134">
        <f>IF((CU$1+130)&gt;CS$1,NA(),(CU$1+130)-4)</f>
        <v/>
      </c>
      <c r="CS134">
        <f>IF((CU$1+130)&gt;CS$1,NA(),INDEX('Data Entry'!$H$5:$BE$10004,(CU$1+130)-4,$B$21))</f>
        <v/>
      </c>
      <c r="CT134">
        <f>IF(ISNA(CR134),NA(),INDEX(Capability!$K$5:$K$54,$B$21))</f>
        <v/>
      </c>
      <c r="CU134">
        <f>IF(ISNA(CR134),NA(),INDEX(Capability!$J$5:$J$54,$B$21))</f>
        <v/>
      </c>
      <c r="CV134">
        <f>IF(ISNA(CR134),NA(),INDEX(Capability!$L$5:$L$54,$B$21))</f>
        <v/>
      </c>
      <c r="CW134">
        <f>IF(OR(ISNA(CS134),ISNA(CS133)),NA(),ABS(CS134-CS133))</f>
        <v/>
      </c>
      <c r="CX134">
        <f>IF(ISNA(CR134),NA(),INDEX(Capability!$N$5:$N$54,$B$21))</f>
        <v/>
      </c>
      <c r="CY134">
        <f>IF(ISNA(CR134),NA(),IF(OR(INDEX(Capability!$Q$5:$Q$54,$B$21)="",Settings!$F$7&lt;&gt;"Y"),NA(),INDEX(Capability!$Q$5:$Q$54,$B$21)))</f>
        <v/>
      </c>
      <c r="CZ134">
        <f>IF(ISNA(CR134),NA(),IF(OR(INDEX(Capability!$P$5:$P$54,$B$21)="",Settings!$F$7&lt;&gt;"Y"),NA(),INDEX(Capability!$P$5:$P$54,$B$21)))</f>
        <v/>
      </c>
      <c r="DH134">
        <f>IF((DK$1+130)&gt;DI$1,NA(),(DK$1+130)-4)</f>
        <v/>
      </c>
      <c r="DI134">
        <f>IF((DK$1+130)&gt;DI$1,NA(),INDEX('Data Entry'!$H$5:$BE$10004,(DK$1+130)-4,$B$22))</f>
        <v/>
      </c>
      <c r="DJ134">
        <f>IF(ISNA(DH134),NA(),INDEX(Capability!$K$5:$K$54,$B$22))</f>
        <v/>
      </c>
      <c r="DK134">
        <f>IF(ISNA(DH134),NA(),INDEX(Capability!$J$5:$J$54,$B$22))</f>
        <v/>
      </c>
      <c r="DL134">
        <f>IF(ISNA(DH134),NA(),INDEX(Capability!$L$5:$L$54,$B$22))</f>
        <v/>
      </c>
      <c r="DM134">
        <f>IF(OR(ISNA(DI134),ISNA(DI133)),NA(),ABS(DI134-DI133))</f>
        <v/>
      </c>
      <c r="DN134">
        <f>IF(ISNA(DH134),NA(),INDEX(Capability!$N$5:$N$54,$B$22))</f>
        <v/>
      </c>
      <c r="DO134">
        <f>IF(ISNA(DH134),NA(),IF(OR(INDEX(Capability!$Q$5:$Q$54,$B$22)="",Settings!$F$7&lt;&gt;"Y"),NA(),INDEX(Capability!$Q$5:$Q$54,$B$22)))</f>
        <v/>
      </c>
      <c r="DP134">
        <f>IF(ISNA(DH134),NA(),IF(OR(INDEX(Capability!$P$5:$P$54,$B$22)="",Settings!$F$7&lt;&gt;"Y"),NA(),INDEX(Capability!$P$5:$P$54,$B$22)))</f>
        <v/>
      </c>
      <c r="DX134">
        <f>IF((EA$1+130)&gt;DY$1,NA(),(EA$1+130)-4)</f>
        <v/>
      </c>
      <c r="DY134">
        <f>IF((EA$1+130)&gt;DY$1,NA(),INDEX('Data Entry'!$H$5:$BE$10004,(EA$1+130)-4,$B$23))</f>
        <v/>
      </c>
      <c r="DZ134">
        <f>IF(ISNA(DX134),NA(),INDEX(Capability!$K$5:$K$54,$B$23))</f>
        <v/>
      </c>
      <c r="EA134">
        <f>IF(ISNA(DX134),NA(),INDEX(Capability!$J$5:$J$54,$B$23))</f>
        <v/>
      </c>
      <c r="EB134">
        <f>IF(ISNA(DX134),NA(),INDEX(Capability!$L$5:$L$54,$B$23))</f>
        <v/>
      </c>
      <c r="EC134">
        <f>IF(OR(ISNA(DY134),ISNA(DY133)),NA(),ABS(DY134-DY133))</f>
        <v/>
      </c>
      <c r="ED134">
        <f>IF(ISNA(DX134),NA(),INDEX(Capability!$N$5:$N$54,$B$23))</f>
        <v/>
      </c>
      <c r="EE134">
        <f>IF(ISNA(DX134),NA(),IF(OR(INDEX(Capability!$Q$5:$Q$54,$B$23)="",Settings!$F$7&lt;&gt;"Y"),NA(),INDEX(Capability!$Q$5:$Q$54,$B$23)))</f>
        <v/>
      </c>
      <c r="EF134">
        <f>IF(ISNA(DX134),NA(),IF(OR(INDEX(Capability!$P$5:$P$54,$B$23)="",Settings!$F$7&lt;&gt;"Y"),NA(),INDEX(Capability!$P$5:$P$54,$B$23)))</f>
        <v/>
      </c>
    </row>
    <row r="135">
      <c r="A135" s="35" t="inlineStr">
        <is>
          <t>Verdict</t>
        </is>
      </c>
      <c r="B135" s="36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R135">
        <f>IF((CU$1+131)&gt;CS$1,NA(),(CU$1+131)-4)</f>
        <v/>
      </c>
      <c r="CS135">
        <f>IF((CU$1+131)&gt;CS$1,NA(),INDEX('Data Entry'!$H$5:$BE$10004,(CU$1+131)-4,$B$21))</f>
        <v/>
      </c>
      <c r="CT135">
        <f>IF(ISNA(CR135),NA(),INDEX(Capability!$K$5:$K$54,$B$21))</f>
        <v/>
      </c>
      <c r="CU135">
        <f>IF(ISNA(CR135),NA(),INDEX(Capability!$J$5:$J$54,$B$21))</f>
        <v/>
      </c>
      <c r="CV135">
        <f>IF(ISNA(CR135),NA(),INDEX(Capability!$L$5:$L$54,$B$21))</f>
        <v/>
      </c>
      <c r="CW135">
        <f>IF(OR(ISNA(CS135),ISNA(CS134)),NA(),ABS(CS135-CS134))</f>
        <v/>
      </c>
      <c r="CX135">
        <f>IF(ISNA(CR135),NA(),INDEX(Capability!$N$5:$N$54,$B$21))</f>
        <v/>
      </c>
      <c r="CY135">
        <f>IF(ISNA(CR135),NA(),IF(OR(INDEX(Capability!$Q$5:$Q$54,$B$21)="",Settings!$F$7&lt;&gt;"Y"),NA(),INDEX(Capability!$Q$5:$Q$54,$B$21)))</f>
        <v/>
      </c>
      <c r="CZ135">
        <f>IF(ISNA(CR135),NA(),IF(OR(INDEX(Capability!$P$5:$P$54,$B$21)="",Settings!$F$7&lt;&gt;"Y"),NA(),INDEX(Capability!$P$5:$P$54,$B$21)))</f>
        <v/>
      </c>
      <c r="DH135">
        <f>IF((DK$1+131)&gt;DI$1,NA(),(DK$1+131)-4)</f>
        <v/>
      </c>
      <c r="DI135">
        <f>IF((DK$1+131)&gt;DI$1,NA(),INDEX('Data Entry'!$H$5:$BE$10004,(DK$1+131)-4,$B$22))</f>
        <v/>
      </c>
      <c r="DJ135">
        <f>IF(ISNA(DH135),NA(),INDEX(Capability!$K$5:$K$54,$B$22))</f>
        <v/>
      </c>
      <c r="DK135">
        <f>IF(ISNA(DH135),NA(),INDEX(Capability!$J$5:$J$54,$B$22))</f>
        <v/>
      </c>
      <c r="DL135">
        <f>IF(ISNA(DH135),NA(),INDEX(Capability!$L$5:$L$54,$B$22))</f>
        <v/>
      </c>
      <c r="DM135">
        <f>IF(OR(ISNA(DI135),ISNA(DI134)),NA(),ABS(DI135-DI134))</f>
        <v/>
      </c>
      <c r="DN135">
        <f>IF(ISNA(DH135),NA(),INDEX(Capability!$N$5:$N$54,$B$22))</f>
        <v/>
      </c>
      <c r="DO135">
        <f>IF(ISNA(DH135),NA(),IF(OR(INDEX(Capability!$Q$5:$Q$54,$B$22)="",Settings!$F$7&lt;&gt;"Y"),NA(),INDEX(Capability!$Q$5:$Q$54,$B$22)))</f>
        <v/>
      </c>
      <c r="DP135">
        <f>IF(ISNA(DH135),NA(),IF(OR(INDEX(Capability!$P$5:$P$54,$B$22)="",Settings!$F$7&lt;&gt;"Y"),NA(),INDEX(Capability!$P$5:$P$54,$B$22)))</f>
        <v/>
      </c>
      <c r="DX135">
        <f>IF((EA$1+131)&gt;DY$1,NA(),(EA$1+131)-4)</f>
        <v/>
      </c>
      <c r="DY135">
        <f>IF((EA$1+131)&gt;DY$1,NA(),INDEX('Data Entry'!$H$5:$BE$10004,(EA$1+131)-4,$B$23))</f>
        <v/>
      </c>
      <c r="DZ135">
        <f>IF(ISNA(DX135),NA(),INDEX(Capability!$K$5:$K$54,$B$23))</f>
        <v/>
      </c>
      <c r="EA135">
        <f>IF(ISNA(DX135),NA(),INDEX(Capability!$J$5:$J$54,$B$23))</f>
        <v/>
      </c>
      <c r="EB135">
        <f>IF(ISNA(DX135),NA(),INDEX(Capability!$L$5:$L$54,$B$23))</f>
        <v/>
      </c>
      <c r="EC135">
        <f>IF(OR(ISNA(DY135),ISNA(DY134)),NA(),ABS(DY135-DY134))</f>
        <v/>
      </c>
      <c r="ED135">
        <f>IF(ISNA(DX135),NA(),INDEX(Capability!$N$5:$N$54,$B$23))</f>
        <v/>
      </c>
      <c r="EE135">
        <f>IF(ISNA(DX135),NA(),IF(OR(INDEX(Capability!$Q$5:$Q$54,$B$23)="",Settings!$F$7&lt;&gt;"Y"),NA(),INDEX(Capability!$Q$5:$Q$54,$B$23)))</f>
        <v/>
      </c>
      <c r="EF135">
        <f>IF(ISNA(DX135),NA(),IF(OR(INDEX(Capability!$P$5:$P$54,$B$23)="",Settings!$F$7&lt;&gt;"Y"),NA(),INDEX(Capability!$P$5:$P$54,$B$23)))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R136">
        <f>IF((CU$1+132)&gt;CS$1,NA(),(CU$1+132)-4)</f>
        <v/>
      </c>
      <c r="CS136">
        <f>IF((CU$1+132)&gt;CS$1,NA(),INDEX('Data Entry'!$H$5:$BE$10004,(CU$1+132)-4,$B$21))</f>
        <v/>
      </c>
      <c r="CT136">
        <f>IF(ISNA(CR136),NA(),INDEX(Capability!$K$5:$K$54,$B$21))</f>
        <v/>
      </c>
      <c r="CU136">
        <f>IF(ISNA(CR136),NA(),INDEX(Capability!$J$5:$J$54,$B$21))</f>
        <v/>
      </c>
      <c r="CV136">
        <f>IF(ISNA(CR136),NA(),INDEX(Capability!$L$5:$L$54,$B$21))</f>
        <v/>
      </c>
      <c r="CW136">
        <f>IF(OR(ISNA(CS136),ISNA(CS135)),NA(),ABS(CS136-CS135))</f>
        <v/>
      </c>
      <c r="CX136">
        <f>IF(ISNA(CR136),NA(),INDEX(Capability!$N$5:$N$54,$B$21))</f>
        <v/>
      </c>
      <c r="CY136">
        <f>IF(ISNA(CR136),NA(),IF(OR(INDEX(Capability!$Q$5:$Q$54,$B$21)="",Settings!$F$7&lt;&gt;"Y"),NA(),INDEX(Capability!$Q$5:$Q$54,$B$21)))</f>
        <v/>
      </c>
      <c r="CZ136">
        <f>IF(ISNA(CR136),NA(),IF(OR(INDEX(Capability!$P$5:$P$54,$B$21)="",Settings!$F$7&lt;&gt;"Y"),NA(),INDEX(Capability!$P$5:$P$54,$B$21)))</f>
        <v/>
      </c>
      <c r="DH136">
        <f>IF((DK$1+132)&gt;DI$1,NA(),(DK$1+132)-4)</f>
        <v/>
      </c>
      <c r="DI136">
        <f>IF((DK$1+132)&gt;DI$1,NA(),INDEX('Data Entry'!$H$5:$BE$10004,(DK$1+132)-4,$B$22))</f>
        <v/>
      </c>
      <c r="DJ136">
        <f>IF(ISNA(DH136),NA(),INDEX(Capability!$K$5:$K$54,$B$22))</f>
        <v/>
      </c>
      <c r="DK136">
        <f>IF(ISNA(DH136),NA(),INDEX(Capability!$J$5:$J$54,$B$22))</f>
        <v/>
      </c>
      <c r="DL136">
        <f>IF(ISNA(DH136),NA(),INDEX(Capability!$L$5:$L$54,$B$22))</f>
        <v/>
      </c>
      <c r="DM136">
        <f>IF(OR(ISNA(DI136),ISNA(DI135)),NA(),ABS(DI136-DI135))</f>
        <v/>
      </c>
      <c r="DN136">
        <f>IF(ISNA(DH136),NA(),INDEX(Capability!$N$5:$N$54,$B$22))</f>
        <v/>
      </c>
      <c r="DO136">
        <f>IF(ISNA(DH136),NA(),IF(OR(INDEX(Capability!$Q$5:$Q$54,$B$22)="",Settings!$F$7&lt;&gt;"Y"),NA(),INDEX(Capability!$Q$5:$Q$54,$B$22)))</f>
        <v/>
      </c>
      <c r="DP136">
        <f>IF(ISNA(DH136),NA(),IF(OR(INDEX(Capability!$P$5:$P$54,$B$22)="",Settings!$F$7&lt;&gt;"Y"),NA(),INDEX(Capability!$P$5:$P$54,$B$22)))</f>
        <v/>
      </c>
      <c r="DX136">
        <f>IF((EA$1+132)&gt;DY$1,NA(),(EA$1+132)-4)</f>
        <v/>
      </c>
      <c r="DY136">
        <f>IF((EA$1+132)&gt;DY$1,NA(),INDEX('Data Entry'!$H$5:$BE$10004,(EA$1+132)-4,$B$23))</f>
        <v/>
      </c>
      <c r="DZ136">
        <f>IF(ISNA(DX136),NA(),INDEX(Capability!$K$5:$K$54,$B$23))</f>
        <v/>
      </c>
      <c r="EA136">
        <f>IF(ISNA(DX136),NA(),INDEX(Capability!$J$5:$J$54,$B$23))</f>
        <v/>
      </c>
      <c r="EB136">
        <f>IF(ISNA(DX136),NA(),INDEX(Capability!$L$5:$L$54,$B$23))</f>
        <v/>
      </c>
      <c r="EC136">
        <f>IF(OR(ISNA(DY136),ISNA(DY135)),NA(),ABS(DY136-DY135))</f>
        <v/>
      </c>
      <c r="ED136">
        <f>IF(ISNA(DX136),NA(),INDEX(Capability!$N$5:$N$54,$B$23))</f>
        <v/>
      </c>
      <c r="EE136">
        <f>IF(ISNA(DX136),NA(),IF(OR(INDEX(Capability!$Q$5:$Q$54,$B$23)="",Settings!$F$7&lt;&gt;"Y"),NA(),INDEX(Capability!$Q$5:$Q$54,$B$23)))</f>
        <v/>
      </c>
      <c r="EF136">
        <f>IF(ISNA(DX136),NA(),IF(OR(INDEX(Capability!$P$5:$P$54,$B$23)="",Settings!$F$7&lt;&gt;"Y"),NA(),INDEX(Capability!$P$5:$P$54,$B$23)))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R137">
        <f>IF((CU$1+133)&gt;CS$1,NA(),(CU$1+133)-4)</f>
        <v/>
      </c>
      <c r="CS137">
        <f>IF((CU$1+133)&gt;CS$1,NA(),INDEX('Data Entry'!$H$5:$BE$10004,(CU$1+133)-4,$B$21))</f>
        <v/>
      </c>
      <c r="CT137">
        <f>IF(ISNA(CR137),NA(),INDEX(Capability!$K$5:$K$54,$B$21))</f>
        <v/>
      </c>
      <c r="CU137">
        <f>IF(ISNA(CR137),NA(),INDEX(Capability!$J$5:$J$54,$B$21))</f>
        <v/>
      </c>
      <c r="CV137">
        <f>IF(ISNA(CR137),NA(),INDEX(Capability!$L$5:$L$54,$B$21))</f>
        <v/>
      </c>
      <c r="CW137">
        <f>IF(OR(ISNA(CS137),ISNA(CS136)),NA(),ABS(CS137-CS136))</f>
        <v/>
      </c>
      <c r="CX137">
        <f>IF(ISNA(CR137),NA(),INDEX(Capability!$N$5:$N$54,$B$21))</f>
        <v/>
      </c>
      <c r="CY137">
        <f>IF(ISNA(CR137),NA(),IF(OR(INDEX(Capability!$Q$5:$Q$54,$B$21)="",Settings!$F$7&lt;&gt;"Y"),NA(),INDEX(Capability!$Q$5:$Q$54,$B$21)))</f>
        <v/>
      </c>
      <c r="CZ137">
        <f>IF(ISNA(CR137),NA(),IF(OR(INDEX(Capability!$P$5:$P$54,$B$21)="",Settings!$F$7&lt;&gt;"Y"),NA(),INDEX(Capability!$P$5:$P$54,$B$21)))</f>
        <v/>
      </c>
      <c r="DH137">
        <f>IF((DK$1+133)&gt;DI$1,NA(),(DK$1+133)-4)</f>
        <v/>
      </c>
      <c r="DI137">
        <f>IF((DK$1+133)&gt;DI$1,NA(),INDEX('Data Entry'!$H$5:$BE$10004,(DK$1+133)-4,$B$22))</f>
        <v/>
      </c>
      <c r="DJ137">
        <f>IF(ISNA(DH137),NA(),INDEX(Capability!$K$5:$K$54,$B$22))</f>
        <v/>
      </c>
      <c r="DK137">
        <f>IF(ISNA(DH137),NA(),INDEX(Capability!$J$5:$J$54,$B$22))</f>
        <v/>
      </c>
      <c r="DL137">
        <f>IF(ISNA(DH137),NA(),INDEX(Capability!$L$5:$L$54,$B$22))</f>
        <v/>
      </c>
      <c r="DM137">
        <f>IF(OR(ISNA(DI137),ISNA(DI136)),NA(),ABS(DI137-DI136))</f>
        <v/>
      </c>
      <c r="DN137">
        <f>IF(ISNA(DH137),NA(),INDEX(Capability!$N$5:$N$54,$B$22))</f>
        <v/>
      </c>
      <c r="DO137">
        <f>IF(ISNA(DH137),NA(),IF(OR(INDEX(Capability!$Q$5:$Q$54,$B$22)="",Settings!$F$7&lt;&gt;"Y"),NA(),INDEX(Capability!$Q$5:$Q$54,$B$22)))</f>
        <v/>
      </c>
      <c r="DP137">
        <f>IF(ISNA(DH137),NA(),IF(OR(INDEX(Capability!$P$5:$P$54,$B$22)="",Settings!$F$7&lt;&gt;"Y"),NA(),INDEX(Capability!$P$5:$P$54,$B$22)))</f>
        <v/>
      </c>
      <c r="DX137">
        <f>IF((EA$1+133)&gt;DY$1,NA(),(EA$1+133)-4)</f>
        <v/>
      </c>
      <c r="DY137">
        <f>IF((EA$1+133)&gt;DY$1,NA(),INDEX('Data Entry'!$H$5:$BE$10004,(EA$1+133)-4,$B$23))</f>
        <v/>
      </c>
      <c r="DZ137">
        <f>IF(ISNA(DX137),NA(),INDEX(Capability!$K$5:$K$54,$B$23))</f>
        <v/>
      </c>
      <c r="EA137">
        <f>IF(ISNA(DX137),NA(),INDEX(Capability!$J$5:$J$54,$B$23))</f>
        <v/>
      </c>
      <c r="EB137">
        <f>IF(ISNA(DX137),NA(),INDEX(Capability!$L$5:$L$54,$B$23))</f>
        <v/>
      </c>
      <c r="EC137">
        <f>IF(OR(ISNA(DY137),ISNA(DY136)),NA(),ABS(DY137-DY136))</f>
        <v/>
      </c>
      <c r="ED137">
        <f>IF(ISNA(DX137),NA(),INDEX(Capability!$N$5:$N$54,$B$23))</f>
        <v/>
      </c>
      <c r="EE137">
        <f>IF(ISNA(DX137),NA(),IF(OR(INDEX(Capability!$Q$5:$Q$54,$B$23)="",Settings!$F$7&lt;&gt;"Y"),NA(),INDEX(Capability!$Q$5:$Q$54,$B$23)))</f>
        <v/>
      </c>
      <c r="EF137">
        <f>IF(ISNA(DX137),NA(),IF(OR(INDEX(Capability!$P$5:$P$54,$B$23)="",Settings!$F$7&lt;&gt;"Y"),NA(),INDEX(Capability!$P$5:$P$54,$B$23)))</f>
        <v/>
      </c>
    </row>
    <row r="138">
      <c r="A138" s="34">
        <f>"SLOT 4: "&amp;IF(INDEX(Settings!$B$17:$B$66,$B$23)="","(unnamed)",INDEX(Settings!$B$17:$B$66,$B$23))</f>
        <v/>
      </c>
      <c r="B138" s="9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R138">
        <f>IF((CU$1+134)&gt;CS$1,NA(),(CU$1+134)-4)</f>
        <v/>
      </c>
      <c r="CS138">
        <f>IF((CU$1+134)&gt;CS$1,NA(),INDEX('Data Entry'!$H$5:$BE$10004,(CU$1+134)-4,$B$21))</f>
        <v/>
      </c>
      <c r="CT138">
        <f>IF(ISNA(CR138),NA(),INDEX(Capability!$K$5:$K$54,$B$21))</f>
        <v/>
      </c>
      <c r="CU138">
        <f>IF(ISNA(CR138),NA(),INDEX(Capability!$J$5:$J$54,$B$21))</f>
        <v/>
      </c>
      <c r="CV138">
        <f>IF(ISNA(CR138),NA(),INDEX(Capability!$L$5:$L$54,$B$21))</f>
        <v/>
      </c>
      <c r="CW138">
        <f>IF(OR(ISNA(CS138),ISNA(CS137)),NA(),ABS(CS138-CS137))</f>
        <v/>
      </c>
      <c r="CX138">
        <f>IF(ISNA(CR138),NA(),INDEX(Capability!$N$5:$N$54,$B$21))</f>
        <v/>
      </c>
      <c r="CY138">
        <f>IF(ISNA(CR138),NA(),IF(OR(INDEX(Capability!$Q$5:$Q$54,$B$21)="",Settings!$F$7&lt;&gt;"Y"),NA(),INDEX(Capability!$Q$5:$Q$54,$B$21)))</f>
        <v/>
      </c>
      <c r="CZ138">
        <f>IF(ISNA(CR138),NA(),IF(OR(INDEX(Capability!$P$5:$P$54,$B$21)="",Settings!$F$7&lt;&gt;"Y"),NA(),INDEX(Capability!$P$5:$P$54,$B$21)))</f>
        <v/>
      </c>
      <c r="DH138">
        <f>IF((DK$1+134)&gt;DI$1,NA(),(DK$1+134)-4)</f>
        <v/>
      </c>
      <c r="DI138">
        <f>IF((DK$1+134)&gt;DI$1,NA(),INDEX('Data Entry'!$H$5:$BE$10004,(DK$1+134)-4,$B$22))</f>
        <v/>
      </c>
      <c r="DJ138">
        <f>IF(ISNA(DH138),NA(),INDEX(Capability!$K$5:$K$54,$B$22))</f>
        <v/>
      </c>
      <c r="DK138">
        <f>IF(ISNA(DH138),NA(),INDEX(Capability!$J$5:$J$54,$B$22))</f>
        <v/>
      </c>
      <c r="DL138">
        <f>IF(ISNA(DH138),NA(),INDEX(Capability!$L$5:$L$54,$B$22))</f>
        <v/>
      </c>
      <c r="DM138">
        <f>IF(OR(ISNA(DI138),ISNA(DI137)),NA(),ABS(DI138-DI137))</f>
        <v/>
      </c>
      <c r="DN138">
        <f>IF(ISNA(DH138),NA(),INDEX(Capability!$N$5:$N$54,$B$22))</f>
        <v/>
      </c>
      <c r="DO138">
        <f>IF(ISNA(DH138),NA(),IF(OR(INDEX(Capability!$Q$5:$Q$54,$B$22)="",Settings!$F$7&lt;&gt;"Y"),NA(),INDEX(Capability!$Q$5:$Q$54,$B$22)))</f>
        <v/>
      </c>
      <c r="DP138">
        <f>IF(ISNA(DH138),NA(),IF(OR(INDEX(Capability!$P$5:$P$54,$B$22)="",Settings!$F$7&lt;&gt;"Y"),NA(),INDEX(Capability!$P$5:$P$54,$B$22)))</f>
        <v/>
      </c>
      <c r="DX138">
        <f>IF((EA$1+134)&gt;DY$1,NA(),(EA$1+134)-4)</f>
        <v/>
      </c>
      <c r="DY138">
        <f>IF((EA$1+134)&gt;DY$1,NA(),INDEX('Data Entry'!$H$5:$BE$10004,(EA$1+134)-4,$B$23))</f>
        <v/>
      </c>
      <c r="DZ138">
        <f>IF(ISNA(DX138),NA(),INDEX(Capability!$K$5:$K$54,$B$23))</f>
        <v/>
      </c>
      <c r="EA138">
        <f>IF(ISNA(DX138),NA(),INDEX(Capability!$J$5:$J$54,$B$23))</f>
        <v/>
      </c>
      <c r="EB138">
        <f>IF(ISNA(DX138),NA(),INDEX(Capability!$L$5:$L$54,$B$23))</f>
        <v/>
      </c>
      <c r="EC138">
        <f>IF(OR(ISNA(DY138),ISNA(DY137)),NA(),ABS(DY138-DY137))</f>
        <v/>
      </c>
      <c r="ED138">
        <f>IF(ISNA(DX138),NA(),INDEX(Capability!$N$5:$N$54,$B$23))</f>
        <v/>
      </c>
      <c r="EE138">
        <f>IF(ISNA(DX138),NA(),IF(OR(INDEX(Capability!$Q$5:$Q$54,$B$23)="",Settings!$F$7&lt;&gt;"Y"),NA(),INDEX(Capability!$Q$5:$Q$54,$B$23)))</f>
        <v/>
      </c>
      <c r="EF138">
        <f>IF(ISNA(DX138),NA(),IF(OR(INDEX(Capability!$P$5:$P$54,$B$23)="",Settings!$F$7&lt;&gt;"Y"),NA(),INDEX(Capability!$P$5:$P$54,$B$23)))</f>
        <v/>
      </c>
    </row>
    <row r="139">
      <c r="A139" s="35" t="inlineStr">
        <is>
          <t>Feature</t>
        </is>
      </c>
      <c r="B139" s="36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R139">
        <f>IF((CU$1+135)&gt;CS$1,NA(),(CU$1+135)-4)</f>
        <v/>
      </c>
      <c r="CS139">
        <f>IF((CU$1+135)&gt;CS$1,NA(),INDEX('Data Entry'!$H$5:$BE$10004,(CU$1+135)-4,$B$21))</f>
        <v/>
      </c>
      <c r="CT139">
        <f>IF(ISNA(CR139),NA(),INDEX(Capability!$K$5:$K$54,$B$21))</f>
        <v/>
      </c>
      <c r="CU139">
        <f>IF(ISNA(CR139),NA(),INDEX(Capability!$J$5:$J$54,$B$21))</f>
        <v/>
      </c>
      <c r="CV139">
        <f>IF(ISNA(CR139),NA(),INDEX(Capability!$L$5:$L$54,$B$21))</f>
        <v/>
      </c>
      <c r="CW139">
        <f>IF(OR(ISNA(CS139),ISNA(CS138)),NA(),ABS(CS139-CS138))</f>
        <v/>
      </c>
      <c r="CX139">
        <f>IF(ISNA(CR139),NA(),INDEX(Capability!$N$5:$N$54,$B$21))</f>
        <v/>
      </c>
      <c r="CY139">
        <f>IF(ISNA(CR139),NA(),IF(OR(INDEX(Capability!$Q$5:$Q$54,$B$21)="",Settings!$F$7&lt;&gt;"Y"),NA(),INDEX(Capability!$Q$5:$Q$54,$B$21)))</f>
        <v/>
      </c>
      <c r="CZ139">
        <f>IF(ISNA(CR139),NA(),IF(OR(INDEX(Capability!$P$5:$P$54,$B$21)="",Settings!$F$7&lt;&gt;"Y"),NA(),INDEX(Capability!$P$5:$P$54,$B$21)))</f>
        <v/>
      </c>
      <c r="DH139">
        <f>IF((DK$1+135)&gt;DI$1,NA(),(DK$1+135)-4)</f>
        <v/>
      </c>
      <c r="DI139">
        <f>IF((DK$1+135)&gt;DI$1,NA(),INDEX('Data Entry'!$H$5:$BE$10004,(DK$1+135)-4,$B$22))</f>
        <v/>
      </c>
      <c r="DJ139">
        <f>IF(ISNA(DH139),NA(),INDEX(Capability!$K$5:$K$54,$B$22))</f>
        <v/>
      </c>
      <c r="DK139">
        <f>IF(ISNA(DH139),NA(),INDEX(Capability!$J$5:$J$54,$B$22))</f>
        <v/>
      </c>
      <c r="DL139">
        <f>IF(ISNA(DH139),NA(),INDEX(Capability!$L$5:$L$54,$B$22))</f>
        <v/>
      </c>
      <c r="DM139">
        <f>IF(OR(ISNA(DI139),ISNA(DI138)),NA(),ABS(DI139-DI138))</f>
        <v/>
      </c>
      <c r="DN139">
        <f>IF(ISNA(DH139),NA(),INDEX(Capability!$N$5:$N$54,$B$22))</f>
        <v/>
      </c>
      <c r="DO139">
        <f>IF(ISNA(DH139),NA(),IF(OR(INDEX(Capability!$Q$5:$Q$54,$B$22)="",Settings!$F$7&lt;&gt;"Y"),NA(),INDEX(Capability!$Q$5:$Q$54,$B$22)))</f>
        <v/>
      </c>
      <c r="DP139">
        <f>IF(ISNA(DH139),NA(),IF(OR(INDEX(Capability!$P$5:$P$54,$B$22)="",Settings!$F$7&lt;&gt;"Y"),NA(),INDEX(Capability!$P$5:$P$54,$B$22)))</f>
        <v/>
      </c>
      <c r="DX139">
        <f>IF((EA$1+135)&gt;DY$1,NA(),(EA$1+135)-4)</f>
        <v/>
      </c>
      <c r="DY139">
        <f>IF((EA$1+135)&gt;DY$1,NA(),INDEX('Data Entry'!$H$5:$BE$10004,(EA$1+135)-4,$B$23))</f>
        <v/>
      </c>
      <c r="DZ139">
        <f>IF(ISNA(DX139),NA(),INDEX(Capability!$K$5:$K$54,$B$23))</f>
        <v/>
      </c>
      <c r="EA139">
        <f>IF(ISNA(DX139),NA(),INDEX(Capability!$J$5:$J$54,$B$23))</f>
        <v/>
      </c>
      <c r="EB139">
        <f>IF(ISNA(DX139),NA(),INDEX(Capability!$L$5:$L$54,$B$23))</f>
        <v/>
      </c>
      <c r="EC139">
        <f>IF(OR(ISNA(DY139),ISNA(DY138)),NA(),ABS(DY139-DY138))</f>
        <v/>
      </c>
      <c r="ED139">
        <f>IF(ISNA(DX139),NA(),INDEX(Capability!$N$5:$N$54,$B$23))</f>
        <v/>
      </c>
      <c r="EE139">
        <f>IF(ISNA(DX139),NA(),IF(OR(INDEX(Capability!$Q$5:$Q$54,$B$23)="",Settings!$F$7&lt;&gt;"Y"),NA(),INDEX(Capability!$Q$5:$Q$54,$B$23)))</f>
        <v/>
      </c>
      <c r="EF139">
        <f>IF(ISNA(DX139),NA(),IF(OR(INDEX(Capability!$P$5:$P$54,$B$23)="",Settings!$F$7&lt;&gt;"Y"),NA(),INDEX(Capability!$P$5:$P$54,$B$23)))</f>
        <v/>
      </c>
    </row>
    <row r="140">
      <c r="A140" s="35" t="inlineStr">
        <is>
          <t>Unit</t>
        </is>
      </c>
      <c r="B140" s="36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R140">
        <f>IF((CU$1+136)&gt;CS$1,NA(),(CU$1+136)-4)</f>
        <v/>
      </c>
      <c r="CS140">
        <f>IF((CU$1+136)&gt;CS$1,NA(),INDEX('Data Entry'!$H$5:$BE$10004,(CU$1+136)-4,$B$21))</f>
        <v/>
      </c>
      <c r="CT140">
        <f>IF(ISNA(CR140),NA(),INDEX(Capability!$K$5:$K$54,$B$21))</f>
        <v/>
      </c>
      <c r="CU140">
        <f>IF(ISNA(CR140),NA(),INDEX(Capability!$J$5:$J$54,$B$21))</f>
        <v/>
      </c>
      <c r="CV140">
        <f>IF(ISNA(CR140),NA(),INDEX(Capability!$L$5:$L$54,$B$21))</f>
        <v/>
      </c>
      <c r="CW140">
        <f>IF(OR(ISNA(CS140),ISNA(CS139)),NA(),ABS(CS140-CS139))</f>
        <v/>
      </c>
      <c r="CX140">
        <f>IF(ISNA(CR140),NA(),INDEX(Capability!$N$5:$N$54,$B$21))</f>
        <v/>
      </c>
      <c r="CY140">
        <f>IF(ISNA(CR140),NA(),IF(OR(INDEX(Capability!$Q$5:$Q$54,$B$21)="",Settings!$F$7&lt;&gt;"Y"),NA(),INDEX(Capability!$Q$5:$Q$54,$B$21)))</f>
        <v/>
      </c>
      <c r="CZ140">
        <f>IF(ISNA(CR140),NA(),IF(OR(INDEX(Capability!$P$5:$P$54,$B$21)="",Settings!$F$7&lt;&gt;"Y"),NA(),INDEX(Capability!$P$5:$P$54,$B$21)))</f>
        <v/>
      </c>
      <c r="DH140">
        <f>IF((DK$1+136)&gt;DI$1,NA(),(DK$1+136)-4)</f>
        <v/>
      </c>
      <c r="DI140">
        <f>IF((DK$1+136)&gt;DI$1,NA(),INDEX('Data Entry'!$H$5:$BE$10004,(DK$1+136)-4,$B$22))</f>
        <v/>
      </c>
      <c r="DJ140">
        <f>IF(ISNA(DH140),NA(),INDEX(Capability!$K$5:$K$54,$B$22))</f>
        <v/>
      </c>
      <c r="DK140">
        <f>IF(ISNA(DH140),NA(),INDEX(Capability!$J$5:$J$54,$B$22))</f>
        <v/>
      </c>
      <c r="DL140">
        <f>IF(ISNA(DH140),NA(),INDEX(Capability!$L$5:$L$54,$B$22))</f>
        <v/>
      </c>
      <c r="DM140">
        <f>IF(OR(ISNA(DI140),ISNA(DI139)),NA(),ABS(DI140-DI139))</f>
        <v/>
      </c>
      <c r="DN140">
        <f>IF(ISNA(DH140),NA(),INDEX(Capability!$N$5:$N$54,$B$22))</f>
        <v/>
      </c>
      <c r="DO140">
        <f>IF(ISNA(DH140),NA(),IF(OR(INDEX(Capability!$Q$5:$Q$54,$B$22)="",Settings!$F$7&lt;&gt;"Y"),NA(),INDEX(Capability!$Q$5:$Q$54,$B$22)))</f>
        <v/>
      </c>
      <c r="DP140">
        <f>IF(ISNA(DH140),NA(),IF(OR(INDEX(Capability!$P$5:$P$54,$B$22)="",Settings!$F$7&lt;&gt;"Y"),NA(),INDEX(Capability!$P$5:$P$54,$B$22)))</f>
        <v/>
      </c>
      <c r="DX140">
        <f>IF((EA$1+136)&gt;DY$1,NA(),(EA$1+136)-4)</f>
        <v/>
      </c>
      <c r="DY140">
        <f>IF((EA$1+136)&gt;DY$1,NA(),INDEX('Data Entry'!$H$5:$BE$10004,(EA$1+136)-4,$B$23))</f>
        <v/>
      </c>
      <c r="DZ140">
        <f>IF(ISNA(DX140),NA(),INDEX(Capability!$K$5:$K$54,$B$23))</f>
        <v/>
      </c>
      <c r="EA140">
        <f>IF(ISNA(DX140),NA(),INDEX(Capability!$J$5:$J$54,$B$23))</f>
        <v/>
      </c>
      <c r="EB140">
        <f>IF(ISNA(DX140),NA(),INDEX(Capability!$L$5:$L$54,$B$23))</f>
        <v/>
      </c>
      <c r="EC140">
        <f>IF(OR(ISNA(DY140),ISNA(DY139)),NA(),ABS(DY140-DY139))</f>
        <v/>
      </c>
      <c r="ED140">
        <f>IF(ISNA(DX140),NA(),INDEX(Capability!$N$5:$N$54,$B$23))</f>
        <v/>
      </c>
      <c r="EE140">
        <f>IF(ISNA(DX140),NA(),IF(OR(INDEX(Capability!$Q$5:$Q$54,$B$23)="",Settings!$F$7&lt;&gt;"Y"),NA(),INDEX(Capability!$Q$5:$Q$54,$B$23)))</f>
        <v/>
      </c>
      <c r="EF140">
        <f>IF(ISNA(DX140),NA(),IF(OR(INDEX(Capability!$P$5:$P$54,$B$23)="",Settings!$F$7&lt;&gt;"Y"),NA(),INDEX(Capability!$P$5:$P$54,$B$23)))</f>
        <v/>
      </c>
    </row>
    <row r="141">
      <c r="A141" s="35" t="inlineStr">
        <is>
          <t>Samples (n)</t>
        </is>
      </c>
      <c r="B141" s="22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R141">
        <f>IF((CU$1+137)&gt;CS$1,NA(),(CU$1+137)-4)</f>
        <v/>
      </c>
      <c r="CS141">
        <f>IF((CU$1+137)&gt;CS$1,NA(),INDEX('Data Entry'!$H$5:$BE$10004,(CU$1+137)-4,$B$21))</f>
        <v/>
      </c>
      <c r="CT141">
        <f>IF(ISNA(CR141),NA(),INDEX(Capability!$K$5:$K$54,$B$21))</f>
        <v/>
      </c>
      <c r="CU141">
        <f>IF(ISNA(CR141),NA(),INDEX(Capability!$J$5:$J$54,$B$21))</f>
        <v/>
      </c>
      <c r="CV141">
        <f>IF(ISNA(CR141),NA(),INDEX(Capability!$L$5:$L$54,$B$21))</f>
        <v/>
      </c>
      <c r="CW141">
        <f>IF(OR(ISNA(CS141),ISNA(CS140)),NA(),ABS(CS141-CS140))</f>
        <v/>
      </c>
      <c r="CX141">
        <f>IF(ISNA(CR141),NA(),INDEX(Capability!$N$5:$N$54,$B$21))</f>
        <v/>
      </c>
      <c r="CY141">
        <f>IF(ISNA(CR141),NA(),IF(OR(INDEX(Capability!$Q$5:$Q$54,$B$21)="",Settings!$F$7&lt;&gt;"Y"),NA(),INDEX(Capability!$Q$5:$Q$54,$B$21)))</f>
        <v/>
      </c>
      <c r="CZ141">
        <f>IF(ISNA(CR141),NA(),IF(OR(INDEX(Capability!$P$5:$P$54,$B$21)="",Settings!$F$7&lt;&gt;"Y"),NA(),INDEX(Capability!$P$5:$P$54,$B$21)))</f>
        <v/>
      </c>
      <c r="DH141">
        <f>IF((DK$1+137)&gt;DI$1,NA(),(DK$1+137)-4)</f>
        <v/>
      </c>
      <c r="DI141">
        <f>IF((DK$1+137)&gt;DI$1,NA(),INDEX('Data Entry'!$H$5:$BE$10004,(DK$1+137)-4,$B$22))</f>
        <v/>
      </c>
      <c r="DJ141">
        <f>IF(ISNA(DH141),NA(),INDEX(Capability!$K$5:$K$54,$B$22))</f>
        <v/>
      </c>
      <c r="DK141">
        <f>IF(ISNA(DH141),NA(),INDEX(Capability!$J$5:$J$54,$B$22))</f>
        <v/>
      </c>
      <c r="DL141">
        <f>IF(ISNA(DH141),NA(),INDEX(Capability!$L$5:$L$54,$B$22))</f>
        <v/>
      </c>
      <c r="DM141">
        <f>IF(OR(ISNA(DI141),ISNA(DI140)),NA(),ABS(DI141-DI140))</f>
        <v/>
      </c>
      <c r="DN141">
        <f>IF(ISNA(DH141),NA(),INDEX(Capability!$N$5:$N$54,$B$22))</f>
        <v/>
      </c>
      <c r="DO141">
        <f>IF(ISNA(DH141),NA(),IF(OR(INDEX(Capability!$Q$5:$Q$54,$B$22)="",Settings!$F$7&lt;&gt;"Y"),NA(),INDEX(Capability!$Q$5:$Q$54,$B$22)))</f>
        <v/>
      </c>
      <c r="DP141">
        <f>IF(ISNA(DH141),NA(),IF(OR(INDEX(Capability!$P$5:$P$54,$B$22)="",Settings!$F$7&lt;&gt;"Y"),NA(),INDEX(Capability!$P$5:$P$54,$B$22)))</f>
        <v/>
      </c>
      <c r="DX141">
        <f>IF((EA$1+137)&gt;DY$1,NA(),(EA$1+137)-4)</f>
        <v/>
      </c>
      <c r="DY141">
        <f>IF((EA$1+137)&gt;DY$1,NA(),INDEX('Data Entry'!$H$5:$BE$10004,(EA$1+137)-4,$B$23))</f>
        <v/>
      </c>
      <c r="DZ141">
        <f>IF(ISNA(DX141),NA(),INDEX(Capability!$K$5:$K$54,$B$23))</f>
        <v/>
      </c>
      <c r="EA141">
        <f>IF(ISNA(DX141),NA(),INDEX(Capability!$J$5:$J$54,$B$23))</f>
        <v/>
      </c>
      <c r="EB141">
        <f>IF(ISNA(DX141),NA(),INDEX(Capability!$L$5:$L$54,$B$23))</f>
        <v/>
      </c>
      <c r="EC141">
        <f>IF(OR(ISNA(DY141),ISNA(DY140)),NA(),ABS(DY141-DY140))</f>
        <v/>
      </c>
      <c r="ED141">
        <f>IF(ISNA(DX141),NA(),INDEX(Capability!$N$5:$N$54,$B$23))</f>
        <v/>
      </c>
      <c r="EE141">
        <f>IF(ISNA(DX141),NA(),IF(OR(INDEX(Capability!$Q$5:$Q$54,$B$23)="",Settings!$F$7&lt;&gt;"Y"),NA(),INDEX(Capability!$Q$5:$Q$54,$B$23)))</f>
        <v/>
      </c>
      <c r="EF141">
        <f>IF(ISNA(DX141),NA(),IF(OR(INDEX(Capability!$P$5:$P$54,$B$23)="",Settings!$F$7&lt;&gt;"Y"),NA(),INDEX(Capability!$P$5:$P$54,$B$23)))</f>
        <v/>
      </c>
    </row>
    <row r="142">
      <c r="A142" s="37" t="inlineStr">
        <is>
          <t>DATA RANGE</t>
        </is>
      </c>
      <c r="B142" s="28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R142">
        <f>IF((CU$1+138)&gt;CS$1,NA(),(CU$1+138)-4)</f>
        <v/>
      </c>
      <c r="CS142">
        <f>IF((CU$1+138)&gt;CS$1,NA(),INDEX('Data Entry'!$H$5:$BE$10004,(CU$1+138)-4,$B$21))</f>
        <v/>
      </c>
      <c r="CT142">
        <f>IF(ISNA(CR142),NA(),INDEX(Capability!$K$5:$K$54,$B$21))</f>
        <v/>
      </c>
      <c r="CU142">
        <f>IF(ISNA(CR142),NA(),INDEX(Capability!$J$5:$J$54,$B$21))</f>
        <v/>
      </c>
      <c r="CV142">
        <f>IF(ISNA(CR142),NA(),INDEX(Capability!$L$5:$L$54,$B$21))</f>
        <v/>
      </c>
      <c r="CW142">
        <f>IF(OR(ISNA(CS142),ISNA(CS141)),NA(),ABS(CS142-CS141))</f>
        <v/>
      </c>
      <c r="CX142">
        <f>IF(ISNA(CR142),NA(),INDEX(Capability!$N$5:$N$54,$B$21))</f>
        <v/>
      </c>
      <c r="CY142">
        <f>IF(ISNA(CR142),NA(),IF(OR(INDEX(Capability!$Q$5:$Q$54,$B$21)="",Settings!$F$7&lt;&gt;"Y"),NA(),INDEX(Capability!$Q$5:$Q$54,$B$21)))</f>
        <v/>
      </c>
      <c r="CZ142">
        <f>IF(ISNA(CR142),NA(),IF(OR(INDEX(Capability!$P$5:$P$54,$B$21)="",Settings!$F$7&lt;&gt;"Y"),NA(),INDEX(Capability!$P$5:$P$54,$B$21)))</f>
        <v/>
      </c>
      <c r="DH142">
        <f>IF((DK$1+138)&gt;DI$1,NA(),(DK$1+138)-4)</f>
        <v/>
      </c>
      <c r="DI142">
        <f>IF((DK$1+138)&gt;DI$1,NA(),INDEX('Data Entry'!$H$5:$BE$10004,(DK$1+138)-4,$B$22))</f>
        <v/>
      </c>
      <c r="DJ142">
        <f>IF(ISNA(DH142),NA(),INDEX(Capability!$K$5:$K$54,$B$22))</f>
        <v/>
      </c>
      <c r="DK142">
        <f>IF(ISNA(DH142),NA(),INDEX(Capability!$J$5:$J$54,$B$22))</f>
        <v/>
      </c>
      <c r="DL142">
        <f>IF(ISNA(DH142),NA(),INDEX(Capability!$L$5:$L$54,$B$22))</f>
        <v/>
      </c>
      <c r="DM142">
        <f>IF(OR(ISNA(DI142),ISNA(DI141)),NA(),ABS(DI142-DI141))</f>
        <v/>
      </c>
      <c r="DN142">
        <f>IF(ISNA(DH142),NA(),INDEX(Capability!$N$5:$N$54,$B$22))</f>
        <v/>
      </c>
      <c r="DO142">
        <f>IF(ISNA(DH142),NA(),IF(OR(INDEX(Capability!$Q$5:$Q$54,$B$22)="",Settings!$F$7&lt;&gt;"Y"),NA(),INDEX(Capability!$Q$5:$Q$54,$B$22)))</f>
        <v/>
      </c>
      <c r="DP142">
        <f>IF(ISNA(DH142),NA(),IF(OR(INDEX(Capability!$P$5:$P$54,$B$22)="",Settings!$F$7&lt;&gt;"Y"),NA(),INDEX(Capability!$P$5:$P$54,$B$22)))</f>
        <v/>
      </c>
      <c r="DX142">
        <f>IF((EA$1+138)&gt;DY$1,NA(),(EA$1+138)-4)</f>
        <v/>
      </c>
      <c r="DY142">
        <f>IF((EA$1+138)&gt;DY$1,NA(),INDEX('Data Entry'!$H$5:$BE$10004,(EA$1+138)-4,$B$23))</f>
        <v/>
      </c>
      <c r="DZ142">
        <f>IF(ISNA(DX142),NA(),INDEX(Capability!$K$5:$K$54,$B$23))</f>
        <v/>
      </c>
      <c r="EA142">
        <f>IF(ISNA(DX142),NA(),INDEX(Capability!$J$5:$J$54,$B$23))</f>
        <v/>
      </c>
      <c r="EB142">
        <f>IF(ISNA(DX142),NA(),INDEX(Capability!$L$5:$L$54,$B$23))</f>
        <v/>
      </c>
      <c r="EC142">
        <f>IF(OR(ISNA(DY142),ISNA(DY141)),NA(),ABS(DY142-DY141))</f>
        <v/>
      </c>
      <c r="ED142">
        <f>IF(ISNA(DX142),NA(),INDEX(Capability!$N$5:$N$54,$B$23))</f>
        <v/>
      </c>
      <c r="EE142">
        <f>IF(ISNA(DX142),NA(),IF(OR(INDEX(Capability!$Q$5:$Q$54,$B$23)="",Settings!$F$7&lt;&gt;"Y"),NA(),INDEX(Capability!$Q$5:$Q$54,$B$23)))</f>
        <v/>
      </c>
      <c r="EF142">
        <f>IF(ISNA(DX142),NA(),IF(OR(INDEX(Capability!$P$5:$P$54,$B$23)="",Settings!$F$7&lt;&gt;"Y"),NA(),INDEX(Capability!$P$5:$P$54,$B$23)))</f>
        <v/>
      </c>
    </row>
    <row r="143">
      <c r="A143" s="35" t="inlineStr">
        <is>
          <t>Min</t>
        </is>
      </c>
      <c r="B143" s="23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R143">
        <f>IF((CU$1+139)&gt;CS$1,NA(),(CU$1+139)-4)</f>
        <v/>
      </c>
      <c r="CS143">
        <f>IF((CU$1+139)&gt;CS$1,NA(),INDEX('Data Entry'!$H$5:$BE$10004,(CU$1+139)-4,$B$21))</f>
        <v/>
      </c>
      <c r="CT143">
        <f>IF(ISNA(CR143),NA(),INDEX(Capability!$K$5:$K$54,$B$21))</f>
        <v/>
      </c>
      <c r="CU143">
        <f>IF(ISNA(CR143),NA(),INDEX(Capability!$J$5:$J$54,$B$21))</f>
        <v/>
      </c>
      <c r="CV143">
        <f>IF(ISNA(CR143),NA(),INDEX(Capability!$L$5:$L$54,$B$21))</f>
        <v/>
      </c>
      <c r="CW143">
        <f>IF(OR(ISNA(CS143),ISNA(CS142)),NA(),ABS(CS143-CS142))</f>
        <v/>
      </c>
      <c r="CX143">
        <f>IF(ISNA(CR143),NA(),INDEX(Capability!$N$5:$N$54,$B$21))</f>
        <v/>
      </c>
      <c r="CY143">
        <f>IF(ISNA(CR143),NA(),IF(OR(INDEX(Capability!$Q$5:$Q$54,$B$21)="",Settings!$F$7&lt;&gt;"Y"),NA(),INDEX(Capability!$Q$5:$Q$54,$B$21)))</f>
        <v/>
      </c>
      <c r="CZ143">
        <f>IF(ISNA(CR143),NA(),IF(OR(INDEX(Capability!$P$5:$P$54,$B$21)="",Settings!$F$7&lt;&gt;"Y"),NA(),INDEX(Capability!$P$5:$P$54,$B$21)))</f>
        <v/>
      </c>
      <c r="DH143">
        <f>IF((DK$1+139)&gt;DI$1,NA(),(DK$1+139)-4)</f>
        <v/>
      </c>
      <c r="DI143">
        <f>IF((DK$1+139)&gt;DI$1,NA(),INDEX('Data Entry'!$H$5:$BE$10004,(DK$1+139)-4,$B$22))</f>
        <v/>
      </c>
      <c r="DJ143">
        <f>IF(ISNA(DH143),NA(),INDEX(Capability!$K$5:$K$54,$B$22))</f>
        <v/>
      </c>
      <c r="DK143">
        <f>IF(ISNA(DH143),NA(),INDEX(Capability!$J$5:$J$54,$B$22))</f>
        <v/>
      </c>
      <c r="DL143">
        <f>IF(ISNA(DH143),NA(),INDEX(Capability!$L$5:$L$54,$B$22))</f>
        <v/>
      </c>
      <c r="DM143">
        <f>IF(OR(ISNA(DI143),ISNA(DI142)),NA(),ABS(DI143-DI142))</f>
        <v/>
      </c>
      <c r="DN143">
        <f>IF(ISNA(DH143),NA(),INDEX(Capability!$N$5:$N$54,$B$22))</f>
        <v/>
      </c>
      <c r="DO143">
        <f>IF(ISNA(DH143),NA(),IF(OR(INDEX(Capability!$Q$5:$Q$54,$B$22)="",Settings!$F$7&lt;&gt;"Y"),NA(),INDEX(Capability!$Q$5:$Q$54,$B$22)))</f>
        <v/>
      </c>
      <c r="DP143">
        <f>IF(ISNA(DH143),NA(),IF(OR(INDEX(Capability!$P$5:$P$54,$B$22)="",Settings!$F$7&lt;&gt;"Y"),NA(),INDEX(Capability!$P$5:$P$54,$B$22)))</f>
        <v/>
      </c>
      <c r="DX143">
        <f>IF((EA$1+139)&gt;DY$1,NA(),(EA$1+139)-4)</f>
        <v/>
      </c>
      <c r="DY143">
        <f>IF((EA$1+139)&gt;DY$1,NA(),INDEX('Data Entry'!$H$5:$BE$10004,(EA$1+139)-4,$B$23))</f>
        <v/>
      </c>
      <c r="DZ143">
        <f>IF(ISNA(DX143),NA(),INDEX(Capability!$K$5:$K$54,$B$23))</f>
        <v/>
      </c>
      <c r="EA143">
        <f>IF(ISNA(DX143),NA(),INDEX(Capability!$J$5:$J$54,$B$23))</f>
        <v/>
      </c>
      <c r="EB143">
        <f>IF(ISNA(DX143),NA(),INDEX(Capability!$L$5:$L$54,$B$23))</f>
        <v/>
      </c>
      <c r="EC143">
        <f>IF(OR(ISNA(DY143),ISNA(DY142)),NA(),ABS(DY143-DY142))</f>
        <v/>
      </c>
      <c r="ED143">
        <f>IF(ISNA(DX143),NA(),INDEX(Capability!$N$5:$N$54,$B$23))</f>
        <v/>
      </c>
      <c r="EE143">
        <f>IF(ISNA(DX143),NA(),IF(OR(INDEX(Capability!$Q$5:$Q$54,$B$23)="",Settings!$F$7&lt;&gt;"Y"),NA(),INDEX(Capability!$Q$5:$Q$54,$B$23)))</f>
        <v/>
      </c>
      <c r="EF143">
        <f>IF(ISNA(DX143),NA(),IF(OR(INDEX(Capability!$P$5:$P$54,$B$23)="",Settings!$F$7&lt;&gt;"Y"),NA(),INDEX(Capability!$P$5:$P$54,$B$23)))</f>
        <v/>
      </c>
    </row>
    <row r="144">
      <c r="A144" s="35" t="inlineStr">
        <is>
          <t>Max</t>
        </is>
      </c>
      <c r="B144" s="23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R144">
        <f>IF((CU$1+140)&gt;CS$1,NA(),(CU$1+140)-4)</f>
        <v/>
      </c>
      <c r="CS144">
        <f>IF((CU$1+140)&gt;CS$1,NA(),INDEX('Data Entry'!$H$5:$BE$10004,(CU$1+140)-4,$B$21))</f>
        <v/>
      </c>
      <c r="CT144">
        <f>IF(ISNA(CR144),NA(),INDEX(Capability!$K$5:$K$54,$B$21))</f>
        <v/>
      </c>
      <c r="CU144">
        <f>IF(ISNA(CR144),NA(),INDEX(Capability!$J$5:$J$54,$B$21))</f>
        <v/>
      </c>
      <c r="CV144">
        <f>IF(ISNA(CR144),NA(),INDEX(Capability!$L$5:$L$54,$B$21))</f>
        <v/>
      </c>
      <c r="CW144">
        <f>IF(OR(ISNA(CS144),ISNA(CS143)),NA(),ABS(CS144-CS143))</f>
        <v/>
      </c>
      <c r="CX144">
        <f>IF(ISNA(CR144),NA(),INDEX(Capability!$N$5:$N$54,$B$21))</f>
        <v/>
      </c>
      <c r="CY144">
        <f>IF(ISNA(CR144),NA(),IF(OR(INDEX(Capability!$Q$5:$Q$54,$B$21)="",Settings!$F$7&lt;&gt;"Y"),NA(),INDEX(Capability!$Q$5:$Q$54,$B$21)))</f>
        <v/>
      </c>
      <c r="CZ144">
        <f>IF(ISNA(CR144),NA(),IF(OR(INDEX(Capability!$P$5:$P$54,$B$21)="",Settings!$F$7&lt;&gt;"Y"),NA(),INDEX(Capability!$P$5:$P$54,$B$21)))</f>
        <v/>
      </c>
      <c r="DH144">
        <f>IF((DK$1+140)&gt;DI$1,NA(),(DK$1+140)-4)</f>
        <v/>
      </c>
      <c r="DI144">
        <f>IF((DK$1+140)&gt;DI$1,NA(),INDEX('Data Entry'!$H$5:$BE$10004,(DK$1+140)-4,$B$22))</f>
        <v/>
      </c>
      <c r="DJ144">
        <f>IF(ISNA(DH144),NA(),INDEX(Capability!$K$5:$K$54,$B$22))</f>
        <v/>
      </c>
      <c r="DK144">
        <f>IF(ISNA(DH144),NA(),INDEX(Capability!$J$5:$J$54,$B$22))</f>
        <v/>
      </c>
      <c r="DL144">
        <f>IF(ISNA(DH144),NA(),INDEX(Capability!$L$5:$L$54,$B$22))</f>
        <v/>
      </c>
      <c r="DM144">
        <f>IF(OR(ISNA(DI144),ISNA(DI143)),NA(),ABS(DI144-DI143))</f>
        <v/>
      </c>
      <c r="DN144">
        <f>IF(ISNA(DH144),NA(),INDEX(Capability!$N$5:$N$54,$B$22))</f>
        <v/>
      </c>
      <c r="DO144">
        <f>IF(ISNA(DH144),NA(),IF(OR(INDEX(Capability!$Q$5:$Q$54,$B$22)="",Settings!$F$7&lt;&gt;"Y"),NA(),INDEX(Capability!$Q$5:$Q$54,$B$22)))</f>
        <v/>
      </c>
      <c r="DP144">
        <f>IF(ISNA(DH144),NA(),IF(OR(INDEX(Capability!$P$5:$P$54,$B$22)="",Settings!$F$7&lt;&gt;"Y"),NA(),INDEX(Capability!$P$5:$P$54,$B$22)))</f>
        <v/>
      </c>
      <c r="DX144">
        <f>IF((EA$1+140)&gt;DY$1,NA(),(EA$1+140)-4)</f>
        <v/>
      </c>
      <c r="DY144">
        <f>IF((EA$1+140)&gt;DY$1,NA(),INDEX('Data Entry'!$H$5:$BE$10004,(EA$1+140)-4,$B$23))</f>
        <v/>
      </c>
      <c r="DZ144">
        <f>IF(ISNA(DX144),NA(),INDEX(Capability!$K$5:$K$54,$B$23))</f>
        <v/>
      </c>
      <c r="EA144">
        <f>IF(ISNA(DX144),NA(),INDEX(Capability!$J$5:$J$54,$B$23))</f>
        <v/>
      </c>
      <c r="EB144">
        <f>IF(ISNA(DX144),NA(),INDEX(Capability!$L$5:$L$54,$B$23))</f>
        <v/>
      </c>
      <c r="EC144">
        <f>IF(OR(ISNA(DY144),ISNA(DY143)),NA(),ABS(DY144-DY143))</f>
        <v/>
      </c>
      <c r="ED144">
        <f>IF(ISNA(DX144),NA(),INDEX(Capability!$N$5:$N$54,$B$23))</f>
        <v/>
      </c>
      <c r="EE144">
        <f>IF(ISNA(DX144),NA(),IF(OR(INDEX(Capability!$Q$5:$Q$54,$B$23)="",Settings!$F$7&lt;&gt;"Y"),NA(),INDEX(Capability!$Q$5:$Q$54,$B$23)))</f>
        <v/>
      </c>
      <c r="EF144">
        <f>IF(ISNA(DX144),NA(),IF(OR(INDEX(Capability!$P$5:$P$54,$B$23)="",Settings!$F$7&lt;&gt;"Y"),NA(),INDEX(Capability!$P$5:$P$54,$B$23)))</f>
        <v/>
      </c>
    </row>
    <row r="145">
      <c r="A145" s="35" t="inlineStr">
        <is>
          <t>Range</t>
        </is>
      </c>
      <c r="B145" s="23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R145">
        <f>IF((CU$1+141)&gt;CS$1,NA(),(CU$1+141)-4)</f>
        <v/>
      </c>
      <c r="CS145">
        <f>IF((CU$1+141)&gt;CS$1,NA(),INDEX('Data Entry'!$H$5:$BE$10004,(CU$1+141)-4,$B$21))</f>
        <v/>
      </c>
      <c r="CT145">
        <f>IF(ISNA(CR145),NA(),INDEX(Capability!$K$5:$K$54,$B$21))</f>
        <v/>
      </c>
      <c r="CU145">
        <f>IF(ISNA(CR145),NA(),INDEX(Capability!$J$5:$J$54,$B$21))</f>
        <v/>
      </c>
      <c r="CV145">
        <f>IF(ISNA(CR145),NA(),INDEX(Capability!$L$5:$L$54,$B$21))</f>
        <v/>
      </c>
      <c r="CW145">
        <f>IF(OR(ISNA(CS145),ISNA(CS144)),NA(),ABS(CS145-CS144))</f>
        <v/>
      </c>
      <c r="CX145">
        <f>IF(ISNA(CR145),NA(),INDEX(Capability!$N$5:$N$54,$B$21))</f>
        <v/>
      </c>
      <c r="CY145">
        <f>IF(ISNA(CR145),NA(),IF(OR(INDEX(Capability!$Q$5:$Q$54,$B$21)="",Settings!$F$7&lt;&gt;"Y"),NA(),INDEX(Capability!$Q$5:$Q$54,$B$21)))</f>
        <v/>
      </c>
      <c r="CZ145">
        <f>IF(ISNA(CR145),NA(),IF(OR(INDEX(Capability!$P$5:$P$54,$B$21)="",Settings!$F$7&lt;&gt;"Y"),NA(),INDEX(Capability!$P$5:$P$54,$B$21)))</f>
        <v/>
      </c>
      <c r="DH145">
        <f>IF((DK$1+141)&gt;DI$1,NA(),(DK$1+141)-4)</f>
        <v/>
      </c>
      <c r="DI145">
        <f>IF((DK$1+141)&gt;DI$1,NA(),INDEX('Data Entry'!$H$5:$BE$10004,(DK$1+141)-4,$B$22))</f>
        <v/>
      </c>
      <c r="DJ145">
        <f>IF(ISNA(DH145),NA(),INDEX(Capability!$K$5:$K$54,$B$22))</f>
        <v/>
      </c>
      <c r="DK145">
        <f>IF(ISNA(DH145),NA(),INDEX(Capability!$J$5:$J$54,$B$22))</f>
        <v/>
      </c>
      <c r="DL145">
        <f>IF(ISNA(DH145),NA(),INDEX(Capability!$L$5:$L$54,$B$22))</f>
        <v/>
      </c>
      <c r="DM145">
        <f>IF(OR(ISNA(DI145),ISNA(DI144)),NA(),ABS(DI145-DI144))</f>
        <v/>
      </c>
      <c r="DN145">
        <f>IF(ISNA(DH145),NA(),INDEX(Capability!$N$5:$N$54,$B$22))</f>
        <v/>
      </c>
      <c r="DO145">
        <f>IF(ISNA(DH145),NA(),IF(OR(INDEX(Capability!$Q$5:$Q$54,$B$22)="",Settings!$F$7&lt;&gt;"Y"),NA(),INDEX(Capability!$Q$5:$Q$54,$B$22)))</f>
        <v/>
      </c>
      <c r="DP145">
        <f>IF(ISNA(DH145),NA(),IF(OR(INDEX(Capability!$P$5:$P$54,$B$22)="",Settings!$F$7&lt;&gt;"Y"),NA(),INDEX(Capability!$P$5:$P$54,$B$22)))</f>
        <v/>
      </c>
      <c r="DX145">
        <f>IF((EA$1+141)&gt;DY$1,NA(),(EA$1+141)-4)</f>
        <v/>
      </c>
      <c r="DY145">
        <f>IF((EA$1+141)&gt;DY$1,NA(),INDEX('Data Entry'!$H$5:$BE$10004,(EA$1+141)-4,$B$23))</f>
        <v/>
      </c>
      <c r="DZ145">
        <f>IF(ISNA(DX145),NA(),INDEX(Capability!$K$5:$K$54,$B$23))</f>
        <v/>
      </c>
      <c r="EA145">
        <f>IF(ISNA(DX145),NA(),INDEX(Capability!$J$5:$J$54,$B$23))</f>
        <v/>
      </c>
      <c r="EB145">
        <f>IF(ISNA(DX145),NA(),INDEX(Capability!$L$5:$L$54,$B$23))</f>
        <v/>
      </c>
      <c r="EC145">
        <f>IF(OR(ISNA(DY145),ISNA(DY144)),NA(),ABS(DY145-DY144))</f>
        <v/>
      </c>
      <c r="ED145">
        <f>IF(ISNA(DX145),NA(),INDEX(Capability!$N$5:$N$54,$B$23))</f>
        <v/>
      </c>
      <c r="EE145">
        <f>IF(ISNA(DX145),NA(),IF(OR(INDEX(Capability!$Q$5:$Q$54,$B$23)="",Settings!$F$7&lt;&gt;"Y"),NA(),INDEX(Capability!$Q$5:$Q$54,$B$23)))</f>
        <v/>
      </c>
      <c r="EF145">
        <f>IF(ISNA(DX145),NA(),IF(OR(INDEX(Capability!$P$5:$P$54,$B$23)="",Settings!$F$7&lt;&gt;"Y"),NA(),INDEX(Capability!$P$5:$P$54,$B$23)))</f>
        <v/>
      </c>
    </row>
    <row r="146">
      <c r="A146" s="35" t="inlineStr">
        <is>
          <t>Mean</t>
        </is>
      </c>
      <c r="B146" s="23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R146">
        <f>IF((CU$1+142)&gt;CS$1,NA(),(CU$1+142)-4)</f>
        <v/>
      </c>
      <c r="CS146">
        <f>IF((CU$1+142)&gt;CS$1,NA(),INDEX('Data Entry'!$H$5:$BE$10004,(CU$1+142)-4,$B$21))</f>
        <v/>
      </c>
      <c r="CT146">
        <f>IF(ISNA(CR146),NA(),INDEX(Capability!$K$5:$K$54,$B$21))</f>
        <v/>
      </c>
      <c r="CU146">
        <f>IF(ISNA(CR146),NA(),INDEX(Capability!$J$5:$J$54,$B$21))</f>
        <v/>
      </c>
      <c r="CV146">
        <f>IF(ISNA(CR146),NA(),INDEX(Capability!$L$5:$L$54,$B$21))</f>
        <v/>
      </c>
      <c r="CW146">
        <f>IF(OR(ISNA(CS146),ISNA(CS145)),NA(),ABS(CS146-CS145))</f>
        <v/>
      </c>
      <c r="CX146">
        <f>IF(ISNA(CR146),NA(),INDEX(Capability!$N$5:$N$54,$B$21))</f>
        <v/>
      </c>
      <c r="CY146">
        <f>IF(ISNA(CR146),NA(),IF(OR(INDEX(Capability!$Q$5:$Q$54,$B$21)="",Settings!$F$7&lt;&gt;"Y"),NA(),INDEX(Capability!$Q$5:$Q$54,$B$21)))</f>
        <v/>
      </c>
      <c r="CZ146">
        <f>IF(ISNA(CR146),NA(),IF(OR(INDEX(Capability!$P$5:$P$54,$B$21)="",Settings!$F$7&lt;&gt;"Y"),NA(),INDEX(Capability!$P$5:$P$54,$B$21)))</f>
        <v/>
      </c>
      <c r="DH146">
        <f>IF((DK$1+142)&gt;DI$1,NA(),(DK$1+142)-4)</f>
        <v/>
      </c>
      <c r="DI146">
        <f>IF((DK$1+142)&gt;DI$1,NA(),INDEX('Data Entry'!$H$5:$BE$10004,(DK$1+142)-4,$B$22))</f>
        <v/>
      </c>
      <c r="DJ146">
        <f>IF(ISNA(DH146),NA(),INDEX(Capability!$K$5:$K$54,$B$22))</f>
        <v/>
      </c>
      <c r="DK146">
        <f>IF(ISNA(DH146),NA(),INDEX(Capability!$J$5:$J$54,$B$22))</f>
        <v/>
      </c>
      <c r="DL146">
        <f>IF(ISNA(DH146),NA(),INDEX(Capability!$L$5:$L$54,$B$22))</f>
        <v/>
      </c>
      <c r="DM146">
        <f>IF(OR(ISNA(DI146),ISNA(DI145)),NA(),ABS(DI146-DI145))</f>
        <v/>
      </c>
      <c r="DN146">
        <f>IF(ISNA(DH146),NA(),INDEX(Capability!$N$5:$N$54,$B$22))</f>
        <v/>
      </c>
      <c r="DO146">
        <f>IF(ISNA(DH146),NA(),IF(OR(INDEX(Capability!$Q$5:$Q$54,$B$22)="",Settings!$F$7&lt;&gt;"Y"),NA(),INDEX(Capability!$Q$5:$Q$54,$B$22)))</f>
        <v/>
      </c>
      <c r="DP146">
        <f>IF(ISNA(DH146),NA(),IF(OR(INDEX(Capability!$P$5:$P$54,$B$22)="",Settings!$F$7&lt;&gt;"Y"),NA(),INDEX(Capability!$P$5:$P$54,$B$22)))</f>
        <v/>
      </c>
      <c r="DX146">
        <f>IF((EA$1+142)&gt;DY$1,NA(),(EA$1+142)-4)</f>
        <v/>
      </c>
      <c r="DY146">
        <f>IF((EA$1+142)&gt;DY$1,NA(),INDEX('Data Entry'!$H$5:$BE$10004,(EA$1+142)-4,$B$23))</f>
        <v/>
      </c>
      <c r="DZ146">
        <f>IF(ISNA(DX146),NA(),INDEX(Capability!$K$5:$K$54,$B$23))</f>
        <v/>
      </c>
      <c r="EA146">
        <f>IF(ISNA(DX146),NA(),INDEX(Capability!$J$5:$J$54,$B$23))</f>
        <v/>
      </c>
      <c r="EB146">
        <f>IF(ISNA(DX146),NA(),INDEX(Capability!$L$5:$L$54,$B$23))</f>
        <v/>
      </c>
      <c r="EC146">
        <f>IF(OR(ISNA(DY146),ISNA(DY145)),NA(),ABS(DY146-DY145))</f>
        <v/>
      </c>
      <c r="ED146">
        <f>IF(ISNA(DX146),NA(),INDEX(Capability!$N$5:$N$54,$B$23))</f>
        <v/>
      </c>
      <c r="EE146">
        <f>IF(ISNA(DX146),NA(),IF(OR(INDEX(Capability!$Q$5:$Q$54,$B$23)="",Settings!$F$7&lt;&gt;"Y"),NA(),INDEX(Capability!$Q$5:$Q$54,$B$23)))</f>
        <v/>
      </c>
      <c r="EF146">
        <f>IF(ISNA(DX146),NA(),IF(OR(INDEX(Capability!$P$5:$P$54,$B$23)="",Settings!$F$7&lt;&gt;"Y"),NA(),INDEX(Capability!$P$5:$P$54,$B$23)))</f>
        <v/>
      </c>
    </row>
    <row r="147">
      <c r="A147" s="35" t="inlineStr">
        <is>
          <t>Median</t>
        </is>
      </c>
      <c r="B147" s="23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R147">
        <f>IF((CU$1+143)&gt;CS$1,NA(),(CU$1+143)-4)</f>
        <v/>
      </c>
      <c r="CS147">
        <f>IF((CU$1+143)&gt;CS$1,NA(),INDEX('Data Entry'!$H$5:$BE$10004,(CU$1+143)-4,$B$21))</f>
        <v/>
      </c>
      <c r="CT147">
        <f>IF(ISNA(CR147),NA(),INDEX(Capability!$K$5:$K$54,$B$21))</f>
        <v/>
      </c>
      <c r="CU147">
        <f>IF(ISNA(CR147),NA(),INDEX(Capability!$J$5:$J$54,$B$21))</f>
        <v/>
      </c>
      <c r="CV147">
        <f>IF(ISNA(CR147),NA(),INDEX(Capability!$L$5:$L$54,$B$21))</f>
        <v/>
      </c>
      <c r="CW147">
        <f>IF(OR(ISNA(CS147),ISNA(CS146)),NA(),ABS(CS147-CS146))</f>
        <v/>
      </c>
      <c r="CX147">
        <f>IF(ISNA(CR147),NA(),INDEX(Capability!$N$5:$N$54,$B$21))</f>
        <v/>
      </c>
      <c r="CY147">
        <f>IF(ISNA(CR147),NA(),IF(OR(INDEX(Capability!$Q$5:$Q$54,$B$21)="",Settings!$F$7&lt;&gt;"Y"),NA(),INDEX(Capability!$Q$5:$Q$54,$B$21)))</f>
        <v/>
      </c>
      <c r="CZ147">
        <f>IF(ISNA(CR147),NA(),IF(OR(INDEX(Capability!$P$5:$P$54,$B$21)="",Settings!$F$7&lt;&gt;"Y"),NA(),INDEX(Capability!$P$5:$P$54,$B$21)))</f>
        <v/>
      </c>
      <c r="DH147">
        <f>IF((DK$1+143)&gt;DI$1,NA(),(DK$1+143)-4)</f>
        <v/>
      </c>
      <c r="DI147">
        <f>IF((DK$1+143)&gt;DI$1,NA(),INDEX('Data Entry'!$H$5:$BE$10004,(DK$1+143)-4,$B$22))</f>
        <v/>
      </c>
      <c r="DJ147">
        <f>IF(ISNA(DH147),NA(),INDEX(Capability!$K$5:$K$54,$B$22))</f>
        <v/>
      </c>
      <c r="DK147">
        <f>IF(ISNA(DH147),NA(),INDEX(Capability!$J$5:$J$54,$B$22))</f>
        <v/>
      </c>
      <c r="DL147">
        <f>IF(ISNA(DH147),NA(),INDEX(Capability!$L$5:$L$54,$B$22))</f>
        <v/>
      </c>
      <c r="DM147">
        <f>IF(OR(ISNA(DI147),ISNA(DI146)),NA(),ABS(DI147-DI146))</f>
        <v/>
      </c>
      <c r="DN147">
        <f>IF(ISNA(DH147),NA(),INDEX(Capability!$N$5:$N$54,$B$22))</f>
        <v/>
      </c>
      <c r="DO147">
        <f>IF(ISNA(DH147),NA(),IF(OR(INDEX(Capability!$Q$5:$Q$54,$B$22)="",Settings!$F$7&lt;&gt;"Y"),NA(),INDEX(Capability!$Q$5:$Q$54,$B$22)))</f>
        <v/>
      </c>
      <c r="DP147">
        <f>IF(ISNA(DH147),NA(),IF(OR(INDEX(Capability!$P$5:$P$54,$B$22)="",Settings!$F$7&lt;&gt;"Y"),NA(),INDEX(Capability!$P$5:$P$54,$B$22)))</f>
        <v/>
      </c>
      <c r="DX147">
        <f>IF((EA$1+143)&gt;DY$1,NA(),(EA$1+143)-4)</f>
        <v/>
      </c>
      <c r="DY147">
        <f>IF((EA$1+143)&gt;DY$1,NA(),INDEX('Data Entry'!$H$5:$BE$10004,(EA$1+143)-4,$B$23))</f>
        <v/>
      </c>
      <c r="DZ147">
        <f>IF(ISNA(DX147),NA(),INDEX(Capability!$K$5:$K$54,$B$23))</f>
        <v/>
      </c>
      <c r="EA147">
        <f>IF(ISNA(DX147),NA(),INDEX(Capability!$J$5:$J$54,$B$23))</f>
        <v/>
      </c>
      <c r="EB147">
        <f>IF(ISNA(DX147),NA(),INDEX(Capability!$L$5:$L$54,$B$23))</f>
        <v/>
      </c>
      <c r="EC147">
        <f>IF(OR(ISNA(DY147),ISNA(DY146)),NA(),ABS(DY147-DY146))</f>
        <v/>
      </c>
      <c r="ED147">
        <f>IF(ISNA(DX147),NA(),INDEX(Capability!$N$5:$N$54,$B$23))</f>
        <v/>
      </c>
      <c r="EE147">
        <f>IF(ISNA(DX147),NA(),IF(OR(INDEX(Capability!$Q$5:$Q$54,$B$23)="",Settings!$F$7&lt;&gt;"Y"),NA(),INDEX(Capability!$Q$5:$Q$54,$B$23)))</f>
        <v/>
      </c>
      <c r="EF147">
        <f>IF(ISNA(DX147),NA(),IF(OR(INDEX(Capability!$P$5:$P$54,$B$23)="",Settings!$F$7&lt;&gt;"Y"),NA(),INDEX(Capability!$P$5:$P$54,$B$23)))</f>
        <v/>
      </c>
    </row>
    <row r="148">
      <c r="A148" s="35" t="inlineStr">
        <is>
          <t>Std Dev (overall)</t>
        </is>
      </c>
      <c r="B148" s="23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R148">
        <f>IF((CU$1+144)&gt;CS$1,NA(),(CU$1+144)-4)</f>
        <v/>
      </c>
      <c r="CS148">
        <f>IF((CU$1+144)&gt;CS$1,NA(),INDEX('Data Entry'!$H$5:$BE$10004,(CU$1+144)-4,$B$21))</f>
        <v/>
      </c>
      <c r="CT148">
        <f>IF(ISNA(CR148),NA(),INDEX(Capability!$K$5:$K$54,$B$21))</f>
        <v/>
      </c>
      <c r="CU148">
        <f>IF(ISNA(CR148),NA(),INDEX(Capability!$J$5:$J$54,$B$21))</f>
        <v/>
      </c>
      <c r="CV148">
        <f>IF(ISNA(CR148),NA(),INDEX(Capability!$L$5:$L$54,$B$21))</f>
        <v/>
      </c>
      <c r="CW148">
        <f>IF(OR(ISNA(CS148),ISNA(CS147)),NA(),ABS(CS148-CS147))</f>
        <v/>
      </c>
      <c r="CX148">
        <f>IF(ISNA(CR148),NA(),INDEX(Capability!$N$5:$N$54,$B$21))</f>
        <v/>
      </c>
      <c r="CY148">
        <f>IF(ISNA(CR148),NA(),IF(OR(INDEX(Capability!$Q$5:$Q$54,$B$21)="",Settings!$F$7&lt;&gt;"Y"),NA(),INDEX(Capability!$Q$5:$Q$54,$B$21)))</f>
        <v/>
      </c>
      <c r="CZ148">
        <f>IF(ISNA(CR148),NA(),IF(OR(INDEX(Capability!$P$5:$P$54,$B$21)="",Settings!$F$7&lt;&gt;"Y"),NA(),INDEX(Capability!$P$5:$P$54,$B$21)))</f>
        <v/>
      </c>
      <c r="DH148">
        <f>IF((DK$1+144)&gt;DI$1,NA(),(DK$1+144)-4)</f>
        <v/>
      </c>
      <c r="DI148">
        <f>IF((DK$1+144)&gt;DI$1,NA(),INDEX('Data Entry'!$H$5:$BE$10004,(DK$1+144)-4,$B$22))</f>
        <v/>
      </c>
      <c r="DJ148">
        <f>IF(ISNA(DH148),NA(),INDEX(Capability!$K$5:$K$54,$B$22))</f>
        <v/>
      </c>
      <c r="DK148">
        <f>IF(ISNA(DH148),NA(),INDEX(Capability!$J$5:$J$54,$B$22))</f>
        <v/>
      </c>
      <c r="DL148">
        <f>IF(ISNA(DH148),NA(),INDEX(Capability!$L$5:$L$54,$B$22))</f>
        <v/>
      </c>
      <c r="DM148">
        <f>IF(OR(ISNA(DI148),ISNA(DI147)),NA(),ABS(DI148-DI147))</f>
        <v/>
      </c>
      <c r="DN148">
        <f>IF(ISNA(DH148),NA(),INDEX(Capability!$N$5:$N$54,$B$22))</f>
        <v/>
      </c>
      <c r="DO148">
        <f>IF(ISNA(DH148),NA(),IF(OR(INDEX(Capability!$Q$5:$Q$54,$B$22)="",Settings!$F$7&lt;&gt;"Y"),NA(),INDEX(Capability!$Q$5:$Q$54,$B$22)))</f>
        <v/>
      </c>
      <c r="DP148">
        <f>IF(ISNA(DH148),NA(),IF(OR(INDEX(Capability!$P$5:$P$54,$B$22)="",Settings!$F$7&lt;&gt;"Y"),NA(),INDEX(Capability!$P$5:$P$54,$B$22)))</f>
        <v/>
      </c>
      <c r="DX148">
        <f>IF((EA$1+144)&gt;DY$1,NA(),(EA$1+144)-4)</f>
        <v/>
      </c>
      <c r="DY148">
        <f>IF((EA$1+144)&gt;DY$1,NA(),INDEX('Data Entry'!$H$5:$BE$10004,(EA$1+144)-4,$B$23))</f>
        <v/>
      </c>
      <c r="DZ148">
        <f>IF(ISNA(DX148),NA(),INDEX(Capability!$K$5:$K$54,$B$23))</f>
        <v/>
      </c>
      <c r="EA148">
        <f>IF(ISNA(DX148),NA(),INDEX(Capability!$J$5:$J$54,$B$23))</f>
        <v/>
      </c>
      <c r="EB148">
        <f>IF(ISNA(DX148),NA(),INDEX(Capability!$L$5:$L$54,$B$23))</f>
        <v/>
      </c>
      <c r="EC148">
        <f>IF(OR(ISNA(DY148),ISNA(DY147)),NA(),ABS(DY148-DY147))</f>
        <v/>
      </c>
      <c r="ED148">
        <f>IF(ISNA(DX148),NA(),INDEX(Capability!$N$5:$N$54,$B$23))</f>
        <v/>
      </c>
      <c r="EE148">
        <f>IF(ISNA(DX148),NA(),IF(OR(INDEX(Capability!$Q$5:$Q$54,$B$23)="",Settings!$F$7&lt;&gt;"Y"),NA(),INDEX(Capability!$Q$5:$Q$54,$B$23)))</f>
        <v/>
      </c>
      <c r="EF148">
        <f>IF(ISNA(DX148),NA(),IF(OR(INDEX(Capability!$P$5:$P$54,$B$23)="",Settings!$F$7&lt;&gt;"Y"),NA(),INDEX(Capability!$P$5:$P$54,$B$23)))</f>
        <v/>
      </c>
    </row>
    <row r="149">
      <c r="A149" s="35" t="inlineStr">
        <is>
          <t>Sigma (within)</t>
        </is>
      </c>
      <c r="B149" s="23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R149">
        <f>IF((CU$1+145)&gt;CS$1,NA(),(CU$1+145)-4)</f>
        <v/>
      </c>
      <c r="CS149">
        <f>IF((CU$1+145)&gt;CS$1,NA(),INDEX('Data Entry'!$H$5:$BE$10004,(CU$1+145)-4,$B$21))</f>
        <v/>
      </c>
      <c r="CT149">
        <f>IF(ISNA(CR149),NA(),INDEX(Capability!$K$5:$K$54,$B$21))</f>
        <v/>
      </c>
      <c r="CU149">
        <f>IF(ISNA(CR149),NA(),INDEX(Capability!$J$5:$J$54,$B$21))</f>
        <v/>
      </c>
      <c r="CV149">
        <f>IF(ISNA(CR149),NA(),INDEX(Capability!$L$5:$L$54,$B$21))</f>
        <v/>
      </c>
      <c r="CW149">
        <f>IF(OR(ISNA(CS149),ISNA(CS148)),NA(),ABS(CS149-CS148))</f>
        <v/>
      </c>
      <c r="CX149">
        <f>IF(ISNA(CR149),NA(),INDEX(Capability!$N$5:$N$54,$B$21))</f>
        <v/>
      </c>
      <c r="CY149">
        <f>IF(ISNA(CR149),NA(),IF(OR(INDEX(Capability!$Q$5:$Q$54,$B$21)="",Settings!$F$7&lt;&gt;"Y"),NA(),INDEX(Capability!$Q$5:$Q$54,$B$21)))</f>
        <v/>
      </c>
      <c r="CZ149">
        <f>IF(ISNA(CR149),NA(),IF(OR(INDEX(Capability!$P$5:$P$54,$B$21)="",Settings!$F$7&lt;&gt;"Y"),NA(),INDEX(Capability!$P$5:$P$54,$B$21)))</f>
        <v/>
      </c>
      <c r="DH149">
        <f>IF((DK$1+145)&gt;DI$1,NA(),(DK$1+145)-4)</f>
        <v/>
      </c>
      <c r="DI149">
        <f>IF((DK$1+145)&gt;DI$1,NA(),INDEX('Data Entry'!$H$5:$BE$10004,(DK$1+145)-4,$B$22))</f>
        <v/>
      </c>
      <c r="DJ149">
        <f>IF(ISNA(DH149),NA(),INDEX(Capability!$K$5:$K$54,$B$22))</f>
        <v/>
      </c>
      <c r="DK149">
        <f>IF(ISNA(DH149),NA(),INDEX(Capability!$J$5:$J$54,$B$22))</f>
        <v/>
      </c>
      <c r="DL149">
        <f>IF(ISNA(DH149),NA(),INDEX(Capability!$L$5:$L$54,$B$22))</f>
        <v/>
      </c>
      <c r="DM149">
        <f>IF(OR(ISNA(DI149),ISNA(DI148)),NA(),ABS(DI149-DI148))</f>
        <v/>
      </c>
      <c r="DN149">
        <f>IF(ISNA(DH149),NA(),INDEX(Capability!$N$5:$N$54,$B$22))</f>
        <v/>
      </c>
      <c r="DO149">
        <f>IF(ISNA(DH149),NA(),IF(OR(INDEX(Capability!$Q$5:$Q$54,$B$22)="",Settings!$F$7&lt;&gt;"Y"),NA(),INDEX(Capability!$Q$5:$Q$54,$B$22)))</f>
        <v/>
      </c>
      <c r="DP149">
        <f>IF(ISNA(DH149),NA(),IF(OR(INDEX(Capability!$P$5:$P$54,$B$22)="",Settings!$F$7&lt;&gt;"Y"),NA(),INDEX(Capability!$P$5:$P$54,$B$22)))</f>
        <v/>
      </c>
      <c r="DX149">
        <f>IF((EA$1+145)&gt;DY$1,NA(),(EA$1+145)-4)</f>
        <v/>
      </c>
      <c r="DY149">
        <f>IF((EA$1+145)&gt;DY$1,NA(),INDEX('Data Entry'!$H$5:$BE$10004,(EA$1+145)-4,$B$23))</f>
        <v/>
      </c>
      <c r="DZ149">
        <f>IF(ISNA(DX149),NA(),INDEX(Capability!$K$5:$K$54,$B$23))</f>
        <v/>
      </c>
      <c r="EA149">
        <f>IF(ISNA(DX149),NA(),INDEX(Capability!$J$5:$J$54,$B$23))</f>
        <v/>
      </c>
      <c r="EB149">
        <f>IF(ISNA(DX149),NA(),INDEX(Capability!$L$5:$L$54,$B$23))</f>
        <v/>
      </c>
      <c r="EC149">
        <f>IF(OR(ISNA(DY149),ISNA(DY148)),NA(),ABS(DY149-DY148))</f>
        <v/>
      </c>
      <c r="ED149">
        <f>IF(ISNA(DX149),NA(),INDEX(Capability!$N$5:$N$54,$B$23))</f>
        <v/>
      </c>
      <c r="EE149">
        <f>IF(ISNA(DX149),NA(),IF(OR(INDEX(Capability!$Q$5:$Q$54,$B$23)="",Settings!$F$7&lt;&gt;"Y"),NA(),INDEX(Capability!$Q$5:$Q$54,$B$23)))</f>
        <v/>
      </c>
      <c r="EF149">
        <f>IF(ISNA(DX149),NA(),IF(OR(INDEX(Capability!$P$5:$P$54,$B$23)="",Settings!$F$7&lt;&gt;"Y"),NA(),INDEX(Capability!$P$5:$P$54,$B$23)))</f>
        <v/>
      </c>
    </row>
    <row r="150">
      <c r="A150" s="37" t="inlineStr">
        <is>
          <t>CONTROL</t>
        </is>
      </c>
      <c r="B150" s="28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R150">
        <f>IF((CU$1+146)&gt;CS$1,NA(),(CU$1+146)-4)</f>
        <v/>
      </c>
      <c r="CS150">
        <f>IF((CU$1+146)&gt;CS$1,NA(),INDEX('Data Entry'!$H$5:$BE$10004,(CU$1+146)-4,$B$21))</f>
        <v/>
      </c>
      <c r="CT150">
        <f>IF(ISNA(CR150),NA(),INDEX(Capability!$K$5:$K$54,$B$21))</f>
        <v/>
      </c>
      <c r="CU150">
        <f>IF(ISNA(CR150),NA(),INDEX(Capability!$J$5:$J$54,$B$21))</f>
        <v/>
      </c>
      <c r="CV150">
        <f>IF(ISNA(CR150),NA(),INDEX(Capability!$L$5:$L$54,$B$21))</f>
        <v/>
      </c>
      <c r="CW150">
        <f>IF(OR(ISNA(CS150),ISNA(CS149)),NA(),ABS(CS150-CS149))</f>
        <v/>
      </c>
      <c r="CX150">
        <f>IF(ISNA(CR150),NA(),INDEX(Capability!$N$5:$N$54,$B$21))</f>
        <v/>
      </c>
      <c r="CY150">
        <f>IF(ISNA(CR150),NA(),IF(OR(INDEX(Capability!$Q$5:$Q$54,$B$21)="",Settings!$F$7&lt;&gt;"Y"),NA(),INDEX(Capability!$Q$5:$Q$54,$B$21)))</f>
        <v/>
      </c>
      <c r="CZ150">
        <f>IF(ISNA(CR150),NA(),IF(OR(INDEX(Capability!$P$5:$P$54,$B$21)="",Settings!$F$7&lt;&gt;"Y"),NA(),INDEX(Capability!$P$5:$P$54,$B$21)))</f>
        <v/>
      </c>
      <c r="DH150">
        <f>IF((DK$1+146)&gt;DI$1,NA(),(DK$1+146)-4)</f>
        <v/>
      </c>
      <c r="DI150">
        <f>IF((DK$1+146)&gt;DI$1,NA(),INDEX('Data Entry'!$H$5:$BE$10004,(DK$1+146)-4,$B$22))</f>
        <v/>
      </c>
      <c r="DJ150">
        <f>IF(ISNA(DH150),NA(),INDEX(Capability!$K$5:$K$54,$B$22))</f>
        <v/>
      </c>
      <c r="DK150">
        <f>IF(ISNA(DH150),NA(),INDEX(Capability!$J$5:$J$54,$B$22))</f>
        <v/>
      </c>
      <c r="DL150">
        <f>IF(ISNA(DH150),NA(),INDEX(Capability!$L$5:$L$54,$B$22))</f>
        <v/>
      </c>
      <c r="DM150">
        <f>IF(OR(ISNA(DI150),ISNA(DI149)),NA(),ABS(DI150-DI149))</f>
        <v/>
      </c>
      <c r="DN150">
        <f>IF(ISNA(DH150),NA(),INDEX(Capability!$N$5:$N$54,$B$22))</f>
        <v/>
      </c>
      <c r="DO150">
        <f>IF(ISNA(DH150),NA(),IF(OR(INDEX(Capability!$Q$5:$Q$54,$B$22)="",Settings!$F$7&lt;&gt;"Y"),NA(),INDEX(Capability!$Q$5:$Q$54,$B$22)))</f>
        <v/>
      </c>
      <c r="DP150">
        <f>IF(ISNA(DH150),NA(),IF(OR(INDEX(Capability!$P$5:$P$54,$B$22)="",Settings!$F$7&lt;&gt;"Y"),NA(),INDEX(Capability!$P$5:$P$54,$B$22)))</f>
        <v/>
      </c>
      <c r="DX150">
        <f>IF((EA$1+146)&gt;DY$1,NA(),(EA$1+146)-4)</f>
        <v/>
      </c>
      <c r="DY150">
        <f>IF((EA$1+146)&gt;DY$1,NA(),INDEX('Data Entry'!$H$5:$BE$10004,(EA$1+146)-4,$B$23))</f>
        <v/>
      </c>
      <c r="DZ150">
        <f>IF(ISNA(DX150),NA(),INDEX(Capability!$K$5:$K$54,$B$23))</f>
        <v/>
      </c>
      <c r="EA150">
        <f>IF(ISNA(DX150),NA(),INDEX(Capability!$J$5:$J$54,$B$23))</f>
        <v/>
      </c>
      <c r="EB150">
        <f>IF(ISNA(DX150),NA(),INDEX(Capability!$L$5:$L$54,$B$23))</f>
        <v/>
      </c>
      <c r="EC150">
        <f>IF(OR(ISNA(DY150),ISNA(DY149)),NA(),ABS(DY150-DY149))</f>
        <v/>
      </c>
      <c r="ED150">
        <f>IF(ISNA(DX150),NA(),INDEX(Capability!$N$5:$N$54,$B$23))</f>
        <v/>
      </c>
      <c r="EE150">
        <f>IF(ISNA(DX150),NA(),IF(OR(INDEX(Capability!$Q$5:$Q$54,$B$23)="",Settings!$F$7&lt;&gt;"Y"),NA(),INDEX(Capability!$Q$5:$Q$54,$B$23)))</f>
        <v/>
      </c>
      <c r="EF150">
        <f>IF(ISNA(DX150),NA(),IF(OR(INDEX(Capability!$P$5:$P$54,$B$23)="",Settings!$F$7&lt;&gt;"Y"),NA(),INDEX(Capability!$P$5:$P$54,$B$23)))</f>
        <v/>
      </c>
    </row>
    <row r="151">
      <c r="A151" s="35" t="inlineStr">
        <is>
          <t>UCL</t>
        </is>
      </c>
      <c r="B151" s="23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R151">
        <f>IF((CU$1+147)&gt;CS$1,NA(),(CU$1+147)-4)</f>
        <v/>
      </c>
      <c r="CS151">
        <f>IF((CU$1+147)&gt;CS$1,NA(),INDEX('Data Entry'!$H$5:$BE$10004,(CU$1+147)-4,$B$21))</f>
        <v/>
      </c>
      <c r="CT151">
        <f>IF(ISNA(CR151),NA(),INDEX(Capability!$K$5:$K$54,$B$21))</f>
        <v/>
      </c>
      <c r="CU151">
        <f>IF(ISNA(CR151),NA(),INDEX(Capability!$J$5:$J$54,$B$21))</f>
        <v/>
      </c>
      <c r="CV151">
        <f>IF(ISNA(CR151),NA(),INDEX(Capability!$L$5:$L$54,$B$21))</f>
        <v/>
      </c>
      <c r="CW151">
        <f>IF(OR(ISNA(CS151),ISNA(CS150)),NA(),ABS(CS151-CS150))</f>
        <v/>
      </c>
      <c r="CX151">
        <f>IF(ISNA(CR151),NA(),INDEX(Capability!$N$5:$N$54,$B$21))</f>
        <v/>
      </c>
      <c r="CY151">
        <f>IF(ISNA(CR151),NA(),IF(OR(INDEX(Capability!$Q$5:$Q$54,$B$21)="",Settings!$F$7&lt;&gt;"Y"),NA(),INDEX(Capability!$Q$5:$Q$54,$B$21)))</f>
        <v/>
      </c>
      <c r="CZ151">
        <f>IF(ISNA(CR151),NA(),IF(OR(INDEX(Capability!$P$5:$P$54,$B$21)="",Settings!$F$7&lt;&gt;"Y"),NA(),INDEX(Capability!$P$5:$P$54,$B$21)))</f>
        <v/>
      </c>
      <c r="DH151">
        <f>IF((DK$1+147)&gt;DI$1,NA(),(DK$1+147)-4)</f>
        <v/>
      </c>
      <c r="DI151">
        <f>IF((DK$1+147)&gt;DI$1,NA(),INDEX('Data Entry'!$H$5:$BE$10004,(DK$1+147)-4,$B$22))</f>
        <v/>
      </c>
      <c r="DJ151">
        <f>IF(ISNA(DH151),NA(),INDEX(Capability!$K$5:$K$54,$B$22))</f>
        <v/>
      </c>
      <c r="DK151">
        <f>IF(ISNA(DH151),NA(),INDEX(Capability!$J$5:$J$54,$B$22))</f>
        <v/>
      </c>
      <c r="DL151">
        <f>IF(ISNA(DH151),NA(),INDEX(Capability!$L$5:$L$54,$B$22))</f>
        <v/>
      </c>
      <c r="DM151">
        <f>IF(OR(ISNA(DI151),ISNA(DI150)),NA(),ABS(DI151-DI150))</f>
        <v/>
      </c>
      <c r="DN151">
        <f>IF(ISNA(DH151),NA(),INDEX(Capability!$N$5:$N$54,$B$22))</f>
        <v/>
      </c>
      <c r="DO151">
        <f>IF(ISNA(DH151),NA(),IF(OR(INDEX(Capability!$Q$5:$Q$54,$B$22)="",Settings!$F$7&lt;&gt;"Y"),NA(),INDEX(Capability!$Q$5:$Q$54,$B$22)))</f>
        <v/>
      </c>
      <c r="DP151">
        <f>IF(ISNA(DH151),NA(),IF(OR(INDEX(Capability!$P$5:$P$54,$B$22)="",Settings!$F$7&lt;&gt;"Y"),NA(),INDEX(Capability!$P$5:$P$54,$B$22)))</f>
        <v/>
      </c>
      <c r="DX151">
        <f>IF((EA$1+147)&gt;DY$1,NA(),(EA$1+147)-4)</f>
        <v/>
      </c>
      <c r="DY151">
        <f>IF((EA$1+147)&gt;DY$1,NA(),INDEX('Data Entry'!$H$5:$BE$10004,(EA$1+147)-4,$B$23))</f>
        <v/>
      </c>
      <c r="DZ151">
        <f>IF(ISNA(DX151),NA(),INDEX(Capability!$K$5:$K$54,$B$23))</f>
        <v/>
      </c>
      <c r="EA151">
        <f>IF(ISNA(DX151),NA(),INDEX(Capability!$J$5:$J$54,$B$23))</f>
        <v/>
      </c>
      <c r="EB151">
        <f>IF(ISNA(DX151),NA(),INDEX(Capability!$L$5:$L$54,$B$23))</f>
        <v/>
      </c>
      <c r="EC151">
        <f>IF(OR(ISNA(DY151),ISNA(DY150)),NA(),ABS(DY151-DY150))</f>
        <v/>
      </c>
      <c r="ED151">
        <f>IF(ISNA(DX151),NA(),INDEX(Capability!$N$5:$N$54,$B$23))</f>
        <v/>
      </c>
      <c r="EE151">
        <f>IF(ISNA(DX151),NA(),IF(OR(INDEX(Capability!$Q$5:$Q$54,$B$23)="",Settings!$F$7&lt;&gt;"Y"),NA(),INDEX(Capability!$Q$5:$Q$54,$B$23)))</f>
        <v/>
      </c>
      <c r="EF151">
        <f>IF(ISNA(DX151),NA(),IF(OR(INDEX(Capability!$P$5:$P$54,$B$23)="",Settings!$F$7&lt;&gt;"Y"),NA(),INDEX(Capability!$P$5:$P$54,$B$23)))</f>
        <v/>
      </c>
    </row>
    <row r="152">
      <c r="A152" s="35" t="inlineStr">
        <is>
          <t>CL</t>
        </is>
      </c>
      <c r="B152" s="23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R152">
        <f>IF((CU$1+148)&gt;CS$1,NA(),(CU$1+148)-4)</f>
        <v/>
      </c>
      <c r="CS152">
        <f>IF((CU$1+148)&gt;CS$1,NA(),INDEX('Data Entry'!$H$5:$BE$10004,(CU$1+148)-4,$B$21))</f>
        <v/>
      </c>
      <c r="CT152">
        <f>IF(ISNA(CR152),NA(),INDEX(Capability!$K$5:$K$54,$B$21))</f>
        <v/>
      </c>
      <c r="CU152">
        <f>IF(ISNA(CR152),NA(),INDEX(Capability!$J$5:$J$54,$B$21))</f>
        <v/>
      </c>
      <c r="CV152">
        <f>IF(ISNA(CR152),NA(),INDEX(Capability!$L$5:$L$54,$B$21))</f>
        <v/>
      </c>
      <c r="CW152">
        <f>IF(OR(ISNA(CS152),ISNA(CS151)),NA(),ABS(CS152-CS151))</f>
        <v/>
      </c>
      <c r="CX152">
        <f>IF(ISNA(CR152),NA(),INDEX(Capability!$N$5:$N$54,$B$21))</f>
        <v/>
      </c>
      <c r="CY152">
        <f>IF(ISNA(CR152),NA(),IF(OR(INDEX(Capability!$Q$5:$Q$54,$B$21)="",Settings!$F$7&lt;&gt;"Y"),NA(),INDEX(Capability!$Q$5:$Q$54,$B$21)))</f>
        <v/>
      </c>
      <c r="CZ152">
        <f>IF(ISNA(CR152),NA(),IF(OR(INDEX(Capability!$P$5:$P$54,$B$21)="",Settings!$F$7&lt;&gt;"Y"),NA(),INDEX(Capability!$P$5:$P$54,$B$21)))</f>
        <v/>
      </c>
      <c r="DH152">
        <f>IF((DK$1+148)&gt;DI$1,NA(),(DK$1+148)-4)</f>
        <v/>
      </c>
      <c r="DI152">
        <f>IF((DK$1+148)&gt;DI$1,NA(),INDEX('Data Entry'!$H$5:$BE$10004,(DK$1+148)-4,$B$22))</f>
        <v/>
      </c>
      <c r="DJ152">
        <f>IF(ISNA(DH152),NA(),INDEX(Capability!$K$5:$K$54,$B$22))</f>
        <v/>
      </c>
      <c r="DK152">
        <f>IF(ISNA(DH152),NA(),INDEX(Capability!$J$5:$J$54,$B$22))</f>
        <v/>
      </c>
      <c r="DL152">
        <f>IF(ISNA(DH152),NA(),INDEX(Capability!$L$5:$L$54,$B$22))</f>
        <v/>
      </c>
      <c r="DM152">
        <f>IF(OR(ISNA(DI152),ISNA(DI151)),NA(),ABS(DI152-DI151))</f>
        <v/>
      </c>
      <c r="DN152">
        <f>IF(ISNA(DH152),NA(),INDEX(Capability!$N$5:$N$54,$B$22))</f>
        <v/>
      </c>
      <c r="DO152">
        <f>IF(ISNA(DH152),NA(),IF(OR(INDEX(Capability!$Q$5:$Q$54,$B$22)="",Settings!$F$7&lt;&gt;"Y"),NA(),INDEX(Capability!$Q$5:$Q$54,$B$22)))</f>
        <v/>
      </c>
      <c r="DP152">
        <f>IF(ISNA(DH152),NA(),IF(OR(INDEX(Capability!$P$5:$P$54,$B$22)="",Settings!$F$7&lt;&gt;"Y"),NA(),INDEX(Capability!$P$5:$P$54,$B$22)))</f>
        <v/>
      </c>
      <c r="DX152">
        <f>IF((EA$1+148)&gt;DY$1,NA(),(EA$1+148)-4)</f>
        <v/>
      </c>
      <c r="DY152">
        <f>IF((EA$1+148)&gt;DY$1,NA(),INDEX('Data Entry'!$H$5:$BE$10004,(EA$1+148)-4,$B$23))</f>
        <v/>
      </c>
      <c r="DZ152">
        <f>IF(ISNA(DX152),NA(),INDEX(Capability!$K$5:$K$54,$B$23))</f>
        <v/>
      </c>
      <c r="EA152">
        <f>IF(ISNA(DX152),NA(),INDEX(Capability!$J$5:$J$54,$B$23))</f>
        <v/>
      </c>
      <c r="EB152">
        <f>IF(ISNA(DX152),NA(),INDEX(Capability!$L$5:$L$54,$B$23))</f>
        <v/>
      </c>
      <c r="EC152">
        <f>IF(OR(ISNA(DY152),ISNA(DY151)),NA(),ABS(DY152-DY151))</f>
        <v/>
      </c>
      <c r="ED152">
        <f>IF(ISNA(DX152),NA(),INDEX(Capability!$N$5:$N$54,$B$23))</f>
        <v/>
      </c>
      <c r="EE152">
        <f>IF(ISNA(DX152),NA(),IF(OR(INDEX(Capability!$Q$5:$Q$54,$B$23)="",Settings!$F$7&lt;&gt;"Y"),NA(),INDEX(Capability!$Q$5:$Q$54,$B$23)))</f>
        <v/>
      </c>
      <c r="EF152">
        <f>IF(ISNA(DX152),NA(),IF(OR(INDEX(Capability!$P$5:$P$54,$B$23)="",Settings!$F$7&lt;&gt;"Y"),NA(),INDEX(Capability!$P$5:$P$54,$B$23)))</f>
        <v/>
      </c>
    </row>
    <row r="153">
      <c r="A153" s="35" t="inlineStr">
        <is>
          <t>LCL</t>
        </is>
      </c>
      <c r="B153" s="23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R153">
        <f>IF((CU$1+149)&gt;CS$1,NA(),(CU$1+149)-4)</f>
        <v/>
      </c>
      <c r="CS153">
        <f>IF((CU$1+149)&gt;CS$1,NA(),INDEX('Data Entry'!$H$5:$BE$10004,(CU$1+149)-4,$B$21))</f>
        <v/>
      </c>
      <c r="CT153">
        <f>IF(ISNA(CR153),NA(),INDEX(Capability!$K$5:$K$54,$B$21))</f>
        <v/>
      </c>
      <c r="CU153">
        <f>IF(ISNA(CR153),NA(),INDEX(Capability!$J$5:$J$54,$B$21))</f>
        <v/>
      </c>
      <c r="CV153">
        <f>IF(ISNA(CR153),NA(),INDEX(Capability!$L$5:$L$54,$B$21))</f>
        <v/>
      </c>
      <c r="CW153">
        <f>IF(OR(ISNA(CS153),ISNA(CS152)),NA(),ABS(CS153-CS152))</f>
        <v/>
      </c>
      <c r="CX153">
        <f>IF(ISNA(CR153),NA(),INDEX(Capability!$N$5:$N$54,$B$21))</f>
        <v/>
      </c>
      <c r="CY153">
        <f>IF(ISNA(CR153),NA(),IF(OR(INDEX(Capability!$Q$5:$Q$54,$B$21)="",Settings!$F$7&lt;&gt;"Y"),NA(),INDEX(Capability!$Q$5:$Q$54,$B$21)))</f>
        <v/>
      </c>
      <c r="CZ153">
        <f>IF(ISNA(CR153),NA(),IF(OR(INDEX(Capability!$P$5:$P$54,$B$21)="",Settings!$F$7&lt;&gt;"Y"),NA(),INDEX(Capability!$P$5:$P$54,$B$21)))</f>
        <v/>
      </c>
      <c r="DH153">
        <f>IF((DK$1+149)&gt;DI$1,NA(),(DK$1+149)-4)</f>
        <v/>
      </c>
      <c r="DI153">
        <f>IF((DK$1+149)&gt;DI$1,NA(),INDEX('Data Entry'!$H$5:$BE$10004,(DK$1+149)-4,$B$22))</f>
        <v/>
      </c>
      <c r="DJ153">
        <f>IF(ISNA(DH153),NA(),INDEX(Capability!$K$5:$K$54,$B$22))</f>
        <v/>
      </c>
      <c r="DK153">
        <f>IF(ISNA(DH153),NA(),INDEX(Capability!$J$5:$J$54,$B$22))</f>
        <v/>
      </c>
      <c r="DL153">
        <f>IF(ISNA(DH153),NA(),INDEX(Capability!$L$5:$L$54,$B$22))</f>
        <v/>
      </c>
      <c r="DM153">
        <f>IF(OR(ISNA(DI153),ISNA(DI152)),NA(),ABS(DI153-DI152))</f>
        <v/>
      </c>
      <c r="DN153">
        <f>IF(ISNA(DH153),NA(),INDEX(Capability!$N$5:$N$54,$B$22))</f>
        <v/>
      </c>
      <c r="DO153">
        <f>IF(ISNA(DH153),NA(),IF(OR(INDEX(Capability!$Q$5:$Q$54,$B$22)="",Settings!$F$7&lt;&gt;"Y"),NA(),INDEX(Capability!$Q$5:$Q$54,$B$22)))</f>
        <v/>
      </c>
      <c r="DP153">
        <f>IF(ISNA(DH153),NA(),IF(OR(INDEX(Capability!$P$5:$P$54,$B$22)="",Settings!$F$7&lt;&gt;"Y"),NA(),INDEX(Capability!$P$5:$P$54,$B$22)))</f>
        <v/>
      </c>
      <c r="DX153">
        <f>IF((EA$1+149)&gt;DY$1,NA(),(EA$1+149)-4)</f>
        <v/>
      </c>
      <c r="DY153">
        <f>IF((EA$1+149)&gt;DY$1,NA(),INDEX('Data Entry'!$H$5:$BE$10004,(EA$1+149)-4,$B$23))</f>
        <v/>
      </c>
      <c r="DZ153">
        <f>IF(ISNA(DX153),NA(),INDEX(Capability!$K$5:$K$54,$B$23))</f>
        <v/>
      </c>
      <c r="EA153">
        <f>IF(ISNA(DX153),NA(),INDEX(Capability!$J$5:$J$54,$B$23))</f>
        <v/>
      </c>
      <c r="EB153">
        <f>IF(ISNA(DX153),NA(),INDEX(Capability!$L$5:$L$54,$B$23))</f>
        <v/>
      </c>
      <c r="EC153">
        <f>IF(OR(ISNA(DY153),ISNA(DY152)),NA(),ABS(DY153-DY152))</f>
        <v/>
      </c>
      <c r="ED153">
        <f>IF(ISNA(DX153),NA(),INDEX(Capability!$N$5:$N$54,$B$23))</f>
        <v/>
      </c>
      <c r="EE153">
        <f>IF(ISNA(DX153),NA(),IF(OR(INDEX(Capability!$Q$5:$Q$54,$B$23)="",Settings!$F$7&lt;&gt;"Y"),NA(),INDEX(Capability!$Q$5:$Q$54,$B$23)))</f>
        <v/>
      </c>
      <c r="EF153">
        <f>IF(ISNA(DX153),NA(),IF(OR(INDEX(Capability!$P$5:$P$54,$B$23)="",Settings!$F$7&lt;&gt;"Y"),NA(),INDEX(Capability!$P$5:$P$54,$B$23)))</f>
        <v/>
      </c>
    </row>
    <row r="154">
      <c r="A154" s="35" t="inlineStr">
        <is>
          <t>mR-bar</t>
        </is>
      </c>
      <c r="B154" s="23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R154">
        <f>IF((CU$1+150)&gt;CS$1,NA(),(CU$1+150)-4)</f>
        <v/>
      </c>
      <c r="CS154">
        <f>IF((CU$1+150)&gt;CS$1,NA(),INDEX('Data Entry'!$H$5:$BE$10004,(CU$1+150)-4,$B$21))</f>
        <v/>
      </c>
      <c r="CT154">
        <f>IF(ISNA(CR154),NA(),INDEX(Capability!$K$5:$K$54,$B$21))</f>
        <v/>
      </c>
      <c r="CU154">
        <f>IF(ISNA(CR154),NA(),INDEX(Capability!$J$5:$J$54,$B$21))</f>
        <v/>
      </c>
      <c r="CV154">
        <f>IF(ISNA(CR154),NA(),INDEX(Capability!$L$5:$L$54,$B$21))</f>
        <v/>
      </c>
      <c r="CW154">
        <f>IF(OR(ISNA(CS154),ISNA(CS153)),NA(),ABS(CS154-CS153))</f>
        <v/>
      </c>
      <c r="CX154">
        <f>IF(ISNA(CR154),NA(),INDEX(Capability!$N$5:$N$54,$B$21))</f>
        <v/>
      </c>
      <c r="CY154">
        <f>IF(ISNA(CR154),NA(),IF(OR(INDEX(Capability!$Q$5:$Q$54,$B$21)="",Settings!$F$7&lt;&gt;"Y"),NA(),INDEX(Capability!$Q$5:$Q$54,$B$21)))</f>
        <v/>
      </c>
      <c r="CZ154">
        <f>IF(ISNA(CR154),NA(),IF(OR(INDEX(Capability!$P$5:$P$54,$B$21)="",Settings!$F$7&lt;&gt;"Y"),NA(),INDEX(Capability!$P$5:$P$54,$B$21)))</f>
        <v/>
      </c>
      <c r="DH154">
        <f>IF((DK$1+150)&gt;DI$1,NA(),(DK$1+150)-4)</f>
        <v/>
      </c>
      <c r="DI154">
        <f>IF((DK$1+150)&gt;DI$1,NA(),INDEX('Data Entry'!$H$5:$BE$10004,(DK$1+150)-4,$B$22))</f>
        <v/>
      </c>
      <c r="DJ154">
        <f>IF(ISNA(DH154),NA(),INDEX(Capability!$K$5:$K$54,$B$22))</f>
        <v/>
      </c>
      <c r="DK154">
        <f>IF(ISNA(DH154),NA(),INDEX(Capability!$J$5:$J$54,$B$22))</f>
        <v/>
      </c>
      <c r="DL154">
        <f>IF(ISNA(DH154),NA(),INDEX(Capability!$L$5:$L$54,$B$22))</f>
        <v/>
      </c>
      <c r="DM154">
        <f>IF(OR(ISNA(DI154),ISNA(DI153)),NA(),ABS(DI154-DI153))</f>
        <v/>
      </c>
      <c r="DN154">
        <f>IF(ISNA(DH154),NA(),INDEX(Capability!$N$5:$N$54,$B$22))</f>
        <v/>
      </c>
      <c r="DO154">
        <f>IF(ISNA(DH154),NA(),IF(OR(INDEX(Capability!$Q$5:$Q$54,$B$22)="",Settings!$F$7&lt;&gt;"Y"),NA(),INDEX(Capability!$Q$5:$Q$54,$B$22)))</f>
        <v/>
      </c>
      <c r="DP154">
        <f>IF(ISNA(DH154),NA(),IF(OR(INDEX(Capability!$P$5:$P$54,$B$22)="",Settings!$F$7&lt;&gt;"Y"),NA(),INDEX(Capability!$P$5:$P$54,$B$22)))</f>
        <v/>
      </c>
      <c r="DX154">
        <f>IF((EA$1+150)&gt;DY$1,NA(),(EA$1+150)-4)</f>
        <v/>
      </c>
      <c r="DY154">
        <f>IF((EA$1+150)&gt;DY$1,NA(),INDEX('Data Entry'!$H$5:$BE$10004,(EA$1+150)-4,$B$23))</f>
        <v/>
      </c>
      <c r="DZ154">
        <f>IF(ISNA(DX154),NA(),INDEX(Capability!$K$5:$K$54,$B$23))</f>
        <v/>
      </c>
      <c r="EA154">
        <f>IF(ISNA(DX154),NA(),INDEX(Capability!$J$5:$J$54,$B$23))</f>
        <v/>
      </c>
      <c r="EB154">
        <f>IF(ISNA(DX154),NA(),INDEX(Capability!$L$5:$L$54,$B$23))</f>
        <v/>
      </c>
      <c r="EC154">
        <f>IF(OR(ISNA(DY154),ISNA(DY153)),NA(),ABS(DY154-DY153))</f>
        <v/>
      </c>
      <c r="ED154">
        <f>IF(ISNA(DX154),NA(),INDEX(Capability!$N$5:$N$54,$B$23))</f>
        <v/>
      </c>
      <c r="EE154">
        <f>IF(ISNA(DX154),NA(),IF(OR(INDEX(Capability!$Q$5:$Q$54,$B$23)="",Settings!$F$7&lt;&gt;"Y"),NA(),INDEX(Capability!$Q$5:$Q$54,$B$23)))</f>
        <v/>
      </c>
      <c r="EF154">
        <f>IF(ISNA(DX154),NA(),IF(OR(INDEX(Capability!$P$5:$P$54,$B$23)="",Settings!$F$7&lt;&gt;"Y"),NA(),INDEX(Capability!$P$5:$P$54,$B$23)))</f>
        <v/>
      </c>
    </row>
    <row r="155">
      <c r="A155" s="35" t="inlineStr">
        <is>
          <t>mR UCL</t>
        </is>
      </c>
      <c r="B155" s="23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R155">
        <f>IF((CU$1+151)&gt;CS$1,NA(),(CU$1+151)-4)</f>
        <v/>
      </c>
      <c r="CS155">
        <f>IF((CU$1+151)&gt;CS$1,NA(),INDEX('Data Entry'!$H$5:$BE$10004,(CU$1+151)-4,$B$21))</f>
        <v/>
      </c>
      <c r="CT155">
        <f>IF(ISNA(CR155),NA(),INDEX(Capability!$K$5:$K$54,$B$21))</f>
        <v/>
      </c>
      <c r="CU155">
        <f>IF(ISNA(CR155),NA(),INDEX(Capability!$J$5:$J$54,$B$21))</f>
        <v/>
      </c>
      <c r="CV155">
        <f>IF(ISNA(CR155),NA(),INDEX(Capability!$L$5:$L$54,$B$21))</f>
        <v/>
      </c>
      <c r="CW155">
        <f>IF(OR(ISNA(CS155),ISNA(CS154)),NA(),ABS(CS155-CS154))</f>
        <v/>
      </c>
      <c r="CX155">
        <f>IF(ISNA(CR155),NA(),INDEX(Capability!$N$5:$N$54,$B$21))</f>
        <v/>
      </c>
      <c r="CY155">
        <f>IF(ISNA(CR155),NA(),IF(OR(INDEX(Capability!$Q$5:$Q$54,$B$21)="",Settings!$F$7&lt;&gt;"Y"),NA(),INDEX(Capability!$Q$5:$Q$54,$B$21)))</f>
        <v/>
      </c>
      <c r="CZ155">
        <f>IF(ISNA(CR155),NA(),IF(OR(INDEX(Capability!$P$5:$P$54,$B$21)="",Settings!$F$7&lt;&gt;"Y"),NA(),INDEX(Capability!$P$5:$P$54,$B$21)))</f>
        <v/>
      </c>
      <c r="DH155">
        <f>IF((DK$1+151)&gt;DI$1,NA(),(DK$1+151)-4)</f>
        <v/>
      </c>
      <c r="DI155">
        <f>IF((DK$1+151)&gt;DI$1,NA(),INDEX('Data Entry'!$H$5:$BE$10004,(DK$1+151)-4,$B$22))</f>
        <v/>
      </c>
      <c r="DJ155">
        <f>IF(ISNA(DH155),NA(),INDEX(Capability!$K$5:$K$54,$B$22))</f>
        <v/>
      </c>
      <c r="DK155">
        <f>IF(ISNA(DH155),NA(),INDEX(Capability!$J$5:$J$54,$B$22))</f>
        <v/>
      </c>
      <c r="DL155">
        <f>IF(ISNA(DH155),NA(),INDEX(Capability!$L$5:$L$54,$B$22))</f>
        <v/>
      </c>
      <c r="DM155">
        <f>IF(OR(ISNA(DI155),ISNA(DI154)),NA(),ABS(DI155-DI154))</f>
        <v/>
      </c>
      <c r="DN155">
        <f>IF(ISNA(DH155),NA(),INDEX(Capability!$N$5:$N$54,$B$22))</f>
        <v/>
      </c>
      <c r="DO155">
        <f>IF(ISNA(DH155),NA(),IF(OR(INDEX(Capability!$Q$5:$Q$54,$B$22)="",Settings!$F$7&lt;&gt;"Y"),NA(),INDEX(Capability!$Q$5:$Q$54,$B$22)))</f>
        <v/>
      </c>
      <c r="DP155">
        <f>IF(ISNA(DH155),NA(),IF(OR(INDEX(Capability!$P$5:$P$54,$B$22)="",Settings!$F$7&lt;&gt;"Y"),NA(),INDEX(Capability!$P$5:$P$54,$B$22)))</f>
        <v/>
      </c>
      <c r="DX155">
        <f>IF((EA$1+151)&gt;DY$1,NA(),(EA$1+151)-4)</f>
        <v/>
      </c>
      <c r="DY155">
        <f>IF((EA$1+151)&gt;DY$1,NA(),INDEX('Data Entry'!$H$5:$BE$10004,(EA$1+151)-4,$B$23))</f>
        <v/>
      </c>
      <c r="DZ155">
        <f>IF(ISNA(DX155),NA(),INDEX(Capability!$K$5:$K$54,$B$23))</f>
        <v/>
      </c>
      <c r="EA155">
        <f>IF(ISNA(DX155),NA(),INDEX(Capability!$J$5:$J$54,$B$23))</f>
        <v/>
      </c>
      <c r="EB155">
        <f>IF(ISNA(DX155),NA(),INDEX(Capability!$L$5:$L$54,$B$23))</f>
        <v/>
      </c>
      <c r="EC155">
        <f>IF(OR(ISNA(DY155),ISNA(DY154)),NA(),ABS(DY155-DY154))</f>
        <v/>
      </c>
      <c r="ED155">
        <f>IF(ISNA(DX155),NA(),INDEX(Capability!$N$5:$N$54,$B$23))</f>
        <v/>
      </c>
      <c r="EE155">
        <f>IF(ISNA(DX155),NA(),IF(OR(INDEX(Capability!$Q$5:$Q$54,$B$23)="",Settings!$F$7&lt;&gt;"Y"),NA(),INDEX(Capability!$Q$5:$Q$54,$B$23)))</f>
        <v/>
      </c>
      <c r="EF155">
        <f>IF(ISNA(DX155),NA(),IF(OR(INDEX(Capability!$P$5:$P$54,$B$23)="",Settings!$F$7&lt;&gt;"Y"),NA(),INDEX(Capability!$P$5:$P$54,$B$23)))</f>
        <v/>
      </c>
    </row>
    <row r="156">
      <c r="A156" s="37" t="inlineStr">
        <is>
          <t>SPECIFICATION</t>
        </is>
      </c>
      <c r="B156" s="28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R156">
        <f>IF((CU$1+152)&gt;CS$1,NA(),(CU$1+152)-4)</f>
        <v/>
      </c>
      <c r="CS156">
        <f>IF((CU$1+152)&gt;CS$1,NA(),INDEX('Data Entry'!$H$5:$BE$10004,(CU$1+152)-4,$B$21))</f>
        <v/>
      </c>
      <c r="CT156">
        <f>IF(ISNA(CR156),NA(),INDEX(Capability!$K$5:$K$54,$B$21))</f>
        <v/>
      </c>
      <c r="CU156">
        <f>IF(ISNA(CR156),NA(),INDEX(Capability!$J$5:$J$54,$B$21))</f>
        <v/>
      </c>
      <c r="CV156">
        <f>IF(ISNA(CR156),NA(),INDEX(Capability!$L$5:$L$54,$B$21))</f>
        <v/>
      </c>
      <c r="CW156">
        <f>IF(OR(ISNA(CS156),ISNA(CS155)),NA(),ABS(CS156-CS155))</f>
        <v/>
      </c>
      <c r="CX156">
        <f>IF(ISNA(CR156),NA(),INDEX(Capability!$N$5:$N$54,$B$21))</f>
        <v/>
      </c>
      <c r="CY156">
        <f>IF(ISNA(CR156),NA(),IF(OR(INDEX(Capability!$Q$5:$Q$54,$B$21)="",Settings!$F$7&lt;&gt;"Y"),NA(),INDEX(Capability!$Q$5:$Q$54,$B$21)))</f>
        <v/>
      </c>
      <c r="CZ156">
        <f>IF(ISNA(CR156),NA(),IF(OR(INDEX(Capability!$P$5:$P$54,$B$21)="",Settings!$F$7&lt;&gt;"Y"),NA(),INDEX(Capability!$P$5:$P$54,$B$21)))</f>
        <v/>
      </c>
      <c r="DH156">
        <f>IF((DK$1+152)&gt;DI$1,NA(),(DK$1+152)-4)</f>
        <v/>
      </c>
      <c r="DI156">
        <f>IF((DK$1+152)&gt;DI$1,NA(),INDEX('Data Entry'!$H$5:$BE$10004,(DK$1+152)-4,$B$22))</f>
        <v/>
      </c>
      <c r="DJ156">
        <f>IF(ISNA(DH156),NA(),INDEX(Capability!$K$5:$K$54,$B$22))</f>
        <v/>
      </c>
      <c r="DK156">
        <f>IF(ISNA(DH156),NA(),INDEX(Capability!$J$5:$J$54,$B$22))</f>
        <v/>
      </c>
      <c r="DL156">
        <f>IF(ISNA(DH156),NA(),INDEX(Capability!$L$5:$L$54,$B$22))</f>
        <v/>
      </c>
      <c r="DM156">
        <f>IF(OR(ISNA(DI156),ISNA(DI155)),NA(),ABS(DI156-DI155))</f>
        <v/>
      </c>
      <c r="DN156">
        <f>IF(ISNA(DH156),NA(),INDEX(Capability!$N$5:$N$54,$B$22))</f>
        <v/>
      </c>
      <c r="DO156">
        <f>IF(ISNA(DH156),NA(),IF(OR(INDEX(Capability!$Q$5:$Q$54,$B$22)="",Settings!$F$7&lt;&gt;"Y"),NA(),INDEX(Capability!$Q$5:$Q$54,$B$22)))</f>
        <v/>
      </c>
      <c r="DP156">
        <f>IF(ISNA(DH156),NA(),IF(OR(INDEX(Capability!$P$5:$P$54,$B$22)="",Settings!$F$7&lt;&gt;"Y"),NA(),INDEX(Capability!$P$5:$P$54,$B$22)))</f>
        <v/>
      </c>
      <c r="DX156">
        <f>IF((EA$1+152)&gt;DY$1,NA(),(EA$1+152)-4)</f>
        <v/>
      </c>
      <c r="DY156">
        <f>IF((EA$1+152)&gt;DY$1,NA(),INDEX('Data Entry'!$H$5:$BE$10004,(EA$1+152)-4,$B$23))</f>
        <v/>
      </c>
      <c r="DZ156">
        <f>IF(ISNA(DX156),NA(),INDEX(Capability!$K$5:$K$54,$B$23))</f>
        <v/>
      </c>
      <c r="EA156">
        <f>IF(ISNA(DX156),NA(),INDEX(Capability!$J$5:$J$54,$B$23))</f>
        <v/>
      </c>
      <c r="EB156">
        <f>IF(ISNA(DX156),NA(),INDEX(Capability!$L$5:$L$54,$B$23))</f>
        <v/>
      </c>
      <c r="EC156">
        <f>IF(OR(ISNA(DY156),ISNA(DY155)),NA(),ABS(DY156-DY155))</f>
        <v/>
      </c>
      <c r="ED156">
        <f>IF(ISNA(DX156),NA(),INDEX(Capability!$N$5:$N$54,$B$23))</f>
        <v/>
      </c>
      <c r="EE156">
        <f>IF(ISNA(DX156),NA(),IF(OR(INDEX(Capability!$Q$5:$Q$54,$B$23)="",Settings!$F$7&lt;&gt;"Y"),NA(),INDEX(Capability!$Q$5:$Q$54,$B$23)))</f>
        <v/>
      </c>
      <c r="EF156">
        <f>IF(ISNA(DX156),NA(),IF(OR(INDEX(Capability!$P$5:$P$54,$B$23)="",Settings!$F$7&lt;&gt;"Y"),NA(),INDEX(Capability!$P$5:$P$54,$B$23)))</f>
        <v/>
      </c>
    </row>
    <row r="157">
      <c r="A157" s="35" t="inlineStr">
        <is>
          <t>USL</t>
        </is>
      </c>
      <c r="B157" s="23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R157">
        <f>IF((CU$1+153)&gt;CS$1,NA(),(CU$1+153)-4)</f>
        <v/>
      </c>
      <c r="CS157">
        <f>IF((CU$1+153)&gt;CS$1,NA(),INDEX('Data Entry'!$H$5:$BE$10004,(CU$1+153)-4,$B$21))</f>
        <v/>
      </c>
      <c r="CT157">
        <f>IF(ISNA(CR157),NA(),INDEX(Capability!$K$5:$K$54,$B$21))</f>
        <v/>
      </c>
      <c r="CU157">
        <f>IF(ISNA(CR157),NA(),INDEX(Capability!$J$5:$J$54,$B$21))</f>
        <v/>
      </c>
      <c r="CV157">
        <f>IF(ISNA(CR157),NA(),INDEX(Capability!$L$5:$L$54,$B$21))</f>
        <v/>
      </c>
      <c r="CW157">
        <f>IF(OR(ISNA(CS157),ISNA(CS156)),NA(),ABS(CS157-CS156))</f>
        <v/>
      </c>
      <c r="CX157">
        <f>IF(ISNA(CR157),NA(),INDEX(Capability!$N$5:$N$54,$B$21))</f>
        <v/>
      </c>
      <c r="CY157">
        <f>IF(ISNA(CR157),NA(),IF(OR(INDEX(Capability!$Q$5:$Q$54,$B$21)="",Settings!$F$7&lt;&gt;"Y"),NA(),INDEX(Capability!$Q$5:$Q$54,$B$21)))</f>
        <v/>
      </c>
      <c r="CZ157">
        <f>IF(ISNA(CR157),NA(),IF(OR(INDEX(Capability!$P$5:$P$54,$B$21)="",Settings!$F$7&lt;&gt;"Y"),NA(),INDEX(Capability!$P$5:$P$54,$B$21)))</f>
        <v/>
      </c>
      <c r="DH157">
        <f>IF((DK$1+153)&gt;DI$1,NA(),(DK$1+153)-4)</f>
        <v/>
      </c>
      <c r="DI157">
        <f>IF((DK$1+153)&gt;DI$1,NA(),INDEX('Data Entry'!$H$5:$BE$10004,(DK$1+153)-4,$B$22))</f>
        <v/>
      </c>
      <c r="DJ157">
        <f>IF(ISNA(DH157),NA(),INDEX(Capability!$K$5:$K$54,$B$22))</f>
        <v/>
      </c>
      <c r="DK157">
        <f>IF(ISNA(DH157),NA(),INDEX(Capability!$J$5:$J$54,$B$22))</f>
        <v/>
      </c>
      <c r="DL157">
        <f>IF(ISNA(DH157),NA(),INDEX(Capability!$L$5:$L$54,$B$22))</f>
        <v/>
      </c>
      <c r="DM157">
        <f>IF(OR(ISNA(DI157),ISNA(DI156)),NA(),ABS(DI157-DI156))</f>
        <v/>
      </c>
      <c r="DN157">
        <f>IF(ISNA(DH157),NA(),INDEX(Capability!$N$5:$N$54,$B$22))</f>
        <v/>
      </c>
      <c r="DO157">
        <f>IF(ISNA(DH157),NA(),IF(OR(INDEX(Capability!$Q$5:$Q$54,$B$22)="",Settings!$F$7&lt;&gt;"Y"),NA(),INDEX(Capability!$Q$5:$Q$54,$B$22)))</f>
        <v/>
      </c>
      <c r="DP157">
        <f>IF(ISNA(DH157),NA(),IF(OR(INDEX(Capability!$P$5:$P$54,$B$22)="",Settings!$F$7&lt;&gt;"Y"),NA(),INDEX(Capability!$P$5:$P$54,$B$22)))</f>
        <v/>
      </c>
      <c r="DX157">
        <f>IF((EA$1+153)&gt;DY$1,NA(),(EA$1+153)-4)</f>
        <v/>
      </c>
      <c r="DY157">
        <f>IF((EA$1+153)&gt;DY$1,NA(),INDEX('Data Entry'!$H$5:$BE$10004,(EA$1+153)-4,$B$23))</f>
        <v/>
      </c>
      <c r="DZ157">
        <f>IF(ISNA(DX157),NA(),INDEX(Capability!$K$5:$K$54,$B$23))</f>
        <v/>
      </c>
      <c r="EA157">
        <f>IF(ISNA(DX157),NA(),INDEX(Capability!$J$5:$J$54,$B$23))</f>
        <v/>
      </c>
      <c r="EB157">
        <f>IF(ISNA(DX157),NA(),INDEX(Capability!$L$5:$L$54,$B$23))</f>
        <v/>
      </c>
      <c r="EC157">
        <f>IF(OR(ISNA(DY157),ISNA(DY156)),NA(),ABS(DY157-DY156))</f>
        <v/>
      </c>
      <c r="ED157">
        <f>IF(ISNA(DX157),NA(),INDEX(Capability!$N$5:$N$54,$B$23))</f>
        <v/>
      </c>
      <c r="EE157">
        <f>IF(ISNA(DX157),NA(),IF(OR(INDEX(Capability!$Q$5:$Q$54,$B$23)="",Settings!$F$7&lt;&gt;"Y"),NA(),INDEX(Capability!$Q$5:$Q$54,$B$23)))</f>
        <v/>
      </c>
      <c r="EF157">
        <f>IF(ISNA(DX157),NA(),IF(OR(INDEX(Capability!$P$5:$P$54,$B$23)="",Settings!$F$7&lt;&gt;"Y"),NA(),INDEX(Capability!$P$5:$P$54,$B$23)))</f>
        <v/>
      </c>
    </row>
    <row r="158">
      <c r="A158" s="35" t="inlineStr">
        <is>
          <t>Nominal</t>
        </is>
      </c>
      <c r="B158" s="23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R158">
        <f>IF((CU$1+154)&gt;CS$1,NA(),(CU$1+154)-4)</f>
        <v/>
      </c>
      <c r="CS158">
        <f>IF((CU$1+154)&gt;CS$1,NA(),INDEX('Data Entry'!$H$5:$BE$10004,(CU$1+154)-4,$B$21))</f>
        <v/>
      </c>
      <c r="CT158">
        <f>IF(ISNA(CR158),NA(),INDEX(Capability!$K$5:$K$54,$B$21))</f>
        <v/>
      </c>
      <c r="CU158">
        <f>IF(ISNA(CR158),NA(),INDEX(Capability!$J$5:$J$54,$B$21))</f>
        <v/>
      </c>
      <c r="CV158">
        <f>IF(ISNA(CR158),NA(),INDEX(Capability!$L$5:$L$54,$B$21))</f>
        <v/>
      </c>
      <c r="CW158">
        <f>IF(OR(ISNA(CS158),ISNA(CS157)),NA(),ABS(CS158-CS157))</f>
        <v/>
      </c>
      <c r="CX158">
        <f>IF(ISNA(CR158),NA(),INDEX(Capability!$N$5:$N$54,$B$21))</f>
        <v/>
      </c>
      <c r="CY158">
        <f>IF(ISNA(CR158),NA(),IF(OR(INDEX(Capability!$Q$5:$Q$54,$B$21)="",Settings!$F$7&lt;&gt;"Y"),NA(),INDEX(Capability!$Q$5:$Q$54,$B$21)))</f>
        <v/>
      </c>
      <c r="CZ158">
        <f>IF(ISNA(CR158),NA(),IF(OR(INDEX(Capability!$P$5:$P$54,$B$21)="",Settings!$F$7&lt;&gt;"Y"),NA(),INDEX(Capability!$P$5:$P$54,$B$21)))</f>
        <v/>
      </c>
      <c r="DH158">
        <f>IF((DK$1+154)&gt;DI$1,NA(),(DK$1+154)-4)</f>
        <v/>
      </c>
      <c r="DI158">
        <f>IF((DK$1+154)&gt;DI$1,NA(),INDEX('Data Entry'!$H$5:$BE$10004,(DK$1+154)-4,$B$22))</f>
        <v/>
      </c>
      <c r="DJ158">
        <f>IF(ISNA(DH158),NA(),INDEX(Capability!$K$5:$K$54,$B$22))</f>
        <v/>
      </c>
      <c r="DK158">
        <f>IF(ISNA(DH158),NA(),INDEX(Capability!$J$5:$J$54,$B$22))</f>
        <v/>
      </c>
      <c r="DL158">
        <f>IF(ISNA(DH158),NA(),INDEX(Capability!$L$5:$L$54,$B$22))</f>
        <v/>
      </c>
      <c r="DM158">
        <f>IF(OR(ISNA(DI158),ISNA(DI157)),NA(),ABS(DI158-DI157))</f>
        <v/>
      </c>
      <c r="DN158">
        <f>IF(ISNA(DH158),NA(),INDEX(Capability!$N$5:$N$54,$B$22))</f>
        <v/>
      </c>
      <c r="DO158">
        <f>IF(ISNA(DH158),NA(),IF(OR(INDEX(Capability!$Q$5:$Q$54,$B$22)="",Settings!$F$7&lt;&gt;"Y"),NA(),INDEX(Capability!$Q$5:$Q$54,$B$22)))</f>
        <v/>
      </c>
      <c r="DP158">
        <f>IF(ISNA(DH158),NA(),IF(OR(INDEX(Capability!$P$5:$P$54,$B$22)="",Settings!$F$7&lt;&gt;"Y"),NA(),INDEX(Capability!$P$5:$P$54,$B$22)))</f>
        <v/>
      </c>
      <c r="DX158">
        <f>IF((EA$1+154)&gt;DY$1,NA(),(EA$1+154)-4)</f>
        <v/>
      </c>
      <c r="DY158">
        <f>IF((EA$1+154)&gt;DY$1,NA(),INDEX('Data Entry'!$H$5:$BE$10004,(EA$1+154)-4,$B$23))</f>
        <v/>
      </c>
      <c r="DZ158">
        <f>IF(ISNA(DX158),NA(),INDEX(Capability!$K$5:$K$54,$B$23))</f>
        <v/>
      </c>
      <c r="EA158">
        <f>IF(ISNA(DX158),NA(),INDEX(Capability!$J$5:$J$54,$B$23))</f>
        <v/>
      </c>
      <c r="EB158">
        <f>IF(ISNA(DX158),NA(),INDEX(Capability!$L$5:$L$54,$B$23))</f>
        <v/>
      </c>
      <c r="EC158">
        <f>IF(OR(ISNA(DY158),ISNA(DY157)),NA(),ABS(DY158-DY157))</f>
        <v/>
      </c>
      <c r="ED158">
        <f>IF(ISNA(DX158),NA(),INDEX(Capability!$N$5:$N$54,$B$23))</f>
        <v/>
      </c>
      <c r="EE158">
        <f>IF(ISNA(DX158),NA(),IF(OR(INDEX(Capability!$Q$5:$Q$54,$B$23)="",Settings!$F$7&lt;&gt;"Y"),NA(),INDEX(Capability!$Q$5:$Q$54,$B$23)))</f>
        <v/>
      </c>
      <c r="EF158">
        <f>IF(ISNA(DX158),NA(),IF(OR(INDEX(Capability!$P$5:$P$54,$B$23)="",Settings!$F$7&lt;&gt;"Y"),NA(),INDEX(Capability!$P$5:$P$54,$B$23)))</f>
        <v/>
      </c>
    </row>
    <row r="159">
      <c r="A159" s="35" t="inlineStr">
        <is>
          <t>LSL</t>
        </is>
      </c>
      <c r="B159" s="23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R159">
        <f>IF((CU$1+155)&gt;CS$1,NA(),(CU$1+155)-4)</f>
        <v/>
      </c>
      <c r="CS159">
        <f>IF((CU$1+155)&gt;CS$1,NA(),INDEX('Data Entry'!$H$5:$BE$10004,(CU$1+155)-4,$B$21))</f>
        <v/>
      </c>
      <c r="CT159">
        <f>IF(ISNA(CR159),NA(),INDEX(Capability!$K$5:$K$54,$B$21))</f>
        <v/>
      </c>
      <c r="CU159">
        <f>IF(ISNA(CR159),NA(),INDEX(Capability!$J$5:$J$54,$B$21))</f>
        <v/>
      </c>
      <c r="CV159">
        <f>IF(ISNA(CR159),NA(),INDEX(Capability!$L$5:$L$54,$B$21))</f>
        <v/>
      </c>
      <c r="CW159">
        <f>IF(OR(ISNA(CS159),ISNA(CS158)),NA(),ABS(CS159-CS158))</f>
        <v/>
      </c>
      <c r="CX159">
        <f>IF(ISNA(CR159),NA(),INDEX(Capability!$N$5:$N$54,$B$21))</f>
        <v/>
      </c>
      <c r="CY159">
        <f>IF(ISNA(CR159),NA(),IF(OR(INDEX(Capability!$Q$5:$Q$54,$B$21)="",Settings!$F$7&lt;&gt;"Y"),NA(),INDEX(Capability!$Q$5:$Q$54,$B$21)))</f>
        <v/>
      </c>
      <c r="CZ159">
        <f>IF(ISNA(CR159),NA(),IF(OR(INDEX(Capability!$P$5:$P$54,$B$21)="",Settings!$F$7&lt;&gt;"Y"),NA(),INDEX(Capability!$P$5:$P$54,$B$21)))</f>
        <v/>
      </c>
      <c r="DH159">
        <f>IF((DK$1+155)&gt;DI$1,NA(),(DK$1+155)-4)</f>
        <v/>
      </c>
      <c r="DI159">
        <f>IF((DK$1+155)&gt;DI$1,NA(),INDEX('Data Entry'!$H$5:$BE$10004,(DK$1+155)-4,$B$22))</f>
        <v/>
      </c>
      <c r="DJ159">
        <f>IF(ISNA(DH159),NA(),INDEX(Capability!$K$5:$K$54,$B$22))</f>
        <v/>
      </c>
      <c r="DK159">
        <f>IF(ISNA(DH159),NA(),INDEX(Capability!$J$5:$J$54,$B$22))</f>
        <v/>
      </c>
      <c r="DL159">
        <f>IF(ISNA(DH159),NA(),INDEX(Capability!$L$5:$L$54,$B$22))</f>
        <v/>
      </c>
      <c r="DM159">
        <f>IF(OR(ISNA(DI159),ISNA(DI158)),NA(),ABS(DI159-DI158))</f>
        <v/>
      </c>
      <c r="DN159">
        <f>IF(ISNA(DH159),NA(),INDEX(Capability!$N$5:$N$54,$B$22))</f>
        <v/>
      </c>
      <c r="DO159">
        <f>IF(ISNA(DH159),NA(),IF(OR(INDEX(Capability!$Q$5:$Q$54,$B$22)="",Settings!$F$7&lt;&gt;"Y"),NA(),INDEX(Capability!$Q$5:$Q$54,$B$22)))</f>
        <v/>
      </c>
      <c r="DP159">
        <f>IF(ISNA(DH159),NA(),IF(OR(INDEX(Capability!$P$5:$P$54,$B$22)="",Settings!$F$7&lt;&gt;"Y"),NA(),INDEX(Capability!$P$5:$P$54,$B$22)))</f>
        <v/>
      </c>
      <c r="DX159">
        <f>IF((EA$1+155)&gt;DY$1,NA(),(EA$1+155)-4)</f>
        <v/>
      </c>
      <c r="DY159">
        <f>IF((EA$1+155)&gt;DY$1,NA(),INDEX('Data Entry'!$H$5:$BE$10004,(EA$1+155)-4,$B$23))</f>
        <v/>
      </c>
      <c r="DZ159">
        <f>IF(ISNA(DX159),NA(),INDEX(Capability!$K$5:$K$54,$B$23))</f>
        <v/>
      </c>
      <c r="EA159">
        <f>IF(ISNA(DX159),NA(),INDEX(Capability!$J$5:$J$54,$B$23))</f>
        <v/>
      </c>
      <c r="EB159">
        <f>IF(ISNA(DX159),NA(),INDEX(Capability!$L$5:$L$54,$B$23))</f>
        <v/>
      </c>
      <c r="EC159">
        <f>IF(OR(ISNA(DY159),ISNA(DY158)),NA(),ABS(DY159-DY158))</f>
        <v/>
      </c>
      <c r="ED159">
        <f>IF(ISNA(DX159),NA(),INDEX(Capability!$N$5:$N$54,$B$23))</f>
        <v/>
      </c>
      <c r="EE159">
        <f>IF(ISNA(DX159),NA(),IF(OR(INDEX(Capability!$Q$5:$Q$54,$B$23)="",Settings!$F$7&lt;&gt;"Y"),NA(),INDEX(Capability!$Q$5:$Q$54,$B$23)))</f>
        <v/>
      </c>
      <c r="EF159">
        <f>IF(ISNA(DX159),NA(),IF(OR(INDEX(Capability!$P$5:$P$54,$B$23)="",Settings!$F$7&lt;&gt;"Y"),NA(),INDEX(Capability!$P$5:$P$54,$B$23)))</f>
        <v/>
      </c>
    </row>
    <row r="160">
      <c r="A160" s="37" t="inlineStr">
        <is>
          <t>CAPABILITY</t>
        </is>
      </c>
      <c r="B160" s="28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R160">
        <f>IF((CU$1+156)&gt;CS$1,NA(),(CU$1+156)-4)</f>
        <v/>
      </c>
      <c r="CS160">
        <f>IF((CU$1+156)&gt;CS$1,NA(),INDEX('Data Entry'!$H$5:$BE$10004,(CU$1+156)-4,$B$21))</f>
        <v/>
      </c>
      <c r="CT160">
        <f>IF(ISNA(CR160),NA(),INDEX(Capability!$K$5:$K$54,$B$21))</f>
        <v/>
      </c>
      <c r="CU160">
        <f>IF(ISNA(CR160),NA(),INDEX(Capability!$J$5:$J$54,$B$21))</f>
        <v/>
      </c>
      <c r="CV160">
        <f>IF(ISNA(CR160),NA(),INDEX(Capability!$L$5:$L$54,$B$21))</f>
        <v/>
      </c>
      <c r="CW160">
        <f>IF(OR(ISNA(CS160),ISNA(CS159)),NA(),ABS(CS160-CS159))</f>
        <v/>
      </c>
      <c r="CX160">
        <f>IF(ISNA(CR160),NA(),INDEX(Capability!$N$5:$N$54,$B$21))</f>
        <v/>
      </c>
      <c r="CY160">
        <f>IF(ISNA(CR160),NA(),IF(OR(INDEX(Capability!$Q$5:$Q$54,$B$21)="",Settings!$F$7&lt;&gt;"Y"),NA(),INDEX(Capability!$Q$5:$Q$54,$B$21)))</f>
        <v/>
      </c>
      <c r="CZ160">
        <f>IF(ISNA(CR160),NA(),IF(OR(INDEX(Capability!$P$5:$P$54,$B$21)="",Settings!$F$7&lt;&gt;"Y"),NA(),INDEX(Capability!$P$5:$P$54,$B$21)))</f>
        <v/>
      </c>
      <c r="DH160">
        <f>IF((DK$1+156)&gt;DI$1,NA(),(DK$1+156)-4)</f>
        <v/>
      </c>
      <c r="DI160">
        <f>IF((DK$1+156)&gt;DI$1,NA(),INDEX('Data Entry'!$H$5:$BE$10004,(DK$1+156)-4,$B$22))</f>
        <v/>
      </c>
      <c r="DJ160">
        <f>IF(ISNA(DH160),NA(),INDEX(Capability!$K$5:$K$54,$B$22))</f>
        <v/>
      </c>
      <c r="DK160">
        <f>IF(ISNA(DH160),NA(),INDEX(Capability!$J$5:$J$54,$B$22))</f>
        <v/>
      </c>
      <c r="DL160">
        <f>IF(ISNA(DH160),NA(),INDEX(Capability!$L$5:$L$54,$B$22))</f>
        <v/>
      </c>
      <c r="DM160">
        <f>IF(OR(ISNA(DI160),ISNA(DI159)),NA(),ABS(DI160-DI159))</f>
        <v/>
      </c>
      <c r="DN160">
        <f>IF(ISNA(DH160),NA(),INDEX(Capability!$N$5:$N$54,$B$22))</f>
        <v/>
      </c>
      <c r="DO160">
        <f>IF(ISNA(DH160),NA(),IF(OR(INDEX(Capability!$Q$5:$Q$54,$B$22)="",Settings!$F$7&lt;&gt;"Y"),NA(),INDEX(Capability!$Q$5:$Q$54,$B$22)))</f>
        <v/>
      </c>
      <c r="DP160">
        <f>IF(ISNA(DH160),NA(),IF(OR(INDEX(Capability!$P$5:$P$54,$B$22)="",Settings!$F$7&lt;&gt;"Y"),NA(),INDEX(Capability!$P$5:$P$54,$B$22)))</f>
        <v/>
      </c>
      <c r="DX160">
        <f>IF((EA$1+156)&gt;DY$1,NA(),(EA$1+156)-4)</f>
        <v/>
      </c>
      <c r="DY160">
        <f>IF((EA$1+156)&gt;DY$1,NA(),INDEX('Data Entry'!$H$5:$BE$10004,(EA$1+156)-4,$B$23))</f>
        <v/>
      </c>
      <c r="DZ160">
        <f>IF(ISNA(DX160),NA(),INDEX(Capability!$K$5:$K$54,$B$23))</f>
        <v/>
      </c>
      <c r="EA160">
        <f>IF(ISNA(DX160),NA(),INDEX(Capability!$J$5:$J$54,$B$23))</f>
        <v/>
      </c>
      <c r="EB160">
        <f>IF(ISNA(DX160),NA(),INDEX(Capability!$L$5:$L$54,$B$23))</f>
        <v/>
      </c>
      <c r="EC160">
        <f>IF(OR(ISNA(DY160),ISNA(DY159)),NA(),ABS(DY160-DY159))</f>
        <v/>
      </c>
      <c r="ED160">
        <f>IF(ISNA(DX160),NA(),INDEX(Capability!$N$5:$N$54,$B$23))</f>
        <v/>
      </c>
      <c r="EE160">
        <f>IF(ISNA(DX160),NA(),IF(OR(INDEX(Capability!$Q$5:$Q$54,$B$23)="",Settings!$F$7&lt;&gt;"Y"),NA(),INDEX(Capability!$Q$5:$Q$54,$B$23)))</f>
        <v/>
      </c>
      <c r="EF160">
        <f>IF(ISNA(DX160),NA(),IF(OR(INDEX(Capability!$P$5:$P$54,$B$23)="",Settings!$F$7&lt;&gt;"Y"),NA(),INDEX(Capability!$P$5:$P$54,$B$23)))</f>
        <v/>
      </c>
    </row>
    <row r="161">
      <c r="A161" s="35" t="inlineStr">
        <is>
          <t>Cp</t>
        </is>
      </c>
      <c r="B161" s="38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R161">
        <f>IF((CU$1+157)&gt;CS$1,NA(),(CU$1+157)-4)</f>
        <v/>
      </c>
      <c r="CS161">
        <f>IF((CU$1+157)&gt;CS$1,NA(),INDEX('Data Entry'!$H$5:$BE$10004,(CU$1+157)-4,$B$21))</f>
        <v/>
      </c>
      <c r="CT161">
        <f>IF(ISNA(CR161),NA(),INDEX(Capability!$K$5:$K$54,$B$21))</f>
        <v/>
      </c>
      <c r="CU161">
        <f>IF(ISNA(CR161),NA(),INDEX(Capability!$J$5:$J$54,$B$21))</f>
        <v/>
      </c>
      <c r="CV161">
        <f>IF(ISNA(CR161),NA(),INDEX(Capability!$L$5:$L$54,$B$21))</f>
        <v/>
      </c>
      <c r="CW161">
        <f>IF(OR(ISNA(CS161),ISNA(CS160)),NA(),ABS(CS161-CS160))</f>
        <v/>
      </c>
      <c r="CX161">
        <f>IF(ISNA(CR161),NA(),INDEX(Capability!$N$5:$N$54,$B$21))</f>
        <v/>
      </c>
      <c r="CY161">
        <f>IF(ISNA(CR161),NA(),IF(OR(INDEX(Capability!$Q$5:$Q$54,$B$21)="",Settings!$F$7&lt;&gt;"Y"),NA(),INDEX(Capability!$Q$5:$Q$54,$B$21)))</f>
        <v/>
      </c>
      <c r="CZ161">
        <f>IF(ISNA(CR161),NA(),IF(OR(INDEX(Capability!$P$5:$P$54,$B$21)="",Settings!$F$7&lt;&gt;"Y"),NA(),INDEX(Capability!$P$5:$P$54,$B$21)))</f>
        <v/>
      </c>
      <c r="DH161">
        <f>IF((DK$1+157)&gt;DI$1,NA(),(DK$1+157)-4)</f>
        <v/>
      </c>
      <c r="DI161">
        <f>IF((DK$1+157)&gt;DI$1,NA(),INDEX('Data Entry'!$H$5:$BE$10004,(DK$1+157)-4,$B$22))</f>
        <v/>
      </c>
      <c r="DJ161">
        <f>IF(ISNA(DH161),NA(),INDEX(Capability!$K$5:$K$54,$B$22))</f>
        <v/>
      </c>
      <c r="DK161">
        <f>IF(ISNA(DH161),NA(),INDEX(Capability!$J$5:$J$54,$B$22))</f>
        <v/>
      </c>
      <c r="DL161">
        <f>IF(ISNA(DH161),NA(),INDEX(Capability!$L$5:$L$54,$B$22))</f>
        <v/>
      </c>
      <c r="DM161">
        <f>IF(OR(ISNA(DI161),ISNA(DI160)),NA(),ABS(DI161-DI160))</f>
        <v/>
      </c>
      <c r="DN161">
        <f>IF(ISNA(DH161),NA(),INDEX(Capability!$N$5:$N$54,$B$22))</f>
        <v/>
      </c>
      <c r="DO161">
        <f>IF(ISNA(DH161),NA(),IF(OR(INDEX(Capability!$Q$5:$Q$54,$B$22)="",Settings!$F$7&lt;&gt;"Y"),NA(),INDEX(Capability!$Q$5:$Q$54,$B$22)))</f>
        <v/>
      </c>
      <c r="DP161">
        <f>IF(ISNA(DH161),NA(),IF(OR(INDEX(Capability!$P$5:$P$54,$B$22)="",Settings!$F$7&lt;&gt;"Y"),NA(),INDEX(Capability!$P$5:$P$54,$B$22)))</f>
        <v/>
      </c>
      <c r="DX161">
        <f>IF((EA$1+157)&gt;DY$1,NA(),(EA$1+157)-4)</f>
        <v/>
      </c>
      <c r="DY161">
        <f>IF((EA$1+157)&gt;DY$1,NA(),INDEX('Data Entry'!$H$5:$BE$10004,(EA$1+157)-4,$B$23))</f>
        <v/>
      </c>
      <c r="DZ161">
        <f>IF(ISNA(DX161),NA(),INDEX(Capability!$K$5:$K$54,$B$23))</f>
        <v/>
      </c>
      <c r="EA161">
        <f>IF(ISNA(DX161),NA(),INDEX(Capability!$J$5:$J$54,$B$23))</f>
        <v/>
      </c>
      <c r="EB161">
        <f>IF(ISNA(DX161),NA(),INDEX(Capability!$L$5:$L$54,$B$23))</f>
        <v/>
      </c>
      <c r="EC161">
        <f>IF(OR(ISNA(DY161),ISNA(DY160)),NA(),ABS(DY161-DY160))</f>
        <v/>
      </c>
      <c r="ED161">
        <f>IF(ISNA(DX161),NA(),INDEX(Capability!$N$5:$N$54,$B$23))</f>
        <v/>
      </c>
      <c r="EE161">
        <f>IF(ISNA(DX161),NA(),IF(OR(INDEX(Capability!$Q$5:$Q$54,$B$23)="",Settings!$F$7&lt;&gt;"Y"),NA(),INDEX(Capability!$Q$5:$Q$54,$B$23)))</f>
        <v/>
      </c>
      <c r="EF161">
        <f>IF(ISNA(DX161),NA(),IF(OR(INDEX(Capability!$P$5:$P$54,$B$23)="",Settings!$F$7&lt;&gt;"Y"),NA(),INDEX(Capability!$P$5:$P$54,$B$23)))</f>
        <v/>
      </c>
    </row>
    <row r="162">
      <c r="A162" s="35" t="inlineStr">
        <is>
          <t>Cpk</t>
        </is>
      </c>
      <c r="B162" s="38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R162">
        <f>IF((CU$1+158)&gt;CS$1,NA(),(CU$1+158)-4)</f>
        <v/>
      </c>
      <c r="CS162">
        <f>IF((CU$1+158)&gt;CS$1,NA(),INDEX('Data Entry'!$H$5:$BE$10004,(CU$1+158)-4,$B$21))</f>
        <v/>
      </c>
      <c r="CT162">
        <f>IF(ISNA(CR162),NA(),INDEX(Capability!$K$5:$K$54,$B$21))</f>
        <v/>
      </c>
      <c r="CU162">
        <f>IF(ISNA(CR162),NA(),INDEX(Capability!$J$5:$J$54,$B$21))</f>
        <v/>
      </c>
      <c r="CV162">
        <f>IF(ISNA(CR162),NA(),INDEX(Capability!$L$5:$L$54,$B$21))</f>
        <v/>
      </c>
      <c r="CW162">
        <f>IF(OR(ISNA(CS162),ISNA(CS161)),NA(),ABS(CS162-CS161))</f>
        <v/>
      </c>
      <c r="CX162">
        <f>IF(ISNA(CR162),NA(),INDEX(Capability!$N$5:$N$54,$B$21))</f>
        <v/>
      </c>
      <c r="CY162">
        <f>IF(ISNA(CR162),NA(),IF(OR(INDEX(Capability!$Q$5:$Q$54,$B$21)="",Settings!$F$7&lt;&gt;"Y"),NA(),INDEX(Capability!$Q$5:$Q$54,$B$21)))</f>
        <v/>
      </c>
      <c r="CZ162">
        <f>IF(ISNA(CR162),NA(),IF(OR(INDEX(Capability!$P$5:$P$54,$B$21)="",Settings!$F$7&lt;&gt;"Y"),NA(),INDEX(Capability!$P$5:$P$54,$B$21)))</f>
        <v/>
      </c>
      <c r="DH162">
        <f>IF((DK$1+158)&gt;DI$1,NA(),(DK$1+158)-4)</f>
        <v/>
      </c>
      <c r="DI162">
        <f>IF((DK$1+158)&gt;DI$1,NA(),INDEX('Data Entry'!$H$5:$BE$10004,(DK$1+158)-4,$B$22))</f>
        <v/>
      </c>
      <c r="DJ162">
        <f>IF(ISNA(DH162),NA(),INDEX(Capability!$K$5:$K$54,$B$22))</f>
        <v/>
      </c>
      <c r="DK162">
        <f>IF(ISNA(DH162),NA(),INDEX(Capability!$J$5:$J$54,$B$22))</f>
        <v/>
      </c>
      <c r="DL162">
        <f>IF(ISNA(DH162),NA(),INDEX(Capability!$L$5:$L$54,$B$22))</f>
        <v/>
      </c>
      <c r="DM162">
        <f>IF(OR(ISNA(DI162),ISNA(DI161)),NA(),ABS(DI162-DI161))</f>
        <v/>
      </c>
      <c r="DN162">
        <f>IF(ISNA(DH162),NA(),INDEX(Capability!$N$5:$N$54,$B$22))</f>
        <v/>
      </c>
      <c r="DO162">
        <f>IF(ISNA(DH162),NA(),IF(OR(INDEX(Capability!$Q$5:$Q$54,$B$22)="",Settings!$F$7&lt;&gt;"Y"),NA(),INDEX(Capability!$Q$5:$Q$54,$B$22)))</f>
        <v/>
      </c>
      <c r="DP162">
        <f>IF(ISNA(DH162),NA(),IF(OR(INDEX(Capability!$P$5:$P$54,$B$22)="",Settings!$F$7&lt;&gt;"Y"),NA(),INDEX(Capability!$P$5:$P$54,$B$22)))</f>
        <v/>
      </c>
      <c r="DX162">
        <f>IF((EA$1+158)&gt;DY$1,NA(),(EA$1+158)-4)</f>
        <v/>
      </c>
      <c r="DY162">
        <f>IF((EA$1+158)&gt;DY$1,NA(),INDEX('Data Entry'!$H$5:$BE$10004,(EA$1+158)-4,$B$23))</f>
        <v/>
      </c>
      <c r="DZ162">
        <f>IF(ISNA(DX162),NA(),INDEX(Capability!$K$5:$K$54,$B$23))</f>
        <v/>
      </c>
      <c r="EA162">
        <f>IF(ISNA(DX162),NA(),INDEX(Capability!$J$5:$J$54,$B$23))</f>
        <v/>
      </c>
      <c r="EB162">
        <f>IF(ISNA(DX162),NA(),INDEX(Capability!$L$5:$L$54,$B$23))</f>
        <v/>
      </c>
      <c r="EC162">
        <f>IF(OR(ISNA(DY162),ISNA(DY161)),NA(),ABS(DY162-DY161))</f>
        <v/>
      </c>
      <c r="ED162">
        <f>IF(ISNA(DX162),NA(),INDEX(Capability!$N$5:$N$54,$B$23))</f>
        <v/>
      </c>
      <c r="EE162">
        <f>IF(ISNA(DX162),NA(),IF(OR(INDEX(Capability!$Q$5:$Q$54,$B$23)="",Settings!$F$7&lt;&gt;"Y"),NA(),INDEX(Capability!$Q$5:$Q$54,$B$23)))</f>
        <v/>
      </c>
      <c r="EF162">
        <f>IF(ISNA(DX162),NA(),IF(OR(INDEX(Capability!$P$5:$P$54,$B$23)="",Settings!$F$7&lt;&gt;"Y"),NA(),INDEX(Capability!$P$5:$P$54,$B$23)))</f>
        <v/>
      </c>
    </row>
    <row r="163">
      <c r="A163" s="35" t="inlineStr">
        <is>
          <t>Pp</t>
        </is>
      </c>
      <c r="B163" s="38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R163">
        <f>IF((CU$1+159)&gt;CS$1,NA(),(CU$1+159)-4)</f>
        <v/>
      </c>
      <c r="CS163">
        <f>IF((CU$1+159)&gt;CS$1,NA(),INDEX('Data Entry'!$H$5:$BE$10004,(CU$1+159)-4,$B$21))</f>
        <v/>
      </c>
      <c r="CT163">
        <f>IF(ISNA(CR163),NA(),INDEX(Capability!$K$5:$K$54,$B$21))</f>
        <v/>
      </c>
      <c r="CU163">
        <f>IF(ISNA(CR163),NA(),INDEX(Capability!$J$5:$J$54,$B$21))</f>
        <v/>
      </c>
      <c r="CV163">
        <f>IF(ISNA(CR163),NA(),INDEX(Capability!$L$5:$L$54,$B$21))</f>
        <v/>
      </c>
      <c r="CW163">
        <f>IF(OR(ISNA(CS163),ISNA(CS162)),NA(),ABS(CS163-CS162))</f>
        <v/>
      </c>
      <c r="CX163">
        <f>IF(ISNA(CR163),NA(),INDEX(Capability!$N$5:$N$54,$B$21))</f>
        <v/>
      </c>
      <c r="CY163">
        <f>IF(ISNA(CR163),NA(),IF(OR(INDEX(Capability!$Q$5:$Q$54,$B$21)="",Settings!$F$7&lt;&gt;"Y"),NA(),INDEX(Capability!$Q$5:$Q$54,$B$21)))</f>
        <v/>
      </c>
      <c r="CZ163">
        <f>IF(ISNA(CR163),NA(),IF(OR(INDEX(Capability!$P$5:$P$54,$B$21)="",Settings!$F$7&lt;&gt;"Y"),NA(),INDEX(Capability!$P$5:$P$54,$B$21)))</f>
        <v/>
      </c>
      <c r="DH163">
        <f>IF((DK$1+159)&gt;DI$1,NA(),(DK$1+159)-4)</f>
        <v/>
      </c>
      <c r="DI163">
        <f>IF((DK$1+159)&gt;DI$1,NA(),INDEX('Data Entry'!$H$5:$BE$10004,(DK$1+159)-4,$B$22))</f>
        <v/>
      </c>
      <c r="DJ163">
        <f>IF(ISNA(DH163),NA(),INDEX(Capability!$K$5:$K$54,$B$22))</f>
        <v/>
      </c>
      <c r="DK163">
        <f>IF(ISNA(DH163),NA(),INDEX(Capability!$J$5:$J$54,$B$22))</f>
        <v/>
      </c>
      <c r="DL163">
        <f>IF(ISNA(DH163),NA(),INDEX(Capability!$L$5:$L$54,$B$22))</f>
        <v/>
      </c>
      <c r="DM163">
        <f>IF(OR(ISNA(DI163),ISNA(DI162)),NA(),ABS(DI163-DI162))</f>
        <v/>
      </c>
      <c r="DN163">
        <f>IF(ISNA(DH163),NA(),INDEX(Capability!$N$5:$N$54,$B$22))</f>
        <v/>
      </c>
      <c r="DO163">
        <f>IF(ISNA(DH163),NA(),IF(OR(INDEX(Capability!$Q$5:$Q$54,$B$22)="",Settings!$F$7&lt;&gt;"Y"),NA(),INDEX(Capability!$Q$5:$Q$54,$B$22)))</f>
        <v/>
      </c>
      <c r="DP163">
        <f>IF(ISNA(DH163),NA(),IF(OR(INDEX(Capability!$P$5:$P$54,$B$22)="",Settings!$F$7&lt;&gt;"Y"),NA(),INDEX(Capability!$P$5:$P$54,$B$22)))</f>
        <v/>
      </c>
      <c r="DX163">
        <f>IF((EA$1+159)&gt;DY$1,NA(),(EA$1+159)-4)</f>
        <v/>
      </c>
      <c r="DY163">
        <f>IF((EA$1+159)&gt;DY$1,NA(),INDEX('Data Entry'!$H$5:$BE$10004,(EA$1+159)-4,$B$23))</f>
        <v/>
      </c>
      <c r="DZ163">
        <f>IF(ISNA(DX163),NA(),INDEX(Capability!$K$5:$K$54,$B$23))</f>
        <v/>
      </c>
      <c r="EA163">
        <f>IF(ISNA(DX163),NA(),INDEX(Capability!$J$5:$J$54,$B$23))</f>
        <v/>
      </c>
      <c r="EB163">
        <f>IF(ISNA(DX163),NA(),INDEX(Capability!$L$5:$L$54,$B$23))</f>
        <v/>
      </c>
      <c r="EC163">
        <f>IF(OR(ISNA(DY163),ISNA(DY162)),NA(),ABS(DY163-DY162))</f>
        <v/>
      </c>
      <c r="ED163">
        <f>IF(ISNA(DX163),NA(),INDEX(Capability!$N$5:$N$54,$B$23))</f>
        <v/>
      </c>
      <c r="EE163">
        <f>IF(ISNA(DX163),NA(),IF(OR(INDEX(Capability!$Q$5:$Q$54,$B$23)="",Settings!$F$7&lt;&gt;"Y"),NA(),INDEX(Capability!$Q$5:$Q$54,$B$23)))</f>
        <v/>
      </c>
      <c r="EF163">
        <f>IF(ISNA(DX163),NA(),IF(OR(INDEX(Capability!$P$5:$P$54,$B$23)="",Settings!$F$7&lt;&gt;"Y"),NA(),INDEX(Capability!$P$5:$P$54,$B$23)))</f>
        <v/>
      </c>
    </row>
    <row r="164">
      <c r="A164" s="35" t="inlineStr">
        <is>
          <t>Ppk</t>
        </is>
      </c>
      <c r="B164" s="38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R164">
        <f>IF((CU$1+160)&gt;CS$1,NA(),(CU$1+160)-4)</f>
        <v/>
      </c>
      <c r="CS164">
        <f>IF((CU$1+160)&gt;CS$1,NA(),INDEX('Data Entry'!$H$5:$BE$10004,(CU$1+160)-4,$B$21))</f>
        <v/>
      </c>
      <c r="CT164">
        <f>IF(ISNA(CR164),NA(),INDEX(Capability!$K$5:$K$54,$B$21))</f>
        <v/>
      </c>
      <c r="CU164">
        <f>IF(ISNA(CR164),NA(),INDEX(Capability!$J$5:$J$54,$B$21))</f>
        <v/>
      </c>
      <c r="CV164">
        <f>IF(ISNA(CR164),NA(),INDEX(Capability!$L$5:$L$54,$B$21))</f>
        <v/>
      </c>
      <c r="CW164">
        <f>IF(OR(ISNA(CS164),ISNA(CS163)),NA(),ABS(CS164-CS163))</f>
        <v/>
      </c>
      <c r="CX164">
        <f>IF(ISNA(CR164),NA(),INDEX(Capability!$N$5:$N$54,$B$21))</f>
        <v/>
      </c>
      <c r="CY164">
        <f>IF(ISNA(CR164),NA(),IF(OR(INDEX(Capability!$Q$5:$Q$54,$B$21)="",Settings!$F$7&lt;&gt;"Y"),NA(),INDEX(Capability!$Q$5:$Q$54,$B$21)))</f>
        <v/>
      </c>
      <c r="CZ164">
        <f>IF(ISNA(CR164),NA(),IF(OR(INDEX(Capability!$P$5:$P$54,$B$21)="",Settings!$F$7&lt;&gt;"Y"),NA(),INDEX(Capability!$P$5:$P$54,$B$21)))</f>
        <v/>
      </c>
      <c r="DH164">
        <f>IF((DK$1+160)&gt;DI$1,NA(),(DK$1+160)-4)</f>
        <v/>
      </c>
      <c r="DI164">
        <f>IF((DK$1+160)&gt;DI$1,NA(),INDEX('Data Entry'!$H$5:$BE$10004,(DK$1+160)-4,$B$22))</f>
        <v/>
      </c>
      <c r="DJ164">
        <f>IF(ISNA(DH164),NA(),INDEX(Capability!$K$5:$K$54,$B$22))</f>
        <v/>
      </c>
      <c r="DK164">
        <f>IF(ISNA(DH164),NA(),INDEX(Capability!$J$5:$J$54,$B$22))</f>
        <v/>
      </c>
      <c r="DL164">
        <f>IF(ISNA(DH164),NA(),INDEX(Capability!$L$5:$L$54,$B$22))</f>
        <v/>
      </c>
      <c r="DM164">
        <f>IF(OR(ISNA(DI164),ISNA(DI163)),NA(),ABS(DI164-DI163))</f>
        <v/>
      </c>
      <c r="DN164">
        <f>IF(ISNA(DH164),NA(),INDEX(Capability!$N$5:$N$54,$B$22))</f>
        <v/>
      </c>
      <c r="DO164">
        <f>IF(ISNA(DH164),NA(),IF(OR(INDEX(Capability!$Q$5:$Q$54,$B$22)="",Settings!$F$7&lt;&gt;"Y"),NA(),INDEX(Capability!$Q$5:$Q$54,$B$22)))</f>
        <v/>
      </c>
      <c r="DP164">
        <f>IF(ISNA(DH164),NA(),IF(OR(INDEX(Capability!$P$5:$P$54,$B$22)="",Settings!$F$7&lt;&gt;"Y"),NA(),INDEX(Capability!$P$5:$P$54,$B$22)))</f>
        <v/>
      </c>
      <c r="DX164">
        <f>IF((EA$1+160)&gt;DY$1,NA(),(EA$1+160)-4)</f>
        <v/>
      </c>
      <c r="DY164">
        <f>IF((EA$1+160)&gt;DY$1,NA(),INDEX('Data Entry'!$H$5:$BE$10004,(EA$1+160)-4,$B$23))</f>
        <v/>
      </c>
      <c r="DZ164">
        <f>IF(ISNA(DX164),NA(),INDEX(Capability!$K$5:$K$54,$B$23))</f>
        <v/>
      </c>
      <c r="EA164">
        <f>IF(ISNA(DX164),NA(),INDEX(Capability!$J$5:$J$54,$B$23))</f>
        <v/>
      </c>
      <c r="EB164">
        <f>IF(ISNA(DX164),NA(),INDEX(Capability!$L$5:$L$54,$B$23))</f>
        <v/>
      </c>
      <c r="EC164">
        <f>IF(OR(ISNA(DY164),ISNA(DY163)),NA(),ABS(DY164-DY163))</f>
        <v/>
      </c>
      <c r="ED164">
        <f>IF(ISNA(DX164),NA(),INDEX(Capability!$N$5:$N$54,$B$23))</f>
        <v/>
      </c>
      <c r="EE164">
        <f>IF(ISNA(DX164),NA(),IF(OR(INDEX(Capability!$Q$5:$Q$54,$B$23)="",Settings!$F$7&lt;&gt;"Y"),NA(),INDEX(Capability!$Q$5:$Q$54,$B$23)))</f>
        <v/>
      </c>
      <c r="EF164">
        <f>IF(ISNA(DX164),NA(),IF(OR(INDEX(Capability!$P$5:$P$54,$B$23)="",Settings!$F$7&lt;&gt;"Y"),NA(),INDEX(Capability!$P$5:$P$54,$B$23)))</f>
        <v/>
      </c>
    </row>
    <row r="165">
      <c r="A165" s="35" t="inlineStr">
        <is>
          <t>In control?</t>
        </is>
      </c>
      <c r="B165" s="36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R165">
        <f>IF((CU$1+161)&gt;CS$1,NA(),(CU$1+161)-4)</f>
        <v/>
      </c>
      <c r="CS165">
        <f>IF((CU$1+161)&gt;CS$1,NA(),INDEX('Data Entry'!$H$5:$BE$10004,(CU$1+161)-4,$B$21))</f>
        <v/>
      </c>
      <c r="CT165">
        <f>IF(ISNA(CR165),NA(),INDEX(Capability!$K$5:$K$54,$B$21))</f>
        <v/>
      </c>
      <c r="CU165">
        <f>IF(ISNA(CR165),NA(),INDEX(Capability!$J$5:$J$54,$B$21))</f>
        <v/>
      </c>
      <c r="CV165">
        <f>IF(ISNA(CR165),NA(),INDEX(Capability!$L$5:$L$54,$B$21))</f>
        <v/>
      </c>
      <c r="CW165">
        <f>IF(OR(ISNA(CS165),ISNA(CS164)),NA(),ABS(CS165-CS164))</f>
        <v/>
      </c>
      <c r="CX165">
        <f>IF(ISNA(CR165),NA(),INDEX(Capability!$N$5:$N$54,$B$21))</f>
        <v/>
      </c>
      <c r="CY165">
        <f>IF(ISNA(CR165),NA(),IF(OR(INDEX(Capability!$Q$5:$Q$54,$B$21)="",Settings!$F$7&lt;&gt;"Y"),NA(),INDEX(Capability!$Q$5:$Q$54,$B$21)))</f>
        <v/>
      </c>
      <c r="CZ165">
        <f>IF(ISNA(CR165),NA(),IF(OR(INDEX(Capability!$P$5:$P$54,$B$21)="",Settings!$F$7&lt;&gt;"Y"),NA(),INDEX(Capability!$P$5:$P$54,$B$21)))</f>
        <v/>
      </c>
      <c r="DH165">
        <f>IF((DK$1+161)&gt;DI$1,NA(),(DK$1+161)-4)</f>
        <v/>
      </c>
      <c r="DI165">
        <f>IF((DK$1+161)&gt;DI$1,NA(),INDEX('Data Entry'!$H$5:$BE$10004,(DK$1+161)-4,$B$22))</f>
        <v/>
      </c>
      <c r="DJ165">
        <f>IF(ISNA(DH165),NA(),INDEX(Capability!$K$5:$K$54,$B$22))</f>
        <v/>
      </c>
      <c r="DK165">
        <f>IF(ISNA(DH165),NA(),INDEX(Capability!$J$5:$J$54,$B$22))</f>
        <v/>
      </c>
      <c r="DL165">
        <f>IF(ISNA(DH165),NA(),INDEX(Capability!$L$5:$L$54,$B$22))</f>
        <v/>
      </c>
      <c r="DM165">
        <f>IF(OR(ISNA(DI165),ISNA(DI164)),NA(),ABS(DI165-DI164))</f>
        <v/>
      </c>
      <c r="DN165">
        <f>IF(ISNA(DH165),NA(),INDEX(Capability!$N$5:$N$54,$B$22))</f>
        <v/>
      </c>
      <c r="DO165">
        <f>IF(ISNA(DH165),NA(),IF(OR(INDEX(Capability!$Q$5:$Q$54,$B$22)="",Settings!$F$7&lt;&gt;"Y"),NA(),INDEX(Capability!$Q$5:$Q$54,$B$22)))</f>
        <v/>
      </c>
      <c r="DP165">
        <f>IF(ISNA(DH165),NA(),IF(OR(INDEX(Capability!$P$5:$P$54,$B$22)="",Settings!$F$7&lt;&gt;"Y"),NA(),INDEX(Capability!$P$5:$P$54,$B$22)))</f>
        <v/>
      </c>
      <c r="DX165">
        <f>IF((EA$1+161)&gt;DY$1,NA(),(EA$1+161)-4)</f>
        <v/>
      </c>
      <c r="DY165">
        <f>IF((EA$1+161)&gt;DY$1,NA(),INDEX('Data Entry'!$H$5:$BE$10004,(EA$1+161)-4,$B$23))</f>
        <v/>
      </c>
      <c r="DZ165">
        <f>IF(ISNA(DX165),NA(),INDEX(Capability!$K$5:$K$54,$B$23))</f>
        <v/>
      </c>
      <c r="EA165">
        <f>IF(ISNA(DX165),NA(),INDEX(Capability!$J$5:$J$54,$B$23))</f>
        <v/>
      </c>
      <c r="EB165">
        <f>IF(ISNA(DX165),NA(),INDEX(Capability!$L$5:$L$54,$B$23))</f>
        <v/>
      </c>
      <c r="EC165">
        <f>IF(OR(ISNA(DY165),ISNA(DY164)),NA(),ABS(DY165-DY164))</f>
        <v/>
      </c>
      <c r="ED165">
        <f>IF(ISNA(DX165),NA(),INDEX(Capability!$N$5:$N$54,$B$23))</f>
        <v/>
      </c>
      <c r="EE165">
        <f>IF(ISNA(DX165),NA(),IF(OR(INDEX(Capability!$Q$5:$Q$54,$B$23)="",Settings!$F$7&lt;&gt;"Y"),NA(),INDEX(Capability!$Q$5:$Q$54,$B$23)))</f>
        <v/>
      </c>
      <c r="EF165">
        <f>IF(ISNA(DX165),NA(),IF(OR(INDEX(Capability!$P$5:$P$54,$B$23)="",Settings!$F$7&lt;&gt;"Y"),NA(),INDEX(Capability!$P$5:$P$54,$B$23)))</f>
        <v/>
      </c>
    </row>
    <row r="166">
      <c r="A166" s="35" t="inlineStr">
        <is>
          <t>In spec?</t>
        </is>
      </c>
      <c r="B166" s="36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R166">
        <f>IF((CU$1+162)&gt;CS$1,NA(),(CU$1+162)-4)</f>
        <v/>
      </c>
      <c r="CS166">
        <f>IF((CU$1+162)&gt;CS$1,NA(),INDEX('Data Entry'!$H$5:$BE$10004,(CU$1+162)-4,$B$21))</f>
        <v/>
      </c>
      <c r="CT166">
        <f>IF(ISNA(CR166),NA(),INDEX(Capability!$K$5:$K$54,$B$21))</f>
        <v/>
      </c>
      <c r="CU166">
        <f>IF(ISNA(CR166),NA(),INDEX(Capability!$J$5:$J$54,$B$21))</f>
        <v/>
      </c>
      <c r="CV166">
        <f>IF(ISNA(CR166),NA(),INDEX(Capability!$L$5:$L$54,$B$21))</f>
        <v/>
      </c>
      <c r="CW166">
        <f>IF(OR(ISNA(CS166),ISNA(CS165)),NA(),ABS(CS166-CS165))</f>
        <v/>
      </c>
      <c r="CX166">
        <f>IF(ISNA(CR166),NA(),INDEX(Capability!$N$5:$N$54,$B$21))</f>
        <v/>
      </c>
      <c r="CY166">
        <f>IF(ISNA(CR166),NA(),IF(OR(INDEX(Capability!$Q$5:$Q$54,$B$21)="",Settings!$F$7&lt;&gt;"Y"),NA(),INDEX(Capability!$Q$5:$Q$54,$B$21)))</f>
        <v/>
      </c>
      <c r="CZ166">
        <f>IF(ISNA(CR166),NA(),IF(OR(INDEX(Capability!$P$5:$P$54,$B$21)="",Settings!$F$7&lt;&gt;"Y"),NA(),INDEX(Capability!$P$5:$P$54,$B$21)))</f>
        <v/>
      </c>
      <c r="DH166">
        <f>IF((DK$1+162)&gt;DI$1,NA(),(DK$1+162)-4)</f>
        <v/>
      </c>
      <c r="DI166">
        <f>IF((DK$1+162)&gt;DI$1,NA(),INDEX('Data Entry'!$H$5:$BE$10004,(DK$1+162)-4,$B$22))</f>
        <v/>
      </c>
      <c r="DJ166">
        <f>IF(ISNA(DH166),NA(),INDEX(Capability!$K$5:$K$54,$B$22))</f>
        <v/>
      </c>
      <c r="DK166">
        <f>IF(ISNA(DH166),NA(),INDEX(Capability!$J$5:$J$54,$B$22))</f>
        <v/>
      </c>
      <c r="DL166">
        <f>IF(ISNA(DH166),NA(),INDEX(Capability!$L$5:$L$54,$B$22))</f>
        <v/>
      </c>
      <c r="DM166">
        <f>IF(OR(ISNA(DI166),ISNA(DI165)),NA(),ABS(DI166-DI165))</f>
        <v/>
      </c>
      <c r="DN166">
        <f>IF(ISNA(DH166),NA(),INDEX(Capability!$N$5:$N$54,$B$22))</f>
        <v/>
      </c>
      <c r="DO166">
        <f>IF(ISNA(DH166),NA(),IF(OR(INDEX(Capability!$Q$5:$Q$54,$B$22)="",Settings!$F$7&lt;&gt;"Y"),NA(),INDEX(Capability!$Q$5:$Q$54,$B$22)))</f>
        <v/>
      </c>
      <c r="DP166">
        <f>IF(ISNA(DH166),NA(),IF(OR(INDEX(Capability!$P$5:$P$54,$B$22)="",Settings!$F$7&lt;&gt;"Y"),NA(),INDEX(Capability!$P$5:$P$54,$B$22)))</f>
        <v/>
      </c>
      <c r="DX166">
        <f>IF((EA$1+162)&gt;DY$1,NA(),(EA$1+162)-4)</f>
        <v/>
      </c>
      <c r="DY166">
        <f>IF((EA$1+162)&gt;DY$1,NA(),INDEX('Data Entry'!$H$5:$BE$10004,(EA$1+162)-4,$B$23))</f>
        <v/>
      </c>
      <c r="DZ166">
        <f>IF(ISNA(DX166),NA(),INDEX(Capability!$K$5:$K$54,$B$23))</f>
        <v/>
      </c>
      <c r="EA166">
        <f>IF(ISNA(DX166),NA(),INDEX(Capability!$J$5:$J$54,$B$23))</f>
        <v/>
      </c>
      <c r="EB166">
        <f>IF(ISNA(DX166),NA(),INDEX(Capability!$L$5:$L$54,$B$23))</f>
        <v/>
      </c>
      <c r="EC166">
        <f>IF(OR(ISNA(DY166),ISNA(DY165)),NA(),ABS(DY166-DY165))</f>
        <v/>
      </c>
      <c r="ED166">
        <f>IF(ISNA(DX166),NA(),INDEX(Capability!$N$5:$N$54,$B$23))</f>
        <v/>
      </c>
      <c r="EE166">
        <f>IF(ISNA(DX166),NA(),IF(OR(INDEX(Capability!$Q$5:$Q$54,$B$23)="",Settings!$F$7&lt;&gt;"Y"),NA(),INDEX(Capability!$Q$5:$Q$54,$B$23)))</f>
        <v/>
      </c>
      <c r="EF166">
        <f>IF(ISNA(DX166),NA(),IF(OR(INDEX(Capability!$P$5:$P$54,$B$23)="",Settings!$F$7&lt;&gt;"Y"),NA(),INDEX(Capability!$P$5:$P$54,$B$23)))</f>
        <v/>
      </c>
    </row>
    <row r="167">
      <c r="A167" s="35" t="inlineStr">
        <is>
          <t>Verdict</t>
        </is>
      </c>
      <c r="B167" s="36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R167">
        <f>IF((CU$1+163)&gt;CS$1,NA(),(CU$1+163)-4)</f>
        <v/>
      </c>
      <c r="CS167">
        <f>IF((CU$1+163)&gt;CS$1,NA(),INDEX('Data Entry'!$H$5:$BE$10004,(CU$1+163)-4,$B$21))</f>
        <v/>
      </c>
      <c r="CT167">
        <f>IF(ISNA(CR167),NA(),INDEX(Capability!$K$5:$K$54,$B$21))</f>
        <v/>
      </c>
      <c r="CU167">
        <f>IF(ISNA(CR167),NA(),INDEX(Capability!$J$5:$J$54,$B$21))</f>
        <v/>
      </c>
      <c r="CV167">
        <f>IF(ISNA(CR167),NA(),INDEX(Capability!$L$5:$L$54,$B$21))</f>
        <v/>
      </c>
      <c r="CW167">
        <f>IF(OR(ISNA(CS167),ISNA(CS166)),NA(),ABS(CS167-CS166))</f>
        <v/>
      </c>
      <c r="CX167">
        <f>IF(ISNA(CR167),NA(),INDEX(Capability!$N$5:$N$54,$B$21))</f>
        <v/>
      </c>
      <c r="CY167">
        <f>IF(ISNA(CR167),NA(),IF(OR(INDEX(Capability!$Q$5:$Q$54,$B$21)="",Settings!$F$7&lt;&gt;"Y"),NA(),INDEX(Capability!$Q$5:$Q$54,$B$21)))</f>
        <v/>
      </c>
      <c r="CZ167">
        <f>IF(ISNA(CR167),NA(),IF(OR(INDEX(Capability!$P$5:$P$54,$B$21)="",Settings!$F$7&lt;&gt;"Y"),NA(),INDEX(Capability!$P$5:$P$54,$B$21)))</f>
        <v/>
      </c>
      <c r="DH167">
        <f>IF((DK$1+163)&gt;DI$1,NA(),(DK$1+163)-4)</f>
        <v/>
      </c>
      <c r="DI167">
        <f>IF((DK$1+163)&gt;DI$1,NA(),INDEX('Data Entry'!$H$5:$BE$10004,(DK$1+163)-4,$B$22))</f>
        <v/>
      </c>
      <c r="DJ167">
        <f>IF(ISNA(DH167),NA(),INDEX(Capability!$K$5:$K$54,$B$22))</f>
        <v/>
      </c>
      <c r="DK167">
        <f>IF(ISNA(DH167),NA(),INDEX(Capability!$J$5:$J$54,$B$22))</f>
        <v/>
      </c>
      <c r="DL167">
        <f>IF(ISNA(DH167),NA(),INDEX(Capability!$L$5:$L$54,$B$22))</f>
        <v/>
      </c>
      <c r="DM167">
        <f>IF(OR(ISNA(DI167),ISNA(DI166)),NA(),ABS(DI167-DI166))</f>
        <v/>
      </c>
      <c r="DN167">
        <f>IF(ISNA(DH167),NA(),INDEX(Capability!$N$5:$N$54,$B$22))</f>
        <v/>
      </c>
      <c r="DO167">
        <f>IF(ISNA(DH167),NA(),IF(OR(INDEX(Capability!$Q$5:$Q$54,$B$22)="",Settings!$F$7&lt;&gt;"Y"),NA(),INDEX(Capability!$Q$5:$Q$54,$B$22)))</f>
        <v/>
      </c>
      <c r="DP167">
        <f>IF(ISNA(DH167),NA(),IF(OR(INDEX(Capability!$P$5:$P$54,$B$22)="",Settings!$F$7&lt;&gt;"Y"),NA(),INDEX(Capability!$P$5:$P$54,$B$22)))</f>
        <v/>
      </c>
      <c r="DX167">
        <f>IF((EA$1+163)&gt;DY$1,NA(),(EA$1+163)-4)</f>
        <v/>
      </c>
      <c r="DY167">
        <f>IF((EA$1+163)&gt;DY$1,NA(),INDEX('Data Entry'!$H$5:$BE$10004,(EA$1+163)-4,$B$23))</f>
        <v/>
      </c>
      <c r="DZ167">
        <f>IF(ISNA(DX167),NA(),INDEX(Capability!$K$5:$K$54,$B$23))</f>
        <v/>
      </c>
      <c r="EA167">
        <f>IF(ISNA(DX167),NA(),INDEX(Capability!$J$5:$J$54,$B$23))</f>
        <v/>
      </c>
      <c r="EB167">
        <f>IF(ISNA(DX167),NA(),INDEX(Capability!$L$5:$L$54,$B$23))</f>
        <v/>
      </c>
      <c r="EC167">
        <f>IF(OR(ISNA(DY167),ISNA(DY166)),NA(),ABS(DY167-DY166))</f>
        <v/>
      </c>
      <c r="ED167">
        <f>IF(ISNA(DX167),NA(),INDEX(Capability!$N$5:$N$54,$B$23))</f>
        <v/>
      </c>
      <c r="EE167">
        <f>IF(ISNA(DX167),NA(),IF(OR(INDEX(Capability!$Q$5:$Q$54,$B$23)="",Settings!$F$7&lt;&gt;"Y"),NA(),INDEX(Capability!$Q$5:$Q$54,$B$23)))</f>
        <v/>
      </c>
      <c r="EF167">
        <f>IF(ISNA(DX167),NA(),IF(OR(INDEX(Capability!$P$5:$P$54,$B$23)="",Settings!$F$7&lt;&gt;"Y"),NA(),INDEX(Capability!$P$5:$P$54,$B$23)))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R168">
        <f>IF((CU$1+164)&gt;CS$1,NA(),(CU$1+164)-4)</f>
        <v/>
      </c>
      <c r="CS168">
        <f>IF((CU$1+164)&gt;CS$1,NA(),INDEX('Data Entry'!$H$5:$BE$10004,(CU$1+164)-4,$B$21))</f>
        <v/>
      </c>
      <c r="CT168">
        <f>IF(ISNA(CR168),NA(),INDEX(Capability!$K$5:$K$54,$B$21))</f>
        <v/>
      </c>
      <c r="CU168">
        <f>IF(ISNA(CR168),NA(),INDEX(Capability!$J$5:$J$54,$B$21))</f>
        <v/>
      </c>
      <c r="CV168">
        <f>IF(ISNA(CR168),NA(),INDEX(Capability!$L$5:$L$54,$B$21))</f>
        <v/>
      </c>
      <c r="CW168">
        <f>IF(OR(ISNA(CS168),ISNA(CS167)),NA(),ABS(CS168-CS167))</f>
        <v/>
      </c>
      <c r="CX168">
        <f>IF(ISNA(CR168),NA(),INDEX(Capability!$N$5:$N$54,$B$21))</f>
        <v/>
      </c>
      <c r="CY168">
        <f>IF(ISNA(CR168),NA(),IF(OR(INDEX(Capability!$Q$5:$Q$54,$B$21)="",Settings!$F$7&lt;&gt;"Y"),NA(),INDEX(Capability!$Q$5:$Q$54,$B$21)))</f>
        <v/>
      </c>
      <c r="CZ168">
        <f>IF(ISNA(CR168),NA(),IF(OR(INDEX(Capability!$P$5:$P$54,$B$21)="",Settings!$F$7&lt;&gt;"Y"),NA(),INDEX(Capability!$P$5:$P$54,$B$21)))</f>
        <v/>
      </c>
      <c r="DH168">
        <f>IF((DK$1+164)&gt;DI$1,NA(),(DK$1+164)-4)</f>
        <v/>
      </c>
      <c r="DI168">
        <f>IF((DK$1+164)&gt;DI$1,NA(),INDEX('Data Entry'!$H$5:$BE$10004,(DK$1+164)-4,$B$22))</f>
        <v/>
      </c>
      <c r="DJ168">
        <f>IF(ISNA(DH168),NA(),INDEX(Capability!$K$5:$K$54,$B$22))</f>
        <v/>
      </c>
      <c r="DK168">
        <f>IF(ISNA(DH168),NA(),INDEX(Capability!$J$5:$J$54,$B$22))</f>
        <v/>
      </c>
      <c r="DL168">
        <f>IF(ISNA(DH168),NA(),INDEX(Capability!$L$5:$L$54,$B$22))</f>
        <v/>
      </c>
      <c r="DM168">
        <f>IF(OR(ISNA(DI168),ISNA(DI167)),NA(),ABS(DI168-DI167))</f>
        <v/>
      </c>
      <c r="DN168">
        <f>IF(ISNA(DH168),NA(),INDEX(Capability!$N$5:$N$54,$B$22))</f>
        <v/>
      </c>
      <c r="DO168">
        <f>IF(ISNA(DH168),NA(),IF(OR(INDEX(Capability!$Q$5:$Q$54,$B$22)="",Settings!$F$7&lt;&gt;"Y"),NA(),INDEX(Capability!$Q$5:$Q$54,$B$22)))</f>
        <v/>
      </c>
      <c r="DP168">
        <f>IF(ISNA(DH168),NA(),IF(OR(INDEX(Capability!$P$5:$P$54,$B$22)="",Settings!$F$7&lt;&gt;"Y"),NA(),INDEX(Capability!$P$5:$P$54,$B$22)))</f>
        <v/>
      </c>
      <c r="DX168">
        <f>IF((EA$1+164)&gt;DY$1,NA(),(EA$1+164)-4)</f>
        <v/>
      </c>
      <c r="DY168">
        <f>IF((EA$1+164)&gt;DY$1,NA(),INDEX('Data Entry'!$H$5:$BE$10004,(EA$1+164)-4,$B$23))</f>
        <v/>
      </c>
      <c r="DZ168">
        <f>IF(ISNA(DX168),NA(),INDEX(Capability!$K$5:$K$54,$B$23))</f>
        <v/>
      </c>
      <c r="EA168">
        <f>IF(ISNA(DX168),NA(),INDEX(Capability!$J$5:$J$54,$B$23))</f>
        <v/>
      </c>
      <c r="EB168">
        <f>IF(ISNA(DX168),NA(),INDEX(Capability!$L$5:$L$54,$B$23))</f>
        <v/>
      </c>
      <c r="EC168">
        <f>IF(OR(ISNA(DY168),ISNA(DY167)),NA(),ABS(DY168-DY167))</f>
        <v/>
      </c>
      <c r="ED168">
        <f>IF(ISNA(DX168),NA(),INDEX(Capability!$N$5:$N$54,$B$23))</f>
        <v/>
      </c>
      <c r="EE168">
        <f>IF(ISNA(DX168),NA(),IF(OR(INDEX(Capability!$Q$5:$Q$54,$B$23)="",Settings!$F$7&lt;&gt;"Y"),NA(),INDEX(Capability!$Q$5:$Q$54,$B$23)))</f>
        <v/>
      </c>
      <c r="EF168">
        <f>IF(ISNA(DX168),NA(),IF(OR(INDEX(Capability!$P$5:$P$54,$B$23)="",Settings!$F$7&lt;&gt;"Y"),NA(),INDEX(Capability!$P$5:$P$54,$B$23)))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R169">
        <f>IF((CU$1+165)&gt;CS$1,NA(),(CU$1+165)-4)</f>
        <v/>
      </c>
      <c r="CS169">
        <f>IF((CU$1+165)&gt;CS$1,NA(),INDEX('Data Entry'!$H$5:$BE$10004,(CU$1+165)-4,$B$21))</f>
        <v/>
      </c>
      <c r="CT169">
        <f>IF(ISNA(CR169),NA(),INDEX(Capability!$K$5:$K$54,$B$21))</f>
        <v/>
      </c>
      <c r="CU169">
        <f>IF(ISNA(CR169),NA(),INDEX(Capability!$J$5:$J$54,$B$21))</f>
        <v/>
      </c>
      <c r="CV169">
        <f>IF(ISNA(CR169),NA(),INDEX(Capability!$L$5:$L$54,$B$21))</f>
        <v/>
      </c>
      <c r="CW169">
        <f>IF(OR(ISNA(CS169),ISNA(CS168)),NA(),ABS(CS169-CS168))</f>
        <v/>
      </c>
      <c r="CX169">
        <f>IF(ISNA(CR169),NA(),INDEX(Capability!$N$5:$N$54,$B$21))</f>
        <v/>
      </c>
      <c r="CY169">
        <f>IF(ISNA(CR169),NA(),IF(OR(INDEX(Capability!$Q$5:$Q$54,$B$21)="",Settings!$F$7&lt;&gt;"Y"),NA(),INDEX(Capability!$Q$5:$Q$54,$B$21)))</f>
        <v/>
      </c>
      <c r="CZ169">
        <f>IF(ISNA(CR169),NA(),IF(OR(INDEX(Capability!$P$5:$P$54,$B$21)="",Settings!$F$7&lt;&gt;"Y"),NA(),INDEX(Capability!$P$5:$P$54,$B$21)))</f>
        <v/>
      </c>
      <c r="DH169">
        <f>IF((DK$1+165)&gt;DI$1,NA(),(DK$1+165)-4)</f>
        <v/>
      </c>
      <c r="DI169">
        <f>IF((DK$1+165)&gt;DI$1,NA(),INDEX('Data Entry'!$H$5:$BE$10004,(DK$1+165)-4,$B$22))</f>
        <v/>
      </c>
      <c r="DJ169">
        <f>IF(ISNA(DH169),NA(),INDEX(Capability!$K$5:$K$54,$B$22))</f>
        <v/>
      </c>
      <c r="DK169">
        <f>IF(ISNA(DH169),NA(),INDEX(Capability!$J$5:$J$54,$B$22))</f>
        <v/>
      </c>
      <c r="DL169">
        <f>IF(ISNA(DH169),NA(),INDEX(Capability!$L$5:$L$54,$B$22))</f>
        <v/>
      </c>
      <c r="DM169">
        <f>IF(OR(ISNA(DI169),ISNA(DI168)),NA(),ABS(DI169-DI168))</f>
        <v/>
      </c>
      <c r="DN169">
        <f>IF(ISNA(DH169),NA(),INDEX(Capability!$N$5:$N$54,$B$22))</f>
        <v/>
      </c>
      <c r="DO169">
        <f>IF(ISNA(DH169),NA(),IF(OR(INDEX(Capability!$Q$5:$Q$54,$B$22)="",Settings!$F$7&lt;&gt;"Y"),NA(),INDEX(Capability!$Q$5:$Q$54,$B$22)))</f>
        <v/>
      </c>
      <c r="DP169">
        <f>IF(ISNA(DH169),NA(),IF(OR(INDEX(Capability!$P$5:$P$54,$B$22)="",Settings!$F$7&lt;&gt;"Y"),NA(),INDEX(Capability!$P$5:$P$54,$B$22)))</f>
        <v/>
      </c>
      <c r="DX169">
        <f>IF((EA$1+165)&gt;DY$1,NA(),(EA$1+165)-4)</f>
        <v/>
      </c>
      <c r="DY169">
        <f>IF((EA$1+165)&gt;DY$1,NA(),INDEX('Data Entry'!$H$5:$BE$10004,(EA$1+165)-4,$B$23))</f>
        <v/>
      </c>
      <c r="DZ169">
        <f>IF(ISNA(DX169),NA(),INDEX(Capability!$K$5:$K$54,$B$23))</f>
        <v/>
      </c>
      <c r="EA169">
        <f>IF(ISNA(DX169),NA(),INDEX(Capability!$J$5:$J$54,$B$23))</f>
        <v/>
      </c>
      <c r="EB169">
        <f>IF(ISNA(DX169),NA(),INDEX(Capability!$L$5:$L$54,$B$23))</f>
        <v/>
      </c>
      <c r="EC169">
        <f>IF(OR(ISNA(DY169),ISNA(DY168)),NA(),ABS(DY169-DY168))</f>
        <v/>
      </c>
      <c r="ED169">
        <f>IF(ISNA(DX169),NA(),INDEX(Capability!$N$5:$N$54,$B$23))</f>
        <v/>
      </c>
      <c r="EE169">
        <f>IF(ISNA(DX169),NA(),IF(OR(INDEX(Capability!$Q$5:$Q$54,$B$23)="",Settings!$F$7&lt;&gt;"Y"),NA(),INDEX(Capability!$Q$5:$Q$54,$B$23)))</f>
        <v/>
      </c>
      <c r="EF169">
        <f>IF(ISNA(DX169),NA(),IF(OR(INDEX(Capability!$P$5:$P$54,$B$23)="",Settings!$F$7&lt;&gt;"Y"),NA(),INDEX(Capability!$P$5:$P$54,$B$23)))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R170">
        <f>IF((CU$1+166)&gt;CS$1,NA(),(CU$1+166)-4)</f>
        <v/>
      </c>
      <c r="CS170">
        <f>IF((CU$1+166)&gt;CS$1,NA(),INDEX('Data Entry'!$H$5:$BE$10004,(CU$1+166)-4,$B$21))</f>
        <v/>
      </c>
      <c r="CT170">
        <f>IF(ISNA(CR170),NA(),INDEX(Capability!$K$5:$K$54,$B$21))</f>
        <v/>
      </c>
      <c r="CU170">
        <f>IF(ISNA(CR170),NA(),INDEX(Capability!$J$5:$J$54,$B$21))</f>
        <v/>
      </c>
      <c r="CV170">
        <f>IF(ISNA(CR170),NA(),INDEX(Capability!$L$5:$L$54,$B$21))</f>
        <v/>
      </c>
      <c r="CW170">
        <f>IF(OR(ISNA(CS170),ISNA(CS169)),NA(),ABS(CS170-CS169))</f>
        <v/>
      </c>
      <c r="CX170">
        <f>IF(ISNA(CR170),NA(),INDEX(Capability!$N$5:$N$54,$B$21))</f>
        <v/>
      </c>
      <c r="CY170">
        <f>IF(ISNA(CR170),NA(),IF(OR(INDEX(Capability!$Q$5:$Q$54,$B$21)="",Settings!$F$7&lt;&gt;"Y"),NA(),INDEX(Capability!$Q$5:$Q$54,$B$21)))</f>
        <v/>
      </c>
      <c r="CZ170">
        <f>IF(ISNA(CR170),NA(),IF(OR(INDEX(Capability!$P$5:$P$54,$B$21)="",Settings!$F$7&lt;&gt;"Y"),NA(),INDEX(Capability!$P$5:$P$54,$B$21)))</f>
        <v/>
      </c>
      <c r="DH170">
        <f>IF((DK$1+166)&gt;DI$1,NA(),(DK$1+166)-4)</f>
        <v/>
      </c>
      <c r="DI170">
        <f>IF((DK$1+166)&gt;DI$1,NA(),INDEX('Data Entry'!$H$5:$BE$10004,(DK$1+166)-4,$B$22))</f>
        <v/>
      </c>
      <c r="DJ170">
        <f>IF(ISNA(DH170),NA(),INDEX(Capability!$K$5:$K$54,$B$22))</f>
        <v/>
      </c>
      <c r="DK170">
        <f>IF(ISNA(DH170),NA(),INDEX(Capability!$J$5:$J$54,$B$22))</f>
        <v/>
      </c>
      <c r="DL170">
        <f>IF(ISNA(DH170),NA(),INDEX(Capability!$L$5:$L$54,$B$22))</f>
        <v/>
      </c>
      <c r="DM170">
        <f>IF(OR(ISNA(DI170),ISNA(DI169)),NA(),ABS(DI170-DI169))</f>
        <v/>
      </c>
      <c r="DN170">
        <f>IF(ISNA(DH170),NA(),INDEX(Capability!$N$5:$N$54,$B$22))</f>
        <v/>
      </c>
      <c r="DO170">
        <f>IF(ISNA(DH170),NA(),IF(OR(INDEX(Capability!$Q$5:$Q$54,$B$22)="",Settings!$F$7&lt;&gt;"Y"),NA(),INDEX(Capability!$Q$5:$Q$54,$B$22)))</f>
        <v/>
      </c>
      <c r="DP170">
        <f>IF(ISNA(DH170),NA(),IF(OR(INDEX(Capability!$P$5:$P$54,$B$22)="",Settings!$F$7&lt;&gt;"Y"),NA(),INDEX(Capability!$P$5:$P$54,$B$22)))</f>
        <v/>
      </c>
      <c r="DX170">
        <f>IF((EA$1+166)&gt;DY$1,NA(),(EA$1+166)-4)</f>
        <v/>
      </c>
      <c r="DY170">
        <f>IF((EA$1+166)&gt;DY$1,NA(),INDEX('Data Entry'!$H$5:$BE$10004,(EA$1+166)-4,$B$23))</f>
        <v/>
      </c>
      <c r="DZ170">
        <f>IF(ISNA(DX170),NA(),INDEX(Capability!$K$5:$K$54,$B$23))</f>
        <v/>
      </c>
      <c r="EA170">
        <f>IF(ISNA(DX170),NA(),INDEX(Capability!$J$5:$J$54,$B$23))</f>
        <v/>
      </c>
      <c r="EB170">
        <f>IF(ISNA(DX170),NA(),INDEX(Capability!$L$5:$L$54,$B$23))</f>
        <v/>
      </c>
      <c r="EC170">
        <f>IF(OR(ISNA(DY170),ISNA(DY169)),NA(),ABS(DY170-DY169))</f>
        <v/>
      </c>
      <c r="ED170">
        <f>IF(ISNA(DX170),NA(),INDEX(Capability!$N$5:$N$54,$B$23))</f>
        <v/>
      </c>
      <c r="EE170">
        <f>IF(ISNA(DX170),NA(),IF(OR(INDEX(Capability!$Q$5:$Q$54,$B$23)="",Settings!$F$7&lt;&gt;"Y"),NA(),INDEX(Capability!$Q$5:$Q$54,$B$23)))</f>
        <v/>
      </c>
      <c r="EF170">
        <f>IF(ISNA(DX170),NA(),IF(OR(INDEX(Capability!$P$5:$P$54,$B$23)="",Settings!$F$7&lt;&gt;"Y"),NA(),INDEX(Capability!$P$5:$P$54,$B$23)))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R171">
        <f>IF((CU$1+167)&gt;CS$1,NA(),(CU$1+167)-4)</f>
        <v/>
      </c>
      <c r="CS171">
        <f>IF((CU$1+167)&gt;CS$1,NA(),INDEX('Data Entry'!$H$5:$BE$10004,(CU$1+167)-4,$B$21))</f>
        <v/>
      </c>
      <c r="CT171">
        <f>IF(ISNA(CR171),NA(),INDEX(Capability!$K$5:$K$54,$B$21))</f>
        <v/>
      </c>
      <c r="CU171">
        <f>IF(ISNA(CR171),NA(),INDEX(Capability!$J$5:$J$54,$B$21))</f>
        <v/>
      </c>
      <c r="CV171">
        <f>IF(ISNA(CR171),NA(),INDEX(Capability!$L$5:$L$54,$B$21))</f>
        <v/>
      </c>
      <c r="CW171">
        <f>IF(OR(ISNA(CS171),ISNA(CS170)),NA(),ABS(CS171-CS170))</f>
        <v/>
      </c>
      <c r="CX171">
        <f>IF(ISNA(CR171),NA(),INDEX(Capability!$N$5:$N$54,$B$21))</f>
        <v/>
      </c>
      <c r="CY171">
        <f>IF(ISNA(CR171),NA(),IF(OR(INDEX(Capability!$Q$5:$Q$54,$B$21)="",Settings!$F$7&lt;&gt;"Y"),NA(),INDEX(Capability!$Q$5:$Q$54,$B$21)))</f>
        <v/>
      </c>
      <c r="CZ171">
        <f>IF(ISNA(CR171),NA(),IF(OR(INDEX(Capability!$P$5:$P$54,$B$21)="",Settings!$F$7&lt;&gt;"Y"),NA(),INDEX(Capability!$P$5:$P$54,$B$21)))</f>
        <v/>
      </c>
      <c r="DH171">
        <f>IF((DK$1+167)&gt;DI$1,NA(),(DK$1+167)-4)</f>
        <v/>
      </c>
      <c r="DI171">
        <f>IF((DK$1+167)&gt;DI$1,NA(),INDEX('Data Entry'!$H$5:$BE$10004,(DK$1+167)-4,$B$22))</f>
        <v/>
      </c>
      <c r="DJ171">
        <f>IF(ISNA(DH171),NA(),INDEX(Capability!$K$5:$K$54,$B$22))</f>
        <v/>
      </c>
      <c r="DK171">
        <f>IF(ISNA(DH171),NA(),INDEX(Capability!$J$5:$J$54,$B$22))</f>
        <v/>
      </c>
      <c r="DL171">
        <f>IF(ISNA(DH171),NA(),INDEX(Capability!$L$5:$L$54,$B$22))</f>
        <v/>
      </c>
      <c r="DM171">
        <f>IF(OR(ISNA(DI171),ISNA(DI170)),NA(),ABS(DI171-DI170))</f>
        <v/>
      </c>
      <c r="DN171">
        <f>IF(ISNA(DH171),NA(),INDEX(Capability!$N$5:$N$54,$B$22))</f>
        <v/>
      </c>
      <c r="DO171">
        <f>IF(ISNA(DH171),NA(),IF(OR(INDEX(Capability!$Q$5:$Q$54,$B$22)="",Settings!$F$7&lt;&gt;"Y"),NA(),INDEX(Capability!$Q$5:$Q$54,$B$22)))</f>
        <v/>
      </c>
      <c r="DP171">
        <f>IF(ISNA(DH171),NA(),IF(OR(INDEX(Capability!$P$5:$P$54,$B$22)="",Settings!$F$7&lt;&gt;"Y"),NA(),INDEX(Capability!$P$5:$P$54,$B$22)))</f>
        <v/>
      </c>
      <c r="DX171">
        <f>IF((EA$1+167)&gt;DY$1,NA(),(EA$1+167)-4)</f>
        <v/>
      </c>
      <c r="DY171">
        <f>IF((EA$1+167)&gt;DY$1,NA(),INDEX('Data Entry'!$H$5:$BE$10004,(EA$1+167)-4,$B$23))</f>
        <v/>
      </c>
      <c r="DZ171">
        <f>IF(ISNA(DX171),NA(),INDEX(Capability!$K$5:$K$54,$B$23))</f>
        <v/>
      </c>
      <c r="EA171">
        <f>IF(ISNA(DX171),NA(),INDEX(Capability!$J$5:$J$54,$B$23))</f>
        <v/>
      </c>
      <c r="EB171">
        <f>IF(ISNA(DX171),NA(),INDEX(Capability!$L$5:$L$54,$B$23))</f>
        <v/>
      </c>
      <c r="EC171">
        <f>IF(OR(ISNA(DY171),ISNA(DY170)),NA(),ABS(DY171-DY170))</f>
        <v/>
      </c>
      <c r="ED171">
        <f>IF(ISNA(DX171),NA(),INDEX(Capability!$N$5:$N$54,$B$23))</f>
        <v/>
      </c>
      <c r="EE171">
        <f>IF(ISNA(DX171),NA(),IF(OR(INDEX(Capability!$Q$5:$Q$54,$B$23)="",Settings!$F$7&lt;&gt;"Y"),NA(),INDEX(Capability!$Q$5:$Q$54,$B$23)))</f>
        <v/>
      </c>
      <c r="EF171">
        <f>IF(ISNA(DX171),NA(),IF(OR(INDEX(Capability!$P$5:$P$54,$B$23)="",Settings!$F$7&lt;&gt;"Y"),NA(),INDEX(Capability!$P$5:$P$54,$B$23)))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R172">
        <f>IF((CU$1+168)&gt;CS$1,NA(),(CU$1+168)-4)</f>
        <v/>
      </c>
      <c r="CS172">
        <f>IF((CU$1+168)&gt;CS$1,NA(),INDEX('Data Entry'!$H$5:$BE$10004,(CU$1+168)-4,$B$21))</f>
        <v/>
      </c>
      <c r="CT172">
        <f>IF(ISNA(CR172),NA(),INDEX(Capability!$K$5:$K$54,$B$21))</f>
        <v/>
      </c>
      <c r="CU172">
        <f>IF(ISNA(CR172),NA(),INDEX(Capability!$J$5:$J$54,$B$21))</f>
        <v/>
      </c>
      <c r="CV172">
        <f>IF(ISNA(CR172),NA(),INDEX(Capability!$L$5:$L$54,$B$21))</f>
        <v/>
      </c>
      <c r="CW172">
        <f>IF(OR(ISNA(CS172),ISNA(CS171)),NA(),ABS(CS172-CS171))</f>
        <v/>
      </c>
      <c r="CX172">
        <f>IF(ISNA(CR172),NA(),INDEX(Capability!$N$5:$N$54,$B$21))</f>
        <v/>
      </c>
      <c r="CY172">
        <f>IF(ISNA(CR172),NA(),IF(OR(INDEX(Capability!$Q$5:$Q$54,$B$21)="",Settings!$F$7&lt;&gt;"Y"),NA(),INDEX(Capability!$Q$5:$Q$54,$B$21)))</f>
        <v/>
      </c>
      <c r="CZ172">
        <f>IF(ISNA(CR172),NA(),IF(OR(INDEX(Capability!$P$5:$P$54,$B$21)="",Settings!$F$7&lt;&gt;"Y"),NA(),INDEX(Capability!$P$5:$P$54,$B$21)))</f>
        <v/>
      </c>
      <c r="DH172">
        <f>IF((DK$1+168)&gt;DI$1,NA(),(DK$1+168)-4)</f>
        <v/>
      </c>
      <c r="DI172">
        <f>IF((DK$1+168)&gt;DI$1,NA(),INDEX('Data Entry'!$H$5:$BE$10004,(DK$1+168)-4,$B$22))</f>
        <v/>
      </c>
      <c r="DJ172">
        <f>IF(ISNA(DH172),NA(),INDEX(Capability!$K$5:$K$54,$B$22))</f>
        <v/>
      </c>
      <c r="DK172">
        <f>IF(ISNA(DH172),NA(),INDEX(Capability!$J$5:$J$54,$B$22))</f>
        <v/>
      </c>
      <c r="DL172">
        <f>IF(ISNA(DH172),NA(),INDEX(Capability!$L$5:$L$54,$B$22))</f>
        <v/>
      </c>
      <c r="DM172">
        <f>IF(OR(ISNA(DI172),ISNA(DI171)),NA(),ABS(DI172-DI171))</f>
        <v/>
      </c>
      <c r="DN172">
        <f>IF(ISNA(DH172),NA(),INDEX(Capability!$N$5:$N$54,$B$22))</f>
        <v/>
      </c>
      <c r="DO172">
        <f>IF(ISNA(DH172),NA(),IF(OR(INDEX(Capability!$Q$5:$Q$54,$B$22)="",Settings!$F$7&lt;&gt;"Y"),NA(),INDEX(Capability!$Q$5:$Q$54,$B$22)))</f>
        <v/>
      </c>
      <c r="DP172">
        <f>IF(ISNA(DH172),NA(),IF(OR(INDEX(Capability!$P$5:$P$54,$B$22)="",Settings!$F$7&lt;&gt;"Y"),NA(),INDEX(Capability!$P$5:$P$54,$B$22)))</f>
        <v/>
      </c>
      <c r="DX172">
        <f>IF((EA$1+168)&gt;DY$1,NA(),(EA$1+168)-4)</f>
        <v/>
      </c>
      <c r="DY172">
        <f>IF((EA$1+168)&gt;DY$1,NA(),INDEX('Data Entry'!$H$5:$BE$10004,(EA$1+168)-4,$B$23))</f>
        <v/>
      </c>
      <c r="DZ172">
        <f>IF(ISNA(DX172),NA(),INDEX(Capability!$K$5:$K$54,$B$23))</f>
        <v/>
      </c>
      <c r="EA172">
        <f>IF(ISNA(DX172),NA(),INDEX(Capability!$J$5:$J$54,$B$23))</f>
        <v/>
      </c>
      <c r="EB172">
        <f>IF(ISNA(DX172),NA(),INDEX(Capability!$L$5:$L$54,$B$23))</f>
        <v/>
      </c>
      <c r="EC172">
        <f>IF(OR(ISNA(DY172),ISNA(DY171)),NA(),ABS(DY172-DY171))</f>
        <v/>
      </c>
      <c r="ED172">
        <f>IF(ISNA(DX172),NA(),INDEX(Capability!$N$5:$N$54,$B$23))</f>
        <v/>
      </c>
      <c r="EE172">
        <f>IF(ISNA(DX172),NA(),IF(OR(INDEX(Capability!$Q$5:$Q$54,$B$23)="",Settings!$F$7&lt;&gt;"Y"),NA(),INDEX(Capability!$Q$5:$Q$54,$B$23)))</f>
        <v/>
      </c>
      <c r="EF172">
        <f>IF(ISNA(DX172),NA(),IF(OR(INDEX(Capability!$P$5:$P$54,$B$23)="",Settings!$F$7&lt;&gt;"Y"),NA(),INDEX(Capability!$P$5:$P$54,$B$23)))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R173">
        <f>IF((CU$1+169)&gt;CS$1,NA(),(CU$1+169)-4)</f>
        <v/>
      </c>
      <c r="CS173">
        <f>IF((CU$1+169)&gt;CS$1,NA(),INDEX('Data Entry'!$H$5:$BE$10004,(CU$1+169)-4,$B$21))</f>
        <v/>
      </c>
      <c r="CT173">
        <f>IF(ISNA(CR173),NA(),INDEX(Capability!$K$5:$K$54,$B$21))</f>
        <v/>
      </c>
      <c r="CU173">
        <f>IF(ISNA(CR173),NA(),INDEX(Capability!$J$5:$J$54,$B$21))</f>
        <v/>
      </c>
      <c r="CV173">
        <f>IF(ISNA(CR173),NA(),INDEX(Capability!$L$5:$L$54,$B$21))</f>
        <v/>
      </c>
      <c r="CW173">
        <f>IF(OR(ISNA(CS173),ISNA(CS172)),NA(),ABS(CS173-CS172))</f>
        <v/>
      </c>
      <c r="CX173">
        <f>IF(ISNA(CR173),NA(),INDEX(Capability!$N$5:$N$54,$B$21))</f>
        <v/>
      </c>
      <c r="CY173">
        <f>IF(ISNA(CR173),NA(),IF(OR(INDEX(Capability!$Q$5:$Q$54,$B$21)="",Settings!$F$7&lt;&gt;"Y"),NA(),INDEX(Capability!$Q$5:$Q$54,$B$21)))</f>
        <v/>
      </c>
      <c r="CZ173">
        <f>IF(ISNA(CR173),NA(),IF(OR(INDEX(Capability!$P$5:$P$54,$B$21)="",Settings!$F$7&lt;&gt;"Y"),NA(),INDEX(Capability!$P$5:$P$54,$B$21)))</f>
        <v/>
      </c>
      <c r="DH173">
        <f>IF((DK$1+169)&gt;DI$1,NA(),(DK$1+169)-4)</f>
        <v/>
      </c>
      <c r="DI173">
        <f>IF((DK$1+169)&gt;DI$1,NA(),INDEX('Data Entry'!$H$5:$BE$10004,(DK$1+169)-4,$B$22))</f>
        <v/>
      </c>
      <c r="DJ173">
        <f>IF(ISNA(DH173),NA(),INDEX(Capability!$K$5:$K$54,$B$22))</f>
        <v/>
      </c>
      <c r="DK173">
        <f>IF(ISNA(DH173),NA(),INDEX(Capability!$J$5:$J$54,$B$22))</f>
        <v/>
      </c>
      <c r="DL173">
        <f>IF(ISNA(DH173),NA(),INDEX(Capability!$L$5:$L$54,$B$22))</f>
        <v/>
      </c>
      <c r="DM173">
        <f>IF(OR(ISNA(DI173),ISNA(DI172)),NA(),ABS(DI173-DI172))</f>
        <v/>
      </c>
      <c r="DN173">
        <f>IF(ISNA(DH173),NA(),INDEX(Capability!$N$5:$N$54,$B$22))</f>
        <v/>
      </c>
      <c r="DO173">
        <f>IF(ISNA(DH173),NA(),IF(OR(INDEX(Capability!$Q$5:$Q$54,$B$22)="",Settings!$F$7&lt;&gt;"Y"),NA(),INDEX(Capability!$Q$5:$Q$54,$B$22)))</f>
        <v/>
      </c>
      <c r="DP173">
        <f>IF(ISNA(DH173),NA(),IF(OR(INDEX(Capability!$P$5:$P$54,$B$22)="",Settings!$F$7&lt;&gt;"Y"),NA(),INDEX(Capability!$P$5:$P$54,$B$22)))</f>
        <v/>
      </c>
      <c r="DX173">
        <f>IF((EA$1+169)&gt;DY$1,NA(),(EA$1+169)-4)</f>
        <v/>
      </c>
      <c r="DY173">
        <f>IF((EA$1+169)&gt;DY$1,NA(),INDEX('Data Entry'!$H$5:$BE$10004,(EA$1+169)-4,$B$23))</f>
        <v/>
      </c>
      <c r="DZ173">
        <f>IF(ISNA(DX173),NA(),INDEX(Capability!$K$5:$K$54,$B$23))</f>
        <v/>
      </c>
      <c r="EA173">
        <f>IF(ISNA(DX173),NA(),INDEX(Capability!$J$5:$J$54,$B$23))</f>
        <v/>
      </c>
      <c r="EB173">
        <f>IF(ISNA(DX173),NA(),INDEX(Capability!$L$5:$L$54,$B$23))</f>
        <v/>
      </c>
      <c r="EC173">
        <f>IF(OR(ISNA(DY173),ISNA(DY172)),NA(),ABS(DY173-DY172))</f>
        <v/>
      </c>
      <c r="ED173">
        <f>IF(ISNA(DX173),NA(),INDEX(Capability!$N$5:$N$54,$B$23))</f>
        <v/>
      </c>
      <c r="EE173">
        <f>IF(ISNA(DX173),NA(),IF(OR(INDEX(Capability!$Q$5:$Q$54,$B$23)="",Settings!$F$7&lt;&gt;"Y"),NA(),INDEX(Capability!$Q$5:$Q$54,$B$23)))</f>
        <v/>
      </c>
      <c r="EF173">
        <f>IF(ISNA(DX173),NA(),IF(OR(INDEX(Capability!$P$5:$P$54,$B$23)="",Settings!$F$7&lt;&gt;"Y"),NA(),INDEX(Capability!$P$5:$P$54,$B$23)))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R174">
        <f>IF((CU$1+170)&gt;CS$1,NA(),(CU$1+170)-4)</f>
        <v/>
      </c>
      <c r="CS174">
        <f>IF((CU$1+170)&gt;CS$1,NA(),INDEX('Data Entry'!$H$5:$BE$10004,(CU$1+170)-4,$B$21))</f>
        <v/>
      </c>
      <c r="CT174">
        <f>IF(ISNA(CR174),NA(),INDEX(Capability!$K$5:$K$54,$B$21))</f>
        <v/>
      </c>
      <c r="CU174">
        <f>IF(ISNA(CR174),NA(),INDEX(Capability!$J$5:$J$54,$B$21))</f>
        <v/>
      </c>
      <c r="CV174">
        <f>IF(ISNA(CR174),NA(),INDEX(Capability!$L$5:$L$54,$B$21))</f>
        <v/>
      </c>
      <c r="CW174">
        <f>IF(OR(ISNA(CS174),ISNA(CS173)),NA(),ABS(CS174-CS173))</f>
        <v/>
      </c>
      <c r="CX174">
        <f>IF(ISNA(CR174),NA(),INDEX(Capability!$N$5:$N$54,$B$21))</f>
        <v/>
      </c>
      <c r="CY174">
        <f>IF(ISNA(CR174),NA(),IF(OR(INDEX(Capability!$Q$5:$Q$54,$B$21)="",Settings!$F$7&lt;&gt;"Y"),NA(),INDEX(Capability!$Q$5:$Q$54,$B$21)))</f>
        <v/>
      </c>
      <c r="CZ174">
        <f>IF(ISNA(CR174),NA(),IF(OR(INDEX(Capability!$P$5:$P$54,$B$21)="",Settings!$F$7&lt;&gt;"Y"),NA(),INDEX(Capability!$P$5:$P$54,$B$21)))</f>
        <v/>
      </c>
      <c r="DH174">
        <f>IF((DK$1+170)&gt;DI$1,NA(),(DK$1+170)-4)</f>
        <v/>
      </c>
      <c r="DI174">
        <f>IF((DK$1+170)&gt;DI$1,NA(),INDEX('Data Entry'!$H$5:$BE$10004,(DK$1+170)-4,$B$22))</f>
        <v/>
      </c>
      <c r="DJ174">
        <f>IF(ISNA(DH174),NA(),INDEX(Capability!$K$5:$K$54,$B$22))</f>
        <v/>
      </c>
      <c r="DK174">
        <f>IF(ISNA(DH174),NA(),INDEX(Capability!$J$5:$J$54,$B$22))</f>
        <v/>
      </c>
      <c r="DL174">
        <f>IF(ISNA(DH174),NA(),INDEX(Capability!$L$5:$L$54,$B$22))</f>
        <v/>
      </c>
      <c r="DM174">
        <f>IF(OR(ISNA(DI174),ISNA(DI173)),NA(),ABS(DI174-DI173))</f>
        <v/>
      </c>
      <c r="DN174">
        <f>IF(ISNA(DH174),NA(),INDEX(Capability!$N$5:$N$54,$B$22))</f>
        <v/>
      </c>
      <c r="DO174">
        <f>IF(ISNA(DH174),NA(),IF(OR(INDEX(Capability!$Q$5:$Q$54,$B$22)="",Settings!$F$7&lt;&gt;"Y"),NA(),INDEX(Capability!$Q$5:$Q$54,$B$22)))</f>
        <v/>
      </c>
      <c r="DP174">
        <f>IF(ISNA(DH174),NA(),IF(OR(INDEX(Capability!$P$5:$P$54,$B$22)="",Settings!$F$7&lt;&gt;"Y"),NA(),INDEX(Capability!$P$5:$P$54,$B$22)))</f>
        <v/>
      </c>
      <c r="DX174">
        <f>IF((EA$1+170)&gt;DY$1,NA(),(EA$1+170)-4)</f>
        <v/>
      </c>
      <c r="DY174">
        <f>IF((EA$1+170)&gt;DY$1,NA(),INDEX('Data Entry'!$H$5:$BE$10004,(EA$1+170)-4,$B$23))</f>
        <v/>
      </c>
      <c r="DZ174">
        <f>IF(ISNA(DX174),NA(),INDEX(Capability!$K$5:$K$54,$B$23))</f>
        <v/>
      </c>
      <c r="EA174">
        <f>IF(ISNA(DX174),NA(),INDEX(Capability!$J$5:$J$54,$B$23))</f>
        <v/>
      </c>
      <c r="EB174">
        <f>IF(ISNA(DX174),NA(),INDEX(Capability!$L$5:$L$54,$B$23))</f>
        <v/>
      </c>
      <c r="EC174">
        <f>IF(OR(ISNA(DY174),ISNA(DY173)),NA(),ABS(DY174-DY173))</f>
        <v/>
      </c>
      <c r="ED174">
        <f>IF(ISNA(DX174),NA(),INDEX(Capability!$N$5:$N$54,$B$23))</f>
        <v/>
      </c>
      <c r="EE174">
        <f>IF(ISNA(DX174),NA(),IF(OR(INDEX(Capability!$Q$5:$Q$54,$B$23)="",Settings!$F$7&lt;&gt;"Y"),NA(),INDEX(Capability!$Q$5:$Q$54,$B$23)))</f>
        <v/>
      </c>
      <c r="EF174">
        <f>IF(ISNA(DX174),NA(),IF(OR(INDEX(Capability!$P$5:$P$54,$B$23)="",Settings!$F$7&lt;&gt;"Y"),NA(),INDEX(Capability!$P$5:$P$54,$B$23)))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R175">
        <f>IF((CU$1+171)&gt;CS$1,NA(),(CU$1+171)-4)</f>
        <v/>
      </c>
      <c r="CS175">
        <f>IF((CU$1+171)&gt;CS$1,NA(),INDEX('Data Entry'!$H$5:$BE$10004,(CU$1+171)-4,$B$21))</f>
        <v/>
      </c>
      <c r="CT175">
        <f>IF(ISNA(CR175),NA(),INDEX(Capability!$K$5:$K$54,$B$21))</f>
        <v/>
      </c>
      <c r="CU175">
        <f>IF(ISNA(CR175),NA(),INDEX(Capability!$J$5:$J$54,$B$21))</f>
        <v/>
      </c>
      <c r="CV175">
        <f>IF(ISNA(CR175),NA(),INDEX(Capability!$L$5:$L$54,$B$21))</f>
        <v/>
      </c>
      <c r="CW175">
        <f>IF(OR(ISNA(CS175),ISNA(CS174)),NA(),ABS(CS175-CS174))</f>
        <v/>
      </c>
      <c r="CX175">
        <f>IF(ISNA(CR175),NA(),INDEX(Capability!$N$5:$N$54,$B$21))</f>
        <v/>
      </c>
      <c r="CY175">
        <f>IF(ISNA(CR175),NA(),IF(OR(INDEX(Capability!$Q$5:$Q$54,$B$21)="",Settings!$F$7&lt;&gt;"Y"),NA(),INDEX(Capability!$Q$5:$Q$54,$B$21)))</f>
        <v/>
      </c>
      <c r="CZ175">
        <f>IF(ISNA(CR175),NA(),IF(OR(INDEX(Capability!$P$5:$P$54,$B$21)="",Settings!$F$7&lt;&gt;"Y"),NA(),INDEX(Capability!$P$5:$P$54,$B$21)))</f>
        <v/>
      </c>
      <c r="DH175">
        <f>IF((DK$1+171)&gt;DI$1,NA(),(DK$1+171)-4)</f>
        <v/>
      </c>
      <c r="DI175">
        <f>IF((DK$1+171)&gt;DI$1,NA(),INDEX('Data Entry'!$H$5:$BE$10004,(DK$1+171)-4,$B$22))</f>
        <v/>
      </c>
      <c r="DJ175">
        <f>IF(ISNA(DH175),NA(),INDEX(Capability!$K$5:$K$54,$B$22))</f>
        <v/>
      </c>
      <c r="DK175">
        <f>IF(ISNA(DH175),NA(),INDEX(Capability!$J$5:$J$54,$B$22))</f>
        <v/>
      </c>
      <c r="DL175">
        <f>IF(ISNA(DH175),NA(),INDEX(Capability!$L$5:$L$54,$B$22))</f>
        <v/>
      </c>
      <c r="DM175">
        <f>IF(OR(ISNA(DI175),ISNA(DI174)),NA(),ABS(DI175-DI174))</f>
        <v/>
      </c>
      <c r="DN175">
        <f>IF(ISNA(DH175),NA(),INDEX(Capability!$N$5:$N$54,$B$22))</f>
        <v/>
      </c>
      <c r="DO175">
        <f>IF(ISNA(DH175),NA(),IF(OR(INDEX(Capability!$Q$5:$Q$54,$B$22)="",Settings!$F$7&lt;&gt;"Y"),NA(),INDEX(Capability!$Q$5:$Q$54,$B$22)))</f>
        <v/>
      </c>
      <c r="DP175">
        <f>IF(ISNA(DH175),NA(),IF(OR(INDEX(Capability!$P$5:$P$54,$B$22)="",Settings!$F$7&lt;&gt;"Y"),NA(),INDEX(Capability!$P$5:$P$54,$B$22)))</f>
        <v/>
      </c>
      <c r="DX175">
        <f>IF((EA$1+171)&gt;DY$1,NA(),(EA$1+171)-4)</f>
        <v/>
      </c>
      <c r="DY175">
        <f>IF((EA$1+171)&gt;DY$1,NA(),INDEX('Data Entry'!$H$5:$BE$10004,(EA$1+171)-4,$B$23))</f>
        <v/>
      </c>
      <c r="DZ175">
        <f>IF(ISNA(DX175),NA(),INDEX(Capability!$K$5:$K$54,$B$23))</f>
        <v/>
      </c>
      <c r="EA175">
        <f>IF(ISNA(DX175),NA(),INDEX(Capability!$J$5:$J$54,$B$23))</f>
        <v/>
      </c>
      <c r="EB175">
        <f>IF(ISNA(DX175),NA(),INDEX(Capability!$L$5:$L$54,$B$23))</f>
        <v/>
      </c>
      <c r="EC175">
        <f>IF(OR(ISNA(DY175),ISNA(DY174)),NA(),ABS(DY175-DY174))</f>
        <v/>
      </c>
      <c r="ED175">
        <f>IF(ISNA(DX175),NA(),INDEX(Capability!$N$5:$N$54,$B$23))</f>
        <v/>
      </c>
      <c r="EE175">
        <f>IF(ISNA(DX175),NA(),IF(OR(INDEX(Capability!$Q$5:$Q$54,$B$23)="",Settings!$F$7&lt;&gt;"Y"),NA(),INDEX(Capability!$Q$5:$Q$54,$B$23)))</f>
        <v/>
      </c>
      <c r="EF175">
        <f>IF(ISNA(DX175),NA(),IF(OR(INDEX(Capability!$P$5:$P$54,$B$23)="",Settings!$F$7&lt;&gt;"Y"),NA(),INDEX(Capability!$P$5:$P$54,$B$23)))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R176">
        <f>IF((CU$1+172)&gt;CS$1,NA(),(CU$1+172)-4)</f>
        <v/>
      </c>
      <c r="CS176">
        <f>IF((CU$1+172)&gt;CS$1,NA(),INDEX('Data Entry'!$H$5:$BE$10004,(CU$1+172)-4,$B$21))</f>
        <v/>
      </c>
      <c r="CT176">
        <f>IF(ISNA(CR176),NA(),INDEX(Capability!$K$5:$K$54,$B$21))</f>
        <v/>
      </c>
      <c r="CU176">
        <f>IF(ISNA(CR176),NA(),INDEX(Capability!$J$5:$J$54,$B$21))</f>
        <v/>
      </c>
      <c r="CV176">
        <f>IF(ISNA(CR176),NA(),INDEX(Capability!$L$5:$L$54,$B$21))</f>
        <v/>
      </c>
      <c r="CW176">
        <f>IF(OR(ISNA(CS176),ISNA(CS175)),NA(),ABS(CS176-CS175))</f>
        <v/>
      </c>
      <c r="CX176">
        <f>IF(ISNA(CR176),NA(),INDEX(Capability!$N$5:$N$54,$B$21))</f>
        <v/>
      </c>
      <c r="CY176">
        <f>IF(ISNA(CR176),NA(),IF(OR(INDEX(Capability!$Q$5:$Q$54,$B$21)="",Settings!$F$7&lt;&gt;"Y"),NA(),INDEX(Capability!$Q$5:$Q$54,$B$21)))</f>
        <v/>
      </c>
      <c r="CZ176">
        <f>IF(ISNA(CR176),NA(),IF(OR(INDEX(Capability!$P$5:$P$54,$B$21)="",Settings!$F$7&lt;&gt;"Y"),NA(),INDEX(Capability!$P$5:$P$54,$B$21)))</f>
        <v/>
      </c>
      <c r="DH176">
        <f>IF((DK$1+172)&gt;DI$1,NA(),(DK$1+172)-4)</f>
        <v/>
      </c>
      <c r="DI176">
        <f>IF((DK$1+172)&gt;DI$1,NA(),INDEX('Data Entry'!$H$5:$BE$10004,(DK$1+172)-4,$B$22))</f>
        <v/>
      </c>
      <c r="DJ176">
        <f>IF(ISNA(DH176),NA(),INDEX(Capability!$K$5:$K$54,$B$22))</f>
        <v/>
      </c>
      <c r="DK176">
        <f>IF(ISNA(DH176),NA(),INDEX(Capability!$J$5:$J$54,$B$22))</f>
        <v/>
      </c>
      <c r="DL176">
        <f>IF(ISNA(DH176),NA(),INDEX(Capability!$L$5:$L$54,$B$22))</f>
        <v/>
      </c>
      <c r="DM176">
        <f>IF(OR(ISNA(DI176),ISNA(DI175)),NA(),ABS(DI176-DI175))</f>
        <v/>
      </c>
      <c r="DN176">
        <f>IF(ISNA(DH176),NA(),INDEX(Capability!$N$5:$N$54,$B$22))</f>
        <v/>
      </c>
      <c r="DO176">
        <f>IF(ISNA(DH176),NA(),IF(OR(INDEX(Capability!$Q$5:$Q$54,$B$22)="",Settings!$F$7&lt;&gt;"Y"),NA(),INDEX(Capability!$Q$5:$Q$54,$B$22)))</f>
        <v/>
      </c>
      <c r="DP176">
        <f>IF(ISNA(DH176),NA(),IF(OR(INDEX(Capability!$P$5:$P$54,$B$22)="",Settings!$F$7&lt;&gt;"Y"),NA(),INDEX(Capability!$P$5:$P$54,$B$22)))</f>
        <v/>
      </c>
      <c r="DX176">
        <f>IF((EA$1+172)&gt;DY$1,NA(),(EA$1+172)-4)</f>
        <v/>
      </c>
      <c r="DY176">
        <f>IF((EA$1+172)&gt;DY$1,NA(),INDEX('Data Entry'!$H$5:$BE$10004,(EA$1+172)-4,$B$23))</f>
        <v/>
      </c>
      <c r="DZ176">
        <f>IF(ISNA(DX176),NA(),INDEX(Capability!$K$5:$K$54,$B$23))</f>
        <v/>
      </c>
      <c r="EA176">
        <f>IF(ISNA(DX176),NA(),INDEX(Capability!$J$5:$J$54,$B$23))</f>
        <v/>
      </c>
      <c r="EB176">
        <f>IF(ISNA(DX176),NA(),INDEX(Capability!$L$5:$L$54,$B$23))</f>
        <v/>
      </c>
      <c r="EC176">
        <f>IF(OR(ISNA(DY176),ISNA(DY175)),NA(),ABS(DY176-DY175))</f>
        <v/>
      </c>
      <c r="ED176">
        <f>IF(ISNA(DX176),NA(),INDEX(Capability!$N$5:$N$54,$B$23))</f>
        <v/>
      </c>
      <c r="EE176">
        <f>IF(ISNA(DX176),NA(),IF(OR(INDEX(Capability!$Q$5:$Q$54,$B$23)="",Settings!$F$7&lt;&gt;"Y"),NA(),INDEX(Capability!$Q$5:$Q$54,$B$23)))</f>
        <v/>
      </c>
      <c r="EF176">
        <f>IF(ISNA(DX176),NA(),IF(OR(INDEX(Capability!$P$5:$P$54,$B$23)="",Settings!$F$7&lt;&gt;"Y"),NA(),INDEX(Capability!$P$5:$P$54,$B$23)))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R177">
        <f>IF((CU$1+173)&gt;CS$1,NA(),(CU$1+173)-4)</f>
        <v/>
      </c>
      <c r="CS177">
        <f>IF((CU$1+173)&gt;CS$1,NA(),INDEX('Data Entry'!$H$5:$BE$10004,(CU$1+173)-4,$B$21))</f>
        <v/>
      </c>
      <c r="CT177">
        <f>IF(ISNA(CR177),NA(),INDEX(Capability!$K$5:$K$54,$B$21))</f>
        <v/>
      </c>
      <c r="CU177">
        <f>IF(ISNA(CR177),NA(),INDEX(Capability!$J$5:$J$54,$B$21))</f>
        <v/>
      </c>
      <c r="CV177">
        <f>IF(ISNA(CR177),NA(),INDEX(Capability!$L$5:$L$54,$B$21))</f>
        <v/>
      </c>
      <c r="CW177">
        <f>IF(OR(ISNA(CS177),ISNA(CS176)),NA(),ABS(CS177-CS176))</f>
        <v/>
      </c>
      <c r="CX177">
        <f>IF(ISNA(CR177),NA(),INDEX(Capability!$N$5:$N$54,$B$21))</f>
        <v/>
      </c>
      <c r="CY177">
        <f>IF(ISNA(CR177),NA(),IF(OR(INDEX(Capability!$Q$5:$Q$54,$B$21)="",Settings!$F$7&lt;&gt;"Y"),NA(),INDEX(Capability!$Q$5:$Q$54,$B$21)))</f>
        <v/>
      </c>
      <c r="CZ177">
        <f>IF(ISNA(CR177),NA(),IF(OR(INDEX(Capability!$P$5:$P$54,$B$21)="",Settings!$F$7&lt;&gt;"Y"),NA(),INDEX(Capability!$P$5:$P$54,$B$21)))</f>
        <v/>
      </c>
      <c r="DH177">
        <f>IF((DK$1+173)&gt;DI$1,NA(),(DK$1+173)-4)</f>
        <v/>
      </c>
      <c r="DI177">
        <f>IF((DK$1+173)&gt;DI$1,NA(),INDEX('Data Entry'!$H$5:$BE$10004,(DK$1+173)-4,$B$22))</f>
        <v/>
      </c>
      <c r="DJ177">
        <f>IF(ISNA(DH177),NA(),INDEX(Capability!$K$5:$K$54,$B$22))</f>
        <v/>
      </c>
      <c r="DK177">
        <f>IF(ISNA(DH177),NA(),INDEX(Capability!$J$5:$J$54,$B$22))</f>
        <v/>
      </c>
      <c r="DL177">
        <f>IF(ISNA(DH177),NA(),INDEX(Capability!$L$5:$L$54,$B$22))</f>
        <v/>
      </c>
      <c r="DM177">
        <f>IF(OR(ISNA(DI177),ISNA(DI176)),NA(),ABS(DI177-DI176))</f>
        <v/>
      </c>
      <c r="DN177">
        <f>IF(ISNA(DH177),NA(),INDEX(Capability!$N$5:$N$54,$B$22))</f>
        <v/>
      </c>
      <c r="DO177">
        <f>IF(ISNA(DH177),NA(),IF(OR(INDEX(Capability!$Q$5:$Q$54,$B$22)="",Settings!$F$7&lt;&gt;"Y"),NA(),INDEX(Capability!$Q$5:$Q$54,$B$22)))</f>
        <v/>
      </c>
      <c r="DP177">
        <f>IF(ISNA(DH177),NA(),IF(OR(INDEX(Capability!$P$5:$P$54,$B$22)="",Settings!$F$7&lt;&gt;"Y"),NA(),INDEX(Capability!$P$5:$P$54,$B$22)))</f>
        <v/>
      </c>
      <c r="DX177">
        <f>IF((EA$1+173)&gt;DY$1,NA(),(EA$1+173)-4)</f>
        <v/>
      </c>
      <c r="DY177">
        <f>IF((EA$1+173)&gt;DY$1,NA(),INDEX('Data Entry'!$H$5:$BE$10004,(EA$1+173)-4,$B$23))</f>
        <v/>
      </c>
      <c r="DZ177">
        <f>IF(ISNA(DX177),NA(),INDEX(Capability!$K$5:$K$54,$B$23))</f>
        <v/>
      </c>
      <c r="EA177">
        <f>IF(ISNA(DX177),NA(),INDEX(Capability!$J$5:$J$54,$B$23))</f>
        <v/>
      </c>
      <c r="EB177">
        <f>IF(ISNA(DX177),NA(),INDEX(Capability!$L$5:$L$54,$B$23))</f>
        <v/>
      </c>
      <c r="EC177">
        <f>IF(OR(ISNA(DY177),ISNA(DY176)),NA(),ABS(DY177-DY176))</f>
        <v/>
      </c>
      <c r="ED177">
        <f>IF(ISNA(DX177),NA(),INDEX(Capability!$N$5:$N$54,$B$23))</f>
        <v/>
      </c>
      <c r="EE177">
        <f>IF(ISNA(DX177),NA(),IF(OR(INDEX(Capability!$Q$5:$Q$54,$B$23)="",Settings!$F$7&lt;&gt;"Y"),NA(),INDEX(Capability!$Q$5:$Q$54,$B$23)))</f>
        <v/>
      </c>
      <c r="EF177">
        <f>IF(ISNA(DX177),NA(),IF(OR(INDEX(Capability!$P$5:$P$54,$B$23)="",Settings!$F$7&lt;&gt;"Y"),NA(),INDEX(Capability!$P$5:$P$54,$B$23)))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R178">
        <f>IF((CU$1+174)&gt;CS$1,NA(),(CU$1+174)-4)</f>
        <v/>
      </c>
      <c r="CS178">
        <f>IF((CU$1+174)&gt;CS$1,NA(),INDEX('Data Entry'!$H$5:$BE$10004,(CU$1+174)-4,$B$21))</f>
        <v/>
      </c>
      <c r="CT178">
        <f>IF(ISNA(CR178),NA(),INDEX(Capability!$K$5:$K$54,$B$21))</f>
        <v/>
      </c>
      <c r="CU178">
        <f>IF(ISNA(CR178),NA(),INDEX(Capability!$J$5:$J$54,$B$21))</f>
        <v/>
      </c>
      <c r="CV178">
        <f>IF(ISNA(CR178),NA(),INDEX(Capability!$L$5:$L$54,$B$21))</f>
        <v/>
      </c>
      <c r="CW178">
        <f>IF(OR(ISNA(CS178),ISNA(CS177)),NA(),ABS(CS178-CS177))</f>
        <v/>
      </c>
      <c r="CX178">
        <f>IF(ISNA(CR178),NA(),INDEX(Capability!$N$5:$N$54,$B$21))</f>
        <v/>
      </c>
      <c r="CY178">
        <f>IF(ISNA(CR178),NA(),IF(OR(INDEX(Capability!$Q$5:$Q$54,$B$21)="",Settings!$F$7&lt;&gt;"Y"),NA(),INDEX(Capability!$Q$5:$Q$54,$B$21)))</f>
        <v/>
      </c>
      <c r="CZ178">
        <f>IF(ISNA(CR178),NA(),IF(OR(INDEX(Capability!$P$5:$P$54,$B$21)="",Settings!$F$7&lt;&gt;"Y"),NA(),INDEX(Capability!$P$5:$P$54,$B$21)))</f>
        <v/>
      </c>
      <c r="DH178">
        <f>IF((DK$1+174)&gt;DI$1,NA(),(DK$1+174)-4)</f>
        <v/>
      </c>
      <c r="DI178">
        <f>IF((DK$1+174)&gt;DI$1,NA(),INDEX('Data Entry'!$H$5:$BE$10004,(DK$1+174)-4,$B$22))</f>
        <v/>
      </c>
      <c r="DJ178">
        <f>IF(ISNA(DH178),NA(),INDEX(Capability!$K$5:$K$54,$B$22))</f>
        <v/>
      </c>
      <c r="DK178">
        <f>IF(ISNA(DH178),NA(),INDEX(Capability!$J$5:$J$54,$B$22))</f>
        <v/>
      </c>
      <c r="DL178">
        <f>IF(ISNA(DH178),NA(),INDEX(Capability!$L$5:$L$54,$B$22))</f>
        <v/>
      </c>
      <c r="DM178">
        <f>IF(OR(ISNA(DI178),ISNA(DI177)),NA(),ABS(DI178-DI177))</f>
        <v/>
      </c>
      <c r="DN178">
        <f>IF(ISNA(DH178),NA(),INDEX(Capability!$N$5:$N$54,$B$22))</f>
        <v/>
      </c>
      <c r="DO178">
        <f>IF(ISNA(DH178),NA(),IF(OR(INDEX(Capability!$Q$5:$Q$54,$B$22)="",Settings!$F$7&lt;&gt;"Y"),NA(),INDEX(Capability!$Q$5:$Q$54,$B$22)))</f>
        <v/>
      </c>
      <c r="DP178">
        <f>IF(ISNA(DH178),NA(),IF(OR(INDEX(Capability!$P$5:$P$54,$B$22)="",Settings!$F$7&lt;&gt;"Y"),NA(),INDEX(Capability!$P$5:$P$54,$B$22)))</f>
        <v/>
      </c>
      <c r="DX178">
        <f>IF((EA$1+174)&gt;DY$1,NA(),(EA$1+174)-4)</f>
        <v/>
      </c>
      <c r="DY178">
        <f>IF((EA$1+174)&gt;DY$1,NA(),INDEX('Data Entry'!$H$5:$BE$10004,(EA$1+174)-4,$B$23))</f>
        <v/>
      </c>
      <c r="DZ178">
        <f>IF(ISNA(DX178),NA(),INDEX(Capability!$K$5:$K$54,$B$23))</f>
        <v/>
      </c>
      <c r="EA178">
        <f>IF(ISNA(DX178),NA(),INDEX(Capability!$J$5:$J$54,$B$23))</f>
        <v/>
      </c>
      <c r="EB178">
        <f>IF(ISNA(DX178),NA(),INDEX(Capability!$L$5:$L$54,$B$23))</f>
        <v/>
      </c>
      <c r="EC178">
        <f>IF(OR(ISNA(DY178),ISNA(DY177)),NA(),ABS(DY178-DY177))</f>
        <v/>
      </c>
      <c r="ED178">
        <f>IF(ISNA(DX178),NA(),INDEX(Capability!$N$5:$N$54,$B$23))</f>
        <v/>
      </c>
      <c r="EE178">
        <f>IF(ISNA(DX178),NA(),IF(OR(INDEX(Capability!$Q$5:$Q$54,$B$23)="",Settings!$F$7&lt;&gt;"Y"),NA(),INDEX(Capability!$Q$5:$Q$54,$B$23)))</f>
        <v/>
      </c>
      <c r="EF178">
        <f>IF(ISNA(DX178),NA(),IF(OR(INDEX(Capability!$P$5:$P$54,$B$23)="",Settings!$F$7&lt;&gt;"Y"),NA(),INDEX(Capability!$P$5:$P$54,$B$23)))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R179">
        <f>IF((CU$1+175)&gt;CS$1,NA(),(CU$1+175)-4)</f>
        <v/>
      </c>
      <c r="CS179">
        <f>IF((CU$1+175)&gt;CS$1,NA(),INDEX('Data Entry'!$H$5:$BE$10004,(CU$1+175)-4,$B$21))</f>
        <v/>
      </c>
      <c r="CT179">
        <f>IF(ISNA(CR179),NA(),INDEX(Capability!$K$5:$K$54,$B$21))</f>
        <v/>
      </c>
      <c r="CU179">
        <f>IF(ISNA(CR179),NA(),INDEX(Capability!$J$5:$J$54,$B$21))</f>
        <v/>
      </c>
      <c r="CV179">
        <f>IF(ISNA(CR179),NA(),INDEX(Capability!$L$5:$L$54,$B$21))</f>
        <v/>
      </c>
      <c r="CW179">
        <f>IF(OR(ISNA(CS179),ISNA(CS178)),NA(),ABS(CS179-CS178))</f>
        <v/>
      </c>
      <c r="CX179">
        <f>IF(ISNA(CR179),NA(),INDEX(Capability!$N$5:$N$54,$B$21))</f>
        <v/>
      </c>
      <c r="CY179">
        <f>IF(ISNA(CR179),NA(),IF(OR(INDEX(Capability!$Q$5:$Q$54,$B$21)="",Settings!$F$7&lt;&gt;"Y"),NA(),INDEX(Capability!$Q$5:$Q$54,$B$21)))</f>
        <v/>
      </c>
      <c r="CZ179">
        <f>IF(ISNA(CR179),NA(),IF(OR(INDEX(Capability!$P$5:$P$54,$B$21)="",Settings!$F$7&lt;&gt;"Y"),NA(),INDEX(Capability!$P$5:$P$54,$B$21)))</f>
        <v/>
      </c>
      <c r="DH179">
        <f>IF((DK$1+175)&gt;DI$1,NA(),(DK$1+175)-4)</f>
        <v/>
      </c>
      <c r="DI179">
        <f>IF((DK$1+175)&gt;DI$1,NA(),INDEX('Data Entry'!$H$5:$BE$10004,(DK$1+175)-4,$B$22))</f>
        <v/>
      </c>
      <c r="DJ179">
        <f>IF(ISNA(DH179),NA(),INDEX(Capability!$K$5:$K$54,$B$22))</f>
        <v/>
      </c>
      <c r="DK179">
        <f>IF(ISNA(DH179),NA(),INDEX(Capability!$J$5:$J$54,$B$22))</f>
        <v/>
      </c>
      <c r="DL179">
        <f>IF(ISNA(DH179),NA(),INDEX(Capability!$L$5:$L$54,$B$22))</f>
        <v/>
      </c>
      <c r="DM179">
        <f>IF(OR(ISNA(DI179),ISNA(DI178)),NA(),ABS(DI179-DI178))</f>
        <v/>
      </c>
      <c r="DN179">
        <f>IF(ISNA(DH179),NA(),INDEX(Capability!$N$5:$N$54,$B$22))</f>
        <v/>
      </c>
      <c r="DO179">
        <f>IF(ISNA(DH179),NA(),IF(OR(INDEX(Capability!$Q$5:$Q$54,$B$22)="",Settings!$F$7&lt;&gt;"Y"),NA(),INDEX(Capability!$Q$5:$Q$54,$B$22)))</f>
        <v/>
      </c>
      <c r="DP179">
        <f>IF(ISNA(DH179),NA(),IF(OR(INDEX(Capability!$P$5:$P$54,$B$22)="",Settings!$F$7&lt;&gt;"Y"),NA(),INDEX(Capability!$P$5:$P$54,$B$22)))</f>
        <v/>
      </c>
      <c r="DX179">
        <f>IF((EA$1+175)&gt;DY$1,NA(),(EA$1+175)-4)</f>
        <v/>
      </c>
      <c r="DY179">
        <f>IF((EA$1+175)&gt;DY$1,NA(),INDEX('Data Entry'!$H$5:$BE$10004,(EA$1+175)-4,$B$23))</f>
        <v/>
      </c>
      <c r="DZ179">
        <f>IF(ISNA(DX179),NA(),INDEX(Capability!$K$5:$K$54,$B$23))</f>
        <v/>
      </c>
      <c r="EA179">
        <f>IF(ISNA(DX179),NA(),INDEX(Capability!$J$5:$J$54,$B$23))</f>
        <v/>
      </c>
      <c r="EB179">
        <f>IF(ISNA(DX179),NA(),INDEX(Capability!$L$5:$L$54,$B$23))</f>
        <v/>
      </c>
      <c r="EC179">
        <f>IF(OR(ISNA(DY179),ISNA(DY178)),NA(),ABS(DY179-DY178))</f>
        <v/>
      </c>
      <c r="ED179">
        <f>IF(ISNA(DX179),NA(),INDEX(Capability!$N$5:$N$54,$B$23))</f>
        <v/>
      </c>
      <c r="EE179">
        <f>IF(ISNA(DX179),NA(),IF(OR(INDEX(Capability!$Q$5:$Q$54,$B$23)="",Settings!$F$7&lt;&gt;"Y"),NA(),INDEX(Capability!$Q$5:$Q$54,$B$23)))</f>
        <v/>
      </c>
      <c r="EF179">
        <f>IF(ISNA(DX179),NA(),IF(OR(INDEX(Capability!$P$5:$P$54,$B$23)="",Settings!$F$7&lt;&gt;"Y"),NA(),INDEX(Capability!$P$5:$P$54,$B$23)))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R180">
        <f>IF((CU$1+176)&gt;CS$1,NA(),(CU$1+176)-4)</f>
        <v/>
      </c>
      <c r="CS180">
        <f>IF((CU$1+176)&gt;CS$1,NA(),INDEX('Data Entry'!$H$5:$BE$10004,(CU$1+176)-4,$B$21))</f>
        <v/>
      </c>
      <c r="CT180">
        <f>IF(ISNA(CR180),NA(),INDEX(Capability!$K$5:$K$54,$B$21))</f>
        <v/>
      </c>
      <c r="CU180">
        <f>IF(ISNA(CR180),NA(),INDEX(Capability!$J$5:$J$54,$B$21))</f>
        <v/>
      </c>
      <c r="CV180">
        <f>IF(ISNA(CR180),NA(),INDEX(Capability!$L$5:$L$54,$B$21))</f>
        <v/>
      </c>
      <c r="CW180">
        <f>IF(OR(ISNA(CS180),ISNA(CS179)),NA(),ABS(CS180-CS179))</f>
        <v/>
      </c>
      <c r="CX180">
        <f>IF(ISNA(CR180),NA(),INDEX(Capability!$N$5:$N$54,$B$21))</f>
        <v/>
      </c>
      <c r="CY180">
        <f>IF(ISNA(CR180),NA(),IF(OR(INDEX(Capability!$Q$5:$Q$54,$B$21)="",Settings!$F$7&lt;&gt;"Y"),NA(),INDEX(Capability!$Q$5:$Q$54,$B$21)))</f>
        <v/>
      </c>
      <c r="CZ180">
        <f>IF(ISNA(CR180),NA(),IF(OR(INDEX(Capability!$P$5:$P$54,$B$21)="",Settings!$F$7&lt;&gt;"Y"),NA(),INDEX(Capability!$P$5:$P$54,$B$21)))</f>
        <v/>
      </c>
      <c r="DH180">
        <f>IF((DK$1+176)&gt;DI$1,NA(),(DK$1+176)-4)</f>
        <v/>
      </c>
      <c r="DI180">
        <f>IF((DK$1+176)&gt;DI$1,NA(),INDEX('Data Entry'!$H$5:$BE$10004,(DK$1+176)-4,$B$22))</f>
        <v/>
      </c>
      <c r="DJ180">
        <f>IF(ISNA(DH180),NA(),INDEX(Capability!$K$5:$K$54,$B$22))</f>
        <v/>
      </c>
      <c r="DK180">
        <f>IF(ISNA(DH180),NA(),INDEX(Capability!$J$5:$J$54,$B$22))</f>
        <v/>
      </c>
      <c r="DL180">
        <f>IF(ISNA(DH180),NA(),INDEX(Capability!$L$5:$L$54,$B$22))</f>
        <v/>
      </c>
      <c r="DM180">
        <f>IF(OR(ISNA(DI180),ISNA(DI179)),NA(),ABS(DI180-DI179))</f>
        <v/>
      </c>
      <c r="DN180">
        <f>IF(ISNA(DH180),NA(),INDEX(Capability!$N$5:$N$54,$B$22))</f>
        <v/>
      </c>
      <c r="DO180">
        <f>IF(ISNA(DH180),NA(),IF(OR(INDEX(Capability!$Q$5:$Q$54,$B$22)="",Settings!$F$7&lt;&gt;"Y"),NA(),INDEX(Capability!$Q$5:$Q$54,$B$22)))</f>
        <v/>
      </c>
      <c r="DP180">
        <f>IF(ISNA(DH180),NA(),IF(OR(INDEX(Capability!$P$5:$P$54,$B$22)="",Settings!$F$7&lt;&gt;"Y"),NA(),INDEX(Capability!$P$5:$P$54,$B$22)))</f>
        <v/>
      </c>
      <c r="DX180">
        <f>IF((EA$1+176)&gt;DY$1,NA(),(EA$1+176)-4)</f>
        <v/>
      </c>
      <c r="DY180">
        <f>IF((EA$1+176)&gt;DY$1,NA(),INDEX('Data Entry'!$H$5:$BE$10004,(EA$1+176)-4,$B$23))</f>
        <v/>
      </c>
      <c r="DZ180">
        <f>IF(ISNA(DX180),NA(),INDEX(Capability!$K$5:$K$54,$B$23))</f>
        <v/>
      </c>
      <c r="EA180">
        <f>IF(ISNA(DX180),NA(),INDEX(Capability!$J$5:$J$54,$B$23))</f>
        <v/>
      </c>
      <c r="EB180">
        <f>IF(ISNA(DX180),NA(),INDEX(Capability!$L$5:$L$54,$B$23))</f>
        <v/>
      </c>
      <c r="EC180">
        <f>IF(OR(ISNA(DY180),ISNA(DY179)),NA(),ABS(DY180-DY179))</f>
        <v/>
      </c>
      <c r="ED180">
        <f>IF(ISNA(DX180),NA(),INDEX(Capability!$N$5:$N$54,$B$23))</f>
        <v/>
      </c>
      <c r="EE180">
        <f>IF(ISNA(DX180),NA(),IF(OR(INDEX(Capability!$Q$5:$Q$54,$B$23)="",Settings!$F$7&lt;&gt;"Y"),NA(),INDEX(Capability!$Q$5:$Q$54,$B$23)))</f>
        <v/>
      </c>
      <c r="EF180">
        <f>IF(ISNA(DX180),NA(),IF(OR(INDEX(Capability!$P$5:$P$54,$B$23)="",Settings!$F$7&lt;&gt;"Y"),NA(),INDEX(Capability!$P$5:$P$54,$B$23)))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R181">
        <f>IF((CU$1+177)&gt;CS$1,NA(),(CU$1+177)-4)</f>
        <v/>
      </c>
      <c r="CS181">
        <f>IF((CU$1+177)&gt;CS$1,NA(),INDEX('Data Entry'!$H$5:$BE$10004,(CU$1+177)-4,$B$21))</f>
        <v/>
      </c>
      <c r="CT181">
        <f>IF(ISNA(CR181),NA(),INDEX(Capability!$K$5:$K$54,$B$21))</f>
        <v/>
      </c>
      <c r="CU181">
        <f>IF(ISNA(CR181),NA(),INDEX(Capability!$J$5:$J$54,$B$21))</f>
        <v/>
      </c>
      <c r="CV181">
        <f>IF(ISNA(CR181),NA(),INDEX(Capability!$L$5:$L$54,$B$21))</f>
        <v/>
      </c>
      <c r="CW181">
        <f>IF(OR(ISNA(CS181),ISNA(CS180)),NA(),ABS(CS181-CS180))</f>
        <v/>
      </c>
      <c r="CX181">
        <f>IF(ISNA(CR181),NA(),INDEX(Capability!$N$5:$N$54,$B$21))</f>
        <v/>
      </c>
      <c r="CY181">
        <f>IF(ISNA(CR181),NA(),IF(OR(INDEX(Capability!$Q$5:$Q$54,$B$21)="",Settings!$F$7&lt;&gt;"Y"),NA(),INDEX(Capability!$Q$5:$Q$54,$B$21)))</f>
        <v/>
      </c>
      <c r="CZ181">
        <f>IF(ISNA(CR181),NA(),IF(OR(INDEX(Capability!$P$5:$P$54,$B$21)="",Settings!$F$7&lt;&gt;"Y"),NA(),INDEX(Capability!$P$5:$P$54,$B$21)))</f>
        <v/>
      </c>
      <c r="DH181">
        <f>IF((DK$1+177)&gt;DI$1,NA(),(DK$1+177)-4)</f>
        <v/>
      </c>
      <c r="DI181">
        <f>IF((DK$1+177)&gt;DI$1,NA(),INDEX('Data Entry'!$H$5:$BE$10004,(DK$1+177)-4,$B$22))</f>
        <v/>
      </c>
      <c r="DJ181">
        <f>IF(ISNA(DH181),NA(),INDEX(Capability!$K$5:$K$54,$B$22))</f>
        <v/>
      </c>
      <c r="DK181">
        <f>IF(ISNA(DH181),NA(),INDEX(Capability!$J$5:$J$54,$B$22))</f>
        <v/>
      </c>
      <c r="DL181">
        <f>IF(ISNA(DH181),NA(),INDEX(Capability!$L$5:$L$54,$B$22))</f>
        <v/>
      </c>
      <c r="DM181">
        <f>IF(OR(ISNA(DI181),ISNA(DI180)),NA(),ABS(DI181-DI180))</f>
        <v/>
      </c>
      <c r="DN181">
        <f>IF(ISNA(DH181),NA(),INDEX(Capability!$N$5:$N$54,$B$22))</f>
        <v/>
      </c>
      <c r="DO181">
        <f>IF(ISNA(DH181),NA(),IF(OR(INDEX(Capability!$Q$5:$Q$54,$B$22)="",Settings!$F$7&lt;&gt;"Y"),NA(),INDEX(Capability!$Q$5:$Q$54,$B$22)))</f>
        <v/>
      </c>
      <c r="DP181">
        <f>IF(ISNA(DH181),NA(),IF(OR(INDEX(Capability!$P$5:$P$54,$B$22)="",Settings!$F$7&lt;&gt;"Y"),NA(),INDEX(Capability!$P$5:$P$54,$B$22)))</f>
        <v/>
      </c>
      <c r="DX181">
        <f>IF((EA$1+177)&gt;DY$1,NA(),(EA$1+177)-4)</f>
        <v/>
      </c>
      <c r="DY181">
        <f>IF((EA$1+177)&gt;DY$1,NA(),INDEX('Data Entry'!$H$5:$BE$10004,(EA$1+177)-4,$B$23))</f>
        <v/>
      </c>
      <c r="DZ181">
        <f>IF(ISNA(DX181),NA(),INDEX(Capability!$K$5:$K$54,$B$23))</f>
        <v/>
      </c>
      <c r="EA181">
        <f>IF(ISNA(DX181),NA(),INDEX(Capability!$J$5:$J$54,$B$23))</f>
        <v/>
      </c>
      <c r="EB181">
        <f>IF(ISNA(DX181),NA(),INDEX(Capability!$L$5:$L$54,$B$23))</f>
        <v/>
      </c>
      <c r="EC181">
        <f>IF(OR(ISNA(DY181),ISNA(DY180)),NA(),ABS(DY181-DY180))</f>
        <v/>
      </c>
      <c r="ED181">
        <f>IF(ISNA(DX181),NA(),INDEX(Capability!$N$5:$N$54,$B$23))</f>
        <v/>
      </c>
      <c r="EE181">
        <f>IF(ISNA(DX181),NA(),IF(OR(INDEX(Capability!$Q$5:$Q$54,$B$23)="",Settings!$F$7&lt;&gt;"Y"),NA(),INDEX(Capability!$Q$5:$Q$54,$B$23)))</f>
        <v/>
      </c>
      <c r="EF181">
        <f>IF(ISNA(DX181),NA(),IF(OR(INDEX(Capability!$P$5:$P$54,$B$23)="",Settings!$F$7&lt;&gt;"Y"),NA(),INDEX(Capability!$P$5:$P$54,$B$23)))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R182">
        <f>IF((CU$1+178)&gt;CS$1,NA(),(CU$1+178)-4)</f>
        <v/>
      </c>
      <c r="CS182">
        <f>IF((CU$1+178)&gt;CS$1,NA(),INDEX('Data Entry'!$H$5:$BE$10004,(CU$1+178)-4,$B$21))</f>
        <v/>
      </c>
      <c r="CT182">
        <f>IF(ISNA(CR182),NA(),INDEX(Capability!$K$5:$K$54,$B$21))</f>
        <v/>
      </c>
      <c r="CU182">
        <f>IF(ISNA(CR182),NA(),INDEX(Capability!$J$5:$J$54,$B$21))</f>
        <v/>
      </c>
      <c r="CV182">
        <f>IF(ISNA(CR182),NA(),INDEX(Capability!$L$5:$L$54,$B$21))</f>
        <v/>
      </c>
      <c r="CW182">
        <f>IF(OR(ISNA(CS182),ISNA(CS181)),NA(),ABS(CS182-CS181))</f>
        <v/>
      </c>
      <c r="CX182">
        <f>IF(ISNA(CR182),NA(),INDEX(Capability!$N$5:$N$54,$B$21))</f>
        <v/>
      </c>
      <c r="CY182">
        <f>IF(ISNA(CR182),NA(),IF(OR(INDEX(Capability!$Q$5:$Q$54,$B$21)="",Settings!$F$7&lt;&gt;"Y"),NA(),INDEX(Capability!$Q$5:$Q$54,$B$21)))</f>
        <v/>
      </c>
      <c r="CZ182">
        <f>IF(ISNA(CR182),NA(),IF(OR(INDEX(Capability!$P$5:$P$54,$B$21)="",Settings!$F$7&lt;&gt;"Y"),NA(),INDEX(Capability!$P$5:$P$54,$B$21)))</f>
        <v/>
      </c>
      <c r="DH182">
        <f>IF((DK$1+178)&gt;DI$1,NA(),(DK$1+178)-4)</f>
        <v/>
      </c>
      <c r="DI182">
        <f>IF((DK$1+178)&gt;DI$1,NA(),INDEX('Data Entry'!$H$5:$BE$10004,(DK$1+178)-4,$B$22))</f>
        <v/>
      </c>
      <c r="DJ182">
        <f>IF(ISNA(DH182),NA(),INDEX(Capability!$K$5:$K$54,$B$22))</f>
        <v/>
      </c>
      <c r="DK182">
        <f>IF(ISNA(DH182),NA(),INDEX(Capability!$J$5:$J$54,$B$22))</f>
        <v/>
      </c>
      <c r="DL182">
        <f>IF(ISNA(DH182),NA(),INDEX(Capability!$L$5:$L$54,$B$22))</f>
        <v/>
      </c>
      <c r="DM182">
        <f>IF(OR(ISNA(DI182),ISNA(DI181)),NA(),ABS(DI182-DI181))</f>
        <v/>
      </c>
      <c r="DN182">
        <f>IF(ISNA(DH182),NA(),INDEX(Capability!$N$5:$N$54,$B$22))</f>
        <v/>
      </c>
      <c r="DO182">
        <f>IF(ISNA(DH182),NA(),IF(OR(INDEX(Capability!$Q$5:$Q$54,$B$22)="",Settings!$F$7&lt;&gt;"Y"),NA(),INDEX(Capability!$Q$5:$Q$54,$B$22)))</f>
        <v/>
      </c>
      <c r="DP182">
        <f>IF(ISNA(DH182),NA(),IF(OR(INDEX(Capability!$P$5:$P$54,$B$22)="",Settings!$F$7&lt;&gt;"Y"),NA(),INDEX(Capability!$P$5:$P$54,$B$22)))</f>
        <v/>
      </c>
      <c r="DX182">
        <f>IF((EA$1+178)&gt;DY$1,NA(),(EA$1+178)-4)</f>
        <v/>
      </c>
      <c r="DY182">
        <f>IF((EA$1+178)&gt;DY$1,NA(),INDEX('Data Entry'!$H$5:$BE$10004,(EA$1+178)-4,$B$23))</f>
        <v/>
      </c>
      <c r="DZ182">
        <f>IF(ISNA(DX182),NA(),INDEX(Capability!$K$5:$K$54,$B$23))</f>
        <v/>
      </c>
      <c r="EA182">
        <f>IF(ISNA(DX182),NA(),INDEX(Capability!$J$5:$J$54,$B$23))</f>
        <v/>
      </c>
      <c r="EB182">
        <f>IF(ISNA(DX182),NA(),INDEX(Capability!$L$5:$L$54,$B$23))</f>
        <v/>
      </c>
      <c r="EC182">
        <f>IF(OR(ISNA(DY182),ISNA(DY181)),NA(),ABS(DY182-DY181))</f>
        <v/>
      </c>
      <c r="ED182">
        <f>IF(ISNA(DX182),NA(),INDEX(Capability!$N$5:$N$54,$B$23))</f>
        <v/>
      </c>
      <c r="EE182">
        <f>IF(ISNA(DX182),NA(),IF(OR(INDEX(Capability!$Q$5:$Q$54,$B$23)="",Settings!$F$7&lt;&gt;"Y"),NA(),INDEX(Capability!$Q$5:$Q$54,$B$23)))</f>
        <v/>
      </c>
      <c r="EF182">
        <f>IF(ISNA(DX182),NA(),IF(OR(INDEX(Capability!$P$5:$P$54,$B$23)="",Settings!$F$7&lt;&gt;"Y"),NA(),INDEX(Capability!$P$5:$P$54,$B$23)))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R183">
        <f>IF((CU$1+179)&gt;CS$1,NA(),(CU$1+179)-4)</f>
        <v/>
      </c>
      <c r="CS183">
        <f>IF((CU$1+179)&gt;CS$1,NA(),INDEX('Data Entry'!$H$5:$BE$10004,(CU$1+179)-4,$B$21))</f>
        <v/>
      </c>
      <c r="CT183">
        <f>IF(ISNA(CR183),NA(),INDEX(Capability!$K$5:$K$54,$B$21))</f>
        <v/>
      </c>
      <c r="CU183">
        <f>IF(ISNA(CR183),NA(),INDEX(Capability!$J$5:$J$54,$B$21))</f>
        <v/>
      </c>
      <c r="CV183">
        <f>IF(ISNA(CR183),NA(),INDEX(Capability!$L$5:$L$54,$B$21))</f>
        <v/>
      </c>
      <c r="CW183">
        <f>IF(OR(ISNA(CS183),ISNA(CS182)),NA(),ABS(CS183-CS182))</f>
        <v/>
      </c>
      <c r="CX183">
        <f>IF(ISNA(CR183),NA(),INDEX(Capability!$N$5:$N$54,$B$21))</f>
        <v/>
      </c>
      <c r="CY183">
        <f>IF(ISNA(CR183),NA(),IF(OR(INDEX(Capability!$Q$5:$Q$54,$B$21)="",Settings!$F$7&lt;&gt;"Y"),NA(),INDEX(Capability!$Q$5:$Q$54,$B$21)))</f>
        <v/>
      </c>
      <c r="CZ183">
        <f>IF(ISNA(CR183),NA(),IF(OR(INDEX(Capability!$P$5:$P$54,$B$21)="",Settings!$F$7&lt;&gt;"Y"),NA(),INDEX(Capability!$P$5:$P$54,$B$21)))</f>
        <v/>
      </c>
      <c r="DH183">
        <f>IF((DK$1+179)&gt;DI$1,NA(),(DK$1+179)-4)</f>
        <v/>
      </c>
      <c r="DI183">
        <f>IF((DK$1+179)&gt;DI$1,NA(),INDEX('Data Entry'!$H$5:$BE$10004,(DK$1+179)-4,$B$22))</f>
        <v/>
      </c>
      <c r="DJ183">
        <f>IF(ISNA(DH183),NA(),INDEX(Capability!$K$5:$K$54,$B$22))</f>
        <v/>
      </c>
      <c r="DK183">
        <f>IF(ISNA(DH183),NA(),INDEX(Capability!$J$5:$J$54,$B$22))</f>
        <v/>
      </c>
      <c r="DL183">
        <f>IF(ISNA(DH183),NA(),INDEX(Capability!$L$5:$L$54,$B$22))</f>
        <v/>
      </c>
      <c r="DM183">
        <f>IF(OR(ISNA(DI183),ISNA(DI182)),NA(),ABS(DI183-DI182))</f>
        <v/>
      </c>
      <c r="DN183">
        <f>IF(ISNA(DH183),NA(),INDEX(Capability!$N$5:$N$54,$B$22))</f>
        <v/>
      </c>
      <c r="DO183">
        <f>IF(ISNA(DH183),NA(),IF(OR(INDEX(Capability!$Q$5:$Q$54,$B$22)="",Settings!$F$7&lt;&gt;"Y"),NA(),INDEX(Capability!$Q$5:$Q$54,$B$22)))</f>
        <v/>
      </c>
      <c r="DP183">
        <f>IF(ISNA(DH183),NA(),IF(OR(INDEX(Capability!$P$5:$P$54,$B$22)="",Settings!$F$7&lt;&gt;"Y"),NA(),INDEX(Capability!$P$5:$P$54,$B$22)))</f>
        <v/>
      </c>
      <c r="DX183">
        <f>IF((EA$1+179)&gt;DY$1,NA(),(EA$1+179)-4)</f>
        <v/>
      </c>
      <c r="DY183">
        <f>IF((EA$1+179)&gt;DY$1,NA(),INDEX('Data Entry'!$H$5:$BE$10004,(EA$1+179)-4,$B$23))</f>
        <v/>
      </c>
      <c r="DZ183">
        <f>IF(ISNA(DX183),NA(),INDEX(Capability!$K$5:$K$54,$B$23))</f>
        <v/>
      </c>
      <c r="EA183">
        <f>IF(ISNA(DX183),NA(),INDEX(Capability!$J$5:$J$54,$B$23))</f>
        <v/>
      </c>
      <c r="EB183">
        <f>IF(ISNA(DX183),NA(),INDEX(Capability!$L$5:$L$54,$B$23))</f>
        <v/>
      </c>
      <c r="EC183">
        <f>IF(OR(ISNA(DY183),ISNA(DY182)),NA(),ABS(DY183-DY182))</f>
        <v/>
      </c>
      <c r="ED183">
        <f>IF(ISNA(DX183),NA(),INDEX(Capability!$N$5:$N$54,$B$23))</f>
        <v/>
      </c>
      <c r="EE183">
        <f>IF(ISNA(DX183),NA(),IF(OR(INDEX(Capability!$Q$5:$Q$54,$B$23)="",Settings!$F$7&lt;&gt;"Y"),NA(),INDEX(Capability!$Q$5:$Q$54,$B$23)))</f>
        <v/>
      </c>
      <c r="EF183">
        <f>IF(ISNA(DX183),NA(),IF(OR(INDEX(Capability!$P$5:$P$54,$B$23)="",Settings!$F$7&lt;&gt;"Y"),NA(),INDEX(Capability!$P$5:$P$54,$B$23)))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R184">
        <f>IF((CU$1+180)&gt;CS$1,NA(),(CU$1+180)-4)</f>
        <v/>
      </c>
      <c r="CS184">
        <f>IF((CU$1+180)&gt;CS$1,NA(),INDEX('Data Entry'!$H$5:$BE$10004,(CU$1+180)-4,$B$21))</f>
        <v/>
      </c>
      <c r="CT184">
        <f>IF(ISNA(CR184),NA(),INDEX(Capability!$K$5:$K$54,$B$21))</f>
        <v/>
      </c>
      <c r="CU184">
        <f>IF(ISNA(CR184),NA(),INDEX(Capability!$J$5:$J$54,$B$21))</f>
        <v/>
      </c>
      <c r="CV184">
        <f>IF(ISNA(CR184),NA(),INDEX(Capability!$L$5:$L$54,$B$21))</f>
        <v/>
      </c>
      <c r="CW184">
        <f>IF(OR(ISNA(CS184),ISNA(CS183)),NA(),ABS(CS184-CS183))</f>
        <v/>
      </c>
      <c r="CX184">
        <f>IF(ISNA(CR184),NA(),INDEX(Capability!$N$5:$N$54,$B$21))</f>
        <v/>
      </c>
      <c r="CY184">
        <f>IF(ISNA(CR184),NA(),IF(OR(INDEX(Capability!$Q$5:$Q$54,$B$21)="",Settings!$F$7&lt;&gt;"Y"),NA(),INDEX(Capability!$Q$5:$Q$54,$B$21)))</f>
        <v/>
      </c>
      <c r="CZ184">
        <f>IF(ISNA(CR184),NA(),IF(OR(INDEX(Capability!$P$5:$P$54,$B$21)="",Settings!$F$7&lt;&gt;"Y"),NA(),INDEX(Capability!$P$5:$P$54,$B$21)))</f>
        <v/>
      </c>
      <c r="DH184">
        <f>IF((DK$1+180)&gt;DI$1,NA(),(DK$1+180)-4)</f>
        <v/>
      </c>
      <c r="DI184">
        <f>IF((DK$1+180)&gt;DI$1,NA(),INDEX('Data Entry'!$H$5:$BE$10004,(DK$1+180)-4,$B$22))</f>
        <v/>
      </c>
      <c r="DJ184">
        <f>IF(ISNA(DH184),NA(),INDEX(Capability!$K$5:$K$54,$B$22))</f>
        <v/>
      </c>
      <c r="DK184">
        <f>IF(ISNA(DH184),NA(),INDEX(Capability!$J$5:$J$54,$B$22))</f>
        <v/>
      </c>
      <c r="DL184">
        <f>IF(ISNA(DH184),NA(),INDEX(Capability!$L$5:$L$54,$B$22))</f>
        <v/>
      </c>
      <c r="DM184">
        <f>IF(OR(ISNA(DI184),ISNA(DI183)),NA(),ABS(DI184-DI183))</f>
        <v/>
      </c>
      <c r="DN184">
        <f>IF(ISNA(DH184),NA(),INDEX(Capability!$N$5:$N$54,$B$22))</f>
        <v/>
      </c>
      <c r="DO184">
        <f>IF(ISNA(DH184),NA(),IF(OR(INDEX(Capability!$Q$5:$Q$54,$B$22)="",Settings!$F$7&lt;&gt;"Y"),NA(),INDEX(Capability!$Q$5:$Q$54,$B$22)))</f>
        <v/>
      </c>
      <c r="DP184">
        <f>IF(ISNA(DH184),NA(),IF(OR(INDEX(Capability!$P$5:$P$54,$B$22)="",Settings!$F$7&lt;&gt;"Y"),NA(),INDEX(Capability!$P$5:$P$54,$B$22)))</f>
        <v/>
      </c>
      <c r="DX184">
        <f>IF((EA$1+180)&gt;DY$1,NA(),(EA$1+180)-4)</f>
        <v/>
      </c>
      <c r="DY184">
        <f>IF((EA$1+180)&gt;DY$1,NA(),INDEX('Data Entry'!$H$5:$BE$10004,(EA$1+180)-4,$B$23))</f>
        <v/>
      </c>
      <c r="DZ184">
        <f>IF(ISNA(DX184),NA(),INDEX(Capability!$K$5:$K$54,$B$23))</f>
        <v/>
      </c>
      <c r="EA184">
        <f>IF(ISNA(DX184),NA(),INDEX(Capability!$J$5:$J$54,$B$23))</f>
        <v/>
      </c>
      <c r="EB184">
        <f>IF(ISNA(DX184),NA(),INDEX(Capability!$L$5:$L$54,$B$23))</f>
        <v/>
      </c>
      <c r="EC184">
        <f>IF(OR(ISNA(DY184),ISNA(DY183)),NA(),ABS(DY184-DY183))</f>
        <v/>
      </c>
      <c r="ED184">
        <f>IF(ISNA(DX184),NA(),INDEX(Capability!$N$5:$N$54,$B$23))</f>
        <v/>
      </c>
      <c r="EE184">
        <f>IF(ISNA(DX184),NA(),IF(OR(INDEX(Capability!$Q$5:$Q$54,$B$23)="",Settings!$F$7&lt;&gt;"Y"),NA(),INDEX(Capability!$Q$5:$Q$54,$B$23)))</f>
        <v/>
      </c>
      <c r="EF184">
        <f>IF(ISNA(DX184),NA(),IF(OR(INDEX(Capability!$P$5:$P$54,$B$23)="",Settings!$F$7&lt;&gt;"Y"),NA(),INDEX(Capability!$P$5:$P$54,$B$23)))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R185">
        <f>IF((CU$1+181)&gt;CS$1,NA(),(CU$1+181)-4)</f>
        <v/>
      </c>
      <c r="CS185">
        <f>IF((CU$1+181)&gt;CS$1,NA(),INDEX('Data Entry'!$H$5:$BE$10004,(CU$1+181)-4,$B$21))</f>
        <v/>
      </c>
      <c r="CT185">
        <f>IF(ISNA(CR185),NA(),INDEX(Capability!$K$5:$K$54,$B$21))</f>
        <v/>
      </c>
      <c r="CU185">
        <f>IF(ISNA(CR185),NA(),INDEX(Capability!$J$5:$J$54,$B$21))</f>
        <v/>
      </c>
      <c r="CV185">
        <f>IF(ISNA(CR185),NA(),INDEX(Capability!$L$5:$L$54,$B$21))</f>
        <v/>
      </c>
      <c r="CW185">
        <f>IF(OR(ISNA(CS185),ISNA(CS184)),NA(),ABS(CS185-CS184))</f>
        <v/>
      </c>
      <c r="CX185">
        <f>IF(ISNA(CR185),NA(),INDEX(Capability!$N$5:$N$54,$B$21))</f>
        <v/>
      </c>
      <c r="CY185">
        <f>IF(ISNA(CR185),NA(),IF(OR(INDEX(Capability!$Q$5:$Q$54,$B$21)="",Settings!$F$7&lt;&gt;"Y"),NA(),INDEX(Capability!$Q$5:$Q$54,$B$21)))</f>
        <v/>
      </c>
      <c r="CZ185">
        <f>IF(ISNA(CR185),NA(),IF(OR(INDEX(Capability!$P$5:$P$54,$B$21)="",Settings!$F$7&lt;&gt;"Y"),NA(),INDEX(Capability!$P$5:$P$54,$B$21)))</f>
        <v/>
      </c>
      <c r="DH185">
        <f>IF((DK$1+181)&gt;DI$1,NA(),(DK$1+181)-4)</f>
        <v/>
      </c>
      <c r="DI185">
        <f>IF((DK$1+181)&gt;DI$1,NA(),INDEX('Data Entry'!$H$5:$BE$10004,(DK$1+181)-4,$B$22))</f>
        <v/>
      </c>
      <c r="DJ185">
        <f>IF(ISNA(DH185),NA(),INDEX(Capability!$K$5:$K$54,$B$22))</f>
        <v/>
      </c>
      <c r="DK185">
        <f>IF(ISNA(DH185),NA(),INDEX(Capability!$J$5:$J$54,$B$22))</f>
        <v/>
      </c>
      <c r="DL185">
        <f>IF(ISNA(DH185),NA(),INDEX(Capability!$L$5:$L$54,$B$22))</f>
        <v/>
      </c>
      <c r="DM185">
        <f>IF(OR(ISNA(DI185),ISNA(DI184)),NA(),ABS(DI185-DI184))</f>
        <v/>
      </c>
      <c r="DN185">
        <f>IF(ISNA(DH185),NA(),INDEX(Capability!$N$5:$N$54,$B$22))</f>
        <v/>
      </c>
      <c r="DO185">
        <f>IF(ISNA(DH185),NA(),IF(OR(INDEX(Capability!$Q$5:$Q$54,$B$22)="",Settings!$F$7&lt;&gt;"Y"),NA(),INDEX(Capability!$Q$5:$Q$54,$B$22)))</f>
        <v/>
      </c>
      <c r="DP185">
        <f>IF(ISNA(DH185),NA(),IF(OR(INDEX(Capability!$P$5:$P$54,$B$22)="",Settings!$F$7&lt;&gt;"Y"),NA(),INDEX(Capability!$P$5:$P$54,$B$22)))</f>
        <v/>
      </c>
      <c r="DX185">
        <f>IF((EA$1+181)&gt;DY$1,NA(),(EA$1+181)-4)</f>
        <v/>
      </c>
      <c r="DY185">
        <f>IF((EA$1+181)&gt;DY$1,NA(),INDEX('Data Entry'!$H$5:$BE$10004,(EA$1+181)-4,$B$23))</f>
        <v/>
      </c>
      <c r="DZ185">
        <f>IF(ISNA(DX185),NA(),INDEX(Capability!$K$5:$K$54,$B$23))</f>
        <v/>
      </c>
      <c r="EA185">
        <f>IF(ISNA(DX185),NA(),INDEX(Capability!$J$5:$J$54,$B$23))</f>
        <v/>
      </c>
      <c r="EB185">
        <f>IF(ISNA(DX185),NA(),INDEX(Capability!$L$5:$L$54,$B$23))</f>
        <v/>
      </c>
      <c r="EC185">
        <f>IF(OR(ISNA(DY185),ISNA(DY184)),NA(),ABS(DY185-DY184))</f>
        <v/>
      </c>
      <c r="ED185">
        <f>IF(ISNA(DX185),NA(),INDEX(Capability!$N$5:$N$54,$B$23))</f>
        <v/>
      </c>
      <c r="EE185">
        <f>IF(ISNA(DX185),NA(),IF(OR(INDEX(Capability!$Q$5:$Q$54,$B$23)="",Settings!$F$7&lt;&gt;"Y"),NA(),INDEX(Capability!$Q$5:$Q$54,$B$23)))</f>
        <v/>
      </c>
      <c r="EF185">
        <f>IF(ISNA(DX185),NA(),IF(OR(INDEX(Capability!$P$5:$P$54,$B$23)="",Settings!$F$7&lt;&gt;"Y"),NA(),INDEX(Capability!$P$5:$P$54,$B$23)))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R186">
        <f>IF((CU$1+182)&gt;CS$1,NA(),(CU$1+182)-4)</f>
        <v/>
      </c>
      <c r="CS186">
        <f>IF((CU$1+182)&gt;CS$1,NA(),INDEX('Data Entry'!$H$5:$BE$10004,(CU$1+182)-4,$B$21))</f>
        <v/>
      </c>
      <c r="CT186">
        <f>IF(ISNA(CR186),NA(),INDEX(Capability!$K$5:$K$54,$B$21))</f>
        <v/>
      </c>
      <c r="CU186">
        <f>IF(ISNA(CR186),NA(),INDEX(Capability!$J$5:$J$54,$B$21))</f>
        <v/>
      </c>
      <c r="CV186">
        <f>IF(ISNA(CR186),NA(),INDEX(Capability!$L$5:$L$54,$B$21))</f>
        <v/>
      </c>
      <c r="CW186">
        <f>IF(OR(ISNA(CS186),ISNA(CS185)),NA(),ABS(CS186-CS185))</f>
        <v/>
      </c>
      <c r="CX186">
        <f>IF(ISNA(CR186),NA(),INDEX(Capability!$N$5:$N$54,$B$21))</f>
        <v/>
      </c>
      <c r="CY186">
        <f>IF(ISNA(CR186),NA(),IF(OR(INDEX(Capability!$Q$5:$Q$54,$B$21)="",Settings!$F$7&lt;&gt;"Y"),NA(),INDEX(Capability!$Q$5:$Q$54,$B$21)))</f>
        <v/>
      </c>
      <c r="CZ186">
        <f>IF(ISNA(CR186),NA(),IF(OR(INDEX(Capability!$P$5:$P$54,$B$21)="",Settings!$F$7&lt;&gt;"Y"),NA(),INDEX(Capability!$P$5:$P$54,$B$21)))</f>
        <v/>
      </c>
      <c r="DH186">
        <f>IF((DK$1+182)&gt;DI$1,NA(),(DK$1+182)-4)</f>
        <v/>
      </c>
      <c r="DI186">
        <f>IF((DK$1+182)&gt;DI$1,NA(),INDEX('Data Entry'!$H$5:$BE$10004,(DK$1+182)-4,$B$22))</f>
        <v/>
      </c>
      <c r="DJ186">
        <f>IF(ISNA(DH186),NA(),INDEX(Capability!$K$5:$K$54,$B$22))</f>
        <v/>
      </c>
      <c r="DK186">
        <f>IF(ISNA(DH186),NA(),INDEX(Capability!$J$5:$J$54,$B$22))</f>
        <v/>
      </c>
      <c r="DL186">
        <f>IF(ISNA(DH186),NA(),INDEX(Capability!$L$5:$L$54,$B$22))</f>
        <v/>
      </c>
      <c r="DM186">
        <f>IF(OR(ISNA(DI186),ISNA(DI185)),NA(),ABS(DI186-DI185))</f>
        <v/>
      </c>
      <c r="DN186">
        <f>IF(ISNA(DH186),NA(),INDEX(Capability!$N$5:$N$54,$B$22))</f>
        <v/>
      </c>
      <c r="DO186">
        <f>IF(ISNA(DH186),NA(),IF(OR(INDEX(Capability!$Q$5:$Q$54,$B$22)="",Settings!$F$7&lt;&gt;"Y"),NA(),INDEX(Capability!$Q$5:$Q$54,$B$22)))</f>
        <v/>
      </c>
      <c r="DP186">
        <f>IF(ISNA(DH186),NA(),IF(OR(INDEX(Capability!$P$5:$P$54,$B$22)="",Settings!$F$7&lt;&gt;"Y"),NA(),INDEX(Capability!$P$5:$P$54,$B$22)))</f>
        <v/>
      </c>
      <c r="DX186">
        <f>IF((EA$1+182)&gt;DY$1,NA(),(EA$1+182)-4)</f>
        <v/>
      </c>
      <c r="DY186">
        <f>IF((EA$1+182)&gt;DY$1,NA(),INDEX('Data Entry'!$H$5:$BE$10004,(EA$1+182)-4,$B$23))</f>
        <v/>
      </c>
      <c r="DZ186">
        <f>IF(ISNA(DX186),NA(),INDEX(Capability!$K$5:$K$54,$B$23))</f>
        <v/>
      </c>
      <c r="EA186">
        <f>IF(ISNA(DX186),NA(),INDEX(Capability!$J$5:$J$54,$B$23))</f>
        <v/>
      </c>
      <c r="EB186">
        <f>IF(ISNA(DX186),NA(),INDEX(Capability!$L$5:$L$54,$B$23))</f>
        <v/>
      </c>
      <c r="EC186">
        <f>IF(OR(ISNA(DY186),ISNA(DY185)),NA(),ABS(DY186-DY185))</f>
        <v/>
      </c>
      <c r="ED186">
        <f>IF(ISNA(DX186),NA(),INDEX(Capability!$N$5:$N$54,$B$23))</f>
        <v/>
      </c>
      <c r="EE186">
        <f>IF(ISNA(DX186),NA(),IF(OR(INDEX(Capability!$Q$5:$Q$54,$B$23)="",Settings!$F$7&lt;&gt;"Y"),NA(),INDEX(Capability!$Q$5:$Q$54,$B$23)))</f>
        <v/>
      </c>
      <c r="EF186">
        <f>IF(ISNA(DX186),NA(),IF(OR(INDEX(Capability!$P$5:$P$54,$B$23)="",Settings!$F$7&lt;&gt;"Y"),NA(),INDEX(Capability!$P$5:$P$54,$B$23)))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R187">
        <f>IF((CU$1+183)&gt;CS$1,NA(),(CU$1+183)-4)</f>
        <v/>
      </c>
      <c r="CS187">
        <f>IF((CU$1+183)&gt;CS$1,NA(),INDEX('Data Entry'!$H$5:$BE$10004,(CU$1+183)-4,$B$21))</f>
        <v/>
      </c>
      <c r="CT187">
        <f>IF(ISNA(CR187),NA(),INDEX(Capability!$K$5:$K$54,$B$21))</f>
        <v/>
      </c>
      <c r="CU187">
        <f>IF(ISNA(CR187),NA(),INDEX(Capability!$J$5:$J$54,$B$21))</f>
        <v/>
      </c>
      <c r="CV187">
        <f>IF(ISNA(CR187),NA(),INDEX(Capability!$L$5:$L$54,$B$21))</f>
        <v/>
      </c>
      <c r="CW187">
        <f>IF(OR(ISNA(CS187),ISNA(CS186)),NA(),ABS(CS187-CS186))</f>
        <v/>
      </c>
      <c r="CX187">
        <f>IF(ISNA(CR187),NA(),INDEX(Capability!$N$5:$N$54,$B$21))</f>
        <v/>
      </c>
      <c r="CY187">
        <f>IF(ISNA(CR187),NA(),IF(OR(INDEX(Capability!$Q$5:$Q$54,$B$21)="",Settings!$F$7&lt;&gt;"Y"),NA(),INDEX(Capability!$Q$5:$Q$54,$B$21)))</f>
        <v/>
      </c>
      <c r="CZ187">
        <f>IF(ISNA(CR187),NA(),IF(OR(INDEX(Capability!$P$5:$P$54,$B$21)="",Settings!$F$7&lt;&gt;"Y"),NA(),INDEX(Capability!$P$5:$P$54,$B$21)))</f>
        <v/>
      </c>
      <c r="DH187">
        <f>IF((DK$1+183)&gt;DI$1,NA(),(DK$1+183)-4)</f>
        <v/>
      </c>
      <c r="DI187">
        <f>IF((DK$1+183)&gt;DI$1,NA(),INDEX('Data Entry'!$H$5:$BE$10004,(DK$1+183)-4,$B$22))</f>
        <v/>
      </c>
      <c r="DJ187">
        <f>IF(ISNA(DH187),NA(),INDEX(Capability!$K$5:$K$54,$B$22))</f>
        <v/>
      </c>
      <c r="DK187">
        <f>IF(ISNA(DH187),NA(),INDEX(Capability!$J$5:$J$54,$B$22))</f>
        <v/>
      </c>
      <c r="DL187">
        <f>IF(ISNA(DH187),NA(),INDEX(Capability!$L$5:$L$54,$B$22))</f>
        <v/>
      </c>
      <c r="DM187">
        <f>IF(OR(ISNA(DI187),ISNA(DI186)),NA(),ABS(DI187-DI186))</f>
        <v/>
      </c>
      <c r="DN187">
        <f>IF(ISNA(DH187),NA(),INDEX(Capability!$N$5:$N$54,$B$22))</f>
        <v/>
      </c>
      <c r="DO187">
        <f>IF(ISNA(DH187),NA(),IF(OR(INDEX(Capability!$Q$5:$Q$54,$B$22)="",Settings!$F$7&lt;&gt;"Y"),NA(),INDEX(Capability!$Q$5:$Q$54,$B$22)))</f>
        <v/>
      </c>
      <c r="DP187">
        <f>IF(ISNA(DH187),NA(),IF(OR(INDEX(Capability!$P$5:$P$54,$B$22)="",Settings!$F$7&lt;&gt;"Y"),NA(),INDEX(Capability!$P$5:$P$54,$B$22)))</f>
        <v/>
      </c>
      <c r="DX187">
        <f>IF((EA$1+183)&gt;DY$1,NA(),(EA$1+183)-4)</f>
        <v/>
      </c>
      <c r="DY187">
        <f>IF((EA$1+183)&gt;DY$1,NA(),INDEX('Data Entry'!$H$5:$BE$10004,(EA$1+183)-4,$B$23))</f>
        <v/>
      </c>
      <c r="DZ187">
        <f>IF(ISNA(DX187),NA(),INDEX(Capability!$K$5:$K$54,$B$23))</f>
        <v/>
      </c>
      <c r="EA187">
        <f>IF(ISNA(DX187),NA(),INDEX(Capability!$J$5:$J$54,$B$23))</f>
        <v/>
      </c>
      <c r="EB187">
        <f>IF(ISNA(DX187),NA(),INDEX(Capability!$L$5:$L$54,$B$23))</f>
        <v/>
      </c>
      <c r="EC187">
        <f>IF(OR(ISNA(DY187),ISNA(DY186)),NA(),ABS(DY187-DY186))</f>
        <v/>
      </c>
      <c r="ED187">
        <f>IF(ISNA(DX187),NA(),INDEX(Capability!$N$5:$N$54,$B$23))</f>
        <v/>
      </c>
      <c r="EE187">
        <f>IF(ISNA(DX187),NA(),IF(OR(INDEX(Capability!$Q$5:$Q$54,$B$23)="",Settings!$F$7&lt;&gt;"Y"),NA(),INDEX(Capability!$Q$5:$Q$54,$B$23)))</f>
        <v/>
      </c>
      <c r="EF187">
        <f>IF(ISNA(DX187),NA(),IF(OR(INDEX(Capability!$P$5:$P$54,$B$23)="",Settings!$F$7&lt;&gt;"Y"),NA(),INDEX(Capability!$P$5:$P$54,$B$23)))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R188">
        <f>IF((CU$1+184)&gt;CS$1,NA(),(CU$1+184)-4)</f>
        <v/>
      </c>
      <c r="CS188">
        <f>IF((CU$1+184)&gt;CS$1,NA(),INDEX('Data Entry'!$H$5:$BE$10004,(CU$1+184)-4,$B$21))</f>
        <v/>
      </c>
      <c r="CT188">
        <f>IF(ISNA(CR188),NA(),INDEX(Capability!$K$5:$K$54,$B$21))</f>
        <v/>
      </c>
      <c r="CU188">
        <f>IF(ISNA(CR188),NA(),INDEX(Capability!$J$5:$J$54,$B$21))</f>
        <v/>
      </c>
      <c r="CV188">
        <f>IF(ISNA(CR188),NA(),INDEX(Capability!$L$5:$L$54,$B$21))</f>
        <v/>
      </c>
      <c r="CW188">
        <f>IF(OR(ISNA(CS188),ISNA(CS187)),NA(),ABS(CS188-CS187))</f>
        <v/>
      </c>
      <c r="CX188">
        <f>IF(ISNA(CR188),NA(),INDEX(Capability!$N$5:$N$54,$B$21))</f>
        <v/>
      </c>
      <c r="CY188">
        <f>IF(ISNA(CR188),NA(),IF(OR(INDEX(Capability!$Q$5:$Q$54,$B$21)="",Settings!$F$7&lt;&gt;"Y"),NA(),INDEX(Capability!$Q$5:$Q$54,$B$21)))</f>
        <v/>
      </c>
      <c r="CZ188">
        <f>IF(ISNA(CR188),NA(),IF(OR(INDEX(Capability!$P$5:$P$54,$B$21)="",Settings!$F$7&lt;&gt;"Y"),NA(),INDEX(Capability!$P$5:$P$54,$B$21)))</f>
        <v/>
      </c>
      <c r="DH188">
        <f>IF((DK$1+184)&gt;DI$1,NA(),(DK$1+184)-4)</f>
        <v/>
      </c>
      <c r="DI188">
        <f>IF((DK$1+184)&gt;DI$1,NA(),INDEX('Data Entry'!$H$5:$BE$10004,(DK$1+184)-4,$B$22))</f>
        <v/>
      </c>
      <c r="DJ188">
        <f>IF(ISNA(DH188),NA(),INDEX(Capability!$K$5:$K$54,$B$22))</f>
        <v/>
      </c>
      <c r="DK188">
        <f>IF(ISNA(DH188),NA(),INDEX(Capability!$J$5:$J$54,$B$22))</f>
        <v/>
      </c>
      <c r="DL188">
        <f>IF(ISNA(DH188),NA(),INDEX(Capability!$L$5:$L$54,$B$22))</f>
        <v/>
      </c>
      <c r="DM188">
        <f>IF(OR(ISNA(DI188),ISNA(DI187)),NA(),ABS(DI188-DI187))</f>
        <v/>
      </c>
      <c r="DN188">
        <f>IF(ISNA(DH188),NA(),INDEX(Capability!$N$5:$N$54,$B$22))</f>
        <v/>
      </c>
      <c r="DO188">
        <f>IF(ISNA(DH188),NA(),IF(OR(INDEX(Capability!$Q$5:$Q$54,$B$22)="",Settings!$F$7&lt;&gt;"Y"),NA(),INDEX(Capability!$Q$5:$Q$54,$B$22)))</f>
        <v/>
      </c>
      <c r="DP188">
        <f>IF(ISNA(DH188),NA(),IF(OR(INDEX(Capability!$P$5:$P$54,$B$22)="",Settings!$F$7&lt;&gt;"Y"),NA(),INDEX(Capability!$P$5:$P$54,$B$22)))</f>
        <v/>
      </c>
      <c r="DX188">
        <f>IF((EA$1+184)&gt;DY$1,NA(),(EA$1+184)-4)</f>
        <v/>
      </c>
      <c r="DY188">
        <f>IF((EA$1+184)&gt;DY$1,NA(),INDEX('Data Entry'!$H$5:$BE$10004,(EA$1+184)-4,$B$23))</f>
        <v/>
      </c>
      <c r="DZ188">
        <f>IF(ISNA(DX188),NA(),INDEX(Capability!$K$5:$K$54,$B$23))</f>
        <v/>
      </c>
      <c r="EA188">
        <f>IF(ISNA(DX188),NA(),INDEX(Capability!$J$5:$J$54,$B$23))</f>
        <v/>
      </c>
      <c r="EB188">
        <f>IF(ISNA(DX188),NA(),INDEX(Capability!$L$5:$L$54,$B$23))</f>
        <v/>
      </c>
      <c r="EC188">
        <f>IF(OR(ISNA(DY188),ISNA(DY187)),NA(),ABS(DY188-DY187))</f>
        <v/>
      </c>
      <c r="ED188">
        <f>IF(ISNA(DX188),NA(),INDEX(Capability!$N$5:$N$54,$B$23))</f>
        <v/>
      </c>
      <c r="EE188">
        <f>IF(ISNA(DX188),NA(),IF(OR(INDEX(Capability!$Q$5:$Q$54,$B$23)="",Settings!$F$7&lt;&gt;"Y"),NA(),INDEX(Capability!$Q$5:$Q$54,$B$23)))</f>
        <v/>
      </c>
      <c r="EF188">
        <f>IF(ISNA(DX188),NA(),IF(OR(INDEX(Capability!$P$5:$P$54,$B$23)="",Settings!$F$7&lt;&gt;"Y"),NA(),INDEX(Capability!$P$5:$P$54,$B$23)))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R189">
        <f>IF((CU$1+185)&gt;CS$1,NA(),(CU$1+185)-4)</f>
        <v/>
      </c>
      <c r="CS189">
        <f>IF((CU$1+185)&gt;CS$1,NA(),INDEX('Data Entry'!$H$5:$BE$10004,(CU$1+185)-4,$B$21))</f>
        <v/>
      </c>
      <c r="CT189">
        <f>IF(ISNA(CR189),NA(),INDEX(Capability!$K$5:$K$54,$B$21))</f>
        <v/>
      </c>
      <c r="CU189">
        <f>IF(ISNA(CR189),NA(),INDEX(Capability!$J$5:$J$54,$B$21))</f>
        <v/>
      </c>
      <c r="CV189">
        <f>IF(ISNA(CR189),NA(),INDEX(Capability!$L$5:$L$54,$B$21))</f>
        <v/>
      </c>
      <c r="CW189">
        <f>IF(OR(ISNA(CS189),ISNA(CS188)),NA(),ABS(CS189-CS188))</f>
        <v/>
      </c>
      <c r="CX189">
        <f>IF(ISNA(CR189),NA(),INDEX(Capability!$N$5:$N$54,$B$21))</f>
        <v/>
      </c>
      <c r="CY189">
        <f>IF(ISNA(CR189),NA(),IF(OR(INDEX(Capability!$Q$5:$Q$54,$B$21)="",Settings!$F$7&lt;&gt;"Y"),NA(),INDEX(Capability!$Q$5:$Q$54,$B$21)))</f>
        <v/>
      </c>
      <c r="CZ189">
        <f>IF(ISNA(CR189),NA(),IF(OR(INDEX(Capability!$P$5:$P$54,$B$21)="",Settings!$F$7&lt;&gt;"Y"),NA(),INDEX(Capability!$P$5:$P$54,$B$21)))</f>
        <v/>
      </c>
      <c r="DH189">
        <f>IF((DK$1+185)&gt;DI$1,NA(),(DK$1+185)-4)</f>
        <v/>
      </c>
      <c r="DI189">
        <f>IF((DK$1+185)&gt;DI$1,NA(),INDEX('Data Entry'!$H$5:$BE$10004,(DK$1+185)-4,$B$22))</f>
        <v/>
      </c>
      <c r="DJ189">
        <f>IF(ISNA(DH189),NA(),INDEX(Capability!$K$5:$K$54,$B$22))</f>
        <v/>
      </c>
      <c r="DK189">
        <f>IF(ISNA(DH189),NA(),INDEX(Capability!$J$5:$J$54,$B$22))</f>
        <v/>
      </c>
      <c r="DL189">
        <f>IF(ISNA(DH189),NA(),INDEX(Capability!$L$5:$L$54,$B$22))</f>
        <v/>
      </c>
      <c r="DM189">
        <f>IF(OR(ISNA(DI189),ISNA(DI188)),NA(),ABS(DI189-DI188))</f>
        <v/>
      </c>
      <c r="DN189">
        <f>IF(ISNA(DH189),NA(),INDEX(Capability!$N$5:$N$54,$B$22))</f>
        <v/>
      </c>
      <c r="DO189">
        <f>IF(ISNA(DH189),NA(),IF(OR(INDEX(Capability!$Q$5:$Q$54,$B$22)="",Settings!$F$7&lt;&gt;"Y"),NA(),INDEX(Capability!$Q$5:$Q$54,$B$22)))</f>
        <v/>
      </c>
      <c r="DP189">
        <f>IF(ISNA(DH189),NA(),IF(OR(INDEX(Capability!$P$5:$P$54,$B$22)="",Settings!$F$7&lt;&gt;"Y"),NA(),INDEX(Capability!$P$5:$P$54,$B$22)))</f>
        <v/>
      </c>
      <c r="DX189">
        <f>IF((EA$1+185)&gt;DY$1,NA(),(EA$1+185)-4)</f>
        <v/>
      </c>
      <c r="DY189">
        <f>IF((EA$1+185)&gt;DY$1,NA(),INDEX('Data Entry'!$H$5:$BE$10004,(EA$1+185)-4,$B$23))</f>
        <v/>
      </c>
      <c r="DZ189">
        <f>IF(ISNA(DX189),NA(),INDEX(Capability!$K$5:$K$54,$B$23))</f>
        <v/>
      </c>
      <c r="EA189">
        <f>IF(ISNA(DX189),NA(),INDEX(Capability!$J$5:$J$54,$B$23))</f>
        <v/>
      </c>
      <c r="EB189">
        <f>IF(ISNA(DX189),NA(),INDEX(Capability!$L$5:$L$54,$B$23))</f>
        <v/>
      </c>
      <c r="EC189">
        <f>IF(OR(ISNA(DY189),ISNA(DY188)),NA(),ABS(DY189-DY188))</f>
        <v/>
      </c>
      <c r="ED189">
        <f>IF(ISNA(DX189),NA(),INDEX(Capability!$N$5:$N$54,$B$23))</f>
        <v/>
      </c>
      <c r="EE189">
        <f>IF(ISNA(DX189),NA(),IF(OR(INDEX(Capability!$Q$5:$Q$54,$B$23)="",Settings!$F$7&lt;&gt;"Y"),NA(),INDEX(Capability!$Q$5:$Q$54,$B$23)))</f>
        <v/>
      </c>
      <c r="EF189">
        <f>IF(ISNA(DX189),NA(),IF(OR(INDEX(Capability!$P$5:$P$54,$B$23)="",Settings!$F$7&lt;&gt;"Y"),NA(),INDEX(Capability!$P$5:$P$54,$B$23)))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R190">
        <f>IF((CU$1+186)&gt;CS$1,NA(),(CU$1+186)-4)</f>
        <v/>
      </c>
      <c r="CS190">
        <f>IF((CU$1+186)&gt;CS$1,NA(),INDEX('Data Entry'!$H$5:$BE$10004,(CU$1+186)-4,$B$21))</f>
        <v/>
      </c>
      <c r="CT190">
        <f>IF(ISNA(CR190),NA(),INDEX(Capability!$K$5:$K$54,$B$21))</f>
        <v/>
      </c>
      <c r="CU190">
        <f>IF(ISNA(CR190),NA(),INDEX(Capability!$J$5:$J$54,$B$21))</f>
        <v/>
      </c>
      <c r="CV190">
        <f>IF(ISNA(CR190),NA(),INDEX(Capability!$L$5:$L$54,$B$21))</f>
        <v/>
      </c>
      <c r="CW190">
        <f>IF(OR(ISNA(CS190),ISNA(CS189)),NA(),ABS(CS190-CS189))</f>
        <v/>
      </c>
      <c r="CX190">
        <f>IF(ISNA(CR190),NA(),INDEX(Capability!$N$5:$N$54,$B$21))</f>
        <v/>
      </c>
      <c r="CY190">
        <f>IF(ISNA(CR190),NA(),IF(OR(INDEX(Capability!$Q$5:$Q$54,$B$21)="",Settings!$F$7&lt;&gt;"Y"),NA(),INDEX(Capability!$Q$5:$Q$54,$B$21)))</f>
        <v/>
      </c>
      <c r="CZ190">
        <f>IF(ISNA(CR190),NA(),IF(OR(INDEX(Capability!$P$5:$P$54,$B$21)="",Settings!$F$7&lt;&gt;"Y"),NA(),INDEX(Capability!$P$5:$P$54,$B$21)))</f>
        <v/>
      </c>
      <c r="DH190">
        <f>IF((DK$1+186)&gt;DI$1,NA(),(DK$1+186)-4)</f>
        <v/>
      </c>
      <c r="DI190">
        <f>IF((DK$1+186)&gt;DI$1,NA(),INDEX('Data Entry'!$H$5:$BE$10004,(DK$1+186)-4,$B$22))</f>
        <v/>
      </c>
      <c r="DJ190">
        <f>IF(ISNA(DH190),NA(),INDEX(Capability!$K$5:$K$54,$B$22))</f>
        <v/>
      </c>
      <c r="DK190">
        <f>IF(ISNA(DH190),NA(),INDEX(Capability!$J$5:$J$54,$B$22))</f>
        <v/>
      </c>
      <c r="DL190">
        <f>IF(ISNA(DH190),NA(),INDEX(Capability!$L$5:$L$54,$B$22))</f>
        <v/>
      </c>
      <c r="DM190">
        <f>IF(OR(ISNA(DI190),ISNA(DI189)),NA(),ABS(DI190-DI189))</f>
        <v/>
      </c>
      <c r="DN190">
        <f>IF(ISNA(DH190),NA(),INDEX(Capability!$N$5:$N$54,$B$22))</f>
        <v/>
      </c>
      <c r="DO190">
        <f>IF(ISNA(DH190),NA(),IF(OR(INDEX(Capability!$Q$5:$Q$54,$B$22)="",Settings!$F$7&lt;&gt;"Y"),NA(),INDEX(Capability!$Q$5:$Q$54,$B$22)))</f>
        <v/>
      </c>
      <c r="DP190">
        <f>IF(ISNA(DH190),NA(),IF(OR(INDEX(Capability!$P$5:$P$54,$B$22)="",Settings!$F$7&lt;&gt;"Y"),NA(),INDEX(Capability!$P$5:$P$54,$B$22)))</f>
        <v/>
      </c>
      <c r="DX190">
        <f>IF((EA$1+186)&gt;DY$1,NA(),(EA$1+186)-4)</f>
        <v/>
      </c>
      <c r="DY190">
        <f>IF((EA$1+186)&gt;DY$1,NA(),INDEX('Data Entry'!$H$5:$BE$10004,(EA$1+186)-4,$B$23))</f>
        <v/>
      </c>
      <c r="DZ190">
        <f>IF(ISNA(DX190),NA(),INDEX(Capability!$K$5:$K$54,$B$23))</f>
        <v/>
      </c>
      <c r="EA190">
        <f>IF(ISNA(DX190),NA(),INDEX(Capability!$J$5:$J$54,$B$23))</f>
        <v/>
      </c>
      <c r="EB190">
        <f>IF(ISNA(DX190),NA(),INDEX(Capability!$L$5:$L$54,$B$23))</f>
        <v/>
      </c>
      <c r="EC190">
        <f>IF(OR(ISNA(DY190),ISNA(DY189)),NA(),ABS(DY190-DY189))</f>
        <v/>
      </c>
      <c r="ED190">
        <f>IF(ISNA(DX190),NA(),INDEX(Capability!$N$5:$N$54,$B$23))</f>
        <v/>
      </c>
      <c r="EE190">
        <f>IF(ISNA(DX190),NA(),IF(OR(INDEX(Capability!$Q$5:$Q$54,$B$23)="",Settings!$F$7&lt;&gt;"Y"),NA(),INDEX(Capability!$Q$5:$Q$54,$B$23)))</f>
        <v/>
      </c>
      <c r="EF190">
        <f>IF(ISNA(DX190),NA(),IF(OR(INDEX(Capability!$P$5:$P$54,$B$23)="",Settings!$F$7&lt;&gt;"Y"),NA(),INDEX(Capability!$P$5:$P$54,$B$23)))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R191">
        <f>IF((CU$1+187)&gt;CS$1,NA(),(CU$1+187)-4)</f>
        <v/>
      </c>
      <c r="CS191">
        <f>IF((CU$1+187)&gt;CS$1,NA(),INDEX('Data Entry'!$H$5:$BE$10004,(CU$1+187)-4,$B$21))</f>
        <v/>
      </c>
      <c r="CT191">
        <f>IF(ISNA(CR191),NA(),INDEX(Capability!$K$5:$K$54,$B$21))</f>
        <v/>
      </c>
      <c r="CU191">
        <f>IF(ISNA(CR191),NA(),INDEX(Capability!$J$5:$J$54,$B$21))</f>
        <v/>
      </c>
      <c r="CV191">
        <f>IF(ISNA(CR191),NA(),INDEX(Capability!$L$5:$L$54,$B$21))</f>
        <v/>
      </c>
      <c r="CW191">
        <f>IF(OR(ISNA(CS191),ISNA(CS190)),NA(),ABS(CS191-CS190))</f>
        <v/>
      </c>
      <c r="CX191">
        <f>IF(ISNA(CR191),NA(),INDEX(Capability!$N$5:$N$54,$B$21))</f>
        <v/>
      </c>
      <c r="CY191">
        <f>IF(ISNA(CR191),NA(),IF(OR(INDEX(Capability!$Q$5:$Q$54,$B$21)="",Settings!$F$7&lt;&gt;"Y"),NA(),INDEX(Capability!$Q$5:$Q$54,$B$21)))</f>
        <v/>
      </c>
      <c r="CZ191">
        <f>IF(ISNA(CR191),NA(),IF(OR(INDEX(Capability!$P$5:$P$54,$B$21)="",Settings!$F$7&lt;&gt;"Y"),NA(),INDEX(Capability!$P$5:$P$54,$B$21)))</f>
        <v/>
      </c>
      <c r="DH191">
        <f>IF((DK$1+187)&gt;DI$1,NA(),(DK$1+187)-4)</f>
        <v/>
      </c>
      <c r="DI191">
        <f>IF((DK$1+187)&gt;DI$1,NA(),INDEX('Data Entry'!$H$5:$BE$10004,(DK$1+187)-4,$B$22))</f>
        <v/>
      </c>
      <c r="DJ191">
        <f>IF(ISNA(DH191),NA(),INDEX(Capability!$K$5:$K$54,$B$22))</f>
        <v/>
      </c>
      <c r="DK191">
        <f>IF(ISNA(DH191),NA(),INDEX(Capability!$J$5:$J$54,$B$22))</f>
        <v/>
      </c>
      <c r="DL191">
        <f>IF(ISNA(DH191),NA(),INDEX(Capability!$L$5:$L$54,$B$22))</f>
        <v/>
      </c>
      <c r="DM191">
        <f>IF(OR(ISNA(DI191),ISNA(DI190)),NA(),ABS(DI191-DI190))</f>
        <v/>
      </c>
      <c r="DN191">
        <f>IF(ISNA(DH191),NA(),INDEX(Capability!$N$5:$N$54,$B$22))</f>
        <v/>
      </c>
      <c r="DO191">
        <f>IF(ISNA(DH191),NA(),IF(OR(INDEX(Capability!$Q$5:$Q$54,$B$22)="",Settings!$F$7&lt;&gt;"Y"),NA(),INDEX(Capability!$Q$5:$Q$54,$B$22)))</f>
        <v/>
      </c>
      <c r="DP191">
        <f>IF(ISNA(DH191),NA(),IF(OR(INDEX(Capability!$P$5:$P$54,$B$22)="",Settings!$F$7&lt;&gt;"Y"),NA(),INDEX(Capability!$P$5:$P$54,$B$22)))</f>
        <v/>
      </c>
      <c r="DX191">
        <f>IF((EA$1+187)&gt;DY$1,NA(),(EA$1+187)-4)</f>
        <v/>
      </c>
      <c r="DY191">
        <f>IF((EA$1+187)&gt;DY$1,NA(),INDEX('Data Entry'!$H$5:$BE$10004,(EA$1+187)-4,$B$23))</f>
        <v/>
      </c>
      <c r="DZ191">
        <f>IF(ISNA(DX191),NA(),INDEX(Capability!$K$5:$K$54,$B$23))</f>
        <v/>
      </c>
      <c r="EA191">
        <f>IF(ISNA(DX191),NA(),INDEX(Capability!$J$5:$J$54,$B$23))</f>
        <v/>
      </c>
      <c r="EB191">
        <f>IF(ISNA(DX191),NA(),INDEX(Capability!$L$5:$L$54,$B$23))</f>
        <v/>
      </c>
      <c r="EC191">
        <f>IF(OR(ISNA(DY191),ISNA(DY190)),NA(),ABS(DY191-DY190))</f>
        <v/>
      </c>
      <c r="ED191">
        <f>IF(ISNA(DX191),NA(),INDEX(Capability!$N$5:$N$54,$B$23))</f>
        <v/>
      </c>
      <c r="EE191">
        <f>IF(ISNA(DX191),NA(),IF(OR(INDEX(Capability!$Q$5:$Q$54,$B$23)="",Settings!$F$7&lt;&gt;"Y"),NA(),INDEX(Capability!$Q$5:$Q$54,$B$23)))</f>
        <v/>
      </c>
      <c r="EF191">
        <f>IF(ISNA(DX191),NA(),IF(OR(INDEX(Capability!$P$5:$P$54,$B$23)="",Settings!$F$7&lt;&gt;"Y"),NA(),INDEX(Capability!$P$5:$P$54,$B$23)))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R192">
        <f>IF((CU$1+188)&gt;CS$1,NA(),(CU$1+188)-4)</f>
        <v/>
      </c>
      <c r="CS192">
        <f>IF((CU$1+188)&gt;CS$1,NA(),INDEX('Data Entry'!$H$5:$BE$10004,(CU$1+188)-4,$B$21))</f>
        <v/>
      </c>
      <c r="CT192">
        <f>IF(ISNA(CR192),NA(),INDEX(Capability!$K$5:$K$54,$B$21))</f>
        <v/>
      </c>
      <c r="CU192">
        <f>IF(ISNA(CR192),NA(),INDEX(Capability!$J$5:$J$54,$B$21))</f>
        <v/>
      </c>
      <c r="CV192">
        <f>IF(ISNA(CR192),NA(),INDEX(Capability!$L$5:$L$54,$B$21))</f>
        <v/>
      </c>
      <c r="CW192">
        <f>IF(OR(ISNA(CS192),ISNA(CS191)),NA(),ABS(CS192-CS191))</f>
        <v/>
      </c>
      <c r="CX192">
        <f>IF(ISNA(CR192),NA(),INDEX(Capability!$N$5:$N$54,$B$21))</f>
        <v/>
      </c>
      <c r="CY192">
        <f>IF(ISNA(CR192),NA(),IF(OR(INDEX(Capability!$Q$5:$Q$54,$B$21)="",Settings!$F$7&lt;&gt;"Y"),NA(),INDEX(Capability!$Q$5:$Q$54,$B$21)))</f>
        <v/>
      </c>
      <c r="CZ192">
        <f>IF(ISNA(CR192),NA(),IF(OR(INDEX(Capability!$P$5:$P$54,$B$21)="",Settings!$F$7&lt;&gt;"Y"),NA(),INDEX(Capability!$P$5:$P$54,$B$21)))</f>
        <v/>
      </c>
      <c r="DH192">
        <f>IF((DK$1+188)&gt;DI$1,NA(),(DK$1+188)-4)</f>
        <v/>
      </c>
      <c r="DI192">
        <f>IF((DK$1+188)&gt;DI$1,NA(),INDEX('Data Entry'!$H$5:$BE$10004,(DK$1+188)-4,$B$22))</f>
        <v/>
      </c>
      <c r="DJ192">
        <f>IF(ISNA(DH192),NA(),INDEX(Capability!$K$5:$K$54,$B$22))</f>
        <v/>
      </c>
      <c r="DK192">
        <f>IF(ISNA(DH192),NA(),INDEX(Capability!$J$5:$J$54,$B$22))</f>
        <v/>
      </c>
      <c r="DL192">
        <f>IF(ISNA(DH192),NA(),INDEX(Capability!$L$5:$L$54,$B$22))</f>
        <v/>
      </c>
      <c r="DM192">
        <f>IF(OR(ISNA(DI192),ISNA(DI191)),NA(),ABS(DI192-DI191))</f>
        <v/>
      </c>
      <c r="DN192">
        <f>IF(ISNA(DH192),NA(),INDEX(Capability!$N$5:$N$54,$B$22))</f>
        <v/>
      </c>
      <c r="DO192">
        <f>IF(ISNA(DH192),NA(),IF(OR(INDEX(Capability!$Q$5:$Q$54,$B$22)="",Settings!$F$7&lt;&gt;"Y"),NA(),INDEX(Capability!$Q$5:$Q$54,$B$22)))</f>
        <v/>
      </c>
      <c r="DP192">
        <f>IF(ISNA(DH192),NA(),IF(OR(INDEX(Capability!$P$5:$P$54,$B$22)="",Settings!$F$7&lt;&gt;"Y"),NA(),INDEX(Capability!$P$5:$P$54,$B$22)))</f>
        <v/>
      </c>
      <c r="DX192">
        <f>IF((EA$1+188)&gt;DY$1,NA(),(EA$1+188)-4)</f>
        <v/>
      </c>
      <c r="DY192">
        <f>IF((EA$1+188)&gt;DY$1,NA(),INDEX('Data Entry'!$H$5:$BE$10004,(EA$1+188)-4,$B$23))</f>
        <v/>
      </c>
      <c r="DZ192">
        <f>IF(ISNA(DX192),NA(),INDEX(Capability!$K$5:$K$54,$B$23))</f>
        <v/>
      </c>
      <c r="EA192">
        <f>IF(ISNA(DX192),NA(),INDEX(Capability!$J$5:$J$54,$B$23))</f>
        <v/>
      </c>
      <c r="EB192">
        <f>IF(ISNA(DX192),NA(),INDEX(Capability!$L$5:$L$54,$B$23))</f>
        <v/>
      </c>
      <c r="EC192">
        <f>IF(OR(ISNA(DY192),ISNA(DY191)),NA(),ABS(DY192-DY191))</f>
        <v/>
      </c>
      <c r="ED192">
        <f>IF(ISNA(DX192),NA(),INDEX(Capability!$N$5:$N$54,$B$23))</f>
        <v/>
      </c>
      <c r="EE192">
        <f>IF(ISNA(DX192),NA(),IF(OR(INDEX(Capability!$Q$5:$Q$54,$B$23)="",Settings!$F$7&lt;&gt;"Y"),NA(),INDEX(Capability!$Q$5:$Q$54,$B$23)))</f>
        <v/>
      </c>
      <c r="EF192">
        <f>IF(ISNA(DX192),NA(),IF(OR(INDEX(Capability!$P$5:$P$54,$B$23)="",Settings!$F$7&lt;&gt;"Y"),NA(),INDEX(Capability!$P$5:$P$54,$B$23)))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R193">
        <f>IF((CU$1+189)&gt;CS$1,NA(),(CU$1+189)-4)</f>
        <v/>
      </c>
      <c r="CS193">
        <f>IF((CU$1+189)&gt;CS$1,NA(),INDEX('Data Entry'!$H$5:$BE$10004,(CU$1+189)-4,$B$21))</f>
        <v/>
      </c>
      <c r="CT193">
        <f>IF(ISNA(CR193),NA(),INDEX(Capability!$K$5:$K$54,$B$21))</f>
        <v/>
      </c>
      <c r="CU193">
        <f>IF(ISNA(CR193),NA(),INDEX(Capability!$J$5:$J$54,$B$21))</f>
        <v/>
      </c>
      <c r="CV193">
        <f>IF(ISNA(CR193),NA(),INDEX(Capability!$L$5:$L$54,$B$21))</f>
        <v/>
      </c>
      <c r="CW193">
        <f>IF(OR(ISNA(CS193),ISNA(CS192)),NA(),ABS(CS193-CS192))</f>
        <v/>
      </c>
      <c r="CX193">
        <f>IF(ISNA(CR193),NA(),INDEX(Capability!$N$5:$N$54,$B$21))</f>
        <v/>
      </c>
      <c r="CY193">
        <f>IF(ISNA(CR193),NA(),IF(OR(INDEX(Capability!$Q$5:$Q$54,$B$21)="",Settings!$F$7&lt;&gt;"Y"),NA(),INDEX(Capability!$Q$5:$Q$54,$B$21)))</f>
        <v/>
      </c>
      <c r="CZ193">
        <f>IF(ISNA(CR193),NA(),IF(OR(INDEX(Capability!$P$5:$P$54,$B$21)="",Settings!$F$7&lt;&gt;"Y"),NA(),INDEX(Capability!$P$5:$P$54,$B$21)))</f>
        <v/>
      </c>
      <c r="DH193">
        <f>IF((DK$1+189)&gt;DI$1,NA(),(DK$1+189)-4)</f>
        <v/>
      </c>
      <c r="DI193">
        <f>IF((DK$1+189)&gt;DI$1,NA(),INDEX('Data Entry'!$H$5:$BE$10004,(DK$1+189)-4,$B$22))</f>
        <v/>
      </c>
      <c r="DJ193">
        <f>IF(ISNA(DH193),NA(),INDEX(Capability!$K$5:$K$54,$B$22))</f>
        <v/>
      </c>
      <c r="DK193">
        <f>IF(ISNA(DH193),NA(),INDEX(Capability!$J$5:$J$54,$B$22))</f>
        <v/>
      </c>
      <c r="DL193">
        <f>IF(ISNA(DH193),NA(),INDEX(Capability!$L$5:$L$54,$B$22))</f>
        <v/>
      </c>
      <c r="DM193">
        <f>IF(OR(ISNA(DI193),ISNA(DI192)),NA(),ABS(DI193-DI192))</f>
        <v/>
      </c>
      <c r="DN193">
        <f>IF(ISNA(DH193),NA(),INDEX(Capability!$N$5:$N$54,$B$22))</f>
        <v/>
      </c>
      <c r="DO193">
        <f>IF(ISNA(DH193),NA(),IF(OR(INDEX(Capability!$Q$5:$Q$54,$B$22)="",Settings!$F$7&lt;&gt;"Y"),NA(),INDEX(Capability!$Q$5:$Q$54,$B$22)))</f>
        <v/>
      </c>
      <c r="DP193">
        <f>IF(ISNA(DH193),NA(),IF(OR(INDEX(Capability!$P$5:$P$54,$B$22)="",Settings!$F$7&lt;&gt;"Y"),NA(),INDEX(Capability!$P$5:$P$54,$B$22)))</f>
        <v/>
      </c>
      <c r="DX193">
        <f>IF((EA$1+189)&gt;DY$1,NA(),(EA$1+189)-4)</f>
        <v/>
      </c>
      <c r="DY193">
        <f>IF((EA$1+189)&gt;DY$1,NA(),INDEX('Data Entry'!$H$5:$BE$10004,(EA$1+189)-4,$B$23))</f>
        <v/>
      </c>
      <c r="DZ193">
        <f>IF(ISNA(DX193),NA(),INDEX(Capability!$K$5:$K$54,$B$23))</f>
        <v/>
      </c>
      <c r="EA193">
        <f>IF(ISNA(DX193),NA(),INDEX(Capability!$J$5:$J$54,$B$23))</f>
        <v/>
      </c>
      <c r="EB193">
        <f>IF(ISNA(DX193),NA(),INDEX(Capability!$L$5:$L$54,$B$23))</f>
        <v/>
      </c>
      <c r="EC193">
        <f>IF(OR(ISNA(DY193),ISNA(DY192)),NA(),ABS(DY193-DY192))</f>
        <v/>
      </c>
      <c r="ED193">
        <f>IF(ISNA(DX193),NA(),INDEX(Capability!$N$5:$N$54,$B$23))</f>
        <v/>
      </c>
      <c r="EE193">
        <f>IF(ISNA(DX193),NA(),IF(OR(INDEX(Capability!$Q$5:$Q$54,$B$23)="",Settings!$F$7&lt;&gt;"Y"),NA(),INDEX(Capability!$Q$5:$Q$54,$B$23)))</f>
        <v/>
      </c>
      <c r="EF193">
        <f>IF(ISNA(DX193),NA(),IF(OR(INDEX(Capability!$P$5:$P$54,$B$23)="",Settings!$F$7&lt;&gt;"Y"),NA(),INDEX(Capability!$P$5:$P$54,$B$23)))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R194">
        <f>IF((CU$1+190)&gt;CS$1,NA(),(CU$1+190)-4)</f>
        <v/>
      </c>
      <c r="CS194">
        <f>IF((CU$1+190)&gt;CS$1,NA(),INDEX('Data Entry'!$H$5:$BE$10004,(CU$1+190)-4,$B$21))</f>
        <v/>
      </c>
      <c r="CT194">
        <f>IF(ISNA(CR194),NA(),INDEX(Capability!$K$5:$K$54,$B$21))</f>
        <v/>
      </c>
      <c r="CU194">
        <f>IF(ISNA(CR194),NA(),INDEX(Capability!$J$5:$J$54,$B$21))</f>
        <v/>
      </c>
      <c r="CV194">
        <f>IF(ISNA(CR194),NA(),INDEX(Capability!$L$5:$L$54,$B$21))</f>
        <v/>
      </c>
      <c r="CW194">
        <f>IF(OR(ISNA(CS194),ISNA(CS193)),NA(),ABS(CS194-CS193))</f>
        <v/>
      </c>
      <c r="CX194">
        <f>IF(ISNA(CR194),NA(),INDEX(Capability!$N$5:$N$54,$B$21))</f>
        <v/>
      </c>
      <c r="CY194">
        <f>IF(ISNA(CR194),NA(),IF(OR(INDEX(Capability!$Q$5:$Q$54,$B$21)="",Settings!$F$7&lt;&gt;"Y"),NA(),INDEX(Capability!$Q$5:$Q$54,$B$21)))</f>
        <v/>
      </c>
      <c r="CZ194">
        <f>IF(ISNA(CR194),NA(),IF(OR(INDEX(Capability!$P$5:$P$54,$B$21)="",Settings!$F$7&lt;&gt;"Y"),NA(),INDEX(Capability!$P$5:$P$54,$B$21)))</f>
        <v/>
      </c>
      <c r="DH194">
        <f>IF((DK$1+190)&gt;DI$1,NA(),(DK$1+190)-4)</f>
        <v/>
      </c>
      <c r="DI194">
        <f>IF((DK$1+190)&gt;DI$1,NA(),INDEX('Data Entry'!$H$5:$BE$10004,(DK$1+190)-4,$B$22))</f>
        <v/>
      </c>
      <c r="DJ194">
        <f>IF(ISNA(DH194),NA(),INDEX(Capability!$K$5:$K$54,$B$22))</f>
        <v/>
      </c>
      <c r="DK194">
        <f>IF(ISNA(DH194),NA(),INDEX(Capability!$J$5:$J$54,$B$22))</f>
        <v/>
      </c>
      <c r="DL194">
        <f>IF(ISNA(DH194),NA(),INDEX(Capability!$L$5:$L$54,$B$22))</f>
        <v/>
      </c>
      <c r="DM194">
        <f>IF(OR(ISNA(DI194),ISNA(DI193)),NA(),ABS(DI194-DI193))</f>
        <v/>
      </c>
      <c r="DN194">
        <f>IF(ISNA(DH194),NA(),INDEX(Capability!$N$5:$N$54,$B$22))</f>
        <v/>
      </c>
      <c r="DO194">
        <f>IF(ISNA(DH194),NA(),IF(OR(INDEX(Capability!$Q$5:$Q$54,$B$22)="",Settings!$F$7&lt;&gt;"Y"),NA(),INDEX(Capability!$Q$5:$Q$54,$B$22)))</f>
        <v/>
      </c>
      <c r="DP194">
        <f>IF(ISNA(DH194),NA(),IF(OR(INDEX(Capability!$P$5:$P$54,$B$22)="",Settings!$F$7&lt;&gt;"Y"),NA(),INDEX(Capability!$P$5:$P$54,$B$22)))</f>
        <v/>
      </c>
      <c r="DX194">
        <f>IF((EA$1+190)&gt;DY$1,NA(),(EA$1+190)-4)</f>
        <v/>
      </c>
      <c r="DY194">
        <f>IF((EA$1+190)&gt;DY$1,NA(),INDEX('Data Entry'!$H$5:$BE$10004,(EA$1+190)-4,$B$23))</f>
        <v/>
      </c>
      <c r="DZ194">
        <f>IF(ISNA(DX194),NA(),INDEX(Capability!$K$5:$K$54,$B$23))</f>
        <v/>
      </c>
      <c r="EA194">
        <f>IF(ISNA(DX194),NA(),INDEX(Capability!$J$5:$J$54,$B$23))</f>
        <v/>
      </c>
      <c r="EB194">
        <f>IF(ISNA(DX194),NA(),INDEX(Capability!$L$5:$L$54,$B$23))</f>
        <v/>
      </c>
      <c r="EC194">
        <f>IF(OR(ISNA(DY194),ISNA(DY193)),NA(),ABS(DY194-DY193))</f>
        <v/>
      </c>
      <c r="ED194">
        <f>IF(ISNA(DX194),NA(),INDEX(Capability!$N$5:$N$54,$B$23))</f>
        <v/>
      </c>
      <c r="EE194">
        <f>IF(ISNA(DX194),NA(),IF(OR(INDEX(Capability!$Q$5:$Q$54,$B$23)="",Settings!$F$7&lt;&gt;"Y"),NA(),INDEX(Capability!$Q$5:$Q$54,$B$23)))</f>
        <v/>
      </c>
      <c r="EF194">
        <f>IF(ISNA(DX194),NA(),IF(OR(INDEX(Capability!$P$5:$P$54,$B$23)="",Settings!$F$7&lt;&gt;"Y"),NA(),INDEX(Capability!$P$5:$P$54,$B$23)))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R195">
        <f>IF((CU$1+191)&gt;CS$1,NA(),(CU$1+191)-4)</f>
        <v/>
      </c>
      <c r="CS195">
        <f>IF((CU$1+191)&gt;CS$1,NA(),INDEX('Data Entry'!$H$5:$BE$10004,(CU$1+191)-4,$B$21))</f>
        <v/>
      </c>
      <c r="CT195">
        <f>IF(ISNA(CR195),NA(),INDEX(Capability!$K$5:$K$54,$B$21))</f>
        <v/>
      </c>
      <c r="CU195">
        <f>IF(ISNA(CR195),NA(),INDEX(Capability!$J$5:$J$54,$B$21))</f>
        <v/>
      </c>
      <c r="CV195">
        <f>IF(ISNA(CR195),NA(),INDEX(Capability!$L$5:$L$54,$B$21))</f>
        <v/>
      </c>
      <c r="CW195">
        <f>IF(OR(ISNA(CS195),ISNA(CS194)),NA(),ABS(CS195-CS194))</f>
        <v/>
      </c>
      <c r="CX195">
        <f>IF(ISNA(CR195),NA(),INDEX(Capability!$N$5:$N$54,$B$21))</f>
        <v/>
      </c>
      <c r="CY195">
        <f>IF(ISNA(CR195),NA(),IF(OR(INDEX(Capability!$Q$5:$Q$54,$B$21)="",Settings!$F$7&lt;&gt;"Y"),NA(),INDEX(Capability!$Q$5:$Q$54,$B$21)))</f>
        <v/>
      </c>
      <c r="CZ195">
        <f>IF(ISNA(CR195),NA(),IF(OR(INDEX(Capability!$P$5:$P$54,$B$21)="",Settings!$F$7&lt;&gt;"Y"),NA(),INDEX(Capability!$P$5:$P$54,$B$21)))</f>
        <v/>
      </c>
      <c r="DH195">
        <f>IF((DK$1+191)&gt;DI$1,NA(),(DK$1+191)-4)</f>
        <v/>
      </c>
      <c r="DI195">
        <f>IF((DK$1+191)&gt;DI$1,NA(),INDEX('Data Entry'!$H$5:$BE$10004,(DK$1+191)-4,$B$22))</f>
        <v/>
      </c>
      <c r="DJ195">
        <f>IF(ISNA(DH195),NA(),INDEX(Capability!$K$5:$K$54,$B$22))</f>
        <v/>
      </c>
      <c r="DK195">
        <f>IF(ISNA(DH195),NA(),INDEX(Capability!$J$5:$J$54,$B$22))</f>
        <v/>
      </c>
      <c r="DL195">
        <f>IF(ISNA(DH195),NA(),INDEX(Capability!$L$5:$L$54,$B$22))</f>
        <v/>
      </c>
      <c r="DM195">
        <f>IF(OR(ISNA(DI195),ISNA(DI194)),NA(),ABS(DI195-DI194))</f>
        <v/>
      </c>
      <c r="DN195">
        <f>IF(ISNA(DH195),NA(),INDEX(Capability!$N$5:$N$54,$B$22))</f>
        <v/>
      </c>
      <c r="DO195">
        <f>IF(ISNA(DH195),NA(),IF(OR(INDEX(Capability!$Q$5:$Q$54,$B$22)="",Settings!$F$7&lt;&gt;"Y"),NA(),INDEX(Capability!$Q$5:$Q$54,$B$22)))</f>
        <v/>
      </c>
      <c r="DP195">
        <f>IF(ISNA(DH195),NA(),IF(OR(INDEX(Capability!$P$5:$P$54,$B$22)="",Settings!$F$7&lt;&gt;"Y"),NA(),INDEX(Capability!$P$5:$P$54,$B$22)))</f>
        <v/>
      </c>
      <c r="DX195">
        <f>IF((EA$1+191)&gt;DY$1,NA(),(EA$1+191)-4)</f>
        <v/>
      </c>
      <c r="DY195">
        <f>IF((EA$1+191)&gt;DY$1,NA(),INDEX('Data Entry'!$H$5:$BE$10004,(EA$1+191)-4,$B$23))</f>
        <v/>
      </c>
      <c r="DZ195">
        <f>IF(ISNA(DX195),NA(),INDEX(Capability!$K$5:$K$54,$B$23))</f>
        <v/>
      </c>
      <c r="EA195">
        <f>IF(ISNA(DX195),NA(),INDEX(Capability!$J$5:$J$54,$B$23))</f>
        <v/>
      </c>
      <c r="EB195">
        <f>IF(ISNA(DX195),NA(),INDEX(Capability!$L$5:$L$54,$B$23))</f>
        <v/>
      </c>
      <c r="EC195">
        <f>IF(OR(ISNA(DY195),ISNA(DY194)),NA(),ABS(DY195-DY194))</f>
        <v/>
      </c>
      <c r="ED195">
        <f>IF(ISNA(DX195),NA(),INDEX(Capability!$N$5:$N$54,$B$23))</f>
        <v/>
      </c>
      <c r="EE195">
        <f>IF(ISNA(DX195),NA(),IF(OR(INDEX(Capability!$Q$5:$Q$54,$B$23)="",Settings!$F$7&lt;&gt;"Y"),NA(),INDEX(Capability!$Q$5:$Q$54,$B$23)))</f>
        <v/>
      </c>
      <c r="EF195">
        <f>IF(ISNA(DX195),NA(),IF(OR(INDEX(Capability!$P$5:$P$54,$B$23)="",Settings!$F$7&lt;&gt;"Y"),NA(),INDEX(Capability!$P$5:$P$54,$B$23)))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R196">
        <f>IF((CU$1+192)&gt;CS$1,NA(),(CU$1+192)-4)</f>
        <v/>
      </c>
      <c r="CS196">
        <f>IF((CU$1+192)&gt;CS$1,NA(),INDEX('Data Entry'!$H$5:$BE$10004,(CU$1+192)-4,$B$21))</f>
        <v/>
      </c>
      <c r="CT196">
        <f>IF(ISNA(CR196),NA(),INDEX(Capability!$K$5:$K$54,$B$21))</f>
        <v/>
      </c>
      <c r="CU196">
        <f>IF(ISNA(CR196),NA(),INDEX(Capability!$J$5:$J$54,$B$21))</f>
        <v/>
      </c>
      <c r="CV196">
        <f>IF(ISNA(CR196),NA(),INDEX(Capability!$L$5:$L$54,$B$21))</f>
        <v/>
      </c>
      <c r="CW196">
        <f>IF(OR(ISNA(CS196),ISNA(CS195)),NA(),ABS(CS196-CS195))</f>
        <v/>
      </c>
      <c r="CX196">
        <f>IF(ISNA(CR196),NA(),INDEX(Capability!$N$5:$N$54,$B$21))</f>
        <v/>
      </c>
      <c r="CY196">
        <f>IF(ISNA(CR196),NA(),IF(OR(INDEX(Capability!$Q$5:$Q$54,$B$21)="",Settings!$F$7&lt;&gt;"Y"),NA(),INDEX(Capability!$Q$5:$Q$54,$B$21)))</f>
        <v/>
      </c>
      <c r="CZ196">
        <f>IF(ISNA(CR196),NA(),IF(OR(INDEX(Capability!$P$5:$P$54,$B$21)="",Settings!$F$7&lt;&gt;"Y"),NA(),INDEX(Capability!$P$5:$P$54,$B$21)))</f>
        <v/>
      </c>
      <c r="DH196">
        <f>IF((DK$1+192)&gt;DI$1,NA(),(DK$1+192)-4)</f>
        <v/>
      </c>
      <c r="DI196">
        <f>IF((DK$1+192)&gt;DI$1,NA(),INDEX('Data Entry'!$H$5:$BE$10004,(DK$1+192)-4,$B$22))</f>
        <v/>
      </c>
      <c r="DJ196">
        <f>IF(ISNA(DH196),NA(),INDEX(Capability!$K$5:$K$54,$B$22))</f>
        <v/>
      </c>
      <c r="DK196">
        <f>IF(ISNA(DH196),NA(),INDEX(Capability!$J$5:$J$54,$B$22))</f>
        <v/>
      </c>
      <c r="DL196">
        <f>IF(ISNA(DH196),NA(),INDEX(Capability!$L$5:$L$54,$B$22))</f>
        <v/>
      </c>
      <c r="DM196">
        <f>IF(OR(ISNA(DI196),ISNA(DI195)),NA(),ABS(DI196-DI195))</f>
        <v/>
      </c>
      <c r="DN196">
        <f>IF(ISNA(DH196),NA(),INDEX(Capability!$N$5:$N$54,$B$22))</f>
        <v/>
      </c>
      <c r="DO196">
        <f>IF(ISNA(DH196),NA(),IF(OR(INDEX(Capability!$Q$5:$Q$54,$B$22)="",Settings!$F$7&lt;&gt;"Y"),NA(),INDEX(Capability!$Q$5:$Q$54,$B$22)))</f>
        <v/>
      </c>
      <c r="DP196">
        <f>IF(ISNA(DH196),NA(),IF(OR(INDEX(Capability!$P$5:$P$54,$B$22)="",Settings!$F$7&lt;&gt;"Y"),NA(),INDEX(Capability!$P$5:$P$54,$B$22)))</f>
        <v/>
      </c>
      <c r="DX196">
        <f>IF((EA$1+192)&gt;DY$1,NA(),(EA$1+192)-4)</f>
        <v/>
      </c>
      <c r="DY196">
        <f>IF((EA$1+192)&gt;DY$1,NA(),INDEX('Data Entry'!$H$5:$BE$10004,(EA$1+192)-4,$B$23))</f>
        <v/>
      </c>
      <c r="DZ196">
        <f>IF(ISNA(DX196),NA(),INDEX(Capability!$K$5:$K$54,$B$23))</f>
        <v/>
      </c>
      <c r="EA196">
        <f>IF(ISNA(DX196),NA(),INDEX(Capability!$J$5:$J$54,$B$23))</f>
        <v/>
      </c>
      <c r="EB196">
        <f>IF(ISNA(DX196),NA(),INDEX(Capability!$L$5:$L$54,$B$23))</f>
        <v/>
      </c>
      <c r="EC196">
        <f>IF(OR(ISNA(DY196),ISNA(DY195)),NA(),ABS(DY196-DY195))</f>
        <v/>
      </c>
      <c r="ED196">
        <f>IF(ISNA(DX196),NA(),INDEX(Capability!$N$5:$N$54,$B$23))</f>
        <v/>
      </c>
      <c r="EE196">
        <f>IF(ISNA(DX196),NA(),IF(OR(INDEX(Capability!$Q$5:$Q$54,$B$23)="",Settings!$F$7&lt;&gt;"Y"),NA(),INDEX(Capability!$Q$5:$Q$54,$B$23)))</f>
        <v/>
      </c>
      <c r="EF196">
        <f>IF(ISNA(DX196),NA(),IF(OR(INDEX(Capability!$P$5:$P$54,$B$23)="",Settings!$F$7&lt;&gt;"Y"),NA(),INDEX(Capability!$P$5:$P$54,$B$23)))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R197">
        <f>IF((CU$1+193)&gt;CS$1,NA(),(CU$1+193)-4)</f>
        <v/>
      </c>
      <c r="CS197">
        <f>IF((CU$1+193)&gt;CS$1,NA(),INDEX('Data Entry'!$H$5:$BE$10004,(CU$1+193)-4,$B$21))</f>
        <v/>
      </c>
      <c r="CT197">
        <f>IF(ISNA(CR197),NA(),INDEX(Capability!$K$5:$K$54,$B$21))</f>
        <v/>
      </c>
      <c r="CU197">
        <f>IF(ISNA(CR197),NA(),INDEX(Capability!$J$5:$J$54,$B$21))</f>
        <v/>
      </c>
      <c r="CV197">
        <f>IF(ISNA(CR197),NA(),INDEX(Capability!$L$5:$L$54,$B$21))</f>
        <v/>
      </c>
      <c r="CW197">
        <f>IF(OR(ISNA(CS197),ISNA(CS196)),NA(),ABS(CS197-CS196))</f>
        <v/>
      </c>
      <c r="CX197">
        <f>IF(ISNA(CR197),NA(),INDEX(Capability!$N$5:$N$54,$B$21))</f>
        <v/>
      </c>
      <c r="CY197">
        <f>IF(ISNA(CR197),NA(),IF(OR(INDEX(Capability!$Q$5:$Q$54,$B$21)="",Settings!$F$7&lt;&gt;"Y"),NA(),INDEX(Capability!$Q$5:$Q$54,$B$21)))</f>
        <v/>
      </c>
      <c r="CZ197">
        <f>IF(ISNA(CR197),NA(),IF(OR(INDEX(Capability!$P$5:$P$54,$B$21)="",Settings!$F$7&lt;&gt;"Y"),NA(),INDEX(Capability!$P$5:$P$54,$B$21)))</f>
        <v/>
      </c>
      <c r="DH197">
        <f>IF((DK$1+193)&gt;DI$1,NA(),(DK$1+193)-4)</f>
        <v/>
      </c>
      <c r="DI197">
        <f>IF((DK$1+193)&gt;DI$1,NA(),INDEX('Data Entry'!$H$5:$BE$10004,(DK$1+193)-4,$B$22))</f>
        <v/>
      </c>
      <c r="DJ197">
        <f>IF(ISNA(DH197),NA(),INDEX(Capability!$K$5:$K$54,$B$22))</f>
        <v/>
      </c>
      <c r="DK197">
        <f>IF(ISNA(DH197),NA(),INDEX(Capability!$J$5:$J$54,$B$22))</f>
        <v/>
      </c>
      <c r="DL197">
        <f>IF(ISNA(DH197),NA(),INDEX(Capability!$L$5:$L$54,$B$22))</f>
        <v/>
      </c>
      <c r="DM197">
        <f>IF(OR(ISNA(DI197),ISNA(DI196)),NA(),ABS(DI197-DI196))</f>
        <v/>
      </c>
      <c r="DN197">
        <f>IF(ISNA(DH197),NA(),INDEX(Capability!$N$5:$N$54,$B$22))</f>
        <v/>
      </c>
      <c r="DO197">
        <f>IF(ISNA(DH197),NA(),IF(OR(INDEX(Capability!$Q$5:$Q$54,$B$22)="",Settings!$F$7&lt;&gt;"Y"),NA(),INDEX(Capability!$Q$5:$Q$54,$B$22)))</f>
        <v/>
      </c>
      <c r="DP197">
        <f>IF(ISNA(DH197),NA(),IF(OR(INDEX(Capability!$P$5:$P$54,$B$22)="",Settings!$F$7&lt;&gt;"Y"),NA(),INDEX(Capability!$P$5:$P$54,$B$22)))</f>
        <v/>
      </c>
      <c r="DX197">
        <f>IF((EA$1+193)&gt;DY$1,NA(),(EA$1+193)-4)</f>
        <v/>
      </c>
      <c r="DY197">
        <f>IF((EA$1+193)&gt;DY$1,NA(),INDEX('Data Entry'!$H$5:$BE$10004,(EA$1+193)-4,$B$23))</f>
        <v/>
      </c>
      <c r="DZ197">
        <f>IF(ISNA(DX197),NA(),INDEX(Capability!$K$5:$K$54,$B$23))</f>
        <v/>
      </c>
      <c r="EA197">
        <f>IF(ISNA(DX197),NA(),INDEX(Capability!$J$5:$J$54,$B$23))</f>
        <v/>
      </c>
      <c r="EB197">
        <f>IF(ISNA(DX197),NA(),INDEX(Capability!$L$5:$L$54,$B$23))</f>
        <v/>
      </c>
      <c r="EC197">
        <f>IF(OR(ISNA(DY197),ISNA(DY196)),NA(),ABS(DY197-DY196))</f>
        <v/>
      </c>
      <c r="ED197">
        <f>IF(ISNA(DX197),NA(),INDEX(Capability!$N$5:$N$54,$B$23))</f>
        <v/>
      </c>
      <c r="EE197">
        <f>IF(ISNA(DX197),NA(),IF(OR(INDEX(Capability!$Q$5:$Q$54,$B$23)="",Settings!$F$7&lt;&gt;"Y"),NA(),INDEX(Capability!$Q$5:$Q$54,$B$23)))</f>
        <v/>
      </c>
      <c r="EF197">
        <f>IF(ISNA(DX197),NA(),IF(OR(INDEX(Capability!$P$5:$P$54,$B$23)="",Settings!$F$7&lt;&gt;"Y"),NA(),INDEX(Capability!$P$5:$P$54,$B$23)))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R198">
        <f>IF((CU$1+194)&gt;CS$1,NA(),(CU$1+194)-4)</f>
        <v/>
      </c>
      <c r="CS198">
        <f>IF((CU$1+194)&gt;CS$1,NA(),INDEX('Data Entry'!$H$5:$BE$10004,(CU$1+194)-4,$B$21))</f>
        <v/>
      </c>
      <c r="CT198">
        <f>IF(ISNA(CR198),NA(),INDEX(Capability!$K$5:$K$54,$B$21))</f>
        <v/>
      </c>
      <c r="CU198">
        <f>IF(ISNA(CR198),NA(),INDEX(Capability!$J$5:$J$54,$B$21))</f>
        <v/>
      </c>
      <c r="CV198">
        <f>IF(ISNA(CR198),NA(),INDEX(Capability!$L$5:$L$54,$B$21))</f>
        <v/>
      </c>
      <c r="CW198">
        <f>IF(OR(ISNA(CS198),ISNA(CS197)),NA(),ABS(CS198-CS197))</f>
        <v/>
      </c>
      <c r="CX198">
        <f>IF(ISNA(CR198),NA(),INDEX(Capability!$N$5:$N$54,$B$21))</f>
        <v/>
      </c>
      <c r="CY198">
        <f>IF(ISNA(CR198),NA(),IF(OR(INDEX(Capability!$Q$5:$Q$54,$B$21)="",Settings!$F$7&lt;&gt;"Y"),NA(),INDEX(Capability!$Q$5:$Q$54,$B$21)))</f>
        <v/>
      </c>
      <c r="CZ198">
        <f>IF(ISNA(CR198),NA(),IF(OR(INDEX(Capability!$P$5:$P$54,$B$21)="",Settings!$F$7&lt;&gt;"Y"),NA(),INDEX(Capability!$P$5:$P$54,$B$21)))</f>
        <v/>
      </c>
      <c r="DH198">
        <f>IF((DK$1+194)&gt;DI$1,NA(),(DK$1+194)-4)</f>
        <v/>
      </c>
      <c r="DI198">
        <f>IF((DK$1+194)&gt;DI$1,NA(),INDEX('Data Entry'!$H$5:$BE$10004,(DK$1+194)-4,$B$22))</f>
        <v/>
      </c>
      <c r="DJ198">
        <f>IF(ISNA(DH198),NA(),INDEX(Capability!$K$5:$K$54,$B$22))</f>
        <v/>
      </c>
      <c r="DK198">
        <f>IF(ISNA(DH198),NA(),INDEX(Capability!$J$5:$J$54,$B$22))</f>
        <v/>
      </c>
      <c r="DL198">
        <f>IF(ISNA(DH198),NA(),INDEX(Capability!$L$5:$L$54,$B$22))</f>
        <v/>
      </c>
      <c r="DM198">
        <f>IF(OR(ISNA(DI198),ISNA(DI197)),NA(),ABS(DI198-DI197))</f>
        <v/>
      </c>
      <c r="DN198">
        <f>IF(ISNA(DH198),NA(),INDEX(Capability!$N$5:$N$54,$B$22))</f>
        <v/>
      </c>
      <c r="DO198">
        <f>IF(ISNA(DH198),NA(),IF(OR(INDEX(Capability!$Q$5:$Q$54,$B$22)="",Settings!$F$7&lt;&gt;"Y"),NA(),INDEX(Capability!$Q$5:$Q$54,$B$22)))</f>
        <v/>
      </c>
      <c r="DP198">
        <f>IF(ISNA(DH198),NA(),IF(OR(INDEX(Capability!$P$5:$P$54,$B$22)="",Settings!$F$7&lt;&gt;"Y"),NA(),INDEX(Capability!$P$5:$P$54,$B$22)))</f>
        <v/>
      </c>
      <c r="DX198">
        <f>IF((EA$1+194)&gt;DY$1,NA(),(EA$1+194)-4)</f>
        <v/>
      </c>
      <c r="DY198">
        <f>IF((EA$1+194)&gt;DY$1,NA(),INDEX('Data Entry'!$H$5:$BE$10004,(EA$1+194)-4,$B$23))</f>
        <v/>
      </c>
      <c r="DZ198">
        <f>IF(ISNA(DX198),NA(),INDEX(Capability!$K$5:$K$54,$B$23))</f>
        <v/>
      </c>
      <c r="EA198">
        <f>IF(ISNA(DX198),NA(),INDEX(Capability!$J$5:$J$54,$B$23))</f>
        <v/>
      </c>
      <c r="EB198">
        <f>IF(ISNA(DX198),NA(),INDEX(Capability!$L$5:$L$54,$B$23))</f>
        <v/>
      </c>
      <c r="EC198">
        <f>IF(OR(ISNA(DY198),ISNA(DY197)),NA(),ABS(DY198-DY197))</f>
        <v/>
      </c>
      <c r="ED198">
        <f>IF(ISNA(DX198),NA(),INDEX(Capability!$N$5:$N$54,$B$23))</f>
        <v/>
      </c>
      <c r="EE198">
        <f>IF(ISNA(DX198),NA(),IF(OR(INDEX(Capability!$Q$5:$Q$54,$B$23)="",Settings!$F$7&lt;&gt;"Y"),NA(),INDEX(Capability!$Q$5:$Q$54,$B$23)))</f>
        <v/>
      </c>
      <c r="EF198">
        <f>IF(ISNA(DX198),NA(),IF(OR(INDEX(Capability!$P$5:$P$54,$B$23)="",Settings!$F$7&lt;&gt;"Y"),NA(),INDEX(Capability!$P$5:$P$54,$B$23)))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R199">
        <f>IF((CU$1+195)&gt;CS$1,NA(),(CU$1+195)-4)</f>
        <v/>
      </c>
      <c r="CS199">
        <f>IF((CU$1+195)&gt;CS$1,NA(),INDEX('Data Entry'!$H$5:$BE$10004,(CU$1+195)-4,$B$21))</f>
        <v/>
      </c>
      <c r="CT199">
        <f>IF(ISNA(CR199),NA(),INDEX(Capability!$K$5:$K$54,$B$21))</f>
        <v/>
      </c>
      <c r="CU199">
        <f>IF(ISNA(CR199),NA(),INDEX(Capability!$J$5:$J$54,$B$21))</f>
        <v/>
      </c>
      <c r="CV199">
        <f>IF(ISNA(CR199),NA(),INDEX(Capability!$L$5:$L$54,$B$21))</f>
        <v/>
      </c>
      <c r="CW199">
        <f>IF(OR(ISNA(CS199),ISNA(CS198)),NA(),ABS(CS199-CS198))</f>
        <v/>
      </c>
      <c r="CX199">
        <f>IF(ISNA(CR199),NA(),INDEX(Capability!$N$5:$N$54,$B$21))</f>
        <v/>
      </c>
      <c r="CY199">
        <f>IF(ISNA(CR199),NA(),IF(OR(INDEX(Capability!$Q$5:$Q$54,$B$21)="",Settings!$F$7&lt;&gt;"Y"),NA(),INDEX(Capability!$Q$5:$Q$54,$B$21)))</f>
        <v/>
      </c>
      <c r="CZ199">
        <f>IF(ISNA(CR199),NA(),IF(OR(INDEX(Capability!$P$5:$P$54,$B$21)="",Settings!$F$7&lt;&gt;"Y"),NA(),INDEX(Capability!$P$5:$P$54,$B$21)))</f>
        <v/>
      </c>
      <c r="DH199">
        <f>IF((DK$1+195)&gt;DI$1,NA(),(DK$1+195)-4)</f>
        <v/>
      </c>
      <c r="DI199">
        <f>IF((DK$1+195)&gt;DI$1,NA(),INDEX('Data Entry'!$H$5:$BE$10004,(DK$1+195)-4,$B$22))</f>
        <v/>
      </c>
      <c r="DJ199">
        <f>IF(ISNA(DH199),NA(),INDEX(Capability!$K$5:$K$54,$B$22))</f>
        <v/>
      </c>
      <c r="DK199">
        <f>IF(ISNA(DH199),NA(),INDEX(Capability!$J$5:$J$54,$B$22))</f>
        <v/>
      </c>
      <c r="DL199">
        <f>IF(ISNA(DH199),NA(),INDEX(Capability!$L$5:$L$54,$B$22))</f>
        <v/>
      </c>
      <c r="DM199">
        <f>IF(OR(ISNA(DI199),ISNA(DI198)),NA(),ABS(DI199-DI198))</f>
        <v/>
      </c>
      <c r="DN199">
        <f>IF(ISNA(DH199),NA(),INDEX(Capability!$N$5:$N$54,$B$22))</f>
        <v/>
      </c>
      <c r="DO199">
        <f>IF(ISNA(DH199),NA(),IF(OR(INDEX(Capability!$Q$5:$Q$54,$B$22)="",Settings!$F$7&lt;&gt;"Y"),NA(),INDEX(Capability!$Q$5:$Q$54,$B$22)))</f>
        <v/>
      </c>
      <c r="DP199">
        <f>IF(ISNA(DH199),NA(),IF(OR(INDEX(Capability!$P$5:$P$54,$B$22)="",Settings!$F$7&lt;&gt;"Y"),NA(),INDEX(Capability!$P$5:$P$54,$B$22)))</f>
        <v/>
      </c>
      <c r="DX199">
        <f>IF((EA$1+195)&gt;DY$1,NA(),(EA$1+195)-4)</f>
        <v/>
      </c>
      <c r="DY199">
        <f>IF((EA$1+195)&gt;DY$1,NA(),INDEX('Data Entry'!$H$5:$BE$10004,(EA$1+195)-4,$B$23))</f>
        <v/>
      </c>
      <c r="DZ199">
        <f>IF(ISNA(DX199),NA(),INDEX(Capability!$K$5:$K$54,$B$23))</f>
        <v/>
      </c>
      <c r="EA199">
        <f>IF(ISNA(DX199),NA(),INDEX(Capability!$J$5:$J$54,$B$23))</f>
        <v/>
      </c>
      <c r="EB199">
        <f>IF(ISNA(DX199),NA(),INDEX(Capability!$L$5:$L$54,$B$23))</f>
        <v/>
      </c>
      <c r="EC199">
        <f>IF(OR(ISNA(DY199),ISNA(DY198)),NA(),ABS(DY199-DY198))</f>
        <v/>
      </c>
      <c r="ED199">
        <f>IF(ISNA(DX199),NA(),INDEX(Capability!$N$5:$N$54,$B$23))</f>
        <v/>
      </c>
      <c r="EE199">
        <f>IF(ISNA(DX199),NA(),IF(OR(INDEX(Capability!$Q$5:$Q$54,$B$23)="",Settings!$F$7&lt;&gt;"Y"),NA(),INDEX(Capability!$Q$5:$Q$54,$B$23)))</f>
        <v/>
      </c>
      <c r="EF199">
        <f>IF(ISNA(DX199),NA(),IF(OR(INDEX(Capability!$P$5:$P$54,$B$23)="",Settings!$F$7&lt;&gt;"Y"),NA(),INDEX(Capability!$P$5:$P$54,$B$23)))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R200">
        <f>IF((CU$1+196)&gt;CS$1,NA(),(CU$1+196)-4)</f>
        <v/>
      </c>
      <c r="CS200">
        <f>IF((CU$1+196)&gt;CS$1,NA(),INDEX('Data Entry'!$H$5:$BE$10004,(CU$1+196)-4,$B$21))</f>
        <v/>
      </c>
      <c r="CT200">
        <f>IF(ISNA(CR200),NA(),INDEX(Capability!$K$5:$K$54,$B$21))</f>
        <v/>
      </c>
      <c r="CU200">
        <f>IF(ISNA(CR200),NA(),INDEX(Capability!$J$5:$J$54,$B$21))</f>
        <v/>
      </c>
      <c r="CV200">
        <f>IF(ISNA(CR200),NA(),INDEX(Capability!$L$5:$L$54,$B$21))</f>
        <v/>
      </c>
      <c r="CW200">
        <f>IF(OR(ISNA(CS200),ISNA(CS199)),NA(),ABS(CS200-CS199))</f>
        <v/>
      </c>
      <c r="CX200">
        <f>IF(ISNA(CR200),NA(),INDEX(Capability!$N$5:$N$54,$B$21))</f>
        <v/>
      </c>
      <c r="CY200">
        <f>IF(ISNA(CR200),NA(),IF(OR(INDEX(Capability!$Q$5:$Q$54,$B$21)="",Settings!$F$7&lt;&gt;"Y"),NA(),INDEX(Capability!$Q$5:$Q$54,$B$21)))</f>
        <v/>
      </c>
      <c r="CZ200">
        <f>IF(ISNA(CR200),NA(),IF(OR(INDEX(Capability!$P$5:$P$54,$B$21)="",Settings!$F$7&lt;&gt;"Y"),NA(),INDEX(Capability!$P$5:$P$54,$B$21)))</f>
        <v/>
      </c>
      <c r="DH200">
        <f>IF((DK$1+196)&gt;DI$1,NA(),(DK$1+196)-4)</f>
        <v/>
      </c>
      <c r="DI200">
        <f>IF((DK$1+196)&gt;DI$1,NA(),INDEX('Data Entry'!$H$5:$BE$10004,(DK$1+196)-4,$B$22))</f>
        <v/>
      </c>
      <c r="DJ200">
        <f>IF(ISNA(DH200),NA(),INDEX(Capability!$K$5:$K$54,$B$22))</f>
        <v/>
      </c>
      <c r="DK200">
        <f>IF(ISNA(DH200),NA(),INDEX(Capability!$J$5:$J$54,$B$22))</f>
        <v/>
      </c>
      <c r="DL200">
        <f>IF(ISNA(DH200),NA(),INDEX(Capability!$L$5:$L$54,$B$22))</f>
        <v/>
      </c>
      <c r="DM200">
        <f>IF(OR(ISNA(DI200),ISNA(DI199)),NA(),ABS(DI200-DI199))</f>
        <v/>
      </c>
      <c r="DN200">
        <f>IF(ISNA(DH200),NA(),INDEX(Capability!$N$5:$N$54,$B$22))</f>
        <v/>
      </c>
      <c r="DO200">
        <f>IF(ISNA(DH200),NA(),IF(OR(INDEX(Capability!$Q$5:$Q$54,$B$22)="",Settings!$F$7&lt;&gt;"Y"),NA(),INDEX(Capability!$Q$5:$Q$54,$B$22)))</f>
        <v/>
      </c>
      <c r="DP200">
        <f>IF(ISNA(DH200),NA(),IF(OR(INDEX(Capability!$P$5:$P$54,$B$22)="",Settings!$F$7&lt;&gt;"Y"),NA(),INDEX(Capability!$P$5:$P$54,$B$22)))</f>
        <v/>
      </c>
      <c r="DX200">
        <f>IF((EA$1+196)&gt;DY$1,NA(),(EA$1+196)-4)</f>
        <v/>
      </c>
      <c r="DY200">
        <f>IF((EA$1+196)&gt;DY$1,NA(),INDEX('Data Entry'!$H$5:$BE$10004,(EA$1+196)-4,$B$23))</f>
        <v/>
      </c>
      <c r="DZ200">
        <f>IF(ISNA(DX200),NA(),INDEX(Capability!$K$5:$K$54,$B$23))</f>
        <v/>
      </c>
      <c r="EA200">
        <f>IF(ISNA(DX200),NA(),INDEX(Capability!$J$5:$J$54,$B$23))</f>
        <v/>
      </c>
      <c r="EB200">
        <f>IF(ISNA(DX200),NA(),INDEX(Capability!$L$5:$L$54,$B$23))</f>
        <v/>
      </c>
      <c r="EC200">
        <f>IF(OR(ISNA(DY200),ISNA(DY199)),NA(),ABS(DY200-DY199))</f>
        <v/>
      </c>
      <c r="ED200">
        <f>IF(ISNA(DX200),NA(),INDEX(Capability!$N$5:$N$54,$B$23))</f>
        <v/>
      </c>
      <c r="EE200">
        <f>IF(ISNA(DX200),NA(),IF(OR(INDEX(Capability!$Q$5:$Q$54,$B$23)="",Settings!$F$7&lt;&gt;"Y"),NA(),INDEX(Capability!$Q$5:$Q$54,$B$23)))</f>
        <v/>
      </c>
      <c r="EF200">
        <f>IF(ISNA(DX200),NA(),IF(OR(INDEX(Capability!$P$5:$P$54,$B$23)="",Settings!$F$7&lt;&gt;"Y"),NA(),INDEX(Capability!$P$5:$P$54,$B$23)))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R201">
        <f>IF((CU$1+197)&gt;CS$1,NA(),(CU$1+197)-4)</f>
        <v/>
      </c>
      <c r="CS201">
        <f>IF((CU$1+197)&gt;CS$1,NA(),INDEX('Data Entry'!$H$5:$BE$10004,(CU$1+197)-4,$B$21))</f>
        <v/>
      </c>
      <c r="CT201">
        <f>IF(ISNA(CR201),NA(),INDEX(Capability!$K$5:$K$54,$B$21))</f>
        <v/>
      </c>
      <c r="CU201">
        <f>IF(ISNA(CR201),NA(),INDEX(Capability!$J$5:$J$54,$B$21))</f>
        <v/>
      </c>
      <c r="CV201">
        <f>IF(ISNA(CR201),NA(),INDEX(Capability!$L$5:$L$54,$B$21))</f>
        <v/>
      </c>
      <c r="CW201">
        <f>IF(OR(ISNA(CS201),ISNA(CS200)),NA(),ABS(CS201-CS200))</f>
        <v/>
      </c>
      <c r="CX201">
        <f>IF(ISNA(CR201),NA(),INDEX(Capability!$N$5:$N$54,$B$21))</f>
        <v/>
      </c>
      <c r="CY201">
        <f>IF(ISNA(CR201),NA(),IF(OR(INDEX(Capability!$Q$5:$Q$54,$B$21)="",Settings!$F$7&lt;&gt;"Y"),NA(),INDEX(Capability!$Q$5:$Q$54,$B$21)))</f>
        <v/>
      </c>
      <c r="CZ201">
        <f>IF(ISNA(CR201),NA(),IF(OR(INDEX(Capability!$P$5:$P$54,$B$21)="",Settings!$F$7&lt;&gt;"Y"),NA(),INDEX(Capability!$P$5:$P$54,$B$21)))</f>
        <v/>
      </c>
      <c r="DH201">
        <f>IF((DK$1+197)&gt;DI$1,NA(),(DK$1+197)-4)</f>
        <v/>
      </c>
      <c r="DI201">
        <f>IF((DK$1+197)&gt;DI$1,NA(),INDEX('Data Entry'!$H$5:$BE$10004,(DK$1+197)-4,$B$22))</f>
        <v/>
      </c>
      <c r="DJ201">
        <f>IF(ISNA(DH201),NA(),INDEX(Capability!$K$5:$K$54,$B$22))</f>
        <v/>
      </c>
      <c r="DK201">
        <f>IF(ISNA(DH201),NA(),INDEX(Capability!$J$5:$J$54,$B$22))</f>
        <v/>
      </c>
      <c r="DL201">
        <f>IF(ISNA(DH201),NA(),INDEX(Capability!$L$5:$L$54,$B$22))</f>
        <v/>
      </c>
      <c r="DM201">
        <f>IF(OR(ISNA(DI201),ISNA(DI200)),NA(),ABS(DI201-DI200))</f>
        <v/>
      </c>
      <c r="DN201">
        <f>IF(ISNA(DH201),NA(),INDEX(Capability!$N$5:$N$54,$B$22))</f>
        <v/>
      </c>
      <c r="DO201">
        <f>IF(ISNA(DH201),NA(),IF(OR(INDEX(Capability!$Q$5:$Q$54,$B$22)="",Settings!$F$7&lt;&gt;"Y"),NA(),INDEX(Capability!$Q$5:$Q$54,$B$22)))</f>
        <v/>
      </c>
      <c r="DP201">
        <f>IF(ISNA(DH201),NA(),IF(OR(INDEX(Capability!$P$5:$P$54,$B$22)="",Settings!$F$7&lt;&gt;"Y"),NA(),INDEX(Capability!$P$5:$P$54,$B$22)))</f>
        <v/>
      </c>
      <c r="DX201">
        <f>IF((EA$1+197)&gt;DY$1,NA(),(EA$1+197)-4)</f>
        <v/>
      </c>
      <c r="DY201">
        <f>IF((EA$1+197)&gt;DY$1,NA(),INDEX('Data Entry'!$H$5:$BE$10004,(EA$1+197)-4,$B$23))</f>
        <v/>
      </c>
      <c r="DZ201">
        <f>IF(ISNA(DX201),NA(),INDEX(Capability!$K$5:$K$54,$B$23))</f>
        <v/>
      </c>
      <c r="EA201">
        <f>IF(ISNA(DX201),NA(),INDEX(Capability!$J$5:$J$54,$B$23))</f>
        <v/>
      </c>
      <c r="EB201">
        <f>IF(ISNA(DX201),NA(),INDEX(Capability!$L$5:$L$54,$B$23))</f>
        <v/>
      </c>
      <c r="EC201">
        <f>IF(OR(ISNA(DY201),ISNA(DY200)),NA(),ABS(DY201-DY200))</f>
        <v/>
      </c>
      <c r="ED201">
        <f>IF(ISNA(DX201),NA(),INDEX(Capability!$N$5:$N$54,$B$23))</f>
        <v/>
      </c>
      <c r="EE201">
        <f>IF(ISNA(DX201),NA(),IF(OR(INDEX(Capability!$Q$5:$Q$54,$B$23)="",Settings!$F$7&lt;&gt;"Y"),NA(),INDEX(Capability!$Q$5:$Q$54,$B$23)))</f>
        <v/>
      </c>
      <c r="EF201">
        <f>IF(ISNA(DX201),NA(),IF(OR(INDEX(Capability!$P$5:$P$54,$B$23)="",Settings!$F$7&lt;&gt;"Y"),NA(),INDEX(Capability!$P$5:$P$54,$B$23)))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R202">
        <f>IF((CU$1+198)&gt;CS$1,NA(),(CU$1+198)-4)</f>
        <v/>
      </c>
      <c r="CS202">
        <f>IF((CU$1+198)&gt;CS$1,NA(),INDEX('Data Entry'!$H$5:$BE$10004,(CU$1+198)-4,$B$21))</f>
        <v/>
      </c>
      <c r="CT202">
        <f>IF(ISNA(CR202),NA(),INDEX(Capability!$K$5:$K$54,$B$21))</f>
        <v/>
      </c>
      <c r="CU202">
        <f>IF(ISNA(CR202),NA(),INDEX(Capability!$J$5:$J$54,$B$21))</f>
        <v/>
      </c>
      <c r="CV202">
        <f>IF(ISNA(CR202),NA(),INDEX(Capability!$L$5:$L$54,$B$21))</f>
        <v/>
      </c>
      <c r="CW202">
        <f>IF(OR(ISNA(CS202),ISNA(CS201)),NA(),ABS(CS202-CS201))</f>
        <v/>
      </c>
      <c r="CX202">
        <f>IF(ISNA(CR202),NA(),INDEX(Capability!$N$5:$N$54,$B$21))</f>
        <v/>
      </c>
      <c r="CY202">
        <f>IF(ISNA(CR202),NA(),IF(OR(INDEX(Capability!$Q$5:$Q$54,$B$21)="",Settings!$F$7&lt;&gt;"Y"),NA(),INDEX(Capability!$Q$5:$Q$54,$B$21)))</f>
        <v/>
      </c>
      <c r="CZ202">
        <f>IF(ISNA(CR202),NA(),IF(OR(INDEX(Capability!$P$5:$P$54,$B$21)="",Settings!$F$7&lt;&gt;"Y"),NA(),INDEX(Capability!$P$5:$P$54,$B$21)))</f>
        <v/>
      </c>
      <c r="DH202">
        <f>IF((DK$1+198)&gt;DI$1,NA(),(DK$1+198)-4)</f>
        <v/>
      </c>
      <c r="DI202">
        <f>IF((DK$1+198)&gt;DI$1,NA(),INDEX('Data Entry'!$H$5:$BE$10004,(DK$1+198)-4,$B$22))</f>
        <v/>
      </c>
      <c r="DJ202">
        <f>IF(ISNA(DH202),NA(),INDEX(Capability!$K$5:$K$54,$B$22))</f>
        <v/>
      </c>
      <c r="DK202">
        <f>IF(ISNA(DH202),NA(),INDEX(Capability!$J$5:$J$54,$B$22))</f>
        <v/>
      </c>
      <c r="DL202">
        <f>IF(ISNA(DH202),NA(),INDEX(Capability!$L$5:$L$54,$B$22))</f>
        <v/>
      </c>
      <c r="DM202">
        <f>IF(OR(ISNA(DI202),ISNA(DI201)),NA(),ABS(DI202-DI201))</f>
        <v/>
      </c>
      <c r="DN202">
        <f>IF(ISNA(DH202),NA(),INDEX(Capability!$N$5:$N$54,$B$22))</f>
        <v/>
      </c>
      <c r="DO202">
        <f>IF(ISNA(DH202),NA(),IF(OR(INDEX(Capability!$Q$5:$Q$54,$B$22)="",Settings!$F$7&lt;&gt;"Y"),NA(),INDEX(Capability!$Q$5:$Q$54,$B$22)))</f>
        <v/>
      </c>
      <c r="DP202">
        <f>IF(ISNA(DH202),NA(),IF(OR(INDEX(Capability!$P$5:$P$54,$B$22)="",Settings!$F$7&lt;&gt;"Y"),NA(),INDEX(Capability!$P$5:$P$54,$B$22)))</f>
        <v/>
      </c>
      <c r="DX202">
        <f>IF((EA$1+198)&gt;DY$1,NA(),(EA$1+198)-4)</f>
        <v/>
      </c>
      <c r="DY202">
        <f>IF((EA$1+198)&gt;DY$1,NA(),INDEX('Data Entry'!$H$5:$BE$10004,(EA$1+198)-4,$B$23))</f>
        <v/>
      </c>
      <c r="DZ202">
        <f>IF(ISNA(DX202),NA(),INDEX(Capability!$K$5:$K$54,$B$23))</f>
        <v/>
      </c>
      <c r="EA202">
        <f>IF(ISNA(DX202),NA(),INDEX(Capability!$J$5:$J$54,$B$23))</f>
        <v/>
      </c>
      <c r="EB202">
        <f>IF(ISNA(DX202),NA(),INDEX(Capability!$L$5:$L$54,$B$23))</f>
        <v/>
      </c>
      <c r="EC202">
        <f>IF(OR(ISNA(DY202),ISNA(DY201)),NA(),ABS(DY202-DY201))</f>
        <v/>
      </c>
      <c r="ED202">
        <f>IF(ISNA(DX202),NA(),INDEX(Capability!$N$5:$N$54,$B$23))</f>
        <v/>
      </c>
      <c r="EE202">
        <f>IF(ISNA(DX202),NA(),IF(OR(INDEX(Capability!$Q$5:$Q$54,$B$23)="",Settings!$F$7&lt;&gt;"Y"),NA(),INDEX(Capability!$Q$5:$Q$54,$B$23)))</f>
        <v/>
      </c>
      <c r="EF202">
        <f>IF(ISNA(DX202),NA(),IF(OR(INDEX(Capability!$P$5:$P$54,$B$23)="",Settings!$F$7&lt;&gt;"Y"),NA(),INDEX(Capability!$P$5:$P$54,$B$23)))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R203">
        <f>IF((CU$1+199)&gt;CS$1,NA(),(CU$1+199)-4)</f>
        <v/>
      </c>
      <c r="CS203">
        <f>IF((CU$1+199)&gt;CS$1,NA(),INDEX('Data Entry'!$H$5:$BE$10004,(CU$1+199)-4,$B$21))</f>
        <v/>
      </c>
      <c r="CT203">
        <f>IF(ISNA(CR203),NA(),INDEX(Capability!$K$5:$K$54,$B$21))</f>
        <v/>
      </c>
      <c r="CU203">
        <f>IF(ISNA(CR203),NA(),INDEX(Capability!$J$5:$J$54,$B$21))</f>
        <v/>
      </c>
      <c r="CV203">
        <f>IF(ISNA(CR203),NA(),INDEX(Capability!$L$5:$L$54,$B$21))</f>
        <v/>
      </c>
      <c r="CW203">
        <f>IF(OR(ISNA(CS203),ISNA(CS202)),NA(),ABS(CS203-CS202))</f>
        <v/>
      </c>
      <c r="CX203">
        <f>IF(ISNA(CR203),NA(),INDEX(Capability!$N$5:$N$54,$B$21))</f>
        <v/>
      </c>
      <c r="CY203">
        <f>IF(ISNA(CR203),NA(),IF(OR(INDEX(Capability!$Q$5:$Q$54,$B$21)="",Settings!$F$7&lt;&gt;"Y"),NA(),INDEX(Capability!$Q$5:$Q$54,$B$21)))</f>
        <v/>
      </c>
      <c r="CZ203">
        <f>IF(ISNA(CR203),NA(),IF(OR(INDEX(Capability!$P$5:$P$54,$B$21)="",Settings!$F$7&lt;&gt;"Y"),NA(),INDEX(Capability!$P$5:$P$54,$B$21)))</f>
        <v/>
      </c>
      <c r="DH203">
        <f>IF((DK$1+199)&gt;DI$1,NA(),(DK$1+199)-4)</f>
        <v/>
      </c>
      <c r="DI203">
        <f>IF((DK$1+199)&gt;DI$1,NA(),INDEX('Data Entry'!$H$5:$BE$10004,(DK$1+199)-4,$B$22))</f>
        <v/>
      </c>
      <c r="DJ203">
        <f>IF(ISNA(DH203),NA(),INDEX(Capability!$K$5:$K$54,$B$22))</f>
        <v/>
      </c>
      <c r="DK203">
        <f>IF(ISNA(DH203),NA(),INDEX(Capability!$J$5:$J$54,$B$22))</f>
        <v/>
      </c>
      <c r="DL203">
        <f>IF(ISNA(DH203),NA(),INDEX(Capability!$L$5:$L$54,$B$22))</f>
        <v/>
      </c>
      <c r="DM203">
        <f>IF(OR(ISNA(DI203),ISNA(DI202)),NA(),ABS(DI203-DI202))</f>
        <v/>
      </c>
      <c r="DN203">
        <f>IF(ISNA(DH203),NA(),INDEX(Capability!$N$5:$N$54,$B$22))</f>
        <v/>
      </c>
      <c r="DO203">
        <f>IF(ISNA(DH203),NA(),IF(OR(INDEX(Capability!$Q$5:$Q$54,$B$22)="",Settings!$F$7&lt;&gt;"Y"),NA(),INDEX(Capability!$Q$5:$Q$54,$B$22)))</f>
        <v/>
      </c>
      <c r="DP203">
        <f>IF(ISNA(DH203),NA(),IF(OR(INDEX(Capability!$P$5:$P$54,$B$22)="",Settings!$F$7&lt;&gt;"Y"),NA(),INDEX(Capability!$P$5:$P$54,$B$22)))</f>
        <v/>
      </c>
      <c r="DX203">
        <f>IF((EA$1+199)&gt;DY$1,NA(),(EA$1+199)-4)</f>
        <v/>
      </c>
      <c r="DY203">
        <f>IF((EA$1+199)&gt;DY$1,NA(),INDEX('Data Entry'!$H$5:$BE$10004,(EA$1+199)-4,$B$23))</f>
        <v/>
      </c>
      <c r="DZ203">
        <f>IF(ISNA(DX203),NA(),INDEX(Capability!$K$5:$K$54,$B$23))</f>
        <v/>
      </c>
      <c r="EA203">
        <f>IF(ISNA(DX203),NA(),INDEX(Capability!$J$5:$J$54,$B$23))</f>
        <v/>
      </c>
      <c r="EB203">
        <f>IF(ISNA(DX203),NA(),INDEX(Capability!$L$5:$L$54,$B$23))</f>
        <v/>
      </c>
      <c r="EC203">
        <f>IF(OR(ISNA(DY203),ISNA(DY202)),NA(),ABS(DY203-DY202))</f>
        <v/>
      </c>
      <c r="ED203">
        <f>IF(ISNA(DX203),NA(),INDEX(Capability!$N$5:$N$54,$B$23))</f>
        <v/>
      </c>
      <c r="EE203">
        <f>IF(ISNA(DX203),NA(),IF(OR(INDEX(Capability!$Q$5:$Q$54,$B$23)="",Settings!$F$7&lt;&gt;"Y"),NA(),INDEX(Capability!$Q$5:$Q$54,$B$23)))</f>
        <v/>
      </c>
      <c r="EF203">
        <f>IF(ISNA(DX203),NA(),IF(OR(INDEX(Capability!$P$5:$P$54,$B$23)="",Settings!$F$7&lt;&gt;"Y"),NA(),INDEX(Capability!$P$5:$P$54,$B$23)))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W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6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13" t="inlineStr">
        <is>
          <t>Total</t>
        </is>
      </c>
      <c r="BI1" s="33">
        <f>MAX(_Calc!$C$5:$C$10004)</f>
        <v/>
      </c>
      <c r="BJ1" s="13" t="inlineStr">
        <is>
          <t>Start</t>
        </is>
      </c>
      <c r="BK1" s="33">
        <f>MAX(1,BI1-Settings!$F$5+1)</f>
        <v/>
      </c>
      <c r="BL1" s="13" t="inlineStr">
        <is>
          <t>Lo</t>
        </is>
      </c>
      <c r="BM1" s="33">
        <f>IF(OR(BU1="",BW1="",BW1&lt;=BU1),"",BU1-(BW1-BU1)*0.05)</f>
        <v/>
      </c>
      <c r="BN1" s="13" t="inlineStr">
        <is>
          <t>Width</t>
        </is>
      </c>
      <c r="BO1" s="33">
        <f>IF(OR(BM1="",BS1="",BS1&lt;=BM1),"",(BS1-BM1)/Settings!$F$6)</f>
        <v/>
      </c>
      <c r="BP1" s="13" t="inlineStr">
        <is>
          <t>MaxCnt</t>
        </is>
      </c>
      <c r="BQ1" s="33">
        <f>MAX(BR4:BR18)</f>
        <v/>
      </c>
      <c r="BR1" s="13" t="inlineStr">
        <is>
          <t>Hi</t>
        </is>
      </c>
      <c r="BS1" s="33">
        <f>IF(OR(BU1="",BW1="",BW1&lt;=BU1),"",BW1+(BW1-BU1)*0.05)</f>
        <v/>
      </c>
      <c r="BT1" s="13" t="inlineStr">
        <is>
          <t>RawLo</t>
        </is>
      </c>
      <c r="BU1" s="33">
        <f>IF($B$12="","",IF($B$23="",IF($B$28="",$B$12,MIN($B$12,$B$28)),MIN(IF($B$28="",$B$12,MIN($B$12,$B$28)),$B$23)))</f>
        <v/>
      </c>
      <c r="BV1" s="13" t="inlineStr">
        <is>
          <t>RawHi</t>
        </is>
      </c>
      <c r="BW1" s="33">
        <f>IF($B$13="","",IF($B$21="",IF($B$26="",$B$13,MAX($B$13,$B$26)),MAX(IF($B$26="",$B$13,MAX($B$13,$B$26)),$B$21)))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5" t="inlineStr">
        <is>
          <t>Feature #:</t>
        </is>
      </c>
      <c r="B3" s="11" t="n">
        <v>1</v>
      </c>
      <c r="C3" s="14">
        <f>IF(AND(B3&gt;=1,B3&lt;=50),INDEX(Settings!$B$17:$B$66,B3),"?")</f>
        <v/>
      </c>
      <c r="BH3" s="13" t="inlineStr">
        <is>
          <t>idx</t>
        </is>
      </c>
      <c r="BI3" s="13" t="inlineStr">
        <is>
          <t>X</t>
        </is>
      </c>
      <c r="BJ3" s="13" t="inlineStr">
        <is>
          <t>CL</t>
        </is>
      </c>
      <c r="BK3" s="13" t="inlineStr">
        <is>
          <t>UCL</t>
        </is>
      </c>
      <c r="BL3" s="13" t="inlineStr">
        <is>
          <t>LCL</t>
        </is>
      </c>
      <c r="BM3" s="13" t="inlineStr">
        <is>
          <t>mR</t>
        </is>
      </c>
      <c r="BN3" s="13" t="inlineStr">
        <is>
          <t>mR_UCL</t>
        </is>
      </c>
      <c r="BO3" s="13" t="inlineStr">
        <is>
          <t>USL</t>
        </is>
      </c>
      <c r="BP3" s="13" t="inlineStr">
        <is>
          <t>LSL</t>
        </is>
      </c>
      <c r="BQ3" s="13" t="inlineStr">
        <is>
          <t>Bin</t>
        </is>
      </c>
      <c r="BR3" s="13" t="inlineStr">
        <is>
          <t>Count</t>
        </is>
      </c>
      <c r="BS3" s="13" t="inlineStr">
        <is>
          <t>LSL</t>
        </is>
      </c>
      <c r="BT3" s="13" t="inlineStr">
        <is>
          <t>USL</t>
        </is>
      </c>
      <c r="BU3" s="13" t="inlineStr">
        <is>
          <t>SrcRow</t>
        </is>
      </c>
      <c r="BV3" s="13" t="inlineStr">
        <is>
          <t>UCL</t>
        </is>
      </c>
      <c r="BW3" s="13" t="inlineStr">
        <is>
          <t>LCL</t>
        </is>
      </c>
    </row>
    <row r="4">
      <c r="A4" s="25" t="inlineStr">
        <is>
          <t>Filters:</t>
        </is>
      </c>
      <c r="B4" s="13" t="inlineStr">
        <is>
          <t>Date from:</t>
        </is>
      </c>
      <c r="C4" s="11" t="n"/>
      <c r="D4" s="13" t="inlineStr">
        <is>
          <t>Date to:</t>
        </is>
      </c>
      <c r="E4" s="11" t="n"/>
      <c r="F4" s="13" t="inlineStr">
        <is>
          <t>Shift:</t>
        </is>
      </c>
      <c r="G4" s="11" t="n"/>
      <c r="H4" s="13" t="inlineStr">
        <is>
          <t>Operator:</t>
        </is>
      </c>
      <c r="I4" s="11" t="n"/>
      <c r="J4" s="13" t="inlineStr">
        <is>
          <t>Tool:</t>
        </is>
      </c>
      <c r="K4" s="11" t="n"/>
      <c r="L4" s="13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  <c r="BV4">
        <f>IF(OR($B$21="",BO$1=""),NA(),IF(AND($B$21&gt;=(BM$1+BO$1*0),$B$21&lt;(BM$1+BO$1*1)),BQ$1*1.04,NA()))</f>
        <v/>
      </c>
      <c r="BW4">
        <f>IF(OR($B$23="",BO$1=""),NA(),IF(AND($B$23&gt;=(BM$1+BO$1*0),$B$23&lt;(BM$1+BO$1*1)),BQ$1*1.04,NA()))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  <c r="BV5">
        <f>IF(OR($B$21="",BO$1=""),NA(),IF(AND($B$21&gt;=(BM$1+BO$1*1),$B$21&lt;(BM$1+BO$1*2)),BQ$1*1.04,NA()))</f>
        <v/>
      </c>
      <c r="BW5">
        <f>IF(OR($B$23="",BO$1=""),NA(),IF(AND($B$23&gt;=(BM$1+BO$1*1),$B$23&lt;(BM$1+BO$1*2)),BQ$1*1.04,NA()))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  <c r="BV6">
        <f>IF(OR($B$21="",BO$1=""),NA(),IF(AND($B$21&gt;=(BM$1+BO$1*2),$B$21&lt;(BM$1+BO$1*3)),BQ$1*1.04,NA()))</f>
        <v/>
      </c>
      <c r="BW6">
        <f>IF(OR($B$23="",BO$1=""),NA(),IF(AND($B$23&gt;=(BM$1+BO$1*2),$B$23&lt;(BM$1+BO$1*3)),BQ$1*1.04,NA()))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  <c r="BV7">
        <f>IF(OR($B$21="",BO$1=""),NA(),IF(AND($B$21&gt;=(BM$1+BO$1*3),$B$21&lt;(BM$1+BO$1*4)),BQ$1*1.04,NA()))</f>
        <v/>
      </c>
      <c r="BW7">
        <f>IF(OR($B$23="",BO$1=""),NA(),IF(AND($B$23&gt;=(BM$1+BO$1*3),$B$23&lt;(BM$1+BO$1*4)),BQ$1*1.04,NA()))</f>
        <v/>
      </c>
    </row>
    <row r="8">
      <c r="A8" s="35" t="inlineStr">
        <is>
          <t>Feature</t>
        </is>
      </c>
      <c r="B8" s="36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  <c r="BV8">
        <f>IF(OR($B$21="",BO$1=""),NA(),IF(AND($B$21&gt;=(BM$1+BO$1*4),$B$21&lt;(BM$1+BO$1*5)),BQ$1*1.04,NA()))</f>
        <v/>
      </c>
      <c r="BW8">
        <f>IF(OR($B$23="",BO$1=""),NA(),IF(AND($B$23&gt;=(BM$1+BO$1*4),$B$23&lt;(BM$1+BO$1*5)),BQ$1*1.04,NA()))</f>
        <v/>
      </c>
    </row>
    <row r="9">
      <c r="A9" s="35" t="inlineStr">
        <is>
          <t>Unit</t>
        </is>
      </c>
      <c r="B9" s="36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  <c r="BV9">
        <f>IF(OR($B$21="",BO$1=""),NA(),IF(AND($B$21&gt;=(BM$1+BO$1*5),$B$21&lt;(BM$1+BO$1*6)),BQ$1*1.04,NA()))</f>
        <v/>
      </c>
      <c r="BW9">
        <f>IF(OR($B$23="",BO$1=""),NA(),IF(AND($B$23&gt;=(BM$1+BO$1*5),$B$23&lt;(BM$1+BO$1*6)),BQ$1*1.04,NA()))</f>
        <v/>
      </c>
    </row>
    <row r="10">
      <c r="A10" s="37" t="inlineStr">
        <is>
          <t>FILTERED DATA RANGE</t>
        </is>
      </c>
      <c r="B10" s="28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  <c r="BV10">
        <f>IF(OR($B$21="",BO$1=""),NA(),IF(AND($B$21&gt;=(BM$1+BO$1*6),$B$21&lt;(BM$1+BO$1*7)),BQ$1*1.04,NA()))</f>
        <v/>
      </c>
      <c r="BW10">
        <f>IF(OR($B$23="",BO$1=""),NA(),IF(AND($B$23&gt;=(BM$1+BO$1*6),$B$23&lt;(BM$1+BO$1*7)),BQ$1*1.04,NA()))</f>
        <v/>
      </c>
    </row>
    <row r="11">
      <c r="A11" s="35" t="inlineStr">
        <is>
          <t>Samples (n)</t>
        </is>
      </c>
      <c r="B11" s="22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  <c r="BV11">
        <f>IF(OR($B$21="",BO$1=""),NA(),IF(AND($B$21&gt;=(BM$1+BO$1*7),$B$21&lt;(BM$1+BO$1*8)),BQ$1*1.04,NA()))</f>
        <v/>
      </c>
      <c r="BW11">
        <f>IF(OR($B$23="",BO$1=""),NA(),IF(AND($B$23&gt;=(BM$1+BO$1*7),$B$23&lt;(BM$1+BO$1*8)),BQ$1*1.04,NA()))</f>
        <v/>
      </c>
    </row>
    <row r="12">
      <c r="A12" s="35" t="inlineStr">
        <is>
          <t>Min</t>
        </is>
      </c>
      <c r="B12" s="23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  <c r="BV12">
        <f>IF(OR($B$21="",BO$1=""),NA(),IF(AND($B$21&gt;=(BM$1+BO$1*8),$B$21&lt;(BM$1+BO$1*9)),BQ$1*1.04,NA()))</f>
        <v/>
      </c>
      <c r="BW12">
        <f>IF(OR($B$23="",BO$1=""),NA(),IF(AND($B$23&gt;=(BM$1+BO$1*8),$B$23&lt;(BM$1+BO$1*9)),BQ$1*1.04,NA()))</f>
        <v/>
      </c>
    </row>
    <row r="13">
      <c r="A13" s="35" t="inlineStr">
        <is>
          <t>Max</t>
        </is>
      </c>
      <c r="B13" s="23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  <c r="BV13">
        <f>IF(OR($B$21="",BO$1=""),NA(),IF(AND($B$21&gt;=(BM$1+BO$1*9),$B$21&lt;(BM$1+BO$1*10)),BQ$1*1.04,NA()))</f>
        <v/>
      </c>
      <c r="BW13">
        <f>IF(OR($B$23="",BO$1=""),NA(),IF(AND($B$23&gt;=(BM$1+BO$1*9),$B$23&lt;(BM$1+BO$1*10)),BQ$1*1.04,NA()))</f>
        <v/>
      </c>
    </row>
    <row r="14">
      <c r="A14" s="35" t="inlineStr">
        <is>
          <t>Range</t>
        </is>
      </c>
      <c r="B14" s="23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  <c r="BV14">
        <f>IF(OR($B$21="",BO$1=""),NA(),IF(AND($B$21&gt;=(BM$1+BO$1*10),$B$21&lt;(BM$1+BO$1*11)),BQ$1*1.04,NA()))</f>
        <v/>
      </c>
      <c r="BW14">
        <f>IF(OR($B$23="",BO$1=""),NA(),IF(AND($B$23&gt;=(BM$1+BO$1*10),$B$23&lt;(BM$1+BO$1*11)),BQ$1*1.04,NA()))</f>
        <v/>
      </c>
    </row>
    <row r="15">
      <c r="A15" s="35" t="inlineStr">
        <is>
          <t>Mean</t>
        </is>
      </c>
      <c r="B15" s="23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  <c r="BV15">
        <f>IF(OR($B$21="",BO$1=""),NA(),IF(AND($B$21&gt;=(BM$1+BO$1*11),$B$21&lt;(BM$1+BO$1*12)),BQ$1*1.04,NA()))</f>
        <v/>
      </c>
      <c r="BW15">
        <f>IF(OR($B$23="",BO$1=""),NA(),IF(AND($B$23&gt;=(BM$1+BO$1*11),$B$23&lt;(BM$1+BO$1*12)),BQ$1*1.04,NA()))</f>
        <v/>
      </c>
    </row>
    <row r="16">
      <c r="A16" s="35" t="inlineStr">
        <is>
          <t>Median</t>
        </is>
      </c>
      <c r="B16" s="23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  <c r="BV16">
        <f>IF(OR($B$21="",BO$1=""),NA(),IF(AND($B$21&gt;=(BM$1+BO$1*12),$B$21&lt;(BM$1+BO$1*13)),BQ$1*1.04,NA()))</f>
        <v/>
      </c>
      <c r="BW16">
        <f>IF(OR($B$23="",BO$1=""),NA(),IF(AND($B$23&gt;=(BM$1+BO$1*12),$B$23&lt;(BM$1+BO$1*13)),BQ$1*1.04,NA()))</f>
        <v/>
      </c>
    </row>
    <row r="17">
      <c r="A17" s="35" t="inlineStr">
        <is>
          <t>Std Dev (overall)</t>
        </is>
      </c>
      <c r="B17" s="23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  <c r="BV17">
        <f>IF(OR($B$21="",BO$1=""),NA(),IF(AND($B$21&gt;=(BM$1+BO$1*13),$B$21&lt;(BM$1+BO$1*14)),BQ$1*1.04,NA()))</f>
        <v/>
      </c>
      <c r="BW17">
        <f>IF(OR($B$23="",BO$1=""),NA(),IF(AND($B$23&gt;=(BM$1+BO$1*13),$B$23&lt;(BM$1+BO$1*14)),BQ$1*1.04,NA()))</f>
        <v/>
      </c>
    </row>
    <row r="18">
      <c r="A18" s="35" t="inlineStr">
        <is>
          <t>mR-bar</t>
        </is>
      </c>
      <c r="B18" s="23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  <c r="BV18">
        <f>IF(OR($B$21="",BO$1=""),NA(),IF(AND($B$21&gt;=(BM$1+BO$1*14),$B$21&lt;(BM$1+BO$1*15)),BQ$1*1.04,NA()))</f>
        <v/>
      </c>
      <c r="BW18">
        <f>IF(OR($B$23="",BO$1=""),NA(),IF(AND($B$23&gt;=(BM$1+BO$1*14),$B$23&lt;(BM$1+BO$1*15)),BQ$1*1.04,NA()))</f>
        <v/>
      </c>
    </row>
    <row r="19">
      <c r="A19" s="35" t="inlineStr">
        <is>
          <t>Sigma (within)</t>
        </is>
      </c>
      <c r="B19" s="23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7" t="inlineStr">
        <is>
          <t>CONTROL (filtered)</t>
        </is>
      </c>
      <c r="B20" s="28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5" t="inlineStr">
        <is>
          <t>UCL</t>
        </is>
      </c>
      <c r="B21" s="23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5" t="inlineStr">
        <is>
          <t>CL</t>
        </is>
      </c>
      <c r="B22" s="23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5" t="inlineStr">
        <is>
          <t>LCL</t>
        </is>
      </c>
      <c r="B23" s="23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5" t="inlineStr">
        <is>
          <t>mR UCL</t>
        </is>
      </c>
      <c r="B24" s="23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7" t="inlineStr">
        <is>
          <t>SPECIFICATION</t>
        </is>
      </c>
      <c r="B25" s="28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5" t="inlineStr">
        <is>
          <t>USL</t>
        </is>
      </c>
      <c r="B26" s="23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5" t="inlineStr">
        <is>
          <t>Nominal</t>
        </is>
      </c>
      <c r="B27" s="23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5" t="inlineStr">
        <is>
          <t>LSL</t>
        </is>
      </c>
      <c r="B28" s="23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7" t="inlineStr">
        <is>
          <t>CAPABILITY (filtered)</t>
        </is>
      </c>
      <c r="B29" s="28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5" t="inlineStr">
        <is>
          <t>Cp</t>
        </is>
      </c>
      <c r="B30" s="38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5" t="inlineStr">
        <is>
          <t>Cpk</t>
        </is>
      </c>
      <c r="B31" s="38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5" t="inlineStr">
        <is>
          <t>Pp</t>
        </is>
      </c>
      <c r="B32" s="38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5" t="inlineStr">
        <is>
          <t>Ppk</t>
        </is>
      </c>
      <c r="B33" s="38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8" t="inlineStr">
        <is>
          <t>Feature</t>
        </is>
      </c>
      <c r="B4" s="18" t="inlineStr">
        <is>
          <t>n</t>
        </is>
      </c>
      <c r="C4" s="18" t="inlineStr">
        <is>
          <t>Mean</t>
        </is>
      </c>
      <c r="D4" s="18" t="inlineStr">
        <is>
          <t>Median</t>
        </is>
      </c>
      <c r="E4" s="18" t="inlineStr">
        <is>
          <t>Min</t>
        </is>
      </c>
      <c r="F4" s="18" t="inlineStr">
        <is>
          <t>Max</t>
        </is>
      </c>
      <c r="G4" s="18" t="inlineStr">
        <is>
          <t>Range</t>
        </is>
      </c>
      <c r="H4" s="18" t="inlineStr">
        <is>
          <t>Sigma (within)</t>
        </is>
      </c>
      <c r="I4" s="18" t="inlineStr">
        <is>
          <t>Sigma (overall)</t>
        </is>
      </c>
      <c r="J4" s="18" t="inlineStr">
        <is>
          <t>X UCL</t>
        </is>
      </c>
      <c r="K4" s="18" t="inlineStr">
        <is>
          <t>X CL</t>
        </is>
      </c>
      <c r="L4" s="18" t="inlineStr">
        <is>
          <t>X LCL</t>
        </is>
      </c>
      <c r="M4" s="18" t="inlineStr">
        <is>
          <t>mR-bar</t>
        </is>
      </c>
      <c r="N4" s="18" t="inlineStr">
        <is>
          <t>mR UCL</t>
        </is>
      </c>
      <c r="O4" s="18" t="inlineStr">
        <is>
          <t>Nominal</t>
        </is>
      </c>
      <c r="P4" s="18" t="inlineStr">
        <is>
          <t>LSL</t>
        </is>
      </c>
      <c r="Q4" s="18" t="inlineStr">
        <is>
          <t>USL</t>
        </is>
      </c>
      <c r="R4" s="18" t="inlineStr">
        <is>
          <t>Tol Width</t>
        </is>
      </c>
      <c r="S4" s="18" t="inlineStr">
        <is>
          <t>Cp</t>
        </is>
      </c>
      <c r="T4" s="18" t="inlineStr">
        <is>
          <t>Cpk</t>
        </is>
      </c>
      <c r="U4" s="18" t="inlineStr">
        <is>
          <t>Pp</t>
        </is>
      </c>
      <c r="V4" s="18" t="inlineStr">
        <is>
          <t>Ppk</t>
        </is>
      </c>
      <c r="W4" s="18" t="inlineStr">
        <is>
          <t>In Control?</t>
        </is>
      </c>
      <c r="X4" s="18" t="inlineStr">
        <is>
          <t>In Spec?</t>
        </is>
      </c>
      <c r="Y4" s="18" t="inlineStr">
        <is>
          <t>Verdict</t>
        </is>
      </c>
    </row>
    <row r="5">
      <c r="A5" s="16">
        <f>IF(Settings!G17="Y",Settings!B17,"")</f>
        <v/>
      </c>
      <c r="B5" s="40">
        <f>'Data Entry'!H10009</f>
        <v/>
      </c>
      <c r="C5" s="41">
        <f>'Data Entry'!H10010</f>
        <v/>
      </c>
      <c r="D5" s="41">
        <f>'Data Entry'!H10021</f>
        <v/>
      </c>
      <c r="E5" s="41">
        <f>'Data Entry'!H10011</f>
        <v/>
      </c>
      <c r="F5" s="41">
        <f>'Data Entry'!H10012</f>
        <v/>
      </c>
      <c r="G5" s="41">
        <f>'Data Entry'!H10013</f>
        <v/>
      </c>
      <c r="H5" s="41">
        <f>'Data Entry'!H10016</f>
        <v/>
      </c>
      <c r="I5" s="41">
        <f>'Data Entry'!H10014</f>
        <v/>
      </c>
      <c r="J5" s="41">
        <f>'Data Entry'!H10017</f>
        <v/>
      </c>
      <c r="K5" s="41">
        <f>'Data Entry'!H10018</f>
        <v/>
      </c>
      <c r="L5" s="41">
        <f>'Data Entry'!H10019</f>
        <v/>
      </c>
      <c r="M5" s="41">
        <f>'Data Entry'!H10015</f>
        <v/>
      </c>
      <c r="N5" s="41">
        <f>'Data Entry'!H10020</f>
        <v/>
      </c>
      <c r="O5" s="41">
        <f>IF(Settings!C17="","",Settings!C17)</f>
        <v/>
      </c>
      <c r="P5" s="41">
        <f>IF(Settings!D17="","",Settings!D17)</f>
        <v/>
      </c>
      <c r="Q5" s="41">
        <f>IF(Settings!E17="","",Settings!E17)</f>
        <v/>
      </c>
      <c r="R5" s="42">
        <f>IF(OR(Q5="",P5=""),"",Q5-P5)</f>
        <v/>
      </c>
      <c r="S5" s="42">
        <f>IF(OR(OR(Q5="",P5=""),H5="",H5=0),"",(Q5-P5)/(6*H5))</f>
        <v/>
      </c>
      <c r="T5" s="42">
        <f>IF(OR(OR(Q5="",P5=""),H5="",H5=0),"",MIN(Q5-C5,C5-P5)/(3*H5))</f>
        <v/>
      </c>
      <c r="U5" s="42">
        <f>IF(OR(OR(Q5="",P5=""),I5="",I5=0),"",(Q5-P5)/(6*I5))</f>
        <v/>
      </c>
      <c r="V5" s="42">
        <f>IF(OR(OR(Q5="",P5=""),I5="",I5=0),"",MIN(Q5-C5,C5-P5)/(3*I5))</f>
        <v/>
      </c>
      <c r="W5" s="16">
        <f>IF(M5="","",IF(OR(MAX('Data Entry'!$H$5:$H$10004)&gt;J5,MIN('Data Entry'!$H$5:$H$10004)&lt;L5),"OUT","IN"))</f>
        <v/>
      </c>
      <c r="X5" s="16">
        <f>IF(OR(OR(Q5="",P5=""),B5=0),"",IF(OR(MAX('Data Entry'!$H$5:$H$10004)&gt;Q5,MIN('Data Entry'!$H$5:$H$10004)&lt;P5),"FAIL","PASS"))</f>
        <v/>
      </c>
      <c r="Y5" s="16">
        <f>IF(T5="","No spec",IF(T5&gt;=1.33,"Capable",IF(T5&gt;=1,"Marginal","Not capable")))</f>
        <v/>
      </c>
    </row>
    <row r="6">
      <c r="A6" s="16">
        <f>IF(Settings!G18="Y",Settings!B18,"")</f>
        <v/>
      </c>
      <c r="B6" s="40">
        <f>'Data Entry'!I10009</f>
        <v/>
      </c>
      <c r="C6" s="41">
        <f>'Data Entry'!I10010</f>
        <v/>
      </c>
      <c r="D6" s="41">
        <f>'Data Entry'!I10021</f>
        <v/>
      </c>
      <c r="E6" s="41">
        <f>'Data Entry'!I10011</f>
        <v/>
      </c>
      <c r="F6" s="41">
        <f>'Data Entry'!I10012</f>
        <v/>
      </c>
      <c r="G6" s="41">
        <f>'Data Entry'!I10013</f>
        <v/>
      </c>
      <c r="H6" s="41">
        <f>'Data Entry'!I10016</f>
        <v/>
      </c>
      <c r="I6" s="41">
        <f>'Data Entry'!I10014</f>
        <v/>
      </c>
      <c r="J6" s="41">
        <f>'Data Entry'!I10017</f>
        <v/>
      </c>
      <c r="K6" s="41">
        <f>'Data Entry'!I10018</f>
        <v/>
      </c>
      <c r="L6" s="41">
        <f>'Data Entry'!I10019</f>
        <v/>
      </c>
      <c r="M6" s="41">
        <f>'Data Entry'!I10015</f>
        <v/>
      </c>
      <c r="N6" s="41">
        <f>'Data Entry'!I10020</f>
        <v/>
      </c>
      <c r="O6" s="41">
        <f>IF(Settings!C18="","",Settings!C18)</f>
        <v/>
      </c>
      <c r="P6" s="41">
        <f>IF(Settings!D18="","",Settings!D18)</f>
        <v/>
      </c>
      <c r="Q6" s="41">
        <f>IF(Settings!E18="","",Settings!E18)</f>
        <v/>
      </c>
      <c r="R6" s="42">
        <f>IF(OR(Q6="",P6=""),"",Q6-P6)</f>
        <v/>
      </c>
      <c r="S6" s="42">
        <f>IF(OR(OR(Q6="",P6=""),H6="",H6=0),"",(Q6-P6)/(6*H6))</f>
        <v/>
      </c>
      <c r="T6" s="42">
        <f>IF(OR(OR(Q6="",P6=""),H6="",H6=0),"",MIN(Q6-C6,C6-P6)/(3*H6))</f>
        <v/>
      </c>
      <c r="U6" s="42">
        <f>IF(OR(OR(Q6="",P6=""),I6="",I6=0),"",(Q6-P6)/(6*I6))</f>
        <v/>
      </c>
      <c r="V6" s="42">
        <f>IF(OR(OR(Q6="",P6=""),I6="",I6=0),"",MIN(Q6-C6,C6-P6)/(3*I6))</f>
        <v/>
      </c>
      <c r="W6" s="16">
        <f>IF(M6="","",IF(OR(MAX('Data Entry'!$I$5:$I$10004)&gt;J6,MIN('Data Entry'!$I$5:$I$10004)&lt;L6),"OUT","IN"))</f>
        <v/>
      </c>
      <c r="X6" s="16">
        <f>IF(OR(OR(Q6="",P6=""),B6=0),"",IF(OR(MAX('Data Entry'!$I$5:$I$10004)&gt;Q6,MIN('Data Entry'!$I$5:$I$10004)&lt;P6),"FAIL","PASS"))</f>
        <v/>
      </c>
      <c r="Y6" s="16">
        <f>IF(T6="","No spec",IF(T6&gt;=1.33,"Capable",IF(T6&gt;=1,"Marginal","Not capable")))</f>
        <v/>
      </c>
    </row>
    <row r="7">
      <c r="A7" s="16">
        <f>IF(Settings!G19="Y",Settings!B19,"")</f>
        <v/>
      </c>
      <c r="B7" s="40">
        <f>'Data Entry'!J10009</f>
        <v/>
      </c>
      <c r="C7" s="41">
        <f>'Data Entry'!J10010</f>
        <v/>
      </c>
      <c r="D7" s="41">
        <f>'Data Entry'!J10021</f>
        <v/>
      </c>
      <c r="E7" s="41">
        <f>'Data Entry'!J10011</f>
        <v/>
      </c>
      <c r="F7" s="41">
        <f>'Data Entry'!J10012</f>
        <v/>
      </c>
      <c r="G7" s="41">
        <f>'Data Entry'!J10013</f>
        <v/>
      </c>
      <c r="H7" s="41">
        <f>'Data Entry'!J10016</f>
        <v/>
      </c>
      <c r="I7" s="41">
        <f>'Data Entry'!J10014</f>
        <v/>
      </c>
      <c r="J7" s="41">
        <f>'Data Entry'!J10017</f>
        <v/>
      </c>
      <c r="K7" s="41">
        <f>'Data Entry'!J10018</f>
        <v/>
      </c>
      <c r="L7" s="41">
        <f>'Data Entry'!J10019</f>
        <v/>
      </c>
      <c r="M7" s="41">
        <f>'Data Entry'!J10015</f>
        <v/>
      </c>
      <c r="N7" s="41">
        <f>'Data Entry'!J10020</f>
        <v/>
      </c>
      <c r="O7" s="41">
        <f>IF(Settings!C19="","",Settings!C19)</f>
        <v/>
      </c>
      <c r="P7" s="41">
        <f>IF(Settings!D19="","",Settings!D19)</f>
        <v/>
      </c>
      <c r="Q7" s="41">
        <f>IF(Settings!E19="","",Settings!E19)</f>
        <v/>
      </c>
      <c r="R7" s="42">
        <f>IF(OR(Q7="",P7=""),"",Q7-P7)</f>
        <v/>
      </c>
      <c r="S7" s="42">
        <f>IF(OR(OR(Q7="",P7=""),H7="",H7=0),"",(Q7-P7)/(6*H7))</f>
        <v/>
      </c>
      <c r="T7" s="42">
        <f>IF(OR(OR(Q7="",P7=""),H7="",H7=0),"",MIN(Q7-C7,C7-P7)/(3*H7))</f>
        <v/>
      </c>
      <c r="U7" s="42">
        <f>IF(OR(OR(Q7="",P7=""),I7="",I7=0),"",(Q7-P7)/(6*I7))</f>
        <v/>
      </c>
      <c r="V7" s="42">
        <f>IF(OR(OR(Q7="",P7=""),I7="",I7=0),"",MIN(Q7-C7,C7-P7)/(3*I7))</f>
        <v/>
      </c>
      <c r="W7" s="16">
        <f>IF(M7="","",IF(OR(MAX('Data Entry'!$J$5:$J$10004)&gt;J7,MIN('Data Entry'!$J$5:$J$10004)&lt;L7),"OUT","IN"))</f>
        <v/>
      </c>
      <c r="X7" s="16">
        <f>IF(OR(OR(Q7="",P7=""),B7=0),"",IF(OR(MAX('Data Entry'!$J$5:$J$10004)&gt;Q7,MIN('Data Entry'!$J$5:$J$10004)&lt;P7),"FAIL","PASS"))</f>
        <v/>
      </c>
      <c r="Y7" s="16">
        <f>IF(T7="","No spec",IF(T7&gt;=1.33,"Capable",IF(T7&gt;=1,"Marginal","Not capable")))</f>
        <v/>
      </c>
    </row>
    <row r="8">
      <c r="A8" s="16">
        <f>IF(Settings!G20="Y",Settings!B20,"")</f>
        <v/>
      </c>
      <c r="B8" s="40">
        <f>'Data Entry'!K10009</f>
        <v/>
      </c>
      <c r="C8" s="41">
        <f>'Data Entry'!K10010</f>
        <v/>
      </c>
      <c r="D8" s="41">
        <f>'Data Entry'!K10021</f>
        <v/>
      </c>
      <c r="E8" s="41">
        <f>'Data Entry'!K10011</f>
        <v/>
      </c>
      <c r="F8" s="41">
        <f>'Data Entry'!K10012</f>
        <v/>
      </c>
      <c r="G8" s="41">
        <f>'Data Entry'!K10013</f>
        <v/>
      </c>
      <c r="H8" s="41">
        <f>'Data Entry'!K10016</f>
        <v/>
      </c>
      <c r="I8" s="41">
        <f>'Data Entry'!K10014</f>
        <v/>
      </c>
      <c r="J8" s="41">
        <f>'Data Entry'!K10017</f>
        <v/>
      </c>
      <c r="K8" s="41">
        <f>'Data Entry'!K10018</f>
        <v/>
      </c>
      <c r="L8" s="41">
        <f>'Data Entry'!K10019</f>
        <v/>
      </c>
      <c r="M8" s="41">
        <f>'Data Entry'!K10015</f>
        <v/>
      </c>
      <c r="N8" s="41">
        <f>'Data Entry'!K10020</f>
        <v/>
      </c>
      <c r="O8" s="41">
        <f>IF(Settings!C20="","",Settings!C20)</f>
        <v/>
      </c>
      <c r="P8" s="41">
        <f>IF(Settings!D20="","",Settings!D20)</f>
        <v/>
      </c>
      <c r="Q8" s="41">
        <f>IF(Settings!E20="","",Settings!E20)</f>
        <v/>
      </c>
      <c r="R8" s="42">
        <f>IF(OR(Q8="",P8=""),"",Q8-P8)</f>
        <v/>
      </c>
      <c r="S8" s="42">
        <f>IF(OR(OR(Q8="",P8=""),H8="",H8=0),"",(Q8-P8)/(6*H8))</f>
        <v/>
      </c>
      <c r="T8" s="42">
        <f>IF(OR(OR(Q8="",P8=""),H8="",H8=0),"",MIN(Q8-C8,C8-P8)/(3*H8))</f>
        <v/>
      </c>
      <c r="U8" s="42">
        <f>IF(OR(OR(Q8="",P8=""),I8="",I8=0),"",(Q8-P8)/(6*I8))</f>
        <v/>
      </c>
      <c r="V8" s="42">
        <f>IF(OR(OR(Q8="",P8=""),I8="",I8=0),"",MIN(Q8-C8,C8-P8)/(3*I8))</f>
        <v/>
      </c>
      <c r="W8" s="16">
        <f>IF(M8="","",IF(OR(MAX('Data Entry'!$K$5:$K$10004)&gt;J8,MIN('Data Entry'!$K$5:$K$10004)&lt;L8),"OUT","IN"))</f>
        <v/>
      </c>
      <c r="X8" s="16">
        <f>IF(OR(OR(Q8="",P8=""),B8=0),"",IF(OR(MAX('Data Entry'!$K$5:$K$10004)&gt;Q8,MIN('Data Entry'!$K$5:$K$10004)&lt;P8),"FAIL","PASS"))</f>
        <v/>
      </c>
      <c r="Y8" s="16">
        <f>IF(T8="","No spec",IF(T8&gt;=1.33,"Capable",IF(T8&gt;=1,"Marginal","Not capable")))</f>
        <v/>
      </c>
    </row>
    <row r="9">
      <c r="A9" s="16">
        <f>IF(Settings!G21="Y",Settings!B21,"")</f>
        <v/>
      </c>
      <c r="B9" s="40">
        <f>'Data Entry'!L10009</f>
        <v/>
      </c>
      <c r="C9" s="41">
        <f>'Data Entry'!L10010</f>
        <v/>
      </c>
      <c r="D9" s="41">
        <f>'Data Entry'!L10021</f>
        <v/>
      </c>
      <c r="E9" s="41">
        <f>'Data Entry'!L10011</f>
        <v/>
      </c>
      <c r="F9" s="41">
        <f>'Data Entry'!L10012</f>
        <v/>
      </c>
      <c r="G9" s="41">
        <f>'Data Entry'!L10013</f>
        <v/>
      </c>
      <c r="H9" s="41">
        <f>'Data Entry'!L10016</f>
        <v/>
      </c>
      <c r="I9" s="41">
        <f>'Data Entry'!L10014</f>
        <v/>
      </c>
      <c r="J9" s="41">
        <f>'Data Entry'!L10017</f>
        <v/>
      </c>
      <c r="K9" s="41">
        <f>'Data Entry'!L10018</f>
        <v/>
      </c>
      <c r="L9" s="41">
        <f>'Data Entry'!L10019</f>
        <v/>
      </c>
      <c r="M9" s="41">
        <f>'Data Entry'!L10015</f>
        <v/>
      </c>
      <c r="N9" s="41">
        <f>'Data Entry'!L10020</f>
        <v/>
      </c>
      <c r="O9" s="41">
        <f>IF(Settings!C21="","",Settings!C21)</f>
        <v/>
      </c>
      <c r="P9" s="41">
        <f>IF(Settings!D21="","",Settings!D21)</f>
        <v/>
      </c>
      <c r="Q9" s="41">
        <f>IF(Settings!E21="","",Settings!E21)</f>
        <v/>
      </c>
      <c r="R9" s="42">
        <f>IF(OR(Q9="",P9=""),"",Q9-P9)</f>
        <v/>
      </c>
      <c r="S9" s="42">
        <f>IF(OR(OR(Q9="",P9=""),H9="",H9=0),"",(Q9-P9)/(6*H9))</f>
        <v/>
      </c>
      <c r="T9" s="42">
        <f>IF(OR(OR(Q9="",P9=""),H9="",H9=0),"",MIN(Q9-C9,C9-P9)/(3*H9))</f>
        <v/>
      </c>
      <c r="U9" s="42">
        <f>IF(OR(OR(Q9="",P9=""),I9="",I9=0),"",(Q9-P9)/(6*I9))</f>
        <v/>
      </c>
      <c r="V9" s="42">
        <f>IF(OR(OR(Q9="",P9=""),I9="",I9=0),"",MIN(Q9-C9,C9-P9)/(3*I9))</f>
        <v/>
      </c>
      <c r="W9" s="16">
        <f>IF(M9="","",IF(OR(MAX('Data Entry'!$L$5:$L$10004)&gt;J9,MIN('Data Entry'!$L$5:$L$10004)&lt;L9),"OUT","IN"))</f>
        <v/>
      </c>
      <c r="X9" s="16">
        <f>IF(OR(OR(Q9="",P9=""),B9=0),"",IF(OR(MAX('Data Entry'!$L$5:$L$10004)&gt;Q9,MIN('Data Entry'!$L$5:$L$10004)&lt;P9),"FAIL","PASS"))</f>
        <v/>
      </c>
      <c r="Y9" s="16">
        <f>IF(T9="","No spec",IF(T9&gt;=1.33,"Capable",IF(T9&gt;=1,"Marginal","Not capable")))</f>
        <v/>
      </c>
    </row>
    <row r="10">
      <c r="A10" s="16">
        <f>IF(Settings!G22="Y",Settings!B22,"")</f>
        <v/>
      </c>
      <c r="B10" s="40">
        <f>'Data Entry'!M10009</f>
        <v/>
      </c>
      <c r="C10" s="41">
        <f>'Data Entry'!M10010</f>
        <v/>
      </c>
      <c r="D10" s="41">
        <f>'Data Entry'!M10021</f>
        <v/>
      </c>
      <c r="E10" s="41">
        <f>'Data Entry'!M10011</f>
        <v/>
      </c>
      <c r="F10" s="41">
        <f>'Data Entry'!M10012</f>
        <v/>
      </c>
      <c r="G10" s="41">
        <f>'Data Entry'!M10013</f>
        <v/>
      </c>
      <c r="H10" s="41">
        <f>'Data Entry'!M10016</f>
        <v/>
      </c>
      <c r="I10" s="41">
        <f>'Data Entry'!M10014</f>
        <v/>
      </c>
      <c r="J10" s="41">
        <f>'Data Entry'!M10017</f>
        <v/>
      </c>
      <c r="K10" s="41">
        <f>'Data Entry'!M10018</f>
        <v/>
      </c>
      <c r="L10" s="41">
        <f>'Data Entry'!M10019</f>
        <v/>
      </c>
      <c r="M10" s="41">
        <f>'Data Entry'!M10015</f>
        <v/>
      </c>
      <c r="N10" s="41">
        <f>'Data Entry'!M10020</f>
        <v/>
      </c>
      <c r="O10" s="41">
        <f>IF(Settings!C22="","",Settings!C22)</f>
        <v/>
      </c>
      <c r="P10" s="41">
        <f>IF(Settings!D22="","",Settings!D22)</f>
        <v/>
      </c>
      <c r="Q10" s="41">
        <f>IF(Settings!E22="","",Settings!E22)</f>
        <v/>
      </c>
      <c r="R10" s="42">
        <f>IF(OR(Q10="",P10=""),"",Q10-P10)</f>
        <v/>
      </c>
      <c r="S10" s="42">
        <f>IF(OR(OR(Q10="",P10=""),H10="",H10=0),"",(Q10-P10)/(6*H10))</f>
        <v/>
      </c>
      <c r="T10" s="42">
        <f>IF(OR(OR(Q10="",P10=""),H10="",H10=0),"",MIN(Q10-C10,C10-P10)/(3*H10))</f>
        <v/>
      </c>
      <c r="U10" s="42">
        <f>IF(OR(OR(Q10="",P10=""),I10="",I10=0),"",(Q10-P10)/(6*I10))</f>
        <v/>
      </c>
      <c r="V10" s="42">
        <f>IF(OR(OR(Q10="",P10=""),I10="",I10=0),"",MIN(Q10-C10,C10-P10)/(3*I10))</f>
        <v/>
      </c>
      <c r="W10" s="16">
        <f>IF(M10="","",IF(OR(MAX('Data Entry'!$M$5:$M$10004)&gt;J10,MIN('Data Entry'!$M$5:$M$10004)&lt;L10),"OUT","IN"))</f>
        <v/>
      </c>
      <c r="X10" s="16">
        <f>IF(OR(OR(Q10="",P10=""),B10=0),"",IF(OR(MAX('Data Entry'!$M$5:$M$10004)&gt;Q10,MIN('Data Entry'!$M$5:$M$10004)&lt;P10),"FAIL","PASS"))</f>
        <v/>
      </c>
      <c r="Y10" s="16">
        <f>IF(T10="","No spec",IF(T10&gt;=1.33,"Capable",IF(T10&gt;=1,"Marginal","Not capable")))</f>
        <v/>
      </c>
    </row>
    <row r="11">
      <c r="A11" s="16">
        <f>IF(Settings!G23="Y",Settings!B23,"")</f>
        <v/>
      </c>
      <c r="B11" s="40">
        <f>'Data Entry'!N10009</f>
        <v/>
      </c>
      <c r="C11" s="41">
        <f>'Data Entry'!N10010</f>
        <v/>
      </c>
      <c r="D11" s="41">
        <f>'Data Entry'!N10021</f>
        <v/>
      </c>
      <c r="E11" s="41">
        <f>'Data Entry'!N10011</f>
        <v/>
      </c>
      <c r="F11" s="41">
        <f>'Data Entry'!N10012</f>
        <v/>
      </c>
      <c r="G11" s="41">
        <f>'Data Entry'!N10013</f>
        <v/>
      </c>
      <c r="H11" s="41">
        <f>'Data Entry'!N10016</f>
        <v/>
      </c>
      <c r="I11" s="41">
        <f>'Data Entry'!N10014</f>
        <v/>
      </c>
      <c r="J11" s="41">
        <f>'Data Entry'!N10017</f>
        <v/>
      </c>
      <c r="K11" s="41">
        <f>'Data Entry'!N10018</f>
        <v/>
      </c>
      <c r="L11" s="41">
        <f>'Data Entry'!N10019</f>
        <v/>
      </c>
      <c r="M11" s="41">
        <f>'Data Entry'!N10015</f>
        <v/>
      </c>
      <c r="N11" s="41">
        <f>'Data Entry'!N10020</f>
        <v/>
      </c>
      <c r="O11" s="41">
        <f>IF(Settings!C23="","",Settings!C23)</f>
        <v/>
      </c>
      <c r="P11" s="41">
        <f>IF(Settings!D23="","",Settings!D23)</f>
        <v/>
      </c>
      <c r="Q11" s="41">
        <f>IF(Settings!E23="","",Settings!E23)</f>
        <v/>
      </c>
      <c r="R11" s="42">
        <f>IF(OR(Q11="",P11=""),"",Q11-P11)</f>
        <v/>
      </c>
      <c r="S11" s="42">
        <f>IF(OR(OR(Q11="",P11=""),H11="",H11=0),"",(Q11-P11)/(6*H11))</f>
        <v/>
      </c>
      <c r="T11" s="42">
        <f>IF(OR(OR(Q11="",P11=""),H11="",H11=0),"",MIN(Q11-C11,C11-P11)/(3*H11))</f>
        <v/>
      </c>
      <c r="U11" s="42">
        <f>IF(OR(OR(Q11="",P11=""),I11="",I11=0),"",(Q11-P11)/(6*I11))</f>
        <v/>
      </c>
      <c r="V11" s="42">
        <f>IF(OR(OR(Q11="",P11=""),I11="",I11=0),"",MIN(Q11-C11,C11-P11)/(3*I11))</f>
        <v/>
      </c>
      <c r="W11" s="16">
        <f>IF(M11="","",IF(OR(MAX('Data Entry'!$N$5:$N$10004)&gt;J11,MIN('Data Entry'!$N$5:$N$10004)&lt;L11),"OUT","IN"))</f>
        <v/>
      </c>
      <c r="X11" s="16">
        <f>IF(OR(OR(Q11="",P11=""),B11=0),"",IF(OR(MAX('Data Entry'!$N$5:$N$10004)&gt;Q11,MIN('Data Entry'!$N$5:$N$10004)&lt;P11),"FAIL","PASS"))</f>
        <v/>
      </c>
      <c r="Y11" s="16">
        <f>IF(T11="","No spec",IF(T11&gt;=1.33,"Capable",IF(T11&gt;=1,"Marginal","Not capable")))</f>
        <v/>
      </c>
    </row>
    <row r="12">
      <c r="A12" s="16">
        <f>IF(Settings!G24="Y",Settings!B24,"")</f>
        <v/>
      </c>
      <c r="B12" s="40">
        <f>'Data Entry'!O10009</f>
        <v/>
      </c>
      <c r="C12" s="41">
        <f>'Data Entry'!O10010</f>
        <v/>
      </c>
      <c r="D12" s="41">
        <f>'Data Entry'!O10021</f>
        <v/>
      </c>
      <c r="E12" s="41">
        <f>'Data Entry'!O10011</f>
        <v/>
      </c>
      <c r="F12" s="41">
        <f>'Data Entry'!O10012</f>
        <v/>
      </c>
      <c r="G12" s="41">
        <f>'Data Entry'!O10013</f>
        <v/>
      </c>
      <c r="H12" s="41">
        <f>'Data Entry'!O10016</f>
        <v/>
      </c>
      <c r="I12" s="41">
        <f>'Data Entry'!O10014</f>
        <v/>
      </c>
      <c r="J12" s="41">
        <f>'Data Entry'!O10017</f>
        <v/>
      </c>
      <c r="K12" s="41">
        <f>'Data Entry'!O10018</f>
        <v/>
      </c>
      <c r="L12" s="41">
        <f>'Data Entry'!O10019</f>
        <v/>
      </c>
      <c r="M12" s="41">
        <f>'Data Entry'!O10015</f>
        <v/>
      </c>
      <c r="N12" s="41">
        <f>'Data Entry'!O10020</f>
        <v/>
      </c>
      <c r="O12" s="41">
        <f>IF(Settings!C24="","",Settings!C24)</f>
        <v/>
      </c>
      <c r="P12" s="41">
        <f>IF(Settings!D24="","",Settings!D24)</f>
        <v/>
      </c>
      <c r="Q12" s="41">
        <f>IF(Settings!E24="","",Settings!E24)</f>
        <v/>
      </c>
      <c r="R12" s="42">
        <f>IF(OR(Q12="",P12=""),"",Q12-P12)</f>
        <v/>
      </c>
      <c r="S12" s="42">
        <f>IF(OR(OR(Q12="",P12=""),H12="",H12=0),"",(Q12-P12)/(6*H12))</f>
        <v/>
      </c>
      <c r="T12" s="42">
        <f>IF(OR(OR(Q12="",P12=""),H12="",H12=0),"",MIN(Q12-C12,C12-P12)/(3*H12))</f>
        <v/>
      </c>
      <c r="U12" s="42">
        <f>IF(OR(OR(Q12="",P12=""),I12="",I12=0),"",(Q12-P12)/(6*I12))</f>
        <v/>
      </c>
      <c r="V12" s="42">
        <f>IF(OR(OR(Q12="",P12=""),I12="",I12=0),"",MIN(Q12-C12,C12-P12)/(3*I12))</f>
        <v/>
      </c>
      <c r="W12" s="16">
        <f>IF(M12="","",IF(OR(MAX('Data Entry'!$O$5:$O$10004)&gt;J12,MIN('Data Entry'!$O$5:$O$10004)&lt;L12),"OUT","IN"))</f>
        <v/>
      </c>
      <c r="X12" s="16">
        <f>IF(OR(OR(Q12="",P12=""),B12=0),"",IF(OR(MAX('Data Entry'!$O$5:$O$10004)&gt;Q12,MIN('Data Entry'!$O$5:$O$10004)&lt;P12),"FAIL","PASS"))</f>
        <v/>
      </c>
      <c r="Y12" s="16">
        <f>IF(T12="","No spec",IF(T12&gt;=1.33,"Capable",IF(T12&gt;=1,"Marginal","Not capable")))</f>
        <v/>
      </c>
    </row>
    <row r="13">
      <c r="A13" s="16">
        <f>IF(Settings!G25="Y",Settings!B25,"")</f>
        <v/>
      </c>
      <c r="B13" s="40">
        <f>'Data Entry'!P10009</f>
        <v/>
      </c>
      <c r="C13" s="41">
        <f>'Data Entry'!P10010</f>
        <v/>
      </c>
      <c r="D13" s="41">
        <f>'Data Entry'!P10021</f>
        <v/>
      </c>
      <c r="E13" s="41">
        <f>'Data Entry'!P10011</f>
        <v/>
      </c>
      <c r="F13" s="41">
        <f>'Data Entry'!P10012</f>
        <v/>
      </c>
      <c r="G13" s="41">
        <f>'Data Entry'!P10013</f>
        <v/>
      </c>
      <c r="H13" s="41">
        <f>'Data Entry'!P10016</f>
        <v/>
      </c>
      <c r="I13" s="41">
        <f>'Data Entry'!P10014</f>
        <v/>
      </c>
      <c r="J13" s="41">
        <f>'Data Entry'!P10017</f>
        <v/>
      </c>
      <c r="K13" s="41">
        <f>'Data Entry'!P10018</f>
        <v/>
      </c>
      <c r="L13" s="41">
        <f>'Data Entry'!P10019</f>
        <v/>
      </c>
      <c r="M13" s="41">
        <f>'Data Entry'!P10015</f>
        <v/>
      </c>
      <c r="N13" s="41">
        <f>'Data Entry'!P10020</f>
        <v/>
      </c>
      <c r="O13" s="41">
        <f>IF(Settings!C25="","",Settings!C25)</f>
        <v/>
      </c>
      <c r="P13" s="41">
        <f>IF(Settings!D25="","",Settings!D25)</f>
        <v/>
      </c>
      <c r="Q13" s="41">
        <f>IF(Settings!E25="","",Settings!E25)</f>
        <v/>
      </c>
      <c r="R13" s="42">
        <f>IF(OR(Q13="",P13=""),"",Q13-P13)</f>
        <v/>
      </c>
      <c r="S13" s="42">
        <f>IF(OR(OR(Q13="",P13=""),H13="",H13=0),"",(Q13-P13)/(6*H13))</f>
        <v/>
      </c>
      <c r="T13" s="42">
        <f>IF(OR(OR(Q13="",P13=""),H13="",H13=0),"",MIN(Q13-C13,C13-P13)/(3*H13))</f>
        <v/>
      </c>
      <c r="U13" s="42">
        <f>IF(OR(OR(Q13="",P13=""),I13="",I13=0),"",(Q13-P13)/(6*I13))</f>
        <v/>
      </c>
      <c r="V13" s="42">
        <f>IF(OR(OR(Q13="",P13=""),I13="",I13=0),"",MIN(Q13-C13,C13-P13)/(3*I13))</f>
        <v/>
      </c>
      <c r="W13" s="16">
        <f>IF(M13="","",IF(OR(MAX('Data Entry'!$P$5:$P$10004)&gt;J13,MIN('Data Entry'!$P$5:$P$10004)&lt;L13),"OUT","IN"))</f>
        <v/>
      </c>
      <c r="X13" s="16">
        <f>IF(OR(OR(Q13="",P13=""),B13=0),"",IF(OR(MAX('Data Entry'!$P$5:$P$10004)&gt;Q13,MIN('Data Entry'!$P$5:$P$10004)&lt;P13),"FAIL","PASS"))</f>
        <v/>
      </c>
      <c r="Y13" s="16">
        <f>IF(T13="","No spec",IF(T13&gt;=1.33,"Capable",IF(T13&gt;=1,"Marginal","Not capable")))</f>
        <v/>
      </c>
    </row>
    <row r="14">
      <c r="A14" s="16">
        <f>IF(Settings!G26="Y",Settings!B26,"")</f>
        <v/>
      </c>
      <c r="B14" s="40">
        <f>'Data Entry'!Q10009</f>
        <v/>
      </c>
      <c r="C14" s="41">
        <f>'Data Entry'!Q10010</f>
        <v/>
      </c>
      <c r="D14" s="41">
        <f>'Data Entry'!Q10021</f>
        <v/>
      </c>
      <c r="E14" s="41">
        <f>'Data Entry'!Q10011</f>
        <v/>
      </c>
      <c r="F14" s="41">
        <f>'Data Entry'!Q10012</f>
        <v/>
      </c>
      <c r="G14" s="41">
        <f>'Data Entry'!Q10013</f>
        <v/>
      </c>
      <c r="H14" s="41">
        <f>'Data Entry'!Q10016</f>
        <v/>
      </c>
      <c r="I14" s="41">
        <f>'Data Entry'!Q10014</f>
        <v/>
      </c>
      <c r="J14" s="41">
        <f>'Data Entry'!Q10017</f>
        <v/>
      </c>
      <c r="K14" s="41">
        <f>'Data Entry'!Q10018</f>
        <v/>
      </c>
      <c r="L14" s="41">
        <f>'Data Entry'!Q10019</f>
        <v/>
      </c>
      <c r="M14" s="41">
        <f>'Data Entry'!Q10015</f>
        <v/>
      </c>
      <c r="N14" s="41">
        <f>'Data Entry'!Q10020</f>
        <v/>
      </c>
      <c r="O14" s="41">
        <f>IF(Settings!C26="","",Settings!C26)</f>
        <v/>
      </c>
      <c r="P14" s="41">
        <f>IF(Settings!D26="","",Settings!D26)</f>
        <v/>
      </c>
      <c r="Q14" s="41">
        <f>IF(Settings!E26="","",Settings!E26)</f>
        <v/>
      </c>
      <c r="R14" s="42">
        <f>IF(OR(Q14="",P14=""),"",Q14-P14)</f>
        <v/>
      </c>
      <c r="S14" s="42">
        <f>IF(OR(OR(Q14="",P14=""),H14="",H14=0),"",(Q14-P14)/(6*H14))</f>
        <v/>
      </c>
      <c r="T14" s="42">
        <f>IF(OR(OR(Q14="",P14=""),H14="",H14=0),"",MIN(Q14-C14,C14-P14)/(3*H14))</f>
        <v/>
      </c>
      <c r="U14" s="42">
        <f>IF(OR(OR(Q14="",P14=""),I14="",I14=0),"",(Q14-P14)/(6*I14))</f>
        <v/>
      </c>
      <c r="V14" s="42">
        <f>IF(OR(OR(Q14="",P14=""),I14="",I14=0),"",MIN(Q14-C14,C14-P14)/(3*I14))</f>
        <v/>
      </c>
      <c r="W14" s="16">
        <f>IF(M14="","",IF(OR(MAX('Data Entry'!$Q$5:$Q$10004)&gt;J14,MIN('Data Entry'!$Q$5:$Q$10004)&lt;L14),"OUT","IN"))</f>
        <v/>
      </c>
      <c r="X14" s="16">
        <f>IF(OR(OR(Q14="",P14=""),B14=0),"",IF(OR(MAX('Data Entry'!$Q$5:$Q$10004)&gt;Q14,MIN('Data Entry'!$Q$5:$Q$10004)&lt;P14),"FAIL","PASS"))</f>
        <v/>
      </c>
      <c r="Y14" s="16">
        <f>IF(T14="","No spec",IF(T14&gt;=1.33,"Capable",IF(T14&gt;=1,"Marginal","Not capable")))</f>
        <v/>
      </c>
    </row>
    <row r="15">
      <c r="A15" s="16">
        <f>IF(Settings!G27="Y",Settings!B27,"")</f>
        <v/>
      </c>
      <c r="B15" s="40">
        <f>'Data Entry'!R10009</f>
        <v/>
      </c>
      <c r="C15" s="41">
        <f>'Data Entry'!R10010</f>
        <v/>
      </c>
      <c r="D15" s="41">
        <f>'Data Entry'!R10021</f>
        <v/>
      </c>
      <c r="E15" s="41">
        <f>'Data Entry'!R10011</f>
        <v/>
      </c>
      <c r="F15" s="41">
        <f>'Data Entry'!R10012</f>
        <v/>
      </c>
      <c r="G15" s="41">
        <f>'Data Entry'!R10013</f>
        <v/>
      </c>
      <c r="H15" s="41">
        <f>'Data Entry'!R10016</f>
        <v/>
      </c>
      <c r="I15" s="41">
        <f>'Data Entry'!R10014</f>
        <v/>
      </c>
      <c r="J15" s="41">
        <f>'Data Entry'!R10017</f>
        <v/>
      </c>
      <c r="K15" s="41">
        <f>'Data Entry'!R10018</f>
        <v/>
      </c>
      <c r="L15" s="41">
        <f>'Data Entry'!R10019</f>
        <v/>
      </c>
      <c r="M15" s="41">
        <f>'Data Entry'!R10015</f>
        <v/>
      </c>
      <c r="N15" s="41">
        <f>'Data Entry'!R10020</f>
        <v/>
      </c>
      <c r="O15" s="41">
        <f>IF(Settings!C27="","",Settings!C27)</f>
        <v/>
      </c>
      <c r="P15" s="41">
        <f>IF(Settings!D27="","",Settings!D27)</f>
        <v/>
      </c>
      <c r="Q15" s="41">
        <f>IF(Settings!E27="","",Settings!E27)</f>
        <v/>
      </c>
      <c r="R15" s="42">
        <f>IF(OR(Q15="",P15=""),"",Q15-P15)</f>
        <v/>
      </c>
      <c r="S15" s="42">
        <f>IF(OR(OR(Q15="",P15=""),H15="",H15=0),"",(Q15-P15)/(6*H15))</f>
        <v/>
      </c>
      <c r="T15" s="42">
        <f>IF(OR(OR(Q15="",P15=""),H15="",H15=0),"",MIN(Q15-C15,C15-P15)/(3*H15))</f>
        <v/>
      </c>
      <c r="U15" s="42">
        <f>IF(OR(OR(Q15="",P15=""),I15="",I15=0),"",(Q15-P15)/(6*I15))</f>
        <v/>
      </c>
      <c r="V15" s="42">
        <f>IF(OR(OR(Q15="",P15=""),I15="",I15=0),"",MIN(Q15-C15,C15-P15)/(3*I15))</f>
        <v/>
      </c>
      <c r="W15" s="16">
        <f>IF(M15="","",IF(OR(MAX('Data Entry'!$R$5:$R$10004)&gt;J15,MIN('Data Entry'!$R$5:$R$10004)&lt;L15),"OUT","IN"))</f>
        <v/>
      </c>
      <c r="X15" s="16">
        <f>IF(OR(OR(Q15="",P15=""),B15=0),"",IF(OR(MAX('Data Entry'!$R$5:$R$10004)&gt;Q15,MIN('Data Entry'!$R$5:$R$10004)&lt;P15),"FAIL","PASS"))</f>
        <v/>
      </c>
      <c r="Y15" s="16">
        <f>IF(T15="","No spec",IF(T15&gt;=1.33,"Capable",IF(T15&gt;=1,"Marginal","Not capable")))</f>
        <v/>
      </c>
    </row>
    <row r="16">
      <c r="A16" s="16">
        <f>IF(Settings!G28="Y",Settings!B28,"")</f>
        <v/>
      </c>
      <c r="B16" s="40">
        <f>'Data Entry'!S10009</f>
        <v/>
      </c>
      <c r="C16" s="41">
        <f>'Data Entry'!S10010</f>
        <v/>
      </c>
      <c r="D16" s="41">
        <f>'Data Entry'!S10021</f>
        <v/>
      </c>
      <c r="E16" s="41">
        <f>'Data Entry'!S10011</f>
        <v/>
      </c>
      <c r="F16" s="41">
        <f>'Data Entry'!S10012</f>
        <v/>
      </c>
      <c r="G16" s="41">
        <f>'Data Entry'!S10013</f>
        <v/>
      </c>
      <c r="H16" s="41">
        <f>'Data Entry'!S10016</f>
        <v/>
      </c>
      <c r="I16" s="41">
        <f>'Data Entry'!S10014</f>
        <v/>
      </c>
      <c r="J16" s="41">
        <f>'Data Entry'!S10017</f>
        <v/>
      </c>
      <c r="K16" s="41">
        <f>'Data Entry'!S10018</f>
        <v/>
      </c>
      <c r="L16" s="41">
        <f>'Data Entry'!S10019</f>
        <v/>
      </c>
      <c r="M16" s="41">
        <f>'Data Entry'!S10015</f>
        <v/>
      </c>
      <c r="N16" s="41">
        <f>'Data Entry'!S10020</f>
        <v/>
      </c>
      <c r="O16" s="41">
        <f>IF(Settings!C28="","",Settings!C28)</f>
        <v/>
      </c>
      <c r="P16" s="41">
        <f>IF(Settings!D28="","",Settings!D28)</f>
        <v/>
      </c>
      <c r="Q16" s="41">
        <f>IF(Settings!E28="","",Settings!E28)</f>
        <v/>
      </c>
      <c r="R16" s="42">
        <f>IF(OR(Q16="",P16=""),"",Q16-P16)</f>
        <v/>
      </c>
      <c r="S16" s="42">
        <f>IF(OR(OR(Q16="",P16=""),H16="",H16=0),"",(Q16-P16)/(6*H16))</f>
        <v/>
      </c>
      <c r="T16" s="42">
        <f>IF(OR(OR(Q16="",P16=""),H16="",H16=0),"",MIN(Q16-C16,C16-P16)/(3*H16))</f>
        <v/>
      </c>
      <c r="U16" s="42">
        <f>IF(OR(OR(Q16="",P16=""),I16="",I16=0),"",(Q16-P16)/(6*I16))</f>
        <v/>
      </c>
      <c r="V16" s="42">
        <f>IF(OR(OR(Q16="",P16=""),I16="",I16=0),"",MIN(Q16-C16,C16-P16)/(3*I16))</f>
        <v/>
      </c>
      <c r="W16" s="16">
        <f>IF(M16="","",IF(OR(MAX('Data Entry'!$S$5:$S$10004)&gt;J16,MIN('Data Entry'!$S$5:$S$10004)&lt;L16),"OUT","IN"))</f>
        <v/>
      </c>
      <c r="X16" s="16">
        <f>IF(OR(OR(Q16="",P16=""),B16=0),"",IF(OR(MAX('Data Entry'!$S$5:$S$10004)&gt;Q16,MIN('Data Entry'!$S$5:$S$10004)&lt;P16),"FAIL","PASS"))</f>
        <v/>
      </c>
      <c r="Y16" s="16">
        <f>IF(T16="","No spec",IF(T16&gt;=1.33,"Capable",IF(T16&gt;=1,"Marginal","Not capable")))</f>
        <v/>
      </c>
    </row>
    <row r="17">
      <c r="A17" s="16">
        <f>IF(Settings!G29="Y",Settings!B29,"")</f>
        <v/>
      </c>
      <c r="B17" s="40">
        <f>'Data Entry'!T10009</f>
        <v/>
      </c>
      <c r="C17" s="41">
        <f>'Data Entry'!T10010</f>
        <v/>
      </c>
      <c r="D17" s="41">
        <f>'Data Entry'!T10021</f>
        <v/>
      </c>
      <c r="E17" s="41">
        <f>'Data Entry'!T10011</f>
        <v/>
      </c>
      <c r="F17" s="41">
        <f>'Data Entry'!T10012</f>
        <v/>
      </c>
      <c r="G17" s="41">
        <f>'Data Entry'!T10013</f>
        <v/>
      </c>
      <c r="H17" s="41">
        <f>'Data Entry'!T10016</f>
        <v/>
      </c>
      <c r="I17" s="41">
        <f>'Data Entry'!T10014</f>
        <v/>
      </c>
      <c r="J17" s="41">
        <f>'Data Entry'!T10017</f>
        <v/>
      </c>
      <c r="K17" s="41">
        <f>'Data Entry'!T10018</f>
        <v/>
      </c>
      <c r="L17" s="41">
        <f>'Data Entry'!T10019</f>
        <v/>
      </c>
      <c r="M17" s="41">
        <f>'Data Entry'!T10015</f>
        <v/>
      </c>
      <c r="N17" s="41">
        <f>'Data Entry'!T10020</f>
        <v/>
      </c>
      <c r="O17" s="41">
        <f>IF(Settings!C29="","",Settings!C29)</f>
        <v/>
      </c>
      <c r="P17" s="41">
        <f>IF(Settings!D29="","",Settings!D29)</f>
        <v/>
      </c>
      <c r="Q17" s="41">
        <f>IF(Settings!E29="","",Settings!E29)</f>
        <v/>
      </c>
      <c r="R17" s="42">
        <f>IF(OR(Q17="",P17=""),"",Q17-P17)</f>
        <v/>
      </c>
      <c r="S17" s="42">
        <f>IF(OR(OR(Q17="",P17=""),H17="",H17=0),"",(Q17-P17)/(6*H17))</f>
        <v/>
      </c>
      <c r="T17" s="42">
        <f>IF(OR(OR(Q17="",P17=""),H17="",H17=0),"",MIN(Q17-C17,C17-P17)/(3*H17))</f>
        <v/>
      </c>
      <c r="U17" s="42">
        <f>IF(OR(OR(Q17="",P17=""),I17="",I17=0),"",(Q17-P17)/(6*I17))</f>
        <v/>
      </c>
      <c r="V17" s="42">
        <f>IF(OR(OR(Q17="",P17=""),I17="",I17=0),"",MIN(Q17-C17,C17-P17)/(3*I17))</f>
        <v/>
      </c>
      <c r="W17" s="16">
        <f>IF(M17="","",IF(OR(MAX('Data Entry'!$T$5:$T$10004)&gt;J17,MIN('Data Entry'!$T$5:$T$10004)&lt;L17),"OUT","IN"))</f>
        <v/>
      </c>
      <c r="X17" s="16">
        <f>IF(OR(OR(Q17="",P17=""),B17=0),"",IF(OR(MAX('Data Entry'!$T$5:$T$10004)&gt;Q17,MIN('Data Entry'!$T$5:$T$10004)&lt;P17),"FAIL","PASS"))</f>
        <v/>
      </c>
      <c r="Y17" s="16">
        <f>IF(T17="","No spec",IF(T17&gt;=1.33,"Capable",IF(T17&gt;=1,"Marginal","Not capable")))</f>
        <v/>
      </c>
    </row>
    <row r="18">
      <c r="A18" s="16">
        <f>IF(Settings!G30="Y",Settings!B30,"")</f>
        <v/>
      </c>
      <c r="B18" s="40">
        <f>'Data Entry'!U10009</f>
        <v/>
      </c>
      <c r="C18" s="41">
        <f>'Data Entry'!U10010</f>
        <v/>
      </c>
      <c r="D18" s="41">
        <f>'Data Entry'!U10021</f>
        <v/>
      </c>
      <c r="E18" s="41">
        <f>'Data Entry'!U10011</f>
        <v/>
      </c>
      <c r="F18" s="41">
        <f>'Data Entry'!U10012</f>
        <v/>
      </c>
      <c r="G18" s="41">
        <f>'Data Entry'!U10013</f>
        <v/>
      </c>
      <c r="H18" s="41">
        <f>'Data Entry'!U10016</f>
        <v/>
      </c>
      <c r="I18" s="41">
        <f>'Data Entry'!U10014</f>
        <v/>
      </c>
      <c r="J18" s="41">
        <f>'Data Entry'!U10017</f>
        <v/>
      </c>
      <c r="K18" s="41">
        <f>'Data Entry'!U10018</f>
        <v/>
      </c>
      <c r="L18" s="41">
        <f>'Data Entry'!U10019</f>
        <v/>
      </c>
      <c r="M18" s="41">
        <f>'Data Entry'!U10015</f>
        <v/>
      </c>
      <c r="N18" s="41">
        <f>'Data Entry'!U10020</f>
        <v/>
      </c>
      <c r="O18" s="41">
        <f>IF(Settings!C30="","",Settings!C30)</f>
        <v/>
      </c>
      <c r="P18" s="41">
        <f>IF(Settings!D30="","",Settings!D30)</f>
        <v/>
      </c>
      <c r="Q18" s="41">
        <f>IF(Settings!E30="","",Settings!E30)</f>
        <v/>
      </c>
      <c r="R18" s="42">
        <f>IF(OR(Q18="",P18=""),"",Q18-P18)</f>
        <v/>
      </c>
      <c r="S18" s="42">
        <f>IF(OR(OR(Q18="",P18=""),H18="",H18=0),"",(Q18-P18)/(6*H18))</f>
        <v/>
      </c>
      <c r="T18" s="42">
        <f>IF(OR(OR(Q18="",P18=""),H18="",H18=0),"",MIN(Q18-C18,C18-P18)/(3*H18))</f>
        <v/>
      </c>
      <c r="U18" s="42">
        <f>IF(OR(OR(Q18="",P18=""),I18="",I18=0),"",(Q18-P18)/(6*I18))</f>
        <v/>
      </c>
      <c r="V18" s="42">
        <f>IF(OR(OR(Q18="",P18=""),I18="",I18=0),"",MIN(Q18-C18,C18-P18)/(3*I18))</f>
        <v/>
      </c>
      <c r="W18" s="16">
        <f>IF(M18="","",IF(OR(MAX('Data Entry'!$U$5:$U$10004)&gt;J18,MIN('Data Entry'!$U$5:$U$10004)&lt;L18),"OUT","IN"))</f>
        <v/>
      </c>
      <c r="X18" s="16">
        <f>IF(OR(OR(Q18="",P18=""),B18=0),"",IF(OR(MAX('Data Entry'!$U$5:$U$10004)&gt;Q18,MIN('Data Entry'!$U$5:$U$10004)&lt;P18),"FAIL","PASS"))</f>
        <v/>
      </c>
      <c r="Y18" s="16">
        <f>IF(T18="","No spec",IF(T18&gt;=1.33,"Capable",IF(T18&gt;=1,"Marginal","Not capable")))</f>
        <v/>
      </c>
    </row>
    <row r="19">
      <c r="A19" s="16">
        <f>IF(Settings!G31="Y",Settings!B31,"")</f>
        <v/>
      </c>
      <c r="B19" s="40">
        <f>'Data Entry'!V10009</f>
        <v/>
      </c>
      <c r="C19" s="41">
        <f>'Data Entry'!V10010</f>
        <v/>
      </c>
      <c r="D19" s="41">
        <f>'Data Entry'!V10021</f>
        <v/>
      </c>
      <c r="E19" s="41">
        <f>'Data Entry'!V10011</f>
        <v/>
      </c>
      <c r="F19" s="41">
        <f>'Data Entry'!V10012</f>
        <v/>
      </c>
      <c r="G19" s="41">
        <f>'Data Entry'!V10013</f>
        <v/>
      </c>
      <c r="H19" s="41">
        <f>'Data Entry'!V10016</f>
        <v/>
      </c>
      <c r="I19" s="41">
        <f>'Data Entry'!V10014</f>
        <v/>
      </c>
      <c r="J19" s="41">
        <f>'Data Entry'!V10017</f>
        <v/>
      </c>
      <c r="K19" s="41">
        <f>'Data Entry'!V10018</f>
        <v/>
      </c>
      <c r="L19" s="41">
        <f>'Data Entry'!V10019</f>
        <v/>
      </c>
      <c r="M19" s="41">
        <f>'Data Entry'!V10015</f>
        <v/>
      </c>
      <c r="N19" s="41">
        <f>'Data Entry'!V10020</f>
        <v/>
      </c>
      <c r="O19" s="41">
        <f>IF(Settings!C31="","",Settings!C31)</f>
        <v/>
      </c>
      <c r="P19" s="41">
        <f>IF(Settings!D31="","",Settings!D31)</f>
        <v/>
      </c>
      <c r="Q19" s="41">
        <f>IF(Settings!E31="","",Settings!E31)</f>
        <v/>
      </c>
      <c r="R19" s="42">
        <f>IF(OR(Q19="",P19=""),"",Q19-P19)</f>
        <v/>
      </c>
      <c r="S19" s="42">
        <f>IF(OR(OR(Q19="",P19=""),H19="",H19=0),"",(Q19-P19)/(6*H19))</f>
        <v/>
      </c>
      <c r="T19" s="42">
        <f>IF(OR(OR(Q19="",P19=""),H19="",H19=0),"",MIN(Q19-C19,C19-P19)/(3*H19))</f>
        <v/>
      </c>
      <c r="U19" s="42">
        <f>IF(OR(OR(Q19="",P19=""),I19="",I19=0),"",(Q19-P19)/(6*I19))</f>
        <v/>
      </c>
      <c r="V19" s="42">
        <f>IF(OR(OR(Q19="",P19=""),I19="",I19=0),"",MIN(Q19-C19,C19-P19)/(3*I19))</f>
        <v/>
      </c>
      <c r="W19" s="16">
        <f>IF(M19="","",IF(OR(MAX('Data Entry'!$V$5:$V$10004)&gt;J19,MIN('Data Entry'!$V$5:$V$10004)&lt;L19),"OUT","IN"))</f>
        <v/>
      </c>
      <c r="X19" s="16">
        <f>IF(OR(OR(Q19="",P19=""),B19=0),"",IF(OR(MAX('Data Entry'!$V$5:$V$10004)&gt;Q19,MIN('Data Entry'!$V$5:$V$10004)&lt;P19),"FAIL","PASS"))</f>
        <v/>
      </c>
      <c r="Y19" s="16">
        <f>IF(T19="","No spec",IF(T19&gt;=1.33,"Capable",IF(T19&gt;=1,"Marginal","Not capable")))</f>
        <v/>
      </c>
    </row>
    <row r="20">
      <c r="A20" s="16">
        <f>IF(Settings!G32="Y",Settings!B32,"")</f>
        <v/>
      </c>
      <c r="B20" s="40">
        <f>'Data Entry'!W10009</f>
        <v/>
      </c>
      <c r="C20" s="41">
        <f>'Data Entry'!W10010</f>
        <v/>
      </c>
      <c r="D20" s="41">
        <f>'Data Entry'!W10021</f>
        <v/>
      </c>
      <c r="E20" s="41">
        <f>'Data Entry'!W10011</f>
        <v/>
      </c>
      <c r="F20" s="41">
        <f>'Data Entry'!W10012</f>
        <v/>
      </c>
      <c r="G20" s="41">
        <f>'Data Entry'!W10013</f>
        <v/>
      </c>
      <c r="H20" s="41">
        <f>'Data Entry'!W10016</f>
        <v/>
      </c>
      <c r="I20" s="41">
        <f>'Data Entry'!W10014</f>
        <v/>
      </c>
      <c r="J20" s="41">
        <f>'Data Entry'!W10017</f>
        <v/>
      </c>
      <c r="K20" s="41">
        <f>'Data Entry'!W10018</f>
        <v/>
      </c>
      <c r="L20" s="41">
        <f>'Data Entry'!W10019</f>
        <v/>
      </c>
      <c r="M20" s="41">
        <f>'Data Entry'!W10015</f>
        <v/>
      </c>
      <c r="N20" s="41">
        <f>'Data Entry'!W10020</f>
        <v/>
      </c>
      <c r="O20" s="41">
        <f>IF(Settings!C32="","",Settings!C32)</f>
        <v/>
      </c>
      <c r="P20" s="41">
        <f>IF(Settings!D32="","",Settings!D32)</f>
        <v/>
      </c>
      <c r="Q20" s="41">
        <f>IF(Settings!E32="","",Settings!E32)</f>
        <v/>
      </c>
      <c r="R20" s="42">
        <f>IF(OR(Q20="",P20=""),"",Q20-P20)</f>
        <v/>
      </c>
      <c r="S20" s="42">
        <f>IF(OR(OR(Q20="",P20=""),H20="",H20=0),"",(Q20-P20)/(6*H20))</f>
        <v/>
      </c>
      <c r="T20" s="42">
        <f>IF(OR(OR(Q20="",P20=""),H20="",H20=0),"",MIN(Q20-C20,C20-P20)/(3*H20))</f>
        <v/>
      </c>
      <c r="U20" s="42">
        <f>IF(OR(OR(Q20="",P20=""),I20="",I20=0),"",(Q20-P20)/(6*I20))</f>
        <v/>
      </c>
      <c r="V20" s="42">
        <f>IF(OR(OR(Q20="",P20=""),I20="",I20=0),"",MIN(Q20-C20,C20-P20)/(3*I20))</f>
        <v/>
      </c>
      <c r="W20" s="16">
        <f>IF(M20="","",IF(OR(MAX('Data Entry'!$W$5:$W$10004)&gt;J20,MIN('Data Entry'!$W$5:$W$10004)&lt;L20),"OUT","IN"))</f>
        <v/>
      </c>
      <c r="X20" s="16">
        <f>IF(OR(OR(Q20="",P20=""),B20=0),"",IF(OR(MAX('Data Entry'!$W$5:$W$10004)&gt;Q20,MIN('Data Entry'!$W$5:$W$10004)&lt;P20),"FAIL","PASS"))</f>
        <v/>
      </c>
      <c r="Y20" s="16">
        <f>IF(T20="","No spec",IF(T20&gt;=1.33,"Capable",IF(T20&gt;=1,"Marginal","Not capable")))</f>
        <v/>
      </c>
    </row>
    <row r="21">
      <c r="A21" s="16">
        <f>IF(Settings!G33="Y",Settings!B33,"")</f>
        <v/>
      </c>
      <c r="B21" s="40">
        <f>'Data Entry'!X10009</f>
        <v/>
      </c>
      <c r="C21" s="41">
        <f>'Data Entry'!X10010</f>
        <v/>
      </c>
      <c r="D21" s="41">
        <f>'Data Entry'!X10021</f>
        <v/>
      </c>
      <c r="E21" s="41">
        <f>'Data Entry'!X10011</f>
        <v/>
      </c>
      <c r="F21" s="41">
        <f>'Data Entry'!X10012</f>
        <v/>
      </c>
      <c r="G21" s="41">
        <f>'Data Entry'!X10013</f>
        <v/>
      </c>
      <c r="H21" s="41">
        <f>'Data Entry'!X10016</f>
        <v/>
      </c>
      <c r="I21" s="41">
        <f>'Data Entry'!X10014</f>
        <v/>
      </c>
      <c r="J21" s="41">
        <f>'Data Entry'!X10017</f>
        <v/>
      </c>
      <c r="K21" s="41">
        <f>'Data Entry'!X10018</f>
        <v/>
      </c>
      <c r="L21" s="41">
        <f>'Data Entry'!X10019</f>
        <v/>
      </c>
      <c r="M21" s="41">
        <f>'Data Entry'!X10015</f>
        <v/>
      </c>
      <c r="N21" s="41">
        <f>'Data Entry'!X10020</f>
        <v/>
      </c>
      <c r="O21" s="41">
        <f>IF(Settings!C33="","",Settings!C33)</f>
        <v/>
      </c>
      <c r="P21" s="41">
        <f>IF(Settings!D33="","",Settings!D33)</f>
        <v/>
      </c>
      <c r="Q21" s="41">
        <f>IF(Settings!E33="","",Settings!E33)</f>
        <v/>
      </c>
      <c r="R21" s="42">
        <f>IF(OR(Q21="",P21=""),"",Q21-P21)</f>
        <v/>
      </c>
      <c r="S21" s="42">
        <f>IF(OR(OR(Q21="",P21=""),H21="",H21=0),"",(Q21-P21)/(6*H21))</f>
        <v/>
      </c>
      <c r="T21" s="42">
        <f>IF(OR(OR(Q21="",P21=""),H21="",H21=0),"",MIN(Q21-C21,C21-P21)/(3*H21))</f>
        <v/>
      </c>
      <c r="U21" s="42">
        <f>IF(OR(OR(Q21="",P21=""),I21="",I21=0),"",(Q21-P21)/(6*I21))</f>
        <v/>
      </c>
      <c r="V21" s="42">
        <f>IF(OR(OR(Q21="",P21=""),I21="",I21=0),"",MIN(Q21-C21,C21-P21)/(3*I21))</f>
        <v/>
      </c>
      <c r="W21" s="16">
        <f>IF(M21="","",IF(OR(MAX('Data Entry'!$X$5:$X$10004)&gt;J21,MIN('Data Entry'!$X$5:$X$10004)&lt;L21),"OUT","IN"))</f>
        <v/>
      </c>
      <c r="X21" s="16">
        <f>IF(OR(OR(Q21="",P21=""),B21=0),"",IF(OR(MAX('Data Entry'!$X$5:$X$10004)&gt;Q21,MIN('Data Entry'!$X$5:$X$10004)&lt;P21),"FAIL","PASS"))</f>
        <v/>
      </c>
      <c r="Y21" s="16">
        <f>IF(T21="","No spec",IF(T21&gt;=1.33,"Capable",IF(T21&gt;=1,"Marginal","Not capable")))</f>
        <v/>
      </c>
    </row>
    <row r="22">
      <c r="A22" s="16">
        <f>IF(Settings!G34="Y",Settings!B34,"")</f>
        <v/>
      </c>
      <c r="B22" s="40">
        <f>'Data Entry'!Y10009</f>
        <v/>
      </c>
      <c r="C22" s="41">
        <f>'Data Entry'!Y10010</f>
        <v/>
      </c>
      <c r="D22" s="41">
        <f>'Data Entry'!Y10021</f>
        <v/>
      </c>
      <c r="E22" s="41">
        <f>'Data Entry'!Y10011</f>
        <v/>
      </c>
      <c r="F22" s="41">
        <f>'Data Entry'!Y10012</f>
        <v/>
      </c>
      <c r="G22" s="41">
        <f>'Data Entry'!Y10013</f>
        <v/>
      </c>
      <c r="H22" s="41">
        <f>'Data Entry'!Y10016</f>
        <v/>
      </c>
      <c r="I22" s="41">
        <f>'Data Entry'!Y10014</f>
        <v/>
      </c>
      <c r="J22" s="41">
        <f>'Data Entry'!Y10017</f>
        <v/>
      </c>
      <c r="K22" s="41">
        <f>'Data Entry'!Y10018</f>
        <v/>
      </c>
      <c r="L22" s="41">
        <f>'Data Entry'!Y10019</f>
        <v/>
      </c>
      <c r="M22" s="41">
        <f>'Data Entry'!Y10015</f>
        <v/>
      </c>
      <c r="N22" s="41">
        <f>'Data Entry'!Y10020</f>
        <v/>
      </c>
      <c r="O22" s="41">
        <f>IF(Settings!C34="","",Settings!C34)</f>
        <v/>
      </c>
      <c r="P22" s="41">
        <f>IF(Settings!D34="","",Settings!D34)</f>
        <v/>
      </c>
      <c r="Q22" s="41">
        <f>IF(Settings!E34="","",Settings!E34)</f>
        <v/>
      </c>
      <c r="R22" s="42">
        <f>IF(OR(Q22="",P22=""),"",Q22-P22)</f>
        <v/>
      </c>
      <c r="S22" s="42">
        <f>IF(OR(OR(Q22="",P22=""),H22="",H22=0),"",(Q22-P22)/(6*H22))</f>
        <v/>
      </c>
      <c r="T22" s="42">
        <f>IF(OR(OR(Q22="",P22=""),H22="",H22=0),"",MIN(Q22-C22,C22-P22)/(3*H22))</f>
        <v/>
      </c>
      <c r="U22" s="42">
        <f>IF(OR(OR(Q22="",P22=""),I22="",I22=0),"",(Q22-P22)/(6*I22))</f>
        <v/>
      </c>
      <c r="V22" s="42">
        <f>IF(OR(OR(Q22="",P22=""),I22="",I22=0),"",MIN(Q22-C22,C22-P22)/(3*I22))</f>
        <v/>
      </c>
      <c r="W22" s="16">
        <f>IF(M22="","",IF(OR(MAX('Data Entry'!$Y$5:$Y$10004)&gt;J22,MIN('Data Entry'!$Y$5:$Y$10004)&lt;L22),"OUT","IN"))</f>
        <v/>
      </c>
      <c r="X22" s="16">
        <f>IF(OR(OR(Q22="",P22=""),B22=0),"",IF(OR(MAX('Data Entry'!$Y$5:$Y$10004)&gt;Q22,MIN('Data Entry'!$Y$5:$Y$10004)&lt;P22),"FAIL","PASS"))</f>
        <v/>
      </c>
      <c r="Y22" s="16">
        <f>IF(T22="","No spec",IF(T22&gt;=1.33,"Capable",IF(T22&gt;=1,"Marginal","Not capable")))</f>
        <v/>
      </c>
    </row>
    <row r="23">
      <c r="A23" s="16">
        <f>IF(Settings!G35="Y",Settings!B35,"")</f>
        <v/>
      </c>
      <c r="B23" s="40">
        <f>'Data Entry'!Z10009</f>
        <v/>
      </c>
      <c r="C23" s="41">
        <f>'Data Entry'!Z10010</f>
        <v/>
      </c>
      <c r="D23" s="41">
        <f>'Data Entry'!Z10021</f>
        <v/>
      </c>
      <c r="E23" s="41">
        <f>'Data Entry'!Z10011</f>
        <v/>
      </c>
      <c r="F23" s="41">
        <f>'Data Entry'!Z10012</f>
        <v/>
      </c>
      <c r="G23" s="41">
        <f>'Data Entry'!Z10013</f>
        <v/>
      </c>
      <c r="H23" s="41">
        <f>'Data Entry'!Z10016</f>
        <v/>
      </c>
      <c r="I23" s="41">
        <f>'Data Entry'!Z10014</f>
        <v/>
      </c>
      <c r="J23" s="41">
        <f>'Data Entry'!Z10017</f>
        <v/>
      </c>
      <c r="K23" s="41">
        <f>'Data Entry'!Z10018</f>
        <v/>
      </c>
      <c r="L23" s="41">
        <f>'Data Entry'!Z10019</f>
        <v/>
      </c>
      <c r="M23" s="41">
        <f>'Data Entry'!Z10015</f>
        <v/>
      </c>
      <c r="N23" s="41">
        <f>'Data Entry'!Z10020</f>
        <v/>
      </c>
      <c r="O23" s="41">
        <f>IF(Settings!C35="","",Settings!C35)</f>
        <v/>
      </c>
      <c r="P23" s="41">
        <f>IF(Settings!D35="","",Settings!D35)</f>
        <v/>
      </c>
      <c r="Q23" s="41">
        <f>IF(Settings!E35="","",Settings!E35)</f>
        <v/>
      </c>
      <c r="R23" s="42">
        <f>IF(OR(Q23="",P23=""),"",Q23-P23)</f>
        <v/>
      </c>
      <c r="S23" s="42">
        <f>IF(OR(OR(Q23="",P23=""),H23="",H23=0),"",(Q23-P23)/(6*H23))</f>
        <v/>
      </c>
      <c r="T23" s="42">
        <f>IF(OR(OR(Q23="",P23=""),H23="",H23=0),"",MIN(Q23-C23,C23-P23)/(3*H23))</f>
        <v/>
      </c>
      <c r="U23" s="42">
        <f>IF(OR(OR(Q23="",P23=""),I23="",I23=0),"",(Q23-P23)/(6*I23))</f>
        <v/>
      </c>
      <c r="V23" s="42">
        <f>IF(OR(OR(Q23="",P23=""),I23="",I23=0),"",MIN(Q23-C23,C23-P23)/(3*I23))</f>
        <v/>
      </c>
      <c r="W23" s="16">
        <f>IF(M23="","",IF(OR(MAX('Data Entry'!$Z$5:$Z$10004)&gt;J23,MIN('Data Entry'!$Z$5:$Z$10004)&lt;L23),"OUT","IN"))</f>
        <v/>
      </c>
      <c r="X23" s="16">
        <f>IF(OR(OR(Q23="",P23=""),B23=0),"",IF(OR(MAX('Data Entry'!$Z$5:$Z$10004)&gt;Q23,MIN('Data Entry'!$Z$5:$Z$10004)&lt;P23),"FAIL","PASS"))</f>
        <v/>
      </c>
      <c r="Y23" s="16">
        <f>IF(T23="","No spec",IF(T23&gt;=1.33,"Capable",IF(T23&gt;=1,"Marginal","Not capable")))</f>
        <v/>
      </c>
    </row>
    <row r="24">
      <c r="A24" s="16">
        <f>IF(Settings!G36="Y",Settings!B36,"")</f>
        <v/>
      </c>
      <c r="B24" s="40">
        <f>'Data Entry'!AA10009</f>
        <v/>
      </c>
      <c r="C24" s="41">
        <f>'Data Entry'!AA10010</f>
        <v/>
      </c>
      <c r="D24" s="41">
        <f>'Data Entry'!AA10021</f>
        <v/>
      </c>
      <c r="E24" s="41">
        <f>'Data Entry'!AA10011</f>
        <v/>
      </c>
      <c r="F24" s="41">
        <f>'Data Entry'!AA10012</f>
        <v/>
      </c>
      <c r="G24" s="41">
        <f>'Data Entry'!AA10013</f>
        <v/>
      </c>
      <c r="H24" s="41">
        <f>'Data Entry'!AA10016</f>
        <v/>
      </c>
      <c r="I24" s="41">
        <f>'Data Entry'!AA10014</f>
        <v/>
      </c>
      <c r="J24" s="41">
        <f>'Data Entry'!AA10017</f>
        <v/>
      </c>
      <c r="K24" s="41">
        <f>'Data Entry'!AA10018</f>
        <v/>
      </c>
      <c r="L24" s="41">
        <f>'Data Entry'!AA10019</f>
        <v/>
      </c>
      <c r="M24" s="41">
        <f>'Data Entry'!AA10015</f>
        <v/>
      </c>
      <c r="N24" s="41">
        <f>'Data Entry'!AA10020</f>
        <v/>
      </c>
      <c r="O24" s="41">
        <f>IF(Settings!C36="","",Settings!C36)</f>
        <v/>
      </c>
      <c r="P24" s="41">
        <f>IF(Settings!D36="","",Settings!D36)</f>
        <v/>
      </c>
      <c r="Q24" s="41">
        <f>IF(Settings!E36="","",Settings!E36)</f>
        <v/>
      </c>
      <c r="R24" s="42">
        <f>IF(OR(Q24="",P24=""),"",Q24-P24)</f>
        <v/>
      </c>
      <c r="S24" s="42">
        <f>IF(OR(OR(Q24="",P24=""),H24="",H24=0),"",(Q24-P24)/(6*H24))</f>
        <v/>
      </c>
      <c r="T24" s="42">
        <f>IF(OR(OR(Q24="",P24=""),H24="",H24=0),"",MIN(Q24-C24,C24-P24)/(3*H24))</f>
        <v/>
      </c>
      <c r="U24" s="42">
        <f>IF(OR(OR(Q24="",P24=""),I24="",I24=0),"",(Q24-P24)/(6*I24))</f>
        <v/>
      </c>
      <c r="V24" s="42">
        <f>IF(OR(OR(Q24="",P24=""),I24="",I24=0),"",MIN(Q24-C24,C24-P24)/(3*I24))</f>
        <v/>
      </c>
      <c r="W24" s="16">
        <f>IF(M24="","",IF(OR(MAX('Data Entry'!$AA$5:$AA$10004)&gt;J24,MIN('Data Entry'!$AA$5:$AA$10004)&lt;L24),"OUT","IN"))</f>
        <v/>
      </c>
      <c r="X24" s="16">
        <f>IF(OR(OR(Q24="",P24=""),B24=0),"",IF(OR(MAX('Data Entry'!$AA$5:$AA$10004)&gt;Q24,MIN('Data Entry'!$AA$5:$AA$10004)&lt;P24),"FAIL","PASS"))</f>
        <v/>
      </c>
      <c r="Y24" s="16">
        <f>IF(T24="","No spec",IF(T24&gt;=1.33,"Capable",IF(T24&gt;=1,"Marginal","Not capable")))</f>
        <v/>
      </c>
    </row>
    <row r="25">
      <c r="A25" s="16">
        <f>IF(Settings!G37="Y",Settings!B37,"")</f>
        <v/>
      </c>
      <c r="B25" s="40">
        <f>'Data Entry'!AB10009</f>
        <v/>
      </c>
      <c r="C25" s="41">
        <f>'Data Entry'!AB10010</f>
        <v/>
      </c>
      <c r="D25" s="41">
        <f>'Data Entry'!AB10021</f>
        <v/>
      </c>
      <c r="E25" s="41">
        <f>'Data Entry'!AB10011</f>
        <v/>
      </c>
      <c r="F25" s="41">
        <f>'Data Entry'!AB10012</f>
        <v/>
      </c>
      <c r="G25" s="41">
        <f>'Data Entry'!AB10013</f>
        <v/>
      </c>
      <c r="H25" s="41">
        <f>'Data Entry'!AB10016</f>
        <v/>
      </c>
      <c r="I25" s="41">
        <f>'Data Entry'!AB10014</f>
        <v/>
      </c>
      <c r="J25" s="41">
        <f>'Data Entry'!AB10017</f>
        <v/>
      </c>
      <c r="K25" s="41">
        <f>'Data Entry'!AB10018</f>
        <v/>
      </c>
      <c r="L25" s="41">
        <f>'Data Entry'!AB10019</f>
        <v/>
      </c>
      <c r="M25" s="41">
        <f>'Data Entry'!AB10015</f>
        <v/>
      </c>
      <c r="N25" s="41">
        <f>'Data Entry'!AB10020</f>
        <v/>
      </c>
      <c r="O25" s="41">
        <f>IF(Settings!C37="","",Settings!C37)</f>
        <v/>
      </c>
      <c r="P25" s="41">
        <f>IF(Settings!D37="","",Settings!D37)</f>
        <v/>
      </c>
      <c r="Q25" s="41">
        <f>IF(Settings!E37="","",Settings!E37)</f>
        <v/>
      </c>
      <c r="R25" s="42">
        <f>IF(OR(Q25="",P25=""),"",Q25-P25)</f>
        <v/>
      </c>
      <c r="S25" s="42">
        <f>IF(OR(OR(Q25="",P25=""),H25="",H25=0),"",(Q25-P25)/(6*H25))</f>
        <v/>
      </c>
      <c r="T25" s="42">
        <f>IF(OR(OR(Q25="",P25=""),H25="",H25=0),"",MIN(Q25-C25,C25-P25)/(3*H25))</f>
        <v/>
      </c>
      <c r="U25" s="42">
        <f>IF(OR(OR(Q25="",P25=""),I25="",I25=0),"",(Q25-P25)/(6*I25))</f>
        <v/>
      </c>
      <c r="V25" s="42">
        <f>IF(OR(OR(Q25="",P25=""),I25="",I25=0),"",MIN(Q25-C25,C25-P25)/(3*I25))</f>
        <v/>
      </c>
      <c r="W25" s="16">
        <f>IF(M25="","",IF(OR(MAX('Data Entry'!$AB$5:$AB$10004)&gt;J25,MIN('Data Entry'!$AB$5:$AB$10004)&lt;L25),"OUT","IN"))</f>
        <v/>
      </c>
      <c r="X25" s="16">
        <f>IF(OR(OR(Q25="",P25=""),B25=0),"",IF(OR(MAX('Data Entry'!$AB$5:$AB$10004)&gt;Q25,MIN('Data Entry'!$AB$5:$AB$10004)&lt;P25),"FAIL","PASS"))</f>
        <v/>
      </c>
      <c r="Y25" s="16">
        <f>IF(T25="","No spec",IF(T25&gt;=1.33,"Capable",IF(T25&gt;=1,"Marginal","Not capable")))</f>
        <v/>
      </c>
    </row>
    <row r="26">
      <c r="A26" s="16">
        <f>IF(Settings!G38="Y",Settings!B38,"")</f>
        <v/>
      </c>
      <c r="B26" s="40">
        <f>'Data Entry'!AC10009</f>
        <v/>
      </c>
      <c r="C26" s="41">
        <f>'Data Entry'!AC10010</f>
        <v/>
      </c>
      <c r="D26" s="41">
        <f>'Data Entry'!AC10021</f>
        <v/>
      </c>
      <c r="E26" s="41">
        <f>'Data Entry'!AC10011</f>
        <v/>
      </c>
      <c r="F26" s="41">
        <f>'Data Entry'!AC10012</f>
        <v/>
      </c>
      <c r="G26" s="41">
        <f>'Data Entry'!AC10013</f>
        <v/>
      </c>
      <c r="H26" s="41">
        <f>'Data Entry'!AC10016</f>
        <v/>
      </c>
      <c r="I26" s="41">
        <f>'Data Entry'!AC10014</f>
        <v/>
      </c>
      <c r="J26" s="41">
        <f>'Data Entry'!AC10017</f>
        <v/>
      </c>
      <c r="K26" s="41">
        <f>'Data Entry'!AC10018</f>
        <v/>
      </c>
      <c r="L26" s="41">
        <f>'Data Entry'!AC10019</f>
        <v/>
      </c>
      <c r="M26" s="41">
        <f>'Data Entry'!AC10015</f>
        <v/>
      </c>
      <c r="N26" s="41">
        <f>'Data Entry'!AC10020</f>
        <v/>
      </c>
      <c r="O26" s="41">
        <f>IF(Settings!C38="","",Settings!C38)</f>
        <v/>
      </c>
      <c r="P26" s="41">
        <f>IF(Settings!D38="","",Settings!D38)</f>
        <v/>
      </c>
      <c r="Q26" s="41">
        <f>IF(Settings!E38="","",Settings!E38)</f>
        <v/>
      </c>
      <c r="R26" s="42">
        <f>IF(OR(Q26="",P26=""),"",Q26-P26)</f>
        <v/>
      </c>
      <c r="S26" s="42">
        <f>IF(OR(OR(Q26="",P26=""),H26="",H26=0),"",(Q26-P26)/(6*H26))</f>
        <v/>
      </c>
      <c r="T26" s="42">
        <f>IF(OR(OR(Q26="",P26=""),H26="",H26=0),"",MIN(Q26-C26,C26-P26)/(3*H26))</f>
        <v/>
      </c>
      <c r="U26" s="42">
        <f>IF(OR(OR(Q26="",P26=""),I26="",I26=0),"",(Q26-P26)/(6*I26))</f>
        <v/>
      </c>
      <c r="V26" s="42">
        <f>IF(OR(OR(Q26="",P26=""),I26="",I26=0),"",MIN(Q26-C26,C26-P26)/(3*I26))</f>
        <v/>
      </c>
      <c r="W26" s="16">
        <f>IF(M26="","",IF(OR(MAX('Data Entry'!$AC$5:$AC$10004)&gt;J26,MIN('Data Entry'!$AC$5:$AC$10004)&lt;L26),"OUT","IN"))</f>
        <v/>
      </c>
      <c r="X26" s="16">
        <f>IF(OR(OR(Q26="",P26=""),B26=0),"",IF(OR(MAX('Data Entry'!$AC$5:$AC$10004)&gt;Q26,MIN('Data Entry'!$AC$5:$AC$10004)&lt;P26),"FAIL","PASS"))</f>
        <v/>
      </c>
      <c r="Y26" s="16">
        <f>IF(T26="","No spec",IF(T26&gt;=1.33,"Capable",IF(T26&gt;=1,"Marginal","Not capable")))</f>
        <v/>
      </c>
    </row>
    <row r="27">
      <c r="A27" s="16">
        <f>IF(Settings!G39="Y",Settings!B39,"")</f>
        <v/>
      </c>
      <c r="B27" s="40">
        <f>'Data Entry'!AD10009</f>
        <v/>
      </c>
      <c r="C27" s="41">
        <f>'Data Entry'!AD10010</f>
        <v/>
      </c>
      <c r="D27" s="41">
        <f>'Data Entry'!AD10021</f>
        <v/>
      </c>
      <c r="E27" s="41">
        <f>'Data Entry'!AD10011</f>
        <v/>
      </c>
      <c r="F27" s="41">
        <f>'Data Entry'!AD10012</f>
        <v/>
      </c>
      <c r="G27" s="41">
        <f>'Data Entry'!AD10013</f>
        <v/>
      </c>
      <c r="H27" s="41">
        <f>'Data Entry'!AD10016</f>
        <v/>
      </c>
      <c r="I27" s="41">
        <f>'Data Entry'!AD10014</f>
        <v/>
      </c>
      <c r="J27" s="41">
        <f>'Data Entry'!AD10017</f>
        <v/>
      </c>
      <c r="K27" s="41">
        <f>'Data Entry'!AD10018</f>
        <v/>
      </c>
      <c r="L27" s="41">
        <f>'Data Entry'!AD10019</f>
        <v/>
      </c>
      <c r="M27" s="41">
        <f>'Data Entry'!AD10015</f>
        <v/>
      </c>
      <c r="N27" s="41">
        <f>'Data Entry'!AD10020</f>
        <v/>
      </c>
      <c r="O27" s="41">
        <f>IF(Settings!C39="","",Settings!C39)</f>
        <v/>
      </c>
      <c r="P27" s="41">
        <f>IF(Settings!D39="","",Settings!D39)</f>
        <v/>
      </c>
      <c r="Q27" s="41">
        <f>IF(Settings!E39="","",Settings!E39)</f>
        <v/>
      </c>
      <c r="R27" s="42">
        <f>IF(OR(Q27="",P27=""),"",Q27-P27)</f>
        <v/>
      </c>
      <c r="S27" s="42">
        <f>IF(OR(OR(Q27="",P27=""),H27="",H27=0),"",(Q27-P27)/(6*H27))</f>
        <v/>
      </c>
      <c r="T27" s="42">
        <f>IF(OR(OR(Q27="",P27=""),H27="",H27=0),"",MIN(Q27-C27,C27-P27)/(3*H27))</f>
        <v/>
      </c>
      <c r="U27" s="42">
        <f>IF(OR(OR(Q27="",P27=""),I27="",I27=0),"",(Q27-P27)/(6*I27))</f>
        <v/>
      </c>
      <c r="V27" s="42">
        <f>IF(OR(OR(Q27="",P27=""),I27="",I27=0),"",MIN(Q27-C27,C27-P27)/(3*I27))</f>
        <v/>
      </c>
      <c r="W27" s="16">
        <f>IF(M27="","",IF(OR(MAX('Data Entry'!$AD$5:$AD$10004)&gt;J27,MIN('Data Entry'!$AD$5:$AD$10004)&lt;L27),"OUT","IN"))</f>
        <v/>
      </c>
      <c r="X27" s="16">
        <f>IF(OR(OR(Q27="",P27=""),B27=0),"",IF(OR(MAX('Data Entry'!$AD$5:$AD$10004)&gt;Q27,MIN('Data Entry'!$AD$5:$AD$10004)&lt;P27),"FAIL","PASS"))</f>
        <v/>
      </c>
      <c r="Y27" s="16">
        <f>IF(T27="","No spec",IF(T27&gt;=1.33,"Capable",IF(T27&gt;=1,"Marginal","Not capable")))</f>
        <v/>
      </c>
    </row>
    <row r="28">
      <c r="A28" s="16">
        <f>IF(Settings!G40="Y",Settings!B40,"")</f>
        <v/>
      </c>
      <c r="B28" s="40">
        <f>'Data Entry'!AE10009</f>
        <v/>
      </c>
      <c r="C28" s="41">
        <f>'Data Entry'!AE10010</f>
        <v/>
      </c>
      <c r="D28" s="41">
        <f>'Data Entry'!AE10021</f>
        <v/>
      </c>
      <c r="E28" s="41">
        <f>'Data Entry'!AE10011</f>
        <v/>
      </c>
      <c r="F28" s="41">
        <f>'Data Entry'!AE10012</f>
        <v/>
      </c>
      <c r="G28" s="41">
        <f>'Data Entry'!AE10013</f>
        <v/>
      </c>
      <c r="H28" s="41">
        <f>'Data Entry'!AE10016</f>
        <v/>
      </c>
      <c r="I28" s="41">
        <f>'Data Entry'!AE10014</f>
        <v/>
      </c>
      <c r="J28" s="41">
        <f>'Data Entry'!AE10017</f>
        <v/>
      </c>
      <c r="K28" s="41">
        <f>'Data Entry'!AE10018</f>
        <v/>
      </c>
      <c r="L28" s="41">
        <f>'Data Entry'!AE10019</f>
        <v/>
      </c>
      <c r="M28" s="41">
        <f>'Data Entry'!AE10015</f>
        <v/>
      </c>
      <c r="N28" s="41">
        <f>'Data Entry'!AE10020</f>
        <v/>
      </c>
      <c r="O28" s="41">
        <f>IF(Settings!C40="","",Settings!C40)</f>
        <v/>
      </c>
      <c r="P28" s="41">
        <f>IF(Settings!D40="","",Settings!D40)</f>
        <v/>
      </c>
      <c r="Q28" s="41">
        <f>IF(Settings!E40="","",Settings!E40)</f>
        <v/>
      </c>
      <c r="R28" s="42">
        <f>IF(OR(Q28="",P28=""),"",Q28-P28)</f>
        <v/>
      </c>
      <c r="S28" s="42">
        <f>IF(OR(OR(Q28="",P28=""),H28="",H28=0),"",(Q28-P28)/(6*H28))</f>
        <v/>
      </c>
      <c r="T28" s="42">
        <f>IF(OR(OR(Q28="",P28=""),H28="",H28=0),"",MIN(Q28-C28,C28-P28)/(3*H28))</f>
        <v/>
      </c>
      <c r="U28" s="42">
        <f>IF(OR(OR(Q28="",P28=""),I28="",I28=0),"",(Q28-P28)/(6*I28))</f>
        <v/>
      </c>
      <c r="V28" s="42">
        <f>IF(OR(OR(Q28="",P28=""),I28="",I28=0),"",MIN(Q28-C28,C28-P28)/(3*I28))</f>
        <v/>
      </c>
      <c r="W28" s="16">
        <f>IF(M28="","",IF(OR(MAX('Data Entry'!$AE$5:$AE$10004)&gt;J28,MIN('Data Entry'!$AE$5:$AE$10004)&lt;L28),"OUT","IN"))</f>
        <v/>
      </c>
      <c r="X28" s="16">
        <f>IF(OR(OR(Q28="",P28=""),B28=0),"",IF(OR(MAX('Data Entry'!$AE$5:$AE$10004)&gt;Q28,MIN('Data Entry'!$AE$5:$AE$10004)&lt;P28),"FAIL","PASS"))</f>
        <v/>
      </c>
      <c r="Y28" s="16">
        <f>IF(T28="","No spec",IF(T28&gt;=1.33,"Capable",IF(T28&gt;=1,"Marginal","Not capable")))</f>
        <v/>
      </c>
    </row>
    <row r="29">
      <c r="A29" s="16">
        <f>IF(Settings!G41="Y",Settings!B41,"")</f>
        <v/>
      </c>
      <c r="B29" s="40">
        <f>'Data Entry'!AF10009</f>
        <v/>
      </c>
      <c r="C29" s="41">
        <f>'Data Entry'!AF10010</f>
        <v/>
      </c>
      <c r="D29" s="41">
        <f>'Data Entry'!AF10021</f>
        <v/>
      </c>
      <c r="E29" s="41">
        <f>'Data Entry'!AF10011</f>
        <v/>
      </c>
      <c r="F29" s="41">
        <f>'Data Entry'!AF10012</f>
        <v/>
      </c>
      <c r="G29" s="41">
        <f>'Data Entry'!AF10013</f>
        <v/>
      </c>
      <c r="H29" s="41">
        <f>'Data Entry'!AF10016</f>
        <v/>
      </c>
      <c r="I29" s="41">
        <f>'Data Entry'!AF10014</f>
        <v/>
      </c>
      <c r="J29" s="41">
        <f>'Data Entry'!AF10017</f>
        <v/>
      </c>
      <c r="K29" s="41">
        <f>'Data Entry'!AF10018</f>
        <v/>
      </c>
      <c r="L29" s="41">
        <f>'Data Entry'!AF10019</f>
        <v/>
      </c>
      <c r="M29" s="41">
        <f>'Data Entry'!AF10015</f>
        <v/>
      </c>
      <c r="N29" s="41">
        <f>'Data Entry'!AF10020</f>
        <v/>
      </c>
      <c r="O29" s="41">
        <f>IF(Settings!C41="","",Settings!C41)</f>
        <v/>
      </c>
      <c r="P29" s="41">
        <f>IF(Settings!D41="","",Settings!D41)</f>
        <v/>
      </c>
      <c r="Q29" s="41">
        <f>IF(Settings!E41="","",Settings!E41)</f>
        <v/>
      </c>
      <c r="R29" s="42">
        <f>IF(OR(Q29="",P29=""),"",Q29-P29)</f>
        <v/>
      </c>
      <c r="S29" s="42">
        <f>IF(OR(OR(Q29="",P29=""),H29="",H29=0),"",(Q29-P29)/(6*H29))</f>
        <v/>
      </c>
      <c r="T29" s="42">
        <f>IF(OR(OR(Q29="",P29=""),H29="",H29=0),"",MIN(Q29-C29,C29-P29)/(3*H29))</f>
        <v/>
      </c>
      <c r="U29" s="42">
        <f>IF(OR(OR(Q29="",P29=""),I29="",I29=0),"",(Q29-P29)/(6*I29))</f>
        <v/>
      </c>
      <c r="V29" s="42">
        <f>IF(OR(OR(Q29="",P29=""),I29="",I29=0),"",MIN(Q29-C29,C29-P29)/(3*I29))</f>
        <v/>
      </c>
      <c r="W29" s="16">
        <f>IF(M29="","",IF(OR(MAX('Data Entry'!$AF$5:$AF$10004)&gt;J29,MIN('Data Entry'!$AF$5:$AF$10004)&lt;L29),"OUT","IN"))</f>
        <v/>
      </c>
      <c r="X29" s="16">
        <f>IF(OR(OR(Q29="",P29=""),B29=0),"",IF(OR(MAX('Data Entry'!$AF$5:$AF$10004)&gt;Q29,MIN('Data Entry'!$AF$5:$AF$10004)&lt;P29),"FAIL","PASS"))</f>
        <v/>
      </c>
      <c r="Y29" s="16">
        <f>IF(T29="","No spec",IF(T29&gt;=1.33,"Capable",IF(T29&gt;=1,"Marginal","Not capable")))</f>
        <v/>
      </c>
    </row>
    <row r="30">
      <c r="A30" s="16">
        <f>IF(Settings!G42="Y",Settings!B42,"")</f>
        <v/>
      </c>
      <c r="B30" s="40">
        <f>'Data Entry'!AG10009</f>
        <v/>
      </c>
      <c r="C30" s="41">
        <f>'Data Entry'!AG10010</f>
        <v/>
      </c>
      <c r="D30" s="41">
        <f>'Data Entry'!AG10021</f>
        <v/>
      </c>
      <c r="E30" s="41">
        <f>'Data Entry'!AG10011</f>
        <v/>
      </c>
      <c r="F30" s="41">
        <f>'Data Entry'!AG10012</f>
        <v/>
      </c>
      <c r="G30" s="41">
        <f>'Data Entry'!AG10013</f>
        <v/>
      </c>
      <c r="H30" s="41">
        <f>'Data Entry'!AG10016</f>
        <v/>
      </c>
      <c r="I30" s="41">
        <f>'Data Entry'!AG10014</f>
        <v/>
      </c>
      <c r="J30" s="41">
        <f>'Data Entry'!AG10017</f>
        <v/>
      </c>
      <c r="K30" s="41">
        <f>'Data Entry'!AG10018</f>
        <v/>
      </c>
      <c r="L30" s="41">
        <f>'Data Entry'!AG10019</f>
        <v/>
      </c>
      <c r="M30" s="41">
        <f>'Data Entry'!AG10015</f>
        <v/>
      </c>
      <c r="N30" s="41">
        <f>'Data Entry'!AG10020</f>
        <v/>
      </c>
      <c r="O30" s="41">
        <f>IF(Settings!C42="","",Settings!C42)</f>
        <v/>
      </c>
      <c r="P30" s="41">
        <f>IF(Settings!D42="","",Settings!D42)</f>
        <v/>
      </c>
      <c r="Q30" s="41">
        <f>IF(Settings!E42="","",Settings!E42)</f>
        <v/>
      </c>
      <c r="R30" s="42">
        <f>IF(OR(Q30="",P30=""),"",Q30-P30)</f>
        <v/>
      </c>
      <c r="S30" s="42">
        <f>IF(OR(OR(Q30="",P30=""),H30="",H30=0),"",(Q30-P30)/(6*H30))</f>
        <v/>
      </c>
      <c r="T30" s="42">
        <f>IF(OR(OR(Q30="",P30=""),H30="",H30=0),"",MIN(Q30-C30,C30-P30)/(3*H30))</f>
        <v/>
      </c>
      <c r="U30" s="42">
        <f>IF(OR(OR(Q30="",P30=""),I30="",I30=0),"",(Q30-P30)/(6*I30))</f>
        <v/>
      </c>
      <c r="V30" s="42">
        <f>IF(OR(OR(Q30="",P30=""),I30="",I30=0),"",MIN(Q30-C30,C30-P30)/(3*I30))</f>
        <v/>
      </c>
      <c r="W30" s="16">
        <f>IF(M30="","",IF(OR(MAX('Data Entry'!$AG$5:$AG$10004)&gt;J30,MIN('Data Entry'!$AG$5:$AG$10004)&lt;L30),"OUT","IN"))</f>
        <v/>
      </c>
      <c r="X30" s="16">
        <f>IF(OR(OR(Q30="",P30=""),B30=0),"",IF(OR(MAX('Data Entry'!$AG$5:$AG$10004)&gt;Q30,MIN('Data Entry'!$AG$5:$AG$10004)&lt;P30),"FAIL","PASS"))</f>
        <v/>
      </c>
      <c r="Y30" s="16">
        <f>IF(T30="","No spec",IF(T30&gt;=1.33,"Capable",IF(T30&gt;=1,"Marginal","Not capable")))</f>
        <v/>
      </c>
    </row>
    <row r="31">
      <c r="A31" s="16">
        <f>IF(Settings!G43="Y",Settings!B43,"")</f>
        <v/>
      </c>
      <c r="B31" s="40">
        <f>'Data Entry'!AH10009</f>
        <v/>
      </c>
      <c r="C31" s="41">
        <f>'Data Entry'!AH10010</f>
        <v/>
      </c>
      <c r="D31" s="41">
        <f>'Data Entry'!AH10021</f>
        <v/>
      </c>
      <c r="E31" s="41">
        <f>'Data Entry'!AH10011</f>
        <v/>
      </c>
      <c r="F31" s="41">
        <f>'Data Entry'!AH10012</f>
        <v/>
      </c>
      <c r="G31" s="41">
        <f>'Data Entry'!AH10013</f>
        <v/>
      </c>
      <c r="H31" s="41">
        <f>'Data Entry'!AH10016</f>
        <v/>
      </c>
      <c r="I31" s="41">
        <f>'Data Entry'!AH10014</f>
        <v/>
      </c>
      <c r="J31" s="41">
        <f>'Data Entry'!AH10017</f>
        <v/>
      </c>
      <c r="K31" s="41">
        <f>'Data Entry'!AH10018</f>
        <v/>
      </c>
      <c r="L31" s="41">
        <f>'Data Entry'!AH10019</f>
        <v/>
      </c>
      <c r="M31" s="41">
        <f>'Data Entry'!AH10015</f>
        <v/>
      </c>
      <c r="N31" s="41">
        <f>'Data Entry'!AH10020</f>
        <v/>
      </c>
      <c r="O31" s="41">
        <f>IF(Settings!C43="","",Settings!C43)</f>
        <v/>
      </c>
      <c r="P31" s="41">
        <f>IF(Settings!D43="","",Settings!D43)</f>
        <v/>
      </c>
      <c r="Q31" s="41">
        <f>IF(Settings!E43="","",Settings!E43)</f>
        <v/>
      </c>
      <c r="R31" s="42">
        <f>IF(OR(Q31="",P31=""),"",Q31-P31)</f>
        <v/>
      </c>
      <c r="S31" s="42">
        <f>IF(OR(OR(Q31="",P31=""),H31="",H31=0),"",(Q31-P31)/(6*H31))</f>
        <v/>
      </c>
      <c r="T31" s="42">
        <f>IF(OR(OR(Q31="",P31=""),H31="",H31=0),"",MIN(Q31-C31,C31-P31)/(3*H31))</f>
        <v/>
      </c>
      <c r="U31" s="42">
        <f>IF(OR(OR(Q31="",P31=""),I31="",I31=0),"",(Q31-P31)/(6*I31))</f>
        <v/>
      </c>
      <c r="V31" s="42">
        <f>IF(OR(OR(Q31="",P31=""),I31="",I31=0),"",MIN(Q31-C31,C31-P31)/(3*I31))</f>
        <v/>
      </c>
      <c r="W31" s="16">
        <f>IF(M31="","",IF(OR(MAX('Data Entry'!$AH$5:$AH$10004)&gt;J31,MIN('Data Entry'!$AH$5:$AH$10004)&lt;L31),"OUT","IN"))</f>
        <v/>
      </c>
      <c r="X31" s="16">
        <f>IF(OR(OR(Q31="",P31=""),B31=0),"",IF(OR(MAX('Data Entry'!$AH$5:$AH$10004)&gt;Q31,MIN('Data Entry'!$AH$5:$AH$10004)&lt;P31),"FAIL","PASS"))</f>
        <v/>
      </c>
      <c r="Y31" s="16">
        <f>IF(T31="","No spec",IF(T31&gt;=1.33,"Capable",IF(T31&gt;=1,"Marginal","Not capable")))</f>
        <v/>
      </c>
    </row>
    <row r="32">
      <c r="A32" s="16">
        <f>IF(Settings!G44="Y",Settings!B44,"")</f>
        <v/>
      </c>
      <c r="B32" s="40">
        <f>'Data Entry'!AI10009</f>
        <v/>
      </c>
      <c r="C32" s="41">
        <f>'Data Entry'!AI10010</f>
        <v/>
      </c>
      <c r="D32" s="41">
        <f>'Data Entry'!AI10021</f>
        <v/>
      </c>
      <c r="E32" s="41">
        <f>'Data Entry'!AI10011</f>
        <v/>
      </c>
      <c r="F32" s="41">
        <f>'Data Entry'!AI10012</f>
        <v/>
      </c>
      <c r="G32" s="41">
        <f>'Data Entry'!AI10013</f>
        <v/>
      </c>
      <c r="H32" s="41">
        <f>'Data Entry'!AI10016</f>
        <v/>
      </c>
      <c r="I32" s="41">
        <f>'Data Entry'!AI10014</f>
        <v/>
      </c>
      <c r="J32" s="41">
        <f>'Data Entry'!AI10017</f>
        <v/>
      </c>
      <c r="K32" s="41">
        <f>'Data Entry'!AI10018</f>
        <v/>
      </c>
      <c r="L32" s="41">
        <f>'Data Entry'!AI10019</f>
        <v/>
      </c>
      <c r="M32" s="41">
        <f>'Data Entry'!AI10015</f>
        <v/>
      </c>
      <c r="N32" s="41">
        <f>'Data Entry'!AI10020</f>
        <v/>
      </c>
      <c r="O32" s="41">
        <f>IF(Settings!C44="","",Settings!C44)</f>
        <v/>
      </c>
      <c r="P32" s="41">
        <f>IF(Settings!D44="","",Settings!D44)</f>
        <v/>
      </c>
      <c r="Q32" s="41">
        <f>IF(Settings!E44="","",Settings!E44)</f>
        <v/>
      </c>
      <c r="R32" s="42">
        <f>IF(OR(Q32="",P32=""),"",Q32-P32)</f>
        <v/>
      </c>
      <c r="S32" s="42">
        <f>IF(OR(OR(Q32="",P32=""),H32="",H32=0),"",(Q32-P32)/(6*H32))</f>
        <v/>
      </c>
      <c r="T32" s="42">
        <f>IF(OR(OR(Q32="",P32=""),H32="",H32=0),"",MIN(Q32-C32,C32-P32)/(3*H32))</f>
        <v/>
      </c>
      <c r="U32" s="42">
        <f>IF(OR(OR(Q32="",P32=""),I32="",I32=0),"",(Q32-P32)/(6*I32))</f>
        <v/>
      </c>
      <c r="V32" s="42">
        <f>IF(OR(OR(Q32="",P32=""),I32="",I32=0),"",MIN(Q32-C32,C32-P32)/(3*I32))</f>
        <v/>
      </c>
      <c r="W32" s="16">
        <f>IF(M32="","",IF(OR(MAX('Data Entry'!$AI$5:$AI$10004)&gt;J32,MIN('Data Entry'!$AI$5:$AI$10004)&lt;L32),"OUT","IN"))</f>
        <v/>
      </c>
      <c r="X32" s="16">
        <f>IF(OR(OR(Q32="",P32=""),B32=0),"",IF(OR(MAX('Data Entry'!$AI$5:$AI$10004)&gt;Q32,MIN('Data Entry'!$AI$5:$AI$10004)&lt;P32),"FAIL","PASS"))</f>
        <v/>
      </c>
      <c r="Y32" s="16">
        <f>IF(T32="","No spec",IF(T32&gt;=1.33,"Capable",IF(T32&gt;=1,"Marginal","Not capable")))</f>
        <v/>
      </c>
    </row>
    <row r="33">
      <c r="A33" s="16">
        <f>IF(Settings!G45="Y",Settings!B45,"")</f>
        <v/>
      </c>
      <c r="B33" s="40">
        <f>'Data Entry'!AJ10009</f>
        <v/>
      </c>
      <c r="C33" s="41">
        <f>'Data Entry'!AJ10010</f>
        <v/>
      </c>
      <c r="D33" s="41">
        <f>'Data Entry'!AJ10021</f>
        <v/>
      </c>
      <c r="E33" s="41">
        <f>'Data Entry'!AJ10011</f>
        <v/>
      </c>
      <c r="F33" s="41">
        <f>'Data Entry'!AJ10012</f>
        <v/>
      </c>
      <c r="G33" s="41">
        <f>'Data Entry'!AJ10013</f>
        <v/>
      </c>
      <c r="H33" s="41">
        <f>'Data Entry'!AJ10016</f>
        <v/>
      </c>
      <c r="I33" s="41">
        <f>'Data Entry'!AJ10014</f>
        <v/>
      </c>
      <c r="J33" s="41">
        <f>'Data Entry'!AJ10017</f>
        <v/>
      </c>
      <c r="K33" s="41">
        <f>'Data Entry'!AJ10018</f>
        <v/>
      </c>
      <c r="L33" s="41">
        <f>'Data Entry'!AJ10019</f>
        <v/>
      </c>
      <c r="M33" s="41">
        <f>'Data Entry'!AJ10015</f>
        <v/>
      </c>
      <c r="N33" s="41">
        <f>'Data Entry'!AJ10020</f>
        <v/>
      </c>
      <c r="O33" s="41">
        <f>IF(Settings!C45="","",Settings!C45)</f>
        <v/>
      </c>
      <c r="P33" s="41">
        <f>IF(Settings!D45="","",Settings!D45)</f>
        <v/>
      </c>
      <c r="Q33" s="41">
        <f>IF(Settings!E45="","",Settings!E45)</f>
        <v/>
      </c>
      <c r="R33" s="42">
        <f>IF(OR(Q33="",P33=""),"",Q33-P33)</f>
        <v/>
      </c>
      <c r="S33" s="42">
        <f>IF(OR(OR(Q33="",P33=""),H33="",H33=0),"",(Q33-P33)/(6*H33))</f>
        <v/>
      </c>
      <c r="T33" s="42">
        <f>IF(OR(OR(Q33="",P33=""),H33="",H33=0),"",MIN(Q33-C33,C33-P33)/(3*H33))</f>
        <v/>
      </c>
      <c r="U33" s="42">
        <f>IF(OR(OR(Q33="",P33=""),I33="",I33=0),"",(Q33-P33)/(6*I33))</f>
        <v/>
      </c>
      <c r="V33" s="42">
        <f>IF(OR(OR(Q33="",P33=""),I33="",I33=0),"",MIN(Q33-C33,C33-P33)/(3*I33))</f>
        <v/>
      </c>
      <c r="W33" s="16">
        <f>IF(M33="","",IF(OR(MAX('Data Entry'!$AJ$5:$AJ$10004)&gt;J33,MIN('Data Entry'!$AJ$5:$AJ$10004)&lt;L33),"OUT","IN"))</f>
        <v/>
      </c>
      <c r="X33" s="16">
        <f>IF(OR(OR(Q33="",P33=""),B33=0),"",IF(OR(MAX('Data Entry'!$AJ$5:$AJ$10004)&gt;Q33,MIN('Data Entry'!$AJ$5:$AJ$10004)&lt;P33),"FAIL","PASS"))</f>
        <v/>
      </c>
      <c r="Y33" s="16">
        <f>IF(T33="","No spec",IF(T33&gt;=1.33,"Capable",IF(T33&gt;=1,"Marginal","Not capable")))</f>
        <v/>
      </c>
    </row>
    <row r="34">
      <c r="A34" s="16">
        <f>IF(Settings!G46="Y",Settings!B46,"")</f>
        <v/>
      </c>
      <c r="B34" s="40">
        <f>'Data Entry'!AK10009</f>
        <v/>
      </c>
      <c r="C34" s="41">
        <f>'Data Entry'!AK10010</f>
        <v/>
      </c>
      <c r="D34" s="41">
        <f>'Data Entry'!AK10021</f>
        <v/>
      </c>
      <c r="E34" s="41">
        <f>'Data Entry'!AK10011</f>
        <v/>
      </c>
      <c r="F34" s="41">
        <f>'Data Entry'!AK10012</f>
        <v/>
      </c>
      <c r="G34" s="41">
        <f>'Data Entry'!AK10013</f>
        <v/>
      </c>
      <c r="H34" s="41">
        <f>'Data Entry'!AK10016</f>
        <v/>
      </c>
      <c r="I34" s="41">
        <f>'Data Entry'!AK10014</f>
        <v/>
      </c>
      <c r="J34" s="41">
        <f>'Data Entry'!AK10017</f>
        <v/>
      </c>
      <c r="K34" s="41">
        <f>'Data Entry'!AK10018</f>
        <v/>
      </c>
      <c r="L34" s="41">
        <f>'Data Entry'!AK10019</f>
        <v/>
      </c>
      <c r="M34" s="41">
        <f>'Data Entry'!AK10015</f>
        <v/>
      </c>
      <c r="N34" s="41">
        <f>'Data Entry'!AK10020</f>
        <v/>
      </c>
      <c r="O34" s="41">
        <f>IF(Settings!C46="","",Settings!C46)</f>
        <v/>
      </c>
      <c r="P34" s="41">
        <f>IF(Settings!D46="","",Settings!D46)</f>
        <v/>
      </c>
      <c r="Q34" s="41">
        <f>IF(Settings!E46="","",Settings!E46)</f>
        <v/>
      </c>
      <c r="R34" s="42">
        <f>IF(OR(Q34="",P34=""),"",Q34-P34)</f>
        <v/>
      </c>
      <c r="S34" s="42">
        <f>IF(OR(OR(Q34="",P34=""),H34="",H34=0),"",(Q34-P34)/(6*H34))</f>
        <v/>
      </c>
      <c r="T34" s="42">
        <f>IF(OR(OR(Q34="",P34=""),H34="",H34=0),"",MIN(Q34-C34,C34-P34)/(3*H34))</f>
        <v/>
      </c>
      <c r="U34" s="42">
        <f>IF(OR(OR(Q34="",P34=""),I34="",I34=0),"",(Q34-P34)/(6*I34))</f>
        <v/>
      </c>
      <c r="V34" s="42">
        <f>IF(OR(OR(Q34="",P34=""),I34="",I34=0),"",MIN(Q34-C34,C34-P34)/(3*I34))</f>
        <v/>
      </c>
      <c r="W34" s="16">
        <f>IF(M34="","",IF(OR(MAX('Data Entry'!$AK$5:$AK$10004)&gt;J34,MIN('Data Entry'!$AK$5:$AK$10004)&lt;L34),"OUT","IN"))</f>
        <v/>
      </c>
      <c r="X34" s="16">
        <f>IF(OR(OR(Q34="",P34=""),B34=0),"",IF(OR(MAX('Data Entry'!$AK$5:$AK$10004)&gt;Q34,MIN('Data Entry'!$AK$5:$AK$10004)&lt;P34),"FAIL","PASS"))</f>
        <v/>
      </c>
      <c r="Y34" s="16">
        <f>IF(T34="","No spec",IF(T34&gt;=1.33,"Capable",IF(T34&gt;=1,"Marginal","Not capable")))</f>
        <v/>
      </c>
    </row>
    <row r="35">
      <c r="A35" s="16">
        <f>IF(Settings!G47="Y",Settings!B47,"")</f>
        <v/>
      </c>
      <c r="B35" s="40">
        <f>'Data Entry'!AL10009</f>
        <v/>
      </c>
      <c r="C35" s="41">
        <f>'Data Entry'!AL10010</f>
        <v/>
      </c>
      <c r="D35" s="41">
        <f>'Data Entry'!AL10021</f>
        <v/>
      </c>
      <c r="E35" s="41">
        <f>'Data Entry'!AL10011</f>
        <v/>
      </c>
      <c r="F35" s="41">
        <f>'Data Entry'!AL10012</f>
        <v/>
      </c>
      <c r="G35" s="41">
        <f>'Data Entry'!AL10013</f>
        <v/>
      </c>
      <c r="H35" s="41">
        <f>'Data Entry'!AL10016</f>
        <v/>
      </c>
      <c r="I35" s="41">
        <f>'Data Entry'!AL10014</f>
        <v/>
      </c>
      <c r="J35" s="41">
        <f>'Data Entry'!AL10017</f>
        <v/>
      </c>
      <c r="K35" s="41">
        <f>'Data Entry'!AL10018</f>
        <v/>
      </c>
      <c r="L35" s="41">
        <f>'Data Entry'!AL10019</f>
        <v/>
      </c>
      <c r="M35" s="41">
        <f>'Data Entry'!AL10015</f>
        <v/>
      </c>
      <c r="N35" s="41">
        <f>'Data Entry'!AL10020</f>
        <v/>
      </c>
      <c r="O35" s="41">
        <f>IF(Settings!C47="","",Settings!C47)</f>
        <v/>
      </c>
      <c r="P35" s="41">
        <f>IF(Settings!D47="","",Settings!D47)</f>
        <v/>
      </c>
      <c r="Q35" s="41">
        <f>IF(Settings!E47="","",Settings!E47)</f>
        <v/>
      </c>
      <c r="R35" s="42">
        <f>IF(OR(Q35="",P35=""),"",Q35-P35)</f>
        <v/>
      </c>
      <c r="S35" s="42">
        <f>IF(OR(OR(Q35="",P35=""),H35="",H35=0),"",(Q35-P35)/(6*H35))</f>
        <v/>
      </c>
      <c r="T35" s="42">
        <f>IF(OR(OR(Q35="",P35=""),H35="",H35=0),"",MIN(Q35-C35,C35-P35)/(3*H35))</f>
        <v/>
      </c>
      <c r="U35" s="42">
        <f>IF(OR(OR(Q35="",P35=""),I35="",I35=0),"",(Q35-P35)/(6*I35))</f>
        <v/>
      </c>
      <c r="V35" s="42">
        <f>IF(OR(OR(Q35="",P35=""),I35="",I35=0),"",MIN(Q35-C35,C35-P35)/(3*I35))</f>
        <v/>
      </c>
      <c r="W35" s="16">
        <f>IF(M35="","",IF(OR(MAX('Data Entry'!$AL$5:$AL$10004)&gt;J35,MIN('Data Entry'!$AL$5:$AL$10004)&lt;L35),"OUT","IN"))</f>
        <v/>
      </c>
      <c r="X35" s="16">
        <f>IF(OR(OR(Q35="",P35=""),B35=0),"",IF(OR(MAX('Data Entry'!$AL$5:$AL$10004)&gt;Q35,MIN('Data Entry'!$AL$5:$AL$10004)&lt;P35),"FAIL","PASS"))</f>
        <v/>
      </c>
      <c r="Y35" s="16">
        <f>IF(T35="","No spec",IF(T35&gt;=1.33,"Capable",IF(T35&gt;=1,"Marginal","Not capable")))</f>
        <v/>
      </c>
    </row>
    <row r="36">
      <c r="A36" s="16">
        <f>IF(Settings!G48="Y",Settings!B48,"")</f>
        <v/>
      </c>
      <c r="B36" s="40">
        <f>'Data Entry'!AM10009</f>
        <v/>
      </c>
      <c r="C36" s="41">
        <f>'Data Entry'!AM10010</f>
        <v/>
      </c>
      <c r="D36" s="41">
        <f>'Data Entry'!AM10021</f>
        <v/>
      </c>
      <c r="E36" s="41">
        <f>'Data Entry'!AM10011</f>
        <v/>
      </c>
      <c r="F36" s="41">
        <f>'Data Entry'!AM10012</f>
        <v/>
      </c>
      <c r="G36" s="41">
        <f>'Data Entry'!AM10013</f>
        <v/>
      </c>
      <c r="H36" s="41">
        <f>'Data Entry'!AM10016</f>
        <v/>
      </c>
      <c r="I36" s="41">
        <f>'Data Entry'!AM10014</f>
        <v/>
      </c>
      <c r="J36" s="41">
        <f>'Data Entry'!AM10017</f>
        <v/>
      </c>
      <c r="K36" s="41">
        <f>'Data Entry'!AM10018</f>
        <v/>
      </c>
      <c r="L36" s="41">
        <f>'Data Entry'!AM10019</f>
        <v/>
      </c>
      <c r="M36" s="41">
        <f>'Data Entry'!AM10015</f>
        <v/>
      </c>
      <c r="N36" s="41">
        <f>'Data Entry'!AM10020</f>
        <v/>
      </c>
      <c r="O36" s="41">
        <f>IF(Settings!C48="","",Settings!C48)</f>
        <v/>
      </c>
      <c r="P36" s="41">
        <f>IF(Settings!D48="","",Settings!D48)</f>
        <v/>
      </c>
      <c r="Q36" s="41">
        <f>IF(Settings!E48="","",Settings!E48)</f>
        <v/>
      </c>
      <c r="R36" s="42">
        <f>IF(OR(Q36="",P36=""),"",Q36-P36)</f>
        <v/>
      </c>
      <c r="S36" s="42">
        <f>IF(OR(OR(Q36="",P36=""),H36="",H36=0),"",(Q36-P36)/(6*H36))</f>
        <v/>
      </c>
      <c r="T36" s="42">
        <f>IF(OR(OR(Q36="",P36=""),H36="",H36=0),"",MIN(Q36-C36,C36-P36)/(3*H36))</f>
        <v/>
      </c>
      <c r="U36" s="42">
        <f>IF(OR(OR(Q36="",P36=""),I36="",I36=0),"",(Q36-P36)/(6*I36))</f>
        <v/>
      </c>
      <c r="V36" s="42">
        <f>IF(OR(OR(Q36="",P36=""),I36="",I36=0),"",MIN(Q36-C36,C36-P36)/(3*I36))</f>
        <v/>
      </c>
      <c r="W36" s="16">
        <f>IF(M36="","",IF(OR(MAX('Data Entry'!$AM$5:$AM$10004)&gt;J36,MIN('Data Entry'!$AM$5:$AM$10004)&lt;L36),"OUT","IN"))</f>
        <v/>
      </c>
      <c r="X36" s="16">
        <f>IF(OR(OR(Q36="",P36=""),B36=0),"",IF(OR(MAX('Data Entry'!$AM$5:$AM$10004)&gt;Q36,MIN('Data Entry'!$AM$5:$AM$10004)&lt;P36),"FAIL","PASS"))</f>
        <v/>
      </c>
      <c r="Y36" s="16">
        <f>IF(T36="","No spec",IF(T36&gt;=1.33,"Capable",IF(T36&gt;=1,"Marginal","Not capable")))</f>
        <v/>
      </c>
    </row>
    <row r="37">
      <c r="A37" s="16">
        <f>IF(Settings!G49="Y",Settings!B49,"")</f>
        <v/>
      </c>
      <c r="B37" s="40">
        <f>'Data Entry'!AN10009</f>
        <v/>
      </c>
      <c r="C37" s="41">
        <f>'Data Entry'!AN10010</f>
        <v/>
      </c>
      <c r="D37" s="41">
        <f>'Data Entry'!AN10021</f>
        <v/>
      </c>
      <c r="E37" s="41">
        <f>'Data Entry'!AN10011</f>
        <v/>
      </c>
      <c r="F37" s="41">
        <f>'Data Entry'!AN10012</f>
        <v/>
      </c>
      <c r="G37" s="41">
        <f>'Data Entry'!AN10013</f>
        <v/>
      </c>
      <c r="H37" s="41">
        <f>'Data Entry'!AN10016</f>
        <v/>
      </c>
      <c r="I37" s="41">
        <f>'Data Entry'!AN10014</f>
        <v/>
      </c>
      <c r="J37" s="41">
        <f>'Data Entry'!AN10017</f>
        <v/>
      </c>
      <c r="K37" s="41">
        <f>'Data Entry'!AN10018</f>
        <v/>
      </c>
      <c r="L37" s="41">
        <f>'Data Entry'!AN10019</f>
        <v/>
      </c>
      <c r="M37" s="41">
        <f>'Data Entry'!AN10015</f>
        <v/>
      </c>
      <c r="N37" s="41">
        <f>'Data Entry'!AN10020</f>
        <v/>
      </c>
      <c r="O37" s="41">
        <f>IF(Settings!C49="","",Settings!C49)</f>
        <v/>
      </c>
      <c r="P37" s="41">
        <f>IF(Settings!D49="","",Settings!D49)</f>
        <v/>
      </c>
      <c r="Q37" s="41">
        <f>IF(Settings!E49="","",Settings!E49)</f>
        <v/>
      </c>
      <c r="R37" s="42">
        <f>IF(OR(Q37="",P37=""),"",Q37-P37)</f>
        <v/>
      </c>
      <c r="S37" s="42">
        <f>IF(OR(OR(Q37="",P37=""),H37="",H37=0),"",(Q37-P37)/(6*H37))</f>
        <v/>
      </c>
      <c r="T37" s="42">
        <f>IF(OR(OR(Q37="",P37=""),H37="",H37=0),"",MIN(Q37-C37,C37-P37)/(3*H37))</f>
        <v/>
      </c>
      <c r="U37" s="42">
        <f>IF(OR(OR(Q37="",P37=""),I37="",I37=0),"",(Q37-P37)/(6*I37))</f>
        <v/>
      </c>
      <c r="V37" s="42">
        <f>IF(OR(OR(Q37="",P37=""),I37="",I37=0),"",MIN(Q37-C37,C37-P37)/(3*I37))</f>
        <v/>
      </c>
      <c r="W37" s="16">
        <f>IF(M37="","",IF(OR(MAX('Data Entry'!$AN$5:$AN$10004)&gt;J37,MIN('Data Entry'!$AN$5:$AN$10004)&lt;L37),"OUT","IN"))</f>
        <v/>
      </c>
      <c r="X37" s="16">
        <f>IF(OR(OR(Q37="",P37=""),B37=0),"",IF(OR(MAX('Data Entry'!$AN$5:$AN$10004)&gt;Q37,MIN('Data Entry'!$AN$5:$AN$10004)&lt;P37),"FAIL","PASS"))</f>
        <v/>
      </c>
      <c r="Y37" s="16">
        <f>IF(T37="","No spec",IF(T37&gt;=1.33,"Capable",IF(T37&gt;=1,"Marginal","Not capable")))</f>
        <v/>
      </c>
    </row>
    <row r="38">
      <c r="A38" s="16">
        <f>IF(Settings!G50="Y",Settings!B50,"")</f>
        <v/>
      </c>
      <c r="B38" s="40">
        <f>'Data Entry'!AO10009</f>
        <v/>
      </c>
      <c r="C38" s="41">
        <f>'Data Entry'!AO10010</f>
        <v/>
      </c>
      <c r="D38" s="41">
        <f>'Data Entry'!AO10021</f>
        <v/>
      </c>
      <c r="E38" s="41">
        <f>'Data Entry'!AO10011</f>
        <v/>
      </c>
      <c r="F38" s="41">
        <f>'Data Entry'!AO10012</f>
        <v/>
      </c>
      <c r="G38" s="41">
        <f>'Data Entry'!AO10013</f>
        <v/>
      </c>
      <c r="H38" s="41">
        <f>'Data Entry'!AO10016</f>
        <v/>
      </c>
      <c r="I38" s="41">
        <f>'Data Entry'!AO10014</f>
        <v/>
      </c>
      <c r="J38" s="41">
        <f>'Data Entry'!AO10017</f>
        <v/>
      </c>
      <c r="K38" s="41">
        <f>'Data Entry'!AO10018</f>
        <v/>
      </c>
      <c r="L38" s="41">
        <f>'Data Entry'!AO10019</f>
        <v/>
      </c>
      <c r="M38" s="41">
        <f>'Data Entry'!AO10015</f>
        <v/>
      </c>
      <c r="N38" s="41">
        <f>'Data Entry'!AO10020</f>
        <v/>
      </c>
      <c r="O38" s="41">
        <f>IF(Settings!C50="","",Settings!C50)</f>
        <v/>
      </c>
      <c r="P38" s="41">
        <f>IF(Settings!D50="","",Settings!D50)</f>
        <v/>
      </c>
      <c r="Q38" s="41">
        <f>IF(Settings!E50="","",Settings!E50)</f>
        <v/>
      </c>
      <c r="R38" s="42">
        <f>IF(OR(Q38="",P38=""),"",Q38-P38)</f>
        <v/>
      </c>
      <c r="S38" s="42">
        <f>IF(OR(OR(Q38="",P38=""),H38="",H38=0),"",(Q38-P38)/(6*H38))</f>
        <v/>
      </c>
      <c r="T38" s="42">
        <f>IF(OR(OR(Q38="",P38=""),H38="",H38=0),"",MIN(Q38-C38,C38-P38)/(3*H38))</f>
        <v/>
      </c>
      <c r="U38" s="42">
        <f>IF(OR(OR(Q38="",P38=""),I38="",I38=0),"",(Q38-P38)/(6*I38))</f>
        <v/>
      </c>
      <c r="V38" s="42">
        <f>IF(OR(OR(Q38="",P38=""),I38="",I38=0),"",MIN(Q38-C38,C38-P38)/(3*I38))</f>
        <v/>
      </c>
      <c r="W38" s="16">
        <f>IF(M38="","",IF(OR(MAX('Data Entry'!$AO$5:$AO$10004)&gt;J38,MIN('Data Entry'!$AO$5:$AO$10004)&lt;L38),"OUT","IN"))</f>
        <v/>
      </c>
      <c r="X38" s="16">
        <f>IF(OR(OR(Q38="",P38=""),B38=0),"",IF(OR(MAX('Data Entry'!$AO$5:$AO$10004)&gt;Q38,MIN('Data Entry'!$AO$5:$AO$10004)&lt;P38),"FAIL","PASS"))</f>
        <v/>
      </c>
      <c r="Y38" s="16">
        <f>IF(T38="","No spec",IF(T38&gt;=1.33,"Capable",IF(T38&gt;=1,"Marginal","Not capable")))</f>
        <v/>
      </c>
    </row>
    <row r="39">
      <c r="A39" s="16">
        <f>IF(Settings!G51="Y",Settings!B51,"")</f>
        <v/>
      </c>
      <c r="B39" s="40">
        <f>'Data Entry'!AP10009</f>
        <v/>
      </c>
      <c r="C39" s="41">
        <f>'Data Entry'!AP10010</f>
        <v/>
      </c>
      <c r="D39" s="41">
        <f>'Data Entry'!AP10021</f>
        <v/>
      </c>
      <c r="E39" s="41">
        <f>'Data Entry'!AP10011</f>
        <v/>
      </c>
      <c r="F39" s="41">
        <f>'Data Entry'!AP10012</f>
        <v/>
      </c>
      <c r="G39" s="41">
        <f>'Data Entry'!AP10013</f>
        <v/>
      </c>
      <c r="H39" s="41">
        <f>'Data Entry'!AP10016</f>
        <v/>
      </c>
      <c r="I39" s="41">
        <f>'Data Entry'!AP10014</f>
        <v/>
      </c>
      <c r="J39" s="41">
        <f>'Data Entry'!AP10017</f>
        <v/>
      </c>
      <c r="K39" s="41">
        <f>'Data Entry'!AP10018</f>
        <v/>
      </c>
      <c r="L39" s="41">
        <f>'Data Entry'!AP10019</f>
        <v/>
      </c>
      <c r="M39" s="41">
        <f>'Data Entry'!AP10015</f>
        <v/>
      </c>
      <c r="N39" s="41">
        <f>'Data Entry'!AP10020</f>
        <v/>
      </c>
      <c r="O39" s="41">
        <f>IF(Settings!C51="","",Settings!C51)</f>
        <v/>
      </c>
      <c r="P39" s="41">
        <f>IF(Settings!D51="","",Settings!D51)</f>
        <v/>
      </c>
      <c r="Q39" s="41">
        <f>IF(Settings!E51="","",Settings!E51)</f>
        <v/>
      </c>
      <c r="R39" s="42">
        <f>IF(OR(Q39="",P39=""),"",Q39-P39)</f>
        <v/>
      </c>
      <c r="S39" s="42">
        <f>IF(OR(OR(Q39="",P39=""),H39="",H39=0),"",(Q39-P39)/(6*H39))</f>
        <v/>
      </c>
      <c r="T39" s="42">
        <f>IF(OR(OR(Q39="",P39=""),H39="",H39=0),"",MIN(Q39-C39,C39-P39)/(3*H39))</f>
        <v/>
      </c>
      <c r="U39" s="42">
        <f>IF(OR(OR(Q39="",P39=""),I39="",I39=0),"",(Q39-P39)/(6*I39))</f>
        <v/>
      </c>
      <c r="V39" s="42">
        <f>IF(OR(OR(Q39="",P39=""),I39="",I39=0),"",MIN(Q39-C39,C39-P39)/(3*I39))</f>
        <v/>
      </c>
      <c r="W39" s="16">
        <f>IF(M39="","",IF(OR(MAX('Data Entry'!$AP$5:$AP$10004)&gt;J39,MIN('Data Entry'!$AP$5:$AP$10004)&lt;L39),"OUT","IN"))</f>
        <v/>
      </c>
      <c r="X39" s="16">
        <f>IF(OR(OR(Q39="",P39=""),B39=0),"",IF(OR(MAX('Data Entry'!$AP$5:$AP$10004)&gt;Q39,MIN('Data Entry'!$AP$5:$AP$10004)&lt;P39),"FAIL","PASS"))</f>
        <v/>
      </c>
      <c r="Y39" s="16">
        <f>IF(T39="","No spec",IF(T39&gt;=1.33,"Capable",IF(T39&gt;=1,"Marginal","Not capable")))</f>
        <v/>
      </c>
    </row>
    <row r="40">
      <c r="A40" s="16">
        <f>IF(Settings!G52="Y",Settings!B52,"")</f>
        <v/>
      </c>
      <c r="B40" s="40">
        <f>'Data Entry'!AQ10009</f>
        <v/>
      </c>
      <c r="C40" s="41">
        <f>'Data Entry'!AQ10010</f>
        <v/>
      </c>
      <c r="D40" s="41">
        <f>'Data Entry'!AQ10021</f>
        <v/>
      </c>
      <c r="E40" s="41">
        <f>'Data Entry'!AQ10011</f>
        <v/>
      </c>
      <c r="F40" s="41">
        <f>'Data Entry'!AQ10012</f>
        <v/>
      </c>
      <c r="G40" s="41">
        <f>'Data Entry'!AQ10013</f>
        <v/>
      </c>
      <c r="H40" s="41">
        <f>'Data Entry'!AQ10016</f>
        <v/>
      </c>
      <c r="I40" s="41">
        <f>'Data Entry'!AQ10014</f>
        <v/>
      </c>
      <c r="J40" s="41">
        <f>'Data Entry'!AQ10017</f>
        <v/>
      </c>
      <c r="K40" s="41">
        <f>'Data Entry'!AQ10018</f>
        <v/>
      </c>
      <c r="L40" s="41">
        <f>'Data Entry'!AQ10019</f>
        <v/>
      </c>
      <c r="M40" s="41">
        <f>'Data Entry'!AQ10015</f>
        <v/>
      </c>
      <c r="N40" s="41">
        <f>'Data Entry'!AQ10020</f>
        <v/>
      </c>
      <c r="O40" s="41">
        <f>IF(Settings!C52="","",Settings!C52)</f>
        <v/>
      </c>
      <c r="P40" s="41">
        <f>IF(Settings!D52="","",Settings!D52)</f>
        <v/>
      </c>
      <c r="Q40" s="41">
        <f>IF(Settings!E52="","",Settings!E52)</f>
        <v/>
      </c>
      <c r="R40" s="42">
        <f>IF(OR(Q40="",P40=""),"",Q40-P40)</f>
        <v/>
      </c>
      <c r="S40" s="42">
        <f>IF(OR(OR(Q40="",P40=""),H40="",H40=0),"",(Q40-P40)/(6*H40))</f>
        <v/>
      </c>
      <c r="T40" s="42">
        <f>IF(OR(OR(Q40="",P40=""),H40="",H40=0),"",MIN(Q40-C40,C40-P40)/(3*H40))</f>
        <v/>
      </c>
      <c r="U40" s="42">
        <f>IF(OR(OR(Q40="",P40=""),I40="",I40=0),"",(Q40-P40)/(6*I40))</f>
        <v/>
      </c>
      <c r="V40" s="42">
        <f>IF(OR(OR(Q40="",P40=""),I40="",I40=0),"",MIN(Q40-C40,C40-P40)/(3*I40))</f>
        <v/>
      </c>
      <c r="W40" s="16">
        <f>IF(M40="","",IF(OR(MAX('Data Entry'!$AQ$5:$AQ$10004)&gt;J40,MIN('Data Entry'!$AQ$5:$AQ$10004)&lt;L40),"OUT","IN"))</f>
        <v/>
      </c>
      <c r="X40" s="16">
        <f>IF(OR(OR(Q40="",P40=""),B40=0),"",IF(OR(MAX('Data Entry'!$AQ$5:$AQ$10004)&gt;Q40,MIN('Data Entry'!$AQ$5:$AQ$10004)&lt;P40),"FAIL","PASS"))</f>
        <v/>
      </c>
      <c r="Y40" s="16">
        <f>IF(T40="","No spec",IF(T40&gt;=1.33,"Capable",IF(T40&gt;=1,"Marginal","Not capable")))</f>
        <v/>
      </c>
    </row>
    <row r="41">
      <c r="A41" s="16">
        <f>IF(Settings!G53="Y",Settings!B53,"")</f>
        <v/>
      </c>
      <c r="B41" s="40">
        <f>'Data Entry'!AR10009</f>
        <v/>
      </c>
      <c r="C41" s="41">
        <f>'Data Entry'!AR10010</f>
        <v/>
      </c>
      <c r="D41" s="41">
        <f>'Data Entry'!AR10021</f>
        <v/>
      </c>
      <c r="E41" s="41">
        <f>'Data Entry'!AR10011</f>
        <v/>
      </c>
      <c r="F41" s="41">
        <f>'Data Entry'!AR10012</f>
        <v/>
      </c>
      <c r="G41" s="41">
        <f>'Data Entry'!AR10013</f>
        <v/>
      </c>
      <c r="H41" s="41">
        <f>'Data Entry'!AR10016</f>
        <v/>
      </c>
      <c r="I41" s="41">
        <f>'Data Entry'!AR10014</f>
        <v/>
      </c>
      <c r="J41" s="41">
        <f>'Data Entry'!AR10017</f>
        <v/>
      </c>
      <c r="K41" s="41">
        <f>'Data Entry'!AR10018</f>
        <v/>
      </c>
      <c r="L41" s="41">
        <f>'Data Entry'!AR10019</f>
        <v/>
      </c>
      <c r="M41" s="41">
        <f>'Data Entry'!AR10015</f>
        <v/>
      </c>
      <c r="N41" s="41">
        <f>'Data Entry'!AR10020</f>
        <v/>
      </c>
      <c r="O41" s="41">
        <f>IF(Settings!C53="","",Settings!C53)</f>
        <v/>
      </c>
      <c r="P41" s="41">
        <f>IF(Settings!D53="","",Settings!D53)</f>
        <v/>
      </c>
      <c r="Q41" s="41">
        <f>IF(Settings!E53="","",Settings!E53)</f>
        <v/>
      </c>
      <c r="R41" s="42">
        <f>IF(OR(Q41="",P41=""),"",Q41-P41)</f>
        <v/>
      </c>
      <c r="S41" s="42">
        <f>IF(OR(OR(Q41="",P41=""),H41="",H41=0),"",(Q41-P41)/(6*H41))</f>
        <v/>
      </c>
      <c r="T41" s="42">
        <f>IF(OR(OR(Q41="",P41=""),H41="",H41=0),"",MIN(Q41-C41,C41-P41)/(3*H41))</f>
        <v/>
      </c>
      <c r="U41" s="42">
        <f>IF(OR(OR(Q41="",P41=""),I41="",I41=0),"",(Q41-P41)/(6*I41))</f>
        <v/>
      </c>
      <c r="V41" s="42">
        <f>IF(OR(OR(Q41="",P41=""),I41="",I41=0),"",MIN(Q41-C41,C41-P41)/(3*I41))</f>
        <v/>
      </c>
      <c r="W41" s="16">
        <f>IF(M41="","",IF(OR(MAX('Data Entry'!$AR$5:$AR$10004)&gt;J41,MIN('Data Entry'!$AR$5:$AR$10004)&lt;L41),"OUT","IN"))</f>
        <v/>
      </c>
      <c r="X41" s="16">
        <f>IF(OR(OR(Q41="",P41=""),B41=0),"",IF(OR(MAX('Data Entry'!$AR$5:$AR$10004)&gt;Q41,MIN('Data Entry'!$AR$5:$AR$10004)&lt;P41),"FAIL","PASS"))</f>
        <v/>
      </c>
      <c r="Y41" s="16">
        <f>IF(T41="","No spec",IF(T41&gt;=1.33,"Capable",IF(T41&gt;=1,"Marginal","Not capable")))</f>
        <v/>
      </c>
    </row>
    <row r="42">
      <c r="A42" s="16">
        <f>IF(Settings!G54="Y",Settings!B54,"")</f>
        <v/>
      </c>
      <c r="B42" s="40">
        <f>'Data Entry'!AS10009</f>
        <v/>
      </c>
      <c r="C42" s="41">
        <f>'Data Entry'!AS10010</f>
        <v/>
      </c>
      <c r="D42" s="41">
        <f>'Data Entry'!AS10021</f>
        <v/>
      </c>
      <c r="E42" s="41">
        <f>'Data Entry'!AS10011</f>
        <v/>
      </c>
      <c r="F42" s="41">
        <f>'Data Entry'!AS10012</f>
        <v/>
      </c>
      <c r="G42" s="41">
        <f>'Data Entry'!AS10013</f>
        <v/>
      </c>
      <c r="H42" s="41">
        <f>'Data Entry'!AS10016</f>
        <v/>
      </c>
      <c r="I42" s="41">
        <f>'Data Entry'!AS10014</f>
        <v/>
      </c>
      <c r="J42" s="41">
        <f>'Data Entry'!AS10017</f>
        <v/>
      </c>
      <c r="K42" s="41">
        <f>'Data Entry'!AS10018</f>
        <v/>
      </c>
      <c r="L42" s="41">
        <f>'Data Entry'!AS10019</f>
        <v/>
      </c>
      <c r="M42" s="41">
        <f>'Data Entry'!AS10015</f>
        <v/>
      </c>
      <c r="N42" s="41">
        <f>'Data Entry'!AS10020</f>
        <v/>
      </c>
      <c r="O42" s="41">
        <f>IF(Settings!C54="","",Settings!C54)</f>
        <v/>
      </c>
      <c r="P42" s="41">
        <f>IF(Settings!D54="","",Settings!D54)</f>
        <v/>
      </c>
      <c r="Q42" s="41">
        <f>IF(Settings!E54="","",Settings!E54)</f>
        <v/>
      </c>
      <c r="R42" s="42">
        <f>IF(OR(Q42="",P42=""),"",Q42-P42)</f>
        <v/>
      </c>
      <c r="S42" s="42">
        <f>IF(OR(OR(Q42="",P42=""),H42="",H42=0),"",(Q42-P42)/(6*H42))</f>
        <v/>
      </c>
      <c r="T42" s="42">
        <f>IF(OR(OR(Q42="",P42=""),H42="",H42=0),"",MIN(Q42-C42,C42-P42)/(3*H42))</f>
        <v/>
      </c>
      <c r="U42" s="42">
        <f>IF(OR(OR(Q42="",P42=""),I42="",I42=0),"",(Q42-P42)/(6*I42))</f>
        <v/>
      </c>
      <c r="V42" s="42">
        <f>IF(OR(OR(Q42="",P42=""),I42="",I42=0),"",MIN(Q42-C42,C42-P42)/(3*I42))</f>
        <v/>
      </c>
      <c r="W42" s="16">
        <f>IF(M42="","",IF(OR(MAX('Data Entry'!$AS$5:$AS$10004)&gt;J42,MIN('Data Entry'!$AS$5:$AS$10004)&lt;L42),"OUT","IN"))</f>
        <v/>
      </c>
      <c r="X42" s="16">
        <f>IF(OR(OR(Q42="",P42=""),B42=0),"",IF(OR(MAX('Data Entry'!$AS$5:$AS$10004)&gt;Q42,MIN('Data Entry'!$AS$5:$AS$10004)&lt;P42),"FAIL","PASS"))</f>
        <v/>
      </c>
      <c r="Y42" s="16">
        <f>IF(T42="","No spec",IF(T42&gt;=1.33,"Capable",IF(T42&gt;=1,"Marginal","Not capable")))</f>
        <v/>
      </c>
    </row>
    <row r="43">
      <c r="A43" s="16">
        <f>IF(Settings!G55="Y",Settings!B55,"")</f>
        <v/>
      </c>
      <c r="B43" s="40">
        <f>'Data Entry'!AT10009</f>
        <v/>
      </c>
      <c r="C43" s="41">
        <f>'Data Entry'!AT10010</f>
        <v/>
      </c>
      <c r="D43" s="41">
        <f>'Data Entry'!AT10021</f>
        <v/>
      </c>
      <c r="E43" s="41">
        <f>'Data Entry'!AT10011</f>
        <v/>
      </c>
      <c r="F43" s="41">
        <f>'Data Entry'!AT10012</f>
        <v/>
      </c>
      <c r="G43" s="41">
        <f>'Data Entry'!AT10013</f>
        <v/>
      </c>
      <c r="H43" s="41">
        <f>'Data Entry'!AT10016</f>
        <v/>
      </c>
      <c r="I43" s="41">
        <f>'Data Entry'!AT10014</f>
        <v/>
      </c>
      <c r="J43" s="41">
        <f>'Data Entry'!AT10017</f>
        <v/>
      </c>
      <c r="K43" s="41">
        <f>'Data Entry'!AT10018</f>
        <v/>
      </c>
      <c r="L43" s="41">
        <f>'Data Entry'!AT10019</f>
        <v/>
      </c>
      <c r="M43" s="41">
        <f>'Data Entry'!AT10015</f>
        <v/>
      </c>
      <c r="N43" s="41">
        <f>'Data Entry'!AT10020</f>
        <v/>
      </c>
      <c r="O43" s="41">
        <f>IF(Settings!C55="","",Settings!C55)</f>
        <v/>
      </c>
      <c r="P43" s="41">
        <f>IF(Settings!D55="","",Settings!D55)</f>
        <v/>
      </c>
      <c r="Q43" s="41">
        <f>IF(Settings!E55="","",Settings!E55)</f>
        <v/>
      </c>
      <c r="R43" s="42">
        <f>IF(OR(Q43="",P43=""),"",Q43-P43)</f>
        <v/>
      </c>
      <c r="S43" s="42">
        <f>IF(OR(OR(Q43="",P43=""),H43="",H43=0),"",(Q43-P43)/(6*H43))</f>
        <v/>
      </c>
      <c r="T43" s="42">
        <f>IF(OR(OR(Q43="",P43=""),H43="",H43=0),"",MIN(Q43-C43,C43-P43)/(3*H43))</f>
        <v/>
      </c>
      <c r="U43" s="42">
        <f>IF(OR(OR(Q43="",P43=""),I43="",I43=0),"",(Q43-P43)/(6*I43))</f>
        <v/>
      </c>
      <c r="V43" s="42">
        <f>IF(OR(OR(Q43="",P43=""),I43="",I43=0),"",MIN(Q43-C43,C43-P43)/(3*I43))</f>
        <v/>
      </c>
      <c r="W43" s="16">
        <f>IF(M43="","",IF(OR(MAX('Data Entry'!$AT$5:$AT$10004)&gt;J43,MIN('Data Entry'!$AT$5:$AT$10004)&lt;L43),"OUT","IN"))</f>
        <v/>
      </c>
      <c r="X43" s="16">
        <f>IF(OR(OR(Q43="",P43=""),B43=0),"",IF(OR(MAX('Data Entry'!$AT$5:$AT$10004)&gt;Q43,MIN('Data Entry'!$AT$5:$AT$10004)&lt;P43),"FAIL","PASS"))</f>
        <v/>
      </c>
      <c r="Y43" s="16">
        <f>IF(T43="","No spec",IF(T43&gt;=1.33,"Capable",IF(T43&gt;=1,"Marginal","Not capable")))</f>
        <v/>
      </c>
    </row>
    <row r="44">
      <c r="A44" s="16">
        <f>IF(Settings!G56="Y",Settings!B56,"")</f>
        <v/>
      </c>
      <c r="B44" s="40">
        <f>'Data Entry'!AU10009</f>
        <v/>
      </c>
      <c r="C44" s="41">
        <f>'Data Entry'!AU10010</f>
        <v/>
      </c>
      <c r="D44" s="41">
        <f>'Data Entry'!AU10021</f>
        <v/>
      </c>
      <c r="E44" s="41">
        <f>'Data Entry'!AU10011</f>
        <v/>
      </c>
      <c r="F44" s="41">
        <f>'Data Entry'!AU10012</f>
        <v/>
      </c>
      <c r="G44" s="41">
        <f>'Data Entry'!AU10013</f>
        <v/>
      </c>
      <c r="H44" s="41">
        <f>'Data Entry'!AU10016</f>
        <v/>
      </c>
      <c r="I44" s="41">
        <f>'Data Entry'!AU10014</f>
        <v/>
      </c>
      <c r="J44" s="41">
        <f>'Data Entry'!AU10017</f>
        <v/>
      </c>
      <c r="K44" s="41">
        <f>'Data Entry'!AU10018</f>
        <v/>
      </c>
      <c r="L44" s="41">
        <f>'Data Entry'!AU10019</f>
        <v/>
      </c>
      <c r="M44" s="41">
        <f>'Data Entry'!AU10015</f>
        <v/>
      </c>
      <c r="N44" s="41">
        <f>'Data Entry'!AU10020</f>
        <v/>
      </c>
      <c r="O44" s="41">
        <f>IF(Settings!C56="","",Settings!C56)</f>
        <v/>
      </c>
      <c r="P44" s="41">
        <f>IF(Settings!D56="","",Settings!D56)</f>
        <v/>
      </c>
      <c r="Q44" s="41">
        <f>IF(Settings!E56="","",Settings!E56)</f>
        <v/>
      </c>
      <c r="R44" s="42">
        <f>IF(OR(Q44="",P44=""),"",Q44-P44)</f>
        <v/>
      </c>
      <c r="S44" s="42">
        <f>IF(OR(OR(Q44="",P44=""),H44="",H44=0),"",(Q44-P44)/(6*H44))</f>
        <v/>
      </c>
      <c r="T44" s="42">
        <f>IF(OR(OR(Q44="",P44=""),H44="",H44=0),"",MIN(Q44-C44,C44-P44)/(3*H44))</f>
        <v/>
      </c>
      <c r="U44" s="42">
        <f>IF(OR(OR(Q44="",P44=""),I44="",I44=0),"",(Q44-P44)/(6*I44))</f>
        <v/>
      </c>
      <c r="V44" s="42">
        <f>IF(OR(OR(Q44="",P44=""),I44="",I44=0),"",MIN(Q44-C44,C44-P44)/(3*I44))</f>
        <v/>
      </c>
      <c r="W44" s="16">
        <f>IF(M44="","",IF(OR(MAX('Data Entry'!$AU$5:$AU$10004)&gt;J44,MIN('Data Entry'!$AU$5:$AU$10004)&lt;L44),"OUT","IN"))</f>
        <v/>
      </c>
      <c r="X44" s="16">
        <f>IF(OR(OR(Q44="",P44=""),B44=0),"",IF(OR(MAX('Data Entry'!$AU$5:$AU$10004)&gt;Q44,MIN('Data Entry'!$AU$5:$AU$10004)&lt;P44),"FAIL","PASS"))</f>
        <v/>
      </c>
      <c r="Y44" s="16">
        <f>IF(T44="","No spec",IF(T44&gt;=1.33,"Capable",IF(T44&gt;=1,"Marginal","Not capable")))</f>
        <v/>
      </c>
    </row>
    <row r="45">
      <c r="A45" s="16">
        <f>IF(Settings!G57="Y",Settings!B57,"")</f>
        <v/>
      </c>
      <c r="B45" s="40">
        <f>'Data Entry'!AV10009</f>
        <v/>
      </c>
      <c r="C45" s="41">
        <f>'Data Entry'!AV10010</f>
        <v/>
      </c>
      <c r="D45" s="41">
        <f>'Data Entry'!AV10021</f>
        <v/>
      </c>
      <c r="E45" s="41">
        <f>'Data Entry'!AV10011</f>
        <v/>
      </c>
      <c r="F45" s="41">
        <f>'Data Entry'!AV10012</f>
        <v/>
      </c>
      <c r="G45" s="41">
        <f>'Data Entry'!AV10013</f>
        <v/>
      </c>
      <c r="H45" s="41">
        <f>'Data Entry'!AV10016</f>
        <v/>
      </c>
      <c r="I45" s="41">
        <f>'Data Entry'!AV10014</f>
        <v/>
      </c>
      <c r="J45" s="41">
        <f>'Data Entry'!AV10017</f>
        <v/>
      </c>
      <c r="K45" s="41">
        <f>'Data Entry'!AV10018</f>
        <v/>
      </c>
      <c r="L45" s="41">
        <f>'Data Entry'!AV10019</f>
        <v/>
      </c>
      <c r="M45" s="41">
        <f>'Data Entry'!AV10015</f>
        <v/>
      </c>
      <c r="N45" s="41">
        <f>'Data Entry'!AV10020</f>
        <v/>
      </c>
      <c r="O45" s="41">
        <f>IF(Settings!C57="","",Settings!C57)</f>
        <v/>
      </c>
      <c r="P45" s="41">
        <f>IF(Settings!D57="","",Settings!D57)</f>
        <v/>
      </c>
      <c r="Q45" s="41">
        <f>IF(Settings!E57="","",Settings!E57)</f>
        <v/>
      </c>
      <c r="R45" s="42">
        <f>IF(OR(Q45="",P45=""),"",Q45-P45)</f>
        <v/>
      </c>
      <c r="S45" s="42">
        <f>IF(OR(OR(Q45="",P45=""),H45="",H45=0),"",(Q45-P45)/(6*H45))</f>
        <v/>
      </c>
      <c r="T45" s="42">
        <f>IF(OR(OR(Q45="",P45=""),H45="",H45=0),"",MIN(Q45-C45,C45-P45)/(3*H45))</f>
        <v/>
      </c>
      <c r="U45" s="42">
        <f>IF(OR(OR(Q45="",P45=""),I45="",I45=0),"",(Q45-P45)/(6*I45))</f>
        <v/>
      </c>
      <c r="V45" s="42">
        <f>IF(OR(OR(Q45="",P45=""),I45="",I45=0),"",MIN(Q45-C45,C45-P45)/(3*I45))</f>
        <v/>
      </c>
      <c r="W45" s="16">
        <f>IF(M45="","",IF(OR(MAX('Data Entry'!$AV$5:$AV$10004)&gt;J45,MIN('Data Entry'!$AV$5:$AV$10004)&lt;L45),"OUT","IN"))</f>
        <v/>
      </c>
      <c r="X45" s="16">
        <f>IF(OR(OR(Q45="",P45=""),B45=0),"",IF(OR(MAX('Data Entry'!$AV$5:$AV$10004)&gt;Q45,MIN('Data Entry'!$AV$5:$AV$10004)&lt;P45),"FAIL","PASS"))</f>
        <v/>
      </c>
      <c r="Y45" s="16">
        <f>IF(T45="","No spec",IF(T45&gt;=1.33,"Capable",IF(T45&gt;=1,"Marginal","Not capable")))</f>
        <v/>
      </c>
    </row>
    <row r="46">
      <c r="A46" s="16">
        <f>IF(Settings!G58="Y",Settings!B58,"")</f>
        <v/>
      </c>
      <c r="B46" s="40">
        <f>'Data Entry'!AW10009</f>
        <v/>
      </c>
      <c r="C46" s="41">
        <f>'Data Entry'!AW10010</f>
        <v/>
      </c>
      <c r="D46" s="41">
        <f>'Data Entry'!AW10021</f>
        <v/>
      </c>
      <c r="E46" s="41">
        <f>'Data Entry'!AW10011</f>
        <v/>
      </c>
      <c r="F46" s="41">
        <f>'Data Entry'!AW10012</f>
        <v/>
      </c>
      <c r="G46" s="41">
        <f>'Data Entry'!AW10013</f>
        <v/>
      </c>
      <c r="H46" s="41">
        <f>'Data Entry'!AW10016</f>
        <v/>
      </c>
      <c r="I46" s="41">
        <f>'Data Entry'!AW10014</f>
        <v/>
      </c>
      <c r="J46" s="41">
        <f>'Data Entry'!AW10017</f>
        <v/>
      </c>
      <c r="K46" s="41">
        <f>'Data Entry'!AW10018</f>
        <v/>
      </c>
      <c r="L46" s="41">
        <f>'Data Entry'!AW10019</f>
        <v/>
      </c>
      <c r="M46" s="41">
        <f>'Data Entry'!AW10015</f>
        <v/>
      </c>
      <c r="N46" s="41">
        <f>'Data Entry'!AW10020</f>
        <v/>
      </c>
      <c r="O46" s="41">
        <f>IF(Settings!C58="","",Settings!C58)</f>
        <v/>
      </c>
      <c r="P46" s="41">
        <f>IF(Settings!D58="","",Settings!D58)</f>
        <v/>
      </c>
      <c r="Q46" s="41">
        <f>IF(Settings!E58="","",Settings!E58)</f>
        <v/>
      </c>
      <c r="R46" s="42">
        <f>IF(OR(Q46="",P46=""),"",Q46-P46)</f>
        <v/>
      </c>
      <c r="S46" s="42">
        <f>IF(OR(OR(Q46="",P46=""),H46="",H46=0),"",(Q46-P46)/(6*H46))</f>
        <v/>
      </c>
      <c r="T46" s="42">
        <f>IF(OR(OR(Q46="",P46=""),H46="",H46=0),"",MIN(Q46-C46,C46-P46)/(3*H46))</f>
        <v/>
      </c>
      <c r="U46" s="42">
        <f>IF(OR(OR(Q46="",P46=""),I46="",I46=0),"",(Q46-P46)/(6*I46))</f>
        <v/>
      </c>
      <c r="V46" s="42">
        <f>IF(OR(OR(Q46="",P46=""),I46="",I46=0),"",MIN(Q46-C46,C46-P46)/(3*I46))</f>
        <v/>
      </c>
      <c r="W46" s="16">
        <f>IF(M46="","",IF(OR(MAX('Data Entry'!$AW$5:$AW$10004)&gt;J46,MIN('Data Entry'!$AW$5:$AW$10004)&lt;L46),"OUT","IN"))</f>
        <v/>
      </c>
      <c r="X46" s="16">
        <f>IF(OR(OR(Q46="",P46=""),B46=0),"",IF(OR(MAX('Data Entry'!$AW$5:$AW$10004)&gt;Q46,MIN('Data Entry'!$AW$5:$AW$10004)&lt;P46),"FAIL","PASS"))</f>
        <v/>
      </c>
      <c r="Y46" s="16">
        <f>IF(T46="","No spec",IF(T46&gt;=1.33,"Capable",IF(T46&gt;=1,"Marginal","Not capable")))</f>
        <v/>
      </c>
    </row>
    <row r="47">
      <c r="A47" s="16">
        <f>IF(Settings!G59="Y",Settings!B59,"")</f>
        <v/>
      </c>
      <c r="B47" s="40">
        <f>'Data Entry'!AX10009</f>
        <v/>
      </c>
      <c r="C47" s="41">
        <f>'Data Entry'!AX10010</f>
        <v/>
      </c>
      <c r="D47" s="41">
        <f>'Data Entry'!AX10021</f>
        <v/>
      </c>
      <c r="E47" s="41">
        <f>'Data Entry'!AX10011</f>
        <v/>
      </c>
      <c r="F47" s="41">
        <f>'Data Entry'!AX10012</f>
        <v/>
      </c>
      <c r="G47" s="41">
        <f>'Data Entry'!AX10013</f>
        <v/>
      </c>
      <c r="H47" s="41">
        <f>'Data Entry'!AX10016</f>
        <v/>
      </c>
      <c r="I47" s="41">
        <f>'Data Entry'!AX10014</f>
        <v/>
      </c>
      <c r="J47" s="41">
        <f>'Data Entry'!AX10017</f>
        <v/>
      </c>
      <c r="K47" s="41">
        <f>'Data Entry'!AX10018</f>
        <v/>
      </c>
      <c r="L47" s="41">
        <f>'Data Entry'!AX10019</f>
        <v/>
      </c>
      <c r="M47" s="41">
        <f>'Data Entry'!AX10015</f>
        <v/>
      </c>
      <c r="N47" s="41">
        <f>'Data Entry'!AX10020</f>
        <v/>
      </c>
      <c r="O47" s="41">
        <f>IF(Settings!C59="","",Settings!C59)</f>
        <v/>
      </c>
      <c r="P47" s="41">
        <f>IF(Settings!D59="","",Settings!D59)</f>
        <v/>
      </c>
      <c r="Q47" s="41">
        <f>IF(Settings!E59="","",Settings!E59)</f>
        <v/>
      </c>
      <c r="R47" s="42">
        <f>IF(OR(Q47="",P47=""),"",Q47-P47)</f>
        <v/>
      </c>
      <c r="S47" s="42">
        <f>IF(OR(OR(Q47="",P47=""),H47="",H47=0),"",(Q47-P47)/(6*H47))</f>
        <v/>
      </c>
      <c r="T47" s="42">
        <f>IF(OR(OR(Q47="",P47=""),H47="",H47=0),"",MIN(Q47-C47,C47-P47)/(3*H47))</f>
        <v/>
      </c>
      <c r="U47" s="42">
        <f>IF(OR(OR(Q47="",P47=""),I47="",I47=0),"",(Q47-P47)/(6*I47))</f>
        <v/>
      </c>
      <c r="V47" s="42">
        <f>IF(OR(OR(Q47="",P47=""),I47="",I47=0),"",MIN(Q47-C47,C47-P47)/(3*I47))</f>
        <v/>
      </c>
      <c r="W47" s="16">
        <f>IF(M47="","",IF(OR(MAX('Data Entry'!$AX$5:$AX$10004)&gt;J47,MIN('Data Entry'!$AX$5:$AX$10004)&lt;L47),"OUT","IN"))</f>
        <v/>
      </c>
      <c r="X47" s="16">
        <f>IF(OR(OR(Q47="",P47=""),B47=0),"",IF(OR(MAX('Data Entry'!$AX$5:$AX$10004)&gt;Q47,MIN('Data Entry'!$AX$5:$AX$10004)&lt;P47),"FAIL","PASS"))</f>
        <v/>
      </c>
      <c r="Y47" s="16">
        <f>IF(T47="","No spec",IF(T47&gt;=1.33,"Capable",IF(T47&gt;=1,"Marginal","Not capable")))</f>
        <v/>
      </c>
    </row>
    <row r="48">
      <c r="A48" s="16">
        <f>IF(Settings!G60="Y",Settings!B60,"")</f>
        <v/>
      </c>
      <c r="B48" s="40">
        <f>'Data Entry'!AY10009</f>
        <v/>
      </c>
      <c r="C48" s="41">
        <f>'Data Entry'!AY10010</f>
        <v/>
      </c>
      <c r="D48" s="41">
        <f>'Data Entry'!AY10021</f>
        <v/>
      </c>
      <c r="E48" s="41">
        <f>'Data Entry'!AY10011</f>
        <v/>
      </c>
      <c r="F48" s="41">
        <f>'Data Entry'!AY10012</f>
        <v/>
      </c>
      <c r="G48" s="41">
        <f>'Data Entry'!AY10013</f>
        <v/>
      </c>
      <c r="H48" s="41">
        <f>'Data Entry'!AY10016</f>
        <v/>
      </c>
      <c r="I48" s="41">
        <f>'Data Entry'!AY10014</f>
        <v/>
      </c>
      <c r="J48" s="41">
        <f>'Data Entry'!AY10017</f>
        <v/>
      </c>
      <c r="K48" s="41">
        <f>'Data Entry'!AY10018</f>
        <v/>
      </c>
      <c r="L48" s="41">
        <f>'Data Entry'!AY10019</f>
        <v/>
      </c>
      <c r="M48" s="41">
        <f>'Data Entry'!AY10015</f>
        <v/>
      </c>
      <c r="N48" s="41">
        <f>'Data Entry'!AY10020</f>
        <v/>
      </c>
      <c r="O48" s="41">
        <f>IF(Settings!C60="","",Settings!C60)</f>
        <v/>
      </c>
      <c r="P48" s="41">
        <f>IF(Settings!D60="","",Settings!D60)</f>
        <v/>
      </c>
      <c r="Q48" s="41">
        <f>IF(Settings!E60="","",Settings!E60)</f>
        <v/>
      </c>
      <c r="R48" s="42">
        <f>IF(OR(Q48="",P48=""),"",Q48-P48)</f>
        <v/>
      </c>
      <c r="S48" s="42">
        <f>IF(OR(OR(Q48="",P48=""),H48="",H48=0),"",(Q48-P48)/(6*H48))</f>
        <v/>
      </c>
      <c r="T48" s="42">
        <f>IF(OR(OR(Q48="",P48=""),H48="",H48=0),"",MIN(Q48-C48,C48-P48)/(3*H48))</f>
        <v/>
      </c>
      <c r="U48" s="42">
        <f>IF(OR(OR(Q48="",P48=""),I48="",I48=0),"",(Q48-P48)/(6*I48))</f>
        <v/>
      </c>
      <c r="V48" s="42">
        <f>IF(OR(OR(Q48="",P48=""),I48="",I48=0),"",MIN(Q48-C48,C48-P48)/(3*I48))</f>
        <v/>
      </c>
      <c r="W48" s="16">
        <f>IF(M48="","",IF(OR(MAX('Data Entry'!$AY$5:$AY$10004)&gt;J48,MIN('Data Entry'!$AY$5:$AY$10004)&lt;L48),"OUT","IN"))</f>
        <v/>
      </c>
      <c r="X48" s="16">
        <f>IF(OR(OR(Q48="",P48=""),B48=0),"",IF(OR(MAX('Data Entry'!$AY$5:$AY$10004)&gt;Q48,MIN('Data Entry'!$AY$5:$AY$10004)&lt;P48),"FAIL","PASS"))</f>
        <v/>
      </c>
      <c r="Y48" s="16">
        <f>IF(T48="","No spec",IF(T48&gt;=1.33,"Capable",IF(T48&gt;=1,"Marginal","Not capable")))</f>
        <v/>
      </c>
    </row>
    <row r="49">
      <c r="A49" s="16">
        <f>IF(Settings!G61="Y",Settings!B61,"")</f>
        <v/>
      </c>
      <c r="B49" s="40">
        <f>'Data Entry'!AZ10009</f>
        <v/>
      </c>
      <c r="C49" s="41">
        <f>'Data Entry'!AZ10010</f>
        <v/>
      </c>
      <c r="D49" s="41">
        <f>'Data Entry'!AZ10021</f>
        <v/>
      </c>
      <c r="E49" s="41">
        <f>'Data Entry'!AZ10011</f>
        <v/>
      </c>
      <c r="F49" s="41">
        <f>'Data Entry'!AZ10012</f>
        <v/>
      </c>
      <c r="G49" s="41">
        <f>'Data Entry'!AZ10013</f>
        <v/>
      </c>
      <c r="H49" s="41">
        <f>'Data Entry'!AZ10016</f>
        <v/>
      </c>
      <c r="I49" s="41">
        <f>'Data Entry'!AZ10014</f>
        <v/>
      </c>
      <c r="J49" s="41">
        <f>'Data Entry'!AZ10017</f>
        <v/>
      </c>
      <c r="K49" s="41">
        <f>'Data Entry'!AZ10018</f>
        <v/>
      </c>
      <c r="L49" s="41">
        <f>'Data Entry'!AZ10019</f>
        <v/>
      </c>
      <c r="M49" s="41">
        <f>'Data Entry'!AZ10015</f>
        <v/>
      </c>
      <c r="N49" s="41">
        <f>'Data Entry'!AZ10020</f>
        <v/>
      </c>
      <c r="O49" s="41">
        <f>IF(Settings!C61="","",Settings!C61)</f>
        <v/>
      </c>
      <c r="P49" s="41">
        <f>IF(Settings!D61="","",Settings!D61)</f>
        <v/>
      </c>
      <c r="Q49" s="41">
        <f>IF(Settings!E61="","",Settings!E61)</f>
        <v/>
      </c>
      <c r="R49" s="42">
        <f>IF(OR(Q49="",P49=""),"",Q49-P49)</f>
        <v/>
      </c>
      <c r="S49" s="42">
        <f>IF(OR(OR(Q49="",P49=""),H49="",H49=0),"",(Q49-P49)/(6*H49))</f>
        <v/>
      </c>
      <c r="T49" s="42">
        <f>IF(OR(OR(Q49="",P49=""),H49="",H49=0),"",MIN(Q49-C49,C49-P49)/(3*H49))</f>
        <v/>
      </c>
      <c r="U49" s="42">
        <f>IF(OR(OR(Q49="",P49=""),I49="",I49=0),"",(Q49-P49)/(6*I49))</f>
        <v/>
      </c>
      <c r="V49" s="42">
        <f>IF(OR(OR(Q49="",P49=""),I49="",I49=0),"",MIN(Q49-C49,C49-P49)/(3*I49))</f>
        <v/>
      </c>
      <c r="W49" s="16">
        <f>IF(M49="","",IF(OR(MAX('Data Entry'!$AZ$5:$AZ$10004)&gt;J49,MIN('Data Entry'!$AZ$5:$AZ$10004)&lt;L49),"OUT","IN"))</f>
        <v/>
      </c>
      <c r="X49" s="16">
        <f>IF(OR(OR(Q49="",P49=""),B49=0),"",IF(OR(MAX('Data Entry'!$AZ$5:$AZ$10004)&gt;Q49,MIN('Data Entry'!$AZ$5:$AZ$10004)&lt;P49),"FAIL","PASS"))</f>
        <v/>
      </c>
      <c r="Y49" s="16">
        <f>IF(T49="","No spec",IF(T49&gt;=1.33,"Capable",IF(T49&gt;=1,"Marginal","Not capable")))</f>
        <v/>
      </c>
    </row>
    <row r="50">
      <c r="A50" s="16">
        <f>IF(Settings!G62="Y",Settings!B62,"")</f>
        <v/>
      </c>
      <c r="B50" s="40">
        <f>'Data Entry'!BA10009</f>
        <v/>
      </c>
      <c r="C50" s="41">
        <f>'Data Entry'!BA10010</f>
        <v/>
      </c>
      <c r="D50" s="41">
        <f>'Data Entry'!BA10021</f>
        <v/>
      </c>
      <c r="E50" s="41">
        <f>'Data Entry'!BA10011</f>
        <v/>
      </c>
      <c r="F50" s="41">
        <f>'Data Entry'!BA10012</f>
        <v/>
      </c>
      <c r="G50" s="41">
        <f>'Data Entry'!BA10013</f>
        <v/>
      </c>
      <c r="H50" s="41">
        <f>'Data Entry'!BA10016</f>
        <v/>
      </c>
      <c r="I50" s="41">
        <f>'Data Entry'!BA10014</f>
        <v/>
      </c>
      <c r="J50" s="41">
        <f>'Data Entry'!BA10017</f>
        <v/>
      </c>
      <c r="K50" s="41">
        <f>'Data Entry'!BA10018</f>
        <v/>
      </c>
      <c r="L50" s="41">
        <f>'Data Entry'!BA10019</f>
        <v/>
      </c>
      <c r="M50" s="41">
        <f>'Data Entry'!BA10015</f>
        <v/>
      </c>
      <c r="N50" s="41">
        <f>'Data Entry'!BA10020</f>
        <v/>
      </c>
      <c r="O50" s="41">
        <f>IF(Settings!C62="","",Settings!C62)</f>
        <v/>
      </c>
      <c r="P50" s="41">
        <f>IF(Settings!D62="","",Settings!D62)</f>
        <v/>
      </c>
      <c r="Q50" s="41">
        <f>IF(Settings!E62="","",Settings!E62)</f>
        <v/>
      </c>
      <c r="R50" s="42">
        <f>IF(OR(Q50="",P50=""),"",Q50-P50)</f>
        <v/>
      </c>
      <c r="S50" s="42">
        <f>IF(OR(OR(Q50="",P50=""),H50="",H50=0),"",(Q50-P50)/(6*H50))</f>
        <v/>
      </c>
      <c r="T50" s="42">
        <f>IF(OR(OR(Q50="",P50=""),H50="",H50=0),"",MIN(Q50-C50,C50-P50)/(3*H50))</f>
        <v/>
      </c>
      <c r="U50" s="42">
        <f>IF(OR(OR(Q50="",P50=""),I50="",I50=0),"",(Q50-P50)/(6*I50))</f>
        <v/>
      </c>
      <c r="V50" s="42">
        <f>IF(OR(OR(Q50="",P50=""),I50="",I50=0),"",MIN(Q50-C50,C50-P50)/(3*I50))</f>
        <v/>
      </c>
      <c r="W50" s="16">
        <f>IF(M50="","",IF(OR(MAX('Data Entry'!$BA$5:$BA$10004)&gt;J50,MIN('Data Entry'!$BA$5:$BA$10004)&lt;L50),"OUT","IN"))</f>
        <v/>
      </c>
      <c r="X50" s="16">
        <f>IF(OR(OR(Q50="",P50=""),B50=0),"",IF(OR(MAX('Data Entry'!$BA$5:$BA$10004)&gt;Q50,MIN('Data Entry'!$BA$5:$BA$10004)&lt;P50),"FAIL","PASS"))</f>
        <v/>
      </c>
      <c r="Y50" s="16">
        <f>IF(T50="","No spec",IF(T50&gt;=1.33,"Capable",IF(T50&gt;=1,"Marginal","Not capable")))</f>
        <v/>
      </c>
    </row>
    <row r="51">
      <c r="A51" s="16">
        <f>IF(Settings!G63="Y",Settings!B63,"")</f>
        <v/>
      </c>
      <c r="B51" s="40">
        <f>'Data Entry'!BB10009</f>
        <v/>
      </c>
      <c r="C51" s="41">
        <f>'Data Entry'!BB10010</f>
        <v/>
      </c>
      <c r="D51" s="41">
        <f>'Data Entry'!BB10021</f>
        <v/>
      </c>
      <c r="E51" s="41">
        <f>'Data Entry'!BB10011</f>
        <v/>
      </c>
      <c r="F51" s="41">
        <f>'Data Entry'!BB10012</f>
        <v/>
      </c>
      <c r="G51" s="41">
        <f>'Data Entry'!BB10013</f>
        <v/>
      </c>
      <c r="H51" s="41">
        <f>'Data Entry'!BB10016</f>
        <v/>
      </c>
      <c r="I51" s="41">
        <f>'Data Entry'!BB10014</f>
        <v/>
      </c>
      <c r="J51" s="41">
        <f>'Data Entry'!BB10017</f>
        <v/>
      </c>
      <c r="K51" s="41">
        <f>'Data Entry'!BB10018</f>
        <v/>
      </c>
      <c r="L51" s="41">
        <f>'Data Entry'!BB10019</f>
        <v/>
      </c>
      <c r="M51" s="41">
        <f>'Data Entry'!BB10015</f>
        <v/>
      </c>
      <c r="N51" s="41">
        <f>'Data Entry'!BB10020</f>
        <v/>
      </c>
      <c r="O51" s="41">
        <f>IF(Settings!C63="","",Settings!C63)</f>
        <v/>
      </c>
      <c r="P51" s="41">
        <f>IF(Settings!D63="","",Settings!D63)</f>
        <v/>
      </c>
      <c r="Q51" s="41">
        <f>IF(Settings!E63="","",Settings!E63)</f>
        <v/>
      </c>
      <c r="R51" s="42">
        <f>IF(OR(Q51="",P51=""),"",Q51-P51)</f>
        <v/>
      </c>
      <c r="S51" s="42">
        <f>IF(OR(OR(Q51="",P51=""),H51="",H51=0),"",(Q51-P51)/(6*H51))</f>
        <v/>
      </c>
      <c r="T51" s="42">
        <f>IF(OR(OR(Q51="",P51=""),H51="",H51=0),"",MIN(Q51-C51,C51-P51)/(3*H51))</f>
        <v/>
      </c>
      <c r="U51" s="42">
        <f>IF(OR(OR(Q51="",P51=""),I51="",I51=0),"",(Q51-P51)/(6*I51))</f>
        <v/>
      </c>
      <c r="V51" s="42">
        <f>IF(OR(OR(Q51="",P51=""),I51="",I51=0),"",MIN(Q51-C51,C51-P51)/(3*I51))</f>
        <v/>
      </c>
      <c r="W51" s="16">
        <f>IF(M51="","",IF(OR(MAX('Data Entry'!$BB$5:$BB$10004)&gt;J51,MIN('Data Entry'!$BB$5:$BB$10004)&lt;L51),"OUT","IN"))</f>
        <v/>
      </c>
      <c r="X51" s="16">
        <f>IF(OR(OR(Q51="",P51=""),B51=0),"",IF(OR(MAX('Data Entry'!$BB$5:$BB$10004)&gt;Q51,MIN('Data Entry'!$BB$5:$BB$10004)&lt;P51),"FAIL","PASS"))</f>
        <v/>
      </c>
      <c r="Y51" s="16">
        <f>IF(T51="","No spec",IF(T51&gt;=1.33,"Capable",IF(T51&gt;=1,"Marginal","Not capable")))</f>
        <v/>
      </c>
    </row>
    <row r="52">
      <c r="A52" s="16">
        <f>IF(Settings!G64="Y",Settings!B64,"")</f>
        <v/>
      </c>
      <c r="B52" s="40">
        <f>'Data Entry'!BC10009</f>
        <v/>
      </c>
      <c r="C52" s="41">
        <f>'Data Entry'!BC10010</f>
        <v/>
      </c>
      <c r="D52" s="41">
        <f>'Data Entry'!BC10021</f>
        <v/>
      </c>
      <c r="E52" s="41">
        <f>'Data Entry'!BC10011</f>
        <v/>
      </c>
      <c r="F52" s="41">
        <f>'Data Entry'!BC10012</f>
        <v/>
      </c>
      <c r="G52" s="41">
        <f>'Data Entry'!BC10013</f>
        <v/>
      </c>
      <c r="H52" s="41">
        <f>'Data Entry'!BC10016</f>
        <v/>
      </c>
      <c r="I52" s="41">
        <f>'Data Entry'!BC10014</f>
        <v/>
      </c>
      <c r="J52" s="41">
        <f>'Data Entry'!BC10017</f>
        <v/>
      </c>
      <c r="K52" s="41">
        <f>'Data Entry'!BC10018</f>
        <v/>
      </c>
      <c r="L52" s="41">
        <f>'Data Entry'!BC10019</f>
        <v/>
      </c>
      <c r="M52" s="41">
        <f>'Data Entry'!BC10015</f>
        <v/>
      </c>
      <c r="N52" s="41">
        <f>'Data Entry'!BC10020</f>
        <v/>
      </c>
      <c r="O52" s="41">
        <f>IF(Settings!C64="","",Settings!C64)</f>
        <v/>
      </c>
      <c r="P52" s="41">
        <f>IF(Settings!D64="","",Settings!D64)</f>
        <v/>
      </c>
      <c r="Q52" s="41">
        <f>IF(Settings!E64="","",Settings!E64)</f>
        <v/>
      </c>
      <c r="R52" s="42">
        <f>IF(OR(Q52="",P52=""),"",Q52-P52)</f>
        <v/>
      </c>
      <c r="S52" s="42">
        <f>IF(OR(OR(Q52="",P52=""),H52="",H52=0),"",(Q52-P52)/(6*H52))</f>
        <v/>
      </c>
      <c r="T52" s="42">
        <f>IF(OR(OR(Q52="",P52=""),H52="",H52=0),"",MIN(Q52-C52,C52-P52)/(3*H52))</f>
        <v/>
      </c>
      <c r="U52" s="42">
        <f>IF(OR(OR(Q52="",P52=""),I52="",I52=0),"",(Q52-P52)/(6*I52))</f>
        <v/>
      </c>
      <c r="V52" s="42">
        <f>IF(OR(OR(Q52="",P52=""),I52="",I52=0),"",MIN(Q52-C52,C52-P52)/(3*I52))</f>
        <v/>
      </c>
      <c r="W52" s="16">
        <f>IF(M52="","",IF(OR(MAX('Data Entry'!$BC$5:$BC$10004)&gt;J52,MIN('Data Entry'!$BC$5:$BC$10004)&lt;L52),"OUT","IN"))</f>
        <v/>
      </c>
      <c r="X52" s="16">
        <f>IF(OR(OR(Q52="",P52=""),B52=0),"",IF(OR(MAX('Data Entry'!$BC$5:$BC$10004)&gt;Q52,MIN('Data Entry'!$BC$5:$BC$10004)&lt;P52),"FAIL","PASS"))</f>
        <v/>
      </c>
      <c r="Y52" s="16">
        <f>IF(T52="","No spec",IF(T52&gt;=1.33,"Capable",IF(T52&gt;=1,"Marginal","Not capable")))</f>
        <v/>
      </c>
    </row>
    <row r="53">
      <c r="A53" s="16">
        <f>IF(Settings!G65="Y",Settings!B65,"")</f>
        <v/>
      </c>
      <c r="B53" s="40">
        <f>'Data Entry'!BD10009</f>
        <v/>
      </c>
      <c r="C53" s="41">
        <f>'Data Entry'!BD10010</f>
        <v/>
      </c>
      <c r="D53" s="41">
        <f>'Data Entry'!BD10021</f>
        <v/>
      </c>
      <c r="E53" s="41">
        <f>'Data Entry'!BD10011</f>
        <v/>
      </c>
      <c r="F53" s="41">
        <f>'Data Entry'!BD10012</f>
        <v/>
      </c>
      <c r="G53" s="41">
        <f>'Data Entry'!BD10013</f>
        <v/>
      </c>
      <c r="H53" s="41">
        <f>'Data Entry'!BD10016</f>
        <v/>
      </c>
      <c r="I53" s="41">
        <f>'Data Entry'!BD10014</f>
        <v/>
      </c>
      <c r="J53" s="41">
        <f>'Data Entry'!BD10017</f>
        <v/>
      </c>
      <c r="K53" s="41">
        <f>'Data Entry'!BD10018</f>
        <v/>
      </c>
      <c r="L53" s="41">
        <f>'Data Entry'!BD10019</f>
        <v/>
      </c>
      <c r="M53" s="41">
        <f>'Data Entry'!BD10015</f>
        <v/>
      </c>
      <c r="N53" s="41">
        <f>'Data Entry'!BD10020</f>
        <v/>
      </c>
      <c r="O53" s="41">
        <f>IF(Settings!C65="","",Settings!C65)</f>
        <v/>
      </c>
      <c r="P53" s="41">
        <f>IF(Settings!D65="","",Settings!D65)</f>
        <v/>
      </c>
      <c r="Q53" s="41">
        <f>IF(Settings!E65="","",Settings!E65)</f>
        <v/>
      </c>
      <c r="R53" s="42">
        <f>IF(OR(Q53="",P53=""),"",Q53-P53)</f>
        <v/>
      </c>
      <c r="S53" s="42">
        <f>IF(OR(OR(Q53="",P53=""),H53="",H53=0),"",(Q53-P53)/(6*H53))</f>
        <v/>
      </c>
      <c r="T53" s="42">
        <f>IF(OR(OR(Q53="",P53=""),H53="",H53=0),"",MIN(Q53-C53,C53-P53)/(3*H53))</f>
        <v/>
      </c>
      <c r="U53" s="42">
        <f>IF(OR(OR(Q53="",P53=""),I53="",I53=0),"",(Q53-P53)/(6*I53))</f>
        <v/>
      </c>
      <c r="V53" s="42">
        <f>IF(OR(OR(Q53="",P53=""),I53="",I53=0),"",MIN(Q53-C53,C53-P53)/(3*I53))</f>
        <v/>
      </c>
      <c r="W53" s="16">
        <f>IF(M53="","",IF(OR(MAX('Data Entry'!$BD$5:$BD$10004)&gt;J53,MIN('Data Entry'!$BD$5:$BD$10004)&lt;L53),"OUT","IN"))</f>
        <v/>
      </c>
      <c r="X53" s="16">
        <f>IF(OR(OR(Q53="",P53=""),B53=0),"",IF(OR(MAX('Data Entry'!$BD$5:$BD$10004)&gt;Q53,MIN('Data Entry'!$BD$5:$BD$10004)&lt;P53),"FAIL","PASS"))</f>
        <v/>
      </c>
      <c r="Y53" s="16">
        <f>IF(T53="","No spec",IF(T53&gt;=1.33,"Capable",IF(T53&gt;=1,"Marginal","Not capable")))</f>
        <v/>
      </c>
    </row>
    <row r="54">
      <c r="A54" s="16">
        <f>IF(Settings!G66="Y",Settings!B66,"")</f>
        <v/>
      </c>
      <c r="B54" s="40">
        <f>'Data Entry'!BE10009</f>
        <v/>
      </c>
      <c r="C54" s="41">
        <f>'Data Entry'!BE10010</f>
        <v/>
      </c>
      <c r="D54" s="41">
        <f>'Data Entry'!BE10021</f>
        <v/>
      </c>
      <c r="E54" s="41">
        <f>'Data Entry'!BE10011</f>
        <v/>
      </c>
      <c r="F54" s="41">
        <f>'Data Entry'!BE10012</f>
        <v/>
      </c>
      <c r="G54" s="41">
        <f>'Data Entry'!BE10013</f>
        <v/>
      </c>
      <c r="H54" s="41">
        <f>'Data Entry'!BE10016</f>
        <v/>
      </c>
      <c r="I54" s="41">
        <f>'Data Entry'!BE10014</f>
        <v/>
      </c>
      <c r="J54" s="41">
        <f>'Data Entry'!BE10017</f>
        <v/>
      </c>
      <c r="K54" s="41">
        <f>'Data Entry'!BE10018</f>
        <v/>
      </c>
      <c r="L54" s="41">
        <f>'Data Entry'!BE10019</f>
        <v/>
      </c>
      <c r="M54" s="41">
        <f>'Data Entry'!BE10015</f>
        <v/>
      </c>
      <c r="N54" s="41">
        <f>'Data Entry'!BE10020</f>
        <v/>
      </c>
      <c r="O54" s="41">
        <f>IF(Settings!C66="","",Settings!C66)</f>
        <v/>
      </c>
      <c r="P54" s="41">
        <f>IF(Settings!D66="","",Settings!D66)</f>
        <v/>
      </c>
      <c r="Q54" s="41">
        <f>IF(Settings!E66="","",Settings!E66)</f>
        <v/>
      </c>
      <c r="R54" s="42">
        <f>IF(OR(Q54="",P54=""),"",Q54-P54)</f>
        <v/>
      </c>
      <c r="S54" s="42">
        <f>IF(OR(OR(Q54="",P54=""),H54="",H54=0),"",(Q54-P54)/(6*H54))</f>
        <v/>
      </c>
      <c r="T54" s="42">
        <f>IF(OR(OR(Q54="",P54=""),H54="",H54=0),"",MIN(Q54-C54,C54-P54)/(3*H54))</f>
        <v/>
      </c>
      <c r="U54" s="42">
        <f>IF(OR(OR(Q54="",P54=""),I54="",I54=0),"",(Q54-P54)/(6*I54))</f>
        <v/>
      </c>
      <c r="V54" s="42">
        <f>IF(OR(OR(Q54="",P54=""),I54="",I54=0),"",MIN(Q54-C54,C54-P54)/(3*I54))</f>
        <v/>
      </c>
      <c r="W54" s="16">
        <f>IF(M54="","",IF(OR(MAX('Data Entry'!$BE$5:$BE$10004)&gt;J54,MIN('Data Entry'!$BE$5:$BE$10004)&lt;L54),"OUT","IN"))</f>
        <v/>
      </c>
      <c r="X54" s="16">
        <f>IF(OR(OR(Q54="",P54=""),B54=0),"",IF(OR(MAX('Data Entry'!$BE$5:$BE$10004)&gt;Q54,MIN('Data Entry'!$BE$5:$BE$10004)&lt;P54),"FAIL","PASS"))</f>
        <v/>
      </c>
      <c r="Y54" s="16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5" t="inlineStr">
        <is>
          <t>Select Feature #:</t>
        </is>
      </c>
      <c r="B4" s="11" t="n">
        <v>1</v>
      </c>
    </row>
    <row r="6">
      <c r="A6" s="35" t="inlineStr">
        <is>
          <t>Feature</t>
        </is>
      </c>
      <c r="B6" s="36">
        <f>INDEX(Capability!$A$5:$A$54,$B$4)</f>
        <v/>
      </c>
    </row>
    <row r="7">
      <c r="A7" s="35" t="inlineStr">
        <is>
          <t>n</t>
        </is>
      </c>
      <c r="B7" s="22">
        <f>INDEX(Capability!$B$5:$B$54,$B$4)</f>
        <v/>
      </c>
    </row>
    <row r="8">
      <c r="A8" s="35" t="inlineStr">
        <is>
          <t>Mean</t>
        </is>
      </c>
      <c r="B8" s="23">
        <f>INDEX(Capability!$C$5:$C$54,$B$4)</f>
        <v/>
      </c>
    </row>
    <row r="9">
      <c r="A9" s="35" t="inlineStr">
        <is>
          <t>Median</t>
        </is>
      </c>
      <c r="B9" s="23">
        <f>INDEX(Capability!$D$5:$D$54,$B$4)</f>
        <v/>
      </c>
    </row>
    <row r="10">
      <c r="A10" s="35" t="inlineStr">
        <is>
          <t>Min</t>
        </is>
      </c>
      <c r="B10" s="23">
        <f>INDEX(Capability!$E$5:$E$54,$B$4)</f>
        <v/>
      </c>
    </row>
    <row r="11">
      <c r="A11" s="35" t="inlineStr">
        <is>
          <t>Max</t>
        </is>
      </c>
      <c r="B11" s="23">
        <f>INDEX(Capability!$F$5:$F$54,$B$4)</f>
        <v/>
      </c>
    </row>
    <row r="12">
      <c r="A12" s="35" t="inlineStr">
        <is>
          <t>Range</t>
        </is>
      </c>
      <c r="B12" s="23">
        <f>INDEX(Capability!$G$5:$G$54,$B$4)</f>
        <v/>
      </c>
    </row>
    <row r="13">
      <c r="A13" s="35" t="inlineStr">
        <is>
          <t>Sigma (within)</t>
        </is>
      </c>
      <c r="B13" s="23">
        <f>INDEX(Capability!$H$5:$H$54,$B$4)</f>
        <v/>
      </c>
    </row>
    <row r="14">
      <c r="A14" s="35" t="inlineStr">
        <is>
          <t>Sigma (overall)</t>
        </is>
      </c>
      <c r="B14" s="23">
        <f>INDEX(Capability!$I$5:$I$54,$B$4)</f>
        <v/>
      </c>
    </row>
    <row r="15">
      <c r="A15" s="35" t="inlineStr">
        <is>
          <t>X UCL</t>
        </is>
      </c>
      <c r="B15" s="23">
        <f>INDEX(Capability!$J$5:$J$54,$B$4)</f>
        <v/>
      </c>
    </row>
    <row r="16">
      <c r="A16" s="35" t="inlineStr">
        <is>
          <t>X CL</t>
        </is>
      </c>
      <c r="B16" s="23">
        <f>INDEX(Capability!$K$5:$K$54,$B$4)</f>
        <v/>
      </c>
    </row>
    <row r="17">
      <c r="A17" s="35" t="inlineStr">
        <is>
          <t>X LCL</t>
        </is>
      </c>
      <c r="B17" s="23">
        <f>INDEX(Capability!$L$5:$L$54,$B$4)</f>
        <v/>
      </c>
    </row>
    <row r="18">
      <c r="A18" s="35" t="inlineStr">
        <is>
          <t>mR-bar</t>
        </is>
      </c>
      <c r="B18" s="23">
        <f>INDEX(Capability!$M$5:$M$54,$B$4)</f>
        <v/>
      </c>
    </row>
    <row r="19">
      <c r="A19" s="35" t="inlineStr">
        <is>
          <t>mR UCL</t>
        </is>
      </c>
      <c r="B19" s="23">
        <f>INDEX(Capability!$N$5:$N$54,$B$4)</f>
        <v/>
      </c>
    </row>
    <row r="20">
      <c r="A20" s="35" t="inlineStr">
        <is>
          <t>Nominal</t>
        </is>
      </c>
      <c r="B20" s="23">
        <f>INDEX(Capability!$O$5:$O$54,$B$4)</f>
        <v/>
      </c>
    </row>
    <row r="21">
      <c r="A21" s="35" t="inlineStr">
        <is>
          <t>LSL</t>
        </is>
      </c>
      <c r="B21" s="23">
        <f>INDEX(Capability!$P$5:$P$54,$B$4)</f>
        <v/>
      </c>
    </row>
    <row r="22">
      <c r="A22" s="35" t="inlineStr">
        <is>
          <t>USL</t>
        </is>
      </c>
      <c r="B22" s="23">
        <f>INDEX(Capability!$Q$5:$Q$54,$B$4)</f>
        <v/>
      </c>
    </row>
    <row r="23">
      <c r="A23" s="35" t="inlineStr">
        <is>
          <t>Tol Width</t>
        </is>
      </c>
      <c r="B23" s="38">
        <f>INDEX(Capability!$R$5:$R$54,$B$4)</f>
        <v/>
      </c>
    </row>
    <row r="24">
      <c r="A24" s="35" t="inlineStr">
        <is>
          <t>Cp</t>
        </is>
      </c>
      <c r="B24" s="38">
        <f>INDEX(Capability!$S$5:$S$54,$B$4)</f>
        <v/>
      </c>
    </row>
    <row r="25">
      <c r="A25" s="35" t="inlineStr">
        <is>
          <t>Cpk</t>
        </is>
      </c>
      <c r="B25" s="38">
        <f>INDEX(Capability!$T$5:$T$54,$B$4)</f>
        <v/>
      </c>
    </row>
    <row r="26">
      <c r="A26" s="35" t="inlineStr">
        <is>
          <t>Pp</t>
        </is>
      </c>
      <c r="B26" s="38">
        <f>INDEX(Capability!$U$5:$U$54,$B$4)</f>
        <v/>
      </c>
    </row>
    <row r="27">
      <c r="A27" s="35" t="inlineStr">
        <is>
          <t>Ppk</t>
        </is>
      </c>
      <c r="B27" s="38">
        <f>INDEX(Capability!$V$5:$V$54,$B$4)</f>
        <v/>
      </c>
    </row>
    <row r="28">
      <c r="A28" s="35" t="inlineStr">
        <is>
          <t>In Control?</t>
        </is>
      </c>
      <c r="B28" s="36">
        <f>INDEX(Capability!$W$5:$W$54,$B$4)</f>
        <v/>
      </c>
    </row>
    <row r="29">
      <c r="A29" s="35" t="inlineStr">
        <is>
          <t>In Spec?</t>
        </is>
      </c>
      <c r="B29" s="36">
        <f>INDEX(Capability!$X$5:$X$54,$B$4)</f>
        <v/>
      </c>
    </row>
    <row r="30">
      <c r="A30" s="35" t="inlineStr">
        <is>
          <t>Verdict</t>
        </is>
      </c>
      <c r="B30" s="36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13" t="inlineStr">
        <is>
          <t>Src row</t>
        </is>
      </c>
      <c r="B4" s="13" t="inlineStr">
        <is>
          <t>Match</t>
        </is>
      </c>
      <c r="C4" s="13" t="n">
        <v>0</v>
      </c>
      <c r="D4" s="13" t="inlineStr">
        <is>
          <t>Value</t>
        </is>
      </c>
      <c r="E4" s="13" t="inlineStr"/>
      <c r="F4" s="13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10" t="inlineStr">
        <is>
          <t>Document ID</t>
        </is>
      </c>
      <c r="B5" s="35" t="inlineStr">
        <is>
          <t>RG-SPC-013</t>
        </is>
      </c>
    </row>
    <row r="6">
      <c r="A6" s="10" t="inlineStr">
        <is>
          <t>Title</t>
        </is>
      </c>
      <c r="B6" s="35" t="inlineStr">
        <is>
          <t>SPC Calculator v13</t>
        </is>
      </c>
    </row>
    <row r="7">
      <c r="A7" s="10" t="inlineStr">
        <is>
          <t>Revision</t>
        </is>
      </c>
      <c r="B7" s="35" t="inlineStr">
        <is>
          <t>R01</t>
        </is>
      </c>
    </row>
    <row r="8">
      <c r="A8" s="10" t="inlineStr">
        <is>
          <t>Status</t>
        </is>
      </c>
      <c r="B8" s="35" t="inlineStr">
        <is>
          <t>DRAFT</t>
        </is>
      </c>
    </row>
    <row r="9">
      <c r="A9" s="10" t="inlineStr">
        <is>
          <t>Owner</t>
        </is>
      </c>
      <c r="B9" s="35" t="inlineStr">
        <is>
          <t>Andrij Medwid, Senior Quality Engineer</t>
        </is>
      </c>
    </row>
    <row r="10">
      <c r="A10" s="10" t="inlineStr">
        <is>
          <t>Company</t>
        </is>
      </c>
      <c r="B10" s="35" t="inlineStr">
        <is>
          <t>R&amp;G Precision Engineering Ltd</t>
        </is>
      </c>
    </row>
    <row r="11">
      <c r="A11" s="10" t="inlineStr">
        <is>
          <t>Created</t>
        </is>
      </c>
      <c r="B11" s="35" t="inlineStr">
        <is>
          <t>2026-08-03</t>
        </is>
      </c>
    </row>
    <row r="12">
      <c r="A12" s="10" t="inlineStr">
        <is>
          <t>Classification</t>
        </is>
      </c>
      <c r="B12" s="35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43" t="inlineStr">
        <is>
          <t>R01</t>
        </is>
      </c>
      <c r="B5" s="43" t="inlineStr">
        <is>
          <t>2026-07-30</t>
        </is>
      </c>
      <c r="C5" s="43" t="inlineStr">
        <is>
          <t>AM</t>
        </is>
      </c>
      <c r="D5" s="43" t="inlineStr">
        <is>
          <t>v11: Monitor sheet, VBA auto-import, chart toggles</t>
        </is>
      </c>
    </row>
    <row r="6">
      <c r="A6" s="43" t="inlineStr">
        <is>
          <t>R02</t>
        </is>
      </c>
      <c r="B6" s="43" t="inlineStr">
        <is>
          <t>2026-07-30</t>
        </is>
      </c>
      <c r="C6" s="43" t="inlineStr">
        <is>
          <t>AM</t>
        </is>
      </c>
      <c r="D6" s="43" t="inlineStr">
        <is>
          <t>v11: NA() formulas for auto-shrink charts</t>
        </is>
      </c>
    </row>
    <row r="7">
      <c r="A7" s="43" t="inlineStr">
        <is>
          <t>R03</t>
        </is>
      </c>
      <c r="B7" s="43" t="inlineStr">
        <is>
          <t>2026-07-30</t>
        </is>
      </c>
      <c r="C7" s="43" t="inlineStr">
        <is>
          <t>AM</t>
        </is>
      </c>
      <c r="D7" s="43" t="inlineStr">
        <is>
          <t>v12: Visual SPC dashboard</t>
        </is>
      </c>
    </row>
    <row r="8">
      <c r="A8" s="43" t="inlineStr">
        <is>
          <t>R01</t>
        </is>
      </c>
      <c r="B8" s="43" t="inlineStr">
        <is>
          <t>2026-08-03</t>
        </is>
      </c>
      <c r="C8" s="43" t="inlineStr">
        <is>
          <t>AM</t>
        </is>
      </c>
      <c r="D8" s="43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10" t="inlineStr">
        <is>
          <t>Build script</t>
        </is>
      </c>
      <c r="B5" s="35" t="inlineStr">
        <is>
          <t>spc-tool/build_spc_v13.py</t>
        </is>
      </c>
    </row>
    <row r="6">
      <c r="A6" s="10" t="inlineStr">
        <is>
          <t>VBA module</t>
        </is>
      </c>
      <c r="B6" s="35" t="inlineStr">
        <is>
          <t>spc-tool/SPC_V13_Monitor.bas</t>
        </is>
      </c>
    </row>
    <row r="7">
      <c r="A7" s="10" t="inlineStr">
        <is>
          <t>VBA module (txt)</t>
        </is>
      </c>
      <c r="B7" s="35" t="inlineStr">
        <is>
          <t>spc-tool/SPC_V13_Monitor_CODE.txt</t>
        </is>
      </c>
    </row>
    <row r="8">
      <c r="A8" s="10" t="inlineStr">
        <is>
          <t>Validator</t>
        </is>
      </c>
      <c r="B8" s="35" t="inlineStr">
        <is>
          <t>spc-tool/validate_v13.py</t>
        </is>
      </c>
    </row>
    <row r="9">
      <c r="A9" s="10" t="inlineStr">
        <is>
          <t>Read me</t>
        </is>
      </c>
      <c r="B9" s="35" t="inlineStr">
        <is>
          <t>spc-tool/README.md</t>
        </is>
      </c>
    </row>
    <row r="10">
      <c r="A10" s="10" t="inlineStr">
        <is>
          <t>Watch folder</t>
        </is>
      </c>
      <c r="B10" s="35">
        <f>Settings!F8</f>
        <v/>
      </c>
    </row>
    <row r="11">
      <c r="A11" s="10" t="inlineStr">
        <is>
          <t>Archive folder</t>
        </is>
      </c>
      <c r="B11" s="35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2026-08-03T17:34:14Z</dcterms:created>
  <dcterms:modified xsi:type="dcterms:W3CDTF">2026-08-03T17:34:15Z</dcterms:modified>
</cp:coreProperties>
</file>