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7"/>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657" documentId="8_{BB7CCACE-04E3-47F1-8AD3-DEC9321EB180}" xr6:coauthVersionLast="47" xr6:coauthVersionMax="47" xr10:uidLastSave="{2A47AC97-D5B1-4185-9FDA-81047242A275}"/>
  <bookViews>
    <workbookView xWindow="28680" yWindow="1545" windowWidth="29040" windowHeight="15840" firstSheet="7" activeTab="7" xr2:uid="{2AA20712-C9B4-448E-87E5-5FF656133536}"/>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state="hidden" r:id="rId9"/>
    <sheet name="Output 7" sheetId="14" state="hidden" r:id="rId10"/>
    <sheet name="Output 8" sheetId="16" state="hidden" r:id="rId11"/>
    <sheet name="Output 9" sheetId="17" state="hidden" r:id="rId12"/>
    <sheet name="Output 10" sheetId="19" state="hidden" r:id="rId13"/>
    <sheet name="Unplanned Outputs" sheetId="23" r:id="rId14"/>
    <sheet name="Partners Funders" sheetId="25" r:id="rId15"/>
    <sheet name="Analysis" sheetId="21"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10" l="1"/>
  <c r="X4" i="10"/>
  <c r="U5" i="23" l="1"/>
  <c r="X6" i="12"/>
  <c r="W6" i="12"/>
  <c r="X7" i="10"/>
  <c r="X10" i="10"/>
  <c r="W10" i="10"/>
  <c r="W7" i="10"/>
  <c r="W5" i="10"/>
  <c r="W5" i="9"/>
  <c r="X5" i="9"/>
  <c r="W6" i="9"/>
  <c r="X6" i="9"/>
  <c r="W7" i="9"/>
  <c r="X7" i="9"/>
  <c r="W8" i="9"/>
  <c r="X8" i="9"/>
  <c r="X4" i="9"/>
  <c r="W4" i="9"/>
  <c r="U8" i="9"/>
  <c r="AG5" i="21" l="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H13" i="21"/>
  <c r="J13" i="21"/>
  <c r="J12" i="21"/>
  <c r="H12" i="21"/>
  <c r="F13" i="21"/>
  <c r="F12" i="21"/>
  <c r="G12" i="21"/>
  <c r="I12" i="21"/>
  <c r="K12" i="21"/>
  <c r="L12" i="21"/>
  <c r="G13" i="21"/>
  <c r="I13" i="21"/>
  <c r="K13" i="21"/>
  <c r="L13" i="21"/>
  <c r="H8" i="21"/>
  <c r="I8" i="21"/>
  <c r="J8" i="21"/>
  <c r="K8" i="21"/>
  <c r="F8" i="21"/>
  <c r="E15" i="1"/>
  <c r="E14" i="1"/>
  <c r="E13" i="1"/>
  <c r="E12" i="1"/>
  <c r="E11" i="1"/>
  <c r="M5" i="10"/>
  <c r="M4" i="10"/>
  <c r="F31" i="21"/>
  <c r="F30" i="21"/>
  <c r="F29" i="21"/>
  <c r="A3" i="8"/>
  <c r="Q5" i="10" l="1"/>
  <c r="J15" i="21" s="1"/>
  <c r="Q8" i="8"/>
  <c r="X75" i="21"/>
  <c r="W75" i="21"/>
  <c r="V75" i="21"/>
  <c r="X74" i="21"/>
  <c r="W74" i="21"/>
  <c r="V74" i="21"/>
  <c r="X73" i="21"/>
  <c r="W73" i="21"/>
  <c r="V73" i="21"/>
  <c r="X72" i="21"/>
  <c r="W72" i="21"/>
  <c r="V72" i="21"/>
  <c r="K5" i="21"/>
  <c r="K6" i="21"/>
  <c r="K7" i="21"/>
  <c r="K9" i="21"/>
  <c r="K10" i="21"/>
  <c r="K11" i="21"/>
  <c r="K14" i="21"/>
  <c r="K15" i="21"/>
  <c r="K16" i="21"/>
  <c r="K17" i="21"/>
  <c r="K18" i="21"/>
  <c r="K19" i="21"/>
  <c r="K20" i="21"/>
  <c r="K21" i="21"/>
  <c r="K22" i="21"/>
  <c r="K23" i="21"/>
  <c r="K24" i="21"/>
  <c r="K25" i="21"/>
  <c r="K26" i="21"/>
  <c r="K27" i="21"/>
  <c r="K28" i="21"/>
  <c r="K29" i="21"/>
  <c r="K30" i="21"/>
  <c r="K31" i="21"/>
  <c r="K32" i="21"/>
  <c r="K33" i="21"/>
  <c r="K34" i="21"/>
  <c r="K35" i="21"/>
  <c r="K36" i="21"/>
  <c r="K37" i="21"/>
  <c r="K4" i="21"/>
  <c r="J18" i="21"/>
  <c r="A3" i="9"/>
  <c r="B5" i="21" s="1"/>
  <c r="A3" i="10"/>
  <c r="B6" i="21" s="1"/>
  <c r="A3" i="11"/>
  <c r="B7" i="21" s="1"/>
  <c r="A3" i="12"/>
  <c r="B8" i="21" s="1"/>
  <c r="A3" i="13"/>
  <c r="B9" i="21" s="1"/>
  <c r="A3" i="14"/>
  <c r="B10" i="21" s="1"/>
  <c r="A3" i="16"/>
  <c r="B11" i="21" s="1"/>
  <c r="A3" i="17"/>
  <c r="B12" i="21" s="1"/>
  <c r="B4" i="2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AA74" i="21" l="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7" i="21"/>
  <c r="I37" i="21"/>
  <c r="H37" i="21"/>
  <c r="G37" i="21"/>
  <c r="N39" i="21"/>
  <c r="M39" i="21"/>
  <c r="J36" i="21"/>
  <c r="I36" i="21"/>
  <c r="H36" i="21"/>
  <c r="G36" i="21"/>
  <c r="N38" i="21"/>
  <c r="M38" i="21"/>
  <c r="J35" i="21"/>
  <c r="I35" i="21"/>
  <c r="H35" i="21"/>
  <c r="G35" i="21"/>
  <c r="N37" i="21"/>
  <c r="M37" i="21"/>
  <c r="N36" i="21"/>
  <c r="M36" i="21"/>
  <c r="N35" i="21"/>
  <c r="M35" i="21"/>
  <c r="N34" i="21"/>
  <c r="M34" i="21"/>
  <c r="J34" i="21"/>
  <c r="I34" i="21"/>
  <c r="H34" i="21"/>
  <c r="G34" i="21"/>
  <c r="N33" i="21"/>
  <c r="M33" i="21"/>
  <c r="J33" i="21"/>
  <c r="I33" i="21"/>
  <c r="H33" i="21"/>
  <c r="G33" i="21"/>
  <c r="N32" i="21"/>
  <c r="M32" i="21"/>
  <c r="J32" i="21"/>
  <c r="I32" i="21"/>
  <c r="H32" i="21"/>
  <c r="G32" i="21"/>
  <c r="N31" i="21"/>
  <c r="M31" i="21"/>
  <c r="J31" i="21"/>
  <c r="I31" i="21"/>
  <c r="H31" i="21"/>
  <c r="G31" i="21"/>
  <c r="N30" i="21"/>
  <c r="M30" i="21"/>
  <c r="J30" i="21"/>
  <c r="I30" i="21"/>
  <c r="H30" i="21"/>
  <c r="G30" i="21"/>
  <c r="N29" i="21"/>
  <c r="M29" i="21"/>
  <c r="J29" i="21"/>
  <c r="I29" i="21"/>
  <c r="H29" i="21"/>
  <c r="G29" i="21"/>
  <c r="N28" i="21"/>
  <c r="M28" i="21"/>
  <c r="N27" i="21"/>
  <c r="M27" i="21"/>
  <c r="N26" i="21"/>
  <c r="M26" i="21"/>
  <c r="N25" i="21"/>
  <c r="M25" i="21"/>
  <c r="J28" i="21"/>
  <c r="I28" i="21"/>
  <c r="H28" i="21"/>
  <c r="G28" i="21"/>
  <c r="N24" i="21"/>
  <c r="M24" i="21"/>
  <c r="J27" i="21"/>
  <c r="I27" i="21"/>
  <c r="H27" i="21"/>
  <c r="G27" i="21"/>
  <c r="N23" i="21"/>
  <c r="M23" i="21"/>
  <c r="J26" i="21"/>
  <c r="I26" i="21"/>
  <c r="H26" i="21"/>
  <c r="G26" i="21"/>
  <c r="N22" i="21"/>
  <c r="M22" i="21"/>
  <c r="J25" i="21"/>
  <c r="I25" i="21"/>
  <c r="H25" i="21"/>
  <c r="G25" i="21"/>
  <c r="N21" i="21"/>
  <c r="M21" i="21"/>
  <c r="J24" i="21"/>
  <c r="I24" i="21"/>
  <c r="H24" i="21"/>
  <c r="G24" i="21"/>
  <c r="N20" i="21"/>
  <c r="M20" i="21"/>
  <c r="J23" i="21"/>
  <c r="I23" i="21"/>
  <c r="H23" i="21"/>
  <c r="G23" i="21"/>
  <c r="N19" i="21"/>
  <c r="M19" i="21"/>
  <c r="J22" i="21"/>
  <c r="I22" i="21"/>
  <c r="H22" i="21"/>
  <c r="G22" i="21"/>
  <c r="N18" i="21"/>
  <c r="M18" i="21"/>
  <c r="J21" i="21"/>
  <c r="I21" i="21"/>
  <c r="H21" i="21"/>
  <c r="G21" i="21"/>
  <c r="N17" i="21"/>
  <c r="M17" i="21"/>
  <c r="J20" i="21"/>
  <c r="I20" i="21"/>
  <c r="H20" i="21"/>
  <c r="G20" i="21"/>
  <c r="N16" i="21"/>
  <c r="M16" i="21"/>
  <c r="J19" i="21"/>
  <c r="I19" i="21"/>
  <c r="H19" i="21"/>
  <c r="G19" i="21"/>
  <c r="N15" i="21"/>
  <c r="M15" i="21"/>
  <c r="I18" i="21"/>
  <c r="H18" i="21"/>
  <c r="G18" i="21"/>
  <c r="N14" i="21"/>
  <c r="M14" i="21"/>
  <c r="J17" i="21"/>
  <c r="I17" i="21"/>
  <c r="H17" i="21"/>
  <c r="G17" i="21"/>
  <c r="N13" i="21"/>
  <c r="M13" i="21"/>
  <c r="J16" i="21"/>
  <c r="I16" i="21"/>
  <c r="H16" i="21"/>
  <c r="G16" i="21"/>
  <c r="N12" i="21"/>
  <c r="M12" i="21"/>
  <c r="I15" i="21"/>
  <c r="H15" i="21"/>
  <c r="G15" i="21"/>
  <c r="N11" i="21"/>
  <c r="M11" i="21"/>
  <c r="J14" i="21"/>
  <c r="I14" i="21"/>
  <c r="H14" i="21"/>
  <c r="G14" i="21"/>
  <c r="N10" i="21"/>
  <c r="M10" i="21"/>
  <c r="J11" i="21"/>
  <c r="I11" i="21"/>
  <c r="H11" i="21"/>
  <c r="G11" i="21"/>
  <c r="N9" i="21"/>
  <c r="M9" i="21"/>
  <c r="J10" i="21"/>
  <c r="I10" i="21"/>
  <c r="H10" i="21"/>
  <c r="G10" i="21"/>
  <c r="N8" i="21"/>
  <c r="M8" i="21"/>
  <c r="J9" i="21"/>
  <c r="I9" i="21"/>
  <c r="H9" i="21"/>
  <c r="G9" i="21"/>
  <c r="N7" i="21"/>
  <c r="M7" i="21"/>
  <c r="J7" i="21"/>
  <c r="I7" i="21"/>
  <c r="H7" i="21"/>
  <c r="L8" i="21" s="1"/>
  <c r="G7" i="21"/>
  <c r="N6" i="21"/>
  <c r="M6" i="21"/>
  <c r="J6" i="21"/>
  <c r="I6" i="21"/>
  <c r="H6" i="21"/>
  <c r="G6" i="21"/>
  <c r="N5" i="21"/>
  <c r="M5" i="21"/>
  <c r="J5" i="21"/>
  <c r="I5" i="21"/>
  <c r="H5" i="21"/>
  <c r="G5" i="21"/>
  <c r="N4" i="21"/>
  <c r="M4" i="21"/>
  <c r="I4" i="21"/>
  <c r="G4" i="21"/>
  <c r="F37" i="21"/>
  <c r="F36" i="21"/>
  <c r="F23" i="21"/>
  <c r="F22" i="21"/>
  <c r="F19" i="21"/>
  <c r="F11" i="21"/>
  <c r="F10" i="21"/>
  <c r="F35" i="21"/>
  <c r="F34" i="21"/>
  <c r="F33" i="21"/>
  <c r="F32" i="21"/>
  <c r="F28" i="21"/>
  <c r="F27" i="21"/>
  <c r="F26" i="21"/>
  <c r="F25" i="21"/>
  <c r="F24" i="21"/>
  <c r="F21" i="21"/>
  <c r="F20" i="21"/>
  <c r="F18" i="21"/>
  <c r="F17" i="21"/>
  <c r="F16" i="21"/>
  <c r="F15" i="21"/>
  <c r="F14" i="21"/>
  <c r="E35" i="21"/>
  <c r="E32" i="21"/>
  <c r="E29" i="21"/>
  <c r="E26" i="21"/>
  <c r="E23" i="21"/>
  <c r="E20" i="21"/>
  <c r="E17" i="21"/>
  <c r="E14" i="21"/>
  <c r="F9" i="21"/>
  <c r="E9" i="21"/>
  <c r="C13" i="21"/>
  <c r="C12" i="21"/>
  <c r="C11" i="21"/>
  <c r="C10" i="21"/>
  <c r="C9" i="21"/>
  <c r="C8" i="21"/>
  <c r="C7" i="21"/>
  <c r="C6" i="21"/>
  <c r="C5" i="21"/>
  <c r="C4" i="21"/>
  <c r="E4" i="21"/>
  <c r="F5" i="21"/>
  <c r="F6" i="21"/>
  <c r="F7" i="21"/>
  <c r="F4" i="21"/>
  <c r="AF79" i="21"/>
  <c r="AF10" i="21"/>
  <c r="S67" i="21"/>
  <c r="S58" i="21"/>
  <c r="T31" i="21"/>
  <c r="R31" i="21"/>
  <c r="S20" i="21"/>
  <c r="R64" i="21"/>
  <c r="S40" i="21"/>
  <c r="S36" i="21"/>
  <c r="S37" i="21"/>
  <c r="AF9" i="21"/>
  <c r="R26" i="21"/>
  <c r="AF45" i="21"/>
  <c r="AF64" i="21"/>
  <c r="T33" i="21"/>
  <c r="S57" i="21"/>
  <c r="S15" i="21"/>
  <c r="S47" i="21"/>
  <c r="S23" i="21"/>
  <c r="T11" i="21"/>
  <c r="R43" i="21"/>
  <c r="T16" i="21"/>
  <c r="S8" i="21"/>
  <c r="T27" i="21"/>
  <c r="T55" i="21"/>
  <c r="AF49" i="21"/>
  <c r="R6" i="21"/>
  <c r="S16" i="21"/>
  <c r="R77" i="21"/>
  <c r="R49" i="21"/>
  <c r="AF4" i="21"/>
  <c r="R56" i="21"/>
  <c r="AC74" i="21"/>
  <c r="T23" i="21"/>
  <c r="R9" i="21"/>
  <c r="AF30" i="21"/>
  <c r="S65" i="21"/>
  <c r="T64" i="21"/>
  <c r="AF75" i="21"/>
  <c r="AF32" i="21"/>
  <c r="AF41" i="21"/>
  <c r="R42" i="21"/>
  <c r="AF68" i="21"/>
  <c r="R30" i="21"/>
  <c r="R79" i="21"/>
  <c r="R63" i="21"/>
  <c r="T14" i="21"/>
  <c r="AF70" i="21"/>
  <c r="AF60" i="21"/>
  <c r="S32" i="21"/>
  <c r="AF13" i="21"/>
  <c r="S48" i="21"/>
  <c r="AF7" i="21"/>
  <c r="AF73" i="21"/>
  <c r="R46" i="21"/>
  <c r="AF56" i="21"/>
  <c r="T17" i="21"/>
  <c r="T60" i="21"/>
  <c r="T57" i="21"/>
  <c r="T45" i="21"/>
  <c r="S53" i="21"/>
  <c r="S63" i="21"/>
  <c r="S33" i="21"/>
  <c r="AF36" i="21"/>
  <c r="R72" i="21"/>
  <c r="S72" i="21"/>
  <c r="AF44" i="21"/>
  <c r="AF38" i="21"/>
  <c r="R40" i="21"/>
  <c r="R75" i="21"/>
  <c r="T80" i="21"/>
  <c r="AF71" i="21"/>
  <c r="T28" i="21"/>
  <c r="T15" i="21"/>
  <c r="T40" i="21"/>
  <c r="AF11" i="21"/>
  <c r="S74" i="21"/>
  <c r="S13" i="21"/>
  <c r="R57" i="21"/>
  <c r="R74" i="21"/>
  <c r="S73" i="21"/>
  <c r="S52" i="21"/>
  <c r="AF52" i="21"/>
  <c r="S42" i="21"/>
  <c r="R48" i="21"/>
  <c r="AF24" i="21"/>
  <c r="S5" i="21"/>
  <c r="T52" i="21"/>
  <c r="S44" i="21"/>
  <c r="AF22" i="21"/>
  <c r="AF59" i="21"/>
  <c r="S19" i="21"/>
  <c r="R69" i="21"/>
  <c r="R35" i="21"/>
  <c r="R53" i="21"/>
  <c r="AF61" i="21"/>
  <c r="T44" i="21"/>
  <c r="AF40" i="21"/>
  <c r="T51" i="21"/>
  <c r="T78" i="21"/>
  <c r="T22" i="21"/>
  <c r="AF20" i="21"/>
  <c r="S22" i="21"/>
  <c r="R5" i="21"/>
  <c r="AF33" i="21"/>
  <c r="S35" i="21"/>
  <c r="T43" i="21"/>
  <c r="T61" i="21"/>
  <c r="T35" i="21"/>
  <c r="S43" i="21"/>
  <c r="T46" i="21"/>
  <c r="S24" i="21"/>
  <c r="T66" i="21"/>
  <c r="T26" i="21"/>
  <c r="S45" i="21"/>
  <c r="T38" i="21"/>
  <c r="T53" i="21"/>
  <c r="T50" i="21"/>
  <c r="T47" i="21"/>
  <c r="S54" i="21"/>
  <c r="AF54" i="21"/>
  <c r="AF12" i="21"/>
  <c r="S4" i="21"/>
  <c r="AF21" i="21"/>
  <c r="R76" i="21"/>
  <c r="AF74" i="21"/>
  <c r="AF37" i="21"/>
  <c r="T48" i="21"/>
  <c r="AF53" i="21"/>
  <c r="R21" i="21"/>
  <c r="AF16" i="21"/>
  <c r="AC75" i="21"/>
  <c r="S18" i="21"/>
  <c r="S34" i="21"/>
  <c r="S79" i="21"/>
  <c r="R52" i="21"/>
  <c r="S61" i="21"/>
  <c r="AF39" i="21"/>
  <c r="AF43" i="21"/>
  <c r="AF77" i="21"/>
  <c r="AF8" i="21"/>
  <c r="R80" i="21"/>
  <c r="AF57" i="21"/>
  <c r="S7" i="21"/>
  <c r="R50" i="21"/>
  <c r="AF17" i="21"/>
  <c r="T65" i="21"/>
  <c r="AF42" i="21"/>
  <c r="S46" i="21"/>
  <c r="R68" i="21"/>
  <c r="AF19" i="21"/>
  <c r="T63" i="21"/>
  <c r="S71" i="21"/>
  <c r="R62" i="21"/>
  <c r="T56" i="21"/>
  <c r="T67" i="21"/>
  <c r="S80" i="21"/>
  <c r="T30" i="21"/>
  <c r="AF51" i="21"/>
  <c r="R60" i="21"/>
  <c r="T19" i="21"/>
  <c r="T32" i="21"/>
  <c r="R67" i="21"/>
  <c r="R66" i="21"/>
  <c r="R29" i="21"/>
  <c r="S69" i="21"/>
  <c r="R70" i="21"/>
  <c r="R47" i="21"/>
  <c r="T59" i="21"/>
  <c r="AF69" i="21"/>
  <c r="R34" i="21"/>
  <c r="S12" i="21"/>
  <c r="AF67" i="21"/>
  <c r="R14" i="21"/>
  <c r="AF28" i="21"/>
  <c r="T79" i="21"/>
  <c r="T37" i="21"/>
  <c r="S66" i="21"/>
  <c r="T62" i="21"/>
  <c r="R33" i="21"/>
  <c r="R61" i="21"/>
  <c r="S78" i="21"/>
  <c r="S26" i="21"/>
  <c r="R41" i="21"/>
  <c r="R71" i="21"/>
  <c r="R36" i="21"/>
  <c r="T21" i="21"/>
  <c r="S10" i="21"/>
  <c r="T39" i="21"/>
  <c r="T75" i="21"/>
  <c r="AF48" i="21"/>
  <c r="T4" i="21"/>
  <c r="AF35" i="21"/>
  <c r="AF26" i="21"/>
  <c r="T13" i="21"/>
  <c r="R12" i="21"/>
  <c r="S70" i="21"/>
  <c r="R18" i="21"/>
  <c r="T70" i="21"/>
  <c r="R7" i="21"/>
  <c r="R51" i="21"/>
  <c r="T68" i="21"/>
  <c r="T20" i="21"/>
  <c r="R15" i="21"/>
  <c r="S49" i="21"/>
  <c r="T54" i="21"/>
  <c r="T41" i="21"/>
  <c r="S68" i="21"/>
  <c r="R24" i="21"/>
  <c r="T42" i="21"/>
  <c r="R13" i="21"/>
  <c r="S38" i="21"/>
  <c r="R17" i="21"/>
  <c r="R45" i="21"/>
  <c r="S30" i="21"/>
  <c r="AF27" i="21"/>
  <c r="T76" i="21"/>
  <c r="AF15" i="21"/>
  <c r="AF58" i="21"/>
  <c r="AF46" i="21"/>
  <c r="R78" i="21"/>
  <c r="R19" i="21"/>
  <c r="S56" i="21"/>
  <c r="AF50" i="21"/>
  <c r="S55" i="21"/>
  <c r="S64" i="21"/>
  <c r="R55" i="21"/>
  <c r="AF72" i="21"/>
  <c r="AF47" i="21"/>
  <c r="T69" i="21"/>
  <c r="AF34" i="21"/>
  <c r="T73" i="21"/>
  <c r="S6" i="21"/>
  <c r="T24" i="21"/>
  <c r="S27" i="21"/>
  <c r="S75" i="21"/>
  <c r="S62" i="21"/>
  <c r="S31" i="21"/>
  <c r="S50" i="21"/>
  <c r="R10" i="21"/>
  <c r="S60" i="21"/>
  <c r="R38" i="21"/>
  <c r="AF62" i="21"/>
  <c r="AF29" i="21"/>
  <c r="T29" i="21"/>
  <c r="R25" i="21"/>
  <c r="R22" i="21"/>
  <c r="R27" i="21"/>
  <c r="T9" i="21"/>
  <c r="R44" i="21"/>
  <c r="T58" i="21"/>
  <c r="R54" i="21"/>
  <c r="S59" i="21"/>
  <c r="S41" i="21"/>
  <c r="T36" i="21"/>
  <c r="R73" i="21"/>
  <c r="T71" i="21"/>
  <c r="S25" i="21"/>
  <c r="AF5" i="21"/>
  <c r="T49" i="21"/>
  <c r="T5" i="21"/>
  <c r="T12" i="21"/>
  <c r="R37" i="21"/>
  <c r="T34" i="21"/>
  <c r="S39" i="21"/>
  <c r="R4" i="21"/>
  <c r="T25" i="21"/>
  <c r="S76" i="21"/>
  <c r="R39" i="21"/>
  <c r="T8" i="21"/>
  <c r="AF6" i="21"/>
  <c r="R58" i="21"/>
  <c r="AF76" i="21"/>
  <c r="S77" i="21"/>
  <c r="S29" i="21"/>
  <c r="R65" i="21"/>
  <c r="T6" i="21"/>
  <c r="R20" i="21"/>
  <c r="T7" i="21"/>
  <c r="T74" i="21"/>
  <c r="T77" i="21"/>
  <c r="S11" i="21"/>
  <c r="AF31" i="21"/>
  <c r="S14" i="21"/>
  <c r="S9" i="21"/>
  <c r="T18" i="21"/>
  <c r="T10" i="21"/>
  <c r="R28" i="21"/>
  <c r="T72" i="21"/>
  <c r="AF23" i="21"/>
  <c r="S51" i="21"/>
  <c r="R23" i="21"/>
  <c r="AF18" i="21"/>
  <c r="AF14" i="21"/>
  <c r="R59" i="21"/>
  <c r="S28" i="21"/>
  <c r="R16" i="21"/>
  <c r="S21" i="21"/>
  <c r="S17" i="21"/>
  <c r="AF80" i="21"/>
  <c r="AC72" i="21"/>
  <c r="AF55" i="21"/>
  <c r="R8" i="21"/>
  <c r="AC73" i="21"/>
  <c r="AF66" i="21"/>
  <c r="AF63" i="21"/>
  <c r="AF65" i="21"/>
  <c r="AF25" i="21"/>
  <c r="R11" i="21"/>
  <c r="AF78" i="21"/>
  <c r="R32" i="21"/>
  <c r="AE66" i="21" l="1"/>
  <c r="AE57" i="21"/>
  <c r="AE28" i="21"/>
  <c r="AE9" i="21"/>
  <c r="AE52" i="21"/>
  <c r="AE56" i="21"/>
  <c r="AE36" i="21"/>
  <c r="AE34" i="21"/>
  <c r="AE72" i="21"/>
  <c r="AE32" i="21"/>
  <c r="AE43" i="21"/>
  <c r="AE65" i="21"/>
  <c r="AE11" i="21"/>
  <c r="AE47" i="21"/>
  <c r="AE35" i="21"/>
  <c r="AE23" i="21"/>
  <c r="AE20" i="21"/>
  <c r="AE69" i="21"/>
  <c r="AE16" i="21"/>
  <c r="AE45" i="21"/>
  <c r="AE78" i="21"/>
  <c r="AE17" i="21"/>
  <c r="AE40" i="21"/>
  <c r="AE27" i="21"/>
  <c r="AE33" i="21"/>
  <c r="AE58" i="21"/>
  <c r="AE41" i="21"/>
  <c r="AE12" i="21"/>
  <c r="AE15" i="21"/>
  <c r="AE4" i="21"/>
  <c r="AE59" i="21"/>
  <c r="AE39" i="21"/>
  <c r="AE31" i="21"/>
  <c r="AE62" i="21"/>
  <c r="AE70" i="21"/>
  <c r="AE73" i="21"/>
  <c r="AE18" i="21"/>
  <c r="AE38" i="21"/>
  <c r="AE42" i="21"/>
  <c r="AE61" i="21"/>
  <c r="AE48" i="21"/>
  <c r="AE37" i="21"/>
  <c r="AE53" i="21"/>
  <c r="AE21" i="21"/>
  <c r="AE22" i="21"/>
  <c r="AE14" i="21"/>
  <c r="AE76" i="21"/>
  <c r="AE77" i="21"/>
  <c r="AE24" i="21"/>
  <c r="AE46" i="21"/>
  <c r="AE44" i="21"/>
  <c r="AE67" i="21"/>
  <c r="AE50" i="21"/>
  <c r="AE49" i="21"/>
  <c r="AE10" i="21"/>
  <c r="AE60" i="21"/>
  <c r="AE5" i="21"/>
  <c r="AE8" i="21"/>
  <c r="AE68" i="21"/>
  <c r="AE29" i="21"/>
  <c r="AE63" i="21"/>
  <c r="AE51" i="21"/>
  <c r="AE54" i="21"/>
  <c r="AE25" i="21"/>
  <c r="AE55" i="21"/>
  <c r="AE74" i="21"/>
  <c r="AE13" i="21"/>
  <c r="AE71" i="21"/>
  <c r="AE19" i="21"/>
  <c r="AE30" i="21"/>
  <c r="AE7" i="21"/>
  <c r="AE6" i="21"/>
  <c r="AE26" i="21"/>
  <c r="AE64" i="21"/>
  <c r="AE75" i="21"/>
  <c r="AE80" i="21"/>
  <c r="AE79" i="21"/>
  <c r="Z73" i="21"/>
  <c r="AB73" i="21" s="1"/>
  <c r="Z75" i="21"/>
  <c r="AB75" i="21" s="1"/>
  <c r="Z74" i="21"/>
  <c r="AB74" i="21" s="1"/>
  <c r="Z72" i="21"/>
  <c r="AB72" i="21" s="1"/>
  <c r="L16" i="21"/>
  <c r="O13" i="21" s="1"/>
  <c r="L33" i="21"/>
  <c r="O33" i="21" s="1"/>
  <c r="L26" i="21"/>
  <c r="O23" i="21" s="1"/>
  <c r="O27" i="21"/>
  <c r="L31" i="21"/>
  <c r="O31" i="21" s="1"/>
  <c r="L22" i="21"/>
  <c r="O19" i="21" s="1"/>
  <c r="L36" i="21"/>
  <c r="O39" i="21" s="1"/>
  <c r="O35" i="21"/>
  <c r="O37" i="21"/>
  <c r="L24" i="21"/>
  <c r="O21" i="21" s="1"/>
  <c r="L19" i="21"/>
  <c r="O16" i="21" s="1"/>
  <c r="L32" i="21"/>
  <c r="O32" i="21" s="1"/>
  <c r="O36" i="21"/>
  <c r="L37" i="21"/>
  <c r="O40" i="21" s="1"/>
  <c r="L17" i="21"/>
  <c r="O14" i="21" s="1"/>
  <c r="L25" i="21"/>
  <c r="O22" i="21" s="1"/>
  <c r="L34" i="21"/>
  <c r="O34" i="21" s="1"/>
  <c r="L35" i="21"/>
  <c r="O38" i="21" s="1"/>
  <c r="L11" i="21"/>
  <c r="O10" i="21" s="1"/>
  <c r="L7" i="21"/>
  <c r="O7" i="21" s="1"/>
  <c r="O28" i="21"/>
  <c r="L14" i="21"/>
  <c r="O11" i="21" s="1"/>
  <c r="L5" i="21"/>
  <c r="O5" i="21" s="1"/>
  <c r="L21" i="21"/>
  <c r="O18" i="21" s="1"/>
  <c r="O26" i="21"/>
  <c r="L30" i="21"/>
  <c r="O30" i="21" s="1"/>
  <c r="L15" i="21"/>
  <c r="O12" i="21" s="1"/>
  <c r="L20" i="21"/>
  <c r="O17" i="21" s="1"/>
  <c r="L29" i="21"/>
  <c r="O29" i="21" s="1"/>
  <c r="L28" i="21"/>
  <c r="O25" i="21" s="1"/>
  <c r="L27" i="21"/>
  <c r="O24" i="21" s="1"/>
  <c r="L23" i="21"/>
  <c r="O20" i="21" s="1"/>
  <c r="L18" i="21"/>
  <c r="O15" i="21" s="1"/>
  <c r="L9" i="21"/>
  <c r="O8" i="21" s="1"/>
  <c r="L10" i="21"/>
  <c r="O9" i="21" s="1"/>
  <c r="L4" i="21"/>
  <c r="O4" i="21" s="1"/>
  <c r="L6" i="21"/>
  <c r="AC14" i="21"/>
  <c r="AC59" i="21"/>
  <c r="AC42" i="21"/>
  <c r="AC22" i="21"/>
  <c r="AC34" i="21"/>
  <c r="AC19" i="21"/>
  <c r="AC67" i="21"/>
  <c r="AC13" i="21"/>
  <c r="AC33" i="21"/>
  <c r="AC25" i="21"/>
  <c r="AC78" i="21"/>
  <c r="AC23" i="21"/>
  <c r="AC64" i="21"/>
  <c r="AC70" i="21"/>
  <c r="AC66" i="21"/>
  <c r="AC15" i="21"/>
  <c r="AC71" i="21"/>
  <c r="AC65" i="21"/>
  <c r="AC29" i="21"/>
  <c r="AC62" i="21"/>
  <c r="AC36" i="21"/>
  <c r="AC77" i="21"/>
  <c r="AC24" i="21"/>
  <c r="AC57" i="21"/>
  <c r="AC38" i="21"/>
  <c r="AC48" i="21"/>
  <c r="AC28" i="21"/>
  <c r="AC37" i="21"/>
  <c r="AC47" i="21"/>
  <c r="AC11" i="21"/>
  <c r="AC80" i="21"/>
  <c r="AC8" i="21"/>
  <c r="AC35" i="21"/>
  <c r="AC69" i="21"/>
  <c r="AC56" i="21"/>
  <c r="AC26" i="21"/>
  <c r="AC17" i="21"/>
  <c r="AC20" i="21"/>
  <c r="AC4" i="21"/>
  <c r="AC16" i="21"/>
  <c r="AC61" i="21"/>
  <c r="AC44" i="21"/>
  <c r="AC10" i="21"/>
  <c r="AC9" i="21"/>
  <c r="AC58" i="21"/>
  <c r="AC63" i="21"/>
  <c r="AC54" i="21"/>
  <c r="AC51" i="21"/>
  <c r="AC55" i="21"/>
  <c r="AC76" i="21"/>
  <c r="AC39" i="21"/>
  <c r="AC60" i="21"/>
  <c r="AC7" i="21"/>
  <c r="AC50" i="21"/>
  <c r="AC27" i="21"/>
  <c r="AC18" i="21"/>
  <c r="AC45" i="21"/>
  <c r="AC5" i="21"/>
  <c r="AC30" i="21"/>
  <c r="AC52" i="21"/>
  <c r="AC43" i="21"/>
  <c r="AC79" i="21"/>
  <c r="AC21" i="21"/>
  <c r="AC31" i="21"/>
  <c r="AC12" i="21"/>
  <c r="AC49" i="21"/>
  <c r="AC46" i="21"/>
  <c r="AC32" i="21"/>
  <c r="AC68" i="21"/>
  <c r="AC6" i="21"/>
  <c r="AC53" i="21"/>
  <c r="AC40" i="21"/>
  <c r="AC41"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tc={07A30766-6041-4455-8F35-0B8A83EF1ACA}</author>
  </authors>
  <commentList>
    <comment ref="R7" authorId="0" shapeId="0" xr:uid="{07A30766-6041-4455-8F35-0B8A83EF1ACA}">
      <text>
        <t xml:space="preserve">[Threaded comment]
Your version of Excel allows you to read this threaded comment; however, any edits to it will get removed if the file is opened in a newer version of Excel. Learn more: https://go.microsoft.com/fwlink/?linkid=870924
Comment:
    @Jenny Murray just spotted this 1000km3. is that right?
Reply:
    Actually - I think I've just realised it should be 1000m3 buut let me know I've got this right and I'll change
Reply:
    It should be 1,000km2 in size. 361m3 of cultch was laid.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tc={9B6115BF-119E-4474-AB47-0C4FFADF74E7}</author>
    <author>tc={35A6D7E6-804E-4AFE-A810-C60627F0A9F1}</author>
    <author>tc={5D7A0701-B3AD-4091-87FE-7958612088F7}</author>
  </authors>
  <commentList>
    <comment ref="L4" authorId="0" shapeId="0" xr:uid="{9B6115BF-119E-4474-AB47-0C4FFADF74E7}">
      <text>
        <t>[Threaded comment]
Your version of Excel allows you to read this threaded comment; however, any edits to it will get removed if the file is opened in a newer version of Excel. Learn more: https://go.microsoft.com/fwlink/?linkid=870924
Comment:
    Were we also involved in the development of this?
Reply:
    Yes sorry have updated</t>
      </text>
    </comment>
    <comment ref="R5" authorId="1" shapeId="0" xr:uid="{35A6D7E6-804E-4AFE-A810-C60627F0A9F1}">
      <text>
        <t>[Threaded comment]
Your version of Excel allows you to read this threaded comment; however, any edits to it will get removed if the file is opened in a newer version of Excel. Learn more: https://go.microsoft.com/fwlink/?linkid=870924
Comment:
    @Jenny Murray Were all of these done in 2022?
Reply:
    Yes all in 2022 - the six workshops were because they were split in to habitat types and media. 
Reply:
    Ok great.  Next year (not for this deadline) please could you add the months of each of these in?
Reply:
    Ah sorry, for reference if you need it, it's 6 workshops held in Feb 2022 and the seascape recovery plan workshop was held in Aug 2022.</t>
      </text>
    </comment>
    <comment ref="V9" authorId="2" shapeId="0" xr:uid="{5D7A0701-B3AD-4091-87FE-7958612088F7}">
      <text>
        <t xml:space="preserve">[Threaded comment]
Your version of Excel allows you to read this threaded comment; however, any edits to it will get removed if the file is opened in a newer version of Excel. Learn more: https://go.microsoft.com/fwlink/?linkid=870924
Comment:
    @Jenny MurrayThis one is specifically for the number of formal partnerships formed so I have moved the bit about the funding into the description cell.  If there are any new organisations that have joined (we have 10 listed in Y2) then perhaps list those out here, if not, no action required from you
Reply:
    No other formal partnerships as of yet other than ELP.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tc={0E3FB8AA-D0D8-4392-A22B-CD3430497416}</author>
  </authors>
  <commentList>
    <comment ref="V6" authorId="0" shapeId="0" xr:uid="{0E3FB8AA-D0D8-4392-A22B-CD3430497416}">
      <text>
        <t>[Threaded comment]
Your version of Excel allows you to read this threaded comment; however, any edits to it will get removed if the file is opened in a newer version of Excel. Learn more: https://go.microsoft.com/fwlink/?linkid=870924
Comment:
    this was there already - Louise and I don't think this is relevant, and want to remove but I didn't want to in case it caused problems
Reply:
    That's fine - I'll remove the 0 so the detail is there but it's not getting counted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tc={966EE49C-5C79-4313-A4E6-3ADA9F2E2788}</author>
  </authors>
  <commentList>
    <comment ref="O5" authorId="0" shapeId="0" xr:uid="{966EE49C-5C79-4313-A4E6-3ADA9F2E2788}">
      <text>
        <t xml:space="preserve">[Threaded comment]
Your version of Excel allows you to read this threaded comment; however, any edits to it will get removed if the file is opened in a newer version of Excel. Learn more: https://go.microsoft.com/fwlink/?linkid=870924
Comment:
    @Jenny Murray could you please confirm the start month of these beneficiaries?
Reply:
    1 PhD started in October 2022, then the other two were in Sept 2020. We had 2 interns start in the hatchery in June 2021 and then three interns in April 2022 (sorry forgot to add those). </t>
      </text>
    </comment>
  </commentList>
</comments>
</file>

<file path=xl/sharedStrings.xml><?xml version="1.0" encoding="utf-8"?>
<sst xmlns="http://schemas.openxmlformats.org/spreadsheetml/2006/main" count="852" uniqueCount="363">
  <si>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</si>
  <si>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</si>
  <si>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</si>
  <si>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</si>
  <si>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</si>
  <si>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</si>
  <si>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</si>
  <si>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</si>
  <si>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Impact</t>
  </si>
  <si>
    <t>Pioneer a model for simultaneously restoring oyster reef, seagrass meadow and saltmarshes to areas that have suffered population decline.</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</si>
  <si>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</si>
  <si>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</si>
  <si>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</si>
  <si>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</si>
  <si>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</si>
  <si>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</si>
  <si>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</si>
  <si>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</si>
  <si>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</si>
  <si>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</si>
  <si>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</si>
  <si>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</si>
  <si>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At least three hecatres of oyster reef will be restored across the Solent. Benefits of the restored reef will be proven and demonstrated, and a replicable model of integrated ecosystem restoration will be produced to encourage further oyster restoration around the UK coast.</t>
  </si>
  <si>
    <t>OC.0.1</t>
  </si>
  <si>
    <t>At least 3 ha of oyster reef is restored in the Solent [area of habitat restored, condition of habitat]</t>
  </si>
  <si>
    <t>1, 4</t>
  </si>
  <si>
    <t>2.1.1, 1.4.2</t>
  </si>
  <si>
    <t>1.4, 2.1</t>
  </si>
  <si>
    <t>OC.0.2</t>
  </si>
  <si>
    <t>Ecosystem services/wider benefits are quantified and/or valued and demonstrated [£ per service/L of water filtered/biodiversity value etc.]</t>
  </si>
  <si>
    <t>2, 3</t>
  </si>
  <si>
    <t>2.4.1, 4.2.1, 4.2.2, 3.2.2, 4.3.1</t>
  </si>
  <si>
    <t>2.4, 4.2, 3.2, 4.3</t>
  </si>
  <si>
    <t>OC.0.3</t>
  </si>
  <si>
    <t>Recommendations and guidance for oyster reef restoration around the UK is published [number of reports/supporting evidence provided for restoration of critical habitat].</t>
  </si>
  <si>
    <t>2.4.1</t>
  </si>
  <si>
    <t>Action</t>
  </si>
  <si>
    <t>July 2023 notes</t>
  </si>
  <si>
    <t>Remain in this logframe as barclays</t>
  </si>
  <si>
    <t>Stay - have done two, working on extending one of these reefs.  Scoping site in Chichester as part of ELP</t>
  </si>
  <si>
    <t>Film made already, Luke working on report.  At end of Barclays no longer need to report against this</t>
  </si>
  <si>
    <t>Move across to ELP - should match ELP logframe</t>
  </si>
  <si>
    <t>Will be doing this as part of ELP, re-allocated original Barclays budget to do other things.  Such as mapping work by consultant.  Report not likely to be released for another 4 years</t>
  </si>
  <si>
    <t>Part of ELP work, will be restoring these within the same harbours as oyster reefs</t>
  </si>
  <si>
    <t xml:space="preserve">Part of ELP work, </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</si>
  <si>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</si>
  <si>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</si>
  <si>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</si>
  <si>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</si>
  <si>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</si>
  <si>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</si>
  <si>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</si>
  <si>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</si>
  <si>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</si>
  <si>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</si>
  <si>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</si>
  <si>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</si>
  <si>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</si>
  <si>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</si>
  <si>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</si>
  <si>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</si>
  <si>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</si>
  <si>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</si>
  <si>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</si>
  <si>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Phased restoration of native oyster reefs in the Solent is completed.</t>
  </si>
  <si>
    <t>O.1.1</t>
  </si>
  <si>
    <t>Marine license is acquired [number of, for X number of activities, for X area]</t>
  </si>
  <si>
    <t>Number of licences</t>
  </si>
  <si>
    <t>NA - progress</t>
  </si>
  <si>
    <t>Marine Licence issued in July 2021</t>
  </si>
  <si>
    <t>Already achieved in July 2021.</t>
  </si>
  <si>
    <t>O.1.2</t>
  </si>
  <si>
    <t xml:space="preserve">Juvenile oysters are produced at hatchery [number of, condition]    </t>
  </si>
  <si>
    <t>Number of oysters produced at hatchery</t>
  </si>
  <si>
    <t>?</t>
  </si>
  <si>
    <t>spat on shell produced in hatchery during August 2022</t>
  </si>
  <si>
    <t>O.1.3</t>
  </si>
  <si>
    <t xml:space="preserve">Cultch that is suitable for oyster restoration is sourced [amount of cultch, condition of cultch]   </t>
  </si>
  <si>
    <t>NA</t>
  </si>
  <si>
    <t xml:space="preserve">Tons of cultch aquired for Hamble reef
</t>
  </si>
  <si>
    <t>O.1.4</t>
  </si>
  <si>
    <t>X amount of cultch is layed across X area within X [number of] field visits to form suitable habitat for oyster  (given in area)</t>
  </si>
  <si>
    <t>Area (km2)</t>
  </si>
  <si>
    <t>2.1.1</t>
  </si>
  <si>
    <t>Laid in Sept 21, 361 m3 of cultch across 1000m2</t>
  </si>
  <si>
    <t>Laid in April 2023, 388m3 over 2500m2</t>
  </si>
  <si>
    <t>O.1.5</t>
  </si>
  <si>
    <t xml:space="preserve">X number of oysters are 'reseeded' on top of cultch [success/survival rates of reseeding - maybe add details here about any planned monitoring of reseeded area, unless all covered in output below]  </t>
  </si>
  <si>
    <t>Number of oysters deployed</t>
  </si>
  <si>
    <t>2.2.1</t>
  </si>
  <si>
    <t>15k: reseeded in Oct 21
21k: reseeded in Feb 22</t>
  </si>
  <si>
    <t>Oyster deployment in April at Hamble Reef (15k)</t>
  </si>
  <si>
    <t>Oysters reseeded in feb 22</t>
  </si>
  <si>
    <t>Activity Code</t>
  </si>
  <si>
    <t>Indicator Code</t>
  </si>
  <si>
    <t>Status</t>
  </si>
  <si>
    <t>Notes</t>
  </si>
  <si>
    <t>Output 1 Activities</t>
  </si>
  <si>
    <t>A.1</t>
  </si>
  <si>
    <t>A.1.1</t>
  </si>
  <si>
    <t>A.1.2</t>
  </si>
  <si>
    <t>A.1.3</t>
  </si>
  <si>
    <t>A.1.4</t>
  </si>
  <si>
    <t>A.1.5</t>
  </si>
  <si>
    <t>A.1.6</t>
  </si>
  <si>
    <t>"1"</t>
  </si>
  <si>
    <t>Output 2</t>
  </si>
  <si>
    <t>O.2</t>
  </si>
  <si>
    <t>Benefits of restored oyster reefs demonstrate through a report and the production of a film.</t>
  </si>
  <si>
    <t>O.2.1</t>
  </si>
  <si>
    <t xml:space="preserve">Growth and survival data/rates recorded [number of datasets produced; number of monitoring studies conducted]  </t>
  </si>
  <si>
    <t>Number of pieces of new evidence</t>
  </si>
  <si>
    <t xml:space="preserve">Survey 1 - Aug 22: Fiona video surveys (Langstone)
Survey 2 - Aug 22 -- Fiona grab sampling survey - Langstone 
Survey 3 - Sept 22 - Diver surveys (survival) - Langstone only
Survey 4 - Mar 23 - grab surveys
</t>
  </si>
  <si>
    <t>O.2.2</t>
  </si>
  <si>
    <t xml:space="preserve">Biodiversity recorded [number of datasets produced; number of monitoring studies conducted; number of species (invasive, common, commercially important, endangered or other conservation importance)  </t>
  </si>
  <si>
    <t>120 surveys
60 samples</t>
  </si>
  <si>
    <t>4 BRUV surveys in Langstone (June, July, Aug, Sept) - 22
2 BRUV surveys in Hamble (July &amp; Sept) - 22
2 BRUV surveys in Feb 23
2 BRUV surveys in Aug 23</t>
  </si>
  <si>
    <t>O.2.3</t>
  </si>
  <si>
    <t>Unsure what 'development of oyster restoration' referred to - suggest including the main metrics that will be measured and number of reports produced (assuming it'll be 3 to cover the Barclays grant years)</t>
  </si>
  <si>
    <t>Not done in Y2 – needs at least a year post-deployment for monitoring results.  Under PhD student.  Might be released as an impact statement – high level public-facing document.
Report to MMO annually for permit conditions.</t>
  </si>
  <si>
    <t>O.2.4</t>
  </si>
  <si>
    <t xml:space="preserve">Film produced with X partners/collaborators that communicates the benefits of oyster restoration [reach; engagement; interactions; article/news features; shares...]  </t>
  </si>
  <si>
    <t>Number of films</t>
  </si>
  <si>
    <t>4.2.2</t>
  </si>
  <si>
    <t>1 film released on youtube July 2022</t>
  </si>
  <si>
    <t xml:space="preserve">1 film released on Youtube July 2022 (this has been captured already in column R but in the wrong time frame)
major press: BBC, HELLO!, Hampshire Live, 
https://www.bbc.co.uk/news/uk-england-hampshire-65404393
https://www.bbc.co.uk/news/uk-england-hampshire-63930408
https://www.hellomagazine.com/royalty/490062/princess-eugenie-reveals-why-motherhood-inspired-passion-project/
</t>
  </si>
  <si>
    <t>O.2.5</t>
  </si>
  <si>
    <r>
      <rPr>
        <b/>
        <sz val="11"/>
        <color rgb="FFFF0000"/>
        <rFont val="Calibri"/>
        <family val="2"/>
        <scheme val="minor"/>
      </rPr>
      <t>DO NOT COMPLETE -</t>
    </r>
    <r>
      <rPr>
        <sz val="11"/>
        <color theme="1"/>
        <rFont val="Calibri"/>
        <family val="2"/>
        <scheme val="minor"/>
      </rPr>
      <t xml:space="preserve"> Reach of film </t>
    </r>
  </si>
  <si>
    <t>Number of film views</t>
  </si>
  <si>
    <t>4.2.1</t>
  </si>
  <si>
    <t>27 attendees of premier
147 views as of 21/07/22
ALL IN Y3 SO NUMBERS MOVED ACROSS</t>
  </si>
  <si>
    <t>Youtube views 2,438 in Sept 23 = increase of 1771 from Nov 22
60 - L2M Sept 22
27 attendees - Premier in July 22</t>
  </si>
  <si>
    <t>Output 2 Activities</t>
  </si>
  <si>
    <t>A.2</t>
  </si>
  <si>
    <t>A.2.1</t>
  </si>
  <si>
    <t>A.2.2</t>
  </si>
  <si>
    <t>Output 3</t>
  </si>
  <si>
    <t>O.3</t>
  </si>
  <si>
    <t>Produce feasibility report for the potential for integrated saltmarsh, seagrass and oyster restoration</t>
  </si>
  <si>
    <t>O.3.1</t>
  </si>
  <si>
    <t>X number of local stakeholders and X number of national experts are engaged with on an informal and/or formal partnership/advisory basis.</t>
  </si>
  <si>
    <t>Number of stakeholders</t>
  </si>
  <si>
    <t>50: March 2021, brought together over 50 people to takl about inegrated restoration, led by ZSL and Blue Marine</t>
  </si>
  <si>
    <t xml:space="preserve">215: recorded in outreach spreadsheet 236: reached through outreach activities from outreach spreadsheet: https://bluemarinefoundation.sharepoint.com/:x:/s/Projects/Eb9bXM6qJ-FDl1XiqSfjmo4BhFTIugPY4hmpYSMPE9_NUw?e=awMG1g </t>
  </si>
  <si>
    <t xml:space="preserve">236: reached through outreach activities from outreach spreadsheet: https://bluemarinefoundation.sharepoint.com/:x:/s/Projects/Eb9bXM6qJ-FDl1XiqSfjmo4BhFTIugPY4hmpYSMPE9_NUw?e=awMG1g </t>
  </si>
  <si>
    <t xml:space="preserve">590: reached through outreach activities from outreach spreadsheet in Y3: https://bluemarinefoundation.sharepoint.com/:x:/s/Projects/Eb9bXM6qJ-FDl1XiqSfjmo4BhFTIugPY4hmpYSMPE9_NUw?e=awMG1g </t>
  </si>
  <si>
    <t>O.3.2</t>
  </si>
  <si>
    <t xml:space="preserve">stakeholder workshops are completed with diverse representation from scientific, technical and other sectors [number of attendees, number of workshops] </t>
  </si>
  <si>
    <t>Number of outreach activities</t>
  </si>
  <si>
    <t>9 outreach events (see spreadsheet linked above)
1 working group workshop in Mar 22
6 solent seascape working group
2 x solent seascape recovery plan workshops</t>
  </si>
  <si>
    <t>1: completed March 2022 – solent oyster restoration working group.
6: solent seascape workshops with stakeholders to determine best opportunities and next steps for integrated restoration.
2: Solent seascape recovery plan workshop</t>
  </si>
  <si>
    <t xml:space="preserve">1 - Social media workshop in October - 8 attendees
2- RansTrans workshop in Nov 22 - 50 attendees
3- Solent Seascape recovery workshop - this was done in July 2022 but covered in column R already
4 - ZSL led Seascape workshop  - not specifically about Solent but Solent project used as case study during discussions to develop seascape approaches nationally. </t>
  </si>
  <si>
    <t>O.3.3</t>
  </si>
  <si>
    <t xml:space="preserve">X number of suitable locations are identified for integrated restoration </t>
  </si>
  <si>
    <t>Pieces of evidence to support restoration</t>
  </si>
  <si>
    <t>11 sites identified throughout Y2</t>
  </si>
  <si>
    <t>O.3.4</t>
  </si>
  <si>
    <t xml:space="preserve">X methods are identified and developed [as in create our own method specifically for integrated restoration vs. standalone restoration of a single habitat?] for seargass and saltmarsh restoration that will also function alongside oyster restoration, supported by X number of scientific/industry experts. </t>
  </si>
  <si>
    <t>ELP monitoring method developed for the SSP</t>
  </si>
  <si>
    <t>O.3.5</t>
  </si>
  <si>
    <t>Add in metrics being recorded that are of relevance to BLUE re. saltmarsh/oyster trial</t>
  </si>
  <si>
    <t>O.3.6</t>
  </si>
  <si>
    <t xml:space="preserve">number of funding/advisory/other formal partnerships formed to support integrated restorationa ctivities.  </t>
  </si>
  <si>
    <t>Number of partnership organisations</t>
  </si>
  <si>
    <t>4.3.1</t>
  </si>
  <si>
    <t>Solent seascape project, formally formed in Sept 21, 10 organisations</t>
  </si>
  <si>
    <t>£3.6mil funding received in total
ELP funding - Nov 22
GAF - 100K - Nov 22
SF - 35K - Sept
Andy Woolmer natuve oyster supplier - Nov 22 
Miel de Botton - 90k Sept 23</t>
  </si>
  <si>
    <t>O.3.7</t>
  </si>
  <si>
    <t>NEW JULY 2022 number of stakeholders actively participating</t>
  </si>
  <si>
    <t>3.2.2</t>
  </si>
  <si>
    <t>Contacts in working group (Solent Oyster Restoration Working Group) – aim to meet quarterly.</t>
  </si>
  <si>
    <t>SORP WG plus ELP project partners</t>
  </si>
  <si>
    <t>Output 3 Activities</t>
  </si>
  <si>
    <t>A.3</t>
  </si>
  <si>
    <t>A.3.1</t>
  </si>
  <si>
    <t>A.3.2</t>
  </si>
  <si>
    <t>A.3.3</t>
  </si>
  <si>
    <t>A.3.4</t>
  </si>
  <si>
    <t>A.3.5</t>
  </si>
  <si>
    <t>A.3.6</t>
  </si>
  <si>
    <t>X number of local stakeholders and X number of national experts are engaged with on an informal and/or formal partnership/advisory basis.  4.2.1</t>
  </si>
  <si>
    <t>X number of stakeholder workshops are completed with diverse representation from scientific, technical and other sectors [number of attendees, number of workshops]   4.2.2</t>
  </si>
  <si>
    <t>X number of suitable locations are identified for integrated restoration   2.4.1</t>
  </si>
  <si>
    <t>X methods are identified and developed [as in create our own method specifically for integrated restoration vs. standalone restoration of a single habitat?] for seargass and saltmarsh restoration that will also function alongside oyster restoration, supported by X number of scientific/industry experts.   NA - progress</t>
  </si>
  <si>
    <t>number of funding/advisory/other formal partnerships formed to support integrated restorationa ctivities.    4.3.1</t>
  </si>
  <si>
    <t>NEW JULY 2022 number of stakeholders actively participating (3.2.2)</t>
  </si>
  <si>
    <t>NEW JULY 2022 Number of new industry partnerships for cooperative ocean conservation (4.3.1)</t>
  </si>
  <si>
    <t>Output 4</t>
  </si>
  <si>
    <t>O.4</t>
  </si>
  <si>
    <t>Implement restoration of seagrass and saltmarsh close to oyster restoration sites.</t>
  </si>
  <si>
    <t>O.4.1</t>
  </si>
  <si>
    <t>O.4.2</t>
  </si>
  <si>
    <t>CHANGED JULY 2022 area of marine and coastal habitat restored</t>
  </si>
  <si>
    <t>km2</t>
  </si>
  <si>
    <t>0.25 oyster reef - Hamble, 0.24 BUDS trial - Itchenor</t>
  </si>
  <si>
    <t>O.4.3</t>
  </si>
  <si>
    <t>X area identified for seagrass restoration, materials and equipment deployed.</t>
  </si>
  <si>
    <t>2 new sites identified by Project Seagrass - Priory Bay and Thorness
General areas identified for seagrass restoration sites by HIWWT - one at Calshot and Chilling, and two potential sites in the Hamble</t>
  </si>
  <si>
    <t>O.4.4</t>
  </si>
  <si>
    <t xml:space="preserve">NEW JULY 2022 number of beneficiares  </t>
  </si>
  <si>
    <t>4.1.2</t>
  </si>
  <si>
    <t>Output 4 Activities</t>
  </si>
  <si>
    <t>A.4</t>
  </si>
  <si>
    <t>A.4.1</t>
  </si>
  <si>
    <t>A.4.2</t>
  </si>
  <si>
    <t>A.4.3</t>
  </si>
  <si>
    <t>Output 5</t>
  </si>
  <si>
    <t>O.5</t>
  </si>
  <si>
    <t>Develop a report detailing lessons learned from this integrated approach, benefits from restoring the habitats simulatneously, and considering other target sites for the restoration approach to be applied.</t>
  </si>
  <si>
    <t>O.5.1</t>
  </si>
  <si>
    <t>Include your chosen metrics relevant to monitoring of pilot areas  (survival rates, biodiversity, water quality etc..)</t>
  </si>
  <si>
    <t>O.5.2</t>
  </si>
  <si>
    <t>Number of reports issued</t>
  </si>
  <si>
    <t>O.5.3</t>
  </si>
  <si>
    <t>Report published that outlines results/recommendations for other areas that could benefit from restoration [record reach/engagement/distribution of report if relevant]</t>
  </si>
  <si>
    <t>MMO monitoring report - Nov 22</t>
  </si>
  <si>
    <t>Output 5 Activities</t>
  </si>
  <si>
    <t>A.5</t>
  </si>
  <si>
    <t>A.5.1</t>
  </si>
  <si>
    <t>A.5.2</t>
  </si>
  <si>
    <t>A.5.3</t>
  </si>
  <si>
    <t>A.5.4</t>
  </si>
  <si>
    <t>A.5.5</t>
  </si>
  <si>
    <t>A.5.6</t>
  </si>
  <si>
    <t>A.5.7</t>
  </si>
  <si>
    <t>A.5.8</t>
  </si>
  <si>
    <t>Progress planned in Y3 (July 2022–June 2023)</t>
  </si>
  <si>
    <t>Progress achieved in Y3 (July 2022–June 2023)</t>
  </si>
  <si>
    <t>Output 6</t>
  </si>
  <si>
    <t>O.6</t>
  </si>
  <si>
    <t>Output 6 Activities</t>
  </si>
  <si>
    <t>A.6</t>
  </si>
  <si>
    <t>A.6.1</t>
  </si>
  <si>
    <t>A.6.2</t>
  </si>
  <si>
    <t>A.6.3</t>
  </si>
  <si>
    <t>Output 7</t>
  </si>
  <si>
    <t>O.7</t>
  </si>
  <si>
    <t>Output 7 Activities</t>
  </si>
  <si>
    <t>A.7</t>
  </si>
  <si>
    <t>A.7.1</t>
  </si>
  <si>
    <t>A.7.2</t>
  </si>
  <si>
    <t>A.7.3</t>
  </si>
  <si>
    <t>Output 8</t>
  </si>
  <si>
    <t>O.8</t>
  </si>
  <si>
    <t>Output 8 Activities</t>
  </si>
  <si>
    <t>A.8</t>
  </si>
  <si>
    <t>A.8.1</t>
  </si>
  <si>
    <t>A.8.2</t>
  </si>
  <si>
    <t>Output 9</t>
  </si>
  <si>
    <t>O.9</t>
  </si>
  <si>
    <t>Output 9 Activities</t>
  </si>
  <si>
    <t>A.9</t>
  </si>
  <si>
    <t>A.9.1</t>
  </si>
  <si>
    <t>A.9.2</t>
  </si>
  <si>
    <t>A.9.3</t>
  </si>
  <si>
    <t>A.9.4</t>
  </si>
  <si>
    <t>A.9.5</t>
  </si>
  <si>
    <t>Output 10</t>
  </si>
  <si>
    <t>O.10</t>
  </si>
  <si>
    <t>Output 10 Activities</t>
  </si>
  <si>
    <t>A.10</t>
  </si>
  <si>
    <t>A.10.1</t>
  </si>
  <si>
    <t>A.10.2</t>
  </si>
  <si>
    <t>A.10.3</t>
  </si>
  <si>
    <t>Output</t>
  </si>
  <si>
    <t>U.1</t>
  </si>
  <si>
    <t>Funding generated from ELP</t>
  </si>
  <si>
    <t>GBP</t>
  </si>
  <si>
    <t>6.1.2</t>
  </si>
  <si>
    <t>funding from ELP</t>
  </si>
  <si>
    <t>U.2</t>
  </si>
  <si>
    <t>PhD students as monetary beneficiaries</t>
  </si>
  <si>
    <t>Number of students</t>
  </si>
  <si>
    <t>4.1.1</t>
  </si>
  <si>
    <t xml:space="preserve">1 PhD started in October 2022, then the other two were in Sept 2020. We had 2 interns start in the hatchery in June 2021 (captured in Y2) and then three interns in April 2022 </t>
  </si>
  <si>
    <t>U.3</t>
  </si>
  <si>
    <t>Internships (non-monetary beneficiaries)</t>
  </si>
  <si>
    <t>Number of interns</t>
  </si>
  <si>
    <t>2 x interns</t>
  </si>
  <si>
    <t>U.4</t>
  </si>
  <si>
    <t>U.5</t>
  </si>
  <si>
    <t>U.6</t>
  </si>
  <si>
    <t>U.7</t>
  </si>
  <si>
    <t>U.8</t>
  </si>
  <si>
    <t>U.9</t>
  </si>
  <si>
    <t>U.10</t>
  </si>
  <si>
    <t>U.11</t>
  </si>
  <si>
    <t>U.12</t>
  </si>
  <si>
    <t>U.13</t>
  </si>
  <si>
    <t>U.14</t>
  </si>
  <si>
    <t>Partner</t>
  </si>
  <si>
    <t>Funder</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</si>
  <si>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</si>
  <si>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</si>
  <si>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</si>
  <si>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</si>
  <si>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</si>
  <si>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</si>
  <si>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</si>
  <si>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</si>
  <si>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</si>
  <si>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</si>
  <si>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</si>
  <si>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</si>
  <si>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</si>
  <si>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</si>
  <si>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</si>
  <si>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</si>
  <si>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</si>
  <si>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</si>
  <si>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</si>
  <si>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</si>
  <si>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</si>
  <si>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</si>
  <si>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</si>
  <si>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</si>
  <si>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</si>
  <si>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</si>
  <si>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</si>
  <si>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</si>
  <si>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</si>
  <si>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</si>
  <si>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</si>
  <si>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</si>
  <si>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1.4.1</t>
  </si>
  <si>
    <t>1.4.2</t>
  </si>
  <si>
    <t>1.4.3</t>
  </si>
  <si>
    <t>Outputs:</t>
  </si>
  <si>
    <t>2.1.2</t>
  </si>
  <si>
    <t>2.2.2</t>
  </si>
  <si>
    <t>2.2.3</t>
  </si>
  <si>
    <t>2.3.1</t>
  </si>
  <si>
    <t>2.3.2</t>
  </si>
  <si>
    <t>2.3.3</t>
  </si>
  <si>
    <t>2.4.2</t>
  </si>
  <si>
    <t>2.4.3</t>
  </si>
  <si>
    <t>3.1.1</t>
  </si>
  <si>
    <t>3.1.2</t>
  </si>
  <si>
    <t>3.1.3</t>
  </si>
  <si>
    <t>3.2.1</t>
  </si>
  <si>
    <t>3.2.3</t>
  </si>
  <si>
    <t>3.2.4</t>
  </si>
  <si>
    <t>3.3.1</t>
  </si>
  <si>
    <t>3.3.2</t>
  </si>
  <si>
    <t>3.3.3</t>
  </si>
  <si>
    <t>3.4.1</t>
  </si>
  <si>
    <t>3.4.2</t>
  </si>
  <si>
    <t>3.4.3</t>
  </si>
  <si>
    <t>4.2.3</t>
  </si>
  <si>
    <t>5.1.1</t>
  </si>
  <si>
    <t>5.1.2</t>
  </si>
  <si>
    <t>5.1.3</t>
  </si>
  <si>
    <t>5.2.1</t>
  </si>
  <si>
    <t>5.2.2</t>
  </si>
  <si>
    <t>5.3.1</t>
  </si>
  <si>
    <t>5.3.2</t>
  </si>
  <si>
    <t>5.3.3</t>
  </si>
  <si>
    <t>6.1.1</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</si>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</sst>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
      <sz val="10.5"/>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21" fillId="0" borderId="0" xfId="0" applyFont="1" applyAlignment="1">
      <alignment wrapText="1"/>
    </xf>
    <xf numFmtId="0" fontId="0" fillId="3" borderId="0" xfId="0" applyFill="1" applyAlignment="1">
      <alignment wrapText="1"/>
    </xf>
    <xf numFmtId="0" fontId="21" fillId="3" borderId="0" xfId="0" applyFont="1" applyFill="1" applyAlignment="1">
      <alignment wrapText="1"/>
    </xf>
    <xf numFmtId="0" fontId="21" fillId="0" borderId="0" xfId="0" applyFont="1" applyAlignment="1">
      <alignment horizontal="center" vertical="center" wrapText="1"/>
    </xf>
    <xf numFmtId="0" fontId="23" fillId="0" borderId="0" xfId="0" applyFont="1" applyAlignment="1">
      <alignment wrapText="1"/>
    </xf>
    <xf numFmtId="0" fontId="21" fillId="0" borderId="0" xfId="0" applyFont="1" applyAlignment="1">
      <alignment horizontal="left" vertical="center" wrapText="1"/>
    </xf>
    <xf numFmtId="17" fontId="0" fillId="0" borderId="0" xfId="0" applyNumberFormat="1"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enny Murray" id="{C99FF5CD-61E9-4EA4-844E-4D7D9142CC4A}" userId="jennym@bluemarinefoundation.com" providerId="PeoplePicker"/>
  <person displayName="Appin Williamson" id="{01A1AB25-6665-4383-BA9D-42C01892752D}" userId="S::appin@bluemarinefoundation.com::c38de373-eec4-4d14-95b7-4fa24101c57b" providerId="AD"/>
  <person displayName="Jenny Murray" id="{50E5B297-8F5E-4F1A-8E27-6A65CC1F88DE}" userId="S::jennym@bluemarinefoundation.com::670fc216-29ac-4343-a9a6-5909888fcb70" providerId="AD"/>
  <person displayName="Rosalie Wright" id="{99356B5E-DD48-4FB2-B5C2-EA17862FBEC0}" userId="S::rosalie@bluemarinefoundation.com::66bbd624-30f5-46a9-a2cd-7e0d80d847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7" dT="2022-11-30T11:46:29.11" personId="{01A1AB25-6665-4383-BA9D-42C01892752D}" id="{07A30766-6041-4455-8F35-0B8A83EF1ACA}">
    <text>@Jenny Murray just spotted this 1000km3. is that right?</text>
    <mentions>
      <mention mentionpersonId="{C99FF5CD-61E9-4EA4-844E-4D7D9142CC4A}" mentionId="{E874DB79-2427-4091-A2BE-E7D9D18FB4C5}" startIndex="0" length="13"/>
    </mentions>
  </threadedComment>
  <threadedComment ref="R7" dT="2022-11-30T11:46:59.05" personId="{01A1AB25-6665-4383-BA9D-42C01892752D}" id="{F681943B-5A52-49A5-95F1-BEA11F3DA9F3}" parentId="{07A30766-6041-4455-8F35-0B8A83EF1ACA}">
    <text>Actually - I think I've just realised it should be 1000m3 buut let me know I've got this right and I'll change</text>
  </threadedComment>
  <threadedComment ref="R7" dT="2022-12-05T15:33:53.32" personId="{50E5B297-8F5E-4F1A-8E27-6A65CC1F88DE}" id="{33448736-ACF4-4892-8E20-589768D013B1}" parentId="{07A30766-6041-4455-8F35-0B8A83EF1ACA}">
    <text xml:space="preserve">It should be 1,000km2 in size. 361m3 of cultch was laid. </text>
  </threadedComment>
</ThreadedComments>
</file>

<file path=xl/threadedComments/threadedComment2.xml><?xml version="1.0" encoding="utf-8"?>
<ThreadedComments xmlns="http://schemas.microsoft.com/office/spreadsheetml/2018/threadedcomments" xmlns:x="http://schemas.openxmlformats.org/spreadsheetml/2006/main">
  <threadedComment ref="L4" dT="2022-10-24T15:47:57.04" personId="{01A1AB25-6665-4383-BA9D-42C01892752D}" id="{9B6115BF-119E-4474-AB47-0C4FFADF74E7}" done="1">
    <text>Were we also involved in the development of this?</text>
  </threadedComment>
  <threadedComment ref="L4" dT="2022-12-05T13:36:47.27" personId="{50E5B297-8F5E-4F1A-8E27-6A65CC1F88DE}" id="{BF6D4D7E-3AD0-4E00-B88D-A077741A22F8}" parentId="{9B6115BF-119E-4474-AB47-0C4FFADF74E7}">
    <text>Yes sorry have updated</text>
  </threadedComment>
  <threadedComment ref="R5" dT="2022-11-30T12:05:31.56" personId="{01A1AB25-6665-4383-BA9D-42C01892752D}" id="{35A6D7E6-804E-4AFE-A810-C60627F0A9F1}">
    <text>@Jenny Murray Were all of these done in 2022?</text>
    <mentions>
      <mention mentionpersonId="{C99FF5CD-61E9-4EA4-844E-4D7D9142CC4A}" mentionId="{8E4396B0-818D-4518-B0DD-24DAE6DA48EE}" startIndex="0" length="13"/>
    </mentions>
  </threadedComment>
  <threadedComment ref="R5" dT="2022-12-05T13:37:53.53" personId="{50E5B297-8F5E-4F1A-8E27-6A65CC1F88DE}" id="{E19B6635-9E45-4554-92D1-6E25B29C7D2F}" parentId="{35A6D7E6-804E-4AFE-A810-C60627F0A9F1}">
    <text xml:space="preserve">Yes all in 2022 - the six workshops were because they were split in to habitat types and media. </text>
  </threadedComment>
  <threadedComment ref="R5" dT="2022-12-05T14:08:16.34" personId="{01A1AB25-6665-4383-BA9D-42C01892752D}" id="{79D54A8B-470C-49CA-93D7-7A487433CB41}" parentId="{35A6D7E6-804E-4AFE-A810-C60627F0A9F1}">
    <text>Ok great.  Next year (not for this deadline) please could you add the months of each of these in?</text>
  </threadedComment>
  <threadedComment ref="R5" dT="2022-12-05T15:34:48.32" personId="{50E5B297-8F5E-4F1A-8E27-6A65CC1F88DE}" id="{75CF22DE-2AD5-49CB-A6F3-1DDD64AF3BE5}" parentId="{35A6D7E6-804E-4AFE-A810-C60627F0A9F1}">
    <text>Ah sorry, for reference if you need it, it's 6 workshops held in Feb 2022 and the seascape recovery plan workshop was held in Aug 2022.</text>
  </threadedComment>
  <threadedComment ref="V9" dT="2022-11-30T12:07:15.54" personId="{01A1AB25-6665-4383-BA9D-42C01892752D}" id="{5D7A0701-B3AD-4091-87FE-7958612088F7}" done="1">
    <text>@Jenny MurrayThis one is specifically for the number of formal partnerships formed so I have moved the bit about the funding into the description cell.  If there are any new organisations that have joined (we have 10 listed in Y2) then perhaps list those out here, if not, no action required from you</text>
    <mentions>
      <mention mentionpersonId="{C99FF5CD-61E9-4EA4-844E-4D7D9142CC4A}" mentionId="{C53D2809-6DA4-4E16-8781-9AFB223CF8AB}" startIndex="0" length="13"/>
    </mentions>
  </threadedComment>
  <threadedComment ref="V9" dT="2022-12-05T13:38:28.61" personId="{50E5B297-8F5E-4F1A-8E27-6A65CC1F88DE}" id="{D7AD073A-7F97-452F-BC7F-DCE426DA776A}" parentId="{5D7A0701-B3AD-4091-87FE-7958612088F7}">
    <text xml:space="preserve">No other formal partnerships as of yet other than ELP. </text>
  </threadedComment>
</ThreadedComments>
</file>

<file path=xl/threadedComments/threadedComment3.xml><?xml version="1.0" encoding="utf-8"?>
<ThreadedComments xmlns="http://schemas.microsoft.com/office/spreadsheetml/2018/threadedcomments" xmlns:x="http://schemas.openxmlformats.org/spreadsheetml/2006/main">
  <threadedComment ref="V6" dT="2023-09-27T15:53:03.31" personId="{99356B5E-DD48-4FB2-B5C2-EA17862FBEC0}" id="{0E3FB8AA-D0D8-4392-A22B-CD3430497416}">
    <text>this was there already - Louise and I don't think this is relevant, and want to remove but I didn't want to in case it caused problems</text>
  </threadedComment>
  <threadedComment ref="V6" dT="2023-09-28T14:46:45.94" personId="{01A1AB25-6665-4383-BA9D-42C01892752D}" id="{FA511B75-1554-48FC-A669-4B7537A98307}" parentId="{0E3FB8AA-D0D8-4392-A22B-CD3430497416}">
    <text>That's fine - I'll remove the 0 so the detail is there but it's not getting counted</text>
  </threadedComment>
</ThreadedComments>
</file>

<file path=xl/threadedComments/threadedComment4.xml><?xml version="1.0" encoding="utf-8"?>
<ThreadedComments xmlns="http://schemas.microsoft.com/office/spreadsheetml/2018/threadedcomments" xmlns:x="http://schemas.openxmlformats.org/spreadsheetml/2006/main">
  <threadedComment ref="O5" dT="2022-11-30T12:10:39.05" personId="{01A1AB25-6665-4383-BA9D-42C01892752D}" id="{966EE49C-5C79-4313-A4E6-3ADA9F2E2788}">
    <text>@Jenny Murray could you please confirm the start month of these beneficiaries?</text>
    <mentions>
      <mention mentionpersonId="{C99FF5CD-61E9-4EA4-844E-4D7D9142CC4A}" mentionId="{D96B7F52-A33B-4D7C-995F-73A6A12D90F2}" startIndex="0" length="13"/>
    </mentions>
  </threadedComment>
  <threadedComment ref="O5" dT="2022-12-05T15:39:03.52" personId="{50E5B297-8F5E-4F1A-8E27-6A65CC1F88DE}" id="{A82D849E-1FB8-456A-97B0-F51C63FD7C4D}" parentId="{966EE49C-5C79-4313-A4E6-3ADA9F2E2788}">
    <text xml:space="preserve">1 PhD started in October 2022, then the other two were in Sept 2020. We had 2 interns start in the hatchery in June 2021 and then three interns in April 2022 (sorry forgot to add those).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workbookViewId="0">
      <selection sqref="A1:D4"/>
    </sheetView>
  </sheetViews>
  <sheetFormatPr defaultRowHeight="14.45"/>
  <cols>
    <col min="1" max="1" width="21.140625" customWidth="1"/>
    <col min="2" max="2" width="24.5703125" style="21" customWidth="1"/>
    <col min="3" max="3" width="17.42578125" customWidth="1"/>
    <col min="4" max="4" width="35.42578125" customWidth="1"/>
    <col min="5" max="5" width="6.5703125" customWidth="1"/>
    <col min="6" max="6" width="20.85546875" customWidth="1"/>
    <col min="7" max="8" width="16.5703125" customWidth="1"/>
    <col min="9" max="9" width="15.5703125" customWidth="1"/>
    <col min="10" max="10" width="43.42578125" customWidth="1"/>
  </cols>
  <sheetData>
    <row r="1" spans="1:7" s="6" customFormat="1" ht="42.95" customHeight="1">
      <c r="A1" s="78" t="s">
        <v>0</v>
      </c>
      <c r="B1" s="78"/>
      <c r="C1" s="78"/>
      <c r="D1" s="78"/>
      <c r="E1" s="29">
        <v>1</v>
      </c>
      <c r="F1" s="69" t="s">
        <v>1</v>
      </c>
      <c r="G1" s="69"/>
    </row>
    <row r="2" spans="1:7" s="6" customFormat="1" ht="42.95" customHeight="1">
      <c r="A2" s="78"/>
      <c r="B2" s="78"/>
      <c r="C2" s="78"/>
      <c r="D2" s="78"/>
      <c r="E2" s="29">
        <v>2</v>
      </c>
      <c r="F2" s="69" t="s">
        <v>2</v>
      </c>
      <c r="G2" s="69"/>
    </row>
    <row r="3" spans="1:7" s="6" customFormat="1" ht="42.95" customHeight="1">
      <c r="A3" s="78"/>
      <c r="B3" s="78"/>
      <c r="C3" s="78"/>
      <c r="D3" s="78"/>
      <c r="E3" s="29">
        <v>3</v>
      </c>
      <c r="F3" s="69" t="s">
        <v>3</v>
      </c>
    </row>
    <row r="4" spans="1:7" s="6" customFormat="1" ht="42.95" customHeight="1">
      <c r="A4" s="78"/>
      <c r="B4" s="78"/>
      <c r="C4" s="78"/>
      <c r="D4" s="78"/>
      <c r="E4" s="29">
        <v>4</v>
      </c>
      <c r="F4" s="69" t="s">
        <v>4</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8"/>
      <c r="E27" s="68"/>
      <c r="F27" s="68"/>
      <c r="G27" s="68"/>
      <c r="H27" s="68"/>
    </row>
    <row r="28" spans="2:8">
      <c r="D28" s="68"/>
      <c r="E28" s="68"/>
      <c r="F28" s="68"/>
      <c r="G28" s="68"/>
      <c r="H28" s="68"/>
    </row>
    <row r="29" spans="2:8">
      <c r="D29" s="68"/>
      <c r="E29" s="68"/>
      <c r="F29" s="68"/>
      <c r="G29" s="68"/>
      <c r="H29" s="68"/>
    </row>
    <row r="30" spans="2:8">
      <c r="D30" s="68"/>
      <c r="E30" s="68"/>
      <c r="F30" s="68"/>
      <c r="G30" s="68"/>
      <c r="H30" s="68"/>
    </row>
    <row r="31" spans="2:8">
      <c r="D31" s="68"/>
      <c r="E31" s="68"/>
      <c r="F31" s="68"/>
      <c r="G31" s="68"/>
      <c r="H31" s="68"/>
    </row>
  </sheetData>
  <mergeCells count="1">
    <mergeCell ref="A1:D4"/>
  </mergeCells>
  <hyperlinks>
    <hyperlink ref="F1" r:id="rId1" xr:uid="{D197E3E6-4C4F-4521-B339-A37C71D56193}"/>
    <hyperlink ref="F2" r:id="rId2" xr:uid="{B5B2B639-45E9-47C2-8F30-B4667CF3FA48}"/>
    <hyperlink ref="F3" r:id="rId3" xr:uid="{6FB70AED-FBE8-42C6-9A23-45F4B9222552}"/>
    <hyperlink ref="F4" r:id="rId4" xr:uid="{315B6911-BFC0-4EDB-96DE-BDD17406B03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X11"/>
  <sheetViews>
    <sheetView workbookViewId="0">
      <selection sqref="A1:C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226</v>
      </c>
      <c r="T2" s="81"/>
      <c r="U2" s="83" t="s">
        <v>227</v>
      </c>
      <c r="V2" s="83"/>
      <c r="W2" s="81" t="s">
        <v>60</v>
      </c>
      <c r="X2" s="81"/>
    </row>
    <row r="3" spans="1:24">
      <c r="A3" s="19">
        <f>COUNTIF(D4:D7,"&lt;&gt;")</f>
        <v>0</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c r="A4" s="81" t="s">
        <v>235</v>
      </c>
      <c r="B4" s="83" t="s">
        <v>236</v>
      </c>
      <c r="C4" s="86"/>
      <c r="D4" s="23"/>
      <c r="E4" s="25"/>
      <c r="F4" s="7"/>
      <c r="G4" s="29"/>
      <c r="H4" s="7"/>
      <c r="I4" s="25"/>
      <c r="J4" s="26"/>
      <c r="K4" s="29"/>
      <c r="L4" s="25"/>
      <c r="M4" s="29"/>
      <c r="N4" s="25"/>
      <c r="O4" s="29"/>
      <c r="P4" s="25"/>
      <c r="Q4" s="29"/>
      <c r="R4" s="25"/>
      <c r="S4" s="7"/>
      <c r="T4" s="25"/>
      <c r="U4" s="29"/>
      <c r="V4" s="25"/>
    </row>
    <row r="5" spans="1:24">
      <c r="A5" s="81"/>
      <c r="B5" s="83"/>
      <c r="C5" s="86"/>
      <c r="D5" s="18"/>
      <c r="E5" s="25"/>
      <c r="F5" s="7"/>
      <c r="G5" s="7"/>
      <c r="H5" s="7"/>
      <c r="I5" s="26"/>
      <c r="J5" s="26"/>
      <c r="K5" s="29"/>
      <c r="L5" s="25"/>
      <c r="M5" s="29"/>
      <c r="N5" s="25"/>
      <c r="O5" s="29"/>
      <c r="P5" s="25"/>
      <c r="Q5" s="29"/>
      <c r="R5" s="25"/>
      <c r="S5" s="29"/>
      <c r="T5" s="25"/>
      <c r="U5" s="29"/>
      <c r="V5" s="25"/>
    </row>
    <row r="6" spans="1:24">
      <c r="A6" s="81"/>
      <c r="B6" s="83"/>
      <c r="C6" s="86"/>
      <c r="D6" s="18"/>
      <c r="E6" s="25"/>
      <c r="F6" s="7"/>
      <c r="G6" s="7"/>
      <c r="H6" s="7"/>
      <c r="I6" s="26"/>
      <c r="J6" s="26"/>
      <c r="K6" s="29"/>
      <c r="L6" s="25"/>
      <c r="M6" s="29"/>
      <c r="N6" s="25"/>
      <c r="O6" s="29"/>
      <c r="P6" s="25"/>
      <c r="Q6" s="29"/>
      <c r="R6" s="25"/>
      <c r="S6" s="29"/>
      <c r="T6" s="25"/>
      <c r="U6" s="29"/>
      <c r="V6" s="25"/>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c r="A9" s="81" t="s">
        <v>237</v>
      </c>
      <c r="B9" s="83" t="s">
        <v>238</v>
      </c>
      <c r="C9" s="86"/>
      <c r="D9" s="18" t="s">
        <v>239</v>
      </c>
      <c r="E9" s="84"/>
      <c r="F9" s="84"/>
      <c r="G9" s="84"/>
      <c r="H9" s="1"/>
      <c r="I9" s="1"/>
    </row>
    <row r="10" spans="1:24" ht="43.5" customHeight="1">
      <c r="A10" s="81"/>
      <c r="B10" s="83"/>
      <c r="C10" s="86"/>
      <c r="D10" s="23" t="s">
        <v>240</v>
      </c>
      <c r="E10" s="84"/>
      <c r="F10" s="84"/>
      <c r="G10" s="84"/>
      <c r="H10" s="1"/>
      <c r="I10" s="1"/>
    </row>
    <row r="11" spans="1:24" ht="70.5" customHeight="1">
      <c r="A11" s="81"/>
      <c r="B11" s="83"/>
      <c r="C11" s="86"/>
      <c r="D11" s="23" t="s">
        <v>241</v>
      </c>
      <c r="E11" s="84"/>
      <c r="F11" s="84"/>
      <c r="G11" s="84"/>
      <c r="H11" s="1"/>
      <c r="I11" s="1"/>
    </row>
  </sheetData>
  <mergeCells count="29">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X18"/>
  <sheetViews>
    <sheetView workbookViewId="0">
      <selection sqref="A1:C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226</v>
      </c>
      <c r="T2" s="81"/>
      <c r="U2" s="83" t="s">
        <v>227</v>
      </c>
      <c r="V2" s="83"/>
      <c r="W2" s="81" t="s">
        <v>60</v>
      </c>
      <c r="X2" s="81"/>
    </row>
    <row r="3" spans="1:24">
      <c r="A3" s="19">
        <f>COUNTIF(D4:D7,"&lt;&gt;")</f>
        <v>0</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29.1" customHeight="1">
      <c r="A4" s="81" t="s">
        <v>242</v>
      </c>
      <c r="B4" s="83" t="s">
        <v>243</v>
      </c>
      <c r="C4" s="86"/>
      <c r="D4" s="23"/>
      <c r="E4" s="27"/>
      <c r="F4" s="2"/>
      <c r="G4" s="2"/>
      <c r="H4" s="2"/>
      <c r="I4" s="27"/>
      <c r="J4" s="26"/>
      <c r="K4" s="29"/>
      <c r="L4" s="25"/>
      <c r="M4" s="29"/>
      <c r="N4" s="25"/>
      <c r="O4" s="29"/>
      <c r="P4" s="25"/>
      <c r="Q4" s="29"/>
      <c r="R4" s="25"/>
      <c r="S4" s="29"/>
      <c r="T4" s="25"/>
      <c r="U4" s="29"/>
      <c r="V4" s="25"/>
    </row>
    <row r="5" spans="1:24">
      <c r="A5" s="81"/>
      <c r="B5" s="83"/>
      <c r="C5" s="86"/>
      <c r="D5" s="18"/>
      <c r="E5" s="25"/>
      <c r="F5" s="7"/>
      <c r="G5" s="7"/>
      <c r="H5" s="7"/>
      <c r="I5" s="26"/>
      <c r="J5" s="26"/>
      <c r="K5" s="29"/>
      <c r="L5" s="25"/>
      <c r="M5" s="29"/>
      <c r="N5" s="25"/>
      <c r="O5" s="29"/>
      <c r="P5" s="25"/>
      <c r="Q5" s="29"/>
      <c r="R5" s="25"/>
      <c r="S5" s="29"/>
      <c r="T5" s="25"/>
      <c r="U5" s="29"/>
      <c r="V5" s="25"/>
    </row>
    <row r="6" spans="1:24" ht="44.45" customHeight="1">
      <c r="A6" s="81"/>
      <c r="B6" s="9"/>
      <c r="C6" s="86"/>
      <c r="D6" s="18"/>
      <c r="E6" s="25"/>
      <c r="F6" s="7"/>
      <c r="G6" s="7"/>
      <c r="H6" s="7"/>
      <c r="I6" s="26"/>
      <c r="J6" s="26"/>
      <c r="K6" s="29"/>
      <c r="L6" s="25"/>
      <c r="M6" s="29"/>
      <c r="N6" s="25"/>
      <c r="O6" s="29"/>
      <c r="P6" s="25"/>
      <c r="Q6" s="29"/>
      <c r="R6" s="25"/>
      <c r="S6" s="29"/>
      <c r="T6" s="25"/>
      <c r="U6" s="29"/>
      <c r="V6" s="25"/>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c r="A9" s="81" t="s">
        <v>244</v>
      </c>
      <c r="B9" s="83" t="s">
        <v>245</v>
      </c>
      <c r="C9" s="86"/>
      <c r="D9" s="18" t="s">
        <v>246</v>
      </c>
      <c r="E9" s="84"/>
      <c r="F9" s="84"/>
      <c r="G9" s="84"/>
      <c r="H9" s="1"/>
      <c r="I9" s="1"/>
    </row>
    <row r="10" spans="1:24">
      <c r="A10" s="81"/>
      <c r="B10" s="83"/>
      <c r="C10" s="86"/>
      <c r="D10" s="23" t="s">
        <v>247</v>
      </c>
      <c r="E10" s="84"/>
      <c r="F10" s="84"/>
      <c r="G10" s="84"/>
      <c r="H10" s="1"/>
      <c r="I10" s="1"/>
    </row>
    <row r="15" spans="1:24">
      <c r="A15" s="13"/>
    </row>
    <row r="16" spans="1:24">
      <c r="A16" s="13"/>
    </row>
    <row r="17" spans="1:1">
      <c r="A17" s="39"/>
    </row>
    <row r="18" spans="1:1">
      <c r="A18" s="13"/>
    </row>
  </sheetData>
  <mergeCells count="28">
    <mergeCell ref="W2:X2"/>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U2:V2"/>
    <mergeCell ref="K2:L2"/>
    <mergeCell ref="H2:H3"/>
    <mergeCell ref="I2:I3"/>
    <mergeCell ref="J2:J3"/>
    <mergeCell ref="M2:N2"/>
    <mergeCell ref="O2:P2"/>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X21"/>
  <sheetViews>
    <sheetView workbookViewId="0">
      <selection sqref="A1:C1"/>
    </sheetView>
  </sheetViews>
  <sheetFormatPr defaultColWidth="8.5703125" defaultRowHeight="14.45"/>
  <cols>
    <col min="1" max="1" width="16.425781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226</v>
      </c>
      <c r="T2" s="81"/>
      <c r="U2" s="83" t="s">
        <v>227</v>
      </c>
      <c r="V2" s="83"/>
      <c r="W2" s="81" t="s">
        <v>60</v>
      </c>
      <c r="X2" s="81"/>
    </row>
    <row r="3" spans="1:24">
      <c r="A3" s="19">
        <f>COUNTIF(D4:D7,"&lt;&gt;")</f>
        <v>0</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128.44999999999999" customHeight="1">
      <c r="A4" s="81" t="s">
        <v>248</v>
      </c>
      <c r="B4" s="83" t="s">
        <v>249</v>
      </c>
      <c r="C4" s="86"/>
      <c r="D4" s="23"/>
      <c r="E4" s="26"/>
      <c r="F4" s="7"/>
      <c r="G4" s="7"/>
      <c r="H4" s="52"/>
      <c r="I4" s="26"/>
      <c r="J4" s="26"/>
      <c r="K4" s="29"/>
      <c r="L4" s="25"/>
      <c r="M4" s="29"/>
      <c r="N4" s="25"/>
      <c r="O4" s="29"/>
      <c r="P4" s="25"/>
      <c r="Q4" s="29"/>
      <c r="R4" s="25"/>
      <c r="S4" s="29"/>
      <c r="T4" s="25"/>
      <c r="U4" s="29"/>
      <c r="V4" s="25"/>
    </row>
    <row r="5" spans="1:24">
      <c r="A5" s="81"/>
      <c r="B5" s="83"/>
      <c r="C5" s="86"/>
      <c r="D5" s="18"/>
      <c r="E5" s="25"/>
      <c r="F5" s="7"/>
      <c r="G5" s="7"/>
      <c r="H5" s="7"/>
      <c r="I5" s="25"/>
      <c r="J5" s="26"/>
      <c r="K5" s="29"/>
      <c r="L5" s="25"/>
      <c r="M5" s="29"/>
      <c r="N5" s="25"/>
      <c r="O5" s="29"/>
      <c r="P5" s="25"/>
      <c r="Q5" s="29"/>
      <c r="R5" s="25"/>
      <c r="S5" s="29"/>
      <c r="T5" s="25"/>
      <c r="U5" s="29"/>
      <c r="V5" s="25"/>
    </row>
    <row r="6" spans="1:24">
      <c r="A6" s="81"/>
      <c r="B6" s="83"/>
      <c r="C6" s="86"/>
      <c r="D6" s="18"/>
      <c r="E6" s="25"/>
      <c r="F6" s="7"/>
      <c r="G6" s="7"/>
      <c r="H6" s="7"/>
      <c r="I6" s="25"/>
      <c r="J6" s="26"/>
      <c r="K6" s="29"/>
      <c r="L6" s="25"/>
      <c r="M6" s="29"/>
      <c r="N6" s="25"/>
      <c r="O6" s="29"/>
      <c r="P6" s="25"/>
      <c r="Q6" s="29"/>
      <c r="R6" s="25"/>
      <c r="S6" s="29"/>
      <c r="T6" s="25"/>
      <c r="U6" s="29"/>
      <c r="V6" s="25"/>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c r="A9" s="81" t="s">
        <v>250</v>
      </c>
      <c r="B9" s="83" t="s">
        <v>251</v>
      </c>
      <c r="C9" s="86"/>
      <c r="D9" s="18" t="s">
        <v>252</v>
      </c>
      <c r="E9" s="84"/>
      <c r="F9" s="84"/>
      <c r="G9" s="84"/>
      <c r="H9" s="1"/>
      <c r="I9" s="1"/>
    </row>
    <row r="10" spans="1:24" ht="29.25" customHeight="1">
      <c r="A10" s="81"/>
      <c r="B10" s="83"/>
      <c r="C10" s="86"/>
      <c r="D10" s="23" t="s">
        <v>253</v>
      </c>
      <c r="E10" s="84"/>
      <c r="F10" s="84"/>
      <c r="G10" s="84"/>
      <c r="H10" s="1"/>
      <c r="I10" s="1"/>
    </row>
    <row r="11" spans="1:24" ht="28.5" customHeight="1">
      <c r="A11" s="81"/>
      <c r="B11" s="83"/>
      <c r="C11" s="86"/>
      <c r="D11" s="23" t="s">
        <v>254</v>
      </c>
      <c r="E11" s="84"/>
      <c r="F11" s="84"/>
      <c r="G11" s="84"/>
      <c r="H11" s="1"/>
      <c r="I11" s="1"/>
    </row>
    <row r="12" spans="1:24" ht="30" customHeight="1">
      <c r="A12" s="81"/>
      <c r="B12" s="83"/>
      <c r="C12" s="86"/>
      <c r="D12" s="23" t="s">
        <v>255</v>
      </c>
      <c r="E12" s="84"/>
      <c r="F12" s="84"/>
      <c r="G12" s="84"/>
      <c r="H12" s="1"/>
      <c r="I12" s="1"/>
    </row>
    <row r="13" spans="1:24" ht="30.75" customHeight="1">
      <c r="A13" s="81"/>
      <c r="B13" s="83"/>
      <c r="C13" s="86"/>
      <c r="D13" s="23" t="s">
        <v>256</v>
      </c>
      <c r="E13" s="84"/>
      <c r="F13" s="84"/>
      <c r="G13" s="84"/>
      <c r="H13" s="1"/>
      <c r="I13" s="1"/>
    </row>
    <row r="18" spans="1:1">
      <c r="A18" s="13"/>
    </row>
    <row r="19" spans="1:1">
      <c r="A19" s="13"/>
    </row>
    <row r="20" spans="1:1">
      <c r="A20" s="39"/>
    </row>
    <row r="21" spans="1:1">
      <c r="A21" s="13"/>
    </row>
  </sheetData>
  <mergeCells count="31">
    <mergeCell ref="W2:X2"/>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X23"/>
  <sheetViews>
    <sheetView workbookViewId="0">
      <selection sqref="A1:C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226</v>
      </c>
      <c r="T2" s="81"/>
      <c r="U2" s="83" t="s">
        <v>227</v>
      </c>
      <c r="V2" s="83"/>
      <c r="W2" s="81" t="s">
        <v>60</v>
      </c>
      <c r="X2" s="81"/>
    </row>
    <row r="3" spans="1:24">
      <c r="A3" s="19">
        <f>COUNTIF(D4:D6,"&lt;&gt;")</f>
        <v>0</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108" customHeight="1">
      <c r="A4" s="81" t="s">
        <v>257</v>
      </c>
      <c r="B4" s="83" t="s">
        <v>258</v>
      </c>
      <c r="C4" s="86"/>
      <c r="D4" s="23"/>
      <c r="E4" s="25"/>
      <c r="F4" s="7"/>
      <c r="G4" s="7"/>
      <c r="H4" s="7"/>
      <c r="I4" s="26"/>
      <c r="J4" s="26"/>
      <c r="K4" s="29"/>
      <c r="L4" s="25"/>
      <c r="M4" s="29"/>
      <c r="N4" s="25"/>
      <c r="O4" s="29"/>
      <c r="P4" s="25"/>
      <c r="Q4" s="29"/>
      <c r="R4" s="25"/>
      <c r="S4" s="29"/>
      <c r="T4" s="25"/>
      <c r="U4" s="29"/>
      <c r="V4" s="25"/>
    </row>
    <row r="5" spans="1:24" s="16" customFormat="1">
      <c r="A5" s="81"/>
      <c r="B5" s="83"/>
      <c r="C5" s="86"/>
      <c r="D5" s="23"/>
      <c r="E5" s="25"/>
      <c r="F5" s="7"/>
      <c r="G5" s="7"/>
      <c r="H5" s="7"/>
      <c r="I5" s="26"/>
      <c r="J5" s="26"/>
      <c r="K5" s="29"/>
      <c r="L5" s="25"/>
      <c r="M5" s="29"/>
      <c r="N5" s="25"/>
      <c r="O5" s="29"/>
      <c r="P5" s="25"/>
      <c r="Q5" s="29"/>
      <c r="R5" s="25"/>
      <c r="S5" s="29"/>
      <c r="T5" s="25"/>
      <c r="U5" s="29"/>
      <c r="V5" s="25"/>
    </row>
    <row r="6" spans="1:24" s="16" customFormat="1">
      <c r="A6" s="81"/>
      <c r="B6" s="83"/>
      <c r="C6" s="86"/>
      <c r="D6" s="23"/>
      <c r="E6" s="25"/>
      <c r="F6" s="7"/>
      <c r="G6" s="7"/>
      <c r="H6" s="7"/>
      <c r="I6" s="26"/>
      <c r="J6" s="26"/>
      <c r="K6" s="29"/>
      <c r="L6" s="25"/>
      <c r="M6" s="29"/>
      <c r="N6" s="25"/>
      <c r="O6" s="29"/>
      <c r="P6" s="25"/>
      <c r="Q6" s="29"/>
      <c r="R6" s="25"/>
      <c r="S6" s="29"/>
      <c r="T6" s="25"/>
      <c r="U6" s="29"/>
      <c r="V6" s="25"/>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c r="A9" s="81" t="s">
        <v>259</v>
      </c>
      <c r="B9" s="83" t="s">
        <v>260</v>
      </c>
      <c r="C9" s="86"/>
      <c r="D9" s="18" t="s">
        <v>261</v>
      </c>
      <c r="E9" s="84"/>
      <c r="F9" s="84"/>
      <c r="G9" s="84"/>
      <c r="H9" s="1"/>
      <c r="I9" s="1"/>
    </row>
    <row r="10" spans="1:24">
      <c r="A10" s="81"/>
      <c r="B10" s="83"/>
      <c r="C10" s="86"/>
      <c r="D10" s="23" t="s">
        <v>262</v>
      </c>
      <c r="E10" s="84"/>
      <c r="F10" s="84"/>
      <c r="G10" s="84"/>
      <c r="H10" s="1"/>
      <c r="I10" s="1"/>
    </row>
    <row r="11" spans="1:24">
      <c r="A11" s="81"/>
      <c r="B11" s="83"/>
      <c r="C11" s="86"/>
      <c r="D11" s="23" t="s">
        <v>263</v>
      </c>
      <c r="E11" s="84"/>
      <c r="F11" s="84"/>
      <c r="G11" s="84"/>
      <c r="H11" s="1"/>
      <c r="I11" s="1"/>
    </row>
    <row r="15" spans="1:24" ht="15" customHeight="1"/>
    <row r="20" spans="1:1">
      <c r="A20" s="13"/>
    </row>
    <row r="21" spans="1:1">
      <c r="A21" s="13"/>
    </row>
    <row r="22" spans="1:1">
      <c r="A22" s="13"/>
    </row>
    <row r="23" spans="1:1">
      <c r="A23" s="13"/>
    </row>
  </sheetData>
  <mergeCells count="29">
    <mergeCell ref="W2:X2"/>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V34"/>
  <sheetViews>
    <sheetView topLeftCell="E1" zoomScale="85" zoomScaleNormal="85" workbookViewId="0">
      <selection activeCell="J6" sqref="J6"/>
    </sheetView>
  </sheetViews>
  <sheetFormatPr defaultRowHeight="14.45"/>
  <cols>
    <col min="2" max="2" width="32.85546875" style="6" bestFit="1" customWidth="1"/>
    <col min="3" max="3" width="8.5703125" style="7"/>
    <col min="4" max="4" width="32.85546875" style="21" bestFit="1" customWidth="1"/>
    <col min="6" max="6" width="51.570312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 min="22" max="22" width="23.42578125" customWidth="1"/>
  </cols>
  <sheetData>
    <row r="1" spans="1:22" ht="15.6" customHeight="1">
      <c r="A1" s="79" t="s">
        <v>45</v>
      </c>
      <c r="B1" s="79"/>
      <c r="C1" s="79"/>
      <c r="D1" s="79"/>
      <c r="E1" s="79"/>
      <c r="F1" s="79"/>
      <c r="G1" s="79"/>
      <c r="H1" s="87" t="s">
        <v>46</v>
      </c>
      <c r="I1" s="87"/>
      <c r="J1" s="87"/>
      <c r="K1" s="87"/>
      <c r="L1" s="87"/>
      <c r="M1" s="87"/>
      <c r="N1" s="87"/>
      <c r="O1" s="87"/>
      <c r="P1" s="87"/>
      <c r="Q1" s="87"/>
      <c r="R1" s="87"/>
      <c r="S1" s="87"/>
    </row>
    <row r="2" spans="1:22" ht="30" customHeight="1">
      <c r="A2" s="83" t="s">
        <v>264</v>
      </c>
      <c r="B2" s="83" t="s">
        <v>13</v>
      </c>
      <c r="C2" s="83" t="s">
        <v>50</v>
      </c>
      <c r="D2" s="83" t="s">
        <v>51</v>
      </c>
      <c r="E2" s="83" t="s">
        <v>52</v>
      </c>
      <c r="F2" s="83" t="s">
        <v>96</v>
      </c>
      <c r="G2" s="83" t="s">
        <v>19</v>
      </c>
      <c r="H2" s="81" t="s">
        <v>54</v>
      </c>
      <c r="I2" s="81"/>
      <c r="J2" s="83" t="s">
        <v>55</v>
      </c>
      <c r="K2" s="83"/>
      <c r="L2" s="81" t="s">
        <v>56</v>
      </c>
      <c r="M2" s="81"/>
      <c r="N2" s="83" t="s">
        <v>57</v>
      </c>
      <c r="O2" s="83"/>
      <c r="P2" s="81" t="s">
        <v>58</v>
      </c>
      <c r="Q2" s="81"/>
      <c r="R2" s="83" t="s">
        <v>59</v>
      </c>
      <c r="S2" s="83"/>
      <c r="U2" s="81" t="s">
        <v>60</v>
      </c>
      <c r="V2" s="81"/>
    </row>
    <row r="3" spans="1:22">
      <c r="A3" s="83"/>
      <c r="B3" s="83"/>
      <c r="C3" s="83"/>
      <c r="D3" s="83"/>
      <c r="E3" s="83"/>
      <c r="F3" s="83"/>
      <c r="G3" s="83"/>
      <c r="H3" s="12" t="s">
        <v>61</v>
      </c>
      <c r="I3" s="12" t="s">
        <v>13</v>
      </c>
      <c r="J3" s="9" t="s">
        <v>61</v>
      </c>
      <c r="K3" s="9" t="s">
        <v>13</v>
      </c>
      <c r="L3" s="12" t="s">
        <v>61</v>
      </c>
      <c r="M3" s="12" t="s">
        <v>13</v>
      </c>
      <c r="N3" s="9" t="s">
        <v>61</v>
      </c>
      <c r="O3" s="9" t="s">
        <v>13</v>
      </c>
      <c r="P3" s="12" t="s">
        <v>61</v>
      </c>
      <c r="Q3" s="12" t="s">
        <v>13</v>
      </c>
      <c r="R3" s="9" t="s">
        <v>61</v>
      </c>
      <c r="S3" s="9" t="s">
        <v>13</v>
      </c>
      <c r="U3" s="12" t="s">
        <v>61</v>
      </c>
      <c r="V3" s="12" t="s">
        <v>13</v>
      </c>
    </row>
    <row r="4" spans="1:22">
      <c r="A4" s="7" t="s">
        <v>265</v>
      </c>
      <c r="B4" s="25" t="s">
        <v>266</v>
      </c>
      <c r="C4" s="7">
        <v>5000000</v>
      </c>
      <c r="D4" s="24" t="s">
        <v>267</v>
      </c>
      <c r="E4" s="22" t="s">
        <v>268</v>
      </c>
      <c r="G4" s="25"/>
      <c r="H4" s="2"/>
      <c r="I4" s="25"/>
      <c r="J4" s="2"/>
      <c r="K4" s="25"/>
      <c r="L4" s="2">
        <v>5000000</v>
      </c>
      <c r="M4" s="25" t="s">
        <v>269</v>
      </c>
      <c r="N4" s="2"/>
      <c r="O4" s="25"/>
      <c r="P4" s="2"/>
      <c r="Q4" s="25"/>
      <c r="R4" s="2"/>
      <c r="S4" s="25"/>
    </row>
    <row r="5" spans="1:22" ht="72">
      <c r="A5" s="7" t="s">
        <v>270</v>
      </c>
      <c r="B5" s="25" t="s">
        <v>271</v>
      </c>
      <c r="C5" s="7">
        <v>3</v>
      </c>
      <c r="D5" s="24" t="s">
        <v>272</v>
      </c>
      <c r="E5" s="22" t="s">
        <v>273</v>
      </c>
      <c r="G5" s="25"/>
      <c r="H5" s="2"/>
      <c r="I5" s="25"/>
      <c r="J5" s="29"/>
      <c r="K5" s="25"/>
      <c r="L5" s="29"/>
      <c r="M5" s="25"/>
      <c r="N5" s="2">
        <v>7</v>
      </c>
      <c r="O5" s="75" t="s">
        <v>274</v>
      </c>
      <c r="P5" s="29"/>
      <c r="Q5" s="25"/>
      <c r="R5" s="14"/>
      <c r="S5" s="25"/>
      <c r="U5">
        <f>1+3</f>
        <v>4</v>
      </c>
    </row>
    <row r="6" spans="1:22" ht="28.9">
      <c r="A6" s="7" t="s">
        <v>275</v>
      </c>
      <c r="B6" s="25" t="s">
        <v>276</v>
      </c>
      <c r="C6" s="7">
        <v>2</v>
      </c>
      <c r="D6" s="24" t="s">
        <v>277</v>
      </c>
      <c r="E6" s="22" t="s">
        <v>200</v>
      </c>
      <c r="H6" s="2"/>
      <c r="I6" s="25"/>
      <c r="J6" s="29">
        <v>2</v>
      </c>
      <c r="K6" s="25" t="s">
        <v>278</v>
      </c>
      <c r="L6" s="29"/>
      <c r="M6" s="25"/>
      <c r="N6" s="29"/>
      <c r="O6" s="25"/>
      <c r="P6" s="29"/>
      <c r="Q6" s="25"/>
      <c r="R6" s="2"/>
      <c r="S6" s="27"/>
    </row>
    <row r="7" spans="1:22">
      <c r="A7" s="7" t="s">
        <v>279</v>
      </c>
      <c r="B7" s="25"/>
      <c r="D7" s="24"/>
      <c r="E7" s="22"/>
      <c r="H7" s="2"/>
      <c r="I7" s="25"/>
      <c r="J7" s="2"/>
      <c r="K7" s="25"/>
      <c r="L7" s="29"/>
      <c r="M7" s="25"/>
      <c r="N7" s="2"/>
      <c r="O7" s="27"/>
      <c r="P7" s="2"/>
      <c r="Q7" s="27"/>
      <c r="R7" s="2"/>
      <c r="S7" s="27"/>
    </row>
    <row r="8" spans="1:22" ht="57" customHeight="1">
      <c r="A8" s="7" t="s">
        <v>280</v>
      </c>
      <c r="B8" s="25"/>
      <c r="D8" s="24"/>
      <c r="E8" s="22"/>
      <c r="H8" s="2"/>
      <c r="I8" s="7"/>
      <c r="J8" s="2"/>
      <c r="K8" s="7"/>
      <c r="L8" s="7"/>
      <c r="M8" s="7"/>
      <c r="N8" s="2"/>
      <c r="O8" s="2"/>
      <c r="P8" s="30"/>
      <c r="Q8" s="2"/>
      <c r="R8" s="2"/>
      <c r="S8" s="30"/>
    </row>
    <row r="9" spans="1:22">
      <c r="A9" s="7" t="s">
        <v>281</v>
      </c>
      <c r="B9" s="67"/>
      <c r="D9" s="24"/>
      <c r="E9" s="22"/>
      <c r="H9" s="2"/>
      <c r="J9" s="2"/>
      <c r="L9" s="7"/>
      <c r="N9" s="2"/>
    </row>
    <row r="10" spans="1:22">
      <c r="A10" s="7" t="s">
        <v>282</v>
      </c>
      <c r="B10" s="67"/>
      <c r="D10" s="24"/>
      <c r="E10" s="22"/>
      <c r="H10" s="2"/>
      <c r="J10" s="2"/>
      <c r="L10" s="29"/>
      <c r="N10" s="2"/>
    </row>
    <row r="11" spans="1:22">
      <c r="A11" s="7" t="s">
        <v>283</v>
      </c>
      <c r="B11" s="25"/>
      <c r="C11" s="2"/>
      <c r="D11" s="24"/>
      <c r="H11" s="2"/>
      <c r="J11" s="2"/>
      <c r="L11" s="29"/>
      <c r="N11" s="7"/>
      <c r="O11" s="21"/>
    </row>
    <row r="12" spans="1:22">
      <c r="A12" s="7" t="s">
        <v>284</v>
      </c>
      <c r="B12" s="25"/>
      <c r="C12" s="2"/>
      <c r="D12" s="24"/>
      <c r="E12" s="22"/>
      <c r="G12" s="24"/>
      <c r="H12" s="2"/>
      <c r="J12" s="2"/>
      <c r="L12" s="29"/>
      <c r="N12" s="7"/>
      <c r="O12" s="21"/>
    </row>
    <row r="13" spans="1:22">
      <c r="A13" s="7" t="s">
        <v>285</v>
      </c>
      <c r="B13" s="25"/>
      <c r="C13" s="2"/>
      <c r="D13" s="24"/>
      <c r="E13" s="22"/>
      <c r="G13" s="24"/>
      <c r="H13" s="2"/>
      <c r="J13" s="2"/>
      <c r="L13" s="29"/>
      <c r="N13" s="7"/>
      <c r="O13" s="24"/>
    </row>
    <row r="14" spans="1:22">
      <c r="A14" s="7" t="s">
        <v>286</v>
      </c>
      <c r="B14" s="25"/>
      <c r="C14" s="2"/>
      <c r="D14" s="24"/>
      <c r="E14" s="22"/>
      <c r="G14" s="24"/>
      <c r="H14" s="2"/>
      <c r="J14" s="2"/>
      <c r="L14" s="29"/>
      <c r="N14" s="7"/>
      <c r="O14" s="24"/>
    </row>
    <row r="15" spans="1:22">
      <c r="A15" s="7" t="s">
        <v>287</v>
      </c>
      <c r="B15" s="25"/>
      <c r="C15" s="2"/>
      <c r="D15" s="24"/>
      <c r="E15" s="22"/>
      <c r="H15" s="2"/>
      <c r="J15" s="2"/>
      <c r="L15" s="29"/>
      <c r="N15" s="7"/>
      <c r="O15" s="24"/>
    </row>
    <row r="16" spans="1:22">
      <c r="A16" s="7" t="s">
        <v>288</v>
      </c>
      <c r="B16" s="25"/>
      <c r="C16" s="2"/>
      <c r="D16" s="24"/>
      <c r="E16" s="22"/>
      <c r="H16" s="2"/>
      <c r="J16" s="2"/>
      <c r="L16" s="29"/>
      <c r="N16" s="7"/>
      <c r="O16" s="24"/>
    </row>
    <row r="17" spans="1:15">
      <c r="A17" s="7" t="s">
        <v>289</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6">
    <mergeCell ref="U2:V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30201-3D15-4042-80AC-887C4A1CCBD1}">
  <dimension ref="A1:D26"/>
  <sheetViews>
    <sheetView workbookViewId="0"/>
  </sheetViews>
  <sheetFormatPr defaultRowHeight="14.45"/>
  <cols>
    <col min="3" max="3" width="16.5703125" customWidth="1"/>
    <col min="4" max="4" width="29.42578125" customWidth="1"/>
  </cols>
  <sheetData>
    <row r="1" spans="1:4">
      <c r="A1" t="s">
        <v>10</v>
      </c>
      <c r="B1" s="7" t="s">
        <v>264</v>
      </c>
      <c r="C1" t="s">
        <v>290</v>
      </c>
      <c r="D1" t="s">
        <v>291</v>
      </c>
    </row>
    <row r="2" spans="1:4">
      <c r="A2" s="89">
        <v>1</v>
      </c>
      <c r="B2" s="7" t="s">
        <v>65</v>
      </c>
    </row>
    <row r="3" spans="1:4">
      <c r="A3" s="89"/>
      <c r="B3" s="7" t="s">
        <v>71</v>
      </c>
    </row>
    <row r="4" spans="1:4">
      <c r="A4" s="89"/>
      <c r="B4" s="7" t="s">
        <v>76</v>
      </c>
    </row>
    <row r="5" spans="1:4">
      <c r="A5" s="89"/>
      <c r="B5" s="7" t="s">
        <v>80</v>
      </c>
    </row>
    <row r="6" spans="1:4">
      <c r="A6" s="89"/>
      <c r="B6" s="7" t="s">
        <v>86</v>
      </c>
    </row>
    <row r="7" spans="1:4">
      <c r="A7" s="89">
        <v>2</v>
      </c>
      <c r="B7" s="7" t="s">
        <v>109</v>
      </c>
    </row>
    <row r="8" spans="1:4">
      <c r="A8" s="89"/>
      <c r="B8" s="7" t="s">
        <v>113</v>
      </c>
    </row>
    <row r="9" spans="1:4">
      <c r="A9" s="89"/>
      <c r="B9" s="7" t="s">
        <v>117</v>
      </c>
    </row>
    <row r="10" spans="1:4">
      <c r="A10" s="89"/>
      <c r="B10" s="7" t="s">
        <v>120</v>
      </c>
    </row>
    <row r="11" spans="1:4">
      <c r="A11" s="89"/>
      <c r="B11" s="7" t="s">
        <v>126</v>
      </c>
    </row>
    <row r="12" spans="1:4">
      <c r="A12" s="89">
        <v>3</v>
      </c>
      <c r="B12" s="7" t="s">
        <v>139</v>
      </c>
    </row>
    <row r="13" spans="1:4">
      <c r="A13" s="89"/>
      <c r="B13" s="7" t="s">
        <v>146</v>
      </c>
    </row>
    <row r="14" spans="1:4">
      <c r="A14" s="89"/>
      <c r="B14" s="7" t="s">
        <v>152</v>
      </c>
    </row>
    <row r="15" spans="1:4">
      <c r="A15" s="89"/>
      <c r="B15" s="7" t="s">
        <v>156</v>
      </c>
    </row>
    <row r="16" spans="1:4">
      <c r="A16" s="89"/>
      <c r="B16" s="7" t="s">
        <v>159</v>
      </c>
    </row>
    <row r="17" spans="1:2">
      <c r="A17" s="89"/>
      <c r="B17" s="7" t="s">
        <v>161</v>
      </c>
    </row>
    <row r="18" spans="1:2">
      <c r="A18" s="89"/>
      <c r="B18" s="7" t="s">
        <v>167</v>
      </c>
    </row>
    <row r="19" spans="1:2">
      <c r="A19" s="89">
        <v>4</v>
      </c>
      <c r="B19" s="7" t="s">
        <v>190</v>
      </c>
    </row>
    <row r="20" spans="1:2">
      <c r="A20" s="89"/>
      <c r="B20" s="7" t="s">
        <v>191</v>
      </c>
    </row>
    <row r="21" spans="1:2">
      <c r="A21" s="89"/>
      <c r="B21" s="7" t="s">
        <v>195</v>
      </c>
    </row>
    <row r="22" spans="1:2">
      <c r="A22" s="89"/>
      <c r="B22" s="7" t="s">
        <v>198</v>
      </c>
    </row>
    <row r="23" spans="1:2">
      <c r="A23" s="89">
        <v>5</v>
      </c>
      <c r="B23" s="7" t="s">
        <v>209</v>
      </c>
    </row>
    <row r="24" spans="1:2">
      <c r="A24" s="89"/>
      <c r="B24" s="7" t="s">
        <v>211</v>
      </c>
    </row>
    <row r="25" spans="1:2">
      <c r="A25" s="89"/>
      <c r="B25" s="7" t="s">
        <v>213</v>
      </c>
    </row>
    <row r="26" spans="1:2">
      <c r="A26" s="22"/>
      <c r="B26" s="7"/>
    </row>
  </sheetData>
  <mergeCells count="5">
    <mergeCell ref="A23:A25"/>
    <mergeCell ref="A2:A6"/>
    <mergeCell ref="A7:A11"/>
    <mergeCell ref="A12:A18"/>
    <mergeCell ref="A19:A22"/>
  </mergeCells>
  <phoneticPr fontId="1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opLeftCell="A71" workbookViewId="0">
      <selection activeCell="Q71" sqref="Q71:Q80"/>
    </sheetView>
  </sheetViews>
  <sheetFormatPr defaultRowHeight="14.45"/>
  <cols>
    <col min="1" max="1" width="11.5703125" customWidth="1"/>
    <col min="7" max="7" width="0" hidden="1" customWidth="1"/>
    <col min="8" max="8" width="8" bestFit="1" customWidth="1"/>
    <col min="9" max="9" width="9.42578125" hidden="1" customWidth="1"/>
    <col min="10" max="10" width="10" bestFit="1" customWidth="1"/>
    <col min="11" max="11" width="10" hidden="1" customWidth="1"/>
    <col min="12" max="12" width="11.5703125" style="33" customWidth="1"/>
    <col min="13" max="13" width="9.5703125" hidden="1" customWidth="1"/>
    <col min="14" max="14" width="10.5703125" hidden="1" customWidth="1"/>
    <col min="15" max="15" width="10.42578125" style="33" hidden="1" customWidth="1"/>
    <col min="17" max="17" width="8.425781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33">
      <c r="A1" s="90" t="s">
        <v>292</v>
      </c>
      <c r="B1" s="90"/>
      <c r="C1" s="90"/>
      <c r="E1" s="90" t="s">
        <v>293</v>
      </c>
      <c r="F1" s="90"/>
      <c r="G1" s="90"/>
      <c r="H1" s="90"/>
      <c r="I1" s="90"/>
      <c r="J1" s="90"/>
      <c r="K1" s="90"/>
      <c r="L1" s="90"/>
      <c r="M1" s="90"/>
      <c r="N1" s="90"/>
      <c r="O1" s="90"/>
      <c r="Q1" s="15"/>
      <c r="R1" s="93" t="s">
        <v>294</v>
      </c>
      <c r="S1" s="93"/>
      <c r="T1" s="93"/>
      <c r="U1" s="93"/>
      <c r="V1" s="93"/>
      <c r="W1" s="93"/>
      <c r="X1" s="93"/>
      <c r="Y1" s="93"/>
      <c r="Z1" s="93"/>
      <c r="AA1" s="93"/>
      <c r="AB1" s="93"/>
      <c r="AC1" s="93"/>
    </row>
    <row r="2" spans="1:33">
      <c r="A2" s="90"/>
      <c r="B2" s="90"/>
      <c r="C2" s="90"/>
      <c r="E2" s="90"/>
      <c r="F2" s="90"/>
      <c r="G2" s="90"/>
      <c r="H2" s="90"/>
      <c r="I2" s="90"/>
      <c r="J2" s="90"/>
      <c r="K2" s="90"/>
      <c r="L2" s="90"/>
      <c r="M2" s="90"/>
      <c r="N2" s="90"/>
      <c r="O2" s="90"/>
      <c r="Q2" s="15"/>
      <c r="R2" s="91" t="s">
        <v>295</v>
      </c>
      <c r="S2" s="91"/>
      <c r="T2" s="91"/>
      <c r="U2" s="15"/>
      <c r="V2" s="91" t="s">
        <v>296</v>
      </c>
      <c r="W2" s="91"/>
      <c r="X2" s="91"/>
      <c r="Y2" s="15"/>
      <c r="Z2" s="92" t="s">
        <v>297</v>
      </c>
      <c r="AA2" s="92"/>
      <c r="AB2" s="92"/>
      <c r="AC2" s="92"/>
    </row>
    <row r="3" spans="1:33" ht="41.45">
      <c r="A3" s="8" t="s">
        <v>298</v>
      </c>
      <c r="B3" s="8" t="s">
        <v>299</v>
      </c>
      <c r="C3" s="8" t="s">
        <v>300</v>
      </c>
      <c r="E3" s="8" t="s">
        <v>264</v>
      </c>
      <c r="F3" s="8" t="s">
        <v>301</v>
      </c>
      <c r="G3" s="8" t="s">
        <v>302</v>
      </c>
      <c r="H3" s="8" t="s">
        <v>303</v>
      </c>
      <c r="I3" s="8" t="s">
        <v>304</v>
      </c>
      <c r="J3" s="8" t="s">
        <v>305</v>
      </c>
      <c r="K3" s="8" t="s">
        <v>306</v>
      </c>
      <c r="L3" s="32" t="s">
        <v>307</v>
      </c>
      <c r="M3" s="8" t="s">
        <v>304</v>
      </c>
      <c r="N3" s="8" t="s">
        <v>306</v>
      </c>
      <c r="O3" s="32" t="s">
        <v>308</v>
      </c>
      <c r="Q3" s="56" t="s">
        <v>52</v>
      </c>
      <c r="R3" s="57" t="s">
        <v>303</v>
      </c>
      <c r="S3" s="57" t="s">
        <v>305</v>
      </c>
      <c r="T3" s="57" t="s">
        <v>306</v>
      </c>
      <c r="U3" s="59"/>
      <c r="V3" s="53" t="s">
        <v>303</v>
      </c>
      <c r="W3" s="53" t="s">
        <v>305</v>
      </c>
      <c r="X3" s="53" t="s">
        <v>306</v>
      </c>
      <c r="Y3" s="15"/>
      <c r="Z3" s="58" t="s">
        <v>309</v>
      </c>
      <c r="AA3" s="55" t="s">
        <v>310</v>
      </c>
      <c r="AB3" s="32" t="s">
        <v>311</v>
      </c>
      <c r="AC3" s="64" t="s">
        <v>312</v>
      </c>
      <c r="AE3" s="64">
        <v>2022</v>
      </c>
      <c r="AF3" s="32" t="s">
        <v>313</v>
      </c>
      <c r="AG3" s="32" t="s">
        <v>314</v>
      </c>
    </row>
    <row r="4" spans="1:33">
      <c r="A4" t="s">
        <v>62</v>
      </c>
      <c r="B4" s="7">
        <f>'Output 1'!A3</f>
        <v>5</v>
      </c>
      <c r="C4" s="7">
        <f>4+B4</f>
        <v>9</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5">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c r="AE4">
        <f t="shared" ref="AE4:AE35" ca="1" si="3">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
+SUMIF(INDIRECT("'Output 8'!$H$4:$H$"&amp;$C$11),Analysis!Q4,INDIRECT("'Output 8'!$w$4:$w$"&amp;$C$11))
+SUMIF(INDIRECT("'Output 9'!$H$4:$H$"&amp;$C$12),Analysis!Q4,INDIRECT("'Output 9'!$w$4:$w$"&amp;$C$12))
+SUMIF(INDIRECT("'Output 10'!$H$4:$H$"&amp;$C$13),Analysis!Q4,INDIRECT("'Output 10'!$w$4:$w$"&amp;$C$13))</f>
        <v>0</v>
      </c>
      <c r="AG4">
        <f>SUMIF('Unplanned Outputs'!$E$4:$E$500,Analysis!Q4,'Unplanned Outputs'!$U$4:$U$500)</f>
        <v>0</v>
      </c>
    </row>
    <row r="5" spans="1:33">
      <c r="A5" t="s">
        <v>106</v>
      </c>
      <c r="B5" s="7">
        <f>'Output 2'!A3</f>
        <v>5</v>
      </c>
      <c r="C5" s="7">
        <f t="shared" ref="C5:C13" si="4">4+B5</f>
        <v>9</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5">H5+J5</f>
        <v>#DIV/0!</v>
      </c>
      <c r="M5" s="4" t="e">
        <f>('Output 1'!S$5)/'Output 1'!$F$5</f>
        <v>#DIV/0!</v>
      </c>
      <c r="N5" s="4" t="e">
        <f>('Output 1'!U$5)/'Output 1'!$F$5</f>
        <v>#VALUE!</v>
      </c>
      <c r="O5" s="34" t="e">
        <f t="shared" ref="O5" si="6">L5+N5</f>
        <v>#DIV/0!</v>
      </c>
      <c r="Q5" s="31" t="s">
        <v>315</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5">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c r="AE5">
        <f t="shared" ca="1" si="3"/>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
+SUMIF(INDIRECT("'Output 8'!$H$4:$H$"&amp;$C$11),Analysis!Q5,INDIRECT("'Output 8'!$w$4:$w$"&amp;$C$11))
+SUMIF(INDIRECT("'Output 9'!$H$4:$H$"&amp;$C$12),Analysis!Q5,INDIRECT("'Output 9'!$w$4:$w$"&amp;$C$12))
+SUMIF(INDIRECT("'Output 10'!$H$4:$H$"&amp;$C$13),Analysis!Q5,INDIRECT("'Output 10'!$w$4:$w$"&amp;$C$13))</f>
        <v>0</v>
      </c>
      <c r="AG5">
        <f>SUMIF('Unplanned Outputs'!$E$4:$E$500,Analysis!Q5,'Unplanned Outputs'!$U$4:$U$500)</f>
        <v>0</v>
      </c>
    </row>
    <row r="6" spans="1:33">
      <c r="A6" t="s">
        <v>136</v>
      </c>
      <c r="B6" s="7">
        <f>'Output 3'!A3</f>
        <v>7</v>
      </c>
      <c r="C6" s="7">
        <f t="shared" si="4"/>
        <v>11</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316</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5">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c r="AE6">
        <f t="shared" ca="1" si="3"/>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
+SUMIF(INDIRECT("'Output 8'!$H$4:$H$"&amp;$C$11),Analysis!Q6,INDIRECT("'Output 8'!$w$4:$w$"&amp;$C$11))
+SUMIF(INDIRECT("'Output 9'!$H$4:$H$"&amp;$C$12),Analysis!Q6,INDIRECT("'Output 9'!$w$4:$w$"&amp;$C$12))
+SUMIF(INDIRECT("'Output 10'!$H$4:$H$"&amp;$C$13),Analysis!Q6,INDIRECT("'Output 10'!$w$4:$w$"&amp;$C$13))</f>
        <v>0</v>
      </c>
      <c r="AG6">
        <f>SUMIF('Unplanned Outputs'!$E$4:$E$500,Analysis!Q6,'Unplanned Outputs'!$U$4:$U$500)</f>
        <v>0</v>
      </c>
    </row>
    <row r="7" spans="1:33">
      <c r="A7" t="s">
        <v>187</v>
      </c>
      <c r="B7" s="7">
        <f>'Output 4'!A3</f>
        <v>4</v>
      </c>
      <c r="C7" s="7">
        <f t="shared" si="4"/>
        <v>8</v>
      </c>
      <c r="F7" t="str">
        <f>'Output 1'!D7</f>
        <v>O.1.4</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317</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5">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c r="AE7">
        <f t="shared" ca="1" si="3"/>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
+SUMIF(INDIRECT("'Output 8'!$H$4:$H$"&amp;$C$11),Analysis!Q7,INDIRECT("'Output 8'!$w$4:$w$"&amp;$C$11))
+SUMIF(INDIRECT("'Output 9'!$H$4:$H$"&amp;$C$12),Analysis!Q7,INDIRECT("'Output 9'!$w$4:$w$"&amp;$C$12))
+SUMIF(INDIRECT("'Output 10'!$H$4:$H$"&amp;$C$13),Analysis!Q7,INDIRECT("'Output 10'!$w$4:$w$"&amp;$C$13))</f>
        <v>0</v>
      </c>
      <c r="AG7">
        <f>SUMIF('Unplanned Outputs'!$E$4:$E$500,Analysis!Q7,'Unplanned Outputs'!$U$4:$U$500)</f>
        <v>0</v>
      </c>
    </row>
    <row r="8" spans="1:33">
      <c r="A8" t="s">
        <v>206</v>
      </c>
      <c r="B8" s="7">
        <f>'Output 5'!A3</f>
        <v>3</v>
      </c>
      <c r="C8" s="7">
        <f t="shared" si="4"/>
        <v>7</v>
      </c>
      <c r="F8" t="str">
        <f>'Output 1'!D8</f>
        <v>O.1.5</v>
      </c>
      <c r="H8" s="4" t="e">
        <f>'Output 1'!M$7/'Output 1'!$F$7</f>
        <v>#DIV/0!</v>
      </c>
      <c r="I8" s="4" t="e">
        <f>('Output 1'!O$7)/'Output 1'!$F$7</f>
        <v>#DIV/0!</v>
      </c>
      <c r="J8" s="4" t="e">
        <f>('Output 1'!Q$7)/'Output 1'!$F$7</f>
        <v>#DIV/0!</v>
      </c>
      <c r="K8" s="4" t="e">
        <f>('Output 1'!U$4)/'Output 1'!$F$4</f>
        <v>#DIV/0!</v>
      </c>
      <c r="L8" s="34" t="e">
        <f>H$7+J$7</f>
        <v>#DIV/0!</v>
      </c>
      <c r="M8" s="4" t="e">
        <f>('Output 2'!S$4)/'Output 2'!$F$4</f>
        <v>#DIV/0!</v>
      </c>
      <c r="N8" s="4" t="e">
        <f>('Output 2'!U$4)/'Output 2'!$F$4</f>
        <v>#DIV/0!</v>
      </c>
      <c r="O8" s="34" t="e">
        <f>L9+N8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5">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c r="AE8">
        <f t="shared" ca="1" si="3"/>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
+SUMIF(INDIRECT("'Output 8'!$H$4:$H$"&amp;$C$11),Analysis!Q8,INDIRECT("'Output 8'!$w$4:$w$"&amp;$C$11))
+SUMIF(INDIRECT("'Output 9'!$H$4:$H$"&amp;$C$12),Analysis!Q8,INDIRECT("'Output 9'!$w$4:$w$"&amp;$C$12))
+SUMIF(INDIRECT("'Output 10'!$H$4:$H$"&amp;$C$13),Analysis!Q8,INDIRECT("'Output 10'!$w$4:$w$"&amp;$C$13))</f>
        <v>0</v>
      </c>
      <c r="AG8">
        <f>SUMIF('Unplanned Outputs'!$E$4:$E$500,Analysis!Q8,'Unplanned Outputs'!$U$4:$U$500)</f>
        <v>0</v>
      </c>
    </row>
    <row r="9" spans="1:33">
      <c r="A9" t="s">
        <v>228</v>
      </c>
      <c r="B9" s="7">
        <f>'Output 6'!A3</f>
        <v>0</v>
      </c>
      <c r="C9" s="7">
        <f t="shared" si="4"/>
        <v>4</v>
      </c>
      <c r="E9" t="str">
        <f>'Output 2'!$B$4</f>
        <v>O.2</v>
      </c>
      <c r="F9" t="str">
        <f>'Output 2'!$D$4</f>
        <v>O.2.1</v>
      </c>
      <c r="G9" s="4" t="e">
        <f>'Output 2'!$K$4/'Output 2'!$F$4</f>
        <v>#DIV/0!</v>
      </c>
      <c r="H9" s="4" t="e">
        <f>'Output 2'!M$4/'Output 2'!$F$4</f>
        <v>#DIV/0!</v>
      </c>
      <c r="I9" s="4" t="e">
        <f>('Output 2'!O$4)/'Output 2'!$F$4</f>
        <v>#DIV/0!</v>
      </c>
      <c r="J9" s="4" t="e">
        <f>('Output 2'!Q$4)/'Output 2'!$F$4</f>
        <v>#VALUE!</v>
      </c>
      <c r="K9" s="4" t="e">
        <f>('Output 1'!U$4)/'Output 1'!$F$4</f>
        <v>#DIV/0!</v>
      </c>
      <c r="L9" s="34" t="e">
        <f>H9+J9</f>
        <v>#DIV/0!</v>
      </c>
      <c r="M9" s="4" t="e">
        <f>('Output 2'!S$5)/'Output 2'!$F$5</f>
        <v>#DIV/0!</v>
      </c>
      <c r="N9" s="4" t="e">
        <f>('Output 2'!U$5)/'Output 2'!$F$5</f>
        <v>#DIV/0!</v>
      </c>
      <c r="O9" s="34" t="e">
        <f>L10+N9</f>
        <v>#DIV/0!</v>
      </c>
      <c r="Q9" s="31" t="s">
        <v>318</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5">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c r="AE9">
        <f t="shared" ca="1" si="3"/>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
+SUMIF(INDIRECT("'Output 8'!$H$4:$H$"&amp;$C$11),Analysis!Q9,INDIRECT("'Output 8'!$w$4:$w$"&amp;$C$11))
+SUMIF(INDIRECT("'Output 9'!$H$4:$H$"&amp;$C$12),Analysis!Q9,INDIRECT("'Output 9'!$w$4:$w$"&amp;$C$12))
+SUMIF(INDIRECT("'Output 10'!$H$4:$H$"&amp;$C$13),Analysis!Q9,INDIRECT("'Output 10'!$w$4:$w$"&amp;$C$13))</f>
        <v>0</v>
      </c>
      <c r="AG9">
        <f>SUMIF('Unplanned Outputs'!$E$4:$E$500,Analysis!Q9,'Unplanned Outputs'!$U$4:$U$500)</f>
        <v>0</v>
      </c>
    </row>
    <row r="10" spans="1:33">
      <c r="A10" t="s">
        <v>235</v>
      </c>
      <c r="B10" s="7">
        <f>'Output 7'!A3</f>
        <v>0</v>
      </c>
      <c r="C10" s="7">
        <f t="shared" si="4"/>
        <v>4</v>
      </c>
      <c r="F10" t="str">
        <f>'Output 2'!$D$5</f>
        <v>O.2.2</v>
      </c>
      <c r="G10" s="4" t="e">
        <f>'Output 2'!K$5/'Output 2'!$F$5</f>
        <v>#DIV/0!</v>
      </c>
      <c r="H10" s="4" t="e">
        <f>'Output 2'!M$5/'Output 2'!$F$5</f>
        <v>#DIV/0!</v>
      </c>
      <c r="I10" s="4" t="e">
        <f>('Output 2'!O$5)/'Output 2'!$F$5</f>
        <v>#DIV/0!</v>
      </c>
      <c r="J10" s="4" t="e">
        <f>('Output 2'!Q$5)/'Output 2'!$F$5</f>
        <v>#VALUE!</v>
      </c>
      <c r="K10" s="4" t="e">
        <f>('Output 1'!U$4)/'Output 1'!$F$4</f>
        <v>#DIV/0!</v>
      </c>
      <c r="L10" s="34" t="e">
        <f t="shared" ref="L10:L37" si="7">H10+J10</f>
        <v>#DIV/0!</v>
      </c>
      <c r="M10" s="4" t="e">
        <f>('Output 2'!S$6)/'Output 2'!$F$6</f>
        <v>#DIV/0!</v>
      </c>
      <c r="N10" s="4" t="e">
        <f>('Output 2'!U$6)/'Output 2'!$F$6</f>
        <v>#DIV/0!</v>
      </c>
      <c r="O10" s="34" t="e">
        <f>L11+N10</f>
        <v>#DIV/0!</v>
      </c>
      <c r="Q10" s="31" t="s">
        <v>319</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5">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c r="AE10">
        <f t="shared" ca="1" si="3"/>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
+SUMIF(INDIRECT("'Output 8'!$H$4:$H$"&amp;$C$11),Analysis!Q10,INDIRECT("'Output 8'!$w$4:$w$"&amp;$C$11))
+SUMIF(INDIRECT("'Output 9'!$H$4:$H$"&amp;$C$12),Analysis!Q10,INDIRECT("'Output 9'!$w$4:$w$"&amp;$C$12))
+SUMIF(INDIRECT("'Output 10'!$H$4:$H$"&amp;$C$13),Analysis!Q10,INDIRECT("'Output 10'!$w$4:$w$"&amp;$C$13))</f>
        <v>0</v>
      </c>
      <c r="AG10">
        <f>SUMIF('Unplanned Outputs'!$E$4:$E$500,Analysis!Q10,'Unplanned Outputs'!$U$4:$U$500)</f>
        <v>0</v>
      </c>
    </row>
    <row r="11" spans="1:33">
      <c r="A11" t="s">
        <v>242</v>
      </c>
      <c r="B11" s="7">
        <f>'Output 8'!A3</f>
        <v>0</v>
      </c>
      <c r="C11" s="7">
        <f t="shared" si="4"/>
        <v>4</v>
      </c>
      <c r="F11" t="str">
        <f>'Output 2'!$D$6</f>
        <v>O.2.3</v>
      </c>
      <c r="G11" s="4" t="e">
        <f>'Output 2'!K$6/'Output 2'!$F$6</f>
        <v>#DIV/0!</v>
      </c>
      <c r="H11" s="4" t="e">
        <f>'Output 2'!M$6/'Output 2'!$F$6</f>
        <v>#DIV/0!</v>
      </c>
      <c r="I11" s="4" t="e">
        <f>('Output 2'!O$6)/'Output 2'!$F$6</f>
        <v>#DIV/0!</v>
      </c>
      <c r="J11" s="4" t="e">
        <f>('Output 2'!Q$6)/'Output 2'!$F$6</f>
        <v>#DIV/0!</v>
      </c>
      <c r="K11" s="4" t="e">
        <f>('Output 1'!U$4)/'Output 1'!$F$4</f>
        <v>#DIV/0!</v>
      </c>
      <c r="L11" s="34" t="e">
        <f t="shared" si="7"/>
        <v>#DIV/0!</v>
      </c>
      <c r="M11" s="4" t="e">
        <f>('Output 3'!S$4)/'Output 3'!$F$4</f>
        <v>#DIV/0!</v>
      </c>
      <c r="N11" s="4" t="e">
        <f>('Output 3'!U$4)/'Output 3'!$F$4</f>
        <v>#DIV/0!</v>
      </c>
      <c r="O11" s="34" t="e">
        <f t="shared" ref="O11:O25" si="8">L14+N11</f>
        <v>#DIV/0!</v>
      </c>
      <c r="Q11" s="31" t="s">
        <v>320</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5">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c r="AE11">
        <f t="shared" ca="1" si="3"/>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
+SUMIF(INDIRECT("'Output 8'!$H$4:$H$"&amp;$C$11),Analysis!Q11,INDIRECT("'Output 8'!$w$4:$w$"&amp;$C$11))
+SUMIF(INDIRECT("'Output 9'!$H$4:$H$"&amp;$C$12),Analysis!Q11,INDIRECT("'Output 9'!$w$4:$w$"&amp;$C$12))
+SUMIF(INDIRECT("'Output 10'!$H$4:$H$"&amp;$C$13),Analysis!Q11,INDIRECT("'Output 10'!$w$4:$w$"&amp;$C$13))</f>
        <v>0</v>
      </c>
      <c r="AG11">
        <f>SUMIF('Unplanned Outputs'!$E$4:$E$500,Analysis!Q11,'Unplanned Outputs'!$U$4:$U$500)</f>
        <v>0</v>
      </c>
    </row>
    <row r="12" spans="1:33">
      <c r="A12" t="s">
        <v>248</v>
      </c>
      <c r="B12" s="7">
        <f>'Output 9'!A3</f>
        <v>0</v>
      </c>
      <c r="C12" s="7">
        <f t="shared" si="4"/>
        <v>4</v>
      </c>
      <c r="F12" t="str">
        <f>'Output 2'!$D$7</f>
        <v>O.2.4</v>
      </c>
      <c r="G12" s="4" t="e">
        <f>'Output 2'!K$6/'Output 2'!$F$6</f>
        <v>#DIV/0!</v>
      </c>
      <c r="H12" s="4" t="e">
        <f>'Output 2'!M$7/'Output 2'!$F$7</f>
        <v>#DIV/0!</v>
      </c>
      <c r="I12" s="4" t="e">
        <f>('Output 2'!O$6)/'Output 2'!$F$6</f>
        <v>#DIV/0!</v>
      </c>
      <c r="J12" s="4" t="e">
        <f>('Output 2'!Q$7)/'Output 2'!$F$7</f>
        <v>#DIV/0!</v>
      </c>
      <c r="K12" s="4" t="e">
        <f>('Output 1'!U$4)/'Output 1'!$F$4</f>
        <v>#DIV/0!</v>
      </c>
      <c r="L12" s="34" t="e">
        <f t="shared" ref="L12:L13" si="9">H12+J12</f>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5">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c r="AE12">
        <f t="shared" ca="1" si="3"/>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
+SUMIF(INDIRECT("'Output 8'!$H$4:$H$"&amp;$C$11),Analysis!Q12,INDIRECT("'Output 8'!$w$4:$w$"&amp;$C$11))
+SUMIF(INDIRECT("'Output 9'!$H$4:$H$"&amp;$C$12),Analysis!Q12,INDIRECT("'Output 9'!$w$4:$w$"&amp;$C$12))
+SUMIF(INDIRECT("'Output 10'!$H$4:$H$"&amp;$C$13),Analysis!Q12,INDIRECT("'Output 10'!$w$4:$w$"&amp;$C$13))</f>
        <v>0</v>
      </c>
      <c r="AG12">
        <f>SUMIF('Unplanned Outputs'!$E$4:$E$500,Analysis!Q12,'Unplanned Outputs'!$U$4:$U$500)</f>
        <v>0</v>
      </c>
    </row>
    <row r="13" spans="1:33">
      <c r="A13" t="s">
        <v>257</v>
      </c>
      <c r="B13" s="7">
        <f>'Output 10'!A3</f>
        <v>0</v>
      </c>
      <c r="C13" s="7">
        <f t="shared" si="4"/>
        <v>4</v>
      </c>
      <c r="F13" t="str">
        <f>'Output 2'!$D8</f>
        <v>O.2.5</v>
      </c>
      <c r="G13" s="4" t="e">
        <f>'Output 2'!K$6/'Output 2'!$F$6</f>
        <v>#DIV/0!</v>
      </c>
      <c r="H13" s="4" t="e">
        <f>'Output 2'!M$8/'Output 2'!$F$8</f>
        <v>#DIV/0!</v>
      </c>
      <c r="I13" s="4" t="e">
        <f>('Output 2'!O$6)/'Output 2'!$F$6</f>
        <v>#DIV/0!</v>
      </c>
      <c r="J13" s="4" t="e">
        <f>('Output 2'!Q$8)/'Output 2'!$F$8</f>
        <v>#DIV/0!</v>
      </c>
      <c r="K13" s="4" t="e">
        <f>('Output 1'!U$4)/'Output 1'!$F$4</f>
        <v>#DIV/0!</v>
      </c>
      <c r="L13" s="34" t="e">
        <f t="shared" si="9"/>
        <v>#DIV/0!</v>
      </c>
      <c r="M13" s="4" t="e">
        <f>('Output 3'!S$6)/'Output 3'!$F$6</f>
        <v>#DIV/0!</v>
      </c>
      <c r="N13" s="4" t="e">
        <f>('Output 3'!U$6)/'Output 3'!$F$6</f>
        <v>#DIV/0!</v>
      </c>
      <c r="O13" s="34" t="e">
        <f t="shared" si="8"/>
        <v>#DIV/0!</v>
      </c>
      <c r="Q13" s="31" t="s">
        <v>321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5">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c r="AE13">
        <f t="shared" ca="1" si="3"/>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
+SUMIF(INDIRECT("'Output 8'!$H$4:$H$"&amp;$C$11),Analysis!Q13,INDIRECT("'Output 8'!$w$4:$w$"&amp;$C$11))
+SUMIF(INDIRECT("'Output 9'!$H$4:$H$"&amp;$C$12),Analysis!Q13,INDIRECT("'Output 9'!$w$4:$w$"&amp;$C$12))
+SUMIF(INDIRECT("'Output 10'!$H$4:$H$"&amp;$C$13),Analysis!Q13,INDIRECT("'Output 10'!$w$4:$w$"&amp;$C$13))</f>
        <v>0</v>
      </c>
      <c r="AG13">
        <f>SUMIF('Unplanned Outputs'!$E$4:$E$500,Analysis!Q13,'Unplanned Outputs'!$U$4:$U$500)</f>
        <v>0</v>
      </c>
    </row>
    <row r="14" spans="1:33">
      <c r="E14" t="str">
        <f>'Output 3'!$B$4</f>
        <v>O.3</v>
      </c>
      <c r="F14" t="str">
        <f>'Output 3'!$D$4</f>
        <v>O.3.1</v>
      </c>
      <c r="G14" s="4" t="e">
        <f>'Output 3'!$K$4/'Output 3'!$F$4</f>
        <v>#DIV/0!</v>
      </c>
      <c r="H14" s="4" t="e">
        <f>'Output 3'!M$4/'Output 3'!$F$4</f>
        <v>#DIV/0!</v>
      </c>
      <c r="I14" s="4" t="e">
        <f>('Output 3'!O$4)/'Output 3'!$F$4</f>
        <v>#DIV/0!</v>
      </c>
      <c r="J14" s="4" t="e">
        <f>('Output 3'!Q$4)/'Output 3'!$F$4</f>
        <v>#DIV/0!</v>
      </c>
      <c r="K14" s="4" t="e">
        <f>('Output 1'!U$4)/'Output 1'!$F$4</f>
        <v>#DIV/0!</v>
      </c>
      <c r="L14" s="34" t="e">
        <f t="shared" si="7"/>
        <v>#DIV/0!</v>
      </c>
      <c r="M14" s="4" t="e">
        <f>('Output 4'!S$4)/'Output 4'!$F$4</f>
        <v>#DIV/0!</v>
      </c>
      <c r="N14" s="4" t="e">
        <f>('Output 4'!U$4)/'Output 4'!$F$4</f>
        <v>#DIV/0!</v>
      </c>
      <c r="O14" s="34" t="e">
        <f t="shared" si="8"/>
        <v>#DIV/0!</v>
      </c>
      <c r="Q14" s="31" t="s">
        <v>322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4">
        <f t="shared" ca="1" si="2"/>
        <v>0</v>
      </c>
      <c r="AC14" s="65">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c r="AE14">
        <f t="shared" ca="1" si="3"/>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
+SUMIF(INDIRECT("'Output 8'!$H$4:$H$"&amp;$C$11),Analysis!Q14,INDIRECT("'Output 8'!$w$4:$w$"&amp;$C$11))
+SUMIF(INDIRECT("'Output 9'!$H$4:$H$"&amp;$C$12),Analysis!Q14,INDIRECT("'Output 9'!$w$4:$w$"&amp;$C$12))
+SUMIF(INDIRECT("'Output 10'!$H$4:$H$"&amp;$C$13),Analysis!Q14,INDIRECT("'Output 10'!$w$4:$w$"&amp;$C$13))</f>
        <v>0</v>
      </c>
      <c r="AG14">
        <f>SUMIF('Unplanned Outputs'!$E$4:$E$500,Analysis!Q14,'Unplanned Outputs'!$U$4:$U$500)</f>
        <v>0</v>
      </c>
    </row>
    <row r="15" spans="1:33">
      <c r="F15" t="str">
        <f>'Output 3'!$D$5</f>
        <v>O.3.2</v>
      </c>
      <c r="G15" s="4" t="e">
        <f>'Output 3'!K$5/'Output 3'!$F$5</f>
        <v>#DIV/0!</v>
      </c>
      <c r="H15" s="4" t="e">
        <f>'Output 3'!M$5/'Output 3'!$F$5</f>
        <v>#DIV/0!</v>
      </c>
      <c r="I15" s="4" t="e">
        <f>('Output 3'!Q$5)/'Output 3'!$F$5</f>
        <v>#DIV/0!</v>
      </c>
      <c r="J15" s="4" t="e">
        <f>('Output 3'!$Q$5)/'Output 3'!$F$5</f>
        <v>#DIV/0!</v>
      </c>
      <c r="K15" s="4" t="e">
        <f>('Output 1'!U$4)/'Output 1'!$F$4</f>
        <v>#DIV/0!</v>
      </c>
      <c r="L15" s="34" t="e">
        <f t="shared" si="7"/>
        <v>#DIV/0!</v>
      </c>
      <c r="M15" s="4" t="e">
        <f>('Output 4'!#REF!)/'Output 4'!$F$5</f>
        <v>#REF!</v>
      </c>
      <c r="N15" s="4" t="e">
        <f>('Output 4'!U$5)/'Output 4'!$F$5</f>
        <v>#DIV/0!</v>
      </c>
      <c r="O15" s="34" t="e">
        <f t="shared" si="8"/>
        <v>#DIV/0!</v>
      </c>
      <c r="Q15" s="31" t="s">
        <v>323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5">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c r="AE15">
        <f t="shared" ca="1" si="3"/>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
+SUMIF(INDIRECT("'Output 8'!$H$4:$H$"&amp;$C$11),Analysis!Q15,INDIRECT("'Output 8'!$w$4:$w$"&amp;$C$11))
+SUMIF(INDIRECT("'Output 9'!$H$4:$H$"&amp;$C$12),Analysis!Q15,INDIRECT("'Output 9'!$w$4:$w$"&amp;$C$12))
+SUMIF(INDIRECT("'Output 10'!$H$4:$H$"&amp;$C$13),Analysis!Q15,INDIRECT("'Output 10'!$w$4:$w$"&amp;$C$13))</f>
        <v>0</v>
      </c>
      <c r="AG15">
        <f>SUMIF('Unplanned Outputs'!$E$4:$E$500,Analysis!Q15,'Unplanned Outputs'!$U$4:$U$500)</f>
        <v>0</v>
      </c>
    </row>
    <row r="16" spans="1:33">
      <c r="F16" t="str">
        <f>'Output 3'!$D$6</f>
        <v>O.3.3</v>
      </c>
      <c r="G16" s="4" t="e">
        <f>'Output 3'!K$6/'Output 3'!$F$6</f>
        <v>#DIV/0!</v>
      </c>
      <c r="H16" s="4" t="e">
        <f>'Output 3'!M$6/'Output 3'!$F$6</f>
        <v>#DIV/0!</v>
      </c>
      <c r="I16" s="4" t="e">
        <f>('Output 3'!O$6)/'Output 3'!$F$6</f>
        <v>#DIV/0!</v>
      </c>
      <c r="J16" s="4" t="e">
        <f>('Output 3'!Q$6)/'Output 3'!$F$6</f>
        <v>#DIV/0!</v>
      </c>
      <c r="K16" s="4" t="e">
        <f>('Output 1'!U$4)/'Output 1'!$F$4</f>
        <v>#DIV/0!</v>
      </c>
      <c r="L16" s="34" t="e">
        <f t="shared" si="7"/>
        <v>#DIV/0!</v>
      </c>
      <c r="M16" s="4" t="e">
        <f>('Output 4'!S$6)/'Output 4'!$F$6</f>
        <v>#DIV/0!</v>
      </c>
      <c r="N16" s="4" t="e">
        <f>('Output 4'!U$6)/'Output 4'!$F$6</f>
        <v>#DIV/0!</v>
      </c>
      <c r="O16" s="34" t="e">
        <f t="shared" si="8"/>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5">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c r="AE16">
        <f t="shared" ca="1" si="3"/>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
+SUMIF(INDIRECT("'Output 8'!$H$4:$H$"&amp;$C$11),Analysis!Q16,INDIRECT("'Output 8'!$w$4:$w$"&amp;$C$11))
+SUMIF(INDIRECT("'Output 9'!$H$4:$H$"&amp;$C$12),Analysis!Q16,INDIRECT("'Output 9'!$w$4:$w$"&amp;$C$12))
+SUMIF(INDIRECT("'Output 10'!$H$4:$H$"&amp;$C$13),Analysis!Q16,INDIRECT("'Output 10'!$w$4:$w$"&amp;$C$13))</f>
        <v>0</v>
      </c>
      <c r="AG16">
        <f>SUMIF('Unplanned Outputs'!$E$4:$E$500,Analysis!Q16,'Unplanned Outputs'!$U$4:$U$500)</f>
        <v>0</v>
      </c>
    </row>
    <row r="17" spans="1:33">
      <c r="E17" t="str">
        <f>'Output 4'!$B$4</f>
        <v>O.4</v>
      </c>
      <c r="F17" t="str">
        <f>'Output 4'!$D$4</f>
        <v>O.4.1</v>
      </c>
      <c r="G17" s="4" t="e">
        <f>'Output 4'!$K$4/'Output 4'!$F$4</f>
        <v>#DIV/0!</v>
      </c>
      <c r="H17" s="4" t="e">
        <f>'Output 4'!M$4/'Output 4'!$F$4</f>
        <v>#DIV/0!</v>
      </c>
      <c r="I17" s="4" t="e">
        <f>('Output 4'!O$4)/'Output 4'!$F$4</f>
        <v>#DIV/0!</v>
      </c>
      <c r="J17" s="4" t="e">
        <f>('Output 4'!Q$4)/'Output 4'!$F$4</f>
        <v>#VALUE!</v>
      </c>
      <c r="K17" s="4" t="e">
        <f>('Output 1'!U$4)/'Output 1'!$F$4</f>
        <v>#DIV/0!</v>
      </c>
      <c r="L17" s="34" t="e">
        <f t="shared" si="7"/>
        <v>#DIV/0!</v>
      </c>
      <c r="M17" s="4" t="e">
        <f>('Output 5'!S$4)/'Output 5'!$F$4</f>
        <v>#DIV/0!</v>
      </c>
      <c r="N17" s="4" t="e">
        <f>('Output 5'!U$4)/'Output 5'!$F$4</f>
        <v>#DIV/0!</v>
      </c>
      <c r="O17" s="34" t="e">
        <f t="shared" si="8"/>
        <v>#DIV/0!</v>
      </c>
      <c r="Q17" s="31" t="s">
        <v>324</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4">
        <f t="shared" ca="1" si="2"/>
        <v>0</v>
      </c>
      <c r="AC17" s="65">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c r="AE17">
        <f t="shared" ca="1" si="3"/>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
+SUMIF(INDIRECT("'Output 8'!$H$4:$H$"&amp;$C$11),Analysis!Q17,INDIRECT("'Output 8'!$w$4:$w$"&amp;$C$11))
+SUMIF(INDIRECT("'Output 9'!$H$4:$H$"&amp;$C$12),Analysis!Q17,INDIRECT("'Output 9'!$w$4:$w$"&amp;$C$12))
+SUMIF(INDIRECT("'Output 10'!$H$4:$H$"&amp;$C$13),Analysis!Q17,INDIRECT("'Output 10'!$w$4:$w$"&amp;$C$13))</f>
        <v>0</v>
      </c>
      <c r="AG17">
        <f>SUMIF('Unplanned Outputs'!$E$4:$E$500,Analysis!Q17,'Unplanned Outputs'!$U$4:$U$500)</f>
        <v>0</v>
      </c>
    </row>
    <row r="18" spans="1:33">
      <c r="F18" t="str">
        <f>'Output 4'!$D$5</f>
        <v>O.4.2</v>
      </c>
      <c r="G18" s="4" t="e">
        <f>'Output 4'!K$5/'Output 4'!$F$5</f>
        <v>#DIV/0!</v>
      </c>
      <c r="H18" s="4" t="e">
        <f>'Output 4'!M$5/'Output 4'!$F$5</f>
        <v>#DIV/0!</v>
      </c>
      <c r="I18" s="4" t="e">
        <f>('Output 4'!Q$5)/'Output 4'!$F$5</f>
        <v>#DIV/0!</v>
      </c>
      <c r="J18" s="4" t="e">
        <f>('Output 4'!Q$5)/'Output 4'!$F$5</f>
        <v>#DIV/0!</v>
      </c>
      <c r="K18" s="4" t="e">
        <f>('Output 1'!U$4)/'Output 1'!$F$4</f>
        <v>#DIV/0!</v>
      </c>
      <c r="L18" s="34" t="e">
        <f t="shared" si="7"/>
        <v>#DIV/0!</v>
      </c>
      <c r="M18" s="4" t="e">
        <f>('Output 5'!S$5)/'Output 5'!$F$5</f>
        <v>#DIV/0!</v>
      </c>
      <c r="N18" s="4" t="e">
        <f>('Output 5'!U$5)/'Output 5'!$F$5</f>
        <v>#DIV/0!</v>
      </c>
      <c r="O18" s="34" t="e">
        <f t="shared" si="8"/>
        <v>#DIV/0!</v>
      </c>
      <c r="Q18" s="31" t="s">
        <v>325</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5">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c r="AE18">
        <f t="shared" ca="1" si="3"/>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
+SUMIF(INDIRECT("'Output 8'!$H$4:$H$"&amp;$C$11),Analysis!Q18,INDIRECT("'Output 8'!$w$4:$w$"&amp;$C$11))
+SUMIF(INDIRECT("'Output 9'!$H$4:$H$"&amp;$C$12),Analysis!Q18,INDIRECT("'Output 9'!$w$4:$w$"&amp;$C$12))
+SUMIF(INDIRECT("'Output 10'!$H$4:$H$"&amp;$C$13),Analysis!Q18,INDIRECT("'Output 10'!$w$4:$w$"&amp;$C$13))</f>
        <v>0</v>
      </c>
      <c r="AG18">
        <f>SUMIF('Unplanned Outputs'!$E$4:$E$500,Analysis!Q18,'Unplanned Outputs'!$U$4:$U$500)</f>
        <v>0</v>
      </c>
    </row>
    <row r="19" spans="1:33">
      <c r="F19" t="str">
        <f>'Output 4'!$D$6</f>
        <v>O.4.3</v>
      </c>
      <c r="G19" s="4" t="e">
        <f>'Output 4'!K$6/'Output 4'!$F$6</f>
        <v>#DIV/0!</v>
      </c>
      <c r="H19" s="4" t="e">
        <f>'Output 4'!M$6/'Output 4'!$F$6</f>
        <v>#DIV/0!</v>
      </c>
      <c r="I19" s="4" t="e">
        <f>('Output 4'!O$6)/'Output 4'!$F$6</f>
        <v>#DIV/0!</v>
      </c>
      <c r="J19" s="4" t="e">
        <f>('Output 4'!Q$6)/'Output 4'!$F$6</f>
        <v>#DIV/0!</v>
      </c>
      <c r="K19" s="4" t="e">
        <f>('Output 1'!U$4)/'Output 1'!$F$4</f>
        <v>#DIV/0!</v>
      </c>
      <c r="L19" s="34" t="e">
        <f t="shared" si="7"/>
        <v>#DIV/0!</v>
      </c>
      <c r="M19" s="4" t="e">
        <f>('Output 5'!S$6)/'Output 5'!$F$6</f>
        <v>#DIV/0!</v>
      </c>
      <c r="N19" s="4" t="e">
        <f>('Output 5'!U$6)/'Output 5'!$F$6</f>
        <v>#DIV/0!</v>
      </c>
      <c r="O19" s="34" t="e">
        <f t="shared" si="8"/>
        <v>#DIV/0!</v>
      </c>
      <c r="Q19" s="31" t="s">
        <v>326</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5">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c r="AE19">
        <f t="shared" ca="1" si="3"/>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
+SUMIF(INDIRECT("'Output 8'!$H$4:$H$"&amp;$C$11),Analysis!Q19,INDIRECT("'Output 8'!$w$4:$w$"&amp;$C$11))
+SUMIF(INDIRECT("'Output 9'!$H$4:$H$"&amp;$C$12),Analysis!Q19,INDIRECT("'Output 9'!$w$4:$w$"&amp;$C$12))
+SUMIF(INDIRECT("'Output 10'!$H$4:$H$"&amp;$C$13),Analysis!Q19,INDIRECT("'Output 10'!$w$4:$w$"&amp;$C$13))</f>
        <v>0</v>
      </c>
      <c r="AG19">
        <f>SUMIF('Unplanned Outputs'!$E$4:$E$500,Analysis!Q19,'Unplanned Outputs'!$U$4:$U$500)</f>
        <v>0</v>
      </c>
    </row>
    <row r="20" spans="1:33">
      <c r="A20" t="s">
        <v>327</v>
      </c>
      <c r="B20" s="7">
        <f>COUNTIF(B4:B18,"&lt;&gt;")</f>
        <v>10</v>
      </c>
      <c r="E20" t="str">
        <f>'Output 5'!$B$4</f>
        <v>O.5</v>
      </c>
      <c r="F20" t="str">
        <f>'Output 5'!$D$4</f>
        <v>O.5.1</v>
      </c>
      <c r="G20" s="4" t="e">
        <f>'Output 5'!$K$4/'Output 5'!$F$4</f>
        <v>#DIV/0!</v>
      </c>
      <c r="H20" s="4" t="e">
        <f>'Output 5'!M$4/'Output 5'!$F$4</f>
        <v>#DIV/0!</v>
      </c>
      <c r="I20" s="4" t="e">
        <f>('Output 5'!O$4)/'Output 5'!$F$4</f>
        <v>#DIV/0!</v>
      </c>
      <c r="J20" s="4" t="e">
        <f>('Output 5'!Q$4)/'Output 5'!$F$4</f>
        <v>#DIV/0!</v>
      </c>
      <c r="K20" s="4" t="e">
        <f>('Output 1'!U$4)/'Output 1'!$F$4</f>
        <v>#DIV/0!</v>
      </c>
      <c r="L20" s="34" t="e">
        <f t="shared" si="7"/>
        <v>#DIV/0!</v>
      </c>
      <c r="M20" s="4" t="e">
        <f>('Output 6'!S$4)/'Output 6'!$F$4</f>
        <v>#DIV/0!</v>
      </c>
      <c r="N20" s="4" t="e">
        <f>('Output 6'!U$4)/'Output 6'!$F$4</f>
        <v>#DIV/0!</v>
      </c>
      <c r="O20" s="34" t="e">
        <f t="shared" si="8"/>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5">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c r="AE20">
        <f t="shared" ca="1" si="3"/>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
+SUMIF(INDIRECT("'Output 8'!$H$4:$H$"&amp;$C$11),Analysis!Q20,INDIRECT("'Output 8'!$w$4:$w$"&amp;$C$11))
+SUMIF(INDIRECT("'Output 9'!$H$4:$H$"&amp;$C$12),Analysis!Q20,INDIRECT("'Output 9'!$w$4:$w$"&amp;$C$12))
+SUMIF(INDIRECT("'Output 10'!$H$4:$H$"&amp;$C$13),Analysis!Q20,INDIRECT("'Output 10'!$w$4:$w$"&amp;$C$13))</f>
        <v>0</v>
      </c>
      <c r="AG20">
        <f>SUMIF('Unplanned Outputs'!$E$4:$E$500,Analysis!Q20,'Unplanned Outputs'!$U$4:$U$500)</f>
        <v>0</v>
      </c>
    </row>
    <row r="21" spans="1:33">
      <c r="F21" t="str">
        <f>'Output 5'!$D$5</f>
        <v>O.5.2</v>
      </c>
      <c r="G21" s="4" t="e">
        <f>'Output 5'!K$5/'Output 5'!$F$5</f>
        <v>#DIV/0!</v>
      </c>
      <c r="H21" s="4" t="e">
        <f>'Output 5'!M$5/'Output 5'!$F$5</f>
        <v>#DIV/0!</v>
      </c>
      <c r="I21" s="4" t="e">
        <f>('Output 5'!O$5)/'Output 5'!$F$5</f>
        <v>#DIV/0!</v>
      </c>
      <c r="J21" s="4" t="e">
        <f>('Output 5'!Q$5)/'Output 5'!$F$5</f>
        <v>#DIV/0!</v>
      </c>
      <c r="K21" s="4" t="e">
        <f>('Output 1'!U$4)/'Output 1'!$F$4</f>
        <v>#DIV/0!</v>
      </c>
      <c r="L21" s="34" t="e">
        <f t="shared" si="7"/>
        <v>#DIV/0!</v>
      </c>
      <c r="M21" s="4" t="e">
        <f>('Output 6'!S$5)/'Output 6'!$F$5</f>
        <v>#DIV/0!</v>
      </c>
      <c r="N21" s="4" t="e">
        <f>('Output 6'!U$5)/'Output 6'!$F$5</f>
        <v>#DIV/0!</v>
      </c>
      <c r="O21" s="34" t="e">
        <f t="shared" si="8"/>
        <v>#DIV/0!</v>
      </c>
      <c r="Q21" s="31" t="s">
        <v>83</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0.01</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1E-3</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7.4000000000000003E-3</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1.84E-2</v>
      </c>
      <c r="AA21" s="38">
        <f t="shared" si="1"/>
        <v>0</v>
      </c>
      <c r="AB21" s="54">
        <f t="shared" ca="1" si="2"/>
        <v>1.84E-2</v>
      </c>
      <c r="AC21" s="65">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c r="AE21">
        <f t="shared" ca="1" si="3"/>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
+SUMIF(INDIRECT("'Output 8'!$H$4:$H$"&amp;$C$11),Analysis!Q21,INDIRECT("'Output 8'!$w$4:$w$"&amp;$C$11))
+SUMIF(INDIRECT("'Output 9'!$H$4:$H$"&amp;$C$12),Analysis!Q21,INDIRECT("'Output 9'!$w$4:$w$"&amp;$C$12))
+SUMIF(INDIRECT("'Output 10'!$H$4:$H$"&amp;$C$13),Analysis!Q21,INDIRECT("'Output 10'!$w$4:$w$"&amp;$C$13))</f>
        <v>0</v>
      </c>
      <c r="AG21">
        <f>SUMIF('Unplanned Outputs'!$E$4:$E$500,Analysis!Q21,'Unplanned Outputs'!$U$4:$U$500)</f>
        <v>0</v>
      </c>
    </row>
    <row r="22" spans="1:33">
      <c r="F22" t="str">
        <f>'Output 5'!$D$6</f>
        <v>O.5.3</v>
      </c>
      <c r="G22" s="4" t="e">
        <f>'Output 5'!K$6/'Output 5'!$F$6</f>
        <v>#DIV/0!</v>
      </c>
      <c r="H22" s="4" t="e">
        <f>'Output 5'!M$6/'Output 5'!$F$6</f>
        <v>#DIV/0!</v>
      </c>
      <c r="I22" s="4" t="e">
        <f>('Output 5'!O$6)/'Output 5'!$F$6</f>
        <v>#DIV/0!</v>
      </c>
      <c r="J22" s="4" t="e">
        <f>('Output 5'!Q$6)/'Output 5'!$F$6</f>
        <v>#DIV/0!</v>
      </c>
      <c r="K22" s="4" t="e">
        <f>('Output 1'!U$4)/'Output 1'!$F$4</f>
        <v>#DIV/0!</v>
      </c>
      <c r="L22" s="34" t="e">
        <f t="shared" si="7"/>
        <v>#DIV/0!</v>
      </c>
      <c r="M22" s="4" t="e">
        <f>('Output 6'!S$6)/'Output 6'!$F$6</f>
        <v>#DIV/0!</v>
      </c>
      <c r="N22" s="4" t="e">
        <f>('Output 6'!U$6)/'Output 6'!$F$6</f>
        <v>#DIV/0!</v>
      </c>
      <c r="O22" s="34" t="e">
        <f t="shared" si="8"/>
        <v>#DIV/0!</v>
      </c>
      <c r="Q22" s="31" t="s">
        <v>328</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5">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c r="AE22">
        <f t="shared" ca="1" si="3"/>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
+SUMIF(INDIRECT("'Output 8'!$H$4:$H$"&amp;$C$11),Analysis!Q22,INDIRECT("'Output 8'!$w$4:$w$"&amp;$C$11))
+SUMIF(INDIRECT("'Output 9'!$H$4:$H$"&amp;$C$12),Analysis!Q22,INDIRECT("'Output 9'!$w$4:$w$"&amp;$C$12))
+SUMIF(INDIRECT("'Output 10'!$H$4:$H$"&amp;$C$13),Analysis!Q22,INDIRECT("'Output 10'!$w$4:$w$"&amp;$C$13))</f>
        <v>0</v>
      </c>
      <c r="AG22">
        <f>SUMIF('Unplanned Outputs'!$E$4:$E$500,Analysis!Q22,'Unplanned Outputs'!$U$4:$U$500)</f>
        <v>0</v>
      </c>
    </row>
    <row r="23" spans="1:33">
      <c r="E23" t="str">
        <f>'Output 6'!$B$4</f>
        <v>O.6</v>
      </c>
      <c r="F23">
        <f>'Output 6'!$D$4</f>
        <v>0</v>
      </c>
      <c r="G23" s="4" t="e">
        <f>'Output 6'!$K$4/'Output 6'!$F$4</f>
        <v>#DIV/0!</v>
      </c>
      <c r="H23" s="4" t="e">
        <f>'Output 6'!M$4/'Output 6'!$F$4</f>
        <v>#DIV/0!</v>
      </c>
      <c r="I23" s="4" t="e">
        <f>('Output 6'!O$4)/'Output 6'!$F$4</f>
        <v>#DIV/0!</v>
      </c>
      <c r="J23" s="4" t="e">
        <f>('Output 6'!Q$4)/'Output 6'!$F$4</f>
        <v>#DIV/0!</v>
      </c>
      <c r="K23" s="4" t="e">
        <f>('Output 1'!U$4)/'Output 1'!$F$4</f>
        <v>#DIV/0!</v>
      </c>
      <c r="L23" s="34" t="e">
        <f t="shared" si="7"/>
        <v>#DIV/0!</v>
      </c>
      <c r="M23" s="4" t="e">
        <f>('Output 7'!S$5)/'Output 7'!$F$4</f>
        <v>#DIV/0!</v>
      </c>
      <c r="N23" s="4" t="e">
        <f>('Output 7'!U$4)/'Output 7'!$F$4</f>
        <v>#DIV/0!</v>
      </c>
      <c r="O23" s="34" t="e">
        <f t="shared" si="8"/>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5">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c r="AE23">
        <f t="shared" ca="1" si="3"/>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
+SUMIF(INDIRECT("'Output 8'!$H$4:$H$"&amp;$C$11),Analysis!Q23,INDIRECT("'Output 8'!$w$4:$w$"&amp;$C$11))
+SUMIF(INDIRECT("'Output 9'!$H$4:$H$"&amp;$C$12),Analysis!Q23,INDIRECT("'Output 9'!$w$4:$w$"&amp;$C$12))
+SUMIF(INDIRECT("'Output 10'!$H$4:$H$"&amp;$C$13),Analysis!Q23,INDIRECT("'Output 10'!$w$4:$w$"&amp;$C$13))</f>
        <v>0</v>
      </c>
      <c r="AG23">
        <f>SUMIF('Unplanned Outputs'!$E$4:$E$500,Analysis!Q23,'Unplanned Outputs'!$U$4:$U$500)</f>
        <v>0</v>
      </c>
    </row>
    <row r="24" spans="1:33">
      <c r="F24">
        <f>'Output 6'!$D$5</f>
        <v>0</v>
      </c>
      <c r="G24" s="4" t="e">
        <f>'Output 6'!K$5/'Output 6'!$F$5</f>
        <v>#DIV/0!</v>
      </c>
      <c r="H24" s="4" t="e">
        <f>'Output 6'!M$5/'Output 6'!$F$5</f>
        <v>#DIV/0!</v>
      </c>
      <c r="I24" s="4" t="e">
        <f>('Output 6'!O$5)/'Output 6'!$F$5</f>
        <v>#DIV/0!</v>
      </c>
      <c r="J24" s="4" t="e">
        <f>('Output 6'!Q$5)/'Output 6'!$F$5</f>
        <v>#DIV/0!</v>
      </c>
      <c r="K24" s="4" t="e">
        <f>('Output 1'!U$4)/'Output 1'!$F$4</f>
        <v>#DIV/0!</v>
      </c>
      <c r="L24" s="34" t="e">
        <f t="shared" si="7"/>
        <v>#DIV/0!</v>
      </c>
      <c r="M24" s="4" t="e">
        <f>('Output 7'!#REF!)/'Output 7'!$F$5</f>
        <v>#REF!</v>
      </c>
      <c r="N24" s="4" t="e">
        <f>('Output 7'!U$5)/'Output 7'!$F$5</f>
        <v>#DIV/0!</v>
      </c>
      <c r="O24" s="34" t="e">
        <f t="shared" si="8"/>
        <v>#DIV/0!</v>
      </c>
      <c r="Q24" s="31" t="s">
        <v>89</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36000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19939</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55939</v>
      </c>
      <c r="AA24" s="38">
        <f t="shared" si="1"/>
        <v>0</v>
      </c>
      <c r="AB24" s="54">
        <f t="shared" ca="1" si="2"/>
        <v>55939</v>
      </c>
      <c r="AC24" s="65">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c r="AE24">
        <f t="shared" ca="1" si="3"/>
        <v>21000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
+SUMIF(INDIRECT("'Output 8'!$H$4:$H$"&amp;$C$11),Analysis!Q24,INDIRECT("'Output 8'!$w$4:$w$"&amp;$C$11))
+SUMIF(INDIRECT("'Output 9'!$H$4:$H$"&amp;$C$12),Analysis!Q24,INDIRECT("'Output 9'!$w$4:$w$"&amp;$C$12))
+SUMIF(INDIRECT("'Output 10'!$H$4:$H$"&amp;$C$13),Analysis!Q24,INDIRECT("'Output 10'!$w$4:$w$"&amp;$C$13))</f>
        <v>21000</v>
      </c>
      <c r="AG24">
        <f>SUMIF('Unplanned Outputs'!$E$4:$E$500,Analysis!Q24,'Unplanned Outputs'!$U$4:$U$500)</f>
        <v>0</v>
      </c>
    </row>
    <row r="25" spans="1:33">
      <c r="F25">
        <f>'Output 6'!$D$6</f>
        <v>0</v>
      </c>
      <c r="G25" s="4" t="e">
        <f>'Output 6'!K$6/'Output 6'!$F$6</f>
        <v>#DIV/0!</v>
      </c>
      <c r="H25" s="4" t="e">
        <f>'Output 6'!M$6/'Output 6'!$F$6</f>
        <v>#DIV/0!</v>
      </c>
      <c r="I25" s="4" t="e">
        <f>('Output 6'!O$6)/'Output 6'!$F$6</f>
        <v>#DIV/0!</v>
      </c>
      <c r="J25" s="4" t="e">
        <f>('Output 6'!Q$6)/'Output 6'!$F$6</f>
        <v>#DIV/0!</v>
      </c>
      <c r="K25" s="4" t="e">
        <f>('Output 1'!U$4)/'Output 1'!$F$4</f>
        <v>#DIV/0!</v>
      </c>
      <c r="L25" s="34" t="e">
        <f t="shared" si="7"/>
        <v>#DIV/0!</v>
      </c>
      <c r="M25" s="4" t="e">
        <f>('Output 7'!S$6)/'Output 7'!$F$6</f>
        <v>#DIV/0!</v>
      </c>
      <c r="N25" s="4" t="e">
        <f>('Output 7'!U$6)/'Output 7'!$F$6</f>
        <v>#DIV/0!</v>
      </c>
      <c r="O25" s="34" t="e">
        <f t="shared" si="8"/>
        <v>#DIV/0!</v>
      </c>
      <c r="Q25" s="31" t="s">
        <v>329</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5">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c r="AE25">
        <f t="shared" ca="1" si="3"/>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
+SUMIF(INDIRECT("'Output 8'!$H$4:$H$"&amp;$C$11),Analysis!Q25,INDIRECT("'Output 8'!$w$4:$w$"&amp;$C$11))
+SUMIF(INDIRECT("'Output 9'!$H$4:$H$"&amp;$C$12),Analysis!Q25,INDIRECT("'Output 9'!$w$4:$w$"&amp;$C$12))
+SUMIF(INDIRECT("'Output 10'!$H$4:$H$"&amp;$C$13),Analysis!Q25,INDIRECT("'Output 10'!$w$4:$w$"&amp;$C$13))</f>
        <v>0</v>
      </c>
      <c r="AG25">
        <f>SUMIF('Unplanned Outputs'!$E$4:$E$500,Analysis!Q25,'Unplanned Outputs'!$U$4:$U$500)</f>
        <v>0</v>
      </c>
    </row>
    <row r="26" spans="1:33">
      <c r="E26" t="str">
        <f>'Output 7'!$B$4</f>
        <v>O.7</v>
      </c>
      <c r="F26">
        <f>'Output 7'!$D$4</f>
        <v>0</v>
      </c>
      <c r="G26" s="4" t="e">
        <f>'Output 7'!$K$4/'Output 7'!$F$4</f>
        <v>#DIV/0!</v>
      </c>
      <c r="H26" s="4" t="e">
        <f>'Output 7'!M$4/'Output 7'!$F$4</f>
        <v>#DIV/0!</v>
      </c>
      <c r="I26" s="4" t="e">
        <f>('Output 7'!O$4)/'Output 7'!$F$4</f>
        <v>#DIV/0!</v>
      </c>
      <c r="J26" s="4" t="e">
        <f>('Output 7'!Q$4)/'Output 7'!$F$4</f>
        <v>#DIV/0!</v>
      </c>
      <c r="K26" s="4" t="e">
        <f>('Output 1'!U$4)/'Output 1'!$F$4</f>
        <v>#DIV/0!</v>
      </c>
      <c r="L26" s="34" t="e">
        <f t="shared" si="7"/>
        <v>#DIV/0!</v>
      </c>
      <c r="M26" s="4" t="e">
        <f>(#REF!)/#REF!</f>
        <v>#REF!</v>
      </c>
      <c r="N26" s="4" t="e">
        <f>(#REF!)/#REF!</f>
        <v>#REF!</v>
      </c>
      <c r="O26" s="34" t="e">
        <f>#REF!+N26</f>
        <v>#REF!</v>
      </c>
      <c r="Q26" s="31" t="s">
        <v>330</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5">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c r="AE26">
        <f t="shared" ca="1" si="3"/>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
+SUMIF(INDIRECT("'Output 8'!$H$4:$H$"&amp;$C$11),Analysis!Q26,INDIRECT("'Output 8'!$w$4:$w$"&amp;$C$11))
+SUMIF(INDIRECT("'Output 9'!$H$4:$H$"&amp;$C$12),Analysis!Q26,INDIRECT("'Output 9'!$w$4:$w$"&amp;$C$12))
+SUMIF(INDIRECT("'Output 10'!$H$4:$H$"&amp;$C$13),Analysis!Q26,INDIRECT("'Output 10'!$w$4:$w$"&amp;$C$13))</f>
        <v>0</v>
      </c>
      <c r="AG26">
        <f>SUMIF('Unplanned Outputs'!$E$4:$E$500,Analysis!Q26,'Unplanned Outputs'!$U$4:$U$500)</f>
        <v>0</v>
      </c>
    </row>
    <row r="27" spans="1:33">
      <c r="F27">
        <f>'Output 7'!$D$5</f>
        <v>0</v>
      </c>
      <c r="G27" s="4" t="e">
        <f>'Output 7'!K$5/'Output 7'!$F$5</f>
        <v>#DIV/0!</v>
      </c>
      <c r="H27" s="4" t="e">
        <f>'Output 7'!M$5/'Output 7'!$F$5</f>
        <v>#DIV/0!</v>
      </c>
      <c r="I27" s="4" t="e">
        <f>('Output 7'!O$5)/'Output 7'!$F$5</f>
        <v>#DIV/0!</v>
      </c>
      <c r="J27" s="4" t="e">
        <f>('Output 7'!Q$5)/'Output 7'!$F$5</f>
        <v>#DIV/0!</v>
      </c>
      <c r="K27" s="4" t="e">
        <f>('Output 1'!U$4)/'Output 1'!$F$4</f>
        <v>#DIV/0!</v>
      </c>
      <c r="L27" s="34" t="e">
        <f t="shared" si="7"/>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5">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c r="AE27">
        <f t="shared" ca="1" si="3"/>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
+SUMIF(INDIRECT("'Output 8'!$H$4:$H$"&amp;$C$11),Analysis!Q27,INDIRECT("'Output 8'!$w$4:$w$"&amp;$C$11))
+SUMIF(INDIRECT("'Output 9'!$H$4:$H$"&amp;$C$12),Analysis!Q27,INDIRECT("'Output 9'!$w$4:$w$"&amp;$C$12))
+SUMIF(INDIRECT("'Output 10'!$H$4:$H$"&amp;$C$13),Analysis!Q27,INDIRECT("'Output 10'!$w$4:$w$"&amp;$C$13))</f>
        <v>0</v>
      </c>
      <c r="AG27">
        <f>SUMIF('Unplanned Outputs'!$E$4:$E$500,Analysis!Q27,'Unplanned Outputs'!$U$4:$U$500)</f>
        <v>0</v>
      </c>
    </row>
    <row r="28" spans="1:33">
      <c r="F28">
        <f>'Output 7'!$D$6</f>
        <v>0</v>
      </c>
      <c r="G28" s="4" t="e">
        <f>'Output 7'!K$6/'Output 7'!$F$6</f>
        <v>#DIV/0!</v>
      </c>
      <c r="H28" s="4" t="e">
        <f>'Output 7'!M$6/'Output 7'!$F$6</f>
        <v>#DIV/0!</v>
      </c>
      <c r="I28" s="4" t="e">
        <f>('Output 7'!O$6)/'Output 7'!$F$6</f>
        <v>#DIV/0!</v>
      </c>
      <c r="J28" s="4" t="e">
        <f>('Output 7'!Q$6)/'Output 7'!$F$6</f>
        <v>#DIV/0!</v>
      </c>
      <c r="K28" s="4" t="e">
        <f>('Output 1'!U$4)/'Output 1'!$F$4</f>
        <v>#DIV/0!</v>
      </c>
      <c r="L28" s="34" t="e">
        <f t="shared" si="7"/>
        <v>#DIV/0!</v>
      </c>
      <c r="M28" s="4" t="e">
        <f>(#REF!)/#REF!</f>
        <v>#REF!</v>
      </c>
      <c r="N28" s="4" t="e">
        <f>(#REF!)/#REF!</f>
        <v>#REF!</v>
      </c>
      <c r="O28" s="34" t="e">
        <f>#REF!+N28</f>
        <v>#REF!</v>
      </c>
      <c r="Q28" s="31" t="s">
        <v>331</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5">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c r="AE28">
        <f t="shared" ca="1" si="3"/>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
+SUMIF(INDIRECT("'Output 8'!$H$4:$H$"&amp;$C$11),Analysis!Q28,INDIRECT("'Output 8'!$w$4:$w$"&amp;$C$11))
+SUMIF(INDIRECT("'Output 9'!$H$4:$H$"&amp;$C$12),Analysis!Q28,INDIRECT("'Output 9'!$w$4:$w$"&amp;$C$12))
+SUMIF(INDIRECT("'Output 10'!$H$4:$H$"&amp;$C$13),Analysis!Q28,INDIRECT("'Output 10'!$w$4:$w$"&amp;$C$13))</f>
        <v>0</v>
      </c>
      <c r="AG28">
        <f>SUMIF('Unplanned Outputs'!$E$4:$E$500,Analysis!Q28,'Unplanned Outputs'!$U$4:$U$500)</f>
        <v>0</v>
      </c>
    </row>
    <row r="29" spans="1:33">
      <c r="E29" t="str">
        <f>'Output 8'!$B$4</f>
        <v>O.8</v>
      </c>
      <c r="F29">
        <f>'Output 8'!$D$4</f>
        <v>0</v>
      </c>
      <c r="G29" s="4" t="e">
        <f>'Output 8'!$K$4/'Output 8'!$F$4</f>
        <v>#DIV/0!</v>
      </c>
      <c r="H29" s="4" t="e">
        <f>'Output 8'!M$4/'Output 8'!$F$4</f>
        <v>#DIV/0!</v>
      </c>
      <c r="I29" s="4" t="e">
        <f>('Output 8'!O$4)/'Output 8'!$F$4</f>
        <v>#DIV/0!</v>
      </c>
      <c r="J29" s="4" t="e">
        <f>('Output 8'!Q$4)/'Output 8'!$F$4</f>
        <v>#DIV/0!</v>
      </c>
      <c r="K29" s="4" t="e">
        <f>('Output 1'!U$4)/'Output 1'!$F$4</f>
        <v>#DIV/0!</v>
      </c>
      <c r="L29" s="34" t="e">
        <f t="shared" si="7"/>
        <v>#DIV/0!</v>
      </c>
      <c r="M29" s="4" t="e">
        <f>('Output 8'!S$4)/'Output 8'!$F$4</f>
        <v>#DIV/0!</v>
      </c>
      <c r="N29" s="4" t="e">
        <f>('Output 8'!U$4)/'Output 8'!$F$4</f>
        <v>#DIV/0!</v>
      </c>
      <c r="O29" s="34" t="e">
        <f t="shared" ref="O29:O34" si="10">L29+N29</f>
        <v>#DIV/0!</v>
      </c>
      <c r="Q29" s="31" t="s">
        <v>332</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5">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c r="AE29">
        <f t="shared" ca="1" si="3"/>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
+SUMIF(INDIRECT("'Output 8'!$H$4:$H$"&amp;$C$11),Analysis!Q29,INDIRECT("'Output 8'!$w$4:$w$"&amp;$C$11))
+SUMIF(INDIRECT("'Output 9'!$H$4:$H$"&amp;$C$12),Analysis!Q29,INDIRECT("'Output 9'!$w$4:$w$"&amp;$C$12))
+SUMIF(INDIRECT("'Output 10'!$H$4:$H$"&amp;$C$13),Analysis!Q29,INDIRECT("'Output 10'!$w$4:$w$"&amp;$C$13))</f>
        <v>0</v>
      </c>
      <c r="AG29">
        <f>SUMIF('Unplanned Outputs'!$E$4:$E$500,Analysis!Q29,'Unplanned Outputs'!$U$4:$U$500)</f>
        <v>0</v>
      </c>
    </row>
    <row r="30" spans="1:33">
      <c r="F30">
        <f>'Output 8'!$D$5</f>
        <v>0</v>
      </c>
      <c r="G30" s="4" t="e">
        <f>'Output 8'!K$5/'Output 8'!$F$5</f>
        <v>#DIV/0!</v>
      </c>
      <c r="H30" s="4" t="e">
        <f>'Output 8'!M$5/'Output 8'!$F$5</f>
        <v>#DIV/0!</v>
      </c>
      <c r="I30" s="4" t="e">
        <f>('Output 8'!O$5)/'Output 8'!$F$5</f>
        <v>#DIV/0!</v>
      </c>
      <c r="J30" s="4" t="e">
        <f>('Output 8'!Q$5)/'Output 8'!$F$5</f>
        <v>#DIV/0!</v>
      </c>
      <c r="K30" s="4" t="e">
        <f>('Output 1'!U$4)/'Output 1'!$F$4</f>
        <v>#DIV/0!</v>
      </c>
      <c r="L30" s="34" t="e">
        <f t="shared" si="7"/>
        <v>#DIV/0!</v>
      </c>
      <c r="M30" s="4" t="e">
        <f>('Output 8'!S$5)/'Output 8'!$F$5</f>
        <v>#DIV/0!</v>
      </c>
      <c r="N30" s="4" t="e">
        <f>('Output 8'!U$5)/'Output 8'!$F$5</f>
        <v>#DIV/0!</v>
      </c>
      <c r="O30" s="34" t="e">
        <f t="shared" si="10"/>
        <v>#DIV/0!</v>
      </c>
      <c r="Q30" s="31" t="s">
        <v>333</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5">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c r="AE30">
        <f t="shared" ca="1" si="3"/>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
+SUMIF(INDIRECT("'Output 8'!$H$4:$H$"&amp;$C$11),Analysis!Q30,INDIRECT("'Output 8'!$w$4:$w$"&amp;$C$11))
+SUMIF(INDIRECT("'Output 9'!$H$4:$H$"&amp;$C$12),Analysis!Q30,INDIRECT("'Output 9'!$w$4:$w$"&amp;$C$12))
+SUMIF(INDIRECT("'Output 10'!$H$4:$H$"&amp;$C$13),Analysis!Q30,INDIRECT("'Output 10'!$w$4:$w$"&amp;$C$13))</f>
        <v>0</v>
      </c>
      <c r="AG30">
        <f>SUMIF('Unplanned Outputs'!$E$4:$E$500,Analysis!Q30,'Unplanned Outputs'!$U$4:$U$500)</f>
        <v>0</v>
      </c>
    </row>
    <row r="31" spans="1:33">
      <c r="F31">
        <f>'Output 8'!$D$6</f>
        <v>0</v>
      </c>
      <c r="G31" s="4" t="e">
        <f>'Output 8'!K$6/'Output 8'!$F$6</f>
        <v>#DIV/0!</v>
      </c>
      <c r="H31" s="4" t="e">
        <f>'Output 8'!M$6/'Output 8'!$F$6</f>
        <v>#DIV/0!</v>
      </c>
      <c r="I31" s="4" t="e">
        <f>('Output 8'!O$6)/'Output 8'!$F$6</f>
        <v>#DIV/0!</v>
      </c>
      <c r="J31" s="4" t="e">
        <f>('Output 8'!Q$6)/'Output 8'!$F$6</f>
        <v>#DIV/0!</v>
      </c>
      <c r="K31" s="4" t="e">
        <f>('Output 1'!U$4)/'Output 1'!$F$4</f>
        <v>#DIV/0!</v>
      </c>
      <c r="L31" s="34" t="e">
        <f t="shared" si="7"/>
        <v>#DIV/0!</v>
      </c>
      <c r="M31" s="4" t="e">
        <f>('Output 8'!S$6)/'Output 8'!$F$6</f>
        <v>#DIV/0!</v>
      </c>
      <c r="N31" s="4" t="e">
        <f>('Output 8'!U$6)/'Output 8'!$F$6</f>
        <v>#DIV/0!</v>
      </c>
      <c r="O31" s="34" t="e">
        <f t="shared" si="10"/>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5">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c r="AE31">
        <f t="shared" ca="1" si="3"/>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
+SUMIF(INDIRECT("'Output 8'!$H$4:$H$"&amp;$C$11),Analysis!Q31,INDIRECT("'Output 8'!$w$4:$w$"&amp;$C$11))
+SUMIF(INDIRECT("'Output 9'!$H$4:$H$"&amp;$C$12),Analysis!Q31,INDIRECT("'Output 9'!$w$4:$w$"&amp;$C$12))
+SUMIF(INDIRECT("'Output 10'!$H$4:$H$"&amp;$C$13),Analysis!Q31,INDIRECT("'Output 10'!$w$4:$w$"&amp;$C$13))</f>
        <v>0</v>
      </c>
      <c r="AG31">
        <f>SUMIF('Unplanned Outputs'!$E$4:$E$500,Analysis!Q31,'Unplanned Outputs'!$U$4:$U$500)</f>
        <v>0</v>
      </c>
    </row>
    <row r="32" spans="1:33">
      <c r="E32" t="str">
        <f>'Output 9'!$B$4</f>
        <v>O.9</v>
      </c>
      <c r="F32">
        <f>'Output 9'!$D$4</f>
        <v>0</v>
      </c>
      <c r="G32" s="4" t="e">
        <f>'Output 9'!$K$4/'Output 9'!$F$4</f>
        <v>#DIV/0!</v>
      </c>
      <c r="H32" s="4" t="e">
        <f>'Output 9'!M$4/'Output 9'!$F$4</f>
        <v>#DIV/0!</v>
      </c>
      <c r="I32" s="4" t="e">
        <f>('Output 9'!O$4)/'Output 9'!$F$4</f>
        <v>#DIV/0!</v>
      </c>
      <c r="J32" s="4" t="e">
        <f>('Output 9'!Q$4)/'Output 9'!$F$4</f>
        <v>#DIV/0!</v>
      </c>
      <c r="K32" s="4" t="e">
        <f>('Output 1'!U$4)/'Output 1'!$F$4</f>
        <v>#DIV/0!</v>
      </c>
      <c r="L32" s="34" t="e">
        <f t="shared" si="7"/>
        <v>#DIV/0!</v>
      </c>
      <c r="M32" s="4" t="e">
        <f>('Output 9'!S$4)/'Output 9'!$F$4</f>
        <v>#DIV/0!</v>
      </c>
      <c r="N32" s="4" t="e">
        <f>('Output 9'!U$4)/'Output 9'!$F$4</f>
        <v>#DIV/0!</v>
      </c>
      <c r="O32" s="34" t="e">
        <f t="shared" si="10"/>
        <v>#DIV/0!</v>
      </c>
      <c r="Q32" s="31" t="s">
        <v>35</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4">
        <f t="shared" ca="1" si="2"/>
        <v>0</v>
      </c>
      <c r="AC32" s="65">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c r="AE32">
        <f t="shared" ca="1" si="3"/>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
+SUMIF(INDIRECT("'Output 8'!$H$4:$H$"&amp;$C$11),Analysis!Q32,INDIRECT("'Output 8'!$w$4:$w$"&amp;$C$11))
+SUMIF(INDIRECT("'Output 9'!$H$4:$H$"&amp;$C$12),Analysis!Q32,INDIRECT("'Output 9'!$w$4:$w$"&amp;$C$12))
+SUMIF(INDIRECT("'Output 10'!$H$4:$H$"&amp;$C$13),Analysis!Q32,INDIRECT("'Output 10'!$w$4:$w$"&amp;$C$13))</f>
        <v>0</v>
      </c>
      <c r="AG32">
        <f>SUMIF('Unplanned Outputs'!$E$4:$E$500,Analysis!Q32,'Unplanned Outputs'!$U$4:$U$500)</f>
        <v>0</v>
      </c>
    </row>
    <row r="33" spans="5:33">
      <c r="F33">
        <f>'Output 9'!$D$5</f>
        <v>0</v>
      </c>
      <c r="G33" s="4" t="e">
        <f>'Output 9'!K$5/'Output 9'!$F$5</f>
        <v>#DIV/0!</v>
      </c>
      <c r="H33" s="4" t="e">
        <f>'Output 9'!M$5/'Output 9'!$F$5</f>
        <v>#DIV/0!</v>
      </c>
      <c r="I33" s="4" t="e">
        <f>('Output 9'!O$5)/'Output 9'!$F$5</f>
        <v>#DIV/0!</v>
      </c>
      <c r="J33" s="4" t="e">
        <f>('Output 9'!Q$5)/'Output 9'!$F$5</f>
        <v>#DIV/0!</v>
      </c>
      <c r="K33" s="4" t="e">
        <f>('Output 1'!U$4)/'Output 1'!$F$4</f>
        <v>#DIV/0!</v>
      </c>
      <c r="L33" s="34" t="e">
        <f t="shared" si="7"/>
        <v>#DIV/0!</v>
      </c>
      <c r="M33" s="4" t="e">
        <f>('Output 9'!S$5)/'Output 9'!$F$5</f>
        <v>#DIV/0!</v>
      </c>
      <c r="N33" s="4" t="e">
        <f>('Output 9'!U$5)/'Output 9'!$F$5</f>
        <v>#DIV/0!</v>
      </c>
      <c r="O33" s="34" t="e">
        <f t="shared" si="10"/>
        <v>#DIV/0!</v>
      </c>
      <c r="Q33" s="31" t="s">
        <v>334</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5">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c r="AE33">
        <f t="shared" ca="1" si="3"/>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
+SUMIF(INDIRECT("'Output 8'!$H$4:$H$"&amp;$C$11),Analysis!Q33,INDIRECT("'Output 8'!$w$4:$w$"&amp;$C$11))
+SUMIF(INDIRECT("'Output 9'!$H$4:$H$"&amp;$C$12),Analysis!Q33,INDIRECT("'Output 9'!$w$4:$w$"&amp;$C$12))
+SUMIF(INDIRECT("'Output 10'!$H$4:$H$"&amp;$C$13),Analysis!Q33,INDIRECT("'Output 10'!$w$4:$w$"&amp;$C$13))</f>
        <v>0</v>
      </c>
      <c r="AG33">
        <f>SUMIF('Unplanned Outputs'!$E$4:$E$500,Analysis!Q33,'Unplanned Outputs'!$U$4:$U$500)</f>
        <v>0</v>
      </c>
    </row>
    <row r="34" spans="5:33">
      <c r="F34">
        <f>'Output 9'!$D$6</f>
        <v>0</v>
      </c>
      <c r="G34" s="4" t="e">
        <f>'Output 9'!K$6/'Output 9'!$F$6</f>
        <v>#DIV/0!</v>
      </c>
      <c r="H34" s="4" t="e">
        <f>'Output 9'!M$6/'Output 9'!$F$6</f>
        <v>#DIV/0!</v>
      </c>
      <c r="I34" s="4" t="e">
        <f>('Output 9'!O$6)/'Output 9'!$F$6</f>
        <v>#DIV/0!</v>
      </c>
      <c r="J34" s="4" t="e">
        <f>('Output 9'!Q$6)/'Output 9'!$F$6</f>
        <v>#DIV/0!</v>
      </c>
      <c r="K34" s="4" t="e">
        <f>('Output 1'!U$4)/'Output 1'!$F$4</f>
        <v>#DIV/0!</v>
      </c>
      <c r="L34" s="34" t="e">
        <f t="shared" si="7"/>
        <v>#DIV/0!</v>
      </c>
      <c r="M34" s="4" t="e">
        <f>('Output 9'!S$6)/'Output 9'!$F$6</f>
        <v>#DIV/0!</v>
      </c>
      <c r="N34" s="4" t="e">
        <f>('Output 9'!U$6)/'Output 9'!$F$6</f>
        <v>#DIV/0!</v>
      </c>
      <c r="O34" s="34" t="e">
        <f t="shared" si="10"/>
        <v>#DIV/0!</v>
      </c>
      <c r="Q34" s="31" t="s">
        <v>335</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5">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c r="AE34">
        <f t="shared" ca="1" si="3"/>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
+SUMIF(INDIRECT("'Output 8'!$H$4:$H$"&amp;$C$11),Analysis!Q34,INDIRECT("'Output 8'!$w$4:$w$"&amp;$C$11))
+SUMIF(INDIRECT("'Output 9'!$H$4:$H$"&amp;$C$12),Analysis!Q34,INDIRECT("'Output 9'!$w$4:$w$"&amp;$C$12))
+SUMIF(INDIRECT("'Output 10'!$H$4:$H$"&amp;$C$13),Analysis!Q34,INDIRECT("'Output 10'!$w$4:$w$"&amp;$C$13))</f>
        <v>0</v>
      </c>
      <c r="AG34">
        <f>SUMIF('Unplanned Outputs'!$E$4:$E$500,Analysis!Q34,'Unplanned Outputs'!$U$4:$U$500)</f>
        <v>0</v>
      </c>
    </row>
    <row r="35" spans="5:33">
      <c r="E35" t="str">
        <f>'Output 10'!$B$4</f>
        <v>O.10</v>
      </c>
      <c r="F35">
        <f>'Output 10'!$D$4</f>
        <v>0</v>
      </c>
      <c r="G35" s="4" t="e">
        <f>'Output 10'!$K$4/'Output 10'!$F$4</f>
        <v>#DIV/0!</v>
      </c>
      <c r="H35" s="4" t="e">
        <f>'Output 10'!M$4/'Output 10'!$F$4</f>
        <v>#DIV/0!</v>
      </c>
      <c r="I35" s="4" t="e">
        <f>('Output 10'!O$4)/'Output 10'!$F$4</f>
        <v>#DIV/0!</v>
      </c>
      <c r="J35" s="4" t="e">
        <f>('Output 10'!Q$4)/'Output 10'!$F$4</f>
        <v>#DIV/0!</v>
      </c>
      <c r="K35" s="4" t="e">
        <f>('Output 1'!U$4)/'Output 1'!$F$4</f>
        <v>#DIV/0!</v>
      </c>
      <c r="L35" s="34" t="e">
        <f t="shared" si="7"/>
        <v>#DIV/0!</v>
      </c>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5">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c r="AE35">
        <f t="shared" ca="1" si="3"/>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
+SUMIF(INDIRECT("'Output 8'!$H$4:$H$"&amp;$C$11),Analysis!Q35,INDIRECT("'Output 8'!$w$4:$w$"&amp;$C$11))
+SUMIF(INDIRECT("'Output 9'!$H$4:$H$"&amp;$C$12),Analysis!Q35,INDIRECT("'Output 9'!$w$4:$w$"&amp;$C$12))
+SUMIF(INDIRECT("'Output 10'!$H$4:$H$"&amp;$C$13),Analysis!Q35,INDIRECT("'Output 10'!$w$4:$w$"&amp;$C$13))</f>
        <v>0</v>
      </c>
      <c r="AG35">
        <f>SUMIF('Unplanned Outputs'!$E$4:$E$500,Analysis!Q35,'Unplanned Outputs'!$U$4:$U$500)</f>
        <v>0</v>
      </c>
    </row>
    <row r="36" spans="5:33">
      <c r="F36">
        <f>'Output 10'!$D$5</f>
        <v>0</v>
      </c>
      <c r="G36" s="4" t="e">
        <f>'Output 10'!K$5/'Output 10'!$F$5</f>
        <v>#DIV/0!</v>
      </c>
      <c r="H36" s="4" t="e">
        <f>'Output 10'!M$5/'Output 10'!$F$5</f>
        <v>#DIV/0!</v>
      </c>
      <c r="I36" s="4" t="e">
        <f>('Output 10'!O$5)/'Output 10'!$F$5</f>
        <v>#DIV/0!</v>
      </c>
      <c r="J36" s="4" t="e">
        <f>('Output 10'!Q$5)/'Output 10'!$F$5</f>
        <v>#DIV/0!</v>
      </c>
      <c r="K36" s="4" t="e">
        <f>('Output 1'!U$4)/'Output 1'!$F$4</f>
        <v>#DIV/0!</v>
      </c>
      <c r="L36" s="34" t="e">
        <f t="shared" si="7"/>
        <v>#DIV/0!</v>
      </c>
      <c r="M36" s="4" t="e">
        <f>(#REF!)/#REF!</f>
        <v>#REF!</v>
      </c>
      <c r="N36" s="4" t="e">
        <f>(#REF!)/#REF!</f>
        <v>#REF!</v>
      </c>
      <c r="O36" s="34" t="e">
        <f>#REF!+N36</f>
        <v>#REF!</v>
      </c>
      <c r="Q36" s="31" t="s">
        <v>336</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11">SUM(R36:T36)</f>
        <v>0</v>
      </c>
      <c r="AA36" s="38">
        <f t="shared" ref="AA36:AA67" si="12">SUM(V36:X36)</f>
        <v>0</v>
      </c>
      <c r="AB36" s="54">
        <f t="shared" ref="AB36:AB67" ca="1" si="13">AA36+Z36</f>
        <v>0</v>
      </c>
      <c r="AC36" s="65">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c r="AE36">
        <f t="shared" ref="AE36:AE67" ca="1" si="14">SUM(AF36+AG36)</f>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
+SUMIF(INDIRECT("'Output 8'!$H$4:$H$"&amp;$C$11),Analysis!Q36,INDIRECT("'Output 8'!$w$4:$w$"&amp;$C$11))
+SUMIF(INDIRECT("'Output 9'!$H$4:$H$"&amp;$C$12),Analysis!Q36,INDIRECT("'Output 9'!$w$4:$w$"&amp;$C$12))
+SUMIF(INDIRECT("'Output 10'!$H$4:$H$"&amp;$C$13),Analysis!Q36,INDIRECT("'Output 10'!$w$4:$w$"&amp;$C$13))</f>
        <v>0</v>
      </c>
      <c r="AG36">
        <f>SUMIF('Unplanned Outputs'!$E$4:$E$500,Analysis!Q36,'Unplanned Outputs'!$U$4:$U$500)</f>
        <v>0</v>
      </c>
    </row>
    <row r="37" spans="5:33">
      <c r="F37">
        <f>'Output 10'!$D$6</f>
        <v>0</v>
      </c>
      <c r="G37" s="4" t="e">
        <f>'Output 10'!K$6/'Output 10'!$F$6</f>
        <v>#DIV/0!</v>
      </c>
      <c r="H37" s="4" t="e">
        <f>'Output 10'!M$6/'Output 10'!$F$6</f>
        <v>#DIV/0!</v>
      </c>
      <c r="I37" s="4" t="e">
        <f>('Output 10'!O$6)/'Output 10'!$F$6</f>
        <v>#DIV/0!</v>
      </c>
      <c r="J37" s="4" t="e">
        <f>('Output 10'!Q$6)/'Output 10'!$F$6</f>
        <v>#DIV/0!</v>
      </c>
      <c r="K37" s="4" t="e">
        <f>('Output 1'!U$4)/'Output 1'!$F$4</f>
        <v>#DIV/0!</v>
      </c>
      <c r="L37" s="34" t="e">
        <f t="shared" si="7"/>
        <v>#DIV/0!</v>
      </c>
      <c r="M37" s="4" t="e">
        <f>(#REF!)/#REF!</f>
        <v>#REF!</v>
      </c>
      <c r="N37" s="4" t="e">
        <f>(#REF!)/#REF!</f>
        <v>#REF!</v>
      </c>
      <c r="O37" s="34" t="e">
        <f>#REF!+N37</f>
        <v>#REF!</v>
      </c>
      <c r="Q37" s="31" t="s">
        <v>337</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11"/>
        <v>0</v>
      </c>
      <c r="AA37" s="38">
        <f t="shared" si="12"/>
        <v>0</v>
      </c>
      <c r="AB37" s="54">
        <f t="shared" ca="1" si="13"/>
        <v>0</v>
      </c>
      <c r="AC37" s="65">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c r="AE37">
        <f t="shared" ca="1" si="14"/>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
+SUMIF(INDIRECT("'Output 8'!$H$4:$H$"&amp;$C$11),Analysis!Q37,INDIRECT("'Output 8'!$w$4:$w$"&amp;$C$11))
+SUMIF(INDIRECT("'Output 9'!$H$4:$H$"&amp;$C$12),Analysis!Q37,INDIRECT("'Output 9'!$w$4:$w$"&amp;$C$12))
+SUMIF(INDIRECT("'Output 10'!$H$4:$H$"&amp;$C$13),Analysis!Q37,INDIRECT("'Output 10'!$w$4:$w$"&amp;$C$13))</f>
        <v>0</v>
      </c>
      <c r="AG37">
        <f>SUMIF('Unplanned Outputs'!$E$4:$E$500,Analysis!Q37,'Unplanned Outputs'!$U$4:$U$500)</f>
        <v>0</v>
      </c>
    </row>
    <row r="38" spans="5:33">
      <c r="M38" s="4" t="e">
        <f>('Output 10'!S$4)/'Output 10'!$F$4</f>
        <v>#DIV/0!</v>
      </c>
      <c r="N38" s="4" t="e">
        <f>('Output 10'!U$4)/'Output 10'!$F$4</f>
        <v>#DIV/0!</v>
      </c>
      <c r="O38" s="34" t="e">
        <f>L35+N38</f>
        <v>#DIV/0!</v>
      </c>
      <c r="Q38" s="31" t="s">
        <v>338</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11"/>
        <v>0</v>
      </c>
      <c r="AA38" s="38">
        <f t="shared" si="12"/>
        <v>0</v>
      </c>
      <c r="AB38" s="54">
        <f t="shared" ca="1" si="13"/>
        <v>0</v>
      </c>
      <c r="AC38" s="65">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c r="AE38">
        <f t="shared" ca="1" si="14"/>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
+SUMIF(INDIRECT("'Output 8'!$H$4:$H$"&amp;$C$11),Analysis!Q38,INDIRECT("'Output 8'!$w$4:$w$"&amp;$C$11))
+SUMIF(INDIRECT("'Output 9'!$H$4:$H$"&amp;$C$12),Analysis!Q38,INDIRECT("'Output 9'!$w$4:$w$"&amp;$C$12))
+SUMIF(INDIRECT("'Output 10'!$H$4:$H$"&amp;$C$13),Analysis!Q38,INDIRECT("'Output 10'!$w$4:$w$"&amp;$C$13))</f>
        <v>0</v>
      </c>
      <c r="AG38">
        <f>SUMIF('Unplanned Outputs'!$E$4:$E$500,Analysis!Q38,'Unplanned Outputs'!$U$4:$U$500)</f>
        <v>0</v>
      </c>
    </row>
    <row r="39" spans="5:33">
      <c r="M39" s="4" t="e">
        <f>('Output 10'!S$5)/'Output 10'!$F$5</f>
        <v>#DIV/0!</v>
      </c>
      <c r="N39" s="4" t="e">
        <f>('Output 10'!U$5)/'Output 10'!$F$5</f>
        <v>#DIV/0!</v>
      </c>
      <c r="O39" s="34" t="e">
        <f>L36+N39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11"/>
        <v>0</v>
      </c>
      <c r="AA39" s="38">
        <f t="shared" si="12"/>
        <v>0</v>
      </c>
      <c r="AB39" s="54">
        <f t="shared" ca="1" si="13"/>
        <v>0</v>
      </c>
      <c r="AC39" s="65">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c r="AE39">
        <f t="shared" ca="1" si="14"/>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
+SUMIF(INDIRECT("'Output 8'!$H$4:$H$"&amp;$C$11),Analysis!Q39,INDIRECT("'Output 8'!$w$4:$w$"&amp;$C$11))
+SUMIF(INDIRECT("'Output 9'!$H$4:$H$"&amp;$C$12),Analysis!Q39,INDIRECT("'Output 9'!$w$4:$w$"&amp;$C$12))
+SUMIF(INDIRECT("'Output 10'!$H$4:$H$"&amp;$C$13),Analysis!Q39,INDIRECT("'Output 10'!$w$4:$w$"&amp;$C$13))</f>
        <v>0</v>
      </c>
      <c r="AG39">
        <f>SUMIF('Unplanned Outputs'!$E$4:$E$500,Analysis!Q39,'Unplanned Outputs'!$U$4:$U$500)</f>
        <v>0</v>
      </c>
    </row>
    <row r="40" spans="5:33">
      <c r="M40" s="4" t="e">
        <f>('Output 10'!S$6)/'Output 10'!$F$6</f>
        <v>#DIV/0!</v>
      </c>
      <c r="N40" s="4" t="e">
        <f>('Output 10'!U$6)/'Output 10'!$F$6</f>
        <v>#DIV/0!</v>
      </c>
      <c r="O40" s="34" t="e">
        <f>L37+N40</f>
        <v>#DIV/0!</v>
      </c>
      <c r="Q40" s="31" t="s">
        <v>339</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11"/>
        <v>0</v>
      </c>
      <c r="AA40" s="38">
        <f t="shared" si="12"/>
        <v>0</v>
      </c>
      <c r="AB40" s="54">
        <f t="shared" ca="1" si="13"/>
        <v>0</v>
      </c>
      <c r="AC40" s="65">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c r="AE40">
        <f t="shared" ca="1" si="14"/>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
+SUMIF(INDIRECT("'Output 8'!$H$4:$H$"&amp;$C$11),Analysis!Q40,INDIRECT("'Output 8'!$w$4:$w$"&amp;$C$11))
+SUMIF(INDIRECT("'Output 9'!$H$4:$H$"&amp;$C$12),Analysis!Q40,INDIRECT("'Output 9'!$w$4:$w$"&amp;$C$12))
+SUMIF(INDIRECT("'Output 10'!$H$4:$H$"&amp;$C$13),Analysis!Q40,INDIRECT("'Output 10'!$w$4:$w$"&amp;$C$13))</f>
        <v>0</v>
      </c>
      <c r="AG40">
        <f>SUMIF('Unplanned Outputs'!$E$4:$E$500,Analysis!Q40,'Unplanned Outputs'!$U$4:$U$500)</f>
        <v>0</v>
      </c>
    </row>
    <row r="41" spans="5:33">
      <c r="Q41" s="31" t="s">
        <v>169</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34</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34</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35</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11"/>
        <v>103</v>
      </c>
      <c r="AA41" s="38">
        <f t="shared" si="12"/>
        <v>0</v>
      </c>
      <c r="AB41" s="54">
        <f t="shared" ca="1" si="13"/>
        <v>103</v>
      </c>
      <c r="AC41" s="65">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c r="AE41">
        <f t="shared" ca="1" si="14"/>
        <v>35</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
+SUMIF(INDIRECT("'Output 8'!$H$4:$H$"&amp;$C$11),Analysis!Q41,INDIRECT("'Output 8'!$w$4:$w$"&amp;$C$11))
+SUMIF(INDIRECT("'Output 9'!$H$4:$H$"&amp;$C$12),Analysis!Q41,INDIRECT("'Output 9'!$w$4:$w$"&amp;$C$12))
+SUMIF(INDIRECT("'Output 10'!$H$4:$H$"&amp;$C$13),Analysis!Q41,INDIRECT("'Output 10'!$w$4:$w$"&amp;$C$13))</f>
        <v>35</v>
      </c>
      <c r="AG41">
        <f>SUMIF('Unplanned Outputs'!$E$4:$E$500,Analysis!Q41,'Unplanned Outputs'!$U$4:$U$500)</f>
        <v>0</v>
      </c>
    </row>
    <row r="42" spans="5:33">
      <c r="Q42" s="31" t="s">
        <v>340</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11"/>
        <v>0</v>
      </c>
      <c r="AA42" s="38">
        <f t="shared" si="12"/>
        <v>0</v>
      </c>
      <c r="AB42" s="54">
        <f t="shared" ca="1" si="13"/>
        <v>0</v>
      </c>
      <c r="AC42" s="65">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c r="AE42">
        <f t="shared" ca="1" si="14"/>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
+SUMIF(INDIRECT("'Output 8'!$H$4:$H$"&amp;$C$11),Analysis!Q42,INDIRECT("'Output 8'!$w$4:$w$"&amp;$C$11))
+SUMIF(INDIRECT("'Output 9'!$H$4:$H$"&amp;$C$12),Analysis!Q42,INDIRECT("'Output 9'!$w$4:$w$"&amp;$C$12))
+SUMIF(INDIRECT("'Output 10'!$H$4:$H$"&amp;$C$13),Analysis!Q42,INDIRECT("'Output 10'!$w$4:$w$"&amp;$C$13))</f>
        <v>0</v>
      </c>
      <c r="AG42">
        <f>SUMIF('Unplanned Outputs'!$E$4:$E$500,Analysis!Q42,'Unplanned Outputs'!$U$4:$U$500)</f>
        <v>0</v>
      </c>
    </row>
    <row r="43" spans="5:33">
      <c r="Q43" s="31" t="s">
        <v>341</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11"/>
        <v>0</v>
      </c>
      <c r="AA43" s="38">
        <f t="shared" si="12"/>
        <v>0</v>
      </c>
      <c r="AB43" s="54">
        <f t="shared" ca="1" si="13"/>
        <v>0</v>
      </c>
      <c r="AC43" s="65">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c r="AE43">
        <f t="shared" ca="1" si="14"/>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
+SUMIF(INDIRECT("'Output 8'!$H$4:$H$"&amp;$C$11),Analysis!Q43,INDIRECT("'Output 8'!$w$4:$w$"&amp;$C$11))
+SUMIF(INDIRECT("'Output 9'!$H$4:$H$"&amp;$C$12),Analysis!Q43,INDIRECT("'Output 9'!$w$4:$w$"&amp;$C$12))
+SUMIF(INDIRECT("'Output 10'!$H$4:$H$"&amp;$C$13),Analysis!Q43,INDIRECT("'Output 10'!$w$4:$w$"&amp;$C$13))</f>
        <v>0</v>
      </c>
      <c r="AG43">
        <f>SUMIF('Unplanned Outputs'!$E$4:$E$500,Analysis!Q43,'Unplanned Outputs'!$U$4:$U$500)</f>
        <v>0</v>
      </c>
    </row>
    <row r="44" spans="5: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11"/>
        <v>0</v>
      </c>
      <c r="AA44" s="38">
        <f t="shared" si="12"/>
        <v>0</v>
      </c>
      <c r="AB44" s="54">
        <f t="shared" ca="1" si="13"/>
        <v>0</v>
      </c>
      <c r="AC44" s="65">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c r="AE44">
        <f t="shared" ca="1" si="14"/>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
+SUMIF(INDIRECT("'Output 8'!$H$4:$H$"&amp;$C$11),Analysis!Q44,INDIRECT("'Output 8'!$w$4:$w$"&amp;$C$11))
+SUMIF(INDIRECT("'Output 9'!$H$4:$H$"&amp;$C$12),Analysis!Q44,INDIRECT("'Output 9'!$w$4:$w$"&amp;$C$12))
+SUMIF(INDIRECT("'Output 10'!$H$4:$H$"&amp;$C$13),Analysis!Q44,INDIRECT("'Output 10'!$w$4:$w$"&amp;$C$13))</f>
        <v>0</v>
      </c>
      <c r="AG44">
        <f>SUMIF('Unplanned Outputs'!$E$4:$E$500,Analysis!Q44,'Unplanned Outputs'!$U$4:$U$500)</f>
        <v>0</v>
      </c>
    </row>
    <row r="45" spans="5:33">
      <c r="Q45" s="31" t="s">
        <v>342</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11"/>
        <v>0</v>
      </c>
      <c r="AA45" s="38">
        <f t="shared" si="12"/>
        <v>0</v>
      </c>
      <c r="AB45" s="54">
        <f t="shared" ca="1" si="13"/>
        <v>0</v>
      </c>
      <c r="AC45" s="65">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c r="AE45">
        <f t="shared" ca="1" si="14"/>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
+SUMIF(INDIRECT("'Output 8'!$H$4:$H$"&amp;$C$11),Analysis!Q45,INDIRECT("'Output 8'!$w$4:$w$"&amp;$C$11))
+SUMIF(INDIRECT("'Output 9'!$H$4:$H$"&amp;$C$12),Analysis!Q45,INDIRECT("'Output 9'!$w$4:$w$"&amp;$C$12))
+SUMIF(INDIRECT("'Output 10'!$H$4:$H$"&amp;$C$13),Analysis!Q45,INDIRECT("'Output 10'!$w$4:$w$"&amp;$C$13))</f>
        <v>0</v>
      </c>
      <c r="AG45">
        <f>SUMIF('Unplanned Outputs'!$E$4:$E$500,Analysis!Q45,'Unplanned Outputs'!$U$4:$U$500)</f>
        <v>0</v>
      </c>
    </row>
    <row r="46" spans="5:33">
      <c r="Q46" s="31" t="s">
        <v>343</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11"/>
        <v>0</v>
      </c>
      <c r="AA46" s="38">
        <f t="shared" si="12"/>
        <v>0</v>
      </c>
      <c r="AB46" s="54">
        <f t="shared" ca="1" si="13"/>
        <v>0</v>
      </c>
      <c r="AC46" s="65">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c r="AE46">
        <f t="shared" ca="1" si="14"/>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
+SUMIF(INDIRECT("'Output 8'!$H$4:$H$"&amp;$C$11),Analysis!Q46,INDIRECT("'Output 8'!$w$4:$w$"&amp;$C$11))
+SUMIF(INDIRECT("'Output 9'!$H$4:$H$"&amp;$C$12),Analysis!Q46,INDIRECT("'Output 9'!$w$4:$w$"&amp;$C$12))
+SUMIF(INDIRECT("'Output 10'!$H$4:$H$"&amp;$C$13),Analysis!Q46,INDIRECT("'Output 10'!$w$4:$w$"&amp;$C$13))</f>
        <v>0</v>
      </c>
      <c r="AG46">
        <f>SUMIF('Unplanned Outputs'!$E$4:$E$500,Analysis!Q46,'Unplanned Outputs'!$U$4:$U$500)</f>
        <v>0</v>
      </c>
    </row>
    <row r="47" spans="5:33">
      <c r="Q47" s="31" t="s">
        <v>344</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11"/>
        <v>0</v>
      </c>
      <c r="AA47" s="38">
        <f t="shared" si="12"/>
        <v>0</v>
      </c>
      <c r="AB47" s="54">
        <f t="shared" ca="1" si="13"/>
        <v>0</v>
      </c>
      <c r="AC47" s="65">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c r="AE47">
        <f t="shared" ca="1" si="14"/>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
+SUMIF(INDIRECT("'Output 8'!$H$4:$H$"&amp;$C$11),Analysis!Q47,INDIRECT("'Output 8'!$w$4:$w$"&amp;$C$11))
+SUMIF(INDIRECT("'Output 9'!$H$4:$H$"&amp;$C$12),Analysis!Q47,INDIRECT("'Output 9'!$w$4:$w$"&amp;$C$12))
+SUMIF(INDIRECT("'Output 10'!$H$4:$H$"&amp;$C$13),Analysis!Q47,INDIRECT("'Output 10'!$w$4:$w$"&amp;$C$13))</f>
        <v>0</v>
      </c>
      <c r="AG47">
        <f>SUMIF('Unplanned Outputs'!$E$4:$E$500,Analysis!Q47,'Unplanned Outputs'!$U$4:$U$500)</f>
        <v>0</v>
      </c>
    </row>
    <row r="48" spans="5: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11"/>
        <v>0</v>
      </c>
      <c r="AA48" s="38">
        <f t="shared" si="12"/>
        <v>0</v>
      </c>
      <c r="AB48" s="54">
        <f t="shared" ca="1" si="13"/>
        <v>0</v>
      </c>
      <c r="AC48" s="65">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c r="AE48">
        <f t="shared" ca="1" si="14"/>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
+SUMIF(INDIRECT("'Output 8'!$H$4:$H$"&amp;$C$11),Analysis!Q48,INDIRECT("'Output 8'!$w$4:$w$"&amp;$C$11))
+SUMIF(INDIRECT("'Output 9'!$H$4:$H$"&amp;$C$12),Analysis!Q48,INDIRECT("'Output 9'!$w$4:$w$"&amp;$C$12))
+SUMIF(INDIRECT("'Output 10'!$H$4:$H$"&amp;$C$13),Analysis!Q48,INDIRECT("'Output 10'!$w$4:$w$"&amp;$C$13))</f>
        <v>0</v>
      </c>
      <c r="AG48">
        <f>SUMIF('Unplanned Outputs'!$E$4:$E$500,Analysis!Q48,'Unplanned Outputs'!$U$4:$U$500)</f>
        <v>0</v>
      </c>
    </row>
    <row r="49" spans="17:33">
      <c r="Q49" s="31" t="s">
        <v>345</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11"/>
        <v>0</v>
      </c>
      <c r="AA49" s="38">
        <f t="shared" si="12"/>
        <v>0</v>
      </c>
      <c r="AB49" s="54">
        <f t="shared" ca="1" si="13"/>
        <v>0</v>
      </c>
      <c r="AC49" s="65">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c r="AE49">
        <f t="shared" ca="1" si="14"/>
        <v>0</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
+SUMIF(INDIRECT("'Output 8'!$H$4:$H$"&amp;$C$11),Analysis!Q49,INDIRECT("'Output 8'!$w$4:$w$"&amp;$C$11))
+SUMIF(INDIRECT("'Output 9'!$H$4:$H$"&amp;$C$12),Analysis!Q49,INDIRECT("'Output 9'!$w$4:$w$"&amp;$C$12))
+SUMIF(INDIRECT("'Output 10'!$H$4:$H$"&amp;$C$13),Analysis!Q49,INDIRECT("'Output 10'!$w$4:$w$"&amp;$C$13))</f>
        <v>0</v>
      </c>
      <c r="AG49">
        <f>SUMIF('Unplanned Outputs'!$E$4:$E$500,Analysis!Q49,'Unplanned Outputs'!$U$4:$U$500)</f>
        <v>0</v>
      </c>
    </row>
    <row r="50" spans="17:33">
      <c r="Q50" s="31" t="s">
        <v>346</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11"/>
        <v>0</v>
      </c>
      <c r="AA50" s="38">
        <f t="shared" si="12"/>
        <v>0</v>
      </c>
      <c r="AB50" s="54">
        <f t="shared" ca="1" si="13"/>
        <v>0</v>
      </c>
      <c r="AC50" s="65">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c r="AE50">
        <f t="shared" ca="1" si="14"/>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
+SUMIF(INDIRECT("'Output 8'!$H$4:$H$"&amp;$C$11),Analysis!Q50,INDIRECT("'Output 8'!$w$4:$w$"&amp;$C$11))
+SUMIF(INDIRECT("'Output 9'!$H$4:$H$"&amp;$C$12),Analysis!Q50,INDIRECT("'Output 9'!$w$4:$w$"&amp;$C$12))
+SUMIF(INDIRECT("'Output 10'!$H$4:$H$"&amp;$C$13),Analysis!Q50,INDIRECT("'Output 10'!$w$4:$w$"&amp;$C$13))</f>
        <v>0</v>
      </c>
      <c r="AG50">
        <f>SUMIF('Unplanned Outputs'!$E$4:$E$500,Analysis!Q50,'Unplanned Outputs'!$U$4:$U$500)</f>
        <v>0</v>
      </c>
    </row>
    <row r="51" spans="17:33">
      <c r="Q51" s="31" t="s">
        <v>347</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11"/>
        <v>0</v>
      </c>
      <c r="AA51" s="38">
        <f t="shared" si="12"/>
        <v>0</v>
      </c>
      <c r="AB51" s="54">
        <f t="shared" ca="1" si="13"/>
        <v>0</v>
      </c>
      <c r="AC51" s="65">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c r="AE51">
        <f t="shared" ca="1" si="14"/>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
+SUMIF(INDIRECT("'Output 8'!$H$4:$H$"&amp;$C$11),Analysis!Q51,INDIRECT("'Output 8'!$w$4:$w$"&amp;$C$11))
+SUMIF(INDIRECT("'Output 9'!$H$4:$H$"&amp;$C$12),Analysis!Q51,INDIRECT("'Output 9'!$w$4:$w$"&amp;$C$12))
+SUMIF(INDIRECT("'Output 10'!$H$4:$H$"&amp;$C$13),Analysis!Q51,INDIRECT("'Output 10'!$w$4:$w$"&amp;$C$13))</f>
        <v>0</v>
      </c>
      <c r="AG51">
        <f>SUMIF('Unplanned Outputs'!$E$4:$E$500,Analysis!Q51,'Unplanned Outputs'!$U$4:$U$500)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11"/>
        <v>0</v>
      </c>
      <c r="AA52" s="38">
        <f t="shared" si="12"/>
        <v>0</v>
      </c>
      <c r="AB52" s="54">
        <f t="shared" ca="1" si="13"/>
        <v>0</v>
      </c>
      <c r="AC52" s="65">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c r="AE52">
        <f t="shared" ca="1" si="14"/>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
+SUMIF(INDIRECT("'Output 8'!$H$4:$H$"&amp;$C$11),Analysis!Q52,INDIRECT("'Output 8'!$w$4:$w$"&amp;$C$11))
+SUMIF(INDIRECT("'Output 9'!$H$4:$H$"&amp;$C$12),Analysis!Q52,INDIRECT("'Output 9'!$w$4:$w$"&amp;$C$12))
+SUMIF(INDIRECT("'Output 10'!$H$4:$H$"&amp;$C$13),Analysis!Q52,INDIRECT("'Output 10'!$w$4:$w$"&amp;$C$13))</f>
        <v>0</v>
      </c>
      <c r="AG52">
        <f>SUMIF('Unplanned Outputs'!$E$4:$E$500,Analysis!Q52,'Unplanned Outputs'!$U$4:$U$500)</f>
        <v>0</v>
      </c>
    </row>
    <row r="53" spans="17:33">
      <c r="Q53" s="31" t="s">
        <v>273</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7</v>
      </c>
      <c r="X53" s="5">
        <f>SUMIF('Unplanned Outputs'!$E$4:$E$500,Analysis!$Q53,'Unplanned Outputs'!$R$4:$R$500)</f>
        <v>0</v>
      </c>
      <c r="Y53" s="15"/>
      <c r="Z53" s="38">
        <f t="shared" ca="1" si="11"/>
        <v>0</v>
      </c>
      <c r="AA53" s="38">
        <f t="shared" si="12"/>
        <v>7</v>
      </c>
      <c r="AB53" s="54">
        <f t="shared" ca="1" si="13"/>
        <v>7</v>
      </c>
      <c r="AC53" s="65">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c r="AE53">
        <f t="shared" ca="1" si="14"/>
        <v>4</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
+SUMIF(INDIRECT("'Output 8'!$H$4:$H$"&amp;$C$11),Analysis!Q53,INDIRECT("'Output 8'!$w$4:$w$"&amp;$C$11))
+SUMIF(INDIRECT("'Output 9'!$H$4:$H$"&amp;$C$12),Analysis!Q53,INDIRECT("'Output 9'!$w$4:$w$"&amp;$C$12))
+SUMIF(INDIRECT("'Output 10'!$H$4:$H$"&amp;$C$13),Analysis!Q53,INDIRECT("'Output 10'!$w$4:$w$"&amp;$C$13))</f>
        <v>0</v>
      </c>
      <c r="AG53">
        <f>SUMIF('Unplanned Outputs'!$E$4:$E$500,Analysis!Q53,'Unplanned Outputs'!$U$4:$U$500)</f>
        <v>4</v>
      </c>
    </row>
    <row r="54" spans="17:33">
      <c r="Q54" s="31" t="s">
        <v>200</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2</v>
      </c>
      <c r="W54" s="5">
        <f>SUMIF('Unplanned Outputs'!$E$4:$E$500,Analysis!$Q54,'Unplanned Outputs'!$N$4:$N$500)</f>
        <v>0</v>
      </c>
      <c r="X54" s="5">
        <f>SUMIF('Unplanned Outputs'!$E$4:$E$500,Analysis!$Q54,'Unplanned Outputs'!$R$4:$R$500)</f>
        <v>0</v>
      </c>
      <c r="Y54" s="15"/>
      <c r="Z54" s="38">
        <f t="shared" ca="1" si="11"/>
        <v>0</v>
      </c>
      <c r="AA54" s="38">
        <f t="shared" si="12"/>
        <v>2</v>
      </c>
      <c r="AB54" s="54">
        <f t="shared" ca="1" si="13"/>
        <v>2</v>
      </c>
      <c r="AC54" s="65">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c r="AE54">
        <f t="shared" ca="1" si="14"/>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
+SUMIF(INDIRECT("'Output 8'!$H$4:$H$"&amp;$C$11),Analysis!Q54,INDIRECT("'Output 8'!$w$4:$w$"&amp;$C$11))
+SUMIF(INDIRECT("'Output 9'!$H$4:$H$"&amp;$C$12),Analysis!Q54,INDIRECT("'Output 9'!$w$4:$w$"&amp;$C$12))
+SUMIF(INDIRECT("'Output 10'!$H$4:$H$"&amp;$C$13),Analysis!Q54,INDIRECT("'Output 10'!$w$4:$w$"&amp;$C$13))</f>
        <v>0</v>
      </c>
      <c r="AG54">
        <f>SUMIF('Unplanned Outputs'!$E$4:$E$500,Analysis!Q54,'Unplanned Outputs'!$U$4:$U$500)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11"/>
        <v>0</v>
      </c>
      <c r="AA55" s="38">
        <f t="shared" si="12"/>
        <v>0</v>
      </c>
      <c r="AB55" s="54">
        <f t="shared" ca="1" si="13"/>
        <v>0</v>
      </c>
      <c r="AC55" s="65">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c r="AE55">
        <f t="shared" ca="1" si="14"/>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
+SUMIF(INDIRECT("'Output 8'!$H$4:$H$"&amp;$C$11),Analysis!Q55,INDIRECT("'Output 8'!$w$4:$w$"&amp;$C$11))
+SUMIF(INDIRECT("'Output 9'!$H$4:$H$"&amp;$C$12),Analysis!Q55,INDIRECT("'Output 9'!$w$4:$w$"&amp;$C$12))
+SUMIF(INDIRECT("'Output 10'!$H$4:$H$"&amp;$C$13),Analysis!Q55,INDIRECT("'Output 10'!$w$4:$w$"&amp;$C$13))</f>
        <v>0</v>
      </c>
      <c r="AG55">
        <f>SUMIF('Unplanned Outputs'!$E$4:$E$500,Analysis!Q55,'Unplanned Outputs'!$U$4:$U$500)</f>
        <v>0</v>
      </c>
    </row>
    <row r="56" spans="17:33">
      <c r="Q56" s="31" t="s">
        <v>129</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215</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236</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1197</v>
      </c>
      <c r="U56" s="31"/>
      <c r="V56" s="5">
        <f>SUMIF('Unplanned Outputs'!$E$4:$E$500,Analysis!Q56,'Unplanned Outputs'!$J$4:$J$500)</f>
        <v>0</v>
      </c>
      <c r="W56" s="5">
        <f>SUMIF('Unplanned Outputs'!$E$4:$E$500,Analysis!$Q56,'Unplanned Outputs'!$N$4:$N$500)</f>
        <v>0</v>
      </c>
      <c r="X56" s="5">
        <f>SUMIF('Unplanned Outputs'!$E$4:$E$500,Analysis!$Q56,'Unplanned Outputs'!$R$4:$R$500)</f>
        <v>0</v>
      </c>
      <c r="Y56" s="15"/>
      <c r="Z56" s="38">
        <f t="shared" ca="1" si="11"/>
        <v>1648</v>
      </c>
      <c r="AA56" s="38">
        <f t="shared" si="12"/>
        <v>0</v>
      </c>
      <c r="AB56" s="54">
        <f t="shared" ca="1" si="13"/>
        <v>1648</v>
      </c>
      <c r="AC56" s="65">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c r="AE56">
        <f t="shared" ca="1" si="14"/>
        <v>1197</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
+SUMIF(INDIRECT("'Output 8'!$H$4:$H$"&amp;$C$11),Analysis!Q56,INDIRECT("'Output 8'!$w$4:$w$"&amp;$C$11))
+SUMIF(INDIRECT("'Output 9'!$H$4:$H$"&amp;$C$12),Analysis!Q56,INDIRECT("'Output 9'!$w$4:$w$"&amp;$C$12))
+SUMIF(INDIRECT("'Output 10'!$H$4:$H$"&amp;$C$13),Analysis!Q56,INDIRECT("'Output 10'!$w$4:$w$"&amp;$C$13))</f>
        <v>1197</v>
      </c>
      <c r="AG56">
        <f>SUMIF('Unplanned Outputs'!$E$4:$E$500,Analysis!Q56,'Unplanned Outputs'!$U$4:$U$500)</f>
        <v>0</v>
      </c>
    </row>
    <row r="57" spans="17:33">
      <c r="Q57" s="31" t="s">
        <v>123</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18</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9</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5</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11"/>
        <v>32</v>
      </c>
      <c r="AA57" s="38">
        <f t="shared" si="12"/>
        <v>0</v>
      </c>
      <c r="AB57" s="54">
        <f t="shared" ca="1" si="13"/>
        <v>32</v>
      </c>
      <c r="AC57" s="65">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c r="AE57">
        <f t="shared" ca="1" si="14"/>
        <v>5</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
+SUMIF(INDIRECT("'Output 8'!$H$4:$H$"&amp;$C$11),Analysis!Q57,INDIRECT("'Output 8'!$w$4:$w$"&amp;$C$11))
+SUMIF(INDIRECT("'Output 9'!$H$4:$H$"&amp;$C$12),Analysis!Q57,INDIRECT("'Output 9'!$w$4:$w$"&amp;$C$12))
+SUMIF(INDIRECT("'Output 10'!$H$4:$H$"&amp;$C$13),Analysis!Q57,INDIRECT("'Output 10'!$w$4:$w$"&amp;$C$13))</f>
        <v>5</v>
      </c>
      <c r="AG57">
        <f>SUMIF('Unplanned Outputs'!$E$4:$E$500,Analysis!Q57,'Unplanned Outputs'!$U$4:$U$500)</f>
        <v>0</v>
      </c>
    </row>
    <row r="58" spans="17:33">
      <c r="Q58" s="31" t="s">
        <v>348</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11"/>
        <v>0</v>
      </c>
      <c r="AA58" s="38">
        <f t="shared" si="12"/>
        <v>0</v>
      </c>
      <c r="AB58" s="54">
        <f t="shared" ca="1" si="13"/>
        <v>0</v>
      </c>
      <c r="AC58" s="65">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c r="AE58">
        <f t="shared" ca="1" si="14"/>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
+SUMIF(INDIRECT("'Output 8'!$H$4:$H$"&amp;$C$11),Analysis!Q58,INDIRECT("'Output 8'!$w$4:$w$"&amp;$C$11))
+SUMIF(INDIRECT("'Output 9'!$H$4:$H$"&amp;$C$12),Analysis!Q58,INDIRECT("'Output 9'!$w$4:$w$"&amp;$C$12))
+SUMIF(INDIRECT("'Output 10'!$H$4:$H$"&amp;$C$13),Analysis!Q58,INDIRECT("'Output 10'!$w$4:$w$"&amp;$C$13))</f>
        <v>0</v>
      </c>
      <c r="AG58">
        <f>SUMIF('Unplanned Outputs'!$E$4:$E$500,Analysis!Q58,'Unplanned Outputs'!$U$4:$U$500)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11"/>
        <v>0</v>
      </c>
      <c r="AA59" s="38">
        <f t="shared" si="12"/>
        <v>0</v>
      </c>
      <c r="AB59" s="54">
        <f t="shared" ca="1" si="13"/>
        <v>0</v>
      </c>
      <c r="AC59" s="65">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c r="AE59">
        <f t="shared" ca="1" si="14"/>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
+SUMIF(INDIRECT("'Output 8'!$H$4:$H$"&amp;$C$11),Analysis!Q59,INDIRECT("'Output 8'!$w$4:$w$"&amp;$C$11))
+SUMIF(INDIRECT("'Output 9'!$H$4:$H$"&amp;$C$12),Analysis!Q59,INDIRECT("'Output 9'!$w$4:$w$"&amp;$C$12))
+SUMIF(INDIRECT("'Output 10'!$H$4:$H$"&amp;$C$13),Analysis!Q59,INDIRECT("'Output 10'!$w$4:$w$"&amp;$C$13))</f>
        <v>0</v>
      </c>
      <c r="AG59">
        <f>SUMIF('Unplanned Outputs'!$E$4:$E$500,Analysis!Q59,'Unplanned Outputs'!$U$4:$U$500)</f>
        <v>0</v>
      </c>
    </row>
    <row r="60" spans="17:33">
      <c r="Q60" s="31" t="s">
        <v>164</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10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11"/>
        <v>10</v>
      </c>
      <c r="AA60" s="38">
        <f t="shared" si="12"/>
        <v>0</v>
      </c>
      <c r="AB60" s="54">
        <f t="shared" ca="1" si="13"/>
        <v>10</v>
      </c>
      <c r="AC60" s="65">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c r="AE60">
        <f t="shared" ca="1" si="14"/>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
+SUMIF(INDIRECT("'Output 8'!$H$4:$H$"&amp;$C$11),Analysis!Q60,INDIRECT("'Output 8'!$w$4:$w$"&amp;$C$11))
+SUMIF(INDIRECT("'Output 9'!$H$4:$H$"&amp;$C$12),Analysis!Q60,INDIRECT("'Output 9'!$w$4:$w$"&amp;$C$12))
+SUMIF(INDIRECT("'Output 10'!$H$4:$H$"&amp;$C$13),Analysis!Q60,INDIRECT("'Output 10'!$w$4:$w$"&amp;$C$13))</f>
        <v>0</v>
      </c>
      <c r="AG60">
        <f>SUMIF('Unplanned Outputs'!$E$4:$E$500,Analysis!Q60,'Unplanned Outputs'!$U$4:$U$500)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11"/>
        <v>0</v>
      </c>
      <c r="AA61" s="38">
        <f t="shared" si="12"/>
        <v>0</v>
      </c>
      <c r="AB61" s="54">
        <f t="shared" ca="1" si="13"/>
        <v>0</v>
      </c>
      <c r="AC61" s="65">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c r="AE61">
        <f t="shared" ca="1" si="14"/>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
+SUMIF(INDIRECT("'Output 8'!$H$4:$H$"&amp;$C$11),Analysis!Q61,INDIRECT("'Output 8'!$w$4:$w$"&amp;$C$11))
+SUMIF(INDIRECT("'Output 9'!$H$4:$H$"&amp;$C$12),Analysis!Q61,INDIRECT("'Output 9'!$w$4:$w$"&amp;$C$12))
+SUMIF(INDIRECT("'Output 10'!$H$4:$H$"&amp;$C$13),Analysis!Q61,INDIRECT("'Output 10'!$w$4:$w$"&amp;$C$13))</f>
        <v>0</v>
      </c>
      <c r="AG61">
        <f>SUMIF('Unplanned Outputs'!$E$4:$E$500,Analysis!Q61,'Unplanned Outputs'!$U$4:$U$500)</f>
        <v>0</v>
      </c>
    </row>
    <row r="62" spans="17:33">
      <c r="Q62" s="31" t="s">
        <v>349</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11"/>
        <v>0</v>
      </c>
      <c r="AA62" s="38">
        <f t="shared" si="12"/>
        <v>0</v>
      </c>
      <c r="AB62" s="54">
        <f t="shared" ca="1" si="13"/>
        <v>0</v>
      </c>
      <c r="AC62" s="65">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c r="AE62">
        <f t="shared" ca="1" si="14"/>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
+SUMIF(INDIRECT("'Output 8'!$H$4:$H$"&amp;$C$11),Analysis!Q62,INDIRECT("'Output 8'!$w$4:$w$"&amp;$C$11))
+SUMIF(INDIRECT("'Output 9'!$H$4:$H$"&amp;$C$12),Analysis!Q62,INDIRECT("'Output 9'!$w$4:$w$"&amp;$C$12))
+SUMIF(INDIRECT("'Output 10'!$H$4:$H$"&amp;$C$13),Analysis!Q62,INDIRECT("'Output 10'!$w$4:$w$"&amp;$C$13))</f>
        <v>0</v>
      </c>
      <c r="AG62">
        <f>SUMIF('Unplanned Outputs'!$E$4:$E$500,Analysis!Q62,'Unplanned Outputs'!$U$4:$U$500)</f>
        <v>0</v>
      </c>
    </row>
    <row r="63" spans="17:33">
      <c r="Q63" s="31" t="s">
        <v>350</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11"/>
        <v>0</v>
      </c>
      <c r="AA63" s="38">
        <f t="shared" si="12"/>
        <v>0</v>
      </c>
      <c r="AB63" s="54">
        <f t="shared" ca="1" si="13"/>
        <v>0</v>
      </c>
      <c r="AC63" s="65">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c r="AE63">
        <f t="shared" ca="1" si="14"/>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
+SUMIF(INDIRECT("'Output 8'!$H$4:$H$"&amp;$C$11),Analysis!Q63,INDIRECT("'Output 8'!$w$4:$w$"&amp;$C$11))
+SUMIF(INDIRECT("'Output 9'!$H$4:$H$"&amp;$C$12),Analysis!Q63,INDIRECT("'Output 9'!$w$4:$w$"&amp;$C$12))
+SUMIF(INDIRECT("'Output 10'!$H$4:$H$"&amp;$C$13),Analysis!Q63,INDIRECT("'Output 10'!$w$4:$w$"&amp;$C$13))</f>
        <v>0</v>
      </c>
      <c r="AG63">
        <f>SUMIF('Unplanned Outputs'!$E$4:$E$500,Analysis!Q63,'Unplanned Outputs'!$U$4:$U$500)</f>
        <v>0</v>
      </c>
    </row>
    <row r="64" spans="17:33">
      <c r="Q64" s="31" t="s">
        <v>351</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11"/>
        <v>0</v>
      </c>
      <c r="AA64" s="38">
        <f t="shared" si="12"/>
        <v>0</v>
      </c>
      <c r="AB64" s="54">
        <f t="shared" ca="1" si="13"/>
        <v>0</v>
      </c>
      <c r="AC64" s="65">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c r="AE64">
        <f t="shared" ca="1" si="14"/>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
+SUMIF(INDIRECT("'Output 8'!$H$4:$H$"&amp;$C$11),Analysis!Q64,INDIRECT("'Output 8'!$w$4:$w$"&amp;$C$11))
+SUMIF(INDIRECT("'Output 9'!$H$4:$H$"&amp;$C$12),Analysis!Q64,INDIRECT("'Output 9'!$w$4:$w$"&amp;$C$12))
+SUMIF(INDIRECT("'Output 10'!$H$4:$H$"&amp;$C$13),Analysis!Q64,INDIRECT("'Output 10'!$w$4:$w$"&amp;$C$13))</f>
        <v>0</v>
      </c>
      <c r="AG64">
        <f>SUMIF('Unplanned Outputs'!$E$4:$E$500,Analysis!Q64,'Unplanned Outputs'!$U$4:$U$500)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11"/>
        <v>0</v>
      </c>
      <c r="AA65" s="38">
        <f t="shared" si="12"/>
        <v>0</v>
      </c>
      <c r="AB65" s="54">
        <f t="shared" ca="1" si="13"/>
        <v>0</v>
      </c>
      <c r="AC65" s="65">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c r="AE65">
        <f t="shared" ca="1" si="14"/>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
+SUMIF(INDIRECT("'Output 8'!$H$4:$H$"&amp;$C$11),Analysis!Q65,INDIRECT("'Output 8'!$w$4:$w$"&amp;$C$11))
+SUMIF(INDIRECT("'Output 9'!$H$4:$H$"&amp;$C$12),Analysis!Q65,INDIRECT("'Output 9'!$w$4:$w$"&amp;$C$12))
+SUMIF(INDIRECT("'Output 10'!$H$4:$H$"&amp;$C$13),Analysis!Q65,INDIRECT("'Output 10'!$w$4:$w$"&amp;$C$13))</f>
        <v>0</v>
      </c>
      <c r="AG65">
        <f>SUMIF('Unplanned Outputs'!$E$4:$E$500,Analysis!Q65,'Unplanned Outputs'!$U$4:$U$500)</f>
        <v>0</v>
      </c>
    </row>
    <row r="66" spans="17:33">
      <c r="Q66" s="31" t="s">
        <v>352</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11"/>
        <v>0</v>
      </c>
      <c r="AA66" s="38">
        <f t="shared" si="12"/>
        <v>0</v>
      </c>
      <c r="AB66" s="54">
        <f t="shared" ca="1" si="13"/>
        <v>0</v>
      </c>
      <c r="AC66" s="65">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c r="AE66">
        <f t="shared" ca="1" si="14"/>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
+SUMIF(INDIRECT("'Output 8'!$H$4:$H$"&amp;$C$11),Analysis!Q66,INDIRECT("'Output 8'!$w$4:$w$"&amp;$C$11))
+SUMIF(INDIRECT("'Output 9'!$H$4:$H$"&amp;$C$12),Analysis!Q66,INDIRECT("'Output 9'!$w$4:$w$"&amp;$C$12))
+SUMIF(INDIRECT("'Output 10'!$H$4:$H$"&amp;$C$13),Analysis!Q66,INDIRECT("'Output 10'!$w$4:$w$"&amp;$C$13))</f>
        <v>0</v>
      </c>
      <c r="AG66">
        <f>SUMIF('Unplanned Outputs'!$E$4:$E$500,Analysis!Q66,'Unplanned Outputs'!$U$4:$U$500)</f>
        <v>0</v>
      </c>
    </row>
    <row r="67" spans="17:33">
      <c r="Q67" s="31" t="s">
        <v>353</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11"/>
        <v>0</v>
      </c>
      <c r="AA67" s="38">
        <f t="shared" si="12"/>
        <v>0</v>
      </c>
      <c r="AB67" s="54">
        <f t="shared" ca="1" si="13"/>
        <v>0</v>
      </c>
      <c r="AC67" s="65">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c r="AE67">
        <f t="shared" ca="1" si="14"/>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
+SUMIF(INDIRECT("'Output 8'!$H$4:$H$"&amp;$C$11),Analysis!Q67,INDIRECT("'Output 8'!$w$4:$w$"&amp;$C$11))
+SUMIF(INDIRECT("'Output 9'!$H$4:$H$"&amp;$C$12),Analysis!Q67,INDIRECT("'Output 9'!$w$4:$w$"&amp;$C$12))
+SUMIF(INDIRECT("'Output 10'!$H$4:$H$"&amp;$C$13),Analysis!Q67,INDIRECT("'Output 10'!$w$4:$w$"&amp;$C$13))</f>
        <v>0</v>
      </c>
      <c r="AG67">
        <f>SUMIF('Unplanned Outputs'!$E$4:$E$500,Analysis!Q67,'Unplanned Outputs'!$U$4:$U$500)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5">SUM(R68:T68)</f>
        <v>0</v>
      </c>
      <c r="AA68" s="38">
        <f t="shared" ref="AA68:AA80" si="16">SUM(V68:X68)</f>
        <v>0</v>
      </c>
      <c r="AB68" s="54">
        <f t="shared" ref="AB68:AB80" ca="1" si="17">AA68+Z68</f>
        <v>0</v>
      </c>
      <c r="AC68" s="65">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c r="AE68">
        <f t="shared" ref="AE68:AE80" ca="1" si="18">SUM(AF68+AG68)</f>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
+SUMIF(INDIRECT("'Output 8'!$H$4:$H$"&amp;$C$11),Analysis!Q68,INDIRECT("'Output 8'!$w$4:$w$"&amp;$C$11))
+SUMIF(INDIRECT("'Output 9'!$H$4:$H$"&amp;$C$12),Analysis!Q68,INDIRECT("'Output 9'!$w$4:$w$"&amp;$C$12))
+SUMIF(INDIRECT("'Output 10'!$H$4:$H$"&amp;$C$13),Analysis!Q68,INDIRECT("'Output 10'!$w$4:$w$"&amp;$C$13))</f>
        <v>0</v>
      </c>
      <c r="AG68">
        <f>SUMIF('Unplanned Outputs'!$E$4:$E$500,Analysis!Q68,'Unplanned Outputs'!$U$4:$U$500)</f>
        <v>0</v>
      </c>
    </row>
    <row r="69" spans="17:33">
      <c r="Q69" s="31" t="s">
        <v>354</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5"/>
        <v>0</v>
      </c>
      <c r="AA69" s="38">
        <f t="shared" si="16"/>
        <v>0</v>
      </c>
      <c r="AB69" s="54">
        <f t="shared" ca="1" si="17"/>
        <v>0</v>
      </c>
      <c r="AC69" s="65">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c r="AE69">
        <f t="shared" ca="1" si="18"/>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
+SUMIF(INDIRECT("'Output 8'!$H$4:$H$"&amp;$C$11),Analysis!Q69,INDIRECT("'Output 8'!$w$4:$w$"&amp;$C$11))
+SUMIF(INDIRECT("'Output 9'!$H$4:$H$"&amp;$C$12),Analysis!Q69,INDIRECT("'Output 9'!$w$4:$w$"&amp;$C$12))
+SUMIF(INDIRECT("'Output 10'!$H$4:$H$"&amp;$C$13),Analysis!Q69,INDIRECT("'Output 10'!$w$4:$w$"&amp;$C$13))</f>
        <v>0</v>
      </c>
      <c r="AG69">
        <f>SUMIF('Unplanned Outputs'!$E$4:$E$500,Analysis!Q69,'Unplanned Outputs'!$U$4:$U$500)</f>
        <v>0</v>
      </c>
    </row>
    <row r="70" spans="17:33">
      <c r="Q70" s="31" t="s">
        <v>355</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5"/>
        <v>0</v>
      </c>
      <c r="AA70" s="38">
        <f t="shared" si="16"/>
        <v>0</v>
      </c>
      <c r="AB70" s="54">
        <f t="shared" ca="1" si="17"/>
        <v>0</v>
      </c>
      <c r="AC70" s="65">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c r="AE70">
        <f t="shared" ca="1" si="18"/>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
+SUMIF(INDIRECT("'Output 8'!$H$4:$H$"&amp;$C$11),Analysis!Q70,INDIRECT("'Output 8'!$w$4:$w$"&amp;$C$11))
+SUMIF(INDIRECT("'Output 9'!$H$4:$H$"&amp;$C$12),Analysis!Q70,INDIRECT("'Output 9'!$w$4:$w$"&amp;$C$12))
+SUMIF(INDIRECT("'Output 10'!$H$4:$H$"&amp;$C$13),Analysis!Q70,INDIRECT("'Output 10'!$w$4:$w$"&amp;$C$13))</f>
        <v>0</v>
      </c>
      <c r="AG70">
        <f>SUMIF('Unplanned Outputs'!$E$4:$E$500,Analysis!Q70,'Unplanned Outputs'!$U$4:$U$500)</f>
        <v>0</v>
      </c>
    </row>
    <row r="71" spans="17:33">
      <c r="Q71" s="31" t="s">
        <v>356</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5"/>
        <v>0</v>
      </c>
      <c r="AA71" s="38">
        <f t="shared" si="16"/>
        <v>0</v>
      </c>
      <c r="AB71" s="54">
        <f t="shared" ca="1" si="17"/>
        <v>0</v>
      </c>
      <c r="AC71" s="65">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c r="AE71">
        <f t="shared" ca="1" si="18"/>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
+SUMIF(INDIRECT("'Output 8'!$H$4:$H$"&amp;$C$11),Analysis!Q71,INDIRECT("'Output 8'!$w$4:$w$"&amp;$C$11))
+SUMIF(INDIRECT("'Output 9'!$H$4:$H$"&amp;$C$12),Analysis!Q71,INDIRECT("'Output 9'!$w$4:$w$"&amp;$C$12))
+SUMIF(INDIRECT("'Output 10'!$H$4:$H$"&amp;$C$13),Analysis!Q71,INDIRECT("'Output 10'!$w$4:$w$"&amp;$C$13))</f>
        <v>0</v>
      </c>
      <c r="AG71">
        <f>SUMIF('Unplanned Outputs'!$E$4:$E$500,Analysis!Q71,'Unplanned Outputs'!$U$4:$U$500)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9">SUM(R72:T72)</f>
        <v>0</v>
      </c>
      <c r="AA72" s="38">
        <f t="shared" ref="AA72:AA75" si="20">SUM(V72:X72)</f>
        <v>0</v>
      </c>
      <c r="AB72" s="54">
        <f t="shared" ref="AB72:AB75" ca="1" si="21">AA72+Z72</f>
        <v>0</v>
      </c>
      <c r="AC72" s="65">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c r="AE72">
        <f t="shared" ca="1" si="18"/>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
+SUMIF(INDIRECT("'Output 8'!$H$4:$H$"&amp;$C$11),Analysis!Q72,INDIRECT("'Output 8'!$w$4:$w$"&amp;$C$11))
+SUMIF(INDIRECT("'Output 9'!$H$4:$H$"&amp;$C$12),Analysis!Q72,INDIRECT("'Output 9'!$w$4:$w$"&amp;$C$12))
+SUMIF(INDIRECT("'Output 10'!$H$4:$H$"&amp;$C$13),Analysis!Q72,INDIRECT("'Output 10'!$w$4:$w$"&amp;$C$13))</f>
        <v>0</v>
      </c>
      <c r="AG72">
        <f>SUMIF('Unplanned Outputs'!$E$4:$E$500,Analysis!Q72,'Unplanned Outputs'!$U$4:$U$500)</f>
        <v>0</v>
      </c>
    </row>
    <row r="73" spans="17:33">
      <c r="Q73" s="31" t="s">
        <v>357</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9"/>
        <v>0</v>
      </c>
      <c r="AA73" s="38">
        <f t="shared" si="20"/>
        <v>0</v>
      </c>
      <c r="AB73" s="54">
        <f t="shared" ca="1" si="21"/>
        <v>0</v>
      </c>
      <c r="AC73" s="65">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c r="AE73">
        <f t="shared" ca="1" si="18"/>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
+SUMIF(INDIRECT("'Output 8'!$H$4:$H$"&amp;$C$11),Analysis!Q73,INDIRECT("'Output 8'!$w$4:$w$"&amp;$C$11))
+SUMIF(INDIRECT("'Output 9'!$H$4:$H$"&amp;$C$12),Analysis!Q73,INDIRECT("'Output 9'!$w$4:$w$"&amp;$C$12))
+SUMIF(INDIRECT("'Output 10'!$H$4:$H$"&amp;$C$13),Analysis!Q73,INDIRECT("'Output 10'!$w$4:$w$"&amp;$C$13))</f>
        <v>0</v>
      </c>
      <c r="AG73">
        <f>SUMIF('Unplanned Outputs'!$E$4:$E$500,Analysis!Q73,'Unplanned Outputs'!$U$4:$U$500)</f>
        <v>0</v>
      </c>
    </row>
    <row r="74" spans="17:33">
      <c r="Q74" s="31" t="s">
        <v>268</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9"/>
        <v>0</v>
      </c>
      <c r="AA74" s="38">
        <f t="shared" si="20"/>
        <v>0</v>
      </c>
      <c r="AB74" s="54">
        <f t="shared" ca="1" si="21"/>
        <v>0</v>
      </c>
      <c r="AC74" s="65">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c r="AE74">
        <f t="shared" ca="1" si="18"/>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
+SUMIF(INDIRECT("'Output 8'!$H$4:$H$"&amp;$C$11),Analysis!Q74,INDIRECT("'Output 8'!$w$4:$w$"&amp;$C$11))
+SUMIF(INDIRECT("'Output 9'!$H$4:$H$"&amp;$C$12),Analysis!Q74,INDIRECT("'Output 9'!$w$4:$w$"&amp;$C$12))
+SUMIF(INDIRECT("'Output 10'!$H$4:$H$"&amp;$C$13),Analysis!Q74,INDIRECT("'Output 10'!$w$4:$w$"&amp;$C$13))</f>
        <v>0</v>
      </c>
      <c r="AG74">
        <f>SUMIF('Unplanned Outputs'!$E$4:$E$500,Analysis!Q74,'Unplanned Outputs'!$U$4:$U$500)</f>
        <v>0</v>
      </c>
    </row>
    <row r="75" spans="17:33">
      <c r="Q75" s="31" t="s">
        <v>358</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9"/>
        <v>0</v>
      </c>
      <c r="AA75" s="38">
        <f t="shared" si="20"/>
        <v>0</v>
      </c>
      <c r="AB75" s="54">
        <f t="shared" ca="1" si="21"/>
        <v>0</v>
      </c>
      <c r="AC75" s="65">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c r="AE75">
        <f t="shared" ca="1" si="18"/>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
+SUMIF(INDIRECT("'Output 8'!$H$4:$H$"&amp;$C$11),Analysis!Q75,INDIRECT("'Output 8'!$w$4:$w$"&amp;$C$11))
+SUMIF(INDIRECT("'Output 9'!$H$4:$H$"&amp;$C$12),Analysis!Q75,INDIRECT("'Output 9'!$w$4:$w$"&amp;$C$12))
+SUMIF(INDIRECT("'Output 10'!$H$4:$H$"&amp;$C$13),Analysis!Q75,INDIRECT("'Output 10'!$w$4:$w$"&amp;$C$13))</f>
        <v>0</v>
      </c>
      <c r="AG75">
        <f>SUMIF('Unplanned Outputs'!$E$4:$E$500,Analysis!Q75,'Unplanned Outputs'!$U$4:$U$500)</f>
        <v>0</v>
      </c>
    </row>
    <row r="76" spans="17:33">
      <c r="Q76" s="31" t="s">
        <v>359</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5"/>
        <v>0</v>
      </c>
      <c r="AA76" s="38">
        <f t="shared" si="16"/>
        <v>0</v>
      </c>
      <c r="AB76" s="54">
        <f t="shared" ca="1" si="17"/>
        <v>0</v>
      </c>
      <c r="AC76" s="65">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c r="AE76">
        <f t="shared" ca="1" si="18"/>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
+SUMIF(INDIRECT("'Output 8'!$H$4:$H$"&amp;$C$11),Analysis!Q76,INDIRECT("'Output 8'!$w$4:$w$"&amp;$C$11))
+SUMIF(INDIRECT("'Output 9'!$H$4:$H$"&amp;$C$12),Analysis!Q76,INDIRECT("'Output 9'!$w$4:$w$"&amp;$C$12))
+SUMIF(INDIRECT("'Output 10'!$H$4:$H$"&amp;$C$13),Analysis!Q76,INDIRECT("'Output 10'!$w$4:$w$"&amp;$C$13))</f>
        <v>0</v>
      </c>
      <c r="AG76">
        <f>SUMIF('Unplanned Outputs'!$E$4:$E$500,Analysis!Q76,'Unplanned Outputs'!$U$4:$U$500)</f>
        <v>0</v>
      </c>
    </row>
    <row r="77" spans="17:3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5"/>
        <v>0</v>
      </c>
      <c r="AA77" s="38">
        <f t="shared" si="16"/>
        <v>0</v>
      </c>
      <c r="AB77" s="54">
        <f t="shared" ca="1" si="17"/>
        <v>0</v>
      </c>
      <c r="AC77" s="65">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c r="AE77">
        <f t="shared" ca="1" si="18"/>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
+SUMIF(INDIRECT("'Output 7'!$H$4:$H$"&amp;$C$10),Analysis!Q77,INDIRECT("'Output 7'!$w$4:$w$"&amp;$C$10))
+SUMIF(INDIRECT("'Output 8'!$H$4:$H$"&amp;$C$11),Analysis!Q77,INDIRECT("'Output 8'!$w$4:$w$"&amp;$C$11))
+SUMIF(INDIRECT("'Output 9'!$H$4:$H$"&amp;$C$12),Analysis!Q77,INDIRECT("'Output 9'!$w$4:$w$"&amp;$C$12))
+SUMIF(INDIRECT("'Output 10'!$H$4:$H$"&amp;$C$13),Analysis!Q77,INDIRECT("'Output 10'!$w$4:$w$"&amp;$C$13))</f>
        <v>0</v>
      </c>
      <c r="AG77">
        <f>SUMIF('Unplanned Outputs'!$E$4:$E$500,Analysis!Q77,'Unplanned Outputs'!$U$4:$U$500)</f>
        <v>0</v>
      </c>
    </row>
    <row r="78" spans="17:33">
      <c r="Q78" s="31" t="s">
        <v>360</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5"/>
        <v>0</v>
      </c>
      <c r="AA78" s="38">
        <f t="shared" si="16"/>
        <v>0</v>
      </c>
      <c r="AB78" s="54">
        <f t="shared" ca="1" si="17"/>
        <v>0</v>
      </c>
      <c r="AC78" s="65">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c r="AE78">
        <f t="shared" ca="1" si="18"/>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
+SUMIF(INDIRECT("'Output 7'!$H$4:$H$"&amp;$C$10),Analysis!Q78,INDIRECT("'Output 7'!$w$4:$w$"&amp;$C$10))
+SUMIF(INDIRECT("'Output 8'!$H$4:$H$"&amp;$C$11),Analysis!Q78,INDIRECT("'Output 8'!$w$4:$w$"&amp;$C$11))
+SUMIF(INDIRECT("'Output 9'!$H$4:$H$"&amp;$C$12),Analysis!Q78,INDIRECT("'Output 9'!$w$4:$w$"&amp;$C$12))
+SUMIF(INDIRECT("'Output 10'!$H$4:$H$"&amp;$C$13),Analysis!Q78,INDIRECT("'Output 10'!$w$4:$w$"&amp;$C$13))</f>
        <v>0</v>
      </c>
      <c r="AG78">
        <f>SUMIF('Unplanned Outputs'!$E$4:$E$500,Analysis!Q78,'Unplanned Outputs'!$U$4:$U$500)</f>
        <v>0</v>
      </c>
    </row>
    <row r="79" spans="17:33">
      <c r="Q79" s="31" t="s">
        <v>361</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5"/>
        <v>0</v>
      </c>
      <c r="AA79" s="38">
        <f t="shared" si="16"/>
        <v>0</v>
      </c>
      <c r="AB79" s="54">
        <f t="shared" ca="1" si="17"/>
        <v>0</v>
      </c>
      <c r="AC79" s="65">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c r="AE79">
        <f t="shared" ca="1" si="18"/>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
+SUMIF(INDIRECT("'Output 7'!$H$4:$H$"&amp;$C$10),Analysis!Q79,INDIRECT("'Output 7'!$w$4:$w$"&amp;$C$10))
+SUMIF(INDIRECT("'Output 8'!$H$4:$H$"&amp;$C$11),Analysis!Q79,INDIRECT("'Output 8'!$w$4:$w$"&amp;$C$11))
+SUMIF(INDIRECT("'Output 9'!$H$4:$H$"&amp;$C$12),Analysis!Q79,INDIRECT("'Output 9'!$w$4:$w$"&amp;$C$12))
+SUMIF(INDIRECT("'Output 10'!$H$4:$H$"&amp;$C$13),Analysis!Q79,INDIRECT("'Output 10'!$w$4:$w$"&amp;$C$13))</f>
        <v>0</v>
      </c>
      <c r="AG79">
        <f>SUMIF('Unplanned Outputs'!$E$4:$E$500,Analysis!Q79,'Unplanned Outputs'!$U$4:$U$500)</f>
        <v>0</v>
      </c>
    </row>
    <row r="80" spans="17:33">
      <c r="Q80" s="31" t="s">
        <v>362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5"/>
        <v>0</v>
      </c>
      <c r="AA80" s="38">
        <f t="shared" si="16"/>
        <v>0</v>
      </c>
      <c r="AB80" s="54">
        <f t="shared" ca="1" si="17"/>
        <v>0</v>
      </c>
      <c r="AC80" s="66">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c r="AE80">
        <f t="shared" ca="1" si="18"/>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
+SUMIF(INDIRECT("'Output 7'!$H$4:$H$"&amp;$C$10),Analysis!Q80,INDIRECT("'Output 7'!$w$4:$w$"&amp;$C$10))
+SUMIF(INDIRECT("'Output 8'!$H$4:$H$"&amp;$C$11),Analysis!Q80,INDIRECT("'Output 8'!$w$4:$w$"&amp;$C$11))
+SUMIF(INDIRECT("'Output 9'!$H$4:$H$"&amp;$C$12),Analysis!Q80,INDIRECT("'Output 9'!$w$4:$w$"&amp;$C$12))
+SUMIF(INDIRECT("'Output 10'!$H$4:$H$"&amp;$C$13),Analysis!Q80,INDIRECT("'Output 10'!$w$4:$w$"&amp;$C$13))</f>
        <v>0</v>
      </c>
      <c r="AG80">
        <f>SUMIF('Unplanned Outputs'!$E$4:$E$500,Analysis!Q80,'Unplanned Outputs'!$U$4:$U$500)</f>
        <v>0</v>
      </c>
    </row>
  </sheetData>
  <mergeCells count="6">
    <mergeCell ref="A1:C2"/>
    <mergeCell ref="E1:O2"/>
    <mergeCell ref="V2:X2"/>
    <mergeCell ref="R2:T2"/>
    <mergeCell ref="Z2:AC2"/>
    <mergeCell ref="R1:AC1"/>
  </mergeCells>
  <phoneticPr fontId="14" type="noConversion"/>
  <conditionalFormatting sqref="F4:F37">
    <cfRule type="notContainsText" dxfId="3" priority="4" operator="notContains" text="O.">
      <formula>ISERROR(SEARCH("O.",F4))</formula>
    </cfRule>
  </conditionalFormatting>
  <conditionalFormatting sqref="F4:O7 F8 F9:L37 H8:L8 M8:O40">
    <cfRule type="containsErrors" dxfId="2" priority="7">
      <formula>ISERROR(F4)</formula>
    </cfRule>
  </conditionalFormatting>
  <conditionalFormatting sqref="G4:O7 H8:L8 M8:O40 G9:L37">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heetViews>
  <sheetFormatPr defaultRowHeight="14.45"/>
  <cols>
    <col min="2" max="2" width="73.42578125" customWidth="1"/>
    <col min="3" max="3" width="72.5703125" customWidth="1"/>
  </cols>
  <sheetData>
    <row r="1" spans="1:3">
      <c r="A1" s="44" t="s">
        <v>5</v>
      </c>
      <c r="B1" s="45" t="s">
        <v>6</v>
      </c>
      <c r="C1" s="45" t="s">
        <v>7</v>
      </c>
    </row>
    <row r="2" spans="1:3">
      <c r="A2" s="46">
        <v>44470</v>
      </c>
      <c r="B2" s="47"/>
      <c r="C2" s="47"/>
    </row>
    <row r="3" spans="1:3">
      <c r="A3" s="46">
        <v>44501</v>
      </c>
      <c r="B3" s="47"/>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c r="C10" s="50"/>
    </row>
    <row r="11" spans="1:3">
      <c r="A11" s="46">
        <v>44743</v>
      </c>
      <c r="B11" s="47"/>
      <c r="C11" s="47"/>
    </row>
    <row r="12" spans="1:3">
      <c r="A12" s="46">
        <v>44774</v>
      </c>
      <c r="B12" s="47"/>
      <c r="C12" s="47"/>
    </row>
    <row r="13" spans="1:3">
      <c r="A13" s="46">
        <v>44805</v>
      </c>
      <c r="B13" s="47"/>
      <c r="C13" s="47"/>
    </row>
    <row r="14" spans="1:3">
      <c r="A14" s="46">
        <v>44835</v>
      </c>
      <c r="B14" s="47"/>
      <c r="C14" s="47"/>
    </row>
    <row r="15" spans="1:3">
      <c r="A15" s="46">
        <v>44866</v>
      </c>
      <c r="B15" s="47"/>
      <c r="C15" s="47"/>
    </row>
    <row r="16" spans="1:3">
      <c r="A16" s="46">
        <v>44896</v>
      </c>
      <c r="B16" s="47"/>
      <c r="C16" s="47"/>
    </row>
    <row r="17" spans="1:3">
      <c r="A17" s="46">
        <v>44927</v>
      </c>
      <c r="B17" s="47"/>
      <c r="C17" s="47"/>
    </row>
    <row r="18" spans="1:3">
      <c r="A18" s="46">
        <v>44958</v>
      </c>
      <c r="B18" s="47"/>
      <c r="C18" s="47"/>
    </row>
    <row r="19" spans="1:3">
      <c r="A19" s="46">
        <v>44986</v>
      </c>
      <c r="B19" s="47"/>
      <c r="C19" s="47"/>
    </row>
    <row r="20" spans="1:3">
      <c r="A20" s="46">
        <v>45017</v>
      </c>
      <c r="B20" s="47"/>
      <c r="C20" s="47"/>
    </row>
    <row r="21" spans="1:3">
      <c r="A21" s="46">
        <v>45047</v>
      </c>
      <c r="B21" s="47"/>
      <c r="C21" s="47"/>
    </row>
    <row r="22" spans="1:3">
      <c r="A22" s="46">
        <v>45078</v>
      </c>
      <c r="B22" s="47"/>
      <c r="C22" s="47"/>
    </row>
    <row r="23" spans="1:3">
      <c r="A23" s="46">
        <v>45108</v>
      </c>
      <c r="B23" s="47"/>
      <c r="C23" s="47"/>
    </row>
    <row r="24" spans="1:3">
      <c r="A24" s="46">
        <v>45139</v>
      </c>
      <c r="B24" s="47"/>
      <c r="C24" s="47"/>
    </row>
    <row r="25" spans="1:3">
      <c r="A25" s="46">
        <v>45170</v>
      </c>
      <c r="B25" s="47"/>
      <c r="C25"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sqref="A1:A2"/>
    </sheetView>
  </sheetViews>
  <sheetFormatPr defaultColWidth="8.85546875" defaultRowHeight="14.45"/>
  <cols>
    <col min="1" max="1" width="16" style="2" customWidth="1"/>
    <col min="2" max="2" width="9.140625" style="2" customWidth="1"/>
    <col min="3" max="3" width="29.85546875" style="3" customWidth="1"/>
    <col min="4" max="4" width="11.5703125" style="3" customWidth="1"/>
    <col min="5" max="5" width="52.42578125" style="3" customWidth="1"/>
    <col min="6" max="6" width="11.140625" style="3" customWidth="1"/>
    <col min="7" max="8" width="15.140625" style="3" customWidth="1"/>
    <col min="9" max="9" width="67.42578125" style="3" customWidth="1"/>
    <col min="10" max="10" width="44.5703125" style="3" customWidth="1"/>
    <col min="11" max="11" width="18.5703125" customWidth="1"/>
    <col min="12" max="12" width="35.140625" customWidth="1"/>
    <col min="13" max="13" width="15.5703125" customWidth="1"/>
    <col min="14" max="14" width="47.42578125" customWidth="1"/>
    <col min="15" max="16384" width="8.85546875" style="3"/>
  </cols>
  <sheetData>
    <row r="1" spans="1:10" ht="15.75" customHeight="1">
      <c r="A1" s="81" t="s">
        <v>8</v>
      </c>
      <c r="B1" s="82" t="s">
        <v>9</v>
      </c>
      <c r="C1" s="82"/>
      <c r="D1" s="82"/>
      <c r="E1" s="82"/>
      <c r="F1" s="82"/>
      <c r="G1" s="82"/>
      <c r="H1" s="82"/>
      <c r="I1" s="82"/>
      <c r="J1" s="82"/>
    </row>
    <row r="2" spans="1:10" ht="15.75" customHeight="1">
      <c r="A2" s="81"/>
      <c r="B2" s="82"/>
      <c r="C2" s="82"/>
      <c r="D2" s="82"/>
      <c r="E2" s="82"/>
      <c r="F2" s="82"/>
      <c r="G2" s="82"/>
      <c r="H2" s="82"/>
      <c r="I2" s="82"/>
      <c r="J2" s="82"/>
    </row>
    <row r="3" spans="1:10" ht="27.75" customHeight="1">
      <c r="A3" s="79" t="s">
        <v>10</v>
      </c>
      <c r="B3" s="79"/>
      <c r="C3" s="79"/>
      <c r="D3" s="80" t="s">
        <v>11</v>
      </c>
      <c r="E3" s="80"/>
      <c r="F3" s="80"/>
      <c r="G3" s="80"/>
      <c r="H3" s="80"/>
      <c r="I3" s="80"/>
      <c r="J3" s="80"/>
    </row>
    <row r="4" spans="1:10" ht="57" customHeight="1">
      <c r="A4" s="12"/>
      <c r="B4" s="12" t="s">
        <v>12</v>
      </c>
      <c r="C4" s="12" t="s">
        <v>13</v>
      </c>
      <c r="D4" s="12" t="s">
        <v>14</v>
      </c>
      <c r="E4" s="12" t="s">
        <v>15</v>
      </c>
      <c r="F4" s="12" t="s">
        <v>16</v>
      </c>
      <c r="G4" s="12" t="s">
        <v>17</v>
      </c>
      <c r="H4" s="12" t="s">
        <v>18</v>
      </c>
      <c r="I4" s="12" t="s">
        <v>19</v>
      </c>
      <c r="J4" s="12" t="s">
        <v>20</v>
      </c>
    </row>
    <row r="5" spans="1:10" ht="28.9">
      <c r="A5" s="81" t="s">
        <v>10</v>
      </c>
      <c r="B5" s="83" t="s">
        <v>21</v>
      </c>
      <c r="C5" s="83" t="s">
        <v>22</v>
      </c>
      <c r="D5" s="23" t="s">
        <v>23</v>
      </c>
      <c r="E5" s="1" t="s">
        <v>24</v>
      </c>
      <c r="F5" s="2" t="s">
        <v>25</v>
      </c>
      <c r="G5" s="2" t="s">
        <v>26</v>
      </c>
      <c r="H5" s="2" t="s">
        <v>27</v>
      </c>
      <c r="I5" s="1"/>
      <c r="J5" s="84"/>
    </row>
    <row r="6" spans="1:10" ht="43.15">
      <c r="A6" s="81"/>
      <c r="B6" s="83"/>
      <c r="C6" s="83"/>
      <c r="D6" s="18" t="s">
        <v>28</v>
      </c>
      <c r="E6" s="1" t="s">
        <v>29</v>
      </c>
      <c r="F6" s="2" t="s">
        <v>30</v>
      </c>
      <c r="G6" s="2" t="s">
        <v>31</v>
      </c>
      <c r="H6" s="2" t="s">
        <v>32</v>
      </c>
      <c r="I6" s="1"/>
      <c r="J6" s="85"/>
    </row>
    <row r="7" spans="1:10" ht="43.15">
      <c r="A7" s="81"/>
      <c r="B7" s="83"/>
      <c r="C7" s="83"/>
      <c r="D7" s="18" t="s">
        <v>33</v>
      </c>
      <c r="E7" s="3" t="s">
        <v>34</v>
      </c>
      <c r="F7" s="2">
        <v>5</v>
      </c>
      <c r="G7" s="2" t="s">
        <v>35</v>
      </c>
      <c r="H7" s="2">
        <v>2.4</v>
      </c>
      <c r="I7" s="1"/>
      <c r="J7" s="85"/>
    </row>
    <row r="8" spans="1:10">
      <c r="F8"/>
      <c r="G8"/>
      <c r="H8"/>
      <c r="I8" s="63"/>
    </row>
    <row r="9" spans="1:10">
      <c r="F9"/>
      <c r="G9"/>
      <c r="H9"/>
      <c r="I9" s="63"/>
    </row>
    <row r="10" spans="1:10">
      <c r="F10"/>
      <c r="G10"/>
      <c r="H10"/>
      <c r="I10" s="63" t="s">
        <v>36</v>
      </c>
      <c r="J10" s="3" t="s">
        <v>37</v>
      </c>
    </row>
    <row r="11" spans="1:10" ht="28.9">
      <c r="D11" s="3">
        <v>1</v>
      </c>
      <c r="E11" s="63" t="str">
        <f>'Output 1'!C$4</f>
        <v>Phased restoration of native oyster reefs in the Solent is completed.</v>
      </c>
      <c r="F11"/>
      <c r="G11"/>
      <c r="H11"/>
      <c r="I11" s="63" t="s">
        <v>38</v>
      </c>
      <c r="J11" s="3" t="s">
        <v>39</v>
      </c>
    </row>
    <row r="12" spans="1:10" ht="28.9">
      <c r="D12" s="3">
        <v>2</v>
      </c>
      <c r="E12" s="63" t="str">
        <f>'Output 2'!C$4</f>
        <v>Benefits of restored oyster reefs demonstrate through a report and the production of a film.</v>
      </c>
      <c r="F12"/>
      <c r="G12"/>
      <c r="H12"/>
      <c r="I12" s="63" t="s">
        <v>38</v>
      </c>
      <c r="J12" s="3" t="s">
        <v>40</v>
      </c>
    </row>
    <row r="13" spans="1:10" ht="57.6">
      <c r="D13" s="3">
        <v>3</v>
      </c>
      <c r="E13" s="63" t="str">
        <f>'Output 3'!C$4</f>
        <v>Produce feasibility report for the potential for integrated saltmarsh, seagrass and oyster restoration</v>
      </c>
      <c r="F13"/>
      <c r="G13"/>
      <c r="H13"/>
      <c r="I13" s="63" t="s">
        <v>41</v>
      </c>
      <c r="J13" s="3" t="s">
        <v>42</v>
      </c>
    </row>
    <row r="14" spans="1:10" ht="28.9">
      <c r="D14" s="3">
        <v>4</v>
      </c>
      <c r="E14" s="63" t="str">
        <f>'Output 4'!C$4</f>
        <v>Implement restoration of seagrass and saltmarsh close to oyster restoration sites.</v>
      </c>
      <c r="F14"/>
      <c r="G14"/>
      <c r="H14"/>
      <c r="I14" s="63" t="s">
        <v>41</v>
      </c>
      <c r="J14" s="3" t="s">
        <v>43</v>
      </c>
    </row>
    <row r="15" spans="1:10" ht="57.6">
      <c r="D15" s="3">
        <v>5</v>
      </c>
      <c r="E15" s="3" t="str">
        <f>'Output 5'!C$4</f>
        <v>Develop a report detailing lessons learned from this integrated approach, benefits from restoring the habitats simulatneously, and considering other target sites for the restoration approach to be applied.</v>
      </c>
      <c r="F15"/>
      <c r="G15"/>
      <c r="H15"/>
      <c r="I15" s="63" t="s">
        <v>41</v>
      </c>
      <c r="J15" s="3" t="s">
        <v>44</v>
      </c>
    </row>
    <row r="16" spans="1:10">
      <c r="F16"/>
      <c r="G16"/>
      <c r="H16"/>
    </row>
    <row r="17" spans="6:8">
      <c r="F17"/>
      <c r="G17" s="7"/>
      <c r="H17"/>
    </row>
    <row r="18" spans="6:8">
      <c r="F18"/>
      <c r="G18" s="52"/>
      <c r="H18"/>
    </row>
    <row r="19" spans="6:8">
      <c r="F19"/>
      <c r="G19" s="7"/>
      <c r="H19"/>
    </row>
    <row r="20" spans="6:8">
      <c r="F20" s="2"/>
      <c r="G20" s="7"/>
    </row>
    <row r="21" spans="6:8">
      <c r="F21" s="7"/>
      <c r="G21" s="7"/>
      <c r="H21"/>
    </row>
    <row r="22" spans="6:8">
      <c r="F22" s="7"/>
      <c r="G22" s="7"/>
      <c r="H22"/>
    </row>
    <row r="23" spans="6:8">
      <c r="F23" s="7"/>
      <c r="G23"/>
      <c r="H23"/>
    </row>
    <row r="24" spans="6:8">
      <c r="F24" s="7"/>
      <c r="G24"/>
      <c r="H24"/>
    </row>
    <row r="25" spans="6:8">
      <c r="F25" s="7"/>
      <c r="G25"/>
      <c r="H25"/>
    </row>
    <row r="26" spans="6:8">
      <c r="F26" s="7"/>
      <c r="G26" s="7"/>
      <c r="H26"/>
    </row>
    <row r="27" spans="6:8">
      <c r="F27" s="7"/>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7"/>
  <sheetViews>
    <sheetView zoomScale="70" zoomScaleNormal="70" workbookViewId="0">
      <pane xSplit="8" ySplit="3" topLeftCell="P4" activePane="bottomRight" state="frozen"/>
      <selection pane="bottomRight" activeCell="V8" sqref="V8"/>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5703125" style="15" customWidth="1"/>
    <col min="9" max="9" width="67" style="15" customWidth="1"/>
    <col min="10" max="10" width="44.5703125" style="15" customWidth="1"/>
    <col min="11" max="11" width="9.85546875" style="16" customWidth="1"/>
    <col min="12" max="12" width="55" style="15" customWidth="1"/>
    <col min="13" max="13" width="9.85546875" style="16" customWidth="1"/>
    <col min="14" max="14" width="55.5703125" style="15" customWidth="1"/>
    <col min="15" max="15" width="9.85546875" style="16" customWidth="1"/>
    <col min="16" max="16" width="55.42578125" style="15" customWidth="1"/>
    <col min="17" max="17" width="10" style="16" customWidth="1"/>
    <col min="18" max="18" width="55.42578125" style="15" customWidth="1"/>
    <col min="19" max="19" width="10.140625" style="15" customWidth="1"/>
    <col min="20" max="20" width="56" style="15" customWidth="1"/>
    <col min="21" max="21" width="10.140625" style="16" customWidth="1"/>
    <col min="22" max="22" width="55.42578125" style="15" customWidth="1"/>
    <col min="23" max="23" width="0" style="15" hidden="1" customWidth="1"/>
    <col min="24" max="24" width="19.42578125" style="15" hidden="1"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39" customHeight="1">
      <c r="A2" s="19" t="s">
        <v>47</v>
      </c>
      <c r="B2" s="81" t="s">
        <v>48</v>
      </c>
      <c r="C2" s="81" t="s">
        <v>13</v>
      </c>
      <c r="D2" s="81" t="s">
        <v>49</v>
      </c>
      <c r="E2" s="81" t="s">
        <v>15</v>
      </c>
      <c r="F2" s="81" t="s">
        <v>50</v>
      </c>
      <c r="G2" s="81" t="s">
        <v>51</v>
      </c>
      <c r="H2" s="81" t="s">
        <v>52</v>
      </c>
      <c r="I2" s="81" t="s">
        <v>19</v>
      </c>
      <c r="J2" s="83" t="s">
        <v>53</v>
      </c>
      <c r="K2" s="81" t="s">
        <v>54</v>
      </c>
      <c r="L2" s="81"/>
      <c r="M2" s="83" t="s">
        <v>55</v>
      </c>
      <c r="N2" s="83"/>
      <c r="O2" s="81" t="s">
        <v>56</v>
      </c>
      <c r="P2" s="81"/>
      <c r="Q2" s="83" t="s">
        <v>57</v>
      </c>
      <c r="R2" s="83"/>
      <c r="S2" s="81" t="s">
        <v>58</v>
      </c>
      <c r="T2" s="81"/>
      <c r="U2" s="83" t="s">
        <v>59</v>
      </c>
      <c r="V2" s="83"/>
      <c r="W2" s="81" t="s">
        <v>60</v>
      </c>
      <c r="X2" s="81"/>
    </row>
    <row r="3" spans="1:24">
      <c r="A3" s="19">
        <f>COUNTIF(D4:D8,"&lt;&gt;")</f>
        <v>5</v>
      </c>
      <c r="B3" s="81"/>
      <c r="C3" s="81"/>
      <c r="D3" s="81"/>
      <c r="E3" s="81"/>
      <c r="F3" s="81"/>
      <c r="G3" s="81"/>
      <c r="H3" s="81"/>
      <c r="I3" s="81"/>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29.1" customHeight="1">
      <c r="A4" s="81" t="s">
        <v>62</v>
      </c>
      <c r="B4" s="83" t="s">
        <v>63</v>
      </c>
      <c r="C4" s="83" t="s">
        <v>64</v>
      </c>
      <c r="D4" s="23" t="s">
        <v>65</v>
      </c>
      <c r="E4" s="21" t="s">
        <v>66</v>
      </c>
      <c r="F4" s="2"/>
      <c r="G4" s="2" t="s">
        <v>67</v>
      </c>
      <c r="H4" s="2" t="s">
        <v>68</v>
      </c>
      <c r="I4" s="37"/>
      <c r="J4" s="84"/>
      <c r="K4" s="2"/>
      <c r="L4" s="25"/>
      <c r="M4" s="7"/>
      <c r="N4" s="25"/>
      <c r="O4" s="29"/>
      <c r="P4" s="25"/>
      <c r="Q4" s="2">
        <v>1</v>
      </c>
      <c r="R4" s="25" t="s">
        <v>69</v>
      </c>
      <c r="S4" s="29"/>
      <c r="T4" s="25"/>
      <c r="U4" s="2">
        <v>0</v>
      </c>
      <c r="V4" s="25" t="s">
        <v>70</v>
      </c>
    </row>
    <row r="5" spans="1:24" ht="57.6">
      <c r="A5" s="81"/>
      <c r="B5" s="83"/>
      <c r="C5" s="83"/>
      <c r="D5" s="18" t="s">
        <v>71</v>
      </c>
      <c r="E5" s="21" t="s">
        <v>72</v>
      </c>
      <c r="F5" s="2"/>
      <c r="G5" s="2" t="s">
        <v>73</v>
      </c>
      <c r="H5" s="2" t="s">
        <v>68</v>
      </c>
      <c r="I5" s="27"/>
      <c r="J5" s="85"/>
      <c r="K5" s="2"/>
      <c r="L5" s="25"/>
      <c r="M5" s="2"/>
      <c r="N5" s="25"/>
      <c r="O5" s="29"/>
      <c r="P5" s="25"/>
      <c r="Q5" s="2">
        <v>0</v>
      </c>
      <c r="R5" s="27"/>
      <c r="S5" s="2"/>
      <c r="T5" s="27"/>
      <c r="U5" s="2" t="s">
        <v>74</v>
      </c>
      <c r="V5" s="27" t="s">
        <v>75</v>
      </c>
      <c r="W5" s="60"/>
    </row>
    <row r="6" spans="1:24" ht="36.75" customHeight="1">
      <c r="A6" s="81"/>
      <c r="B6" s="83"/>
      <c r="C6" s="83"/>
      <c r="D6" s="18" t="s">
        <v>76</v>
      </c>
      <c r="E6" s="21" t="s">
        <v>77</v>
      </c>
      <c r="F6" s="2"/>
      <c r="G6" s="2" t="s">
        <v>78</v>
      </c>
      <c r="H6" s="2" t="s">
        <v>68</v>
      </c>
      <c r="I6" s="27"/>
      <c r="J6" s="85"/>
      <c r="K6" s="2"/>
      <c r="L6" s="25"/>
      <c r="M6" s="2"/>
      <c r="N6" s="25"/>
      <c r="O6" s="29"/>
      <c r="P6" s="25"/>
      <c r="Q6" s="2">
        <v>0</v>
      </c>
      <c r="R6" s="27"/>
      <c r="S6" s="2"/>
      <c r="T6" s="27"/>
      <c r="U6" s="2">
        <v>468</v>
      </c>
      <c r="V6" s="27" t="s">
        <v>79</v>
      </c>
      <c r="W6" s="60"/>
    </row>
    <row r="7" spans="1:24" ht="49.5" customHeight="1">
      <c r="A7" s="81"/>
      <c r="B7" s="83"/>
      <c r="C7" s="83"/>
      <c r="D7" s="18" t="s">
        <v>80</v>
      </c>
      <c r="E7" s="21" t="s">
        <v>81</v>
      </c>
      <c r="F7" s="2"/>
      <c r="G7" s="2" t="s">
        <v>82</v>
      </c>
      <c r="H7" s="2" t="s">
        <v>83</v>
      </c>
      <c r="I7" s="27"/>
      <c r="J7" s="85"/>
      <c r="K7" s="2"/>
      <c r="L7" s="25"/>
      <c r="M7" s="2">
        <v>0.01</v>
      </c>
      <c r="N7" s="25"/>
      <c r="O7" s="7"/>
      <c r="P7" s="25"/>
      <c r="Q7" s="2">
        <v>1E-3</v>
      </c>
      <c r="R7" s="27" t="s">
        <v>84</v>
      </c>
      <c r="S7" s="30"/>
      <c r="T7" s="27"/>
      <c r="U7" s="2">
        <v>2.5000000000000001E-3</v>
      </c>
      <c r="V7" s="28" t="s">
        <v>85</v>
      </c>
      <c r="W7" s="60"/>
    </row>
    <row r="8" spans="1:24" ht="57.6">
      <c r="A8" s="81"/>
      <c r="B8" s="83"/>
      <c r="C8" s="83"/>
      <c r="D8" s="18" t="s">
        <v>86</v>
      </c>
      <c r="E8" s="21" t="s">
        <v>87</v>
      </c>
      <c r="F8" s="2"/>
      <c r="G8" s="2" t="s">
        <v>88</v>
      </c>
      <c r="H8" s="2" t="s">
        <v>89</v>
      </c>
      <c r="I8" s="27"/>
      <c r="J8" s="37"/>
      <c r="K8" s="2"/>
      <c r="L8" s="25"/>
      <c r="M8" s="2"/>
      <c r="N8" s="25"/>
      <c r="O8" s="7"/>
      <c r="P8" s="25"/>
      <c r="Q8" s="2">
        <f>15000+21000</f>
        <v>36000</v>
      </c>
      <c r="R8" s="27" t="s">
        <v>90</v>
      </c>
      <c r="S8" s="30"/>
      <c r="T8" s="27"/>
      <c r="U8" s="2">
        <v>19939</v>
      </c>
      <c r="V8" s="27" t="s">
        <v>91</v>
      </c>
      <c r="W8" s="60">
        <v>21000</v>
      </c>
      <c r="X8" s="15" t="s">
        <v>92</v>
      </c>
    </row>
    <row r="9" spans="1:24" ht="30.75" customHeight="1">
      <c r="A9" s="88" t="s">
        <v>6</v>
      </c>
      <c r="B9" s="88"/>
      <c r="C9" s="88"/>
      <c r="D9" s="88"/>
      <c r="E9" s="88"/>
      <c r="F9" s="88"/>
      <c r="G9" s="88"/>
      <c r="H9" s="88"/>
      <c r="I9" s="88"/>
      <c r="J9" s="61"/>
      <c r="K9" s="15"/>
      <c r="M9" s="13"/>
      <c r="Q9" s="10"/>
      <c r="U9" s="10"/>
    </row>
    <row r="10" spans="1:24" ht="30.75" customHeight="1">
      <c r="A10" s="12"/>
      <c r="B10" s="12" t="s">
        <v>93</v>
      </c>
      <c r="C10" s="20"/>
      <c r="D10" s="12" t="s">
        <v>94</v>
      </c>
      <c r="E10" s="12" t="s">
        <v>13</v>
      </c>
      <c r="F10" s="12"/>
      <c r="G10" s="12"/>
      <c r="H10" s="12" t="s">
        <v>95</v>
      </c>
      <c r="I10" s="12" t="s">
        <v>96</v>
      </c>
      <c r="J10" s="11"/>
      <c r="K10" s="15"/>
      <c r="Q10" s="17"/>
      <c r="U10" s="17"/>
    </row>
    <row r="11" spans="1:24" ht="47.25" customHeight="1">
      <c r="A11" s="81" t="s">
        <v>97</v>
      </c>
      <c r="B11" s="83" t="s">
        <v>98</v>
      </c>
      <c r="C11" s="86"/>
      <c r="D11" s="18" t="s">
        <v>99</v>
      </c>
      <c r="E11" s="84"/>
      <c r="F11" s="84"/>
      <c r="G11" s="84"/>
      <c r="H11" s="1"/>
      <c r="I11" s="1"/>
      <c r="J11" s="39"/>
      <c r="K11" s="15"/>
    </row>
    <row r="12" spans="1:24">
      <c r="A12" s="81"/>
      <c r="B12" s="83"/>
      <c r="C12" s="86"/>
      <c r="D12" s="23" t="s">
        <v>100</v>
      </c>
      <c r="E12" s="84"/>
      <c r="F12" s="84"/>
      <c r="G12" s="84"/>
      <c r="H12" s="1"/>
      <c r="I12" s="1"/>
      <c r="J12" s="39"/>
      <c r="K12" s="15"/>
      <c r="M12" s="10"/>
    </row>
    <row r="13" spans="1:24">
      <c r="A13" s="81"/>
      <c r="B13" s="83"/>
      <c r="C13" s="86"/>
      <c r="D13" s="23" t="s">
        <v>101</v>
      </c>
      <c r="E13" s="84"/>
      <c r="F13" s="84"/>
      <c r="G13" s="84"/>
      <c r="H13" s="1"/>
      <c r="I13" s="1"/>
      <c r="J13" s="39"/>
      <c r="K13" s="15"/>
      <c r="M13" s="10"/>
    </row>
    <row r="14" spans="1:24">
      <c r="A14" s="81"/>
      <c r="B14" s="83"/>
      <c r="C14" s="86"/>
      <c r="D14" s="23" t="s">
        <v>102</v>
      </c>
      <c r="E14" s="84"/>
      <c r="F14" s="84"/>
      <c r="G14" s="84"/>
      <c r="H14" s="1"/>
      <c r="I14" s="1"/>
      <c r="J14" s="39"/>
      <c r="K14" s="10"/>
      <c r="M14" s="10"/>
    </row>
    <row r="15" spans="1:24">
      <c r="A15" s="81"/>
      <c r="B15" s="83"/>
      <c r="C15" s="86"/>
      <c r="D15" s="23" t="s">
        <v>103</v>
      </c>
      <c r="E15" s="84"/>
      <c r="F15" s="84"/>
      <c r="G15" s="84"/>
      <c r="H15" s="1"/>
      <c r="I15" s="1"/>
      <c r="J15" s="39"/>
      <c r="K15" s="10"/>
      <c r="M15" s="10"/>
    </row>
    <row r="16" spans="1:24">
      <c r="A16" s="81"/>
      <c r="B16" s="83"/>
      <c r="C16" s="86"/>
      <c r="D16" s="23" t="s">
        <v>104</v>
      </c>
      <c r="E16" s="84"/>
      <c r="F16" s="84"/>
      <c r="G16" s="84"/>
      <c r="H16" s="1"/>
      <c r="I16" s="1"/>
      <c r="J16" s="39"/>
      <c r="K16" s="10"/>
      <c r="M16" s="10"/>
    </row>
    <row r="17" spans="1:1">
      <c r="A17" s="15" t="s">
        <v>105</v>
      </c>
    </row>
  </sheetData>
  <sheetProtection formatCells="0"/>
  <mergeCells count="33">
    <mergeCell ref="W2:X2"/>
    <mergeCell ref="D1:J1"/>
    <mergeCell ref="E12:G12"/>
    <mergeCell ref="E13:G13"/>
    <mergeCell ref="U2:V2"/>
    <mergeCell ref="K1:V1"/>
    <mergeCell ref="A9:I9"/>
    <mergeCell ref="E11:G11"/>
    <mergeCell ref="A1:C1"/>
    <mergeCell ref="I2:I3"/>
    <mergeCell ref="J2:J3"/>
    <mergeCell ref="Q2:R2"/>
    <mergeCell ref="S2:T2"/>
    <mergeCell ref="K2:L2"/>
    <mergeCell ref="M2:N2"/>
    <mergeCell ref="O2:P2"/>
    <mergeCell ref="B2:B3"/>
    <mergeCell ref="H2:H3"/>
    <mergeCell ref="C4:C8"/>
    <mergeCell ref="B4:B8"/>
    <mergeCell ref="A4:A8"/>
    <mergeCell ref="J4:J7"/>
    <mergeCell ref="C2:C3"/>
    <mergeCell ref="D2:D3"/>
    <mergeCell ref="E2:E3"/>
    <mergeCell ref="F2:F3"/>
    <mergeCell ref="G2:G3"/>
    <mergeCell ref="A11:A16"/>
    <mergeCell ref="B11:B16"/>
    <mergeCell ref="C11:C16"/>
    <mergeCell ref="E15:G15"/>
    <mergeCell ref="E16:G16"/>
    <mergeCell ref="E14:G14"/>
  </mergeCells>
  <conditionalFormatting sqref="H11:H16">
    <cfRule type="containsText" dxfId="33" priority="1" operator="containsText" text="Not Started">
      <formula>NOT(ISERROR(SEARCH("Not Started",H11)))</formula>
    </cfRule>
    <cfRule type="containsText" dxfId="32" priority="2" operator="containsText" text="In Progress">
      <formula>NOT(ISERROR(SEARCH("In Progress",H11)))</formula>
    </cfRule>
    <cfRule type="containsText" dxfId="31" priority="3" operator="containsText" text="Complete">
      <formula>NOT(ISERROR(SEARCH("Complete",H11)))</formula>
    </cfRule>
  </conditionalFormatting>
  <dataValidations count="1">
    <dataValidation type="list" allowBlank="1" showInputMessage="1" showErrorMessage="1" sqref="H11:H16"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6"/>
  <sheetViews>
    <sheetView zoomScale="70" zoomScaleNormal="70" workbookViewId="0">
      <pane xSplit="8" ySplit="3" topLeftCell="P4" activePane="bottomRight" state="frozen"/>
      <selection pane="bottomRight" activeCell="V8" sqref="V8"/>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40.5703125" style="15" hidden="1"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58</v>
      </c>
      <c r="T2" s="81"/>
      <c r="U2" s="83" t="s">
        <v>59</v>
      </c>
      <c r="V2" s="83"/>
      <c r="W2" s="81" t="s">
        <v>60</v>
      </c>
      <c r="X2" s="81"/>
    </row>
    <row r="3" spans="1:24">
      <c r="A3" s="19">
        <f>COUNTIF(D4:D9,"&lt;&gt;")</f>
        <v>5</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129.6">
      <c r="A4" s="12" t="s">
        <v>106</v>
      </c>
      <c r="B4" s="9" t="s">
        <v>107</v>
      </c>
      <c r="C4" s="86" t="s">
        <v>108</v>
      </c>
      <c r="D4" s="23" t="s">
        <v>109</v>
      </c>
      <c r="E4" s="21" t="s">
        <v>110</v>
      </c>
      <c r="F4" s="7"/>
      <c r="G4" s="29" t="s">
        <v>111</v>
      </c>
      <c r="H4" s="7" t="s">
        <v>35</v>
      </c>
      <c r="I4" s="26"/>
      <c r="J4" s="26"/>
      <c r="K4" s="29"/>
      <c r="L4" s="25"/>
      <c r="M4" s="29"/>
      <c r="N4" s="25"/>
      <c r="O4" s="29"/>
      <c r="P4" s="25"/>
      <c r="Q4" s="29" t="s">
        <v>74</v>
      </c>
      <c r="R4" s="27"/>
      <c r="S4" s="29"/>
      <c r="T4" s="25"/>
      <c r="U4" s="29">
        <v>0</v>
      </c>
      <c r="V4" s="25" t="s">
        <v>112</v>
      </c>
      <c r="W4" s="16">
        <f>U4</f>
        <v>0</v>
      </c>
      <c r="X4" s="62" t="str">
        <f>V4</f>
        <v xml:space="preserve">Survey 1 - Aug 22: Fiona video surveys (Langstone)
Survey 2 - Aug 22 -- Fiona grab sampling survey - Langstone 
Survey 3 - Sept 22 - Diver surveys (survival) - Langstone only
Survey 4 - Mar 23 - grab surveys
</v>
      </c>
    </row>
    <row r="5" spans="1:24" s="16" customFormat="1" ht="72">
      <c r="A5" s="12"/>
      <c r="B5" s="9"/>
      <c r="C5" s="86"/>
      <c r="D5" s="23" t="s">
        <v>113</v>
      </c>
      <c r="E5" s="21" t="s">
        <v>114</v>
      </c>
      <c r="F5" s="7"/>
      <c r="G5" s="29" t="s">
        <v>111</v>
      </c>
      <c r="H5" s="7" t="s">
        <v>35</v>
      </c>
      <c r="I5" s="26"/>
      <c r="J5" s="26"/>
      <c r="K5" s="29"/>
      <c r="L5" s="25"/>
      <c r="M5" s="29">
        <v>0</v>
      </c>
      <c r="N5" s="25" t="s">
        <v>115</v>
      </c>
      <c r="O5" s="29"/>
      <c r="P5" s="25"/>
      <c r="Q5" s="29" t="s">
        <v>74</v>
      </c>
      <c r="R5" s="25"/>
      <c r="S5" s="29"/>
      <c r="T5" s="25"/>
      <c r="U5" s="29">
        <v>0</v>
      </c>
      <c r="V5" s="25" t="s">
        <v>116</v>
      </c>
      <c r="W5" s="16">
        <f t="shared" ref="W5:W8" si="0">U5</f>
        <v>0</v>
      </c>
      <c r="X5" s="62" t="str">
        <f t="shared" ref="X5:X8" si="1">V5</f>
        <v>4 BRUV surveys in Langstone (June, July, Aug, Sept) - 22
2 BRUV surveys in Hamble (July &amp; Sept) - 22
2 BRUV surveys in Feb 23
2 BRUV surveys in Aug 23</v>
      </c>
    </row>
    <row r="6" spans="1:24" s="16" customFormat="1" ht="72">
      <c r="A6" s="12"/>
      <c r="B6" s="9"/>
      <c r="C6" s="86"/>
      <c r="D6" s="23" t="s">
        <v>117</v>
      </c>
      <c r="E6" s="70" t="s">
        <v>118</v>
      </c>
      <c r="F6" s="7"/>
      <c r="G6" s="29"/>
      <c r="H6" s="7"/>
      <c r="I6" s="26"/>
      <c r="J6" s="26"/>
      <c r="K6" s="29"/>
      <c r="L6" s="25"/>
      <c r="M6" s="29"/>
      <c r="N6" s="25"/>
      <c r="O6" s="29"/>
      <c r="P6" s="25"/>
      <c r="Q6" s="29">
        <v>0</v>
      </c>
      <c r="R6" s="25" t="s">
        <v>119</v>
      </c>
      <c r="S6" s="29"/>
      <c r="T6" s="25"/>
      <c r="U6" s="29"/>
      <c r="V6" s="25"/>
      <c r="W6" s="16">
        <f t="shared" si="0"/>
        <v>0</v>
      </c>
      <c r="X6" s="62">
        <f t="shared" si="1"/>
        <v>0</v>
      </c>
    </row>
    <row r="7" spans="1:24" s="16" customFormat="1" ht="54.75" customHeight="1">
      <c r="A7" s="12"/>
      <c r="B7" s="9"/>
      <c r="C7" s="23"/>
      <c r="D7" s="23" t="s">
        <v>120</v>
      </c>
      <c r="E7" s="21" t="s">
        <v>121</v>
      </c>
      <c r="F7" s="7"/>
      <c r="G7" s="29" t="s">
        <v>122</v>
      </c>
      <c r="H7" s="7" t="s">
        <v>123</v>
      </c>
      <c r="I7" s="26"/>
      <c r="J7" s="26"/>
      <c r="K7" s="29"/>
      <c r="L7" s="25"/>
      <c r="M7" s="29"/>
      <c r="N7" s="25"/>
      <c r="O7" s="29"/>
      <c r="P7" s="25"/>
      <c r="Q7" s="29">
        <v>0</v>
      </c>
      <c r="R7" s="25" t="s">
        <v>124</v>
      </c>
      <c r="S7" s="29">
        <v>1</v>
      </c>
      <c r="T7" s="25"/>
      <c r="U7" s="29">
        <v>1</v>
      </c>
      <c r="V7" s="77" t="s">
        <v>125</v>
      </c>
      <c r="W7" s="16">
        <f t="shared" si="0"/>
        <v>1</v>
      </c>
      <c r="X7" s="62" t="str">
        <f t="shared" si="1"/>
        <v xml:space="preserve">1 film released on Youtube July 2022 (this has been captured already in column R but in the wrong time frame)
major press: BBC, HELLO!, Hampshire Live, 
https://www.bbc.co.uk/news/uk-england-hampshire-65404393
https://www.bbc.co.uk/news/uk-england-hampshire-63930408
https://www.hellomagazine.com/royalty/490062/princess-eugenie-reveals-why-motherhood-inspired-passion-project/
</v>
      </c>
    </row>
    <row r="8" spans="1:24" s="16" customFormat="1" ht="57.6">
      <c r="A8" s="12"/>
      <c r="B8" s="9"/>
      <c r="C8" s="23"/>
      <c r="D8" s="23" t="s">
        <v>126</v>
      </c>
      <c r="E8" s="21" t="s">
        <v>127</v>
      </c>
      <c r="F8" s="7"/>
      <c r="G8" s="29" t="s">
        <v>128</v>
      </c>
      <c r="H8" s="7" t="s">
        <v>129</v>
      </c>
      <c r="I8" s="26"/>
      <c r="J8" s="26"/>
      <c r="K8" s="29"/>
      <c r="L8" s="25"/>
      <c r="M8" s="29"/>
      <c r="N8" s="25"/>
      <c r="O8" s="29"/>
      <c r="P8" s="25"/>
      <c r="Q8" s="29">
        <v>0</v>
      </c>
      <c r="R8" s="25" t="s">
        <v>130</v>
      </c>
      <c r="S8" s="29"/>
      <c r="T8" s="25"/>
      <c r="U8" s="29">
        <f>520+60+27</f>
        <v>607</v>
      </c>
      <c r="V8" s="25" t="s">
        <v>131</v>
      </c>
      <c r="W8" s="16">
        <f t="shared" si="0"/>
        <v>607</v>
      </c>
      <c r="X8" s="62" t="str">
        <f t="shared" si="1"/>
        <v>Youtube views 2,438 in Sept 23 = increase of 1771 from Nov 22
60 - L2M Sept 22
27 attendees - Premier in July 22</v>
      </c>
    </row>
    <row r="9" spans="1:24" ht="30.75" customHeight="1">
      <c r="A9" s="88" t="s">
        <v>6</v>
      </c>
      <c r="B9" s="88"/>
      <c r="C9" s="88"/>
      <c r="D9" s="88"/>
      <c r="E9" s="88"/>
      <c r="F9" s="88"/>
      <c r="G9" s="88"/>
      <c r="H9" s="88"/>
      <c r="I9" s="88"/>
      <c r="J9" s="41"/>
      <c r="K9" s="10"/>
      <c r="L9" s="16"/>
      <c r="M9" s="16"/>
      <c r="N9" s="16"/>
      <c r="O9" s="16"/>
      <c r="P9" s="16"/>
      <c r="Q9" s="16"/>
      <c r="R9" s="16"/>
      <c r="S9" s="16"/>
      <c r="T9" s="16"/>
      <c r="U9" s="16"/>
      <c r="V9" s="16"/>
    </row>
    <row r="10" spans="1:24" ht="30.75" customHeight="1">
      <c r="A10" s="12"/>
      <c r="B10" s="12" t="s">
        <v>93</v>
      </c>
      <c r="C10" s="20"/>
      <c r="D10" s="12" t="s">
        <v>94</v>
      </c>
      <c r="E10" s="12" t="s">
        <v>13</v>
      </c>
      <c r="F10" s="12"/>
      <c r="G10" s="12"/>
      <c r="H10" s="12" t="s">
        <v>95</v>
      </c>
      <c r="I10" s="12" t="s">
        <v>96</v>
      </c>
      <c r="J10" s="35"/>
      <c r="K10" s="35"/>
    </row>
    <row r="11" spans="1:24" ht="15" customHeight="1">
      <c r="A11" s="81" t="s">
        <v>132</v>
      </c>
      <c r="B11" s="83" t="s">
        <v>133</v>
      </c>
      <c r="C11" s="86"/>
      <c r="D11" s="18" t="s">
        <v>134</v>
      </c>
      <c r="E11" s="84"/>
      <c r="F11" s="84"/>
      <c r="G11" s="84"/>
      <c r="H11" s="1"/>
      <c r="I11" s="1"/>
      <c r="J11" s="36"/>
      <c r="K11" s="36"/>
    </row>
    <row r="12" spans="1:24" ht="15" customHeight="1">
      <c r="A12" s="81"/>
      <c r="B12" s="83"/>
      <c r="C12" s="86"/>
      <c r="D12" s="23" t="s">
        <v>135</v>
      </c>
      <c r="E12" s="84"/>
      <c r="F12" s="84"/>
      <c r="G12" s="84"/>
      <c r="H12" s="1"/>
      <c r="I12" s="1"/>
      <c r="J12" s="36"/>
      <c r="K12" s="36"/>
    </row>
    <row r="13" spans="1:24">
      <c r="A13" s="39"/>
      <c r="B13" s="18"/>
      <c r="C13" s="40"/>
      <c r="D13" s="39"/>
      <c r="E13" s="41"/>
      <c r="I13" s="41"/>
    </row>
    <row r="14" spans="1:24">
      <c r="A14" s="13"/>
      <c r="B14" s="9"/>
      <c r="C14" s="23"/>
      <c r="D14" s="18"/>
      <c r="E14" s="42"/>
      <c r="F14" s="42"/>
      <c r="G14" s="42"/>
      <c r="H14" s="42"/>
      <c r="I14" s="42"/>
    </row>
    <row r="15" spans="1:24">
      <c r="F15" s="36"/>
      <c r="G15" s="36"/>
      <c r="H15" s="36"/>
      <c r="I15" s="36"/>
    </row>
    <row r="16" spans="1:24">
      <c r="F16" s="36"/>
      <c r="G16" s="36"/>
      <c r="H16" s="36"/>
      <c r="I16" s="36"/>
    </row>
  </sheetData>
  <mergeCells count="26">
    <mergeCell ref="W2:X2"/>
    <mergeCell ref="A11:A12"/>
    <mergeCell ref="B11:B12"/>
    <mergeCell ref="C11:C12"/>
    <mergeCell ref="E11:G11"/>
    <mergeCell ref="E12:G12"/>
    <mergeCell ref="A9:I9"/>
    <mergeCell ref="O2:P2"/>
    <mergeCell ref="Q2:R2"/>
    <mergeCell ref="S2:T2"/>
    <mergeCell ref="U2:V2"/>
    <mergeCell ref="C4:C6"/>
    <mergeCell ref="A1:C1"/>
    <mergeCell ref="K1:V1"/>
    <mergeCell ref="B2:B3"/>
    <mergeCell ref="C2:C3"/>
    <mergeCell ref="D2:D3"/>
    <mergeCell ref="E2:E3"/>
    <mergeCell ref="F2:F3"/>
    <mergeCell ref="G2:G3"/>
    <mergeCell ref="H2:H3"/>
    <mergeCell ref="I2:I3"/>
    <mergeCell ref="J2:J3"/>
    <mergeCell ref="K2:L2"/>
    <mergeCell ref="M2:N2"/>
    <mergeCell ref="D1:J1"/>
  </mergeCells>
  <phoneticPr fontId="14" type="noConversion"/>
  <conditionalFormatting sqref="H11:H12">
    <cfRule type="containsText" dxfId="30" priority="1" operator="containsText" text="Not Started">
      <formula>NOT(ISERROR(SEARCH("Not Started",H11)))</formula>
    </cfRule>
    <cfRule type="containsText" dxfId="29" priority="2" operator="containsText" text="In Progress">
      <formula>NOT(ISERROR(SEARCH("In Progress",H11)))</formula>
    </cfRule>
    <cfRule type="containsText" dxfId="28" priority="3" operator="containsText" text="Complete">
      <formula>NOT(ISERROR(SEARCH("Complete",H11)))</formula>
    </cfRule>
  </conditionalFormatting>
  <dataValidations count="1">
    <dataValidation type="list" allowBlank="1" showInputMessage="1" showErrorMessage="1" sqref="H11:H12" xr:uid="{57672F3F-8675-4E0E-94CA-9ACD66F34E0C}">
      <formula1>"Not started, In Progress, Complete"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9"/>
  <sheetViews>
    <sheetView zoomScale="55" zoomScaleNormal="55" workbookViewId="0">
      <pane xSplit="8" ySplit="3" topLeftCell="N4" activePane="bottomRight" state="frozen"/>
      <selection pane="bottomRight" activeCell="U10" sqref="U10:V10"/>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19.42578125" style="15" hidden="1"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58</v>
      </c>
      <c r="T2" s="81"/>
      <c r="U2" s="83" t="s">
        <v>59</v>
      </c>
      <c r="V2" s="83"/>
      <c r="W2" s="81" t="s">
        <v>60</v>
      </c>
      <c r="X2" s="81"/>
    </row>
    <row r="3" spans="1:24">
      <c r="A3" s="19">
        <f>COUNTIF(D4:D11,"&lt;&gt;")</f>
        <v>7</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76.5" customHeight="1">
      <c r="A4" s="81" t="s">
        <v>136</v>
      </c>
      <c r="B4" s="83" t="s">
        <v>137</v>
      </c>
      <c r="C4" s="86" t="s">
        <v>138</v>
      </c>
      <c r="D4" s="23" t="s">
        <v>139</v>
      </c>
      <c r="E4" s="71" t="s">
        <v>140</v>
      </c>
      <c r="F4" s="7"/>
      <c r="G4" s="29" t="s">
        <v>141</v>
      </c>
      <c r="H4" s="2" t="s">
        <v>129</v>
      </c>
      <c r="I4" s="26"/>
      <c r="J4" s="26"/>
      <c r="K4" s="29">
        <v>50</v>
      </c>
      <c r="L4" s="25" t="s">
        <v>142</v>
      </c>
      <c r="M4" s="29">
        <f>215</f>
        <v>215</v>
      </c>
      <c r="N4" s="25" t="s">
        <v>143</v>
      </c>
      <c r="O4" s="29"/>
      <c r="P4" s="25"/>
      <c r="Q4" s="29">
        <v>236</v>
      </c>
      <c r="R4" s="25" t="s">
        <v>144</v>
      </c>
      <c r="S4" s="29"/>
      <c r="T4" s="25"/>
      <c r="U4" s="29">
        <v>590</v>
      </c>
      <c r="V4" s="25" t="s">
        <v>145</v>
      </c>
      <c r="W4" s="16">
        <f>U4</f>
        <v>590</v>
      </c>
      <c r="X4" s="16" t="str">
        <f>V4</f>
        <v xml:space="preserve">590: reached through outreach activities from outreach spreadsheet in Y3: https://bluemarinefoundation.sharepoint.com/:x:/s/Projects/Eb9bXM6qJ-FDl1XiqSfjmo4BhFTIugPY4hmpYSMPE9_NUw?e=awMG1g </v>
      </c>
    </row>
    <row r="5" spans="1:24" ht="100.9">
      <c r="A5" s="81"/>
      <c r="B5" s="83"/>
      <c r="C5" s="86"/>
      <c r="D5" s="18" t="s">
        <v>146</v>
      </c>
      <c r="E5" s="71" t="s">
        <v>147</v>
      </c>
      <c r="F5" s="7"/>
      <c r="G5" s="29" t="s">
        <v>148</v>
      </c>
      <c r="H5" s="7" t="s">
        <v>123</v>
      </c>
      <c r="I5" s="26"/>
      <c r="J5" s="26"/>
      <c r="K5" s="29">
        <v>1</v>
      </c>
      <c r="L5" s="76">
        <v>44256</v>
      </c>
      <c r="M5" s="29">
        <f>9+9</f>
        <v>18</v>
      </c>
      <c r="N5" s="25" t="s">
        <v>149</v>
      </c>
      <c r="O5"/>
      <c r="P5" s="74"/>
      <c r="Q5">
        <f>1+6+2</f>
        <v>9</v>
      </c>
      <c r="R5" s="74" t="s">
        <v>150</v>
      </c>
      <c r="S5" s="29"/>
      <c r="T5" s="25"/>
      <c r="U5" s="29">
        <v>4</v>
      </c>
      <c r="V5" s="25" t="s">
        <v>151</v>
      </c>
      <c r="W5" s="15">
        <f>U5</f>
        <v>4</v>
      </c>
    </row>
    <row r="6" spans="1:24" ht="57.6">
      <c r="A6" s="81"/>
      <c r="B6" s="83"/>
      <c r="C6" s="86"/>
      <c r="D6" s="18" t="s">
        <v>152</v>
      </c>
      <c r="E6" s="71" t="s">
        <v>153</v>
      </c>
      <c r="F6" s="7"/>
      <c r="G6" s="29" t="s">
        <v>154</v>
      </c>
      <c r="H6" s="7" t="s">
        <v>68</v>
      </c>
      <c r="I6" s="26"/>
      <c r="J6" s="26"/>
      <c r="K6" s="29"/>
      <c r="L6" s="25"/>
      <c r="M6" s="29">
        <v>11</v>
      </c>
      <c r="N6" s="25" t="s">
        <v>155</v>
      </c>
      <c r="O6" s="29"/>
      <c r="P6" s="25"/>
      <c r="Q6" s="29"/>
      <c r="R6" s="25"/>
      <c r="S6" s="29"/>
      <c r="T6" s="25"/>
      <c r="U6" s="29">
        <v>0</v>
      </c>
      <c r="V6" s="25"/>
    </row>
    <row r="7" spans="1:24" ht="86.45">
      <c r="A7" s="12"/>
      <c r="B7" s="9"/>
      <c r="C7" s="23"/>
      <c r="D7" s="23" t="s">
        <v>156</v>
      </c>
      <c r="E7" s="71" t="s">
        <v>157</v>
      </c>
      <c r="F7" s="7"/>
      <c r="G7" s="29" t="s">
        <v>78</v>
      </c>
      <c r="H7" s="7" t="s">
        <v>68</v>
      </c>
      <c r="I7" s="26"/>
      <c r="J7" s="26"/>
      <c r="K7" s="29"/>
      <c r="L7" s="25"/>
      <c r="M7" s="29">
        <v>0</v>
      </c>
      <c r="N7" s="25"/>
      <c r="O7" s="29"/>
      <c r="P7" s="25"/>
      <c r="Q7" s="29"/>
      <c r="R7" s="25"/>
      <c r="S7" s="29"/>
      <c r="T7" s="25"/>
      <c r="U7" s="29">
        <v>1</v>
      </c>
      <c r="V7" s="25" t="s">
        <v>158</v>
      </c>
      <c r="W7" s="15">
        <f>U7</f>
        <v>1</v>
      </c>
      <c r="X7" s="15" t="str">
        <f>V7</f>
        <v>ELP monitoring method developed for the SSP</v>
      </c>
    </row>
    <row r="8" spans="1:24" ht="28.9">
      <c r="A8" s="12"/>
      <c r="B8" s="9"/>
      <c r="C8" s="23"/>
      <c r="D8" s="18" t="s">
        <v>159</v>
      </c>
      <c r="E8" s="72" t="s">
        <v>160</v>
      </c>
      <c r="F8" s="7"/>
      <c r="G8" s="73" t="s">
        <v>74</v>
      </c>
      <c r="H8" s="7"/>
      <c r="I8" s="26"/>
      <c r="J8" s="26"/>
      <c r="K8" s="29"/>
      <c r="L8" s="25"/>
      <c r="M8" s="29"/>
      <c r="N8" s="25"/>
      <c r="O8" s="29"/>
      <c r="P8" s="25"/>
      <c r="Q8" s="29"/>
      <c r="R8" s="25"/>
      <c r="S8" s="29"/>
      <c r="T8" s="25"/>
      <c r="U8" s="29"/>
      <c r="V8" s="25"/>
    </row>
    <row r="9" spans="1:24" ht="86.45">
      <c r="A9" s="12"/>
      <c r="B9" s="9"/>
      <c r="C9" s="23"/>
      <c r="D9" s="18" t="s">
        <v>161</v>
      </c>
      <c r="E9" s="62" t="s">
        <v>162</v>
      </c>
      <c r="F9" s="7"/>
      <c r="G9" s="29" t="s">
        <v>163</v>
      </c>
      <c r="H9" s="7" t="s">
        <v>164</v>
      </c>
      <c r="I9" s="26"/>
      <c r="J9" s="26"/>
      <c r="K9" s="29"/>
      <c r="L9" s="25"/>
      <c r="M9" s="29"/>
      <c r="N9" s="25"/>
      <c r="O9" s="29"/>
      <c r="P9" s="25"/>
      <c r="Q9" s="29">
        <v>10</v>
      </c>
      <c r="R9" s="25" t="s">
        <v>165</v>
      </c>
      <c r="S9" s="29"/>
      <c r="T9" s="25"/>
      <c r="U9" s="29">
        <v>0</v>
      </c>
      <c r="V9" s="25" t="s">
        <v>166</v>
      </c>
    </row>
    <row r="10" spans="1:24" ht="28.9">
      <c r="A10" s="12"/>
      <c r="B10" s="9"/>
      <c r="C10" s="23"/>
      <c r="D10" s="23" t="s">
        <v>167</v>
      </c>
      <c r="E10" s="71" t="s">
        <v>168</v>
      </c>
      <c r="F10" s="7"/>
      <c r="G10" s="29" t="s">
        <v>141</v>
      </c>
      <c r="H10" s="7" t="s">
        <v>169</v>
      </c>
      <c r="I10" s="26"/>
      <c r="J10" s="26"/>
      <c r="K10" s="29"/>
      <c r="L10" s="25"/>
      <c r="M10" s="29">
        <v>34</v>
      </c>
      <c r="N10" s="25"/>
      <c r="O10" s="29"/>
      <c r="P10" s="25"/>
      <c r="Q10" s="29">
        <v>34</v>
      </c>
      <c r="R10" s="74" t="s">
        <v>170</v>
      </c>
      <c r="S10" s="29"/>
      <c r="T10" s="25"/>
      <c r="U10" s="29">
        <v>35</v>
      </c>
      <c r="V10" s="25" t="s">
        <v>171</v>
      </c>
      <c r="W10" s="15">
        <f>U10</f>
        <v>35</v>
      </c>
      <c r="X10" s="15" t="str">
        <f>V10</f>
        <v>SORP WG plus ELP project partners</v>
      </c>
    </row>
    <row r="11" spans="1:24" ht="30.75" customHeight="1">
      <c r="A11" s="88" t="s">
        <v>6</v>
      </c>
      <c r="B11" s="88"/>
      <c r="C11" s="88"/>
      <c r="D11" s="88"/>
      <c r="E11" s="88"/>
      <c r="F11" s="88"/>
      <c r="G11" s="88"/>
      <c r="H11" s="88"/>
      <c r="I11" s="88"/>
      <c r="K11" s="16"/>
      <c r="L11" s="16"/>
      <c r="M11" s="16"/>
      <c r="N11" s="16"/>
      <c r="O11" s="16"/>
      <c r="P11" s="16"/>
      <c r="Q11" s="16"/>
      <c r="R11" s="16"/>
      <c r="S11" s="16"/>
      <c r="T11" s="16"/>
      <c r="U11" s="16"/>
      <c r="V11" s="16"/>
    </row>
    <row r="12" spans="1:24" ht="30.75" customHeight="1">
      <c r="A12" s="12"/>
      <c r="B12" s="9" t="s">
        <v>93</v>
      </c>
      <c r="C12" s="23"/>
      <c r="D12" s="9" t="s">
        <v>94</v>
      </c>
      <c r="E12" s="12" t="s">
        <v>13</v>
      </c>
      <c r="F12" s="12"/>
      <c r="G12" s="12"/>
      <c r="H12" s="12" t="s">
        <v>95</v>
      </c>
      <c r="I12" s="12" t="s">
        <v>96</v>
      </c>
    </row>
    <row r="13" spans="1:24" ht="29.25" customHeight="1">
      <c r="A13" s="81" t="s">
        <v>172</v>
      </c>
      <c r="B13" s="83" t="s">
        <v>173</v>
      </c>
      <c r="C13" s="83"/>
      <c r="D13" s="18" t="s">
        <v>174</v>
      </c>
      <c r="E13" s="84"/>
      <c r="F13" s="84"/>
      <c r="G13" s="84"/>
      <c r="H13" s="1"/>
      <c r="I13" s="1"/>
    </row>
    <row r="14" spans="1:24" ht="30.75" customHeight="1">
      <c r="A14" s="81"/>
      <c r="B14" s="83"/>
      <c r="C14" s="83"/>
      <c r="D14" s="23" t="s">
        <v>175</v>
      </c>
      <c r="E14" s="84"/>
      <c r="F14" s="84"/>
      <c r="G14" s="84"/>
      <c r="H14" s="1"/>
      <c r="I14" s="1"/>
    </row>
    <row r="15" spans="1:24">
      <c r="A15" s="81"/>
      <c r="B15" s="83"/>
      <c r="C15" s="83"/>
      <c r="D15" s="23" t="s">
        <v>176</v>
      </c>
      <c r="E15" s="84"/>
      <c r="F15" s="84"/>
      <c r="G15" s="84"/>
      <c r="H15" s="1"/>
      <c r="I15"/>
    </row>
    <row r="16" spans="1:24">
      <c r="A16" s="81"/>
      <c r="B16" s="83"/>
      <c r="C16" s="83"/>
      <c r="D16" s="23" t="s">
        <v>177</v>
      </c>
      <c r="E16" s="84"/>
      <c r="F16" s="84"/>
      <c r="G16" s="84"/>
      <c r="H16" s="1"/>
      <c r="I16"/>
    </row>
    <row r="17" spans="1:17" ht="14.45" customHeight="1">
      <c r="A17" s="81"/>
      <c r="B17" s="83"/>
      <c r="C17" s="83"/>
      <c r="D17" s="23" t="s">
        <v>178</v>
      </c>
      <c r="E17" s="84"/>
      <c r="F17" s="84"/>
      <c r="G17" s="84"/>
      <c r="H17" s="1"/>
      <c r="I17"/>
    </row>
    <row r="18" spans="1:17" ht="14.45" customHeight="1">
      <c r="A18" s="81"/>
      <c r="B18" s="83"/>
      <c r="C18" s="83"/>
      <c r="D18" s="23" t="s">
        <v>179</v>
      </c>
      <c r="E18" s="84"/>
      <c r="F18" s="84"/>
      <c r="G18" s="84"/>
      <c r="H18" s="1"/>
      <c r="I18"/>
    </row>
    <row r="19" spans="1:17">
      <c r="A19" s="13"/>
    </row>
    <row r="20" spans="1:17">
      <c r="A20" s="13"/>
    </row>
    <row r="21" spans="1:17">
      <c r="A21" s="39"/>
    </row>
    <row r="22" spans="1:17">
      <c r="A22" s="13"/>
      <c r="E22" s="15" t="s">
        <v>180</v>
      </c>
    </row>
    <row r="23" spans="1:17">
      <c r="E23" s="15" t="s">
        <v>181</v>
      </c>
    </row>
    <row r="24" spans="1:17">
      <c r="E24" s="15" t="s">
        <v>182</v>
      </c>
    </row>
    <row r="25" spans="1:17">
      <c r="E25" s="15" t="s">
        <v>183</v>
      </c>
    </row>
    <row r="26" spans="1:17">
      <c r="E26" s="15" t="s">
        <v>160</v>
      </c>
    </row>
    <row r="27" spans="1:17" ht="28.9">
      <c r="E27" s="43" t="s">
        <v>184</v>
      </c>
      <c r="F27" s="16"/>
      <c r="G27" s="16"/>
      <c r="H27" s="16"/>
    </row>
    <row r="28" spans="1:17">
      <c r="E28" s="15" t="s">
        <v>185</v>
      </c>
      <c r="I28" s="16"/>
      <c r="J28" s="16"/>
      <c r="K28" s="43"/>
      <c r="L28" s="43"/>
      <c r="M28" s="43"/>
      <c r="N28" s="43"/>
      <c r="O28" s="43"/>
      <c r="P28" s="43"/>
      <c r="Q28" s="43"/>
    </row>
    <row r="29" spans="1:17">
      <c r="E29" s="15" t="s">
        <v>186</v>
      </c>
    </row>
  </sheetData>
  <mergeCells count="32">
    <mergeCell ref="W2:X2"/>
    <mergeCell ref="D1:J1"/>
    <mergeCell ref="A11:I11"/>
    <mergeCell ref="E13:G13"/>
    <mergeCell ref="A4:A6"/>
    <mergeCell ref="B4:B6"/>
    <mergeCell ref="C4:C6"/>
    <mergeCell ref="C13:C18"/>
    <mergeCell ref="B13:B18"/>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Q2:R2"/>
    <mergeCell ref="A13:A18"/>
    <mergeCell ref="E15:G15"/>
    <mergeCell ref="E16:G16"/>
    <mergeCell ref="E17:G17"/>
    <mergeCell ref="E18:G18"/>
    <mergeCell ref="E14:G14"/>
  </mergeCells>
  <phoneticPr fontId="14" type="noConversion"/>
  <conditionalFormatting sqref="H13:H18">
    <cfRule type="containsText" dxfId="27" priority="4" operator="containsText" text="Not Started">
      <formula>NOT(ISERROR(SEARCH("Not Started",H13)))</formula>
    </cfRule>
    <cfRule type="containsText" dxfId="26" priority="5" operator="containsText" text="In Progress">
      <formula>NOT(ISERROR(SEARCH("In Progress",H13)))</formula>
    </cfRule>
    <cfRule type="containsText" dxfId="25" priority="6" operator="containsText" text="Complete">
      <formula>NOT(ISERROR(SEARCH("Complete",H13)))</formula>
    </cfRule>
  </conditionalFormatting>
  <dataValidations disablePrompts="1" count="1">
    <dataValidation type="list" allowBlank="1" showInputMessage="1" showErrorMessage="1" sqref="H13:H18"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9"/>
  <sheetViews>
    <sheetView zoomScale="70" zoomScaleNormal="70" workbookViewId="0">
      <pane xSplit="8" ySplit="3" topLeftCell="T4" activePane="bottomRight" state="frozen"/>
      <selection pane="bottomRight" activeCell="V6" sqref="V6"/>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58</v>
      </c>
      <c r="T2" s="81"/>
      <c r="U2" s="83" t="s">
        <v>59</v>
      </c>
      <c r="V2" s="83"/>
      <c r="W2" s="81" t="s">
        <v>60</v>
      </c>
      <c r="X2" s="81"/>
    </row>
    <row r="3" spans="1:24">
      <c r="A3" s="19">
        <f>COUNTIF(D4:D8,"&lt;&gt;")</f>
        <v>4</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90" customHeight="1">
      <c r="A4" s="81" t="s">
        <v>187</v>
      </c>
      <c r="B4" s="83" t="s">
        <v>188</v>
      </c>
      <c r="C4" s="86" t="s">
        <v>189</v>
      </c>
      <c r="D4" s="23" t="s">
        <v>190</v>
      </c>
      <c r="E4" s="25" t="s">
        <v>66</v>
      </c>
      <c r="F4" s="29"/>
      <c r="G4" s="29"/>
      <c r="H4" s="29" t="s">
        <v>68</v>
      </c>
      <c r="I4" s="26"/>
      <c r="J4" s="26"/>
      <c r="K4" s="29"/>
      <c r="L4" s="25"/>
      <c r="M4" s="29"/>
      <c r="N4" s="25"/>
      <c r="O4" s="29"/>
      <c r="P4" s="25"/>
      <c r="Q4" s="2" t="s">
        <v>78</v>
      </c>
      <c r="R4" s="27"/>
      <c r="S4" s="2"/>
      <c r="T4" s="27"/>
      <c r="U4" s="29">
        <v>0</v>
      </c>
      <c r="V4" s="25"/>
    </row>
    <row r="5" spans="1:24" ht="28.9">
      <c r="A5" s="81"/>
      <c r="B5" s="83"/>
      <c r="C5" s="86"/>
      <c r="D5" s="18" t="s">
        <v>191</v>
      </c>
      <c r="E5" s="25" t="s">
        <v>192</v>
      </c>
      <c r="F5" s="29"/>
      <c r="G5" s="29" t="s">
        <v>193</v>
      </c>
      <c r="H5" s="29" t="s">
        <v>83</v>
      </c>
      <c r="I5" s="25"/>
      <c r="J5" s="26"/>
      <c r="K5" s="29"/>
      <c r="L5" s="25"/>
      <c r="M5" s="29"/>
      <c r="N5" s="25"/>
      <c r="O5" s="29"/>
      <c r="P5" s="25"/>
      <c r="Q5" s="2"/>
      <c r="R5" s="27"/>
      <c r="S5" s="2"/>
      <c r="T5" s="27"/>
      <c r="U5" s="29">
        <v>4.8999999999999998E-3</v>
      </c>
      <c r="V5" s="25" t="s">
        <v>194</v>
      </c>
    </row>
    <row r="6" spans="1:24" ht="57.6">
      <c r="A6" s="81"/>
      <c r="B6" s="83"/>
      <c r="C6" s="86"/>
      <c r="D6" s="23" t="s">
        <v>195</v>
      </c>
      <c r="E6" s="25" t="s">
        <v>196</v>
      </c>
      <c r="F6" s="29"/>
      <c r="G6" s="29"/>
      <c r="H6" s="29" t="s">
        <v>68</v>
      </c>
      <c r="I6" s="25"/>
      <c r="J6" s="26"/>
      <c r="K6" s="29"/>
      <c r="L6" s="25"/>
      <c r="M6" s="29"/>
      <c r="N6" s="25"/>
      <c r="O6" s="29"/>
      <c r="P6" s="25"/>
      <c r="Q6" s="29"/>
      <c r="R6" s="25"/>
      <c r="S6" s="29"/>
      <c r="T6" s="25"/>
      <c r="U6" s="29">
        <v>0</v>
      </c>
      <c r="V6" s="25" t="s">
        <v>197</v>
      </c>
    </row>
    <row r="7" spans="1:24">
      <c r="A7" s="12"/>
      <c r="B7" s="9"/>
      <c r="C7" s="23"/>
      <c r="D7" s="18" t="s">
        <v>198</v>
      </c>
      <c r="E7" t="s">
        <v>199</v>
      </c>
      <c r="F7" s="29"/>
      <c r="G7" s="29"/>
      <c r="H7" s="29" t="s">
        <v>200</v>
      </c>
      <c r="I7" s="25"/>
      <c r="J7" s="26"/>
      <c r="K7" s="29"/>
      <c r="L7" s="25"/>
      <c r="M7" s="29"/>
      <c r="N7" s="25"/>
      <c r="O7" s="29"/>
      <c r="P7" s="25"/>
      <c r="Q7" s="29"/>
      <c r="R7" s="25"/>
      <c r="S7" s="29"/>
      <c r="T7" s="25"/>
      <c r="U7" s="29">
        <v>0</v>
      </c>
      <c r="V7" s="25"/>
    </row>
    <row r="8" spans="1:24" ht="30.75" customHeight="1">
      <c r="A8" s="88" t="s">
        <v>6</v>
      </c>
      <c r="B8" s="88"/>
      <c r="C8" s="88"/>
      <c r="D8" s="88"/>
      <c r="E8" s="88"/>
      <c r="F8" s="88"/>
      <c r="G8" s="88"/>
      <c r="H8" s="88"/>
      <c r="I8" s="88"/>
      <c r="K8" s="16"/>
      <c r="L8" s="16"/>
      <c r="M8" s="16"/>
      <c r="N8" s="16"/>
      <c r="O8" s="16"/>
      <c r="P8" s="16"/>
      <c r="Q8" s="16"/>
      <c r="R8" s="16"/>
      <c r="S8" s="16"/>
      <c r="T8" s="16"/>
      <c r="U8" s="16"/>
      <c r="V8" s="16"/>
    </row>
    <row r="9" spans="1:24" ht="30.75" customHeight="1">
      <c r="A9" s="12"/>
      <c r="B9" s="12" t="s">
        <v>93</v>
      </c>
      <c r="C9" s="20"/>
      <c r="D9" s="12" t="s">
        <v>94</v>
      </c>
      <c r="E9" s="12" t="s">
        <v>13</v>
      </c>
      <c r="F9" s="12"/>
      <c r="G9" s="12"/>
      <c r="H9" s="12" t="s">
        <v>95</v>
      </c>
      <c r="I9" s="12" t="s">
        <v>96</v>
      </c>
    </row>
    <row r="10" spans="1:24">
      <c r="A10" s="81" t="s">
        <v>201</v>
      </c>
      <c r="B10" s="83" t="s">
        <v>202</v>
      </c>
      <c r="C10" s="86"/>
      <c r="D10" s="18" t="s">
        <v>203</v>
      </c>
      <c r="E10" s="84"/>
      <c r="F10" s="84"/>
      <c r="G10" s="84"/>
      <c r="H10" s="1"/>
      <c r="I10" s="1"/>
    </row>
    <row r="11" spans="1:24" ht="30" customHeight="1">
      <c r="A11" s="81"/>
      <c r="B11" s="83"/>
      <c r="C11" s="86"/>
      <c r="D11" s="23" t="s">
        <v>204</v>
      </c>
      <c r="E11" s="84"/>
      <c r="F11" s="84"/>
      <c r="G11" s="84"/>
      <c r="H11" s="1"/>
      <c r="I11" s="1"/>
    </row>
    <row r="12" spans="1:24">
      <c r="A12" s="81"/>
      <c r="B12" s="83"/>
      <c r="C12" s="86"/>
      <c r="D12" s="23" t="s">
        <v>205</v>
      </c>
      <c r="E12" s="84"/>
      <c r="F12" s="84"/>
      <c r="G12" s="84"/>
      <c r="H12" s="1"/>
      <c r="I12" s="1"/>
    </row>
    <row r="17" spans="5:5">
      <c r="E17" s="62"/>
    </row>
    <row r="18" spans="5:5">
      <c r="E18" s="62"/>
    </row>
    <row r="19" spans="5:5">
      <c r="E19" s="62"/>
    </row>
  </sheetData>
  <mergeCells count="29">
    <mergeCell ref="W2:X2"/>
    <mergeCell ref="B4:B6"/>
    <mergeCell ref="C4:C6"/>
    <mergeCell ref="K2:L2"/>
    <mergeCell ref="D1:J1"/>
    <mergeCell ref="O2:P2"/>
    <mergeCell ref="Q2:R2"/>
    <mergeCell ref="A10:A12"/>
    <mergeCell ref="B10:B12"/>
    <mergeCell ref="C10:C12"/>
    <mergeCell ref="E10:G10"/>
    <mergeCell ref="E11:G11"/>
    <mergeCell ref="E12:G12"/>
    <mergeCell ref="A8:I8"/>
    <mergeCell ref="A4:A6"/>
    <mergeCell ref="A1:C1"/>
    <mergeCell ref="K1:V1"/>
    <mergeCell ref="B2:B3"/>
    <mergeCell ref="C2:C3"/>
    <mergeCell ref="D2:D3"/>
    <mergeCell ref="E2:E3"/>
    <mergeCell ref="F2:F3"/>
    <mergeCell ref="G2:G3"/>
    <mergeCell ref="H2:H3"/>
    <mergeCell ref="S2:T2"/>
    <mergeCell ref="U2:V2"/>
    <mergeCell ref="I2:I3"/>
    <mergeCell ref="J2:J3"/>
    <mergeCell ref="M2:N2"/>
  </mergeCells>
  <phoneticPr fontId="14" type="noConversion"/>
  <conditionalFormatting sqref="H10:H12">
    <cfRule type="containsText" dxfId="24" priority="1" operator="containsText" text="Not Started">
      <formula>NOT(ISERROR(SEARCH("Not Started",H10)))</formula>
    </cfRule>
    <cfRule type="containsText" dxfId="23" priority="2" operator="containsText" text="In Progress">
      <formula>NOT(ISERROR(SEARCH("In Progress",H10)))</formula>
    </cfRule>
    <cfRule type="containsText" dxfId="22" priority="3" operator="containsText" text="Complete">
      <formula>NOT(ISERROR(SEARCH("Complete",H10)))</formula>
    </cfRule>
  </conditionalFormatting>
  <dataValidations disablePrompts="1" count="1">
    <dataValidation type="list" allowBlank="1" showInputMessage="1" showErrorMessage="1" sqref="H10:H12"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9"/>
  <sheetViews>
    <sheetView tabSelected="1" zoomScale="70" zoomScaleNormal="70" workbookViewId="0">
      <pane xSplit="8" ySplit="3" topLeftCell="Q4" activePane="bottomRight" state="frozen"/>
      <selection pane="bottomRight" activeCell="V6" sqref="V6"/>
      <selection pane="bottomLeft" activeCell="A4" sqref="A4"/>
      <selection pane="topRight" activeCell="I1" sqref="I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0" style="15" hidden="1" customWidth="1"/>
    <col min="24" max="24" width="19.42578125" style="15" hidden="1"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58</v>
      </c>
      <c r="T2" s="81"/>
      <c r="U2" s="83" t="s">
        <v>59</v>
      </c>
      <c r="V2" s="83"/>
      <c r="W2" s="81" t="s">
        <v>60</v>
      </c>
      <c r="X2" s="81"/>
    </row>
    <row r="3" spans="1:24">
      <c r="A3" s="19">
        <f>COUNTIF(D4:D7,"&lt;&gt;")</f>
        <v>3</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28.9">
      <c r="A4" s="81" t="s">
        <v>206</v>
      </c>
      <c r="B4" s="83" t="s">
        <v>207</v>
      </c>
      <c r="C4" s="86" t="s">
        <v>208</v>
      </c>
      <c r="D4" s="23" t="s">
        <v>209</v>
      </c>
      <c r="E4" s="75" t="s">
        <v>210</v>
      </c>
      <c r="F4" s="30"/>
      <c r="G4" s="30"/>
      <c r="H4" s="30"/>
      <c r="I4" s="28"/>
      <c r="J4" s="26"/>
      <c r="K4" s="29"/>
      <c r="L4" s="25"/>
      <c r="M4" s="29"/>
      <c r="N4" s="25"/>
      <c r="O4" s="29"/>
      <c r="P4" s="25"/>
      <c r="Q4" s="2"/>
      <c r="R4" s="27"/>
      <c r="S4" s="2"/>
      <c r="T4" s="27"/>
      <c r="U4" s="29"/>
      <c r="V4" s="25"/>
    </row>
    <row r="5" spans="1:24" ht="36" customHeight="1">
      <c r="A5" s="81"/>
      <c r="B5" s="83"/>
      <c r="C5" s="86"/>
      <c r="D5" s="18" t="s">
        <v>211</v>
      </c>
      <c r="E5" s="25" t="s">
        <v>212</v>
      </c>
      <c r="F5" s="30"/>
      <c r="G5" s="30"/>
      <c r="H5" s="30" t="s">
        <v>35</v>
      </c>
      <c r="I5" s="28"/>
      <c r="J5" s="26"/>
      <c r="K5" s="29"/>
      <c r="L5" s="25"/>
      <c r="M5" s="29"/>
      <c r="N5" s="25"/>
      <c r="O5" s="29"/>
      <c r="P5" s="25"/>
      <c r="Q5" s="2"/>
      <c r="R5" s="27"/>
      <c r="S5" s="2"/>
      <c r="T5" s="27"/>
      <c r="U5" s="29"/>
      <c r="V5" s="25"/>
    </row>
    <row r="6" spans="1:24" ht="43.15">
      <c r="A6" s="81"/>
      <c r="B6" s="83"/>
      <c r="C6" s="86"/>
      <c r="D6" s="18" t="s">
        <v>213</v>
      </c>
      <c r="E6" s="25" t="s">
        <v>214</v>
      </c>
      <c r="F6" s="7"/>
      <c r="G6" s="7"/>
      <c r="H6" s="7" t="s">
        <v>35</v>
      </c>
      <c r="I6" s="26"/>
      <c r="J6" s="26"/>
      <c r="K6" s="29"/>
      <c r="L6" s="25"/>
      <c r="M6" s="29"/>
      <c r="N6" s="25"/>
      <c r="O6" s="29"/>
      <c r="P6" s="25"/>
      <c r="Q6" s="29"/>
      <c r="R6" s="25"/>
      <c r="S6" s="29"/>
      <c r="T6" s="25"/>
      <c r="U6" s="73">
        <v>0</v>
      </c>
      <c r="V6" s="75" t="s">
        <v>215</v>
      </c>
      <c r="W6" s="15">
        <f>U6</f>
        <v>0</v>
      </c>
      <c r="X6" s="15" t="str">
        <f>V6</f>
        <v>MMO monitoring report - Nov 22</v>
      </c>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ht="14.45" customHeight="1">
      <c r="A9" s="81" t="s">
        <v>216</v>
      </c>
      <c r="B9" s="83" t="s">
        <v>217</v>
      </c>
      <c r="C9" s="83"/>
      <c r="D9" s="18" t="s">
        <v>218</v>
      </c>
      <c r="E9" s="84"/>
      <c r="F9" s="84"/>
      <c r="G9" s="84"/>
      <c r="H9" s="1"/>
      <c r="I9" s="1"/>
    </row>
    <row r="10" spans="1:24">
      <c r="A10" s="81"/>
      <c r="B10" s="83"/>
      <c r="C10" s="83"/>
      <c r="D10" s="23" t="s">
        <v>219</v>
      </c>
      <c r="E10" s="84"/>
      <c r="F10" s="84"/>
      <c r="G10" s="84"/>
      <c r="H10" s="1"/>
      <c r="I10" s="1"/>
    </row>
    <row r="11" spans="1:24">
      <c r="A11" s="81"/>
      <c r="B11" s="83"/>
      <c r="C11" s="83"/>
      <c r="D11" s="23" t="s">
        <v>220</v>
      </c>
      <c r="E11" s="84"/>
      <c r="F11" s="84"/>
      <c r="G11" s="84"/>
      <c r="H11" s="1"/>
      <c r="I11" s="1"/>
    </row>
    <row r="12" spans="1:24">
      <c r="A12" s="81"/>
      <c r="B12" s="83"/>
      <c r="C12" s="83"/>
      <c r="D12" s="23" t="s">
        <v>221</v>
      </c>
      <c r="E12" s="84"/>
      <c r="F12" s="84"/>
      <c r="G12" s="84"/>
      <c r="H12" s="1"/>
      <c r="I12" s="1"/>
    </row>
    <row r="13" spans="1:24">
      <c r="A13" s="81"/>
      <c r="B13" s="83"/>
      <c r="C13" s="83"/>
      <c r="D13" s="23" t="s">
        <v>222</v>
      </c>
      <c r="E13" s="84"/>
      <c r="F13" s="84"/>
      <c r="G13" s="84"/>
      <c r="H13" s="1"/>
      <c r="I13"/>
    </row>
    <row r="14" spans="1:24">
      <c r="A14" s="81"/>
      <c r="B14" s="83"/>
      <c r="C14" s="83"/>
      <c r="D14" s="23" t="s">
        <v>223</v>
      </c>
      <c r="E14" s="84"/>
      <c r="F14" s="84"/>
      <c r="G14" s="84"/>
      <c r="H14" s="1"/>
      <c r="I14"/>
    </row>
    <row r="15" spans="1:24" ht="30" customHeight="1">
      <c r="A15" s="81"/>
      <c r="B15" s="83"/>
      <c r="C15" s="83"/>
      <c r="D15" s="23" t="s">
        <v>224</v>
      </c>
      <c r="E15" s="84"/>
      <c r="F15" s="84"/>
      <c r="G15" s="84"/>
      <c r="H15" s="1"/>
      <c r="I15"/>
    </row>
    <row r="16" spans="1:24">
      <c r="A16" s="81"/>
      <c r="B16" s="83"/>
      <c r="C16" s="83"/>
      <c r="D16" s="23" t="s">
        <v>225</v>
      </c>
      <c r="E16" s="84"/>
      <c r="F16" s="84"/>
      <c r="G16" s="84"/>
      <c r="H16" s="1"/>
      <c r="I16"/>
    </row>
    <row r="17" spans="2:5" ht="116.1" customHeight="1">
      <c r="B17" s="9"/>
      <c r="C17" s="9"/>
      <c r="D17" s="23"/>
      <c r="E17" s="62"/>
    </row>
    <row r="18" spans="2:5">
      <c r="B18" s="9"/>
      <c r="C18" s="9"/>
      <c r="D18" s="23"/>
      <c r="E18" s="62"/>
    </row>
    <row r="19" spans="2:5">
      <c r="B19" s="9"/>
      <c r="C19" s="9"/>
      <c r="D19" s="23"/>
      <c r="E19" s="62"/>
    </row>
  </sheetData>
  <mergeCells count="34">
    <mergeCell ref="W2:X2"/>
    <mergeCell ref="O2:P2"/>
    <mergeCell ref="E16:G16"/>
    <mergeCell ref="B9:B16"/>
    <mergeCell ref="E11:G11"/>
    <mergeCell ref="U2:V2"/>
    <mergeCell ref="M2:N2"/>
    <mergeCell ref="K2:L2"/>
    <mergeCell ref="E10:G10"/>
    <mergeCell ref="E12:G12"/>
    <mergeCell ref="E13:G13"/>
    <mergeCell ref="E14:G14"/>
    <mergeCell ref="E15:G15"/>
    <mergeCell ref="C4:C6"/>
    <mergeCell ref="B4:B6"/>
    <mergeCell ref="S2:T2"/>
    <mergeCell ref="A4:A6"/>
    <mergeCell ref="A7:I7"/>
    <mergeCell ref="E9:G9"/>
    <mergeCell ref="D1:J1"/>
    <mergeCell ref="C9:C16"/>
    <mergeCell ref="A9:A16"/>
    <mergeCell ref="Q2:R2"/>
    <mergeCell ref="A1:C1"/>
    <mergeCell ref="K1:V1"/>
    <mergeCell ref="B2:B3"/>
    <mergeCell ref="C2:C3"/>
    <mergeCell ref="D2:D3"/>
    <mergeCell ref="E2:E3"/>
    <mergeCell ref="F2:F3"/>
    <mergeCell ref="G2:G3"/>
    <mergeCell ref="H2:H3"/>
    <mergeCell ref="I2:I3"/>
    <mergeCell ref="J2:J3"/>
  </mergeCells>
  <conditionalFormatting sqref="H9:H16">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1"/>
  <sheetViews>
    <sheetView workbookViewId="0">
      <selection sqref="A1:C1"/>
    </sheetView>
  </sheetViews>
  <sheetFormatPr defaultColWidth="8.5703125" defaultRowHeight="14.45"/>
  <cols>
    <col min="1" max="1" width="16.425781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85546875" style="15" customWidth="1"/>
    <col min="12" max="12" width="55" style="15" customWidth="1"/>
    <col min="13" max="13" width="9.85546875" style="15" customWidth="1"/>
    <col min="14" max="14" width="55.5703125" style="15" customWidth="1"/>
    <col min="15" max="15" width="9.85546875" style="15" customWidth="1"/>
    <col min="16" max="16" width="55.42578125" style="15" customWidth="1"/>
    <col min="17" max="17" width="10" style="15" customWidth="1"/>
    <col min="18" max="18" width="55.42578125" style="15" customWidth="1"/>
    <col min="19" max="19" width="10.140625" style="15" customWidth="1"/>
    <col min="20" max="20" width="56" style="15" customWidth="1"/>
    <col min="21" max="21" width="10.140625" style="15" customWidth="1"/>
    <col min="22" max="22" width="55.42578125" style="15" customWidth="1"/>
    <col min="23" max="23" width="8.5703125" style="15"/>
    <col min="24" max="24" width="19.42578125" style="15" customWidth="1"/>
    <col min="25" max="16384" width="8.5703125" style="15"/>
  </cols>
  <sheetData>
    <row r="1" spans="1:24" ht="30" customHeight="1">
      <c r="A1" s="79" t="s">
        <v>45</v>
      </c>
      <c r="B1" s="79"/>
      <c r="C1" s="79"/>
      <c r="D1" s="80" t="s">
        <v>11</v>
      </c>
      <c r="E1" s="80"/>
      <c r="F1" s="80"/>
      <c r="G1" s="80"/>
      <c r="H1" s="80"/>
      <c r="I1" s="80"/>
      <c r="J1" s="80"/>
      <c r="K1" s="87" t="s">
        <v>46</v>
      </c>
      <c r="L1" s="87"/>
      <c r="M1" s="87"/>
      <c r="N1" s="87"/>
      <c r="O1" s="87"/>
      <c r="P1" s="87"/>
      <c r="Q1" s="87"/>
      <c r="R1" s="87"/>
      <c r="S1" s="87"/>
      <c r="T1" s="87"/>
      <c r="U1" s="87"/>
      <c r="V1" s="87"/>
    </row>
    <row r="2" spans="1:24" ht="15" customHeight="1">
      <c r="A2" s="19" t="s">
        <v>47</v>
      </c>
      <c r="B2" s="81" t="s">
        <v>48</v>
      </c>
      <c r="C2" s="81" t="s">
        <v>13</v>
      </c>
      <c r="D2" s="81" t="s">
        <v>49</v>
      </c>
      <c r="E2" s="83" t="s">
        <v>15</v>
      </c>
      <c r="F2" s="83" t="s">
        <v>50</v>
      </c>
      <c r="G2" s="83" t="s">
        <v>51</v>
      </c>
      <c r="H2" s="83" t="s">
        <v>52</v>
      </c>
      <c r="I2" s="83" t="s">
        <v>19</v>
      </c>
      <c r="J2" s="83" t="s">
        <v>53</v>
      </c>
      <c r="K2" s="81" t="s">
        <v>54</v>
      </c>
      <c r="L2" s="81"/>
      <c r="M2" s="83" t="s">
        <v>55</v>
      </c>
      <c r="N2" s="83"/>
      <c r="O2" s="81" t="s">
        <v>56</v>
      </c>
      <c r="P2" s="81"/>
      <c r="Q2" s="83" t="s">
        <v>57</v>
      </c>
      <c r="R2" s="83"/>
      <c r="S2" s="81" t="s">
        <v>226</v>
      </c>
      <c r="T2" s="81"/>
      <c r="U2" s="83" t="s">
        <v>227</v>
      </c>
      <c r="V2" s="83"/>
      <c r="W2" s="81" t="s">
        <v>60</v>
      </c>
      <c r="X2" s="81"/>
    </row>
    <row r="3" spans="1:24">
      <c r="A3" s="19">
        <f>COUNTIF(D4:D7,"&lt;&gt;")</f>
        <v>0</v>
      </c>
      <c r="B3" s="81"/>
      <c r="C3" s="81"/>
      <c r="D3" s="81"/>
      <c r="E3" s="83"/>
      <c r="F3" s="83"/>
      <c r="G3" s="83"/>
      <c r="H3" s="83"/>
      <c r="I3" s="83"/>
      <c r="J3" s="83"/>
      <c r="K3" s="12" t="s">
        <v>61</v>
      </c>
      <c r="L3" s="12" t="s">
        <v>13</v>
      </c>
      <c r="M3" s="9" t="s">
        <v>61</v>
      </c>
      <c r="N3" s="9" t="s">
        <v>13</v>
      </c>
      <c r="O3" s="12" t="s">
        <v>61</v>
      </c>
      <c r="P3" s="12" t="s">
        <v>13</v>
      </c>
      <c r="Q3" s="9" t="s">
        <v>61</v>
      </c>
      <c r="R3" s="9" t="s">
        <v>13</v>
      </c>
      <c r="S3" s="12" t="s">
        <v>61</v>
      </c>
      <c r="T3" s="12" t="s">
        <v>13</v>
      </c>
      <c r="U3" s="9" t="s">
        <v>61</v>
      </c>
      <c r="V3" s="9" t="s">
        <v>13</v>
      </c>
      <c r="W3" s="12" t="s">
        <v>61</v>
      </c>
      <c r="X3" s="12" t="s">
        <v>13</v>
      </c>
    </row>
    <row r="4" spans="1:24" s="16" customFormat="1" ht="105" customHeight="1">
      <c r="A4" s="81" t="s">
        <v>228</v>
      </c>
      <c r="B4" s="83" t="s">
        <v>229</v>
      </c>
      <c r="C4" s="86"/>
      <c r="D4" s="23"/>
      <c r="E4" s="25"/>
      <c r="F4" s="29"/>
      <c r="G4" s="29"/>
      <c r="H4" s="29"/>
      <c r="I4" s="26"/>
      <c r="J4" s="26"/>
      <c r="K4" s="29"/>
      <c r="L4" s="25"/>
      <c r="M4" s="29"/>
      <c r="N4" s="25"/>
      <c r="O4" s="29"/>
      <c r="P4" s="25"/>
      <c r="Q4" s="29"/>
      <c r="R4" s="25"/>
      <c r="S4" s="29"/>
      <c r="T4" s="25"/>
      <c r="U4" s="29"/>
      <c r="V4" s="25"/>
    </row>
    <row r="5" spans="1:24">
      <c r="A5" s="81"/>
      <c r="B5" s="83"/>
      <c r="C5" s="86"/>
      <c r="D5" s="18"/>
      <c r="E5" s="25"/>
      <c r="F5" s="29"/>
      <c r="G5" s="29"/>
      <c r="H5" s="29"/>
      <c r="I5" s="26"/>
      <c r="J5" s="26"/>
      <c r="K5" s="29"/>
      <c r="L5" s="25"/>
      <c r="M5" s="29"/>
      <c r="N5" s="25"/>
      <c r="O5" s="29"/>
      <c r="P5" s="25"/>
      <c r="Q5" s="29"/>
      <c r="R5" s="25"/>
      <c r="S5" s="29"/>
      <c r="T5" s="25"/>
      <c r="U5" s="29"/>
      <c r="V5" s="25"/>
    </row>
    <row r="6" spans="1:24" ht="42.6" customHeight="1">
      <c r="A6" s="81"/>
      <c r="B6" s="83"/>
      <c r="C6" s="86"/>
      <c r="D6" s="18"/>
      <c r="E6" s="25"/>
      <c r="F6" s="29"/>
      <c r="G6" s="29"/>
      <c r="H6" s="29"/>
      <c r="I6" s="26"/>
      <c r="J6" s="26"/>
      <c r="K6" s="29"/>
      <c r="L6" s="25"/>
      <c r="M6" s="29"/>
      <c r="N6" s="25"/>
      <c r="O6" s="29"/>
      <c r="P6" s="25"/>
      <c r="Q6" s="29"/>
      <c r="R6" s="25"/>
      <c r="S6" s="29"/>
      <c r="T6" s="25"/>
      <c r="U6" s="29"/>
      <c r="V6" s="25"/>
    </row>
    <row r="7" spans="1:24" ht="30.75" customHeight="1">
      <c r="A7" s="88" t="s">
        <v>6</v>
      </c>
      <c r="B7" s="88"/>
      <c r="C7" s="88"/>
      <c r="D7" s="88"/>
      <c r="E7" s="88"/>
      <c r="F7" s="88"/>
      <c r="G7" s="88"/>
      <c r="H7" s="88"/>
      <c r="I7" s="88"/>
      <c r="K7" s="16"/>
      <c r="L7" s="16"/>
      <c r="M7" s="16"/>
      <c r="N7" s="16"/>
      <c r="O7" s="16"/>
      <c r="P7" s="16"/>
      <c r="Q7" s="16"/>
      <c r="R7" s="16"/>
      <c r="S7" s="16"/>
      <c r="T7" s="16"/>
      <c r="U7" s="16"/>
      <c r="V7" s="16"/>
    </row>
    <row r="8" spans="1:24" ht="30.75" customHeight="1">
      <c r="A8" s="12"/>
      <c r="B8" s="12" t="s">
        <v>93</v>
      </c>
      <c r="C8" s="20"/>
      <c r="D8" s="12" t="s">
        <v>94</v>
      </c>
      <c r="E8" s="12" t="s">
        <v>13</v>
      </c>
      <c r="F8" s="12"/>
      <c r="G8" s="12"/>
      <c r="H8" s="12" t="s">
        <v>95</v>
      </c>
      <c r="I8" s="12" t="s">
        <v>96</v>
      </c>
    </row>
    <row r="9" spans="1:24">
      <c r="A9" s="81" t="s">
        <v>230</v>
      </c>
      <c r="B9" s="83" t="s">
        <v>231</v>
      </c>
      <c r="C9" s="86"/>
      <c r="D9" s="18" t="s">
        <v>232</v>
      </c>
      <c r="E9" s="84"/>
      <c r="F9" s="84"/>
      <c r="G9" s="84"/>
      <c r="H9" s="1"/>
      <c r="I9" s="1"/>
    </row>
    <row r="10" spans="1:24" ht="45" customHeight="1">
      <c r="A10" s="81"/>
      <c r="B10" s="83"/>
      <c r="C10" s="86"/>
      <c r="D10" s="23" t="s">
        <v>233</v>
      </c>
      <c r="E10" s="84"/>
      <c r="F10" s="84"/>
      <c r="G10" s="84"/>
      <c r="H10" s="1"/>
      <c r="I10" s="1"/>
    </row>
    <row r="11" spans="1:24" ht="35.1" customHeight="1">
      <c r="A11" s="81"/>
      <c r="B11" s="83"/>
      <c r="C11" s="86"/>
      <c r="D11" s="23" t="s">
        <v>234</v>
      </c>
      <c r="E11" s="84"/>
      <c r="F11" s="84"/>
      <c r="G11" s="84"/>
      <c r="H11" s="1"/>
      <c r="I11" s="1"/>
    </row>
  </sheetData>
  <mergeCells count="29">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83B6509E-6AF1-4AAA-93DA-CE0DD55171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Jenny Murray</cp:lastModifiedBy>
  <cp:revision/>
  <dcterms:created xsi:type="dcterms:W3CDTF">2021-04-13T20:59:38Z</dcterms:created>
  <dcterms:modified xsi:type="dcterms:W3CDTF">2023-12-19T14:15:36Z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