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1789" documentId="8_{E5F27E7E-BDBC-4F80-B4DA-24530AA403E1}" xr6:coauthVersionLast="47" xr6:coauthVersionMax="47" xr10:uidLastSave="{34968344-B7C7-4871-AC0E-EBDDEF398F63}"/>
  <bookViews>
    <workbookView xWindow="28680" yWindow="1545" windowWidth="29040" windowHeight="15840" tabRatio="773" firstSheet="3" activeTab="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Output 9" sheetId="17" state="hidden" r:id="rId12"/>
    <sheet name="Output 10" sheetId="19" state="hidden"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10" l="1"/>
  <c r="X5" i="16"/>
  <c r="W5" i="16"/>
  <c r="X5" i="10"/>
  <c r="W5" i="10"/>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X75" i="2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6" i="21"/>
  <c r="A3" i="9"/>
  <c r="B5" i="21" s="1"/>
  <c r="A3" i="10"/>
  <c r="A3" i="11"/>
  <c r="B7" i="21" s="1"/>
  <c r="A3" i="12"/>
  <c r="B8" i="21" s="1"/>
  <c r="A3" i="13"/>
  <c r="B9" i="21" s="1"/>
  <c r="A3" i="14"/>
  <c r="B10" i="21" s="1"/>
  <c r="A3" i="16"/>
  <c r="B11" i="21" s="1"/>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4" i="21" l="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78" i="21"/>
  <c r="S78" i="21"/>
  <c r="R22" i="21"/>
  <c r="R44" i="21"/>
  <c r="T57" i="21"/>
  <c r="T72" i="21"/>
  <c r="T46" i="21"/>
  <c r="S36" i="21"/>
  <c r="S6" i="21"/>
  <c r="AF7" i="21"/>
  <c r="AF21" i="21"/>
  <c r="S61" i="21"/>
  <c r="S23" i="21"/>
  <c r="T73" i="21"/>
  <c r="AF49" i="21"/>
  <c r="R76" i="21"/>
  <c r="S57" i="21"/>
  <c r="AF73" i="21"/>
  <c r="AF37" i="21"/>
  <c r="AF61" i="21"/>
  <c r="R64" i="21"/>
  <c r="AF76" i="21"/>
  <c r="T79" i="21"/>
  <c r="AF10" i="21"/>
  <c r="T44" i="21"/>
  <c r="S43" i="21"/>
  <c r="AF62" i="21"/>
  <c r="S54" i="21"/>
  <c r="T34" i="21"/>
  <c r="AF79" i="21"/>
  <c r="T5" i="21"/>
  <c r="T29" i="21"/>
  <c r="AF26" i="21"/>
  <c r="T38" i="21"/>
  <c r="R24" i="21"/>
  <c r="S50" i="21"/>
  <c r="T27" i="21"/>
  <c r="T26" i="21"/>
  <c r="T20" i="21"/>
  <c r="R19" i="21"/>
  <c r="AF50" i="21"/>
  <c r="S5" i="21"/>
  <c r="T69" i="21"/>
  <c r="AF72" i="21"/>
  <c r="R57" i="21"/>
  <c r="T40" i="21"/>
  <c r="R62" i="21"/>
  <c r="S8" i="21"/>
  <c r="T28" i="21"/>
  <c r="AF78" i="21"/>
  <c r="AF8" i="21"/>
  <c r="S10" i="21"/>
  <c r="T45" i="21"/>
  <c r="T17" i="21"/>
  <c r="R29" i="21"/>
  <c r="AF60" i="21"/>
  <c r="AF31" i="21"/>
  <c r="T9" i="21"/>
  <c r="S72" i="21"/>
  <c r="T75" i="21"/>
  <c r="T48" i="21"/>
  <c r="T50" i="21"/>
  <c r="R6" i="21"/>
  <c r="T80" i="21"/>
  <c r="T41" i="21"/>
  <c r="AF57" i="21"/>
  <c r="T42" i="21"/>
  <c r="R66" i="21"/>
  <c r="S34" i="21"/>
  <c r="S62" i="21"/>
  <c r="AF41" i="21"/>
  <c r="AF16" i="21"/>
  <c r="T62" i="21"/>
  <c r="S76" i="21"/>
  <c r="S7" i="21"/>
  <c r="S18" i="21"/>
  <c r="AF46" i="21"/>
  <c r="S17" i="21"/>
  <c r="S68" i="21"/>
  <c r="AF64" i="21"/>
  <c r="AF75" i="21"/>
  <c r="S63" i="21"/>
  <c r="AF18" i="21"/>
  <c r="T25" i="21"/>
  <c r="S12" i="21"/>
  <c r="T47" i="21"/>
  <c r="AF74" i="21"/>
  <c r="AF15" i="21"/>
  <c r="AF80" i="21"/>
  <c r="T23" i="21"/>
  <c r="R59" i="21"/>
  <c r="S39" i="21"/>
  <c r="R39" i="21"/>
  <c r="AF20" i="21"/>
  <c r="AF45" i="21"/>
  <c r="R25" i="21"/>
  <c r="S74" i="21"/>
  <c r="AF56" i="21"/>
  <c r="T49" i="21"/>
  <c r="T37" i="21"/>
  <c r="AF69" i="21"/>
  <c r="R14" i="21"/>
  <c r="T52" i="21"/>
  <c r="S65" i="21"/>
  <c r="T18" i="21"/>
  <c r="AF55" i="21"/>
  <c r="AF43" i="21"/>
  <c r="S29" i="21"/>
  <c r="R78" i="21"/>
  <c r="T31" i="21"/>
  <c r="R69" i="21"/>
  <c r="T74" i="21"/>
  <c r="S16" i="21"/>
  <c r="AF23" i="21"/>
  <c r="AF54" i="21"/>
  <c r="T77" i="21"/>
  <c r="T71" i="21"/>
  <c r="R7" i="21"/>
  <c r="R17" i="21"/>
  <c r="S14" i="21"/>
  <c r="S30" i="21"/>
  <c r="R4" i="21"/>
  <c r="R27" i="21"/>
  <c r="S64" i="21"/>
  <c r="T16" i="21"/>
  <c r="T35" i="21"/>
  <c r="R51" i="21"/>
  <c r="R73" i="21"/>
  <c r="S44" i="21"/>
  <c r="AF67" i="21"/>
  <c r="S19" i="21"/>
  <c r="T6" i="21"/>
  <c r="T68" i="21"/>
  <c r="R8" i="21"/>
  <c r="S28" i="21"/>
  <c r="T63" i="21"/>
  <c r="S20" i="21"/>
  <c r="S26" i="21"/>
  <c r="S67" i="21"/>
  <c r="S37" i="21"/>
  <c r="AF48" i="21"/>
  <c r="T76" i="21"/>
  <c r="AF14" i="21"/>
  <c r="AF5" i="21"/>
  <c r="T12" i="21"/>
  <c r="AF70" i="21"/>
  <c r="T70" i="21"/>
  <c r="R45" i="21"/>
  <c r="AF34" i="21"/>
  <c r="R53" i="21"/>
  <c r="R72" i="21"/>
  <c r="S79" i="21"/>
  <c r="R43" i="21"/>
  <c r="R41" i="21"/>
  <c r="AF27" i="21"/>
  <c r="S15" i="21"/>
  <c r="T39" i="21"/>
  <c r="T22" i="21"/>
  <c r="R54" i="21"/>
  <c r="R31" i="21"/>
  <c r="R74" i="21"/>
  <c r="S60" i="21"/>
  <c r="R42" i="21"/>
  <c r="S9" i="21"/>
  <c r="AF30" i="21"/>
  <c r="R50" i="21"/>
  <c r="S32" i="21"/>
  <c r="R61" i="21"/>
  <c r="S56" i="21"/>
  <c r="R33" i="21"/>
  <c r="AC73" i="21"/>
  <c r="R77" i="21"/>
  <c r="R70" i="21"/>
  <c r="R35" i="21"/>
  <c r="R67" i="21"/>
  <c r="AF47" i="21"/>
  <c r="AF77" i="21"/>
  <c r="AF28" i="21"/>
  <c r="R58" i="21"/>
  <c r="AF25" i="21"/>
  <c r="R30" i="21"/>
  <c r="T60" i="21"/>
  <c r="T19" i="21"/>
  <c r="AF17" i="21"/>
  <c r="R32" i="21"/>
  <c r="AF4" i="21"/>
  <c r="AF11" i="21"/>
  <c r="S77" i="21"/>
  <c r="T15" i="21"/>
  <c r="S22" i="21"/>
  <c r="T33" i="21"/>
  <c r="T66" i="21"/>
  <c r="R11" i="21"/>
  <c r="S24" i="21"/>
  <c r="S40" i="21"/>
  <c r="AF6" i="21"/>
  <c r="AF38" i="21"/>
  <c r="T7" i="21"/>
  <c r="R16" i="21"/>
  <c r="S41" i="21"/>
  <c r="S47" i="21"/>
  <c r="S4" i="21"/>
  <c r="S52" i="21"/>
  <c r="AC72" i="21"/>
  <c r="S75" i="21"/>
  <c r="R23" i="21"/>
  <c r="R18" i="21"/>
  <c r="AF13" i="21"/>
  <c r="S46" i="21"/>
  <c r="T58" i="21"/>
  <c r="T30" i="21"/>
  <c r="AC74" i="21"/>
  <c r="S48" i="21"/>
  <c r="S71" i="21"/>
  <c r="T65" i="21"/>
  <c r="AF19" i="21"/>
  <c r="T54" i="21"/>
  <c r="T14" i="21"/>
  <c r="S42" i="21"/>
  <c r="S25" i="21"/>
  <c r="T55" i="21"/>
  <c r="R79" i="21"/>
  <c r="R60" i="21"/>
  <c r="R71" i="21"/>
  <c r="AF51" i="21"/>
  <c r="S35" i="21"/>
  <c r="AF36" i="21"/>
  <c r="R34" i="21"/>
  <c r="T36" i="21"/>
  <c r="R75" i="21"/>
  <c r="S69" i="21"/>
  <c r="S21" i="21"/>
  <c r="AF29" i="21"/>
  <c r="T56" i="21"/>
  <c r="R37" i="21"/>
  <c r="AF63" i="21"/>
  <c r="AF58" i="21"/>
  <c r="R36" i="21"/>
  <c r="AF32" i="21"/>
  <c r="S80" i="21"/>
  <c r="AF9" i="21"/>
  <c r="AF66" i="21"/>
  <c r="R28" i="21"/>
  <c r="R26" i="21"/>
  <c r="R47" i="21"/>
  <c r="AF39" i="21"/>
  <c r="AF12" i="21"/>
  <c r="T64" i="21"/>
  <c r="S70" i="21"/>
  <c r="AF22" i="21"/>
  <c r="R21" i="21"/>
  <c r="S49" i="21"/>
  <c r="AF71" i="21"/>
  <c r="S38" i="21"/>
  <c r="T10" i="21"/>
  <c r="R68" i="21"/>
  <c r="T11" i="21"/>
  <c r="R20" i="21"/>
  <c r="AF33" i="21"/>
  <c r="T8" i="21"/>
  <c r="S66" i="21"/>
  <c r="R5" i="21"/>
  <c r="S45" i="21"/>
  <c r="T53" i="21"/>
  <c r="AF68" i="21"/>
  <c r="T13" i="21"/>
  <c r="S58" i="21"/>
  <c r="T4" i="21"/>
  <c r="R63" i="21"/>
  <c r="S13" i="21"/>
  <c r="R9" i="21"/>
  <c r="T59" i="21"/>
  <c r="R65" i="21"/>
  <c r="AC75" i="21"/>
  <c r="S31" i="21"/>
  <c r="T67" i="21"/>
  <c r="AF42" i="21"/>
  <c r="R56" i="21"/>
  <c r="S27" i="21"/>
  <c r="S73" i="21"/>
  <c r="R40" i="21"/>
  <c r="AF65" i="21"/>
  <c r="R38" i="21"/>
  <c r="R48" i="21"/>
  <c r="S51" i="21"/>
  <c r="AF53" i="21"/>
  <c r="R80" i="21"/>
  <c r="R55" i="21"/>
  <c r="AF35" i="21"/>
  <c r="AF52" i="21"/>
  <c r="T43" i="21"/>
  <c r="S33" i="21"/>
  <c r="R13" i="21"/>
  <c r="T32" i="21"/>
  <c r="T61" i="21"/>
  <c r="R52" i="21"/>
  <c r="AF59" i="21"/>
  <c r="AF24" i="21"/>
  <c r="S53" i="21"/>
  <c r="S55" i="21"/>
  <c r="AF44" i="21"/>
  <c r="T51" i="21"/>
  <c r="R15" i="21"/>
  <c r="T24" i="21"/>
  <c r="T21" i="21"/>
  <c r="S11" i="21"/>
  <c r="S59" i="21"/>
  <c r="R49" i="21"/>
  <c r="R12" i="21"/>
  <c r="R46" i="21"/>
  <c r="AF40" i="21"/>
  <c r="R10" i="21"/>
  <c r="AE5" i="21" l="1"/>
  <c r="AE6" i="21"/>
  <c r="AE9" i="21"/>
  <c r="AE31" i="21"/>
  <c r="AE78" i="21"/>
  <c r="AE62" i="21"/>
  <c r="AE47" i="21"/>
  <c r="AE48" i="21"/>
  <c r="AE10" i="21"/>
  <c r="AE17" i="21"/>
  <c r="AE80" i="21"/>
  <c r="AE12" i="21"/>
  <c r="AE13" i="21"/>
  <c r="AE14" i="21"/>
  <c r="AE15" i="21"/>
  <c r="AE16" i="21"/>
  <c r="AE57" i="21"/>
  <c r="AE59" i="21"/>
  <c r="AE42" i="21"/>
  <c r="AE4" i="21"/>
  <c r="AE52" i="21"/>
  <c r="AE54" i="21"/>
  <c r="AE58" i="21"/>
  <c r="AE63" i="21"/>
  <c r="AE70" i="21"/>
  <c r="AE61" i="21"/>
  <c r="AE28" i="21"/>
  <c r="AE51" i="21"/>
  <c r="AE44" i="21"/>
  <c r="AE75" i="21"/>
  <c r="AE39" i="21"/>
  <c r="AE25" i="21"/>
  <c r="AE26" i="21"/>
  <c r="AE69" i="21"/>
  <c r="AE71" i="21"/>
  <c r="AE20" i="21"/>
  <c r="AE24" i="21"/>
  <c r="AE67" i="21"/>
  <c r="AE68" i="21"/>
  <c r="AE50" i="21"/>
  <c r="AE77" i="21"/>
  <c r="AE22" i="21"/>
  <c r="AE32" i="21"/>
  <c r="AE33" i="21"/>
  <c r="AE34" i="21"/>
  <c r="AE35" i="21"/>
  <c r="AE36" i="21"/>
  <c r="AE38" i="21"/>
  <c r="AE40" i="21"/>
  <c r="AE23" i="21"/>
  <c r="AE45" i="21"/>
  <c r="AE46" i="21"/>
  <c r="AE30" i="21"/>
  <c r="AE37" i="21"/>
  <c r="AE60" i="21"/>
  <c r="AE7" i="21"/>
  <c r="AE8" i="21"/>
  <c r="AE29" i="21"/>
  <c r="AE11" i="21"/>
  <c r="AE19" i="21"/>
  <c r="AE43" i="21"/>
  <c r="AE53" i="21"/>
  <c r="AE55" i="21"/>
  <c r="AE56" i="21"/>
  <c r="AE21" i="21"/>
  <c r="AE65" i="21"/>
  <c r="AE66" i="21"/>
  <c r="AE18" i="21"/>
  <c r="AE27" i="21"/>
  <c r="AE49" i="21"/>
  <c r="AE79" i="21"/>
  <c r="AE74" i="21"/>
  <c r="AE76" i="21"/>
  <c r="AE73" i="21"/>
  <c r="AE64" i="21"/>
  <c r="AE72" i="21"/>
  <c r="AE41" i="21"/>
  <c r="Z74" i="21"/>
  <c r="AB74" i="21" s="1"/>
  <c r="Z72" i="21"/>
  <c r="AB72" i="21" s="1"/>
  <c r="Z73" i="21"/>
  <c r="AB73" i="21" s="1"/>
  <c r="Z75" i="21"/>
  <c r="AB75"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58" i="21"/>
  <c r="AC78" i="21"/>
  <c r="AC40" i="21"/>
  <c r="AC57" i="21"/>
  <c r="AC67" i="21"/>
  <c r="AC19" i="21"/>
  <c r="AC77" i="21"/>
  <c r="AC12" i="21"/>
  <c r="AC5" i="21"/>
  <c r="AC42" i="21"/>
  <c r="AC60" i="21"/>
  <c r="AC31" i="21"/>
  <c r="AC56" i="21"/>
  <c r="AC49" i="21"/>
  <c r="AC38" i="21"/>
  <c r="AC71" i="21"/>
  <c r="AC28" i="21"/>
  <c r="AC4" i="21"/>
  <c r="AC24" i="21"/>
  <c r="AC21" i="21"/>
  <c r="AC20" i="21"/>
  <c r="AC61" i="21"/>
  <c r="AC27" i="21"/>
  <c r="AC22" i="21"/>
  <c r="AC76" i="21"/>
  <c r="AC55" i="21"/>
  <c r="AC47" i="21"/>
  <c r="AC39" i="21"/>
  <c r="AC48" i="21"/>
  <c r="AC26" i="21"/>
  <c r="AC8" i="21"/>
  <c r="AC35" i="21"/>
  <c r="AC54" i="21"/>
  <c r="AC44" i="21"/>
  <c r="AC41" i="21"/>
  <c r="AC7" i="21"/>
  <c r="AC64" i="21"/>
  <c r="AC66" i="21"/>
  <c r="AC25" i="21"/>
  <c r="AC69" i="21"/>
  <c r="AC36" i="21"/>
  <c r="AC33" i="21"/>
  <c r="AC9" i="21"/>
  <c r="AC70" i="21"/>
  <c r="AC43" i="21"/>
  <c r="AC63" i="21"/>
  <c r="AC15" i="21"/>
  <c r="AC18" i="21"/>
  <c r="AC17" i="21"/>
  <c r="AC23" i="21"/>
  <c r="AC80" i="21"/>
  <c r="AC14" i="21"/>
  <c r="AC45" i="21"/>
  <c r="AC34" i="21"/>
  <c r="AC6" i="21"/>
  <c r="AC16" i="21"/>
  <c r="AC10" i="21"/>
  <c r="AC68" i="21"/>
  <c r="AC30" i="21"/>
  <c r="AC79" i="21"/>
  <c r="AC59" i="21"/>
  <c r="AC50" i="21"/>
  <c r="AC32" i="21"/>
  <c r="AC29" i="21"/>
  <c r="AC37" i="21"/>
  <c r="AC51" i="21"/>
  <c r="AC62" i="21"/>
  <c r="AC52" i="21"/>
  <c r="AC13" i="21"/>
  <c r="AC65" i="21"/>
  <c r="AC11" i="21"/>
  <c r="AC46" i="21"/>
  <c r="AC53"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tc={90BA8702-E113-7E4E-AE04-C47A7F013277}</author>
  </authors>
  <commentList>
    <comment ref="B8" authorId="0" shapeId="0" xr:uid="{90BA8702-E113-7E4E-AE04-C47A7F013277}">
      <text>
        <t xml:space="preserve">[Threaded comment]
Your version of Excel allows you to read this threaded comment; however, any edits to it will get removed if the file is opened in a newer version of Excel. Learn more: https://go.microsoft.com/fwlink/?linkid=870924
Comment:
    @Joe Richards please can you review and add key milestones/activities for Scotland. Thanks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tc={BC2942FE-1402-4AB2-A7FC-B327EB5957EE}</author>
    <author>tc={84E5DBEC-1A1B-F341-906C-30C44C63F4B4}</author>
  </authors>
  <commentList>
    <comment ref="R4" authorId="0" shapeId="0" xr:uid="{BC2942FE-1402-4AB2-A7FC-B327EB5957EE}">
      <text>
        <t xml:space="preserve">[Threaded comment]
Your version of Excel allows you to read this threaded comment; however, any edits to it will get removed if the file is opened in a newer version of Excel. Learn more: https://go.microsoft.com/fwlink/?linkid=870924
Comment:
    @Lucy Clutton Can you please input months for all the activities listed?
Reply:
    Have done what I can @Natasha Bradshaw please can you add for cell R6 - this was before I joined </t>
      </text>
    </comment>
    <comment ref="E10" authorId="1" shapeId="0" xr:uid="{84E5DBEC-1A1B-F341-906C-30C44C63F4B4}">
      <text>
        <t>[Threaded comment]
Your version of Excel allows you to read this threaded comment; however, any edits to it will get removed if the file is opened in a newer version of Excel. Learn more: https://go.microsoft.com/fwlink/?linkid=870924
Comment:
    @Natasha Bradshaw to add to. this was before I started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tc={B5370823-89F6-4A19-8EE4-0E107EF73DE5}</author>
  </authors>
  <commentList>
    <comment ref="V4" authorId="0" shapeId="0" xr:uid="{B5370823-89F6-4A19-8EE4-0E107EF73DE5}">
      <text>
        <t>[Threaded comment]
Your version of Excel allows you to read this threaded comment; however, any edits to it will get removed if the file is opened in a newer version of Excel. Learn more: https://go.microsoft.com/fwlink/?linkid=870924
Comment:
    @Natasha Bradshaw - things like workshop we can report on as outreach activities - have these been counted anywhere?
Reply:
    Oh I have just seen that it is covered in Output 3 but only one - I will update and tag you in a comment on that cell to check I've updated correctly
Reply:
    OK</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tc={E5DA76BA-E4AB-4F97-B248-D5BC5DFDB7D2}</author>
    <author>tc={2E752F40-ADED-4281-B2EE-E84654C7258F}</author>
    <author>tc={11674C44-5963-5E44-BA7E-FCF94E5DDFD6}</author>
    <author>tc={6B48F49F-D35E-4F95-9F49-A747B9E44149}</author>
  </authors>
  <commentList>
    <comment ref="E4" authorId="0" shapeId="0" xr:uid="{E5DA76BA-E4AB-4F97-B248-D5BC5DFDB7D2}">
      <text>
        <t xml:space="preserve">[Threaded comment]
Your version of Excel allows you to read this threaded comment; however, any edits to it will get removed if the file is opened in a newer version of Excel. Learn more: https://go.microsoft.com/fwlink/?linkid=870924
Comment:
    Hi Lucy I think we need a row above this to reflect the effort invested in reaching out to location facilitators ahead of the workshop, otherwise it looks like all we had to do was invite them to a workshop, whereas a LOT of preparatory work was involved to bring them to the table - disseminating the reports, following up with them 1-1, online meetings, site visits etc. See the slide in my NMP workshop presentation for all the activities.
Reply:
    Hi @Natasha Bradshaw and @Lucy Clutton - I think this is where the difference between impact/progress comes into play.   Holding those meetings as outlined above is progress, but is not impact.  Progress can be recorded in the 'Key Updates' tab rather than these output tabs.  I can see there are some other comments regarding this so I will also respond to those
Reply:
    thanks for clarifying Appin. I have added to the key updates 
</t>
      </text>
    </comment>
    <comment ref="U4" authorId="1" shapeId="0" xr:uid="{2E752F40-ADED-4281-B2EE-E84654C7258F}">
      <text>
        <t>[Threaded comment]
Your version of Excel allows you to read this threaded comment; however, any edits to it will get removed if the file is opened in a newer version of Excel. Learn more: https://go.microsoft.com/fwlink/?linkid=870924
Comment:
    @Natasha Bradshaw this was 1 - have updated to 2, and updated the comments section to talk about both Nov and sept (previously just  referenced Nov) is this correct?
Reply:
    @Natasha Bradshaw 
Reply:
    Natasha says yes that's fine so comment can be closed out</t>
      </text>
    </comment>
    <comment ref="U5" authorId="2" shapeId="0" xr:uid="{11674C44-5963-5E44-BA7E-FCF94E5DDFD6}">
      <text>
        <t>[Threaded comment]
Your version of Excel allows you to read this threaded comment; however, any edits to it will get removed if the file is opened in a newer version of Excel. Learn more: https://go.microsoft.com/fwlink/?linkid=870924
Comment:
    we have this number, will populate it when the workshop report is delivered 
Reply:
    ok great
Reply:
    done</t>
      </text>
    </comment>
    <comment ref="V5" authorId="3" shapeId="0" xr:uid="{6B48F49F-D35E-4F95-9F49-A747B9E44149}">
      <text>
        <t>[Threaded comment]
Your version of Excel allows you to read this threaded comment; however, any edits to it will get removed if the file is opened in a newer version of Excel. Learn more: https://go.microsoft.com/fwlink/?linkid=870924
Comment:
    Do we also have attendee numbers on the Sep workshop @Natasha Bradshaw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tc={72C56F51-C2A5-4B09-BE80-2D1645AC62B9}</author>
    <author>tc={C6232001-F558-4944-AE93-6DDA7756F293}</author>
  </authors>
  <commentList>
    <comment ref="H5" authorId="0" shapeId="0" xr:uid="{72C56F51-C2A5-4B09-BE80-2D1645AC62B9}">
      <text>
        <t xml:space="preserve">[Threaded comment]
Your version of Excel allows you to read this threaded comment; however, any edits to it will get removed if the file is opened in a newer version of Excel. Learn more: https://go.microsoft.com/fwlink/?linkid=870924
Comment:
    Could we put stats such as number of attendees at a forum presentation here or is it elsehwere?
Reply:
    Ignore! I see it is associated with this line as a year 3 indicator, so still NA here?
Reply:
    Yes you could include the number of attendees under this line - this would be recorded under 4.2.1
Reply:
    have updated to 4.2.1
</t>
      </text>
    </comment>
    <comment ref="H6" authorId="1" shapeId="0" xr:uid="{C6232001-F558-4944-AE93-6DDA7756F293}">
      <text>
        <t xml:space="preserve">[Threaded comment]
Your version of Excel allows you to read this threaded comment; however, any edits to it will get removed if the file is opened in a newer version of Excel. Learn more: https://go.microsoft.com/fwlink/?linkid=870924
Comment:
    could be 1.1 or 1.2  - but these are restricted to an MPA which isn’t what NMPs are 
Reply:
    Hmmm yes you're right, they specifically refer to designations which incorporate additional protections.  I'd say let's leave as NA - progress for now, and we can have a think about this in the longer term.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tc={7CD1CCB8-C35E-2242-ADDD-231D963DA286}</author>
  </authors>
  <commentList>
    <comment ref="H5" authorId="0" shapeId="0" xr:uid="{7CD1CCB8-C35E-2242-ADDD-231D963DA286}">
      <text>
        <t xml:space="preserve">[Threaded comment]
Your version of Excel allows you to read this threaded comment; however, any edits to it will get removed if the file is opened in a newer version of Excel. Learn more: https://go.microsoft.com/fwlink/?linkid=870924
Comment:
    @Appin Williamson please can you advise on what indicators fit here? 
Reply:
    @Lucy Clutton - as outlined in the other comment, this is something we can record as progress, but we wouldn't typically record this as 'impact'
Reply:
    okay - thanks! Have updated accordingly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tc={C542AB25-ACDD-B04E-B947-958DE1D986A8}</author>
    <author>tc={B406BAA7-99C1-4E62-B442-55706020295F}</author>
    <author>tc={8CBEED6A-D6B8-4B91-8DA7-C8EBC4A66B19}</author>
    <author>tc={933E3962-E865-4201-91B3-CAD36EEA35DF}</author>
  </authors>
  <commentList>
    <comment ref="E4" authorId="0" shapeId="0" xr:uid="{C542AB25-ACDD-B04E-B947-958DE1D986A8}">
      <text>
        <t xml:space="preserve">[Threaded comment]
Your version of Excel allows you to read this threaded comment; however, any edits to it will get removed if the file is opened in a newer version of Excel. Learn more: https://go.microsoft.com/fwlink/?linkid=870924
Comment:
    @Natasha Bradshaw do you think we are talking cross-purposes and O.8.1 and O.8.2. are the same thing? </t>
      </text>
    </comment>
    <comment ref="R4" authorId="1" shapeId="0" xr:uid="{B406BAA7-99C1-4E62-B442-55706020295F}">
      <text>
        <t>[Threaded comment]
Your version of Excel allows you to read this threaded comment; however, any edits to it will get removed if the file is opened in a newer version of Excel. Learn more: https://go.microsoft.com/fwlink/?linkid=870924
Comment:
    @Joe Richards could you include the month that this was done?
Reply:
    done :) 
Reply:
    thank youuuu!</t>
      </text>
    </comment>
    <comment ref="U4" authorId="2" shapeId="0" xr:uid="{8CBEED6A-D6B8-4B91-8DA7-C8EBC4A66B19}">
      <text>
        <t xml:space="preserve">[Threaded comment]
Your version of Excel allows you to read this threaded comment; however, any edits to it will get removed if the file is opened in a newer version of Excel. Learn more: https://go.microsoft.com/fwlink/?linkid=870924
Comment:
    @Joe Richards which month please and should this be 1 rather than zero?
Reply:
    @Joe Richards </t>
      </text>
    </comment>
    <comment ref="F5" authorId="3" shapeId="0" xr:uid="{933E3962-E865-4201-91B3-CAD36EEA35DF}">
      <text>
        <t xml:space="preserve">[Threaded comment]
Your version of Excel allows you to read this threaded comment; however, any edits to it will get removed if the file is opened in a newer version of Excel. Learn more: https://go.microsoft.com/fwlink/?linkid=870924
Comment:
    @lucy and @Appin Williamson I've put this as 5 for now as there will be the English review and a couple more consultation sin Scotland before end of Barclays so I Believe there will be around 5 reports that can be shared with gov at the end. 
Reply:
    Thanks Joe! </t>
      </text>
    </comment>
  </commentList>
</comments>
</file>

<file path=xl/sharedStrings.xml><?xml version="1.0" encoding="utf-8"?>
<sst xmlns="http://schemas.openxmlformats.org/spreadsheetml/2006/main" count="970" uniqueCount="474">
  <si>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</si>
  <si>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</si>
  <si>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</si>
  <si>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</si>
  <si>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</si>
  <si>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</si>
  <si>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</si>
  <si>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</si>
  <si>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Tash presentation at Severn Estuary Forum and sponsored evening wine reception (12th Oct) 
Significant effort invested in reaching out to location facilitators ahead of the November workshop, to bring them all together. i.e. disseminating  reports, following up with them 1-1, online meetings, site visits etc</t>
  </si>
  <si>
    <t>Workshop bringing together national thinkers (SWG members) and Location Facilitators  from 10+ locations across the UK (21st Nov) to share the journey's so far, and discuss the NMP framework (Purpose, objectives, principles)</t>
  </si>
  <si>
    <t xml:space="preserve">Strategy meeting with Dan and other Blue staff
Finalising Insights from PSNMP and building blocks  </t>
  </si>
  <si>
    <t>Scoping reporting by Lucy Clutton</t>
  </si>
  <si>
    <t xml:space="preserve">Legal review for England and Wales commissioned. </t>
  </si>
  <si>
    <t xml:space="preserve">3rd Strategic Working Group reviewing &amp; feedback on revised National Framework </t>
  </si>
  <si>
    <t>National Framework survey analysis and preparedness for wider consultation</t>
  </si>
  <si>
    <t>Draft reports to internal consultation &amp; design</t>
  </si>
  <si>
    <t>REPORTING &amp; consultation on national framework/advocacy to Government</t>
  </si>
  <si>
    <t>Impact</t>
  </si>
  <si>
    <t>Use a network of national marine parks to reconnect the UK public to the sea, revitalise deprived coastal communities and increase appreciation and understanding of marine conservation and conservation designations.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</si>
  <si>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</si>
  <si>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</si>
  <si>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</si>
  <si>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</si>
  <si>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</si>
  <si>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</si>
  <si>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</si>
  <si>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</si>
  <si>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</si>
  <si>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</si>
  <si>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</si>
  <si>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</si>
  <si>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 xml:space="preserve">The NMP Vision catalyses the creation of National Marine Parks around the UK coast. By 2030 bottom-up support and test sites will have proved the concept and demonstrated value to the marine environment and society. </t>
  </si>
  <si>
    <t>OC.0.1</t>
  </si>
  <si>
    <t>Number of locations across the UK that Blue Marine have enlisted support in the NMP vision (Scoping)</t>
  </si>
  <si>
    <t>2,3,4,8</t>
  </si>
  <si>
    <t>4.2.1, 4.2.2, 4.2.3, 1.4.1, 1.4.3</t>
  </si>
  <si>
    <t>4.2, 4.3, 1.4</t>
  </si>
  <si>
    <t>Local level stakeholder and community support to engage with the National Marine Park vision, consider its local application and steps required to move towards NMP status</t>
  </si>
  <si>
    <t xml:space="preserve">
Key stakeholders recognise National Marine Parks as a priority for environmental/social wellbeing
There is enough local demand to support NMPs from the bottom up 
Public/stakeholders are actively engaged by Plymouth City Council, and their vision is relevant enough to inform other locations. </t>
  </si>
  <si>
    <t>OC.0.2</t>
  </si>
  <si>
    <t>Wide recognition of the value/aspiration for NMPs across Britain (National SWG)</t>
  </si>
  <si>
    <t>1,5,6,7,8</t>
  </si>
  <si>
    <t xml:space="preserve">National level stakeholder support for National Marine Parks </t>
  </si>
  <si>
    <t>OC.0.3</t>
  </si>
  <si>
    <t>Plymouth NMP is widely recognised as a pioneer for bottom-up engagement.</t>
  </si>
  <si>
    <t xml:space="preserve">4.2, 1.4 </t>
  </si>
  <si>
    <t>Engagement and sharing of insights emerging from Plymouth NMP</t>
  </si>
  <si>
    <t>1 = Release a “Vision 
for national marine
parks” report and film to inspire all
stakeholders and
unite them behind the
concept</t>
  </si>
  <si>
    <t xml:space="preserve">2 = Report providing insights to learnings from scoping visits and about bottom-up Marine Park creation and management in Plymouth, including recommendations. Report recommendations (building blocks) shared with stakehodlers </t>
  </si>
  <si>
    <t xml:space="preserve">3 = Local support is enlisted across the 10 prospective locations from the vision report. </t>
  </si>
  <si>
    <t xml:space="preserve">4 = Further locations are scoped and 3 locations pursue formal NMP status. </t>
  </si>
  <si>
    <t xml:space="preserve">5 = To encourage wider ownership of the vision (beyond Blue Marine), establish a NMP Strategic Working Group and support them meet on a quarterly basis to develop strategic thinking i.e. National Framework </t>
  </si>
  <si>
    <t>6 = Hold a national
conference called
“The campaign for
national marine parks" in 2023  which showcases progress and unites location facilitators with national momentum.</t>
  </si>
  <si>
    <t>7 = Conduct a media
campaign.</t>
  </si>
  <si>
    <t>8 = Ensure that a case is
made to Government
for the formal
adoption of national
marine parks.</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</si>
  <si>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</si>
  <si>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</si>
  <si>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</si>
  <si>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</si>
  <si>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</si>
  <si>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</si>
  <si>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</si>
  <si>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</si>
  <si>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</si>
  <si>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</si>
  <si>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</si>
  <si>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</si>
  <si>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</si>
  <si>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</si>
  <si>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</si>
  <si>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</si>
  <si>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</si>
  <si>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</si>
  <si>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</si>
  <si>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Release a “Vision
 for national marine
parks” report and film to inspire all
stakeholders and
unite them behind the
concept</t>
  </si>
  <si>
    <t>O.1.1</t>
  </si>
  <si>
    <t>Evidence collected from key stakeholders to inform vision, and a technical report produced</t>
  </si>
  <si>
    <t xml:space="preserve">Report </t>
  </si>
  <si>
    <t>1.4.1</t>
  </si>
  <si>
    <t>Mapping and 25 interviews identifying potential locations for a NMP</t>
  </si>
  <si>
    <t xml:space="preserve">Location facilitators are willing to work with Blue Marine
The National Marine Park vision is  received positively by stakeholders and there is local willingness and capacity to progress the vision to the next stage 
</t>
  </si>
  <si>
    <t xml:space="preserve">Interview 25 people for research and produce and finalise technical report </t>
  </si>
  <si>
    <t xml:space="preserve">Technical report finalised and used as a basis for NMP vision (April 2021) </t>
  </si>
  <si>
    <t>Technical report shared with invited members of the 12 SWG members and location facilitators on request.</t>
  </si>
  <si>
    <t>O.1.2</t>
  </si>
  <si>
    <t xml:space="preserve">Vision report written and presented/shared (printed copy) with relevant stakeholders </t>
  </si>
  <si>
    <t xml:space="preserve"> Significant interest in report during engagement activities, and number of printed copies which are handed out during events </t>
  </si>
  <si>
    <t xml:space="preserve">Publish NMP vision report </t>
  </si>
  <si>
    <t xml:space="preserve">NMP vision report published (May 2021) </t>
  </si>
  <si>
    <t xml:space="preserve">Dissemination of printed reports at events and linking to online social media/comms opportunities. </t>
  </si>
  <si>
    <t>More then 40 copies of the vision report have been shared during scoping visits (June 2022-Oct 2022), and beyond. Twitter monitoring TBC</t>
  </si>
  <si>
    <t>O.1.3</t>
  </si>
  <si>
    <t xml:space="preserve">Relationships built with key stakeholders (location facilitators/SWG members/community) </t>
  </si>
  <si>
    <t xml:space="preserve">Locations </t>
  </si>
  <si>
    <t>4.2.1</t>
  </si>
  <si>
    <t xml:space="preserve">Meeting minutes, correspondence etc. to support information/formal relationships </t>
  </si>
  <si>
    <t xml:space="preserve">Location facilitators to be identified and engaged with to start scoping visit phase of the project </t>
  </si>
  <si>
    <t>Location facilitators identified in 10/10 locations, and vision report shared with them in preparation for scoping visits before EOY 2023. (?)</t>
  </si>
  <si>
    <t>Location facilitators to be further engaged with the vision through scoping visits, national workshop and byeond.</t>
  </si>
  <si>
    <t xml:space="preserve">16/21 Location facilitators from the contact database have been enagegd with through emails/meetings/workshops.Plus more local stakeholders who are not on the contact database. There is potential to focus in on 3 areas in 2023. (Contact database: https://bluemarinefoundation.sharepoint.com/:x:/s/Projects/EXFLoeT3-S9Eij-X1F5S7rYBzZ7kjMWcaNnWB_KAe02Psg?e=qtQUEF) </t>
  </si>
  <si>
    <t>O.1.4</t>
  </si>
  <si>
    <t>Film announcing national marine park vision is produced and distributed to increase awareness of the vision</t>
  </si>
  <si>
    <t>Film</t>
  </si>
  <si>
    <t>4.2.2</t>
  </si>
  <si>
    <t xml:space="preserve">Significant reach based on ? metrics (number or views?) </t>
  </si>
  <si>
    <t xml:space="preserve">Film created , added to Blue marine's website </t>
  </si>
  <si>
    <t xml:space="preserve">Film created and posted on the website. (April 2021) </t>
  </si>
  <si>
    <t xml:space="preserve">167 views of the film on youtube (Dec 2022) , and played to Severn Estuarary Forum attendees (Oct 2022) </t>
  </si>
  <si>
    <t>Activity Code</t>
  </si>
  <si>
    <t>Indicator Code</t>
  </si>
  <si>
    <t>Status</t>
  </si>
  <si>
    <t>Notes</t>
  </si>
  <si>
    <t>Output 1 Activities</t>
  </si>
  <si>
    <t>A.1</t>
  </si>
  <si>
    <t>A.1.1</t>
  </si>
  <si>
    <t>A.1.2</t>
  </si>
  <si>
    <t>A.1.3</t>
  </si>
  <si>
    <t>A.1.4</t>
  </si>
  <si>
    <t>A.1.5</t>
  </si>
  <si>
    <t>A.1.6</t>
  </si>
  <si>
    <t>"1"</t>
  </si>
  <si>
    <t>Output 2</t>
  </si>
  <si>
    <t>O.2</t>
  </si>
  <si>
    <t xml:space="preserve">Report providing insights to learnings from scoping visits and bottom-up experience from Plymouth NMP creation and management, including recommendations. Report recommendations (building blocks) shared with stakehodlers </t>
  </si>
  <si>
    <t>O.2.1</t>
  </si>
  <si>
    <t xml:space="preserve">Coastal Futures presentation 2022 with Kat Deeney (PCC). Report provided to internal (Blue/others) and external key stakeholders (copy, or presentation during workshops or other meetings)  </t>
  </si>
  <si>
    <t>Report</t>
  </si>
  <si>
    <t xml:space="preserve">Copy of presentation, report and workshops/ meeting dates/ minutes </t>
  </si>
  <si>
    <t>Unplanned</t>
  </si>
  <si>
    <t>Objectives for this work arose due to progress with Plymouth NMP and appointment of an Interim CEO, plus interest from location facilitators to learn from Plymouth.</t>
  </si>
  <si>
    <t xml:space="preserve">Research conducted with 15 key players in Plymouth and initial Plymouth  report drafted (June-August 2022) </t>
  </si>
  <si>
    <t xml:space="preserve">Report to be finalised following review rounds and  plan to shared with blue staff in full by EOY 2022/ Q1 2023, plan to share more publically in a condensed version (without Plymouth) </t>
  </si>
  <si>
    <t>Preliminary findings presented during Strategic Working Group (Sept 2022) and national workshop (Nov 2022), in partnership with Plymouth Sound NMP CEO but report still needs finalising and decision needs to be made on whether to share internally or more widely
4 reports published on website in Sept 2023
* NATIONAL MARINE PARKS – A VISION FOR BRITISH SEAS
* NATIONAL MARINE PARKS – GUIDANCE
* NATIONAL MARINE PARKS – NATIONAL FRAMEWORK
* NATIONAL MARINE PARKS – LEGAL REVIEW</t>
  </si>
  <si>
    <t>O.2.2</t>
  </si>
  <si>
    <t xml:space="preserve">Reach of report  [where it was distributed, to how many key stakeholders]  </t>
  </si>
  <si>
    <t>Output 2 Activities</t>
  </si>
  <si>
    <t>A.2</t>
  </si>
  <si>
    <t>A.2.1</t>
  </si>
  <si>
    <t>Report comissioned and interviews completed and analysed</t>
  </si>
  <si>
    <t>Complete</t>
  </si>
  <si>
    <t>Draft report from Lucy to Natasha</t>
  </si>
  <si>
    <t>A.2.2</t>
  </si>
  <si>
    <t xml:space="preserve">Report drafted and shared for review with Blue staff and small stakeholder group </t>
  </si>
  <si>
    <t>In Progress</t>
  </si>
  <si>
    <t xml:space="preserve">tbc whether PCC want to quote/add to it. tbd wether the report is shared internally or more widely </t>
  </si>
  <si>
    <t>A.2.3</t>
  </si>
  <si>
    <t>Extracting from the report for national guidance/recommendations</t>
  </si>
  <si>
    <t>Output 3</t>
  </si>
  <si>
    <t>O.3</t>
  </si>
  <si>
    <t xml:space="preserve">Local support is enlisted across the 10 prospective locations from the vision report. </t>
  </si>
  <si>
    <t>O.3.1</t>
  </si>
  <si>
    <t>A national workshop in 2022 to bring together strategic national thinkers (SWG) and Location Facilitators to feedback and discuss the national marine park framework (objectives, principles, purpose)</t>
  </si>
  <si>
    <t>workshop</t>
  </si>
  <si>
    <t xml:space="preserve">Workshop report </t>
  </si>
  <si>
    <t xml:space="preserve">There will be interest for a NMP workshop </t>
  </si>
  <si>
    <t>SWG underway bringing national thinkers together to provide leadership to location facilitators.</t>
  </si>
  <si>
    <t xml:space="preserve">Host a workshop in November 2022 and invite location facilitators plus some SWG members to bring together national and local thinkers </t>
  </si>
  <si>
    <t>Workshop was hosted in Nov 2022 (see below) and SWG Sep 2022 with 17 participants</t>
  </si>
  <si>
    <t>Workshop was hosted in Nov 2022</t>
  </si>
  <si>
    <t>O.3.2</t>
  </si>
  <si>
    <t xml:space="preserve">Reach of workshop [how many key stakeholders attended]  </t>
  </si>
  <si>
    <t xml:space="preserve">People </t>
  </si>
  <si>
    <t xml:space="preserve">Workshop delegate list/attendance </t>
  </si>
  <si>
    <t xml:space="preserve">Host a workshop in November 2022 and invite location facilitators plus some SWG members </t>
  </si>
  <si>
    <t xml:space="preserve">41 attendees present, 8 external speakers presented on the progress in their location, and 10 SWG members attended (Nov 2022) </t>
  </si>
  <si>
    <t>Output 3 Activities</t>
  </si>
  <si>
    <t>A.3</t>
  </si>
  <si>
    <t>A.3.1</t>
  </si>
  <si>
    <t xml:space="preserve">Workshop delivered Nov 21st 2022. 41 attendees which surpassed expectations </t>
  </si>
  <si>
    <t>A.3.2</t>
  </si>
  <si>
    <t xml:space="preserve">Newsletter summarising status in each location, SWG and plymouth work shared with workshop participants </t>
  </si>
  <si>
    <t xml:space="preserve">Finalising and due to public EOY 2022 </t>
  </si>
  <si>
    <t>A.3.3</t>
  </si>
  <si>
    <t xml:space="preserve">Workshop report drafted and due to be sent to workshop participants and speakers for comments </t>
  </si>
  <si>
    <t>A.3.4</t>
  </si>
  <si>
    <t xml:space="preserve">Workshop outputs analysed and integrated into the SWG feedback on NMP principles </t>
  </si>
  <si>
    <t>A.3.5</t>
  </si>
  <si>
    <t>Scoping activities to support bottom-up engagement in the vision</t>
  </si>
  <si>
    <t>A.3.6</t>
  </si>
  <si>
    <t>Reporting of scoping activity across ten locations (link Output 4)</t>
  </si>
  <si>
    <t>Output 4</t>
  </si>
  <si>
    <t>O.4</t>
  </si>
  <si>
    <t xml:space="preserve">Further locations are scoped and 3 locations pursue formal NMP status. </t>
  </si>
  <si>
    <t>O.4.1</t>
  </si>
  <si>
    <t>Number of scoping visits conducted</t>
  </si>
  <si>
    <t xml:space="preserve">locations </t>
  </si>
  <si>
    <t xml:space="preserve">Scoping visit reports produced to document visits and insights </t>
  </si>
  <si>
    <t>Iscles of Scilly and Pembrokeshire scoped.  IoS: Islands Partnership engaged in national strategic working group. Pemb: Comms continue</t>
  </si>
  <si>
    <t xml:space="preserve">Plan to scope all locations by EOY 2022 with scoping visit report published in Q1/2 2023 </t>
  </si>
  <si>
    <t xml:space="preserve">Scoping activity undertaken across 9 locations. Over 30 location facilitators offering support to widen discussion about the vision and consider next steps. (Dec 2022) </t>
  </si>
  <si>
    <t>O.4.2</t>
  </si>
  <si>
    <t>Level of stakeholder support for championed marine park sites [questionnaire results/number of meetings or outreach workshops conducted etc. that reflect local stakeholder support for certain sites].</t>
  </si>
  <si>
    <t>tbc</t>
  </si>
  <si>
    <t xml:space="preserve">stakeholders </t>
  </si>
  <si>
    <r>
      <t>Local support indicated during scoping visists where vision was presented to stakeholders in Severn (</t>
    </r>
    <r>
      <rPr>
        <b/>
        <sz val="11"/>
        <color theme="1"/>
        <rFont val="Calibri"/>
        <family val="2"/>
        <scheme val="minor"/>
      </rPr>
      <t>79 stakeholders</t>
    </r>
    <r>
      <rPr>
        <sz val="11"/>
        <color theme="1"/>
        <rFont val="Calibri"/>
        <family val="2"/>
        <scheme val="minor"/>
      </rPr>
      <t>) and Dorset (</t>
    </r>
    <r>
      <rPr>
        <b/>
        <sz val="11"/>
        <color theme="1"/>
        <rFont val="Calibri"/>
        <family val="2"/>
        <scheme val="minor"/>
      </rPr>
      <t>106 stakeholders</t>
    </r>
    <r>
      <rPr>
        <sz val="11"/>
        <color theme="1"/>
        <rFont val="Calibri"/>
        <family val="2"/>
        <scheme val="minor"/>
      </rPr>
      <t xml:space="preserve">).  and formal feedback received indicating interest in the vision. Dorset: 7/16 "yes" or "maybe" to attending a workshop hosted by DCF. 14/16 think it has at least some significance for Dorset. Severn: 7/10 said "yes" to a workshop in Severen, and 7/10 rated the vision significant ( selected 5,6,7 on a scale of 1-7 significant)  (Dec 2022) </t>
    </r>
  </si>
  <si>
    <t>O.4.3</t>
  </si>
  <si>
    <t xml:space="preserve">Eventually, number of locations pursuing formal NMP status where policy/advocacy 'hooks' are leveraged </t>
  </si>
  <si>
    <t>NA - progress</t>
  </si>
  <si>
    <t>NMP status reached (tbd how this happens, i.e. declaration, awarded, designated?)</t>
  </si>
  <si>
    <t>A.4</t>
  </si>
  <si>
    <t>A.4.1</t>
  </si>
  <si>
    <t>Wales: Scoping visit to Pembrokeshire undertaken with ongoing comms.</t>
  </si>
  <si>
    <t>A.4.2</t>
  </si>
  <si>
    <t>Cornwall: Engagement in 3Cs project steering group (scoping for Mounts Bay) completed.  </t>
  </si>
  <si>
    <t>A.4.3</t>
  </si>
  <si>
    <t>Isles of Scilly: Islands Partnership engaged in national strategic working group.</t>
  </si>
  <si>
    <t>A.4.4</t>
  </si>
  <si>
    <t>NW England: Morecambe Bay NMP flyer circulated in collaboration with Morecambe Bay Partnership</t>
  </si>
  <si>
    <t>A.4.5</t>
  </si>
  <si>
    <t>NE England: Seascapes project hosted Blue Marine site visits and hosted a workshop engaging approx 25 local stakeholders</t>
  </si>
  <si>
    <t>A.4.6</t>
  </si>
  <si>
    <t>South England: Sussex Bay local authorities promoting a common vision for a marine park and engaging in national strategic working group.</t>
  </si>
  <si>
    <t>A.4.7</t>
  </si>
  <si>
    <t xml:space="preserve">South England: Dorset Coast Forum invited Blue Marine to present the NMP vision to 106 local/regional users/stakeholders and encouraging feedback received </t>
  </si>
  <si>
    <t>Workshop request from Dorset CF ongoing</t>
  </si>
  <si>
    <t>A.4.8</t>
  </si>
  <si>
    <t xml:space="preserve">The Severn Sea: Severn Estuary Partnership invited Blue Marine to present the NMP vision to 79 local/regional users/stakeholders and we hosted an evening reception, and encouraging feedback received </t>
  </si>
  <si>
    <t>Workshop delivered April 2023</t>
  </si>
  <si>
    <t>A.4.9</t>
  </si>
  <si>
    <t>East Anglia: ongoing discussions with Norfolk Council and The Wash Estuary Strategy: planning to meet a wider group of local stakeholders in early 2023.</t>
  </si>
  <si>
    <t>Roundtable in March 2023 concluded preference to wait for 'national' leadership</t>
  </si>
  <si>
    <t>A.4.10</t>
  </si>
  <si>
    <t xml:space="preserve">Scoping visit reports drafted and plan to integrate them into a larger scoping insights report for wider sharing </t>
  </si>
  <si>
    <t>Internal consultation (May) for publication (June)</t>
  </si>
  <si>
    <t>Output 5</t>
  </si>
  <si>
    <t>O.5</t>
  </si>
  <si>
    <t xml:space="preserve">To encourage wider ownership of the vision (beyond Blue Marine), establish a NMP Strategic Working Group and support them to meet on a quarterly basis to develop strategic thinking i.e. National Framework </t>
  </si>
  <si>
    <t>O.5.1</t>
  </si>
  <si>
    <t xml:space="preserve">National stakeholders agreed to sit on SWG </t>
  </si>
  <si>
    <t xml:space="preserve">List of NMP SWG membership </t>
  </si>
  <si>
    <t>There is national interst in developing thinking beyond the vision report.  MWC continue to support NMP SWG Secretariat</t>
  </si>
  <si>
    <t xml:space="preserve">Establish NMP SWG membership and agree ToR </t>
  </si>
  <si>
    <t>National strategic working group mobilised engaging 12-14 key strategic thinkers including Natural England, Campaign for National Parks, English Heritage and others.</t>
  </si>
  <si>
    <t xml:space="preserve">Maintain membership </t>
  </si>
  <si>
    <t>O.5.2</t>
  </si>
  <si>
    <t xml:space="preserve">Number of SWG meetings conducted </t>
  </si>
  <si>
    <t>meetings</t>
  </si>
  <si>
    <t>Na - progress</t>
  </si>
  <si>
    <t xml:space="preserve">meeting minutes/ strategic working group reports </t>
  </si>
  <si>
    <t>n/a - Progress</t>
  </si>
  <si>
    <t xml:space="preserve">Hold 1st SWG meeting </t>
  </si>
  <si>
    <t xml:space="preserve">1st SWG held online meeting to agree ToR  (June 2022) and report created </t>
  </si>
  <si>
    <t xml:space="preserve">2nd SWG meeting to be held in Sept 2022 to review national framework, 3rd meeting to be held in Feb 2023, and 4th tbc  </t>
  </si>
  <si>
    <t>Sept 2022 online meeting held and feedback to framework provided using a online survey and group discussion. Report created to document the meeting</t>
  </si>
  <si>
    <t>0.5.3</t>
  </si>
  <si>
    <t xml:space="preserve">NMP National Framework developed </t>
  </si>
  <si>
    <t xml:space="preserve">Framework </t>
  </si>
  <si>
    <t>Framework delivered to Government</t>
  </si>
  <si>
    <t xml:space="preserve">A framework is what's wanted and needed to drive NMP status </t>
  </si>
  <si>
    <t xml:space="preserve">Draft National Marine Park National Framework </t>
  </si>
  <si>
    <t>NMP National Framwork drafted and shared with NMP members for input</t>
  </si>
  <si>
    <t xml:space="preserve">NMP National Framework reviewd and finalised by NMP members </t>
  </si>
  <si>
    <t xml:space="preserve">Feedback analysed and integrated into draft 3 (Feb 2023) </t>
  </si>
  <si>
    <t>MWC continue to support NMP SWG Secretariat</t>
  </si>
  <si>
    <t>Output 5 Activities</t>
  </si>
  <si>
    <t>A.5</t>
  </si>
  <si>
    <t>A.5.1</t>
  </si>
  <si>
    <t xml:space="preserve">1st SWG meeting held to agree ToR ( June 2022) </t>
  </si>
  <si>
    <t>A.5.2</t>
  </si>
  <si>
    <t xml:space="preserve">2nd SWG held to start discussio in National Framework (Sept 2022) </t>
  </si>
  <si>
    <t>A.5.3</t>
  </si>
  <si>
    <t xml:space="preserve">NMP Framework drafted </t>
  </si>
  <si>
    <t>A.5.4</t>
  </si>
  <si>
    <t xml:space="preserve">Questionaire created and shared with SWG members to collect feedback on the national framework </t>
  </si>
  <si>
    <t xml:space="preserve">Responses analysed and integrated cross-checked/aggregated with Nov workshop feeedback for draft 3 of framework </t>
  </si>
  <si>
    <t>A.5.5</t>
  </si>
  <si>
    <t>3rd SWG meeting in March 2023 included presentation of revised NMP framework &amp; survey to quantify level of support</t>
  </si>
  <si>
    <t>A.5.6</t>
  </si>
  <si>
    <t>National Framework sign-up by SWG members</t>
  </si>
  <si>
    <t>V3 presented at 3rd SWG for feedback by end April. Final draft version invited for sign-up during May 2023; to launch external consultation June 2023.</t>
  </si>
  <si>
    <t>A.5.7</t>
  </si>
  <si>
    <t>A.5.8</t>
  </si>
  <si>
    <t>Output 6</t>
  </si>
  <si>
    <t>O.6</t>
  </si>
  <si>
    <t>Hold a national
conference called
“The campaign for
national marine parks" in 2023  which showcases progress and unites location facilitators with national momentum.</t>
  </si>
  <si>
    <t>O.6.1</t>
  </si>
  <si>
    <t>Number of conferences</t>
  </si>
  <si>
    <t xml:space="preserve">Conference report </t>
  </si>
  <si>
    <t xml:space="preserve">There will be a desire from locations, national thinkers, and others to come together in a conference to discuss NMPs </t>
  </si>
  <si>
    <t>A Parliamentary event was hosted on 4 September 2023 by Blue Marine and Luke Pollard MP</t>
  </si>
  <si>
    <t>O.6.2</t>
  </si>
  <si>
    <t>Reach, engagement and impact of conference [based on social media impact report; conference impact report; press exposure etc.]</t>
  </si>
  <si>
    <t>Number of stakeholders reached</t>
  </si>
  <si>
    <t>O.6.3</t>
  </si>
  <si>
    <t>Output 6 Activities</t>
  </si>
  <si>
    <t>A.6</t>
  </si>
  <si>
    <t>A.6.1</t>
  </si>
  <si>
    <t>Parliamentary event date, venue booked</t>
  </si>
  <si>
    <t>Postponed until National Framework available for external consultation, endorsed by national SWG - tbc June 2023.</t>
  </si>
  <si>
    <t>A.6.2</t>
  </si>
  <si>
    <t>Programme set, invitations issued</t>
  </si>
  <si>
    <t>A.6.3</t>
  </si>
  <si>
    <t>Report of event published on Blue Marine's webpage</t>
  </si>
  <si>
    <t>Output 7</t>
  </si>
  <si>
    <t>O.7</t>
  </si>
  <si>
    <t>Conduct a media
campaign.</t>
  </si>
  <si>
    <t>O.7.1</t>
  </si>
  <si>
    <t>Media campaigns completed</t>
  </si>
  <si>
    <t>Build momentum with NMP allies: Plymouth NMP; CNP; SCNP; NTS; WCL and other NGOs</t>
  </si>
  <si>
    <t>O.7.2</t>
  </si>
  <si>
    <t>Reach of media campaign</t>
  </si>
  <si>
    <t>Social media posts/re-posts; evidence of joint sign-ups to campaign letters etc.</t>
  </si>
  <si>
    <t>Political context enables other NGOs to offer support for seascapes as well as protected landscapes.</t>
  </si>
  <si>
    <t>O.7.3</t>
  </si>
  <si>
    <t>Output 7 Activities</t>
  </si>
  <si>
    <t>A.7</t>
  </si>
  <si>
    <t>A.7.1</t>
  </si>
  <si>
    <t>1st edition NMP Newsletter (2022)</t>
  </si>
  <si>
    <t>Shared with NMP SWG members and location facilitators; available online</t>
  </si>
  <si>
    <t>A.7.2</t>
  </si>
  <si>
    <t xml:space="preserve">Internal campaign/advocacy strategy </t>
  </si>
  <si>
    <t>Not started</t>
  </si>
  <si>
    <t>Strategy meeting planned for Feb23 postponed (with Charles/Clare/Dan) due to internal priorities within Blue.</t>
  </si>
  <si>
    <t>A.7.3</t>
  </si>
  <si>
    <t>Blogs / Newspaper article?</t>
  </si>
  <si>
    <t>Output 8</t>
  </si>
  <si>
    <t>O.8</t>
  </si>
  <si>
    <t>Ensure that a case is
made to Government
for the formal
adoption of national
marine parks.</t>
  </si>
  <si>
    <t>O.8.1</t>
  </si>
  <si>
    <t xml:space="preserve">Legal review of legislation that could be leveraged to designation NMPs </t>
  </si>
  <si>
    <t xml:space="preserve">report </t>
  </si>
  <si>
    <t xml:space="preserve">Legal review report delivered </t>
  </si>
  <si>
    <t>The legal route is the direction Blue Marine want to take</t>
  </si>
  <si>
    <t xml:space="preserve">Review of Scottish NP Act commisioned in April 2022 -to be condcuted by James Harrison </t>
  </si>
  <si>
    <t>Legal review of NP Report produced in May 2022</t>
  </si>
  <si>
    <t xml:space="preserve">Legal review conducted for England/Wales/Isles of Scilly </t>
  </si>
  <si>
    <t>Legal review comissioned and delivered Q1 2023</t>
  </si>
  <si>
    <t>O.8.2</t>
  </si>
  <si>
    <t>Number of legal reports/evidence/material provided to Government (DEFRA, NatureScot, Marine Scotland etc)</t>
  </si>
  <si>
    <t>meeting mins/emails/ reports. Consultations</t>
  </si>
  <si>
    <t xml:space="preserve">Establish dialogue over NMP vision and routes to action with Government(s).
Legal review in Scotland to be shared with Nature Scot along with consultation response 
Submitt Scotland National Park Consultation Response </t>
  </si>
  <si>
    <t xml:space="preserve">Legal review for Scotland was shared with Nature Scot on 01 Dec 2022.
Blue Marien Submit Scotland National Park consultation response on November 30 2022 </t>
  </si>
  <si>
    <t>O.8.3</t>
  </si>
  <si>
    <t>Number of organisations that respond to the legal review and its implications</t>
  </si>
  <si>
    <t xml:space="preserve">Responses to legal review/ support </t>
  </si>
  <si>
    <t>SWG members endorsement of legal review findings</t>
  </si>
  <si>
    <t>O.8.4</t>
  </si>
  <si>
    <t>Number of organisations that respond to the offer to co-brand the NMP Insights Report (2023) including guidance for locations and national advocacy</t>
  </si>
  <si>
    <t>Organisations</t>
  </si>
  <si>
    <t>Logos offered for report branding</t>
  </si>
  <si>
    <t>Organisations visibly co-branding NMP Insights report</t>
  </si>
  <si>
    <t>Output 8 Activities</t>
  </si>
  <si>
    <t>A.8</t>
  </si>
  <si>
    <t>A.8.1</t>
  </si>
  <si>
    <t xml:space="preserve">Review of 1949 Act and devolved legislation for England, Wales and IoS is underway. 1st draft due to be delivered in early 2023 </t>
  </si>
  <si>
    <t>A.8.2</t>
  </si>
  <si>
    <t>Commision legal review of Natonal Park  (Scxptland) Act 2000</t>
  </si>
  <si>
    <t>A.8.3</t>
  </si>
  <si>
    <t xml:space="preserve">Share  legal review with partners, Government and regulators </t>
  </si>
  <si>
    <t>Initial findings presented to 3rd national SWG (March23)</t>
  </si>
  <si>
    <t>A.8.4</t>
  </si>
  <si>
    <t>Informal dialogue with Defra marine and fisheries division lead on stakeholder engagement.</t>
  </si>
  <si>
    <t>2nd invitation to present (Feb23)</t>
  </si>
  <si>
    <t>A.8.5</t>
  </si>
  <si>
    <t xml:space="preserve">Hire  a consultant in Scotland to engage with National Park Consultation and create a strategy for the next national park in Scotland to include a marine element. </t>
  </si>
  <si>
    <t>James McKenzie onboard and draft advocacy strategy (April 2023)</t>
  </si>
  <si>
    <t>A.8.6</t>
  </si>
  <si>
    <t>NMP Insights Report</t>
  </si>
  <si>
    <t>Natasha to collate findings from location scoping, national advocacy and Plymouth research for 'Findings on the Journey' report (2021-2023)</t>
  </si>
  <si>
    <t>Progress planned in Y3 (July 2022–June 2023)</t>
  </si>
  <si>
    <t>Progress achieved in Y3 (July 2022–June 2023)</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</si>
  <si>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</si>
  <si>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</si>
  <si>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</si>
  <si>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</si>
  <si>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</si>
  <si>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</si>
  <si>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</si>
  <si>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</si>
  <si>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</si>
  <si>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</si>
  <si>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</si>
  <si>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</si>
  <si>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</si>
  <si>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</si>
  <si>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</si>
  <si>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</si>
  <si>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</si>
  <si>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</si>
  <si>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</si>
  <si>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</si>
  <si>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</si>
  <si>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</si>
  <si>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 xml:space="preserve">activities not planned but still have an impact... like presentations/talks that are unexpected when we origonally planned the project </t>
  </si>
  <si>
    <t>U.2</t>
  </si>
  <si>
    <t>U.3</t>
  </si>
  <si>
    <t>U.4</t>
  </si>
  <si>
    <t>U.5</t>
  </si>
  <si>
    <t>U.6</t>
  </si>
  <si>
    <t>U.7</t>
  </si>
  <si>
    <t>U.8</t>
  </si>
  <si>
    <t>U.9</t>
  </si>
  <si>
    <t>U.10</t>
  </si>
  <si>
    <t>U.11</t>
  </si>
  <si>
    <t>U.12</t>
  </si>
  <si>
    <t>U.13</t>
  </si>
  <si>
    <t>U.14</t>
  </si>
  <si>
    <t>Formula Assistance</t>
  </si>
  <si>
    <t>Output Tracking</t>
  </si>
  <si>
    <t>Impact Indicator Tracking</t>
  </si>
  <si>
    <t>Defined in original outputs</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</si>
  <si>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</si>
  <si>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</si>
  <si>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</si>
  <si>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</si>
  <si>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</si>
  <si>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</si>
  <si>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</si>
  <si>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</si>
  <si>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</si>
  <si>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</si>
  <si>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</si>
  <si>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</si>
  <si>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</si>
  <si>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</si>
  <si>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</si>
  <si>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</si>
  <si>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</si>
  <si>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</si>
  <si>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</si>
  <si>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</si>
  <si>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</si>
  <si>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</si>
  <si>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</si>
  <si>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</si>
  <si>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</si>
  <si>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</si>
  <si>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</si>
  <si>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1.4.2</t>
  </si>
  <si>
    <t>1.4.3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</si>
  <si>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</si>
  <si>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</si>
  <si>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</si>
  <si>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</si>
  <si>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</si>
  <si>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</si>
  <si>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</si>
  <si>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</si>
  <si>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</si>
  <si>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</si>
  <si>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</si>
  <si>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</si>
  <si>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</si>
  <si>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</si>
  <si>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</si>
  <si>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</si>
  <si>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</si>
  <si>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</si>
  <si>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</si>
  <si>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</si>
  <si>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</si>
  <si>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</si>
  <si>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</si>
  <si>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</si>
  <si>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</si>
  <si>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</si>
  <si>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</si>
  <si>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4.2.3</t>
  </si>
  <si>
    <t>4.3.1</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</si>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</sst>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FF0000"/>
      <name val="Calibri"/>
      <family val="2"/>
      <scheme val="minor"/>
    </font>
    <font>
      <b/>
      <sz val="10"/>
      <color rgb="FF001F5F"/>
      <name val="Calibri"/>
      <family val="2"/>
    </font>
    <font>
      <sz val="11"/>
      <color rgb="FF000000"/>
      <name val="Calibri"/>
      <family val="2"/>
    </font>
    <font>
      <sz val="11"/>
      <color rgb="FFFF0000"/>
      <name val="Calibri"/>
      <family val="2"/>
    </font>
    <font>
      <sz val="11"/>
      <color rgb="FF444444"/>
      <name val="Calibri"/>
      <family val="2"/>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8">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21" fillId="0" borderId="0" xfId="0" applyFont="1" applyAlignment="1">
      <alignment wrapText="1"/>
    </xf>
    <xf numFmtId="0" fontId="21" fillId="0" borderId="0" xfId="0" applyFont="1"/>
    <xf numFmtId="0" fontId="21" fillId="0" borderId="0" xfId="0" applyFont="1" applyAlignment="1">
      <alignment vertical="top" wrapText="1"/>
    </xf>
    <xf numFmtId="0" fontId="22" fillId="0" borderId="0" xfId="0" applyFont="1" applyAlignment="1">
      <alignment vertical="center" wrapText="1"/>
    </xf>
    <xf numFmtId="0" fontId="2" fillId="0" borderId="0" xfId="0" applyFont="1" applyAlignment="1">
      <alignment wrapText="1"/>
    </xf>
    <xf numFmtId="0" fontId="24" fillId="0" borderId="0" xfId="0" applyFont="1"/>
    <xf numFmtId="0" fontId="23" fillId="0" borderId="0" xfId="0" applyFont="1" applyAlignment="1">
      <alignment wrapText="1"/>
    </xf>
    <xf numFmtId="0" fontId="25" fillId="0" borderId="0" xfId="0" applyFont="1" applyAlignment="1">
      <alignment horizontal="left" vertical="center" wrapText="1"/>
    </xf>
    <xf numFmtId="0" fontId="0" fillId="3" borderId="0" xfId="0" applyFill="1" applyAlignment="1">
      <alignment wrapText="1"/>
    </xf>
    <xf numFmtId="0" fontId="20" fillId="0" borderId="0" xfId="0" applyFont="1" applyAlignment="1">
      <alignment vertical="top" wrapText="1"/>
    </xf>
    <xf numFmtId="0" fontId="1" fillId="13" borderId="0" xfId="0" applyFont="1" applyFill="1" applyAlignment="1">
      <alignment vertical="center"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13"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center" vertical="center"/>
    </xf>
    <xf numFmtId="0" fontId="1" fillId="0" borderId="0" xfId="0" applyFont="1" applyAlignment="1">
      <alignment vertical="top"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5">
    <dxf>
      <font>
        <color theme="0" tint="-0.24994659260841701"/>
      </font>
    </dxf>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e Richards" id="{98DDDEA8-9073-BF43-B09A-8CD9A4FF5DFA}" userId="Joe@bluemarinefoundation.com" providerId="PeoplePicker"/>
  <person displayName="Lucy Clutton" id="{6959098A-19BD-4FA9-AF2E-8724272039D2}" userId="lucy@bluemarinefoundation.com" providerId="PeoplePicker"/>
  <person displayName="Appin Williamson" id="{D91E0E36-21D5-4FD9-B7CC-2C1FC7794236}" userId="appin@bluemarinefoundation.com" providerId="PeoplePicker"/>
  <person displayName="Natasha Bradshaw" id="{D517D0EF-5C3E-4F40-BBC3-23BBB130529A}" userId="Natasha@bluemarinefoundation.com" providerId="PeoplePicker"/>
  <person displayName="Joe Richards" id="{016A1802-6CB4-4AC1-83CE-1E3AC42D6893}" userId="S::Joe@bluemarinefoundation.com::0aca1d63-067d-4ad5-8808-28a1c7005473" providerId="AD"/>
  <person displayName="Joe Richards" id="{6D3FD4A9-7EF6-476A-A063-8E4EA0D63300}" userId="S::joe@bluemarinefoundation.com::0aca1d63-067d-4ad5-8808-28a1c7005473" providerId="AD"/>
  <person displayName="Lucy Clutton" id="{BC156427-4C85-BE45-8473-61120AEB049C}" userId="S::lucy@bluemarinefoundation.com::b9d6710a-bce6-4f81-aed5-9c5f6b686f73" providerId="AD"/>
  <person displayName="Appin Williamson" id="{5740C140-D924-4043-BDE7-E2C630D7419A}" userId="S::appin@bluemarinefoundation.com::c38de373-eec4-4d14-95b7-4fa24101c57b" providerId="AD"/>
  <person displayName="Natasha Bradshaw" id="{5242F7C9-BB91-4573-8A26-F386CAE81663}" userId="S::natasha@bluemarinefoundation.com::4f9db9bb-b68d-4bfa-a6f9-c6f92fef9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8" dT="2022-12-02T15:56:47.13" personId="{BC156427-4C85-BE45-8473-61120AEB049C}" id="{90BA8702-E113-7E4E-AE04-C47A7F013277}">
    <text xml:space="preserve">@Joe Richards please can you review and add key milestones/activities for Scotland. Thanks </text>
    <mentions>
      <mention mentionpersonId="{98DDDEA8-9073-BF43-B09A-8CD9A4FF5DFA}" mentionId="{B9AE5CFD-04DD-0F45-9E57-ED60697CF1A2}"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R4" dT="2022-12-12T11:35:33.36" personId="{5740C140-D924-4043-BDE7-E2C630D7419A}" id="{BC2942FE-1402-4AB2-A7FC-B327EB5957EE}" done="1">
    <text>@Lucy Clutton Can you please input months for all the activities listed?</text>
    <mentions>
      <mention mentionpersonId="{6959098A-19BD-4FA9-AF2E-8724272039D2}" mentionId="{124E5902-1375-412E-B18C-442E1F5C7678}" startIndex="0" length="13"/>
    </mentions>
  </threadedComment>
  <threadedComment ref="R4" dT="2022-12-13T11:02:45.00" personId="{BC156427-4C85-BE45-8473-61120AEB049C}" id="{B6AAB9AF-0EB5-2241-91DB-A55CBD433FB1}" parentId="{BC2942FE-1402-4AB2-A7FC-B327EB5957EE}">
    <text xml:space="preserve">Have done what I can @Natasha Bradshaw please can you add for cell R6 - this was before I joined </text>
    <mentions>
      <mention mentionpersonId="{D517D0EF-5C3E-4F40-BBC3-23BBB130529A}" mentionId="{96E4E782-9B63-4F45-8B94-E992D3A54E37}" startIndex="21" length="17"/>
    </mentions>
  </threadedComment>
  <threadedComment ref="E10" dT="2022-12-02T15:56:01.00" personId="{BC156427-4C85-BE45-8473-61120AEB049C}" id="{84E5DBEC-1A1B-F341-906C-30C44C63F4B4}" done="1">
    <text>@Natasha Bradshaw to add to. this was before I started</text>
    <mentions>
      <mention mentionpersonId="{D517D0EF-5C3E-4F40-BBC3-23BBB130529A}" mentionId="{C9F82B9B-D3FB-5D40-98AB-535A54C6796E}" startIndex="0" length="17"/>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V4" dT="2023-04-27T14:20:00.08" personId="{5740C140-D924-4043-BDE7-E2C630D7419A}" id="{B5370823-89F6-4A19-8EE4-0E107EF73DE5}">
    <text>@Natasha Bradshaw - things like workshop we can report on as outreach activities - have these been counted anywhere?</text>
    <mentions>
      <mention mentionpersonId="{D517D0EF-5C3E-4F40-BBC3-23BBB130529A}" mentionId="{B9045AEF-EA5F-48BD-A634-8457B235CAD2}" startIndex="0" length="17"/>
    </mentions>
  </threadedComment>
  <threadedComment ref="V4" dT="2023-04-27T14:20:57.78" personId="{5740C140-D924-4043-BDE7-E2C630D7419A}" id="{7BAF8089-3D6D-40B1-B905-56C06F774436}" parentId="{B5370823-89F6-4A19-8EE4-0E107EF73DE5}">
    <text>Oh I have just seen that it is covered in Output 3 but only one - I will update and tag you in a comment on that cell to check I've updated correctly</text>
  </threadedComment>
  <threadedComment ref="V4" dT="2023-05-12T17:54:28.35" personId="{5242F7C9-BB91-4573-8A26-F386CAE81663}" id="{545E24FB-4E24-4728-A8B7-2881495F9F6B}" parentId="{B5370823-89F6-4A19-8EE4-0E107EF73DE5}">
    <text>OK</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2-12-08T16:25:39.86" personId="{5242F7C9-BB91-4573-8A26-F386CAE81663}" id="{E5DA76BA-E4AB-4F97-B248-D5BC5DFDB7D2}" done="1">
    <text>Hi Lucy I think we need a row above this to reflect the effort invested in reaching out to location facilitators ahead of the workshop, otherwise it looks like all we had to do was invite them to a workshop, whereas a LOT of preparatory work was involved to bring them to the table - disseminating the reports, following up with them 1-1, online meetings, site visits etc. See the slide in my NMP workshop presentation for all the activities.</text>
  </threadedComment>
  <threadedComment ref="E4" dT="2022-12-12T10:05:53.52" personId="{5740C140-D924-4043-BDE7-E2C630D7419A}" id="{4AFBA60E-D666-4518-8E45-6C53D957B98F}" parentId="{E5DA76BA-E4AB-4F97-B248-D5BC5DFDB7D2}">
    <text>Hi @Natasha Bradshaw and @Lucy Clutton - I think this is where the difference between impact/progress comes into play.   Holding those meetings as outlined above is progress, but is not impact.  Progress can be recorded in the 'Key Updates' tab rather than these output tabs.  I can see there are some other comments regarding this so I will also respond to those</text>
    <mentions>
      <mention mentionpersonId="{D517D0EF-5C3E-4F40-BBC3-23BBB130529A}" mentionId="{1F854E15-547B-4DEB-BF6C-6E848A937DD3}" startIndex="3" length="17"/>
      <mention mentionpersonId="{6959098A-19BD-4FA9-AF2E-8724272039D2}" mentionId="{5BD2456F-C549-4421-9406-64B474031847}" startIndex="25" length="13"/>
    </mentions>
  </threadedComment>
  <threadedComment ref="E4" dT="2022-12-13T11:14:53.30" personId="{BC156427-4C85-BE45-8473-61120AEB049C}" id="{6D5F8D9D-C712-EF4A-9BD3-D5B6BB2F6331}" parentId="{E5DA76BA-E4AB-4F97-B248-D5BC5DFDB7D2}">
    <text xml:space="preserve">thanks for clarifying Appin. I have added to the key updates 
</text>
  </threadedComment>
  <threadedComment ref="U4" dT="2023-04-27T14:21:43.64" personId="{5740C140-D924-4043-BDE7-E2C630D7419A}" id="{2E752F40-ADED-4281-B2EE-E84654C7258F}" done="1">
    <text>@Natasha Bradshaw this was 1 - have updated to 2, and updated the comments section to talk about both Nov and sept (previously just  referenced Nov) is this correct?</text>
    <mentions>
      <mention mentionpersonId="{D517D0EF-5C3E-4F40-BBC3-23BBB130529A}" mentionId="{EC8A49FC-C5C4-47EF-BECA-3A49EBB89E22}" startIndex="0" length="17"/>
    </mentions>
  </threadedComment>
  <threadedComment ref="U4" dT="2023-05-15T11:05:02.68" personId="{5740C140-D924-4043-BDE7-E2C630D7419A}" id="{6456B006-46DD-4006-A91C-745416C95FAF}" parentId="{2E752F40-ADED-4281-B2EE-E84654C7258F}">
    <text xml:space="preserve">@Natasha Bradshaw </text>
    <mentions>
      <mention mentionpersonId="{D517D0EF-5C3E-4F40-BBC3-23BBB130529A}" mentionId="{48B467C7-A1F7-49D9-9253-532DA5FB746F}" startIndex="0" length="17"/>
    </mentions>
  </threadedComment>
  <threadedComment ref="U4" dT="2023-05-15T11:47:13.21" personId="{5740C140-D924-4043-BDE7-E2C630D7419A}" id="{94EFF3CC-E3A5-4762-9C8B-BB0504A15C48}" parentId="{2E752F40-ADED-4281-B2EE-E84654C7258F}">
    <text>Natasha says yes that's fine so comment can be closed out</text>
  </threadedComment>
  <threadedComment ref="U5" dT="2022-12-02T16:46:47.75" personId="{BC156427-4C85-BE45-8473-61120AEB049C}" id="{11674C44-5963-5E44-BA7E-FCF94E5DDFD6}" done="1">
    <text xml:space="preserve">we have this number, will populate it when the workshop report is delivered 
</text>
  </threadedComment>
  <threadedComment ref="U5" dT="2022-12-05T09:33:37.14" personId="{5740C140-D924-4043-BDE7-E2C630D7419A}" id="{211F5D92-411A-4C53-9D3E-98BEB8B994F6}" parentId="{11674C44-5963-5E44-BA7E-FCF94E5DDFD6}">
    <text>ok great</text>
  </threadedComment>
  <threadedComment ref="U5" dT="2022-12-08T16:09:04.41" personId="{BC156427-4C85-BE45-8473-61120AEB049C}" id="{9E083DD4-BAB3-1D42-9B8E-87754CF3A6D6}" parentId="{11674C44-5963-5E44-BA7E-FCF94E5DDFD6}">
    <text>done</text>
  </threadedComment>
  <threadedComment ref="V5" dT="2023-04-27T14:22:25.53" personId="{5740C140-D924-4043-BDE7-E2C630D7419A}" id="{6B48F49F-D35E-4F95-9F49-A747B9E44149}" done="1">
    <text>Do we also have attendee numbers on the Sep workshop @Natasha Bradshaw ?</text>
    <mentions>
      <mention mentionpersonId="{D517D0EF-5C3E-4F40-BBC3-23BBB130529A}" mentionId="{E7392C7D-60F7-4AC7-8AA9-7828A6D865EA}" startIndex="53" length="17"/>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H5" dT="2022-12-08T16:26:55.75" personId="{5242F7C9-BB91-4573-8A26-F386CAE81663}" id="{72C56F51-C2A5-4B09-BE80-2D1645AC62B9}" done="1">
    <text>Could we put stats such as number of attendees at a forum presentation here or is it elsehwere?</text>
  </threadedComment>
  <threadedComment ref="H5" dT="2022-12-08T16:28:24.44" personId="{5242F7C9-BB91-4573-8A26-F386CAE81663}" id="{30BFEDE8-B1EF-4845-ADB5-07D8830D8848}" parentId="{72C56F51-C2A5-4B09-BE80-2D1645AC62B9}">
    <text>Ignore! I see it is associated with this line as a year 3 indicator, so still NA here?</text>
  </threadedComment>
  <threadedComment ref="H5" dT="2022-12-12T10:07:17.32" personId="{5740C140-D924-4043-BDE7-E2C630D7419A}" id="{BE2BD085-9B6C-4987-B4E4-1E24587CBFD2}" parentId="{72C56F51-C2A5-4B09-BE80-2D1645AC62B9}">
    <text>Yes you could include the number of attendees under this line - this would be recorded under 4.2.1</text>
  </threadedComment>
  <threadedComment ref="H5" dT="2022-12-13T11:16:18.03" personId="{BC156427-4C85-BE45-8473-61120AEB049C}" id="{FE7A6B88-9192-964C-8AE0-24748DE7F4E3}" parentId="{72C56F51-C2A5-4B09-BE80-2D1645AC62B9}">
    <text xml:space="preserve">have updated to 4.2.1
</text>
  </threadedComment>
  <threadedComment ref="H6" dT="2022-12-02T16:41:25.51" personId="{BC156427-4C85-BE45-8473-61120AEB049C}" id="{C6232001-F558-4944-AE93-6DDA7756F293}" done="1">
    <text xml:space="preserve">could be 1.1 or 1.2  - but these are restricted to an MPA which isn’t what NMPs are </text>
  </threadedComment>
  <threadedComment ref="H6" dT="2022-12-05T09:29:48.98" personId="{5740C140-D924-4043-BDE7-E2C630D7419A}" id="{436A8D02-5A33-46A5-BCCE-85D68763D6CD}" parentId="{C6232001-F558-4944-AE93-6DDA7756F293}">
    <text xml:space="preserve">Hmmm yes you're right, they specifically refer to designations which incorporate additional protections.  I'd say let's leave as NA - progress for now, and we can have a think about this in the longer term.  </text>
  </threadedComment>
</ThreadedComments>
</file>

<file path=xl/threadedComments/threadedComment6.xml><?xml version="1.0" encoding="utf-8"?>
<ThreadedComments xmlns="http://schemas.microsoft.com/office/spreadsheetml/2018/threadedcomments" xmlns:x="http://schemas.openxmlformats.org/spreadsheetml/2006/main">
  <threadedComment ref="H5" dT="2022-12-08T16:14:41.50" personId="{BC156427-4C85-BE45-8473-61120AEB049C}" id="{7CD1CCB8-C35E-2242-ADDD-231D963DA286}" done="1">
    <text xml:space="preserve">@Appin Williamson please can you advise on what indicators fit here? </text>
    <mentions>
      <mention mentionpersonId="{D91E0E36-21D5-4FD9-B7CC-2C1FC7794236}" mentionId="{746B1CEB-270A-8648-94EE-9CE1D5A3F068}" startIndex="0" length="17"/>
    </mentions>
  </threadedComment>
  <threadedComment ref="H5" dT="2022-12-12T10:10:26.60" personId="{5740C140-D924-4043-BDE7-E2C630D7419A}" id="{97685084-7A6C-4FEF-8927-7245E8D88D47}" parentId="{7CD1CCB8-C35E-2242-ADDD-231D963DA286}">
    <text>@Lucy Clutton - as outlined in the other comment, this is something we can record as progress, but we wouldn't typically record this as 'impact'</text>
    <mentions>
      <mention mentionpersonId="{6959098A-19BD-4FA9-AF2E-8724272039D2}" mentionId="{D8CB105B-1D6D-430B-90BE-FAC387E4E672}" startIndex="0" length="13"/>
    </mentions>
  </threadedComment>
  <threadedComment ref="H5" dT="2022-12-13T11:18:18.75" personId="{BC156427-4C85-BE45-8473-61120AEB049C}" id="{167A9F14-D8EE-C746-B66D-C2BC4C43AB27}" parentId="{7CD1CCB8-C35E-2242-ADDD-231D963DA286}">
    <text xml:space="preserve">okay - thanks! Have updated accordingly </text>
  </threadedComment>
</ThreadedComments>
</file>

<file path=xl/threadedComments/threadedComment7.xml><?xml version="1.0" encoding="utf-8"?>
<ThreadedComments xmlns="http://schemas.microsoft.com/office/spreadsheetml/2018/threadedcomments" xmlns:x="http://schemas.openxmlformats.org/spreadsheetml/2006/main">
  <threadedComment ref="E4" dT="2022-12-08T16:29:01.55" personId="{BC156427-4C85-BE45-8473-61120AEB049C}" id="{C542AB25-ACDD-B04E-B947-958DE1D986A8}">
    <text xml:space="preserve">@Natasha Bradshaw do you think we are talking cross-purposes and O.8.1 and O.8.2. are the same thing? </text>
    <mentions>
      <mention mentionpersonId="{D517D0EF-5C3E-4F40-BBC3-23BBB130529A}" mentionId="{478ADE55-2A87-DC4A-8F0E-F71F34F66E5F}" startIndex="0" length="17"/>
    </mentions>
  </threadedComment>
  <threadedComment ref="R4" dT="2022-12-12T11:38:59.40" personId="{5740C140-D924-4043-BDE7-E2C630D7419A}" id="{B406BAA7-99C1-4E62-B442-55706020295F}" done="1">
    <text>@Joe Richards could you include the month that this was done?</text>
    <mentions>
      <mention mentionpersonId="{98DDDEA8-9073-BF43-B09A-8CD9A4FF5DFA}" mentionId="{260514BE-69C9-41C6-AB63-ADEF75A03382}" startIndex="0" length="13"/>
    </mentions>
  </threadedComment>
  <threadedComment ref="R4" dT="2022-12-12T15:49:53.11" personId="{6D3FD4A9-7EF6-476A-A063-8E4EA0D63300}" id="{9498ABB3-8010-4BEC-A780-726D8B230EE3}" parentId="{B406BAA7-99C1-4E62-B442-55706020295F}">
    <text xml:space="preserve">done :) </text>
  </threadedComment>
  <threadedComment ref="R4" dT="2022-12-12T16:33:47.04" personId="{5740C140-D924-4043-BDE7-E2C630D7419A}" id="{4D7D697F-C934-4C75-BE7A-DBC981CE442C}" parentId="{B406BAA7-99C1-4E62-B442-55706020295F}">
    <text>thank youuuu!</text>
  </threadedComment>
  <threadedComment ref="U4" dT="2023-04-27T14:35:27.07" personId="{5740C140-D924-4043-BDE7-E2C630D7419A}" id="{8CBEED6A-D6B8-4B91-8DA7-C8EBC4A66B19}">
    <text>@Joe Richards which month please and should this be 1 rather than zero?</text>
    <mentions>
      <mention mentionpersonId="{98DDDEA8-9073-BF43-B09A-8CD9A4FF5DFA}" mentionId="{94ED5D26-7456-4208-B2A0-9621D8923A54}" startIndex="0" length="13"/>
    </mentions>
  </threadedComment>
  <threadedComment ref="U4" dT="2023-05-15T11:07:02.66" personId="{5740C140-D924-4043-BDE7-E2C630D7419A}" id="{D3F07BC0-5A4D-4F55-95B0-E4838A90B529}" parentId="{8CBEED6A-D6B8-4B91-8DA7-C8EBC4A66B19}">
    <text xml:space="preserve">@Joe Richards </text>
    <mentions>
      <mention mentionpersonId="{98DDDEA8-9073-BF43-B09A-8CD9A4FF5DFA}" mentionId="{4BBABFD8-7ECF-45FA-B4E1-2B15F4DE40E1}" startIndex="0" length="13"/>
    </mentions>
  </threadedComment>
  <threadedComment ref="F5" dT="2022-12-07T08:34:11.99" personId="{016A1802-6CB4-4AC1-83CE-1E3AC42D6893}" id="{933E3962-E865-4201-91B3-CAD36EEA35DF}" done="1">
    <text xml:space="preserve">@lucy and @Appin Williamson I've put this as 5 for now as there will be the English review and a couple more consultation sin Scotland before end of Barclays so I Believe there will be around 5 reports that can be shared with gov at the end. </text>
    <mentions>
      <mention mentionpersonId="{D91E0E36-21D5-4FD9-B7CC-2C1FC7794236}" mentionId="{DB0747F8-9DDC-401A-9849-E00A558B0D5A}" startIndex="10" length="17"/>
    </mentions>
  </threadedComment>
  <threadedComment ref="F5" dT="2022-12-08T16:21:36.61" personId="{BC156427-4C85-BE45-8473-61120AEB049C}" id="{4F6140E5-32F8-4F48-87F3-1FAAAB101A4E}" parentId="{933E3962-E865-4201-91B3-CAD36EEA35DF}">
    <text xml:space="preserve">Thanks Joe!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112" zoomScaleNormal="55" workbookViewId="0">
      <selection activeCell="F4" sqref="F4"/>
    </sheetView>
  </sheetViews>
  <sheetFormatPr defaultColWidth="8.85546875" defaultRowHeight="14.45"/>
  <cols>
    <col min="1" max="1" width="21.140625" customWidth="1"/>
    <col min="2" max="2" width="24.42578125" style="21" customWidth="1"/>
    <col min="3" max="3" width="17.42578125" customWidth="1"/>
    <col min="4" max="4" width="35.42578125" customWidth="1"/>
    <col min="5" max="5" width="6.42578125" customWidth="1"/>
    <col min="6" max="6" width="20.85546875" customWidth="1"/>
    <col min="7" max="8" width="16.42578125" customWidth="1"/>
    <col min="9" max="9" width="15.42578125" customWidth="1"/>
    <col min="10" max="10" width="43.42578125" customWidth="1"/>
  </cols>
  <sheetData>
    <row r="1" spans="1:7" s="6" customFormat="1" ht="42.95" customHeight="1">
      <c r="A1" s="80" t="s">
        <v>0</v>
      </c>
      <c r="B1" s="80"/>
      <c r="C1" s="80"/>
      <c r="D1" s="80"/>
      <c r="E1" s="29">
        <v>1</v>
      </c>
      <c r="F1" s="68" t="s">
        <v>1</v>
      </c>
      <c r="G1" s="68"/>
    </row>
    <row r="2" spans="1:7" s="6" customFormat="1" ht="42.95" customHeight="1">
      <c r="A2" s="80"/>
      <c r="B2" s="80"/>
      <c r="C2" s="80"/>
      <c r="D2" s="80"/>
      <c r="E2" s="29">
        <v>2</v>
      </c>
      <c r="F2" s="68" t="s">
        <v>2</v>
      </c>
      <c r="G2" s="68"/>
    </row>
    <row r="3" spans="1:7" s="6" customFormat="1" ht="42.95" customHeight="1">
      <c r="A3" s="80"/>
      <c r="B3" s="80"/>
      <c r="C3" s="80"/>
      <c r="D3" s="80"/>
      <c r="E3" s="29">
        <v>3</v>
      </c>
      <c r="F3" s="68" t="s">
        <v>3</v>
      </c>
    </row>
    <row r="4" spans="1:7" s="6" customFormat="1" ht="42.95" customHeight="1">
      <c r="A4" s="80"/>
      <c r="B4" s="80"/>
      <c r="C4" s="80"/>
      <c r="D4" s="80"/>
      <c r="E4" s="29">
        <v>4</v>
      </c>
      <c r="F4" s="68" t="s">
        <v>4</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7"/>
      <c r="E27" s="67"/>
      <c r="F27" s="67"/>
      <c r="G27" s="67"/>
      <c r="H27" s="67"/>
    </row>
    <row r="28" spans="2:8">
      <c r="D28" s="67"/>
      <c r="E28" s="67"/>
      <c r="F28" s="67"/>
      <c r="G28" s="67"/>
      <c r="H28" s="67"/>
    </row>
    <row r="29" spans="2:8">
      <c r="D29" s="67"/>
      <c r="E29" s="67"/>
      <c r="F29" s="67"/>
      <c r="G29" s="67"/>
      <c r="H29" s="67"/>
    </row>
    <row r="30" spans="2:8">
      <c r="D30" s="67"/>
      <c r="E30" s="67"/>
      <c r="F30" s="67"/>
      <c r="G30" s="67"/>
      <c r="H30" s="67"/>
    </row>
    <row r="31" spans="2:8">
      <c r="D31" s="67"/>
      <c r="E31" s="67"/>
      <c r="F31" s="67"/>
      <c r="G31" s="67"/>
      <c r="H31" s="67"/>
    </row>
  </sheetData>
  <mergeCells count="1">
    <mergeCell ref="A1:D4"/>
  </mergeCells>
  <hyperlinks>
    <hyperlink ref="F1" r:id="rId1" xr:uid="{D197E3E6-4C4F-4521-B339-A37C71D56193}"/>
    <hyperlink ref="F2" r:id="rId2" xr:uid="{B5B2B639-45E9-47C2-8F30-B4667CF3FA48}"/>
    <hyperlink ref="F3" r:id="rId3" xr:uid="{6FB70AED-FBE8-42C6-9A23-45F4B9222552}"/>
    <hyperlink ref="F4" r:id="rId4" xr:uid="{315B6911-BFC0-4EDB-96DE-BDD17406B03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AB11"/>
  <sheetViews>
    <sheetView zoomScale="55" zoomScaleNormal="55" workbookViewId="0">
      <pane xSplit="8" ySplit="3" topLeftCell="T4" activePane="bottomRight" state="frozen"/>
      <selection pane="bottomRight" activeCell="E11" sqref="E11:G11"/>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COUNTIF(D4:D7,"&lt;&gt;")</f>
        <v>3</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28.9">
      <c r="A4" s="83" t="s">
        <v>293</v>
      </c>
      <c r="B4" s="88" t="s">
        <v>294</v>
      </c>
      <c r="C4" s="89" t="s">
        <v>295</v>
      </c>
      <c r="D4" s="23" t="s">
        <v>296</v>
      </c>
      <c r="E4" s="25" t="s">
        <v>297</v>
      </c>
      <c r="F4" s="7">
        <v>1</v>
      </c>
      <c r="G4" s="29"/>
      <c r="H4" s="7" t="s">
        <v>103</v>
      </c>
      <c r="I4" s="25"/>
      <c r="J4" s="26"/>
      <c r="K4" s="29"/>
      <c r="L4" s="25"/>
      <c r="M4" s="29"/>
      <c r="N4" s="25"/>
      <c r="O4" s="29"/>
      <c r="P4" s="25"/>
      <c r="Q4" s="29"/>
      <c r="R4" s="25"/>
      <c r="S4" s="7"/>
      <c r="T4" s="25" t="s">
        <v>298</v>
      </c>
      <c r="U4" s="29"/>
      <c r="V4" s="25"/>
    </row>
    <row r="5" spans="1:28" ht="43.15">
      <c r="A5" s="83"/>
      <c r="B5" s="88"/>
      <c r="C5" s="89"/>
      <c r="D5" s="18" t="s">
        <v>299</v>
      </c>
      <c r="E5" s="25" t="s">
        <v>300</v>
      </c>
      <c r="F5" s="7">
        <v>1000</v>
      </c>
      <c r="G5" s="7"/>
      <c r="H5" s="7" t="s">
        <v>94</v>
      </c>
      <c r="I5" s="25" t="s">
        <v>301</v>
      </c>
      <c r="J5" s="25" t="s">
        <v>302</v>
      </c>
      <c r="K5" s="29"/>
      <c r="L5" s="25"/>
      <c r="M5" s="29"/>
      <c r="N5" s="25"/>
      <c r="O5" s="29"/>
      <c r="P5" s="25"/>
      <c r="Q5" s="29"/>
      <c r="R5" s="25"/>
      <c r="S5" s="29"/>
      <c r="T5" s="25"/>
      <c r="U5" s="29"/>
      <c r="V5" s="25"/>
    </row>
    <row r="6" spans="1:28">
      <c r="A6" s="83"/>
      <c r="B6" s="88"/>
      <c r="C6" s="89"/>
      <c r="D6" s="18" t="s">
        <v>303</v>
      </c>
      <c r="E6" s="25"/>
      <c r="F6" s="7"/>
      <c r="G6" s="7"/>
      <c r="H6" s="7"/>
      <c r="I6" s="26"/>
      <c r="J6" s="26"/>
      <c r="K6" s="29"/>
      <c r="L6" s="25"/>
      <c r="M6" s="29"/>
      <c r="N6" s="25"/>
      <c r="O6" s="29"/>
      <c r="P6" s="25"/>
      <c r="Q6" s="29"/>
      <c r="R6" s="25"/>
      <c r="S6" s="29"/>
      <c r="T6" s="25"/>
      <c r="U6" s="29"/>
      <c r="V6" s="25"/>
    </row>
    <row r="7" spans="1:28" ht="30.75" customHeight="1">
      <c r="A7" s="91" t="s">
        <v>6</v>
      </c>
      <c r="B7" s="91"/>
      <c r="C7" s="91"/>
      <c r="D7" s="91"/>
      <c r="E7" s="91"/>
      <c r="F7" s="91"/>
      <c r="G7" s="91"/>
      <c r="H7" s="91"/>
      <c r="I7" s="91"/>
      <c r="K7" s="16"/>
      <c r="L7" s="16"/>
      <c r="M7" s="16"/>
      <c r="N7" s="16"/>
      <c r="O7" s="16"/>
      <c r="P7" s="16"/>
      <c r="Q7" s="16"/>
      <c r="R7" s="16"/>
      <c r="S7" s="16"/>
      <c r="T7" s="16"/>
      <c r="U7" s="16"/>
      <c r="V7" s="16"/>
    </row>
    <row r="8" spans="1:28" ht="30.75" customHeight="1">
      <c r="A8" s="12"/>
      <c r="B8" s="12" t="s">
        <v>108</v>
      </c>
      <c r="C8" s="20"/>
      <c r="D8" s="12" t="s">
        <v>109</v>
      </c>
      <c r="E8" s="12" t="s">
        <v>22</v>
      </c>
      <c r="F8" s="12"/>
      <c r="G8" s="12"/>
      <c r="H8" s="12" t="s">
        <v>110</v>
      </c>
      <c r="I8" s="12" t="s">
        <v>111</v>
      </c>
    </row>
    <row r="9" spans="1:28">
      <c r="A9" s="83" t="s">
        <v>304</v>
      </c>
      <c r="B9" s="88" t="s">
        <v>305</v>
      </c>
      <c r="C9" s="89"/>
      <c r="D9" s="18" t="s">
        <v>306</v>
      </c>
      <c r="E9" s="85" t="s">
        <v>307</v>
      </c>
      <c r="F9" s="85"/>
      <c r="G9" s="85"/>
      <c r="H9" s="1" t="s">
        <v>139</v>
      </c>
      <c r="I9" s="1" t="s">
        <v>308</v>
      </c>
    </row>
    <row r="10" spans="1:28" ht="43.5" customHeight="1">
      <c r="A10" s="83"/>
      <c r="B10" s="88"/>
      <c r="C10" s="89"/>
      <c r="D10" s="23" t="s">
        <v>309</v>
      </c>
      <c r="E10" s="85" t="s">
        <v>310</v>
      </c>
      <c r="F10" s="85"/>
      <c r="G10" s="85"/>
      <c r="H10" s="1" t="s">
        <v>311</v>
      </c>
      <c r="I10" s="1" t="s">
        <v>312</v>
      </c>
    </row>
    <row r="11" spans="1:28" ht="70.5" customHeight="1">
      <c r="A11" s="83"/>
      <c r="B11" s="88"/>
      <c r="C11" s="89"/>
      <c r="D11" s="23" t="s">
        <v>313</v>
      </c>
      <c r="E11" s="85" t="s">
        <v>314</v>
      </c>
      <c r="F11" s="85"/>
      <c r="G11" s="85"/>
      <c r="H11" s="1" t="s">
        <v>311</v>
      </c>
      <c r="I11" s="1"/>
    </row>
  </sheetData>
  <mergeCells count="31">
    <mergeCell ref="Y2:Z2"/>
    <mergeCell ref="AA2:AB2"/>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6" priority="1" operator="containsText" text="Not Started">
      <formula>NOT(ISERROR(SEARCH("Not Started",H9)))</formula>
    </cfRule>
    <cfRule type="containsText" dxfId="15" priority="2" operator="containsText" text="In Progress">
      <formula>NOT(ISERROR(SEARCH("In Progress",H9)))</formula>
    </cfRule>
    <cfRule type="containsText" dxfId="14"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AB24"/>
  <sheetViews>
    <sheetView zoomScale="55" zoomScaleNormal="55" workbookViewId="0">
      <pane xSplit="8" ySplit="3" topLeftCell="I8" activePane="bottomRight" state="frozen"/>
      <selection pane="bottomRight" activeCell="E11" sqref="E11:G11"/>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hidden="1" customWidth="1"/>
    <col min="12" max="12" width="55" style="15" hidden="1" customWidth="1"/>
    <col min="13" max="13" width="9.85546875" style="15" hidden="1" customWidth="1"/>
    <col min="14" max="14" width="55.5703125" style="15" hidden="1"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51.1406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COUNTIF(D4:D8,"&lt;&gt;")</f>
        <v>4</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29.1" customHeight="1">
      <c r="A4" s="83" t="s">
        <v>315</v>
      </c>
      <c r="B4" s="88" t="s">
        <v>316</v>
      </c>
      <c r="C4" s="89" t="s">
        <v>317</v>
      </c>
      <c r="D4" s="23" t="s">
        <v>318</v>
      </c>
      <c r="E4" s="27" t="s">
        <v>319</v>
      </c>
      <c r="F4" s="2">
        <v>2</v>
      </c>
      <c r="G4" s="2" t="s">
        <v>320</v>
      </c>
      <c r="H4" s="2" t="s">
        <v>197</v>
      </c>
      <c r="I4" s="27" t="s">
        <v>321</v>
      </c>
      <c r="J4" s="92" t="s">
        <v>322</v>
      </c>
      <c r="K4" s="2" t="s">
        <v>197</v>
      </c>
      <c r="L4" s="25"/>
      <c r="M4" s="2" t="s">
        <v>197</v>
      </c>
      <c r="N4" s="25"/>
      <c r="O4" s="2">
        <v>1</v>
      </c>
      <c r="P4" s="25" t="s">
        <v>323</v>
      </c>
      <c r="Q4" s="2">
        <v>1</v>
      </c>
      <c r="R4" s="25" t="s">
        <v>324</v>
      </c>
      <c r="S4" s="2">
        <v>1</v>
      </c>
      <c r="T4" s="25" t="s">
        <v>325</v>
      </c>
      <c r="U4" s="2">
        <v>0</v>
      </c>
      <c r="V4" s="25" t="s">
        <v>326</v>
      </c>
    </row>
    <row r="5" spans="1:28" ht="100.9">
      <c r="A5" s="83"/>
      <c r="B5" s="88"/>
      <c r="C5" s="89"/>
      <c r="D5" s="18" t="s">
        <v>327</v>
      </c>
      <c r="E5" s="25" t="s">
        <v>328</v>
      </c>
      <c r="F5" s="7">
        <v>5</v>
      </c>
      <c r="G5" s="7"/>
      <c r="H5" s="7" t="s">
        <v>78</v>
      </c>
      <c r="I5" s="26" t="s">
        <v>329</v>
      </c>
      <c r="J5" s="92"/>
      <c r="K5" s="29"/>
      <c r="L5" s="25"/>
      <c r="M5" s="29"/>
      <c r="N5" s="25"/>
      <c r="O5" s="29"/>
      <c r="P5" s="25"/>
      <c r="Q5" s="29"/>
      <c r="R5" s="25"/>
      <c r="S5" s="29">
        <v>2</v>
      </c>
      <c r="T5" s="25" t="s">
        <v>330</v>
      </c>
      <c r="U5" s="29">
        <v>2</v>
      </c>
      <c r="V5" s="25" t="s">
        <v>331</v>
      </c>
      <c r="W5" s="15">
        <f>U5</f>
        <v>2</v>
      </c>
      <c r="X5" s="77" t="str">
        <f>V5</f>
        <v xml:space="preserve">Legal review for Scotland was shared with Nature Scot on 01 Dec 2022.
Blue Marien Submit Scotland National Park consultation response on November 30 2022 </v>
      </c>
    </row>
    <row r="6" spans="1:28" ht="28.9">
      <c r="A6" s="83"/>
      <c r="B6" s="9"/>
      <c r="C6" s="89"/>
      <c r="D6" s="23" t="s">
        <v>332</v>
      </c>
      <c r="E6" s="25" t="s">
        <v>333</v>
      </c>
      <c r="F6" s="7"/>
      <c r="G6" s="7"/>
      <c r="H6" s="2" t="s">
        <v>197</v>
      </c>
      <c r="I6" s="26" t="s">
        <v>334</v>
      </c>
      <c r="J6" s="92"/>
      <c r="K6" s="29"/>
      <c r="L6" s="25"/>
      <c r="M6" s="29"/>
      <c r="N6" s="25"/>
      <c r="O6" s="29"/>
      <c r="P6" s="25"/>
      <c r="Q6" s="29"/>
      <c r="R6" s="25"/>
      <c r="S6" s="29"/>
      <c r="T6" s="25"/>
      <c r="U6" s="29">
        <v>10</v>
      </c>
      <c r="V6" s="25" t="s">
        <v>335</v>
      </c>
      <c r="X6" s="77"/>
    </row>
    <row r="7" spans="1:28" ht="44.45" customHeight="1">
      <c r="A7" s="83"/>
      <c r="B7" s="9"/>
      <c r="C7" s="89"/>
      <c r="D7" s="18" t="s">
        <v>336</v>
      </c>
      <c r="E7" s="25" t="s">
        <v>337</v>
      </c>
      <c r="F7" s="7">
        <v>5</v>
      </c>
      <c r="G7" s="7" t="s">
        <v>338</v>
      </c>
      <c r="H7" s="2"/>
      <c r="I7" s="26" t="s">
        <v>339</v>
      </c>
      <c r="J7" s="92"/>
      <c r="K7" s="29"/>
      <c r="L7" s="25"/>
      <c r="M7" s="29"/>
      <c r="N7" s="25"/>
      <c r="O7" s="29"/>
      <c r="P7" s="25"/>
      <c r="Q7" s="29"/>
      <c r="R7" s="25"/>
      <c r="S7" s="29"/>
      <c r="T7" s="25"/>
      <c r="U7" s="29">
        <v>5</v>
      </c>
      <c r="V7" s="25" t="s">
        <v>340</v>
      </c>
    </row>
    <row r="8" spans="1:28" ht="30.75" customHeight="1">
      <c r="A8" s="91" t="s">
        <v>6</v>
      </c>
      <c r="B8" s="91"/>
      <c r="C8" s="91"/>
      <c r="D8" s="91"/>
      <c r="E8" s="91"/>
      <c r="F8" s="91"/>
      <c r="G8" s="91"/>
      <c r="H8" s="91"/>
      <c r="I8" s="91"/>
      <c r="K8" s="16"/>
      <c r="L8" s="16"/>
      <c r="M8" s="16"/>
      <c r="N8" s="16"/>
      <c r="O8" s="16"/>
      <c r="P8" s="16"/>
      <c r="Q8" s="16"/>
      <c r="R8" s="16"/>
      <c r="S8" s="16"/>
      <c r="T8" s="16"/>
      <c r="U8" s="16"/>
      <c r="V8" s="16"/>
    </row>
    <row r="9" spans="1:28" ht="30.75" customHeight="1">
      <c r="A9" s="12"/>
      <c r="B9" s="12" t="s">
        <v>108</v>
      </c>
      <c r="C9" s="20"/>
      <c r="D9" s="12" t="s">
        <v>109</v>
      </c>
      <c r="E9" s="12" t="s">
        <v>22</v>
      </c>
      <c r="F9" s="12"/>
      <c r="G9" s="12"/>
      <c r="H9" s="12" t="s">
        <v>110</v>
      </c>
      <c r="I9" s="12" t="s">
        <v>111</v>
      </c>
    </row>
    <row r="10" spans="1:28" ht="39" customHeight="1">
      <c r="A10" s="83" t="s">
        <v>341</v>
      </c>
      <c r="B10" s="88" t="s">
        <v>342</v>
      </c>
      <c r="C10" s="89"/>
      <c r="D10" s="18" t="s">
        <v>343</v>
      </c>
      <c r="E10" s="93" t="s">
        <v>344</v>
      </c>
      <c r="F10" s="93"/>
      <c r="G10" s="93"/>
      <c r="H10" s="1" t="s">
        <v>139</v>
      </c>
      <c r="I10" s="1"/>
    </row>
    <row r="11" spans="1:28">
      <c r="A11" s="83"/>
      <c r="B11" s="88"/>
      <c r="C11" s="89"/>
      <c r="D11" s="23" t="s">
        <v>345</v>
      </c>
      <c r="E11" s="93" t="s">
        <v>346</v>
      </c>
      <c r="F11" s="93"/>
      <c r="G11" s="93"/>
      <c r="H11" s="1" t="s">
        <v>139</v>
      </c>
      <c r="I11" s="1"/>
    </row>
    <row r="12" spans="1:28" ht="15">
      <c r="A12" s="83"/>
      <c r="B12" s="88"/>
      <c r="C12" s="89"/>
      <c r="D12" s="18" t="s">
        <v>347</v>
      </c>
      <c r="E12" s="93" t="s">
        <v>348</v>
      </c>
      <c r="F12" s="93"/>
      <c r="G12" s="93"/>
      <c r="H12" s="1" t="s">
        <v>139</v>
      </c>
      <c r="I12" s="1" t="s">
        <v>349</v>
      </c>
    </row>
    <row r="13" spans="1:28" ht="29.1" customHeight="1">
      <c r="A13" s="83"/>
      <c r="B13" s="88"/>
      <c r="C13" s="89"/>
      <c r="D13" s="23" t="s">
        <v>350</v>
      </c>
      <c r="E13" s="93" t="s">
        <v>351</v>
      </c>
      <c r="F13" s="93"/>
      <c r="G13" s="93"/>
      <c r="H13" s="1" t="s">
        <v>143</v>
      </c>
      <c r="I13" s="1" t="s">
        <v>352</v>
      </c>
    </row>
    <row r="14" spans="1:28" ht="29.1" customHeight="1">
      <c r="A14" s="83"/>
      <c r="B14" s="88"/>
      <c r="C14" s="89"/>
      <c r="D14" s="18" t="s">
        <v>353</v>
      </c>
      <c r="E14" s="93" t="s">
        <v>354</v>
      </c>
      <c r="F14" s="93"/>
      <c r="G14" s="93"/>
      <c r="H14" s="1" t="s">
        <v>143</v>
      </c>
      <c r="I14" s="1" t="s">
        <v>355</v>
      </c>
    </row>
    <row r="15" spans="1:28" ht="29.1" customHeight="1">
      <c r="A15" s="83"/>
      <c r="B15" s="88"/>
      <c r="C15" s="89"/>
      <c r="D15" s="18" t="s">
        <v>356</v>
      </c>
      <c r="E15" s="48" t="s">
        <v>357</v>
      </c>
      <c r="F15" s="48"/>
      <c r="G15" s="48"/>
      <c r="H15" s="1" t="s">
        <v>143</v>
      </c>
      <c r="I15" s="1" t="s">
        <v>358</v>
      </c>
    </row>
    <row r="16" spans="1:28">
      <c r="A16" s="83"/>
      <c r="B16" s="88"/>
      <c r="C16" s="89"/>
    </row>
    <row r="21" spans="1:1">
      <c r="A21" s="13"/>
    </row>
    <row r="22" spans="1:1">
      <c r="A22" s="13"/>
    </row>
    <row r="23" spans="1:1">
      <c r="A23" s="38"/>
    </row>
    <row r="24" spans="1:1">
      <c r="A24" s="13"/>
    </row>
  </sheetData>
  <mergeCells count="34">
    <mergeCell ref="Y2:Z2"/>
    <mergeCell ref="AA2:AB2"/>
    <mergeCell ref="W2:X2"/>
    <mergeCell ref="D1:J1"/>
    <mergeCell ref="E10:G10"/>
    <mergeCell ref="E14:G14"/>
    <mergeCell ref="Q2:R2"/>
    <mergeCell ref="S2:T2"/>
    <mergeCell ref="A8:I8"/>
    <mergeCell ref="C4:C7"/>
    <mergeCell ref="A4:A7"/>
    <mergeCell ref="B4:B5"/>
    <mergeCell ref="A10:A16"/>
    <mergeCell ref="B10:B16"/>
    <mergeCell ref="C10:C16"/>
    <mergeCell ref="E11:G11"/>
    <mergeCell ref="E12:G12"/>
    <mergeCell ref="E13:G13"/>
    <mergeCell ref="J4:J7"/>
    <mergeCell ref="A1:C1"/>
    <mergeCell ref="K1:V1"/>
    <mergeCell ref="B2:B3"/>
    <mergeCell ref="C2:C3"/>
    <mergeCell ref="D2:D3"/>
    <mergeCell ref="E2:E3"/>
    <mergeCell ref="F2:F3"/>
    <mergeCell ref="G2:G3"/>
    <mergeCell ref="U2:V2"/>
    <mergeCell ref="K2:L2"/>
    <mergeCell ref="H2:H3"/>
    <mergeCell ref="I2:I3"/>
    <mergeCell ref="J2:J3"/>
    <mergeCell ref="M2:N2"/>
    <mergeCell ref="O2:P2"/>
  </mergeCells>
  <phoneticPr fontId="14" type="noConversion"/>
  <conditionalFormatting sqref="H10:H15">
    <cfRule type="containsText" dxfId="13" priority="1" operator="containsText" text="Not Started">
      <formula>NOT(ISERROR(SEARCH("Not Started",H10)))</formula>
    </cfRule>
    <cfRule type="containsText" dxfId="12" priority="2" operator="containsText" text="In Progress">
      <formula>NOT(ISERROR(SEARCH("In Progress",H10)))</formula>
    </cfRule>
    <cfRule type="containsText" dxfId="11" priority="3" operator="containsText" text="Complete">
      <formula>NOT(ISERROR(SEARCH("Complete",H10)))</formula>
    </cfRule>
  </conditionalFormatting>
  <dataValidations count="1">
    <dataValidation type="list" allowBlank="1" showInputMessage="1" showErrorMessage="1" sqref="H10:H15" xr:uid="{52A09006-7B3E-4C2E-ABFB-467071583882}">
      <formula1>"Not started, In Progress, Complete"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X21"/>
  <sheetViews>
    <sheetView zoomScale="70" zoomScaleNormal="70" workbookViewId="0">
      <selection activeCell="X1" sqref="W1:X1048576"/>
    </sheetView>
  </sheetViews>
  <sheetFormatPr defaultColWidth="8.5703125" defaultRowHeight="14.45"/>
  <cols>
    <col min="1" max="1" width="16.425781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4"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4"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359</v>
      </c>
      <c r="T2" s="83"/>
      <c r="U2" s="88" t="s">
        <v>360</v>
      </c>
      <c r="V2" s="88"/>
      <c r="W2" s="83" t="s">
        <v>70</v>
      </c>
      <c r="X2" s="83"/>
    </row>
    <row r="3" spans="1:24">
      <c r="A3" s="19">
        <f>COUNTIF(D4:D7,"&lt;&gt;")</f>
        <v>3</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row>
    <row r="4" spans="1:24" s="16" customFormat="1">
      <c r="A4" s="83" t="s">
        <v>361</v>
      </c>
      <c r="B4" s="88" t="s">
        <v>362</v>
      </c>
      <c r="C4" s="89"/>
      <c r="D4" s="23" t="s">
        <v>363</v>
      </c>
      <c r="E4" s="26"/>
      <c r="F4" s="7"/>
      <c r="G4" s="7"/>
      <c r="H4" s="51"/>
      <c r="I4" s="26"/>
      <c r="J4" s="26"/>
      <c r="K4" s="29"/>
      <c r="L4" s="25"/>
      <c r="M4" s="29"/>
      <c r="N4" s="25"/>
      <c r="O4" s="29"/>
      <c r="P4" s="25"/>
      <c r="Q4" s="29"/>
      <c r="R4" s="25"/>
      <c r="S4" s="29"/>
      <c r="T4" s="25"/>
      <c r="U4" s="29"/>
      <c r="V4" s="25"/>
    </row>
    <row r="5" spans="1:24">
      <c r="A5" s="83"/>
      <c r="B5" s="88"/>
      <c r="C5" s="89"/>
      <c r="D5" s="18" t="s">
        <v>364</v>
      </c>
      <c r="E5" s="25"/>
      <c r="F5" s="7"/>
      <c r="G5" s="7"/>
      <c r="H5" s="7"/>
      <c r="I5" s="25"/>
      <c r="J5" s="26"/>
      <c r="K5" s="29"/>
      <c r="L5" s="25"/>
      <c r="M5" s="29"/>
      <c r="N5" s="25"/>
      <c r="O5" s="29"/>
      <c r="P5" s="25"/>
      <c r="Q5" s="29"/>
      <c r="R5" s="25"/>
      <c r="S5" s="29"/>
      <c r="T5" s="25"/>
      <c r="U5" s="29"/>
      <c r="V5" s="25"/>
    </row>
    <row r="6" spans="1:24">
      <c r="A6" s="83"/>
      <c r="B6" s="88"/>
      <c r="C6" s="89"/>
      <c r="D6" s="18" t="s">
        <v>365</v>
      </c>
      <c r="E6" s="25"/>
      <c r="F6" s="7"/>
      <c r="G6" s="7"/>
      <c r="H6" s="7"/>
      <c r="I6" s="25"/>
      <c r="J6" s="26"/>
      <c r="K6" s="29"/>
      <c r="L6" s="25"/>
      <c r="M6" s="29"/>
      <c r="N6" s="25"/>
      <c r="O6" s="29"/>
      <c r="P6" s="25"/>
      <c r="Q6" s="29"/>
      <c r="R6" s="25"/>
      <c r="S6" s="29"/>
      <c r="T6" s="25"/>
      <c r="U6" s="29"/>
      <c r="V6" s="25"/>
    </row>
    <row r="7" spans="1:24" ht="30.75" customHeight="1">
      <c r="A7" s="91" t="s">
        <v>6</v>
      </c>
      <c r="B7" s="91"/>
      <c r="C7" s="91"/>
      <c r="D7" s="91"/>
      <c r="E7" s="91"/>
      <c r="F7" s="91"/>
      <c r="G7" s="91"/>
      <c r="H7" s="91"/>
      <c r="I7" s="91"/>
      <c r="K7" s="16"/>
      <c r="L7" s="16"/>
      <c r="M7" s="16"/>
      <c r="N7" s="16"/>
      <c r="O7" s="16"/>
      <c r="P7" s="16"/>
      <c r="Q7" s="16"/>
      <c r="R7" s="16"/>
      <c r="S7" s="16"/>
      <c r="T7" s="16"/>
      <c r="U7" s="16"/>
      <c r="V7" s="16"/>
    </row>
    <row r="8" spans="1:24" ht="30.75" customHeight="1">
      <c r="A8" s="12"/>
      <c r="B8" s="12" t="s">
        <v>108</v>
      </c>
      <c r="C8" s="20"/>
      <c r="D8" s="12" t="s">
        <v>109</v>
      </c>
      <c r="E8" s="12" t="s">
        <v>22</v>
      </c>
      <c r="F8" s="12"/>
      <c r="G8" s="12"/>
      <c r="H8" s="12" t="s">
        <v>110</v>
      </c>
      <c r="I8" s="12" t="s">
        <v>111</v>
      </c>
    </row>
    <row r="9" spans="1:24">
      <c r="A9" s="83" t="s">
        <v>366</v>
      </c>
      <c r="B9" s="88" t="s">
        <v>367</v>
      </c>
      <c r="C9" s="89"/>
      <c r="D9" s="18" t="s">
        <v>368</v>
      </c>
      <c r="E9" s="85"/>
      <c r="F9" s="85"/>
      <c r="G9" s="85"/>
      <c r="H9" s="1"/>
      <c r="I9" s="1"/>
    </row>
    <row r="10" spans="1:24" ht="29.25" customHeight="1">
      <c r="A10" s="83"/>
      <c r="B10" s="88"/>
      <c r="C10" s="89"/>
      <c r="D10" s="23" t="s">
        <v>369</v>
      </c>
      <c r="E10" s="85"/>
      <c r="F10" s="85"/>
      <c r="G10" s="85"/>
      <c r="H10" s="1"/>
      <c r="I10" s="1"/>
    </row>
    <row r="11" spans="1:24" ht="28.5" customHeight="1">
      <c r="A11" s="83"/>
      <c r="B11" s="88"/>
      <c r="C11" s="89"/>
      <c r="D11" s="23" t="s">
        <v>370</v>
      </c>
      <c r="E11" s="85"/>
      <c r="F11" s="85"/>
      <c r="G11" s="85"/>
      <c r="H11" s="1"/>
      <c r="I11" s="1"/>
    </row>
    <row r="12" spans="1:24" ht="30" customHeight="1">
      <c r="A12" s="83"/>
      <c r="B12" s="88"/>
      <c r="C12" s="89"/>
      <c r="D12" s="23" t="s">
        <v>371</v>
      </c>
      <c r="E12" s="85"/>
      <c r="F12" s="85"/>
      <c r="G12" s="85"/>
      <c r="H12" s="1"/>
      <c r="I12" s="1"/>
    </row>
    <row r="13" spans="1:24" ht="30.75" customHeight="1">
      <c r="A13" s="83"/>
      <c r="B13" s="88"/>
      <c r="C13" s="89"/>
      <c r="D13" s="23" t="s">
        <v>372</v>
      </c>
      <c r="E13" s="85"/>
      <c r="F13" s="85"/>
      <c r="G13" s="85"/>
      <c r="H13" s="1"/>
      <c r="I13" s="1"/>
    </row>
    <row r="18" spans="1:1">
      <c r="A18" s="13"/>
    </row>
    <row r="19" spans="1:1">
      <c r="A19" s="13"/>
    </row>
    <row r="20" spans="1:1">
      <c r="A20" s="38"/>
    </row>
    <row r="21" spans="1:1">
      <c r="A21" s="13"/>
    </row>
  </sheetData>
  <mergeCells count="31">
    <mergeCell ref="W2:X2"/>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10" priority="1" operator="containsText" text="Not Started">
      <formula>NOT(ISERROR(SEARCH("Not Started",H9)))</formula>
    </cfRule>
    <cfRule type="containsText" dxfId="9" priority="2" operator="containsText" text="In Progress">
      <formula>NOT(ISERROR(SEARCH("In Progress",H9)))</formula>
    </cfRule>
    <cfRule type="containsText" dxfId="8"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X23"/>
  <sheetViews>
    <sheetView zoomScale="55" zoomScaleNormal="55" workbookViewId="0">
      <selection activeCell="J65" sqref="J65"/>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21.42578125" style="15" customWidth="1"/>
    <col min="25" max="16384" width="8.5703125" style="15"/>
  </cols>
  <sheetData>
    <row r="1" spans="1:24"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4"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359</v>
      </c>
      <c r="T2" s="83"/>
      <c r="U2" s="88" t="s">
        <v>360</v>
      </c>
      <c r="V2" s="88"/>
      <c r="W2" s="83" t="s">
        <v>70</v>
      </c>
      <c r="X2" s="83"/>
    </row>
    <row r="3" spans="1:24">
      <c r="A3" s="19">
        <f>COUNTIF(D4:D6,"&lt;&gt;")</f>
        <v>1</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row>
    <row r="4" spans="1:24" s="16" customFormat="1" ht="108" customHeight="1">
      <c r="A4" s="83" t="s">
        <v>373</v>
      </c>
      <c r="B4" s="88" t="s">
        <v>374</v>
      </c>
      <c r="C4" s="89"/>
      <c r="D4" s="23" t="s">
        <v>375</v>
      </c>
      <c r="E4" s="25"/>
      <c r="F4" s="7"/>
      <c r="G4" s="7"/>
      <c r="H4" s="7"/>
      <c r="I4" s="26"/>
      <c r="J4" s="26"/>
      <c r="K4" s="29"/>
      <c r="L4" s="25"/>
      <c r="M4" s="29"/>
      <c r="N4" s="25"/>
      <c r="O4" s="29"/>
      <c r="P4" s="25"/>
      <c r="Q4" s="29"/>
      <c r="R4" s="25"/>
      <c r="S4" s="29"/>
      <c r="T4" s="25"/>
      <c r="U4" s="29"/>
      <c r="V4" s="25"/>
    </row>
    <row r="5" spans="1:24" s="16" customFormat="1">
      <c r="A5" s="83"/>
      <c r="B5" s="88"/>
      <c r="C5" s="89"/>
      <c r="D5" s="23"/>
      <c r="E5" s="25"/>
      <c r="F5" s="7"/>
      <c r="G5" s="7"/>
      <c r="H5" s="7"/>
      <c r="I5" s="26"/>
      <c r="J5" s="26"/>
      <c r="K5" s="29"/>
      <c r="L5" s="25"/>
      <c r="M5" s="29"/>
      <c r="N5" s="25"/>
      <c r="O5" s="29"/>
      <c r="P5" s="25"/>
      <c r="Q5" s="29"/>
      <c r="R5" s="25"/>
      <c r="S5" s="29"/>
      <c r="T5" s="25"/>
      <c r="U5" s="29"/>
      <c r="V5" s="25"/>
    </row>
    <row r="6" spans="1:24" s="16" customFormat="1">
      <c r="A6" s="83"/>
      <c r="B6" s="88"/>
      <c r="C6" s="89"/>
      <c r="D6" s="23"/>
      <c r="E6" s="25"/>
      <c r="F6" s="7"/>
      <c r="G6" s="7"/>
      <c r="H6" s="7"/>
      <c r="I6" s="26"/>
      <c r="J6" s="26"/>
      <c r="K6" s="29"/>
      <c r="L6" s="25"/>
      <c r="M6" s="29"/>
      <c r="N6" s="25"/>
      <c r="O6" s="29"/>
      <c r="P6" s="25"/>
      <c r="Q6" s="29"/>
      <c r="R6" s="25"/>
      <c r="S6" s="29"/>
      <c r="T6" s="25"/>
      <c r="U6" s="29"/>
      <c r="V6" s="25"/>
    </row>
    <row r="7" spans="1:24" ht="30.75" customHeight="1">
      <c r="A7" s="91" t="s">
        <v>6</v>
      </c>
      <c r="B7" s="91"/>
      <c r="C7" s="91"/>
      <c r="D7" s="91"/>
      <c r="E7" s="91"/>
      <c r="F7" s="91"/>
      <c r="G7" s="91"/>
      <c r="H7" s="91"/>
      <c r="I7" s="91"/>
      <c r="K7" s="16"/>
      <c r="L7" s="16"/>
      <c r="M7" s="16"/>
      <c r="N7" s="16"/>
      <c r="O7" s="16"/>
      <c r="P7" s="16"/>
      <c r="Q7" s="16"/>
      <c r="R7" s="16"/>
      <c r="S7" s="16"/>
      <c r="T7" s="16"/>
      <c r="U7" s="16"/>
      <c r="V7" s="16"/>
    </row>
    <row r="8" spans="1:24" ht="30.75" customHeight="1">
      <c r="A8" s="12"/>
      <c r="B8" s="12" t="s">
        <v>108</v>
      </c>
      <c r="C8" s="20"/>
      <c r="D8" s="12" t="s">
        <v>109</v>
      </c>
      <c r="E8" s="12" t="s">
        <v>22</v>
      </c>
      <c r="F8" s="12"/>
      <c r="G8" s="12"/>
      <c r="H8" s="12" t="s">
        <v>110</v>
      </c>
      <c r="I8" s="12" t="s">
        <v>111</v>
      </c>
    </row>
    <row r="9" spans="1:24">
      <c r="A9" s="83" t="s">
        <v>376</v>
      </c>
      <c r="B9" s="88" t="s">
        <v>377</v>
      </c>
      <c r="C9" s="89"/>
      <c r="D9" s="18" t="s">
        <v>378</v>
      </c>
      <c r="E9" s="85"/>
      <c r="F9" s="85"/>
      <c r="G9" s="85"/>
      <c r="H9" s="1"/>
      <c r="I9" s="1"/>
    </row>
    <row r="10" spans="1:24">
      <c r="A10" s="83"/>
      <c r="B10" s="88"/>
      <c r="C10" s="89"/>
      <c r="D10" s="23" t="s">
        <v>379</v>
      </c>
      <c r="E10" s="85"/>
      <c r="F10" s="85"/>
      <c r="G10" s="85"/>
      <c r="H10" s="1"/>
      <c r="I10" s="1"/>
    </row>
    <row r="11" spans="1:24">
      <c r="A11" s="83"/>
      <c r="B11" s="88"/>
      <c r="C11" s="89"/>
      <c r="D11" s="23" t="s">
        <v>380</v>
      </c>
      <c r="E11" s="85"/>
      <c r="F11" s="85"/>
      <c r="G11" s="85"/>
      <c r="H11" s="1"/>
      <c r="I11" s="1"/>
    </row>
    <row r="15" spans="1:24" ht="15" customHeight="1"/>
    <row r="20" spans="1:1">
      <c r="A20" s="13"/>
    </row>
    <row r="21" spans="1:1">
      <c r="A21" s="13"/>
    </row>
    <row r="22" spans="1:1">
      <c r="A22" s="13"/>
    </row>
    <row r="23" spans="1:1">
      <c r="A23" s="13"/>
    </row>
  </sheetData>
  <mergeCells count="29">
    <mergeCell ref="W2:X2"/>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7" priority="1" operator="containsText" text="Not Started">
      <formula>NOT(ISERROR(SEARCH("Not Started",H9)))</formula>
    </cfRule>
    <cfRule type="containsText" dxfId="6" priority="2" operator="containsText" text="In Progress">
      <formula>NOT(ISERROR(SEARCH("In Progress",H9)))</formula>
    </cfRule>
    <cfRule type="containsText" dxfId="5"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zoomScale="85" zoomScaleNormal="85" workbookViewId="0">
      <selection activeCell="R3" sqref="R3"/>
    </sheetView>
  </sheetViews>
  <sheetFormatPr defaultColWidth="8.85546875" defaultRowHeight="14.45"/>
  <cols>
    <col min="2" max="2" width="32.85546875" style="6" bestFit="1" customWidth="1"/>
    <col min="3" max="3" width="8.5703125" style="7"/>
    <col min="4" max="4" width="32.85546875" style="21" bestFit="1" customWidth="1"/>
    <col min="6" max="6" width="51.5703125" style="24" customWidth="1"/>
    <col min="7" max="7" width="30.42578125" style="26" customWidth="1"/>
    <col min="8" max="8" width="9.140625" customWidth="1"/>
    <col min="9" max="9" width="22.42578125" customWidth="1"/>
    <col min="10" max="10" width="9.140625" customWidth="1"/>
    <col min="11" max="11" width="22.42578125" customWidth="1"/>
    <col min="12" max="12" width="9.140625" customWidth="1"/>
    <col min="13" max="13" width="22.42578125" customWidth="1"/>
    <col min="15" max="15" width="31.42578125" customWidth="1"/>
    <col min="17" max="17" width="34.140625" customWidth="1"/>
    <col min="19" max="19" width="31.42578125" customWidth="1"/>
    <col min="20" max="20" width="0" hidden="1" customWidth="1"/>
    <col min="21" max="21" width="29.42578125" hidden="1" customWidth="1"/>
    <col min="25" max="25" width="8.85546875" customWidth="1"/>
  </cols>
  <sheetData>
    <row r="1" spans="1:21" ht="15.6">
      <c r="A1" s="81" t="s">
        <v>55</v>
      </c>
      <c r="B1" s="81"/>
      <c r="C1" s="81"/>
      <c r="D1" s="81"/>
      <c r="E1" s="81"/>
      <c r="F1" s="81"/>
      <c r="G1" s="81"/>
      <c r="H1" s="90" t="s">
        <v>56</v>
      </c>
      <c r="I1" s="90"/>
      <c r="J1" s="90"/>
      <c r="K1" s="90"/>
      <c r="L1" s="90"/>
      <c r="M1" s="90"/>
      <c r="N1" s="90"/>
      <c r="O1" s="90"/>
      <c r="P1" s="90"/>
      <c r="Q1" s="90"/>
      <c r="R1" s="90"/>
      <c r="S1" s="90"/>
    </row>
    <row r="2" spans="1:21" ht="30" customHeight="1">
      <c r="A2" s="88" t="s">
        <v>381</v>
      </c>
      <c r="B2" s="88" t="s">
        <v>22</v>
      </c>
      <c r="C2" s="88" t="s">
        <v>60</v>
      </c>
      <c r="D2" s="88" t="s">
        <v>61</v>
      </c>
      <c r="E2" s="88" t="s">
        <v>62</v>
      </c>
      <c r="F2" s="88" t="s">
        <v>111</v>
      </c>
      <c r="G2" s="88" t="s">
        <v>28</v>
      </c>
      <c r="H2" s="83" t="s">
        <v>64</v>
      </c>
      <c r="I2" s="83"/>
      <c r="J2" s="88" t="s">
        <v>65</v>
      </c>
      <c r="K2" s="88"/>
      <c r="L2" s="83" t="s">
        <v>66</v>
      </c>
      <c r="M2" s="83"/>
      <c r="N2" s="88" t="s">
        <v>67</v>
      </c>
      <c r="O2" s="88"/>
      <c r="P2" s="83" t="s">
        <v>68</v>
      </c>
      <c r="Q2" s="83"/>
      <c r="R2" s="88" t="s">
        <v>69</v>
      </c>
      <c r="S2" s="88"/>
      <c r="T2" s="83" t="s">
        <v>70</v>
      </c>
      <c r="U2" s="83"/>
    </row>
    <row r="3" spans="1:21">
      <c r="A3" s="88"/>
      <c r="B3" s="88"/>
      <c r="C3" s="88"/>
      <c r="D3" s="88"/>
      <c r="E3" s="88"/>
      <c r="F3" s="88"/>
      <c r="G3" s="88"/>
      <c r="H3" s="12" t="s">
        <v>71</v>
      </c>
      <c r="I3" s="12" t="s">
        <v>22</v>
      </c>
      <c r="J3" s="9" t="s">
        <v>71</v>
      </c>
      <c r="K3" s="9" t="s">
        <v>22</v>
      </c>
      <c r="L3" s="12" t="s">
        <v>71</v>
      </c>
      <c r="M3" s="12" t="s">
        <v>22</v>
      </c>
      <c r="N3" s="9" t="s">
        <v>71</v>
      </c>
      <c r="O3" s="9" t="s">
        <v>22</v>
      </c>
      <c r="P3" s="12" t="s">
        <v>71</v>
      </c>
      <c r="Q3" s="12" t="s">
        <v>22</v>
      </c>
      <c r="R3" s="9" t="s">
        <v>71</v>
      </c>
      <c r="S3" s="9" t="s">
        <v>22</v>
      </c>
      <c r="T3" s="12" t="s">
        <v>71</v>
      </c>
      <c r="U3" s="12" t="s">
        <v>22</v>
      </c>
    </row>
    <row r="4" spans="1:21" ht="57.6">
      <c r="A4" s="7" t="s">
        <v>382</v>
      </c>
      <c r="B4" s="25" t="s">
        <v>383</v>
      </c>
      <c r="D4" s="24"/>
      <c r="E4" s="22"/>
      <c r="G4" s="25"/>
      <c r="H4" s="2"/>
      <c r="I4" s="25"/>
      <c r="J4" s="2"/>
      <c r="K4" s="25"/>
      <c r="L4" s="2"/>
      <c r="M4" s="25"/>
      <c r="N4" s="2"/>
      <c r="O4" s="25"/>
      <c r="P4" s="2"/>
      <c r="Q4" s="25"/>
      <c r="R4" s="2"/>
      <c r="S4" s="25"/>
    </row>
    <row r="5" spans="1:21">
      <c r="A5" s="7" t="s">
        <v>384</v>
      </c>
      <c r="B5" s="25"/>
      <c r="D5" s="24"/>
      <c r="E5" s="22"/>
      <c r="G5" s="25"/>
      <c r="H5" s="2"/>
      <c r="I5" s="25"/>
      <c r="J5" s="29"/>
      <c r="K5" s="25"/>
      <c r="L5" s="29"/>
      <c r="M5" s="25"/>
      <c r="N5" s="2"/>
      <c r="O5" s="25"/>
      <c r="P5" s="29"/>
      <c r="Q5" s="25"/>
      <c r="R5" s="14"/>
      <c r="S5" s="25"/>
    </row>
    <row r="6" spans="1:21">
      <c r="A6" s="7" t="s">
        <v>385</v>
      </c>
      <c r="B6" s="25"/>
      <c r="D6" s="24"/>
      <c r="E6" s="22"/>
      <c r="H6" s="2"/>
      <c r="I6" s="25"/>
      <c r="J6" s="29"/>
      <c r="K6" s="25"/>
      <c r="L6" s="29"/>
      <c r="M6" s="25"/>
      <c r="N6" s="29"/>
      <c r="O6" s="25"/>
      <c r="P6" s="29"/>
      <c r="Q6" s="25"/>
      <c r="R6" s="2"/>
      <c r="S6" s="27"/>
    </row>
    <row r="7" spans="1:21">
      <c r="A7" s="7" t="s">
        <v>386</v>
      </c>
      <c r="B7" s="25"/>
      <c r="D7" s="24"/>
      <c r="E7" s="22"/>
      <c r="H7" s="2"/>
      <c r="I7" s="25"/>
      <c r="J7" s="2"/>
      <c r="K7" s="25"/>
      <c r="L7" s="29"/>
      <c r="M7" s="25"/>
      <c r="N7" s="2"/>
      <c r="O7" s="27"/>
      <c r="P7" s="2"/>
      <c r="Q7" s="27"/>
      <c r="R7" s="2"/>
      <c r="S7" s="27"/>
    </row>
    <row r="8" spans="1:21" ht="57" customHeight="1">
      <c r="A8" s="7" t="s">
        <v>387</v>
      </c>
      <c r="B8" s="25"/>
      <c r="D8" s="24"/>
      <c r="E8" s="22"/>
      <c r="H8" s="2"/>
      <c r="I8" s="7"/>
      <c r="J8" s="2"/>
      <c r="K8" s="7"/>
      <c r="L8" s="7"/>
      <c r="M8" s="7"/>
      <c r="N8" s="2"/>
      <c r="O8" s="2"/>
      <c r="P8" s="30"/>
      <c r="Q8" s="2"/>
      <c r="R8" s="2"/>
      <c r="S8" s="30"/>
    </row>
    <row r="9" spans="1:21">
      <c r="A9" s="7" t="s">
        <v>388</v>
      </c>
      <c r="B9" s="66"/>
      <c r="D9" s="24"/>
      <c r="E9" s="22"/>
      <c r="H9" s="2"/>
      <c r="J9" s="2"/>
      <c r="L9" s="7"/>
      <c r="N9" s="2"/>
    </row>
    <row r="10" spans="1:21">
      <c r="A10" s="7" t="s">
        <v>389</v>
      </c>
      <c r="B10" s="66"/>
      <c r="D10" s="24"/>
      <c r="E10" s="22"/>
      <c r="H10" s="2"/>
      <c r="J10" s="2"/>
      <c r="L10" s="29"/>
      <c r="N10" s="2"/>
    </row>
    <row r="11" spans="1:21">
      <c r="A11" s="7" t="s">
        <v>390</v>
      </c>
      <c r="B11" s="25"/>
      <c r="C11" s="2"/>
      <c r="D11" s="24"/>
      <c r="H11" s="2"/>
      <c r="J11" s="2"/>
      <c r="L11" s="29"/>
      <c r="N11" s="7"/>
      <c r="O11" s="21"/>
    </row>
    <row r="12" spans="1:21">
      <c r="A12" s="7" t="s">
        <v>391</v>
      </c>
      <c r="B12" s="25"/>
      <c r="C12" s="2"/>
      <c r="D12" s="24"/>
      <c r="E12" s="22"/>
      <c r="G12" s="24"/>
      <c r="H12" s="2"/>
      <c r="J12" s="2"/>
      <c r="L12" s="29"/>
      <c r="N12" s="7"/>
      <c r="O12" s="21"/>
    </row>
    <row r="13" spans="1:21">
      <c r="A13" s="7" t="s">
        <v>392</v>
      </c>
      <c r="B13" s="25"/>
      <c r="C13" s="2"/>
      <c r="D13" s="24"/>
      <c r="E13" s="22"/>
      <c r="G13" s="24"/>
      <c r="H13" s="2"/>
      <c r="J13" s="2"/>
      <c r="L13" s="29"/>
      <c r="N13" s="7"/>
      <c r="O13" s="24"/>
    </row>
    <row r="14" spans="1:21">
      <c r="A14" s="7" t="s">
        <v>393</v>
      </c>
      <c r="B14" s="25"/>
      <c r="C14" s="2"/>
      <c r="D14" s="24"/>
      <c r="E14" s="22"/>
      <c r="G14" s="24"/>
      <c r="H14" s="2"/>
      <c r="J14" s="2"/>
      <c r="L14" s="29"/>
      <c r="N14" s="7"/>
      <c r="O14" s="24"/>
    </row>
    <row r="15" spans="1:21">
      <c r="A15" s="7" t="s">
        <v>394</v>
      </c>
      <c r="B15" s="25"/>
      <c r="C15" s="2"/>
      <c r="D15" s="24"/>
      <c r="E15" s="22"/>
      <c r="H15" s="2"/>
      <c r="J15" s="2"/>
      <c r="L15" s="29"/>
      <c r="N15" s="7"/>
      <c r="O15" s="24"/>
    </row>
    <row r="16" spans="1:21">
      <c r="A16" s="7" t="s">
        <v>395</v>
      </c>
      <c r="B16" s="25"/>
      <c r="C16" s="2"/>
      <c r="D16" s="24"/>
      <c r="E16" s="22"/>
      <c r="H16" s="2"/>
      <c r="J16" s="2"/>
      <c r="L16" s="29"/>
      <c r="N16" s="7"/>
      <c r="O16" s="24"/>
    </row>
    <row r="17" spans="1:15">
      <c r="A17" s="7" t="s">
        <v>396</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zoomScale="70" zoomScaleNormal="70" workbookViewId="0">
      <selection activeCell="T79" sqref="T79"/>
    </sheetView>
  </sheetViews>
  <sheetFormatPr defaultColWidth="8.85546875" defaultRowHeight="14.45"/>
  <cols>
    <col min="1" max="1" width="11.5703125" customWidth="1"/>
    <col min="7" max="7" width="0" hidden="1" customWidth="1"/>
    <col min="8" max="8" width="8" bestFit="1" customWidth="1"/>
    <col min="9" max="9" width="9.42578125" hidden="1" customWidth="1"/>
    <col min="10" max="10" width="10" bestFit="1" customWidth="1"/>
    <col min="11" max="11" width="10" hidden="1" customWidth="1"/>
    <col min="12" max="12" width="11.5703125" style="33" customWidth="1"/>
    <col min="13" max="13" width="9.5703125" hidden="1" customWidth="1"/>
    <col min="14" max="14" width="10.42578125" hidden="1" customWidth="1"/>
    <col min="15" max="15" width="10.42578125" style="33" hidden="1" customWidth="1"/>
    <col min="17" max="17" width="8.42578125" style="6" bestFit="1" customWidth="1"/>
    <col min="18" max="18" width="11.140625" customWidth="1"/>
    <col min="19" max="19" width="11.42578125" customWidth="1"/>
    <col min="20" max="20" width="11.140625" customWidth="1"/>
    <col min="21" max="21" width="1.42578125" customWidth="1"/>
    <col min="25" max="25" width="1.42578125" customWidth="1"/>
    <col min="28" max="28" width="13.42578125" style="7" customWidth="1"/>
    <col min="39" max="39" width="10.42578125" customWidth="1"/>
  </cols>
  <sheetData>
    <row r="1" spans="1:33">
      <c r="A1" s="94" t="s">
        <v>397</v>
      </c>
      <c r="B1" s="94"/>
      <c r="C1" s="94"/>
      <c r="E1" s="94" t="s">
        <v>398</v>
      </c>
      <c r="F1" s="94"/>
      <c r="G1" s="94"/>
      <c r="H1" s="94"/>
      <c r="I1" s="94"/>
      <c r="J1" s="94"/>
      <c r="K1" s="94"/>
      <c r="L1" s="94"/>
      <c r="M1" s="94"/>
      <c r="N1" s="94"/>
      <c r="O1" s="94"/>
      <c r="Q1" s="15"/>
      <c r="R1" s="97" t="s">
        <v>399</v>
      </c>
      <c r="S1" s="97"/>
      <c r="T1" s="97"/>
      <c r="U1" s="97"/>
      <c r="V1" s="97"/>
      <c r="W1" s="97"/>
      <c r="X1" s="97"/>
      <c r="Y1" s="97"/>
      <c r="Z1" s="97"/>
      <c r="AA1" s="97"/>
      <c r="AB1" s="97"/>
      <c r="AC1" s="97"/>
    </row>
    <row r="2" spans="1:33">
      <c r="A2" s="94"/>
      <c r="B2" s="94"/>
      <c r="C2" s="94"/>
      <c r="E2" s="94"/>
      <c r="F2" s="94"/>
      <c r="G2" s="94"/>
      <c r="H2" s="94"/>
      <c r="I2" s="94"/>
      <c r="J2" s="94"/>
      <c r="K2" s="94"/>
      <c r="L2" s="94"/>
      <c r="M2" s="94"/>
      <c r="N2" s="94"/>
      <c r="O2" s="94"/>
      <c r="Q2" s="15"/>
      <c r="R2" s="95" t="s">
        <v>400</v>
      </c>
      <c r="S2" s="95"/>
      <c r="T2" s="95"/>
      <c r="U2" s="15"/>
      <c r="V2" s="95" t="s">
        <v>128</v>
      </c>
      <c r="W2" s="95"/>
      <c r="X2" s="95"/>
      <c r="Y2" s="15"/>
      <c r="Z2" s="96" t="s">
        <v>401</v>
      </c>
      <c r="AA2" s="96"/>
      <c r="AB2" s="96"/>
      <c r="AC2" s="96"/>
    </row>
    <row r="3" spans="1:33" ht="41.45">
      <c r="A3" s="8" t="s">
        <v>402</v>
      </c>
      <c r="B3" s="8" t="s">
        <v>403</v>
      </c>
      <c r="C3" s="8" t="s">
        <v>404</v>
      </c>
      <c r="E3" s="8" t="s">
        <v>381</v>
      </c>
      <c r="F3" s="8" t="s">
        <v>405</v>
      </c>
      <c r="G3" s="8" t="s">
        <v>406</v>
      </c>
      <c r="H3" s="8" t="s">
        <v>407</v>
      </c>
      <c r="I3" s="8" t="s">
        <v>408</v>
      </c>
      <c r="J3" s="8" t="s">
        <v>409</v>
      </c>
      <c r="K3" s="8" t="s">
        <v>410</v>
      </c>
      <c r="L3" s="32" t="s">
        <v>411</v>
      </c>
      <c r="M3" s="8" t="s">
        <v>408</v>
      </c>
      <c r="N3" s="8" t="s">
        <v>410</v>
      </c>
      <c r="O3" s="32" t="s">
        <v>412</v>
      </c>
      <c r="Q3" s="55" t="s">
        <v>62</v>
      </c>
      <c r="R3" s="56" t="s">
        <v>407</v>
      </c>
      <c r="S3" s="56" t="s">
        <v>409</v>
      </c>
      <c r="T3" s="56" t="s">
        <v>410</v>
      </c>
      <c r="U3" s="58"/>
      <c r="V3" s="52" t="s">
        <v>407</v>
      </c>
      <c r="W3" s="52" t="s">
        <v>409</v>
      </c>
      <c r="X3" s="52" t="s">
        <v>410</v>
      </c>
      <c r="Y3" s="15"/>
      <c r="Z3" s="57" t="s">
        <v>413</v>
      </c>
      <c r="AA3" s="54" t="s">
        <v>414</v>
      </c>
      <c r="AB3" s="32" t="s">
        <v>415</v>
      </c>
      <c r="AC3" s="63" t="s">
        <v>416</v>
      </c>
      <c r="AE3" s="63">
        <v>2022</v>
      </c>
      <c r="AF3" s="32" t="s">
        <v>417</v>
      </c>
      <c r="AG3" s="32" t="s">
        <v>418</v>
      </c>
    </row>
    <row r="4" spans="1:33">
      <c r="A4" t="s">
        <v>72</v>
      </c>
      <c r="B4" s="7">
        <f>'Output 1'!A3</f>
        <v>4</v>
      </c>
      <c r="C4" s="7">
        <f>4+B4</f>
        <v>8</v>
      </c>
      <c r="E4" t="str">
        <f>'Output 1'!B4</f>
        <v>O.1</v>
      </c>
      <c r="F4" t="str">
        <f>'Output 1'!D4</f>
        <v>O.1.1</v>
      </c>
      <c r="G4" s="4">
        <f>'Output 1'!$K$4/'Output 1'!$F$4</f>
        <v>0</v>
      </c>
      <c r="H4" s="4">
        <f>'Output 1'!M$4/'Output 1'!$F$4</f>
        <v>0</v>
      </c>
      <c r="I4" s="4">
        <f>('Output 1'!O$4)/'Output 1'!$F$4</f>
        <v>0</v>
      </c>
      <c r="J4" s="4">
        <f>('Output 1'!Q$4)/'Output 1'!$F$4</f>
        <v>1</v>
      </c>
      <c r="K4" s="4">
        <f>('Output 1'!U$4)/'Output 1'!$F$4</f>
        <v>0</v>
      </c>
      <c r="L4" s="34">
        <f>H4+J4</f>
        <v>1</v>
      </c>
      <c r="M4" s="4">
        <f>('Output 1'!S$4)/'Output 1'!$F$4</f>
        <v>0</v>
      </c>
      <c r="N4" s="4">
        <f>('Output 1'!U$4)/'Output 1'!$F$4</f>
        <v>0</v>
      </c>
      <c r="O4" s="34">
        <f>L4+N4</f>
        <v>1</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c r="AE4">
        <f ca="1">SUM(AF4:AG4)</f>
        <v>0</v>
      </c>
      <c r="AF4" s="5">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
+SUMIF(INDIRECT("'Output 8'!$H$4:$H$"&amp;$C$11),Analysis!Q4,INDIRECT("'Output 8'!$w$4:$w$"&amp;$C$11))
+SUMIF(INDIRECT("'Output 9'!$H$4:$H$"&amp;$C$12),Analysis!Q4,INDIRECT("'Output 9'!$w$4:$w$"&amp;$C$12))
+SUMIF(INDIRECT("'Output 10'!$H$4:$H$"&amp;$C$13),Analysis!Q4,INDIRECT("'Output 10'!$w$4:$w$"&amp;$C$13))</f>
        <v>0</v>
      </c>
      <c r="AG4" s="5">
        <f>SUMIF('Unplanned Outputs'!$E$4:$E$500,Analysis!Q4,'Unplanned Outputs'!$T$4:$T$500)</f>
        <v>0</v>
      </c>
    </row>
    <row r="5" spans="1:33">
      <c r="A5" t="s">
        <v>121</v>
      </c>
      <c r="B5" s="7">
        <f>'Output 2'!A3</f>
        <v>2</v>
      </c>
      <c r="C5" s="7">
        <f t="shared" ref="C5:C13" si="3">4+B5</f>
        <v>6</v>
      </c>
      <c r="F5" t="str">
        <f>'Output 1'!D5</f>
        <v>O.1.2</v>
      </c>
      <c r="G5" s="4">
        <f>'Output 1'!K$5/'Output 1'!$F$5</f>
        <v>0</v>
      </c>
      <c r="H5" s="4">
        <f>'Output 1'!M$5/'Output 1'!$F$5</f>
        <v>0</v>
      </c>
      <c r="I5" s="4">
        <f>('Output 1'!O$5)/'Output 1'!$F$5</f>
        <v>0</v>
      </c>
      <c r="J5" s="4">
        <f>('Output 1'!Q$5)/'Output 1'!$F$5</f>
        <v>1</v>
      </c>
      <c r="K5" s="4">
        <f>('Output 1'!U$4)/'Output 1'!$F$4</f>
        <v>0</v>
      </c>
      <c r="L5" s="34">
        <f t="shared" ref="L5" si="4">H5+J5</f>
        <v>1</v>
      </c>
      <c r="M5" s="4">
        <f>('Output 1'!S$5)/'Output 1'!$F$5</f>
        <v>0</v>
      </c>
      <c r="N5" s="4">
        <f>('Output 1'!U$5)/'Output 1'!$F$5</f>
        <v>0</v>
      </c>
      <c r="O5" s="34">
        <f t="shared" ref="O5" si="5">L5+N5</f>
        <v>1</v>
      </c>
      <c r="Q5" s="31" t="s">
        <v>419</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c r="AE5">
        <f t="shared" ref="AE5:AE68" ca="1" si="6">SUM(AF5:AG5)</f>
        <v>0</v>
      </c>
      <c r="AF5" s="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
+SUMIF(INDIRECT("'Output 8'!$H$4:$H$"&amp;$C$11),Analysis!Q5,INDIRECT("'Output 8'!$w$4:$w$"&amp;$C$11))
+SUMIF(INDIRECT("'Output 9'!$H$4:$H$"&amp;$C$12),Analysis!Q5,INDIRECT("'Output 9'!$w$4:$w$"&amp;$C$12))
+SUMIF(INDIRECT("'Output 10'!$H$4:$H$"&amp;$C$13),Analysis!Q5,INDIRECT("'Output 10'!$w$4:$w$"&amp;$C$13))</f>
        <v>0</v>
      </c>
      <c r="AG5" s="5">
        <f>SUMIF('Unplanned Outputs'!$E$4:$E$500,Analysis!Q5,'Unplanned Outputs'!$T$4:$T$500)</f>
        <v>0</v>
      </c>
    </row>
    <row r="6" spans="1:33">
      <c r="A6" t="s">
        <v>147</v>
      </c>
      <c r="B6" s="7">
        <f>'Output 3'!A3</f>
        <v>2</v>
      </c>
      <c r="C6" s="7">
        <f t="shared" si="3"/>
        <v>6</v>
      </c>
      <c r="F6" t="str">
        <f>'Output 1'!D6</f>
        <v>O.1.3</v>
      </c>
      <c r="G6" s="4">
        <f>'Output 1'!K$6/'Output 1'!$F$6</f>
        <v>0</v>
      </c>
      <c r="H6" s="4">
        <f>'Output 1'!M$6/'Output 1'!$F$6</f>
        <v>0</v>
      </c>
      <c r="I6" s="4">
        <f>('Output 1'!O$6)/'Output 1'!$F$6</f>
        <v>1</v>
      </c>
      <c r="J6" s="4">
        <f>('Output 1'!Q$6)/'Output 1'!$F$6</f>
        <v>1</v>
      </c>
      <c r="K6" s="4">
        <f>('Output 1'!U$4)/'Output 1'!$F$4</f>
        <v>0</v>
      </c>
      <c r="L6" s="34">
        <f>H$6+J$6</f>
        <v>1</v>
      </c>
      <c r="M6" s="4">
        <f>('Output 1'!S$6)/'Output 1'!$F$6</f>
        <v>0</v>
      </c>
      <c r="N6" s="4">
        <f>('Output 1'!U$6)/'Output 1'!$F$6</f>
        <v>1.6</v>
      </c>
      <c r="O6" s="34">
        <f>L$6+N$6</f>
        <v>2.6</v>
      </c>
      <c r="Q6" s="31" t="s">
        <v>420</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3">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c r="AE6">
        <f t="shared" ca="1" si="6"/>
        <v>0</v>
      </c>
      <c r="AF6" s="5">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
+SUMIF(INDIRECT("'Output 8'!$H$4:$H$"&amp;$C$11),Analysis!Q6,INDIRECT("'Output 8'!$w$4:$w$"&amp;$C$11))
+SUMIF(INDIRECT("'Output 9'!$H$4:$H$"&amp;$C$12),Analysis!Q6,INDIRECT("'Output 9'!$w$4:$w$"&amp;$C$12))
+SUMIF(INDIRECT("'Output 10'!$H$4:$H$"&amp;$C$13),Analysis!Q6,INDIRECT("'Output 10'!$w$4:$w$"&amp;$C$13))</f>
        <v>0</v>
      </c>
      <c r="AG6" s="5">
        <f>SUMIF('Unplanned Outputs'!$E$4:$E$500,Analysis!Q6,'Unplanned Outputs'!$T$4:$T$500)</f>
        <v>0</v>
      </c>
    </row>
    <row r="7" spans="1:33">
      <c r="A7" t="s">
        <v>180</v>
      </c>
      <c r="B7" s="7">
        <f>'Output 4'!A3</f>
        <v>3</v>
      </c>
      <c r="C7" s="7">
        <f t="shared" si="3"/>
        <v>7</v>
      </c>
      <c r="F7" t="str">
        <f>'Output 1'!D7</f>
        <v>O.1.4</v>
      </c>
      <c r="G7" s="4">
        <f>'Output 1'!K$7/'Output 1'!$F$7</f>
        <v>0</v>
      </c>
      <c r="H7" s="4">
        <f>'Output 1'!M$7/'Output 1'!$F$7</f>
        <v>0</v>
      </c>
      <c r="I7" s="4">
        <f>('Output 1'!O$7)/'Output 1'!$F$7</f>
        <v>0</v>
      </c>
      <c r="J7" s="4">
        <f>('Output 1'!Q$7)/'Output 1'!$F$7</f>
        <v>1</v>
      </c>
      <c r="K7" s="4">
        <f>('Output 1'!U$4)/'Output 1'!$F$4</f>
        <v>0</v>
      </c>
      <c r="L7" s="34">
        <f>H$7+J$7</f>
        <v>1</v>
      </c>
      <c r="M7" s="4">
        <f>('Output 1'!S$7)/'Output 1'!$F$7</f>
        <v>0</v>
      </c>
      <c r="N7" s="4">
        <f>('Output 1'!U$7)/'Output 1'!$F$7</f>
        <v>0</v>
      </c>
      <c r="O7" s="34">
        <f>L$7+N$7</f>
        <v>1</v>
      </c>
      <c r="Q7" s="31" t="s">
        <v>421</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c r="AE7">
        <f t="shared" ca="1" si="6"/>
        <v>0</v>
      </c>
      <c r="AF7" s="5">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
+SUMIF(INDIRECT("'Output 8'!$H$4:$H$"&amp;$C$11),Analysis!Q7,INDIRECT("'Output 8'!$w$4:$w$"&amp;$C$11))
+SUMIF(INDIRECT("'Output 9'!$H$4:$H$"&amp;$C$12),Analysis!Q7,INDIRECT("'Output 9'!$w$4:$w$"&amp;$C$12))
+SUMIF(INDIRECT("'Output 10'!$H$4:$H$"&amp;$C$13),Analysis!Q7,INDIRECT("'Output 10'!$w$4:$w$"&amp;$C$13))</f>
        <v>0</v>
      </c>
      <c r="AG7" s="5">
        <f>SUMIF('Unplanned Outputs'!$E$4:$E$500,Analysis!Q7,'Unplanned Outputs'!$T$4:$T$500)</f>
        <v>0</v>
      </c>
    </row>
    <row r="8" spans="1:33">
      <c r="A8" t="s">
        <v>224</v>
      </c>
      <c r="B8" s="7">
        <f>'Output 5'!A3</f>
        <v>3</v>
      </c>
      <c r="C8" s="7">
        <f t="shared" si="3"/>
        <v>7</v>
      </c>
      <c r="E8" t="str">
        <f>'Output 2'!$B$4</f>
        <v>O.2</v>
      </c>
      <c r="F8" t="str">
        <f>'Output 2'!$D$4</f>
        <v>O.2.1</v>
      </c>
      <c r="G8" s="4">
        <f>'Output 2'!$K$4/'Output 2'!$F$4</f>
        <v>0</v>
      </c>
      <c r="H8" s="4">
        <f>'Output 2'!M$4/'Output 2'!$F$4</f>
        <v>0</v>
      </c>
      <c r="I8" s="4">
        <f>('Output 2'!O$4)/'Output 2'!$F$4</f>
        <v>0</v>
      </c>
      <c r="J8" s="4">
        <f>('Output 2'!Q$4)/'Output 2'!$F$4</f>
        <v>0</v>
      </c>
      <c r="K8" s="4">
        <f>('Output 1'!U$4)/'Output 1'!$F$4</f>
        <v>0</v>
      </c>
      <c r="L8" s="34">
        <f>H8+J8</f>
        <v>0</v>
      </c>
      <c r="M8" s="4">
        <f>('Output 2'!S$4)/'Output 2'!$F$4</f>
        <v>1</v>
      </c>
      <c r="N8" s="4">
        <f>('Output 2'!U$4)/'Output 2'!$F$4</f>
        <v>4</v>
      </c>
      <c r="O8" s="34">
        <f>L8+N8</f>
        <v>4</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c r="AE8">
        <f t="shared" ca="1" si="6"/>
        <v>0</v>
      </c>
      <c r="AF8" s="5">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
+SUMIF(INDIRECT("'Output 8'!$H$4:$H$"&amp;$C$11),Analysis!Q8,INDIRECT("'Output 8'!$w$4:$w$"&amp;$C$11))
+SUMIF(INDIRECT("'Output 9'!$H$4:$H$"&amp;$C$12),Analysis!Q8,INDIRECT("'Output 9'!$w$4:$w$"&amp;$C$12))
+SUMIF(INDIRECT("'Output 10'!$H$4:$H$"&amp;$C$13),Analysis!Q8,INDIRECT("'Output 10'!$w$4:$w$"&amp;$C$13))</f>
        <v>0</v>
      </c>
      <c r="AG8" s="5">
        <f>SUMIF('Unplanned Outputs'!$E$4:$E$500,Analysis!Q8,'Unplanned Outputs'!$T$4:$T$500)</f>
        <v>0</v>
      </c>
    </row>
    <row r="9" spans="1:33">
      <c r="A9" t="s">
        <v>272</v>
      </c>
      <c r="B9" s="7">
        <f>'Output 6'!A3</f>
        <v>3</v>
      </c>
      <c r="C9" s="7">
        <f t="shared" si="3"/>
        <v>7</v>
      </c>
      <c r="F9" t="str">
        <f>'Output 2'!$D$5</f>
        <v>O.2.2</v>
      </c>
      <c r="G9" s="4" t="e">
        <f>'Output 2'!K$5/'Output 2'!$F$5</f>
        <v>#DIV/0!</v>
      </c>
      <c r="H9" s="4" t="e">
        <f>'Output 2'!M$5/'Output 2'!$F$5</f>
        <v>#DIV/0!</v>
      </c>
      <c r="I9" s="4" t="e">
        <f>('Output 2'!O$5)/'Output 2'!$F$5</f>
        <v>#DIV/0!</v>
      </c>
      <c r="J9" s="4" t="e">
        <f>('Output 2'!Q$5)/'Output 2'!$F$5</f>
        <v>#DIV/0!</v>
      </c>
      <c r="K9" s="4">
        <f>('Output 1'!U$4)/'Output 1'!$F$4</f>
        <v>0</v>
      </c>
      <c r="L9" s="34" t="e">
        <f t="shared" ref="L9:L34" si="7">H9+J9</f>
        <v>#DIV/0!</v>
      </c>
      <c r="M9" s="4" t="e">
        <f>('Output 2'!S$5)/'Output 2'!$F$5</f>
        <v>#DIV/0!</v>
      </c>
      <c r="N9" s="4" t="e">
        <f>('Output 2'!U$5)/'Output 2'!$F$5</f>
        <v>#DIV/0!</v>
      </c>
      <c r="O9" s="34" t="e">
        <f t="shared" ref="O9:O25" si="8">L9+N9</f>
        <v>#DIV/0!</v>
      </c>
      <c r="Q9" s="31" t="s">
        <v>422</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3">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c r="AE9">
        <f t="shared" ca="1" si="6"/>
        <v>0</v>
      </c>
      <c r="AF9" s="5">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
+SUMIF(INDIRECT("'Output 8'!$H$4:$H$"&amp;$C$11),Analysis!Q9,INDIRECT("'Output 8'!$w$4:$w$"&amp;$C$11))
+SUMIF(INDIRECT("'Output 9'!$H$4:$H$"&amp;$C$12),Analysis!Q9,INDIRECT("'Output 9'!$w$4:$w$"&amp;$C$12))
+SUMIF(INDIRECT("'Output 10'!$H$4:$H$"&amp;$C$13),Analysis!Q9,INDIRECT("'Output 10'!$w$4:$w$"&amp;$C$13))</f>
        <v>0</v>
      </c>
      <c r="AG9" s="5">
        <f>SUMIF('Unplanned Outputs'!$E$4:$E$500,Analysis!Q9,'Unplanned Outputs'!$T$4:$T$500)</f>
        <v>0</v>
      </c>
    </row>
    <row r="10" spans="1:33">
      <c r="A10" t="s">
        <v>293</v>
      </c>
      <c r="B10" s="7">
        <f>'Output 7'!A3</f>
        <v>3</v>
      </c>
      <c r="C10" s="7">
        <f t="shared" si="3"/>
        <v>7</v>
      </c>
      <c r="F10" t="e">
        <f>'Output 2'!#REF!</f>
        <v>#REF!</v>
      </c>
      <c r="G10" s="4" t="e">
        <f>'Output 2'!#REF!/'Output 2'!#REF!</f>
        <v>#REF!</v>
      </c>
      <c r="H10" s="4" t="e">
        <f>'Output 2'!#REF!/'Output 2'!#REF!</f>
        <v>#REF!</v>
      </c>
      <c r="I10" s="4" t="e">
        <f>('Output 2'!#REF!)/'Output 2'!#REF!</f>
        <v>#REF!</v>
      </c>
      <c r="J10" s="4" t="e">
        <f>('Output 2'!#REF!)/'Output 2'!#REF!</f>
        <v>#REF!</v>
      </c>
      <c r="K10" s="4">
        <f>('Output 1'!U$4)/'Output 1'!$F$4</f>
        <v>0</v>
      </c>
      <c r="L10" s="34" t="e">
        <f t="shared" si="7"/>
        <v>#REF!</v>
      </c>
      <c r="M10" s="4" t="e">
        <f>('Output 2'!#REF!)/'Output 2'!#REF!</f>
        <v>#REF!</v>
      </c>
      <c r="N10" s="4" t="e">
        <f>('Output 2'!#REF!)/'Output 2'!#REF!</f>
        <v>#REF!</v>
      </c>
      <c r="O10" s="34" t="e">
        <f t="shared" si="8"/>
        <v>#REF!</v>
      </c>
      <c r="Q10" s="31" t="s">
        <v>423</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c r="AE10">
        <f t="shared" ca="1" si="6"/>
        <v>0</v>
      </c>
      <c r="AF10" s="5">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
+SUMIF(INDIRECT("'Output 8'!$H$4:$H$"&amp;$C$11),Analysis!Q10,INDIRECT("'Output 8'!$w$4:$w$"&amp;$C$11))
+SUMIF(INDIRECT("'Output 9'!$H$4:$H$"&amp;$C$12),Analysis!Q10,INDIRECT("'Output 9'!$w$4:$w$"&amp;$C$12))
+SUMIF(INDIRECT("'Output 10'!$H$4:$H$"&amp;$C$13),Analysis!Q10,INDIRECT("'Output 10'!$w$4:$w$"&amp;$C$13))</f>
        <v>0</v>
      </c>
      <c r="AG10" s="5">
        <f>SUMIF('Unplanned Outputs'!$E$4:$E$500,Analysis!Q10,'Unplanned Outputs'!$T$4:$T$500)</f>
        <v>0</v>
      </c>
    </row>
    <row r="11" spans="1:33">
      <c r="A11" t="s">
        <v>315</v>
      </c>
      <c r="B11" s="7">
        <f>'Output 8'!A3</f>
        <v>4</v>
      </c>
      <c r="C11" s="7">
        <f t="shared" si="3"/>
        <v>8</v>
      </c>
      <c r="E11" t="str">
        <f>'Output 3'!$B$4</f>
        <v>O.3</v>
      </c>
      <c r="F11" t="str">
        <f>'Output 3'!$D$4</f>
        <v>O.3.1</v>
      </c>
      <c r="G11" s="4">
        <f>'Output 3'!$K$4/'Output 3'!$F$4</f>
        <v>0</v>
      </c>
      <c r="H11" s="4">
        <f>'Output 3'!M$4/'Output 3'!$F$4</f>
        <v>0</v>
      </c>
      <c r="I11" s="4">
        <f>('Output 3'!O$4)/'Output 3'!$F$4</f>
        <v>0</v>
      </c>
      <c r="J11" s="4">
        <f>('Output 3'!Q$4)/'Output 3'!$F$4</f>
        <v>0</v>
      </c>
      <c r="K11" s="4">
        <f>('Output 1'!U$4)/'Output 1'!$F$4</f>
        <v>0</v>
      </c>
      <c r="L11" s="34">
        <f t="shared" si="7"/>
        <v>0</v>
      </c>
      <c r="M11" s="4">
        <f>('Output 3'!S$4)/'Output 3'!$F$4</f>
        <v>0</v>
      </c>
      <c r="N11" s="4">
        <f>('Output 3'!U$4)/'Output 3'!$F$4</f>
        <v>2</v>
      </c>
      <c r="O11" s="34">
        <f t="shared" si="8"/>
        <v>2</v>
      </c>
      <c r="Q11" s="31" t="s">
        <v>424</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c r="AE11">
        <f t="shared" ca="1" si="6"/>
        <v>0</v>
      </c>
      <c r="AF11" s="5">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
+SUMIF(INDIRECT("'Output 8'!$H$4:$H$"&amp;$C$11),Analysis!Q11,INDIRECT("'Output 8'!$w$4:$w$"&amp;$C$11))
+SUMIF(INDIRECT("'Output 9'!$H$4:$H$"&amp;$C$12),Analysis!Q11,INDIRECT("'Output 9'!$w$4:$w$"&amp;$C$12))
+SUMIF(INDIRECT("'Output 10'!$H$4:$H$"&amp;$C$13),Analysis!Q11,INDIRECT("'Output 10'!$w$4:$w$"&amp;$C$13))</f>
        <v>0</v>
      </c>
      <c r="AG11" s="5">
        <f>SUMIF('Unplanned Outputs'!$E$4:$E$500,Analysis!Q11,'Unplanned Outputs'!$T$4:$T$500)</f>
        <v>0</v>
      </c>
    </row>
    <row r="12" spans="1:33">
      <c r="A12" t="s">
        <v>361</v>
      </c>
      <c r="B12" s="7">
        <f>'Output 9'!A3</f>
        <v>3</v>
      </c>
      <c r="C12" s="7">
        <f t="shared" si="3"/>
        <v>7</v>
      </c>
      <c r="F12" t="str">
        <f>'Output 3'!$D$5</f>
        <v>O.3.2</v>
      </c>
      <c r="G12" s="4">
        <f>'Output 3'!K$5/'Output 3'!$F$5</f>
        <v>0</v>
      </c>
      <c r="H12" s="4">
        <f>'Output 3'!M$5/'Output 3'!$F$5</f>
        <v>0</v>
      </c>
      <c r="I12" s="4">
        <f>('Output 3'!Q$5)/'Output 3'!$F$5</f>
        <v>0</v>
      </c>
      <c r="J12" s="4">
        <f>('Output 3'!$Q$5)/'Output 3'!$F$5</f>
        <v>0</v>
      </c>
      <c r="K12" s="4">
        <f>('Output 1'!U$4)/'Output 1'!$F$4</f>
        <v>0</v>
      </c>
      <c r="L12" s="34">
        <f t="shared" si="7"/>
        <v>0</v>
      </c>
      <c r="M12" s="4">
        <f>('Output 3'!S$5)/'Output 3'!$F$5</f>
        <v>0</v>
      </c>
      <c r="N12" s="4">
        <f>('Output 3'!U$5)/'Output 3'!$F$5</f>
        <v>1.9666666666666666</v>
      </c>
      <c r="O12" s="34">
        <f t="shared" si="8"/>
        <v>1.9666666666666666</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c r="AE12">
        <f t="shared" ca="1" si="6"/>
        <v>0</v>
      </c>
      <c r="AF12" s="5">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
+SUMIF(INDIRECT("'Output 8'!$H$4:$H$"&amp;$C$11),Analysis!Q12,INDIRECT("'Output 8'!$w$4:$w$"&amp;$C$11))
+SUMIF(INDIRECT("'Output 9'!$H$4:$H$"&amp;$C$12),Analysis!Q12,INDIRECT("'Output 9'!$w$4:$w$"&amp;$C$12))
+SUMIF(INDIRECT("'Output 10'!$H$4:$H$"&amp;$C$13),Analysis!Q12,INDIRECT("'Output 10'!$w$4:$w$"&amp;$C$13))</f>
        <v>0</v>
      </c>
      <c r="AG12" s="5">
        <f>SUMIF('Unplanned Outputs'!$E$4:$E$500,Analysis!Q12,'Unplanned Outputs'!$T$4:$T$500)</f>
        <v>0</v>
      </c>
    </row>
    <row r="13" spans="1:33">
      <c r="A13" t="s">
        <v>373</v>
      </c>
      <c r="B13" s="7">
        <f>'Output 10'!A3</f>
        <v>1</v>
      </c>
      <c r="C13" s="7">
        <f t="shared" si="3"/>
        <v>5</v>
      </c>
      <c r="F13" t="e">
        <f>'Output 3'!#REF!</f>
        <v>#REF!</v>
      </c>
      <c r="G13" s="4" t="e">
        <f>'Output 3'!#REF!/'Output 3'!#REF!</f>
        <v>#REF!</v>
      </c>
      <c r="H13" s="4" t="e">
        <f>'Output 3'!#REF!/'Output 3'!#REF!</f>
        <v>#REF!</v>
      </c>
      <c r="I13" s="4" t="e">
        <f>('Output 3'!#REF!)/'Output 3'!#REF!</f>
        <v>#REF!</v>
      </c>
      <c r="J13" s="4" t="e">
        <f>('Output 3'!#REF!)/'Output 3'!#REF!</f>
        <v>#REF!</v>
      </c>
      <c r="K13" s="4">
        <f>('Output 1'!U$4)/'Output 1'!$F$4</f>
        <v>0</v>
      </c>
      <c r="L13" s="34" t="e">
        <f t="shared" si="7"/>
        <v>#REF!</v>
      </c>
      <c r="M13" s="4" t="e">
        <f>('Output 3'!#REF!)/'Output 3'!#REF!</f>
        <v>#REF!</v>
      </c>
      <c r="N13" s="4" t="e">
        <f>('Output 3'!#REF!)/'Output 3'!#REF!</f>
        <v>#REF!</v>
      </c>
      <c r="O13" s="34" t="e">
        <f t="shared" si="8"/>
        <v>#REF!</v>
      </c>
      <c r="Q13" s="31" t="s">
        <v>425</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c r="AE13">
        <f t="shared" ca="1" si="6"/>
        <v>0</v>
      </c>
      <c r="AF13" s="5">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
+SUMIF(INDIRECT("'Output 8'!$H$4:$H$"&amp;$C$11),Analysis!Q13,INDIRECT("'Output 8'!$w$4:$w$"&amp;$C$11))
+SUMIF(INDIRECT("'Output 9'!$H$4:$H$"&amp;$C$12),Analysis!Q13,INDIRECT("'Output 9'!$w$4:$w$"&amp;$C$12))
+SUMIF(INDIRECT("'Output 10'!$H$4:$H$"&amp;$C$13),Analysis!Q13,INDIRECT("'Output 10'!$w$4:$w$"&amp;$C$13))</f>
        <v>0</v>
      </c>
      <c r="AG13" s="5">
        <f>SUMIF('Unplanned Outputs'!$E$4:$E$500,Analysis!Q13,'Unplanned Outputs'!$T$4:$T$500)</f>
        <v>0</v>
      </c>
    </row>
    <row r="14" spans="1:33">
      <c r="E14" t="str">
        <f>'Output 4'!$B$4</f>
        <v>O.4</v>
      </c>
      <c r="F14" t="str">
        <f>'Output 4'!$D$4</f>
        <v>O.4.1</v>
      </c>
      <c r="G14" s="4">
        <f>'Output 4'!$K$4/'Output 4'!$F$4</f>
        <v>0</v>
      </c>
      <c r="H14" s="4">
        <f>'Output 4'!M$4/'Output 4'!$F$4</f>
        <v>0</v>
      </c>
      <c r="I14" s="4">
        <f>('Output 4'!O$4)/'Output 4'!$F$4</f>
        <v>0.2</v>
      </c>
      <c r="J14" s="4">
        <f>('Output 4'!Q$4)/'Output 4'!$F$4</f>
        <v>0.2</v>
      </c>
      <c r="K14" s="4">
        <f>('Output 1'!U$4)/'Output 1'!$F$4</f>
        <v>0</v>
      </c>
      <c r="L14" s="34">
        <f t="shared" si="7"/>
        <v>0.2</v>
      </c>
      <c r="M14" s="4">
        <f>('Output 4'!S$4)/'Output 4'!$F$4</f>
        <v>1</v>
      </c>
      <c r="N14" s="4">
        <f>('Output 4'!U$4)/'Output 4'!$F$4</f>
        <v>0.9</v>
      </c>
      <c r="O14" s="34">
        <f t="shared" si="8"/>
        <v>1.1000000000000001</v>
      </c>
      <c r="Q14" s="31" t="s">
        <v>426</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c r="AE14">
        <f t="shared" ca="1" si="6"/>
        <v>0</v>
      </c>
      <c r="AF14" s="5">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
+SUMIF(INDIRECT("'Output 8'!$H$4:$H$"&amp;$C$11),Analysis!Q14,INDIRECT("'Output 8'!$w$4:$w$"&amp;$C$11))
+SUMIF(INDIRECT("'Output 9'!$H$4:$H$"&amp;$C$12),Analysis!Q14,INDIRECT("'Output 9'!$w$4:$w$"&amp;$C$12))
+SUMIF(INDIRECT("'Output 10'!$H$4:$H$"&amp;$C$13),Analysis!Q14,INDIRECT("'Output 10'!$w$4:$w$"&amp;$C$13))</f>
        <v>0</v>
      </c>
      <c r="AG14" s="5">
        <f>SUMIF('Unplanned Outputs'!$E$4:$E$500,Analysis!Q14,'Unplanned Outputs'!$T$4:$T$500)</f>
        <v>0</v>
      </c>
    </row>
    <row r="15" spans="1:33">
      <c r="F15" t="str">
        <f>'Output 4'!$D$5</f>
        <v>O.4.2</v>
      </c>
      <c r="G15" s="4" t="e">
        <f>'Output 4'!K$5/'Output 4'!$F$5</f>
        <v>#VALUE!</v>
      </c>
      <c r="H15" s="4" t="e">
        <f>'Output 4'!M$5/'Output 4'!$F$5</f>
        <v>#VALUE!</v>
      </c>
      <c r="I15" s="4" t="e">
        <f>('Output 4'!Q$5)/'Output 4'!$F$5</f>
        <v>#VALUE!</v>
      </c>
      <c r="J15" s="4" t="e">
        <f>('Output 4'!Q$5)/'Output 4'!$F$5</f>
        <v>#VALUE!</v>
      </c>
      <c r="K15" s="4">
        <f>('Output 1'!U$4)/'Output 1'!$F$4</f>
        <v>0</v>
      </c>
      <c r="L15" s="34" t="e">
        <f t="shared" si="7"/>
        <v>#VALUE!</v>
      </c>
      <c r="M15" s="4" t="e">
        <f>('Output 4'!#REF!)/'Output 4'!$F$5</f>
        <v>#REF!</v>
      </c>
      <c r="N15" s="4" t="e">
        <f>('Output 4'!U$5)/'Output 4'!$F$5</f>
        <v>#VALUE!</v>
      </c>
      <c r="O15" s="34" t="e">
        <f t="shared" si="8"/>
        <v>#VALUE!</v>
      </c>
      <c r="Q15" s="31" t="s">
        <v>427</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c r="AE15">
        <f t="shared" ca="1" si="6"/>
        <v>0</v>
      </c>
      <c r="AF15" s="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
+SUMIF(INDIRECT("'Output 8'!$H$4:$H$"&amp;$C$11),Analysis!Q15,INDIRECT("'Output 8'!$w$4:$w$"&amp;$C$11))
+SUMIF(INDIRECT("'Output 9'!$H$4:$H$"&amp;$C$12),Analysis!Q15,INDIRECT("'Output 9'!$w$4:$w$"&amp;$C$12))
+SUMIF(INDIRECT("'Output 10'!$H$4:$H$"&amp;$C$13),Analysis!Q15,INDIRECT("'Output 10'!$w$4:$w$"&amp;$C$13))</f>
        <v>0</v>
      </c>
      <c r="AG15" s="5">
        <f>SUMIF('Unplanned Outputs'!$E$4:$E$500,Analysis!Q15,'Unplanned Outputs'!$T$4:$T$500)</f>
        <v>0</v>
      </c>
    </row>
    <row r="16" spans="1:33">
      <c r="F16" t="str">
        <f>'Output 4'!$D$6</f>
        <v>O.4.3</v>
      </c>
      <c r="G16" s="4">
        <f>'Output 4'!K$6/'Output 4'!$F$6</f>
        <v>0</v>
      </c>
      <c r="H16" s="4">
        <f>'Output 4'!M$6/'Output 4'!$F$6</f>
        <v>0</v>
      </c>
      <c r="I16" s="4">
        <f>('Output 4'!O$6)/'Output 4'!$F$6</f>
        <v>0</v>
      </c>
      <c r="J16" s="4">
        <f>('Output 4'!Q$6)/'Output 4'!$F$6</f>
        <v>0</v>
      </c>
      <c r="K16" s="4">
        <f>('Output 1'!U$4)/'Output 1'!$F$4</f>
        <v>0</v>
      </c>
      <c r="L16" s="34">
        <f t="shared" si="7"/>
        <v>0</v>
      </c>
      <c r="M16" s="4">
        <f>('Output 4'!S$6)/'Output 4'!$F$6</f>
        <v>0</v>
      </c>
      <c r="N16" s="4">
        <f>('Output 4'!U$6)/'Output 4'!$F$6</f>
        <v>0</v>
      </c>
      <c r="O16" s="34">
        <f t="shared" si="8"/>
        <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c r="AE16">
        <f t="shared" ca="1" si="6"/>
        <v>0</v>
      </c>
      <c r="AF16" s="5">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
+SUMIF(INDIRECT("'Output 8'!$H$4:$H$"&amp;$C$11),Analysis!Q16,INDIRECT("'Output 8'!$w$4:$w$"&amp;$C$11))
+SUMIF(INDIRECT("'Output 9'!$H$4:$H$"&amp;$C$12),Analysis!Q16,INDIRECT("'Output 9'!$w$4:$w$"&amp;$C$12))
+SUMIF(INDIRECT("'Output 10'!$H$4:$H$"&amp;$C$13),Analysis!Q16,INDIRECT("'Output 10'!$w$4:$w$"&amp;$C$13))</f>
        <v>0</v>
      </c>
      <c r="AG16" s="5">
        <f>SUMIF('Unplanned Outputs'!$E$4:$E$500,Analysis!Q16,'Unplanned Outputs'!$T$4:$T$500)</f>
        <v>0</v>
      </c>
    </row>
    <row r="17" spans="1:33">
      <c r="E17" t="str">
        <f>'Output 5'!$B$4</f>
        <v>O.5</v>
      </c>
      <c r="F17" t="str">
        <f>'Output 5'!$D$4</f>
        <v>O.5.1</v>
      </c>
      <c r="G17" s="4" t="e">
        <f>'Output 5'!$K$4/'Output 5'!$F$4</f>
        <v>#VALUE!</v>
      </c>
      <c r="H17" s="4" t="e">
        <f>'Output 5'!M$4/'Output 5'!$F$4</f>
        <v>#VALUE!</v>
      </c>
      <c r="I17" s="4">
        <f>('Output 5'!O$4)/'Output 5'!$F$4</f>
        <v>1</v>
      </c>
      <c r="J17" s="4">
        <f>('Output 5'!Q$4)/'Output 5'!$F$4</f>
        <v>1</v>
      </c>
      <c r="K17" s="4">
        <f>('Output 1'!U$4)/'Output 1'!$F$4</f>
        <v>0</v>
      </c>
      <c r="L17" s="34" t="e">
        <f t="shared" si="7"/>
        <v>#VALUE!</v>
      </c>
      <c r="M17" s="4">
        <f>('Output 5'!S$4)/'Output 5'!$F$4</f>
        <v>1</v>
      </c>
      <c r="N17" s="4" t="e">
        <f>('Output 5'!U$4)/'Output 5'!$F$4</f>
        <v>#VALUE!</v>
      </c>
      <c r="O17" s="34" t="e">
        <f t="shared" si="8"/>
        <v>#VALUE!</v>
      </c>
      <c r="Q17" s="31" t="s">
        <v>78</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2</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6</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8</v>
      </c>
      <c r="AA17" s="37">
        <f t="shared" si="1"/>
        <v>0</v>
      </c>
      <c r="AB17" s="53">
        <f t="shared" ca="1" si="2"/>
        <v>8</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6</v>
      </c>
      <c r="AE17">
        <f t="shared" ca="1" si="6"/>
        <v>2</v>
      </c>
      <c r="AF17" s="5">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
+SUMIF(INDIRECT("'Output 8'!$H$4:$H$"&amp;$C$11),Analysis!Q17,INDIRECT("'Output 8'!$w$4:$w$"&amp;$C$11))
+SUMIF(INDIRECT("'Output 9'!$H$4:$H$"&amp;$C$12),Analysis!Q17,INDIRECT("'Output 9'!$w$4:$w$"&amp;$C$12))
+SUMIF(INDIRECT("'Output 10'!$H$4:$H$"&amp;$C$13),Analysis!Q17,INDIRECT("'Output 10'!$w$4:$w$"&amp;$C$13))</f>
        <v>2</v>
      </c>
      <c r="AG17" s="5">
        <f>SUMIF('Unplanned Outputs'!$E$4:$E$500,Analysis!Q17,'Unplanned Outputs'!$T$4:$T$500)</f>
        <v>0</v>
      </c>
    </row>
    <row r="18" spans="1:33">
      <c r="F18" t="str">
        <f>'Output 5'!$D$5</f>
        <v>O.5.2</v>
      </c>
      <c r="G18" s="4">
        <f>'Output 5'!K$5/'Output 5'!$F$5</f>
        <v>0</v>
      </c>
      <c r="H18" s="4">
        <f>'Output 5'!M$5/'Output 5'!$F$5</f>
        <v>0</v>
      </c>
      <c r="I18" s="4" t="e">
        <f>('Output 5'!O$5)/'Output 5'!$F$5</f>
        <v>#VALUE!</v>
      </c>
      <c r="J18" s="4" t="e">
        <f>('Output 5'!Q$5)/'Output 5'!$F$5</f>
        <v>#VALUE!</v>
      </c>
      <c r="K18" s="4">
        <f>('Output 1'!U$4)/'Output 1'!$F$4</f>
        <v>0</v>
      </c>
      <c r="L18" s="34" t="e">
        <f t="shared" si="7"/>
        <v>#VALUE!</v>
      </c>
      <c r="M18" s="4" t="e">
        <f>('Output 5'!S$5)/'Output 5'!$F$5</f>
        <v>#VALUE!</v>
      </c>
      <c r="N18" s="4" t="e">
        <f>('Output 5'!U$5)/'Output 5'!$F$5</f>
        <v>#VALUE!</v>
      </c>
      <c r="O18" s="34" t="e">
        <f t="shared" si="8"/>
        <v>#VALUE!</v>
      </c>
      <c r="Q18" s="31" t="s">
        <v>428</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c r="AE18">
        <f t="shared" ca="1" si="6"/>
        <v>0</v>
      </c>
      <c r="AF18" s="5">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
+SUMIF(INDIRECT("'Output 8'!$H$4:$H$"&amp;$C$11),Analysis!Q18,INDIRECT("'Output 8'!$w$4:$w$"&amp;$C$11))
+SUMIF(INDIRECT("'Output 9'!$H$4:$H$"&amp;$C$12),Analysis!Q18,INDIRECT("'Output 9'!$w$4:$w$"&amp;$C$12))
+SUMIF(INDIRECT("'Output 10'!$H$4:$H$"&amp;$C$13),Analysis!Q18,INDIRECT("'Output 10'!$w$4:$w$"&amp;$C$13))</f>
        <v>0</v>
      </c>
      <c r="AG18" s="5">
        <f>SUMIF('Unplanned Outputs'!$E$4:$E$500,Analysis!Q18,'Unplanned Outputs'!$T$4:$T$500)</f>
        <v>0</v>
      </c>
    </row>
    <row r="19" spans="1:33">
      <c r="F19" t="str">
        <f>'Output 5'!$D$6</f>
        <v>0.5.3</v>
      </c>
      <c r="G19" s="4">
        <f>'Output 5'!K$6/'Output 5'!$F$6</f>
        <v>0</v>
      </c>
      <c r="H19" s="4">
        <f>'Output 5'!M$6/'Output 5'!$F$6</f>
        <v>0</v>
      </c>
      <c r="I19" s="4">
        <f>('Output 5'!O$6)/'Output 5'!$F$6</f>
        <v>0</v>
      </c>
      <c r="J19" s="4">
        <f>('Output 5'!Q$6)/'Output 5'!$F$6</f>
        <v>0</v>
      </c>
      <c r="K19" s="4">
        <f>('Output 1'!U$4)/'Output 1'!$F$4</f>
        <v>0</v>
      </c>
      <c r="L19" s="34">
        <f t="shared" si="7"/>
        <v>0</v>
      </c>
      <c r="M19" s="4">
        <f>('Output 5'!S$6)/'Output 5'!$F$6</f>
        <v>1</v>
      </c>
      <c r="N19" s="4">
        <f>('Output 5'!U$6)/'Output 5'!$F$6</f>
        <v>0</v>
      </c>
      <c r="O19" s="34">
        <f t="shared" si="8"/>
        <v>0</v>
      </c>
      <c r="Q19" s="31" t="s">
        <v>429</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c r="AE19">
        <f t="shared" ca="1" si="6"/>
        <v>0</v>
      </c>
      <c r="AF19" s="5">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
+SUMIF(INDIRECT("'Output 8'!$H$4:$H$"&amp;$C$11),Analysis!Q19,INDIRECT("'Output 8'!$w$4:$w$"&amp;$C$11))
+SUMIF(INDIRECT("'Output 9'!$H$4:$H$"&amp;$C$12),Analysis!Q19,INDIRECT("'Output 9'!$w$4:$w$"&amp;$C$12))
+SUMIF(INDIRECT("'Output 10'!$H$4:$H$"&amp;$C$13),Analysis!Q19,INDIRECT("'Output 10'!$w$4:$w$"&amp;$C$13))</f>
        <v>0</v>
      </c>
      <c r="AG19" s="5">
        <f>SUMIF('Unplanned Outputs'!$E$4:$E$500,Analysis!Q19,'Unplanned Outputs'!$T$4:$T$500)</f>
        <v>0</v>
      </c>
    </row>
    <row r="20" spans="1:33">
      <c r="A20" t="s">
        <v>430</v>
      </c>
      <c r="B20" s="7">
        <f>COUNTIF(B4:B18,"&lt;&gt;")</f>
        <v>10</v>
      </c>
      <c r="E20" t="str">
        <f>'Output 6'!$B$4</f>
        <v>O.6</v>
      </c>
      <c r="F20" t="str">
        <f>'Output 6'!$D$4</f>
        <v>O.6.1</v>
      </c>
      <c r="G20" s="4">
        <f>'Output 6'!$K$4/'Output 6'!$F$4</f>
        <v>0</v>
      </c>
      <c r="H20" s="4">
        <f>'Output 6'!M$4/'Output 6'!$F$4</f>
        <v>0</v>
      </c>
      <c r="I20" s="4">
        <f>('Output 6'!O$4)/'Output 6'!$F$4</f>
        <v>0</v>
      </c>
      <c r="J20" s="4">
        <f>('Output 6'!Q$4)/'Output 6'!$F$4</f>
        <v>0</v>
      </c>
      <c r="K20" s="4">
        <f>('Output 1'!U$4)/'Output 1'!$F$4</f>
        <v>0</v>
      </c>
      <c r="L20" s="34">
        <f t="shared" si="7"/>
        <v>0</v>
      </c>
      <c r="M20" s="4">
        <f>('Output 6'!S$4)/'Output 6'!$F$4</f>
        <v>0</v>
      </c>
      <c r="N20" s="4">
        <f>('Output 6'!U$4)/'Output 6'!$F$4</f>
        <v>1</v>
      </c>
      <c r="O20" s="34">
        <f t="shared" si="8"/>
        <v>1</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c r="AE20">
        <f t="shared" ca="1" si="6"/>
        <v>0</v>
      </c>
      <c r="AF20" s="5">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
+SUMIF(INDIRECT("'Output 8'!$H$4:$H$"&amp;$C$11),Analysis!Q20,INDIRECT("'Output 8'!$w$4:$w$"&amp;$C$11))
+SUMIF(INDIRECT("'Output 9'!$H$4:$H$"&amp;$C$12),Analysis!Q20,INDIRECT("'Output 9'!$w$4:$w$"&amp;$C$12))
+SUMIF(INDIRECT("'Output 10'!$H$4:$H$"&amp;$C$13),Analysis!Q20,INDIRECT("'Output 10'!$w$4:$w$"&amp;$C$13))</f>
        <v>0</v>
      </c>
      <c r="AG20" s="5">
        <f>SUMIF('Unplanned Outputs'!$E$4:$E$500,Analysis!Q20,'Unplanned Outputs'!$T$4:$T$500)</f>
        <v>0</v>
      </c>
    </row>
    <row r="21" spans="1:33">
      <c r="F21" t="str">
        <f>'Output 6'!$D$5</f>
        <v>O.6.2</v>
      </c>
      <c r="G21" s="4" t="e">
        <f>'Output 6'!K$5/'Output 6'!$F$5</f>
        <v>#VALUE!</v>
      </c>
      <c r="H21" s="4" t="e">
        <f>'Output 6'!M$5/'Output 6'!$F$5</f>
        <v>#VALUE!</v>
      </c>
      <c r="I21" s="4" t="e">
        <f>('Output 6'!O$5)/'Output 6'!$F$5</f>
        <v>#VALUE!</v>
      </c>
      <c r="J21" s="4" t="e">
        <f>('Output 6'!Q$5)/'Output 6'!$F$5</f>
        <v>#VALUE!</v>
      </c>
      <c r="K21" s="4">
        <f>('Output 1'!U$4)/'Output 1'!$F$4</f>
        <v>0</v>
      </c>
      <c r="L21" s="34" t="e">
        <f t="shared" si="7"/>
        <v>#VALUE!</v>
      </c>
      <c r="M21" s="4" t="e">
        <f>('Output 6'!S$5)/'Output 6'!$F$5</f>
        <v>#VALUE!</v>
      </c>
      <c r="N21" s="4" t="e">
        <f>('Output 6'!U$5)/'Output 6'!$F$5</f>
        <v>#VALUE!</v>
      </c>
      <c r="O21" s="34" t="e">
        <f t="shared" si="8"/>
        <v>#VALUE!</v>
      </c>
      <c r="Q21" s="31" t="s">
        <v>431</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c r="AE21">
        <f t="shared" ca="1" si="6"/>
        <v>0</v>
      </c>
      <c r="AF21" s="5">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
+SUMIF(INDIRECT("'Output 8'!$H$4:$H$"&amp;$C$11),Analysis!Q21,INDIRECT("'Output 8'!$w$4:$w$"&amp;$C$11))
+SUMIF(INDIRECT("'Output 9'!$H$4:$H$"&amp;$C$12),Analysis!Q21,INDIRECT("'Output 9'!$w$4:$w$"&amp;$C$12))
+SUMIF(INDIRECT("'Output 10'!$H$4:$H$"&amp;$C$13),Analysis!Q21,INDIRECT("'Output 10'!$w$4:$w$"&amp;$C$13))</f>
        <v>0</v>
      </c>
      <c r="AG21" s="5">
        <f>SUMIF('Unplanned Outputs'!$E$4:$E$500,Analysis!Q21,'Unplanned Outputs'!$T$4:$T$500)</f>
        <v>0</v>
      </c>
    </row>
    <row r="22" spans="1:33">
      <c r="F22" t="str">
        <f>'Output 6'!$D$6</f>
        <v>O.6.3</v>
      </c>
      <c r="G22" s="4" t="e">
        <f>'Output 6'!K$6/'Output 6'!$F$6</f>
        <v>#DIV/0!</v>
      </c>
      <c r="H22" s="4" t="e">
        <f>'Output 6'!M$6/'Output 6'!$F$6</f>
        <v>#DIV/0!</v>
      </c>
      <c r="I22" s="4" t="e">
        <f>('Output 6'!O$6)/'Output 6'!$F$6</f>
        <v>#DIV/0!</v>
      </c>
      <c r="J22" s="4" t="e">
        <f>('Output 6'!Q$6)/'Output 6'!$F$6</f>
        <v>#DIV/0!</v>
      </c>
      <c r="K22" s="4">
        <f>('Output 1'!U$4)/'Output 1'!$F$4</f>
        <v>0</v>
      </c>
      <c r="L22" s="34" t="e">
        <f t="shared" si="7"/>
        <v>#DIV/0!</v>
      </c>
      <c r="M22" s="4" t="e">
        <f>('Output 6'!S$6)/'Output 6'!$F$6</f>
        <v>#DIV/0!</v>
      </c>
      <c r="N22" s="4" t="e">
        <f>('Output 6'!U$6)/'Output 6'!$F$6</f>
        <v>#DIV/0!</v>
      </c>
      <c r="O22" s="34" t="e">
        <f t="shared" si="8"/>
        <v>#DIV/0!</v>
      </c>
      <c r="Q22" s="31" t="s">
        <v>432</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c r="AE22">
        <f t="shared" ca="1" si="6"/>
        <v>0</v>
      </c>
      <c r="AF22" s="5">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
+SUMIF(INDIRECT("'Output 8'!$H$4:$H$"&amp;$C$11),Analysis!Q22,INDIRECT("'Output 8'!$w$4:$w$"&amp;$C$11))
+SUMIF(INDIRECT("'Output 9'!$H$4:$H$"&amp;$C$12),Analysis!Q22,INDIRECT("'Output 9'!$w$4:$w$"&amp;$C$12))
+SUMIF(INDIRECT("'Output 10'!$H$4:$H$"&amp;$C$13),Analysis!Q22,INDIRECT("'Output 10'!$w$4:$w$"&amp;$C$13))</f>
        <v>0</v>
      </c>
      <c r="AG22" s="5">
        <f>SUMIF('Unplanned Outputs'!$E$4:$E$500,Analysis!Q22,'Unplanned Outputs'!$T$4:$T$500)</f>
        <v>0</v>
      </c>
    </row>
    <row r="23" spans="1:33">
      <c r="E23" t="str">
        <f>'Output 7'!$B$4</f>
        <v>O.7</v>
      </c>
      <c r="F23" t="str">
        <f>'Output 7'!$D$4</f>
        <v>O.7.1</v>
      </c>
      <c r="G23" s="4">
        <f>'Output 7'!$K$4/'Output 7'!$F$4</f>
        <v>0</v>
      </c>
      <c r="H23" s="4">
        <f>'Output 7'!M$4/'Output 7'!$F$4</f>
        <v>0</v>
      </c>
      <c r="I23" s="4">
        <f>('Output 7'!O$4)/'Output 7'!$F$4</f>
        <v>0</v>
      </c>
      <c r="J23" s="4">
        <f>('Output 7'!Q$4)/'Output 7'!$F$4</f>
        <v>0</v>
      </c>
      <c r="K23" s="4">
        <f>('Output 1'!U$4)/'Output 1'!$F$4</f>
        <v>0</v>
      </c>
      <c r="L23" s="34">
        <f t="shared" si="7"/>
        <v>0</v>
      </c>
      <c r="M23" s="4">
        <f>('Output 7'!S$5)/'Output 7'!$F$4</f>
        <v>0</v>
      </c>
      <c r="N23" s="4">
        <f>('Output 7'!U$4)/'Output 7'!$F$4</f>
        <v>0</v>
      </c>
      <c r="O23" s="34">
        <f t="shared" si="8"/>
        <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c r="AE23">
        <f t="shared" ca="1" si="6"/>
        <v>0</v>
      </c>
      <c r="AF23" s="5">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
+SUMIF(INDIRECT("'Output 8'!$H$4:$H$"&amp;$C$11),Analysis!Q23,INDIRECT("'Output 8'!$w$4:$w$"&amp;$C$11))
+SUMIF(INDIRECT("'Output 9'!$H$4:$H$"&amp;$C$12),Analysis!Q23,INDIRECT("'Output 9'!$w$4:$w$"&amp;$C$12))
+SUMIF(INDIRECT("'Output 10'!$H$4:$H$"&amp;$C$13),Analysis!Q23,INDIRECT("'Output 10'!$w$4:$w$"&amp;$C$13))</f>
        <v>0</v>
      </c>
      <c r="AG23" s="5">
        <f>SUMIF('Unplanned Outputs'!$E$4:$E$500,Analysis!Q23,'Unplanned Outputs'!$T$4:$T$500)</f>
        <v>0</v>
      </c>
    </row>
    <row r="24" spans="1:33">
      <c r="F24" t="str">
        <f>'Output 7'!$D$5</f>
        <v>O.7.2</v>
      </c>
      <c r="G24" s="4">
        <f>'Output 7'!K$5/'Output 7'!$F$5</f>
        <v>0</v>
      </c>
      <c r="H24" s="4">
        <f>'Output 7'!M$5/'Output 7'!$F$5</f>
        <v>0</v>
      </c>
      <c r="I24" s="4">
        <f>('Output 7'!O$5)/'Output 7'!$F$5</f>
        <v>0</v>
      </c>
      <c r="J24" s="4">
        <f>('Output 7'!Q$5)/'Output 7'!$F$5</f>
        <v>0</v>
      </c>
      <c r="K24" s="4">
        <f>('Output 1'!U$4)/'Output 1'!$F$4</f>
        <v>0</v>
      </c>
      <c r="L24" s="34">
        <f t="shared" si="7"/>
        <v>0</v>
      </c>
      <c r="M24" s="4" t="e">
        <f>('Output 7'!#REF!)/'Output 7'!$F$5</f>
        <v>#REF!</v>
      </c>
      <c r="N24" s="4">
        <f>('Output 7'!U$5)/'Output 7'!$F$5</f>
        <v>0</v>
      </c>
      <c r="O24" s="34">
        <f t="shared" si="8"/>
        <v>0</v>
      </c>
      <c r="Q24" s="31" t="s">
        <v>433</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c r="AE24">
        <f t="shared" ca="1" si="6"/>
        <v>0</v>
      </c>
      <c r="AF24" s="5">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
+SUMIF(INDIRECT("'Output 8'!$H$4:$H$"&amp;$C$11),Analysis!Q24,INDIRECT("'Output 8'!$w$4:$w$"&amp;$C$11))
+SUMIF(INDIRECT("'Output 9'!$H$4:$H$"&amp;$C$12),Analysis!Q24,INDIRECT("'Output 9'!$w$4:$w$"&amp;$C$12))
+SUMIF(INDIRECT("'Output 10'!$H$4:$H$"&amp;$C$13),Analysis!Q24,INDIRECT("'Output 10'!$w$4:$w$"&amp;$C$13))</f>
        <v>0</v>
      </c>
      <c r="AG24" s="5">
        <f>SUMIF('Unplanned Outputs'!$E$4:$E$500,Analysis!Q24,'Unplanned Outputs'!$T$4:$T$500)</f>
        <v>0</v>
      </c>
    </row>
    <row r="25" spans="1:33">
      <c r="F25" t="str">
        <f>'Output 7'!$D$6</f>
        <v>O.7.3</v>
      </c>
      <c r="G25" s="4" t="e">
        <f>'Output 7'!K$6/'Output 7'!$F$6</f>
        <v>#DIV/0!</v>
      </c>
      <c r="H25" s="4" t="e">
        <f>'Output 7'!M$6/'Output 7'!$F$6</f>
        <v>#DIV/0!</v>
      </c>
      <c r="I25" s="4" t="e">
        <f>('Output 7'!O$6)/'Output 7'!$F$6</f>
        <v>#DIV/0!</v>
      </c>
      <c r="J25" s="4" t="e">
        <f>('Output 7'!Q$6)/'Output 7'!$F$6</f>
        <v>#DIV/0!</v>
      </c>
      <c r="K25" s="4">
        <f>('Output 1'!U$4)/'Output 1'!$F$4</f>
        <v>0</v>
      </c>
      <c r="L25" s="34" t="e">
        <f t="shared" si="7"/>
        <v>#DIV/0!</v>
      </c>
      <c r="M25" s="4" t="e">
        <f>('Output 7'!S$6)/'Output 7'!$F$6</f>
        <v>#DIV/0!</v>
      </c>
      <c r="N25" s="4" t="e">
        <f>('Output 7'!U$6)/'Output 7'!$F$6</f>
        <v>#DIV/0!</v>
      </c>
      <c r="O25" s="34" t="e">
        <f t="shared" si="8"/>
        <v>#DIV/0!</v>
      </c>
      <c r="Q25" s="31" t="s">
        <v>434</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c r="AE25">
        <f t="shared" ca="1" si="6"/>
        <v>0</v>
      </c>
      <c r="AF25" s="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
+SUMIF(INDIRECT("'Output 8'!$H$4:$H$"&amp;$C$11),Analysis!Q25,INDIRECT("'Output 8'!$w$4:$w$"&amp;$C$11))
+SUMIF(INDIRECT("'Output 9'!$H$4:$H$"&amp;$C$12),Analysis!Q25,INDIRECT("'Output 9'!$w$4:$w$"&amp;$C$12))
+SUMIF(INDIRECT("'Output 10'!$H$4:$H$"&amp;$C$13),Analysis!Q25,INDIRECT("'Output 10'!$w$4:$w$"&amp;$C$13))</f>
        <v>0</v>
      </c>
      <c r="AG25" s="5">
        <f>SUMIF('Unplanned Outputs'!$E$4:$E$500,Analysis!Q25,'Unplanned Outputs'!$T$4:$T$500)</f>
        <v>0</v>
      </c>
    </row>
    <row r="26" spans="1:33">
      <c r="E26" t="str">
        <f>'Output 8'!$B$4</f>
        <v>O.8</v>
      </c>
      <c r="F26" t="str">
        <f>'Output 2'!$D$4</f>
        <v>O.2.1</v>
      </c>
      <c r="G26" s="4" t="e">
        <f>'Output 8'!$K$4/'Output 8'!$F$4</f>
        <v>#VALUE!</v>
      </c>
      <c r="H26" s="4" t="e">
        <f>'Output 8'!M$4/'Output 8'!$F$4</f>
        <v>#VALUE!</v>
      </c>
      <c r="I26" s="4">
        <f>('Output 8'!O$4)/'Output 8'!$F$4</f>
        <v>0.5</v>
      </c>
      <c r="J26" s="4">
        <f>('Output 8'!Q$4)/'Output 8'!$F$4</f>
        <v>0.5</v>
      </c>
      <c r="K26" s="4">
        <f>('Output 1'!U$4)/'Output 1'!$F$4</f>
        <v>0</v>
      </c>
      <c r="L26" s="34" t="e">
        <f t="shared" si="7"/>
        <v>#VALUE!</v>
      </c>
      <c r="M26" s="4" t="e">
        <f>(#REF!)/#REF!</f>
        <v>#REF!</v>
      </c>
      <c r="N26" s="4" t="e">
        <f>(#REF!)/#REF!</f>
        <v>#REF!</v>
      </c>
      <c r="O26" s="34" t="e">
        <f>#REF!+N26</f>
        <v>#REF!</v>
      </c>
      <c r="Q26" s="31" t="s">
        <v>435</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c r="AE26">
        <f t="shared" ca="1" si="6"/>
        <v>0</v>
      </c>
      <c r="AF26" s="5">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
+SUMIF(INDIRECT("'Output 8'!$H$4:$H$"&amp;$C$11),Analysis!Q26,INDIRECT("'Output 8'!$w$4:$w$"&amp;$C$11))
+SUMIF(INDIRECT("'Output 9'!$H$4:$H$"&amp;$C$12),Analysis!Q26,INDIRECT("'Output 9'!$w$4:$w$"&amp;$C$12))
+SUMIF(INDIRECT("'Output 10'!$H$4:$H$"&amp;$C$13),Analysis!Q26,INDIRECT("'Output 10'!$w$4:$w$"&amp;$C$13))</f>
        <v>0</v>
      </c>
      <c r="AG26" s="5">
        <f>SUMIF('Unplanned Outputs'!$E$4:$E$500,Analysis!Q26,'Unplanned Outputs'!$T$4:$T$500)</f>
        <v>0</v>
      </c>
    </row>
    <row r="27" spans="1:33">
      <c r="F27" t="str">
        <f>'Output 2'!$D$5</f>
        <v>O.2.2</v>
      </c>
      <c r="G27" s="4">
        <f>'Output 8'!K$5/'Output 8'!$F$5</f>
        <v>0</v>
      </c>
      <c r="H27" s="4">
        <f>'Output 8'!M$5/'Output 8'!$F$5</f>
        <v>0</v>
      </c>
      <c r="I27" s="4">
        <f>('Output 8'!O$5)/'Output 8'!$F$5</f>
        <v>0</v>
      </c>
      <c r="J27" s="4">
        <f>('Output 8'!Q$5)/'Output 8'!$F$5</f>
        <v>0</v>
      </c>
      <c r="K27" s="4">
        <f>('Output 1'!U$4)/'Output 1'!$F$4</f>
        <v>0</v>
      </c>
      <c r="L27" s="34">
        <f t="shared" si="7"/>
        <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c r="AE27">
        <f t="shared" ca="1" si="6"/>
        <v>0</v>
      </c>
      <c r="AF27" s="5">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
+SUMIF(INDIRECT("'Output 8'!$H$4:$H$"&amp;$C$11),Analysis!Q27,INDIRECT("'Output 8'!$w$4:$w$"&amp;$C$11))
+SUMIF(INDIRECT("'Output 9'!$H$4:$H$"&amp;$C$12),Analysis!Q27,INDIRECT("'Output 9'!$w$4:$w$"&amp;$C$12))
+SUMIF(INDIRECT("'Output 10'!$H$4:$H$"&amp;$C$13),Analysis!Q27,INDIRECT("'Output 10'!$w$4:$w$"&amp;$C$13))</f>
        <v>0</v>
      </c>
      <c r="AG27" s="5">
        <f>SUMIF('Unplanned Outputs'!$E$4:$E$500,Analysis!Q27,'Unplanned Outputs'!$T$4:$T$500)</f>
        <v>0</v>
      </c>
    </row>
    <row r="28" spans="1:33">
      <c r="F28" t="e">
        <f>'Output 2'!#REF!</f>
        <v>#REF!</v>
      </c>
      <c r="G28" s="4">
        <f>'Output 8'!K$7/'Output 8'!$F$7</f>
        <v>0</v>
      </c>
      <c r="H28" s="4">
        <f>'Output 8'!M$7/'Output 8'!$F$7</f>
        <v>0</v>
      </c>
      <c r="I28" s="4">
        <f>('Output 8'!O$7)/'Output 8'!$F$7</f>
        <v>0</v>
      </c>
      <c r="J28" s="4">
        <f>('Output 8'!Q$7)/'Output 8'!$F$7</f>
        <v>0</v>
      </c>
      <c r="K28" s="4">
        <f>('Output 1'!U$4)/'Output 1'!$F$4</f>
        <v>0</v>
      </c>
      <c r="L28" s="34">
        <f t="shared" si="7"/>
        <v>0</v>
      </c>
      <c r="M28" s="4" t="e">
        <f>(#REF!)/#REF!</f>
        <v>#REF!</v>
      </c>
      <c r="N28" s="4" t="e">
        <f>(#REF!)/#REF!</f>
        <v>#REF!</v>
      </c>
      <c r="O28" s="34" t="e">
        <f>#REF!+N28</f>
        <v>#REF!</v>
      </c>
      <c r="Q28" s="31" t="s">
        <v>436</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c r="AE28">
        <f t="shared" ca="1" si="6"/>
        <v>0</v>
      </c>
      <c r="AF28" s="5">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
+SUMIF(INDIRECT("'Output 8'!$H$4:$H$"&amp;$C$11),Analysis!Q28,INDIRECT("'Output 8'!$w$4:$w$"&amp;$C$11))
+SUMIF(INDIRECT("'Output 9'!$H$4:$H$"&amp;$C$12),Analysis!Q28,INDIRECT("'Output 9'!$w$4:$w$"&amp;$C$12))
+SUMIF(INDIRECT("'Output 10'!$H$4:$H$"&amp;$C$13),Analysis!Q28,INDIRECT("'Output 10'!$w$4:$w$"&amp;$C$13))</f>
        <v>0</v>
      </c>
      <c r="AG28" s="5">
        <f>SUMIF('Unplanned Outputs'!$E$4:$E$500,Analysis!Q28,'Unplanned Outputs'!$T$4:$T$500)</f>
        <v>0</v>
      </c>
    </row>
    <row r="29" spans="1:33">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4" t="e">
        <f t="shared" si="7"/>
        <v>#DIV/0!</v>
      </c>
      <c r="M29" s="4">
        <f>('Output 8'!S$4)/'Output 8'!$F$4</f>
        <v>0.5</v>
      </c>
      <c r="N29" s="4">
        <f>('Output 8'!U$4)/'Output 8'!$F$4</f>
        <v>0</v>
      </c>
      <c r="O29" s="34" t="e">
        <f t="shared" ref="O29:O34" si="9">L26+N29</f>
        <v>#VALUE!</v>
      </c>
      <c r="Q29" s="31" t="s">
        <v>437</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c r="AE29">
        <f t="shared" ca="1" si="6"/>
        <v>0</v>
      </c>
      <c r="AF29" s="5">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
+SUMIF(INDIRECT("'Output 8'!$H$4:$H$"&amp;$C$11),Analysis!Q29,INDIRECT("'Output 8'!$w$4:$w$"&amp;$C$11))
+SUMIF(INDIRECT("'Output 9'!$H$4:$H$"&amp;$C$12),Analysis!Q29,INDIRECT("'Output 9'!$w$4:$w$"&amp;$C$12))
+SUMIF(INDIRECT("'Output 10'!$H$4:$H$"&amp;$C$13),Analysis!Q29,INDIRECT("'Output 10'!$w$4:$w$"&amp;$C$13))</f>
        <v>0</v>
      </c>
      <c r="AG29" s="5">
        <f>SUMIF('Unplanned Outputs'!$E$4:$E$500,Analysis!Q29,'Unplanned Outputs'!$T$4:$T$500)</f>
        <v>0</v>
      </c>
    </row>
    <row r="30" spans="1:33">
      <c r="F30" t="str">
        <f>'Output 9'!$D$5</f>
        <v>O.9.2</v>
      </c>
      <c r="G30" s="4" t="e">
        <f>'Output 9'!K$5/'Output 9'!$F$5</f>
        <v>#DIV/0!</v>
      </c>
      <c r="H30" s="4" t="e">
        <f>'Output 9'!M$5/'Output 9'!$F$5</f>
        <v>#DIV/0!</v>
      </c>
      <c r="I30" s="4" t="e">
        <f>('Output 9'!O$5)/'Output 9'!$F$5</f>
        <v>#DIV/0!</v>
      </c>
      <c r="J30" s="4" t="e">
        <f>('Output 9'!Q$5)/'Output 9'!$F$5</f>
        <v>#DIV/0!</v>
      </c>
      <c r="K30" s="4">
        <f>('Output 1'!U$4)/'Output 1'!$F$4</f>
        <v>0</v>
      </c>
      <c r="L30" s="34" t="e">
        <f t="shared" si="7"/>
        <v>#DIV/0!</v>
      </c>
      <c r="M30" s="4">
        <f>('Output 8'!S$5)/'Output 8'!$F$5</f>
        <v>0.4</v>
      </c>
      <c r="N30" s="4">
        <f>('Output 8'!U$5)/'Output 8'!$F$5</f>
        <v>0.4</v>
      </c>
      <c r="O30" s="34">
        <f t="shared" si="9"/>
        <v>0.4</v>
      </c>
      <c r="Q30" s="31" t="s">
        <v>438</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c r="AE30">
        <f t="shared" ca="1" si="6"/>
        <v>0</v>
      </c>
      <c r="AF30" s="5">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
+SUMIF(INDIRECT("'Output 8'!$H$4:$H$"&amp;$C$11),Analysis!Q30,INDIRECT("'Output 8'!$w$4:$w$"&amp;$C$11))
+SUMIF(INDIRECT("'Output 9'!$H$4:$H$"&amp;$C$12),Analysis!Q30,INDIRECT("'Output 9'!$w$4:$w$"&amp;$C$12))
+SUMIF(INDIRECT("'Output 10'!$H$4:$H$"&amp;$C$13),Analysis!Q30,INDIRECT("'Output 10'!$w$4:$w$"&amp;$C$13))</f>
        <v>0</v>
      </c>
      <c r="AG30" s="5">
        <f>SUMIF('Unplanned Outputs'!$E$4:$E$500,Analysis!Q30,'Unplanned Outputs'!$T$4:$T$500)</f>
        <v>0</v>
      </c>
    </row>
    <row r="31" spans="1:33">
      <c r="F31" t="str">
        <f>'Output 9'!$D$6</f>
        <v>O.9.3</v>
      </c>
      <c r="G31" s="4" t="e">
        <f>'Output 9'!K$6/'Output 9'!$F$6</f>
        <v>#DIV/0!</v>
      </c>
      <c r="H31" s="4" t="e">
        <f>'Output 9'!M$6/'Output 9'!$F$6</f>
        <v>#DIV/0!</v>
      </c>
      <c r="I31" s="4" t="e">
        <f>('Output 9'!O$6)/'Output 9'!$F$6</f>
        <v>#DIV/0!</v>
      </c>
      <c r="J31" s="4" t="e">
        <f>('Output 9'!Q$6)/'Output 9'!$F$6</f>
        <v>#DIV/0!</v>
      </c>
      <c r="K31" s="4">
        <f>('Output 1'!U$4)/'Output 1'!$F$4</f>
        <v>0</v>
      </c>
      <c r="L31" s="34" t="e">
        <f t="shared" si="7"/>
        <v>#DIV/0!</v>
      </c>
      <c r="M31" s="4">
        <f>('Output 8'!S$7)/'Output 8'!$F$7</f>
        <v>0</v>
      </c>
      <c r="N31" s="4">
        <f>('Output 8'!U$6)/'Output 8'!$F$7</f>
        <v>2</v>
      </c>
      <c r="O31" s="34">
        <f t="shared" si="9"/>
        <v>2</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c r="AE31">
        <f t="shared" ca="1" si="6"/>
        <v>0</v>
      </c>
      <c r="AF31" s="5">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
+SUMIF(INDIRECT("'Output 8'!$H$4:$H$"&amp;$C$11),Analysis!Q31,INDIRECT("'Output 8'!$w$4:$w$"&amp;$C$11))
+SUMIF(INDIRECT("'Output 9'!$H$4:$H$"&amp;$C$12),Analysis!Q31,INDIRECT("'Output 9'!$w$4:$w$"&amp;$C$12))
+SUMIF(INDIRECT("'Output 10'!$H$4:$H$"&amp;$C$13),Analysis!Q31,INDIRECT("'Output 10'!$w$4:$w$"&amp;$C$13))</f>
        <v>0</v>
      </c>
      <c r="AG31" s="5">
        <f>SUMIF('Unplanned Outputs'!$E$4:$E$500,Analysis!Q31,'Unplanned Outputs'!$T$4:$T$500)</f>
        <v>0</v>
      </c>
    </row>
    <row r="32" spans="1:33">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4" t="e">
        <f t="shared" si="7"/>
        <v>#DIV/0!</v>
      </c>
      <c r="M32" s="4" t="e">
        <f>('Output 9'!S$4)/'Output 9'!$F$4</f>
        <v>#DIV/0!</v>
      </c>
      <c r="N32" s="4" t="e">
        <f>('Output 9'!U$4)/'Output 9'!$F$4</f>
        <v>#DIV/0!</v>
      </c>
      <c r="O32" s="34" t="e">
        <f t="shared" si="9"/>
        <v>#DIV/0!</v>
      </c>
      <c r="Q32" s="31" t="s">
        <v>439</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3">
        <f t="shared" ca="1" si="2"/>
        <v>0</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c r="AE32">
        <f t="shared" ca="1" si="6"/>
        <v>0</v>
      </c>
      <c r="AF32" s="5">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
+SUMIF(INDIRECT("'Output 8'!$H$4:$H$"&amp;$C$11),Analysis!Q32,INDIRECT("'Output 8'!$w$4:$w$"&amp;$C$11))
+SUMIF(INDIRECT("'Output 9'!$H$4:$H$"&amp;$C$12),Analysis!Q32,INDIRECT("'Output 9'!$w$4:$w$"&amp;$C$12))
+SUMIF(INDIRECT("'Output 10'!$H$4:$H$"&amp;$C$13),Analysis!Q32,INDIRECT("'Output 10'!$w$4:$w$"&amp;$C$13))</f>
        <v>0</v>
      </c>
      <c r="AG32" s="5">
        <f>SUMIF('Unplanned Outputs'!$E$4:$E$500,Analysis!Q32,'Unplanned Outputs'!$T$4:$T$500)</f>
        <v>0</v>
      </c>
    </row>
    <row r="33" spans="6:33">
      <c r="F33">
        <f>'Output 10'!$D$5</f>
        <v>0</v>
      </c>
      <c r="G33" s="4" t="e">
        <f>'Output 10'!K$5/'Output 10'!$F$5</f>
        <v>#DIV/0!</v>
      </c>
      <c r="H33" s="4" t="e">
        <f>'Output 10'!M$5/'Output 10'!$F$5</f>
        <v>#DIV/0!</v>
      </c>
      <c r="I33" s="4" t="e">
        <f>('Output 10'!O$5)/'Output 10'!$F$5</f>
        <v>#DIV/0!</v>
      </c>
      <c r="J33" s="4" t="e">
        <f>('Output 10'!Q$5)/'Output 10'!$F$5</f>
        <v>#DIV/0!</v>
      </c>
      <c r="K33" s="4">
        <f>('Output 1'!U$4)/'Output 1'!$F$4</f>
        <v>0</v>
      </c>
      <c r="L33" s="34" t="e">
        <f t="shared" si="7"/>
        <v>#DIV/0!</v>
      </c>
      <c r="M33" s="4" t="e">
        <f>('Output 9'!S$5)/'Output 9'!$F$5</f>
        <v>#DIV/0!</v>
      </c>
      <c r="N33" s="4" t="e">
        <f>('Output 9'!U$5)/'Output 9'!$F$5</f>
        <v>#DIV/0!</v>
      </c>
      <c r="O33" s="34" t="e">
        <f t="shared" si="9"/>
        <v>#DIV/0!</v>
      </c>
      <c r="Q33" s="31" t="s">
        <v>440</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c r="AE33">
        <f t="shared" ca="1" si="6"/>
        <v>0</v>
      </c>
      <c r="AF33" s="5">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
+SUMIF(INDIRECT("'Output 8'!$H$4:$H$"&amp;$C$11),Analysis!Q33,INDIRECT("'Output 8'!$w$4:$w$"&amp;$C$11))
+SUMIF(INDIRECT("'Output 9'!$H$4:$H$"&amp;$C$12),Analysis!Q33,INDIRECT("'Output 9'!$w$4:$w$"&amp;$C$12))
+SUMIF(INDIRECT("'Output 10'!$H$4:$H$"&amp;$C$13),Analysis!Q33,INDIRECT("'Output 10'!$w$4:$w$"&amp;$C$13))</f>
        <v>0</v>
      </c>
      <c r="AG33" s="5">
        <f>SUMIF('Unplanned Outputs'!$E$4:$E$500,Analysis!Q33,'Unplanned Outputs'!$T$4:$T$500)</f>
        <v>0</v>
      </c>
    </row>
    <row r="34" spans="6:33">
      <c r="F34">
        <f>'Output 10'!$D$6</f>
        <v>0</v>
      </c>
      <c r="G34" s="4" t="e">
        <f>'Output 10'!K$6/'Output 10'!$F$6</f>
        <v>#DIV/0!</v>
      </c>
      <c r="H34" s="4" t="e">
        <f>'Output 10'!M$6/'Output 10'!$F$6</f>
        <v>#DIV/0!</v>
      </c>
      <c r="I34" s="4" t="e">
        <f>('Output 10'!O$6)/'Output 10'!$F$6</f>
        <v>#DIV/0!</v>
      </c>
      <c r="J34" s="4" t="e">
        <f>('Output 10'!Q$6)/'Output 10'!$F$6</f>
        <v>#DIV/0!</v>
      </c>
      <c r="K34" s="4">
        <f>('Output 1'!U$4)/'Output 1'!$F$4</f>
        <v>0</v>
      </c>
      <c r="L34" s="34" t="e">
        <f t="shared" si="7"/>
        <v>#DIV/0!</v>
      </c>
      <c r="M34" s="4" t="e">
        <f>('Output 9'!S$6)/'Output 9'!$F$6</f>
        <v>#DIV/0!</v>
      </c>
      <c r="N34" s="4" t="e">
        <f>('Output 9'!U$6)/'Output 9'!$F$6</f>
        <v>#DIV/0!</v>
      </c>
      <c r="O34" s="34" t="e">
        <f t="shared" si="9"/>
        <v>#DIV/0!</v>
      </c>
      <c r="Q34" s="31" t="s">
        <v>441</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c r="AE34">
        <f t="shared" ca="1" si="6"/>
        <v>0</v>
      </c>
      <c r="AF34" s="5">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
+SUMIF(INDIRECT("'Output 8'!$H$4:$H$"&amp;$C$11),Analysis!Q34,INDIRECT("'Output 8'!$w$4:$w$"&amp;$C$11))
+SUMIF(INDIRECT("'Output 9'!$H$4:$H$"&amp;$C$12),Analysis!Q34,INDIRECT("'Output 9'!$w$4:$w$"&amp;$C$12))
+SUMIF(INDIRECT("'Output 10'!$H$4:$H$"&amp;$C$13),Analysis!Q34,INDIRECT("'Output 10'!$w$4:$w$"&amp;$C$13))</f>
        <v>0</v>
      </c>
      <c r="AG34" s="5">
        <f>SUMIF('Unplanned Outputs'!$E$4:$E$500,Analysis!Q34,'Unplanned Outputs'!$T$4:$T$500)</f>
        <v>0</v>
      </c>
    </row>
    <row r="35" spans="6:3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c r="AE35">
        <f t="shared" ca="1" si="6"/>
        <v>0</v>
      </c>
      <c r="AF35" s="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
+SUMIF(INDIRECT("'Output 8'!$H$4:$H$"&amp;$C$11),Analysis!Q35,INDIRECT("'Output 8'!$w$4:$w$"&amp;$C$11))
+SUMIF(INDIRECT("'Output 9'!$H$4:$H$"&amp;$C$12),Analysis!Q35,INDIRECT("'Output 9'!$w$4:$w$"&amp;$C$12))
+SUMIF(INDIRECT("'Output 10'!$H$4:$H$"&amp;$C$13),Analysis!Q35,INDIRECT("'Output 10'!$w$4:$w$"&amp;$C$13))</f>
        <v>0</v>
      </c>
      <c r="AG35" s="5">
        <f>SUMIF('Unplanned Outputs'!$E$4:$E$500,Analysis!Q35,'Unplanned Outputs'!$T$4:$T$500)</f>
        <v>0</v>
      </c>
    </row>
    <row r="36" spans="6:33">
      <c r="M36" s="4" t="e">
        <f>(#REF!)/#REF!</f>
        <v>#REF!</v>
      </c>
      <c r="N36" s="4" t="e">
        <f>(#REF!)/#REF!</f>
        <v>#REF!</v>
      </c>
      <c r="O36" s="34" t="e">
        <f>#REF!+N36</f>
        <v>#REF!</v>
      </c>
      <c r="Q36" s="31" t="s">
        <v>442</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0">SUM(R36:T36)</f>
        <v>0</v>
      </c>
      <c r="AA36" s="37">
        <f t="shared" ref="AA36:AA67" si="11">SUM(V36:X36)</f>
        <v>0</v>
      </c>
      <c r="AB36" s="53">
        <f t="shared" ref="AB36:AB67" ca="1" si="12">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c r="AE36">
        <f t="shared" ca="1" si="6"/>
        <v>0</v>
      </c>
      <c r="AF36" s="5">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
+SUMIF(INDIRECT("'Output 8'!$H$4:$H$"&amp;$C$11),Analysis!Q36,INDIRECT("'Output 8'!$w$4:$w$"&amp;$C$11))
+SUMIF(INDIRECT("'Output 9'!$H$4:$H$"&amp;$C$12),Analysis!Q36,INDIRECT("'Output 9'!$w$4:$w$"&amp;$C$12))
+SUMIF(INDIRECT("'Output 10'!$H$4:$H$"&amp;$C$13),Analysis!Q36,INDIRECT("'Output 10'!$w$4:$w$"&amp;$C$13))</f>
        <v>0</v>
      </c>
      <c r="AG36" s="5">
        <f>SUMIF('Unplanned Outputs'!$E$4:$E$500,Analysis!Q36,'Unplanned Outputs'!$T$4:$T$500)</f>
        <v>0</v>
      </c>
    </row>
    <row r="37" spans="6:33">
      <c r="M37" s="4" t="e">
        <f>(#REF!)/#REF!</f>
        <v>#REF!</v>
      </c>
      <c r="N37" s="4" t="e">
        <f>(#REF!)/#REF!</f>
        <v>#REF!</v>
      </c>
      <c r="O37" s="34" t="e">
        <f>#REF!+N37</f>
        <v>#REF!</v>
      </c>
      <c r="Q37" s="31" t="s">
        <v>443</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0"/>
        <v>0</v>
      </c>
      <c r="AA37" s="37">
        <f t="shared" si="11"/>
        <v>0</v>
      </c>
      <c r="AB37" s="53">
        <f t="shared" ca="1" si="12"/>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c r="AE37">
        <f t="shared" ca="1" si="6"/>
        <v>0</v>
      </c>
      <c r="AF37" s="5">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
+SUMIF(INDIRECT("'Output 8'!$H$4:$H$"&amp;$C$11),Analysis!Q37,INDIRECT("'Output 8'!$w$4:$w$"&amp;$C$11))
+SUMIF(INDIRECT("'Output 9'!$H$4:$H$"&amp;$C$12),Analysis!Q37,INDIRECT("'Output 9'!$w$4:$w$"&amp;$C$12))
+SUMIF(INDIRECT("'Output 10'!$H$4:$H$"&amp;$C$13),Analysis!Q37,INDIRECT("'Output 10'!$w$4:$w$"&amp;$C$13))</f>
        <v>0</v>
      </c>
      <c r="AG37" s="5">
        <f>SUMIF('Unplanned Outputs'!$E$4:$E$500,Analysis!Q37,'Unplanned Outputs'!$T$4:$T$500)</f>
        <v>0</v>
      </c>
    </row>
    <row r="38" spans="6:33">
      <c r="M38" s="4" t="e">
        <f>('Output 10'!S$4)/'Output 10'!$F$4</f>
        <v>#DIV/0!</v>
      </c>
      <c r="N38" s="4" t="e">
        <f>('Output 10'!U$4)/'Output 10'!$F$4</f>
        <v>#DIV/0!</v>
      </c>
      <c r="O38" s="34" t="e">
        <f>L32+N38</f>
        <v>#DIV/0!</v>
      </c>
      <c r="Q38" s="31" t="s">
        <v>444</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0"/>
        <v>0</v>
      </c>
      <c r="AA38" s="37">
        <f t="shared" si="11"/>
        <v>0</v>
      </c>
      <c r="AB38" s="53">
        <f t="shared" ca="1" si="12"/>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c r="AE38">
        <f t="shared" ca="1" si="6"/>
        <v>0</v>
      </c>
      <c r="AF38" s="5">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
+SUMIF(INDIRECT("'Output 8'!$H$4:$H$"&amp;$C$11),Analysis!Q38,INDIRECT("'Output 8'!$w$4:$w$"&amp;$C$11))
+SUMIF(INDIRECT("'Output 9'!$H$4:$H$"&amp;$C$12),Analysis!Q38,INDIRECT("'Output 9'!$w$4:$w$"&amp;$C$12))
+SUMIF(INDIRECT("'Output 10'!$H$4:$H$"&amp;$C$13),Analysis!Q38,INDIRECT("'Output 10'!$w$4:$w$"&amp;$C$13))</f>
        <v>0</v>
      </c>
      <c r="AG38" s="5">
        <f>SUMIF('Unplanned Outputs'!$E$4:$E$500,Analysis!Q38,'Unplanned Outputs'!$T$4:$T$500)</f>
        <v>0</v>
      </c>
    </row>
    <row r="39" spans="6:33">
      <c r="M39" s="4" t="e">
        <f>('Output 10'!S$5)/'Output 10'!$F$5</f>
        <v>#DIV/0!</v>
      </c>
      <c r="N39" s="4" t="e">
        <f>('Output 10'!U$5)/'Output 10'!$F$5</f>
        <v>#DIV/0!</v>
      </c>
      <c r="O39" s="34" t="e">
        <f>L33+N39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0"/>
        <v>0</v>
      </c>
      <c r="AA39" s="37">
        <f t="shared" si="11"/>
        <v>0</v>
      </c>
      <c r="AB39" s="53">
        <f t="shared" ca="1" si="12"/>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c r="AE39">
        <f t="shared" ca="1" si="6"/>
        <v>0</v>
      </c>
      <c r="AF39" s="5">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
+SUMIF(INDIRECT("'Output 8'!$H$4:$H$"&amp;$C$11),Analysis!Q39,INDIRECT("'Output 8'!$w$4:$w$"&amp;$C$11))
+SUMIF(INDIRECT("'Output 9'!$H$4:$H$"&amp;$C$12),Analysis!Q39,INDIRECT("'Output 9'!$w$4:$w$"&amp;$C$12))
+SUMIF(INDIRECT("'Output 10'!$H$4:$H$"&amp;$C$13),Analysis!Q39,INDIRECT("'Output 10'!$w$4:$w$"&amp;$C$13))</f>
        <v>0</v>
      </c>
      <c r="AG39" s="5">
        <f>SUMIF('Unplanned Outputs'!$E$4:$E$500,Analysis!Q39,'Unplanned Outputs'!$T$4:$T$500)</f>
        <v>0</v>
      </c>
    </row>
    <row r="40" spans="6:33">
      <c r="M40" s="4" t="e">
        <f>('Output 10'!S$6)/'Output 10'!$F$6</f>
        <v>#DIV/0!</v>
      </c>
      <c r="N40" s="4" t="e">
        <f>('Output 10'!U$6)/'Output 10'!$F$6</f>
        <v>#DIV/0!</v>
      </c>
      <c r="O40" s="34" t="e">
        <f>L34+N40</f>
        <v>#DIV/0!</v>
      </c>
      <c r="Q40" s="31" t="s">
        <v>445</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0"/>
        <v>0</v>
      </c>
      <c r="AA40" s="37">
        <f t="shared" si="11"/>
        <v>0</v>
      </c>
      <c r="AB40" s="53">
        <f t="shared" ca="1" si="12"/>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c r="AE40">
        <f t="shared" ca="1" si="6"/>
        <v>0</v>
      </c>
      <c r="AF40" s="5">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
+SUMIF(INDIRECT("'Output 8'!$H$4:$H$"&amp;$C$11),Analysis!Q40,INDIRECT("'Output 8'!$w$4:$w$"&amp;$C$11))
+SUMIF(INDIRECT("'Output 9'!$H$4:$H$"&amp;$C$12),Analysis!Q40,INDIRECT("'Output 9'!$w$4:$w$"&amp;$C$12))
+SUMIF(INDIRECT("'Output 10'!$H$4:$H$"&amp;$C$13),Analysis!Q40,INDIRECT("'Output 10'!$w$4:$w$"&amp;$C$13))</f>
        <v>0</v>
      </c>
      <c r="AG40" s="5">
        <f>SUMIF('Unplanned Outputs'!$E$4:$E$500,Analysis!Q40,'Unplanned Outputs'!$T$4:$T$500)</f>
        <v>0</v>
      </c>
    </row>
    <row r="41" spans="6:33">
      <c r="Q41" s="31" t="s">
        <v>446</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0"/>
        <v>0</v>
      </c>
      <c r="AA41" s="37">
        <f t="shared" si="11"/>
        <v>0</v>
      </c>
      <c r="AB41" s="53">
        <f t="shared" ca="1" si="12"/>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c r="AE41">
        <f t="shared" ca="1" si="6"/>
        <v>0</v>
      </c>
      <c r="AF41" s="5">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
+SUMIF(INDIRECT("'Output 8'!$H$4:$H$"&amp;$C$11),Analysis!Q41,INDIRECT("'Output 8'!$w$4:$w$"&amp;$C$11))
+SUMIF(INDIRECT("'Output 9'!$H$4:$H$"&amp;$C$12),Analysis!Q41,INDIRECT("'Output 9'!$w$4:$w$"&amp;$C$12))
+SUMIF(INDIRECT("'Output 10'!$H$4:$H$"&amp;$C$13),Analysis!Q41,INDIRECT("'Output 10'!$w$4:$w$"&amp;$C$13))</f>
        <v>0</v>
      </c>
      <c r="AG41" s="5">
        <f>SUMIF('Unplanned Outputs'!$E$4:$E$500,Analysis!Q41,'Unplanned Outputs'!$T$4:$T$500)</f>
        <v>0</v>
      </c>
    </row>
    <row r="42" spans="6:33">
      <c r="Q42" s="31" t="s">
        <v>447</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0"/>
        <v>0</v>
      </c>
      <c r="AA42" s="37">
        <f t="shared" si="11"/>
        <v>0</v>
      </c>
      <c r="AB42" s="53">
        <f t="shared" ca="1" si="12"/>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c r="AE42">
        <f t="shared" ca="1" si="6"/>
        <v>0</v>
      </c>
      <c r="AF42" s="5">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
+SUMIF(INDIRECT("'Output 8'!$H$4:$H$"&amp;$C$11),Analysis!Q42,INDIRECT("'Output 8'!$w$4:$w$"&amp;$C$11))
+SUMIF(INDIRECT("'Output 9'!$H$4:$H$"&amp;$C$12),Analysis!Q42,INDIRECT("'Output 9'!$w$4:$w$"&amp;$C$12))
+SUMIF(INDIRECT("'Output 10'!$H$4:$H$"&amp;$C$13),Analysis!Q42,INDIRECT("'Output 10'!$w$4:$w$"&amp;$C$13))</f>
        <v>0</v>
      </c>
      <c r="AG42" s="5">
        <f>SUMIF('Unplanned Outputs'!$E$4:$E$500,Analysis!Q42,'Unplanned Outputs'!$T$4:$T$500)</f>
        <v>0</v>
      </c>
    </row>
    <row r="43" spans="6:33">
      <c r="Q43" s="31" t="s">
        <v>448</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0"/>
        <v>0</v>
      </c>
      <c r="AA43" s="37">
        <f t="shared" si="11"/>
        <v>0</v>
      </c>
      <c r="AB43" s="53">
        <f t="shared" ca="1" si="12"/>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c r="AE43">
        <f t="shared" ca="1" si="6"/>
        <v>0</v>
      </c>
      <c r="AF43" s="5">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
+SUMIF(INDIRECT("'Output 8'!$H$4:$H$"&amp;$C$11),Analysis!Q43,INDIRECT("'Output 8'!$w$4:$w$"&amp;$C$11))
+SUMIF(INDIRECT("'Output 9'!$H$4:$H$"&amp;$C$12),Analysis!Q43,INDIRECT("'Output 9'!$w$4:$w$"&amp;$C$12))
+SUMIF(INDIRECT("'Output 10'!$H$4:$H$"&amp;$C$13),Analysis!Q43,INDIRECT("'Output 10'!$w$4:$w$"&amp;$C$13))</f>
        <v>0</v>
      </c>
      <c r="AG43" s="5">
        <f>SUMIF('Unplanned Outputs'!$E$4:$E$500,Analysis!Q43,'Unplanned Outputs'!$T$4:$T$500)</f>
        <v>0</v>
      </c>
    </row>
    <row r="44" spans="6: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0"/>
        <v>0</v>
      </c>
      <c r="AA44" s="37">
        <f t="shared" si="11"/>
        <v>0</v>
      </c>
      <c r="AB44" s="53">
        <f t="shared" ca="1" si="12"/>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c r="AE44">
        <f t="shared" ca="1" si="6"/>
        <v>0</v>
      </c>
      <c r="AF44" s="5">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
+SUMIF(INDIRECT("'Output 8'!$H$4:$H$"&amp;$C$11),Analysis!Q44,INDIRECT("'Output 8'!$w$4:$w$"&amp;$C$11))
+SUMIF(INDIRECT("'Output 9'!$H$4:$H$"&amp;$C$12),Analysis!Q44,INDIRECT("'Output 9'!$w$4:$w$"&amp;$C$12))
+SUMIF(INDIRECT("'Output 10'!$H$4:$H$"&amp;$C$13),Analysis!Q44,INDIRECT("'Output 10'!$w$4:$w$"&amp;$C$13))</f>
        <v>0</v>
      </c>
      <c r="AG44" s="5">
        <f>SUMIF('Unplanned Outputs'!$E$4:$E$500,Analysis!Q44,'Unplanned Outputs'!$T$4:$T$500)</f>
        <v>0</v>
      </c>
    </row>
    <row r="45" spans="6:33">
      <c r="Q45" s="31" t="s">
        <v>449</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0"/>
        <v>0</v>
      </c>
      <c r="AA45" s="37">
        <f t="shared" si="11"/>
        <v>0</v>
      </c>
      <c r="AB45" s="53">
        <f t="shared" ca="1" si="12"/>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c r="AE45">
        <f t="shared" ca="1" si="6"/>
        <v>0</v>
      </c>
      <c r="AF45" s="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
+SUMIF(INDIRECT("'Output 8'!$H$4:$H$"&amp;$C$11),Analysis!Q45,INDIRECT("'Output 8'!$w$4:$w$"&amp;$C$11))
+SUMIF(INDIRECT("'Output 9'!$H$4:$H$"&amp;$C$12),Analysis!Q45,INDIRECT("'Output 9'!$w$4:$w$"&amp;$C$12))
+SUMIF(INDIRECT("'Output 10'!$H$4:$H$"&amp;$C$13),Analysis!Q45,INDIRECT("'Output 10'!$w$4:$w$"&amp;$C$13))</f>
        <v>0</v>
      </c>
      <c r="AG45" s="5">
        <f>SUMIF('Unplanned Outputs'!$E$4:$E$500,Analysis!Q45,'Unplanned Outputs'!$T$4:$T$500)</f>
        <v>0</v>
      </c>
    </row>
    <row r="46" spans="6:33">
      <c r="Q46" s="31" t="s">
        <v>450</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0"/>
        <v>0</v>
      </c>
      <c r="AA46" s="37">
        <f t="shared" si="11"/>
        <v>0</v>
      </c>
      <c r="AB46" s="53">
        <f t="shared" ca="1" si="12"/>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c r="AE46">
        <f t="shared" ca="1" si="6"/>
        <v>0</v>
      </c>
      <c r="AF46" s="5">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
+SUMIF(INDIRECT("'Output 8'!$H$4:$H$"&amp;$C$11),Analysis!Q46,INDIRECT("'Output 8'!$w$4:$w$"&amp;$C$11))
+SUMIF(INDIRECT("'Output 9'!$H$4:$H$"&amp;$C$12),Analysis!Q46,INDIRECT("'Output 9'!$w$4:$w$"&amp;$C$12))
+SUMIF(INDIRECT("'Output 10'!$H$4:$H$"&amp;$C$13),Analysis!Q46,INDIRECT("'Output 10'!$w$4:$w$"&amp;$C$13))</f>
        <v>0</v>
      </c>
      <c r="AG46" s="5">
        <f>SUMIF('Unplanned Outputs'!$E$4:$E$500,Analysis!Q46,'Unplanned Outputs'!$T$4:$T$500)</f>
        <v>0</v>
      </c>
    </row>
    <row r="47" spans="6:33">
      <c r="Q47" s="31" t="s">
        <v>451</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0"/>
        <v>0</v>
      </c>
      <c r="AA47" s="37">
        <f t="shared" si="11"/>
        <v>0</v>
      </c>
      <c r="AB47" s="53">
        <f t="shared" ca="1" si="12"/>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c r="AE47">
        <f t="shared" ca="1" si="6"/>
        <v>0</v>
      </c>
      <c r="AF47" s="5">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
+SUMIF(INDIRECT("'Output 8'!$H$4:$H$"&amp;$C$11),Analysis!Q47,INDIRECT("'Output 8'!$w$4:$w$"&amp;$C$11))
+SUMIF(INDIRECT("'Output 9'!$H$4:$H$"&amp;$C$12),Analysis!Q47,INDIRECT("'Output 9'!$w$4:$w$"&amp;$C$12))
+SUMIF(INDIRECT("'Output 10'!$H$4:$H$"&amp;$C$13),Analysis!Q47,INDIRECT("'Output 10'!$w$4:$w$"&amp;$C$13))</f>
        <v>0</v>
      </c>
      <c r="AG47" s="5">
        <f>SUMIF('Unplanned Outputs'!$E$4:$E$500,Analysis!Q47,'Unplanned Outputs'!$T$4:$T$500)</f>
        <v>0</v>
      </c>
    </row>
    <row r="48" spans="6: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0"/>
        <v>0</v>
      </c>
      <c r="AA48" s="37">
        <f t="shared" si="11"/>
        <v>0</v>
      </c>
      <c r="AB48" s="53">
        <f t="shared" ca="1" si="12"/>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c r="AE48">
        <f t="shared" ca="1" si="6"/>
        <v>0</v>
      </c>
      <c r="AF48" s="5">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
+SUMIF(INDIRECT("'Output 8'!$H$4:$H$"&amp;$C$11),Analysis!Q48,INDIRECT("'Output 8'!$w$4:$w$"&amp;$C$11))
+SUMIF(INDIRECT("'Output 9'!$H$4:$H$"&amp;$C$12),Analysis!Q48,INDIRECT("'Output 9'!$w$4:$w$"&amp;$C$12))
+SUMIF(INDIRECT("'Output 10'!$H$4:$H$"&amp;$C$13),Analysis!Q48,INDIRECT("'Output 10'!$w$4:$w$"&amp;$C$13))</f>
        <v>0</v>
      </c>
      <c r="AG48" s="5">
        <f>SUMIF('Unplanned Outputs'!$E$4:$E$500,Analysis!Q48,'Unplanned Outputs'!$T$4:$T$500)</f>
        <v>0</v>
      </c>
    </row>
    <row r="49" spans="17:33">
      <c r="Q49" s="31" t="s">
        <v>452</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0"/>
        <v>0</v>
      </c>
      <c r="AA49" s="37">
        <f t="shared" si="11"/>
        <v>0</v>
      </c>
      <c r="AB49" s="53">
        <f t="shared" ca="1" si="12"/>
        <v>0</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c r="AE49">
        <f t="shared" ca="1" si="6"/>
        <v>0</v>
      </c>
      <c r="AF49" s="5">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
+SUMIF(INDIRECT("'Output 8'!$H$4:$H$"&amp;$C$11),Analysis!Q49,INDIRECT("'Output 8'!$w$4:$w$"&amp;$C$11))
+SUMIF(INDIRECT("'Output 9'!$H$4:$H$"&amp;$C$12),Analysis!Q49,INDIRECT("'Output 9'!$w$4:$w$"&amp;$C$12))
+SUMIF(INDIRECT("'Output 10'!$H$4:$H$"&amp;$C$13),Analysis!Q49,INDIRECT("'Output 10'!$w$4:$w$"&amp;$C$13))</f>
        <v>0</v>
      </c>
      <c r="AG49" s="5">
        <f>SUMIF('Unplanned Outputs'!$E$4:$E$500,Analysis!Q49,'Unplanned Outputs'!$T$4:$T$500)</f>
        <v>0</v>
      </c>
    </row>
    <row r="50" spans="17:33">
      <c r="Q50" s="31" t="s">
        <v>453</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0"/>
        <v>0</v>
      </c>
      <c r="AA50" s="37">
        <f t="shared" si="11"/>
        <v>0</v>
      </c>
      <c r="AB50" s="53">
        <f t="shared" ca="1" si="12"/>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c r="AE50">
        <f t="shared" ca="1" si="6"/>
        <v>0</v>
      </c>
      <c r="AF50" s="5">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
+SUMIF(INDIRECT("'Output 8'!$H$4:$H$"&amp;$C$11),Analysis!Q50,INDIRECT("'Output 8'!$w$4:$w$"&amp;$C$11))
+SUMIF(INDIRECT("'Output 9'!$H$4:$H$"&amp;$C$12),Analysis!Q50,INDIRECT("'Output 9'!$w$4:$w$"&amp;$C$12))
+SUMIF(INDIRECT("'Output 10'!$H$4:$H$"&amp;$C$13),Analysis!Q50,INDIRECT("'Output 10'!$w$4:$w$"&amp;$C$13))</f>
        <v>0</v>
      </c>
      <c r="AG50" s="5">
        <f>SUMIF('Unplanned Outputs'!$E$4:$E$500,Analysis!Q50,'Unplanned Outputs'!$T$4:$T$500)</f>
        <v>0</v>
      </c>
    </row>
    <row r="51" spans="17:33">
      <c r="Q51" s="31" t="s">
        <v>454</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0"/>
        <v>0</v>
      </c>
      <c r="AA51" s="37">
        <f t="shared" si="11"/>
        <v>0</v>
      </c>
      <c r="AB51" s="53">
        <f t="shared" ca="1" si="12"/>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c r="AE51">
        <f t="shared" ca="1" si="6"/>
        <v>0</v>
      </c>
      <c r="AF51" s="5">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
+SUMIF(INDIRECT("'Output 8'!$H$4:$H$"&amp;$C$11),Analysis!Q51,INDIRECT("'Output 8'!$w$4:$w$"&amp;$C$11))
+SUMIF(INDIRECT("'Output 9'!$H$4:$H$"&amp;$C$12),Analysis!Q51,INDIRECT("'Output 9'!$w$4:$w$"&amp;$C$12))
+SUMIF(INDIRECT("'Output 10'!$H$4:$H$"&amp;$C$13),Analysis!Q51,INDIRECT("'Output 10'!$w$4:$w$"&amp;$C$13))</f>
        <v>0</v>
      </c>
      <c r="AG51" s="5">
        <f>SUMIF('Unplanned Outputs'!$E$4:$E$500,Analysis!Q51,'Unplanned Outputs'!$T$4:$T$500)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0"/>
        <v>0</v>
      </c>
      <c r="AA52" s="37">
        <f t="shared" si="11"/>
        <v>0</v>
      </c>
      <c r="AB52" s="53">
        <f t="shared" ca="1" si="12"/>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c r="AE52">
        <f t="shared" ca="1" si="6"/>
        <v>0</v>
      </c>
      <c r="AF52" s="5">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
+SUMIF(INDIRECT("'Output 8'!$H$4:$H$"&amp;$C$11),Analysis!Q52,INDIRECT("'Output 8'!$w$4:$w$"&amp;$C$11))
+SUMIF(INDIRECT("'Output 9'!$H$4:$H$"&amp;$C$12),Analysis!Q52,INDIRECT("'Output 9'!$w$4:$w$"&amp;$C$12))
+SUMIF(INDIRECT("'Output 10'!$H$4:$H$"&amp;$C$13),Analysis!Q52,INDIRECT("'Output 10'!$w$4:$w$"&amp;$C$13))</f>
        <v>0</v>
      </c>
      <c r="AG52" s="5">
        <f>SUMIF('Unplanned Outputs'!$E$4:$E$500,Analysis!Q52,'Unplanned Outputs'!$T$4:$T$500)</f>
        <v>0</v>
      </c>
    </row>
    <row r="53" spans="17:33">
      <c r="Q53" s="31" t="s">
        <v>455</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0"/>
        <v>0</v>
      </c>
      <c r="AA53" s="37">
        <f t="shared" si="11"/>
        <v>0</v>
      </c>
      <c r="AB53" s="53">
        <f t="shared" ca="1" si="12"/>
        <v>0</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c r="AE53">
        <f t="shared" ca="1" si="6"/>
        <v>0</v>
      </c>
      <c r="AF53" s="5">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
+SUMIF(INDIRECT("'Output 8'!$H$4:$H$"&amp;$C$11),Analysis!Q53,INDIRECT("'Output 8'!$w$4:$w$"&amp;$C$11))
+SUMIF(INDIRECT("'Output 9'!$H$4:$H$"&amp;$C$12),Analysis!Q53,INDIRECT("'Output 9'!$w$4:$w$"&amp;$C$12))
+SUMIF(INDIRECT("'Output 10'!$H$4:$H$"&amp;$C$13),Analysis!Q53,INDIRECT("'Output 10'!$w$4:$w$"&amp;$C$13))</f>
        <v>0</v>
      </c>
      <c r="AG53" s="5">
        <f>SUMIF('Unplanned Outputs'!$E$4:$E$500,Analysis!Q53,'Unplanned Outputs'!$T$4:$T$500)</f>
        <v>0</v>
      </c>
    </row>
    <row r="54" spans="17:33">
      <c r="Q54" s="31" t="s">
        <v>456</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10"/>
        <v>0</v>
      </c>
      <c r="AA54" s="37">
        <f t="shared" si="11"/>
        <v>0</v>
      </c>
      <c r="AB54" s="53">
        <f t="shared" ca="1" si="12"/>
        <v>0</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c r="AE54">
        <f t="shared" ca="1" si="6"/>
        <v>0</v>
      </c>
      <c r="AF54" s="5">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
+SUMIF(INDIRECT("'Output 8'!$H$4:$H$"&amp;$C$11),Analysis!Q54,INDIRECT("'Output 8'!$w$4:$w$"&amp;$C$11))
+SUMIF(INDIRECT("'Output 9'!$H$4:$H$"&amp;$C$12),Analysis!Q54,INDIRECT("'Output 9'!$w$4:$w$"&amp;$C$12))
+SUMIF(INDIRECT("'Output 10'!$H$4:$H$"&amp;$C$13),Analysis!Q54,INDIRECT("'Output 10'!$w$4:$w$"&amp;$C$13))</f>
        <v>0</v>
      </c>
      <c r="AG54" s="5">
        <f>SUMIF('Unplanned Outputs'!$E$4:$E$500,Analysis!Q54,'Unplanned Outputs'!$T$4:$T$500)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0"/>
        <v>0</v>
      </c>
      <c r="AA55" s="37">
        <f t="shared" si="11"/>
        <v>0</v>
      </c>
      <c r="AB55" s="53">
        <f t="shared" ca="1" si="12"/>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c r="AE55">
        <f t="shared" ca="1" si="6"/>
        <v>0</v>
      </c>
      <c r="AF55" s="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
+SUMIF(INDIRECT("'Output 8'!$H$4:$H$"&amp;$C$11),Analysis!Q55,INDIRECT("'Output 8'!$w$4:$w$"&amp;$C$11))
+SUMIF(INDIRECT("'Output 9'!$H$4:$H$"&amp;$C$12),Analysis!Q55,INDIRECT("'Output 9'!$w$4:$w$"&amp;$C$12))
+SUMIF(INDIRECT("'Output 10'!$H$4:$H$"&amp;$C$13),Analysis!Q55,INDIRECT("'Output 10'!$w$4:$w$"&amp;$C$13))</f>
        <v>0</v>
      </c>
      <c r="AG55" s="5">
        <f>SUMIF('Unplanned Outputs'!$E$4:$E$500,Analysis!Q55,'Unplanned Outputs'!$T$4:$T$500)</f>
        <v>0</v>
      </c>
    </row>
    <row r="56" spans="17:33">
      <c r="Q56" s="31" t="s">
        <v>94</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10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260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10"/>
        <v>270</v>
      </c>
      <c r="AA56" s="37">
        <f t="shared" si="11"/>
        <v>0</v>
      </c>
      <c r="AB56" s="53">
        <f t="shared" ca="1" si="12"/>
        <v>270</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1040</v>
      </c>
      <c r="AE56">
        <f t="shared" ca="1" si="6"/>
        <v>59</v>
      </c>
      <c r="AF56" s="5">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
+SUMIF(INDIRECT("'Output 8'!$H$4:$H$"&amp;$C$11),Analysis!Q56,INDIRECT("'Output 8'!$w$4:$w$"&amp;$C$11))
+SUMIF(INDIRECT("'Output 9'!$H$4:$H$"&amp;$C$12),Analysis!Q56,INDIRECT("'Output 9'!$w$4:$w$"&amp;$C$12))
+SUMIF(INDIRECT("'Output 10'!$H$4:$H$"&amp;$C$13),Analysis!Q56,INDIRECT("'Output 10'!$w$4:$w$"&amp;$C$13))</f>
        <v>59</v>
      </c>
      <c r="AG56" s="5">
        <f>SUMIF('Unplanned Outputs'!$E$4:$E$500,Analysis!Q56,'Unplanned Outputs'!$T$4:$T$500)</f>
        <v>0</v>
      </c>
    </row>
    <row r="57" spans="17:33">
      <c r="Q57" s="31" t="s">
        <v>103</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3</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10"/>
        <v>4</v>
      </c>
      <c r="AA57" s="37">
        <f t="shared" si="11"/>
        <v>0</v>
      </c>
      <c r="AB57" s="53">
        <f t="shared" ca="1" si="12"/>
        <v>4</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v>
      </c>
      <c r="AE57">
        <f t="shared" ca="1" si="6"/>
        <v>1</v>
      </c>
      <c r="AF57" s="5">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
+SUMIF(INDIRECT("'Output 8'!$H$4:$H$"&amp;$C$11),Analysis!Q57,INDIRECT("'Output 8'!$w$4:$w$"&amp;$C$11))
+SUMIF(INDIRECT("'Output 9'!$H$4:$H$"&amp;$C$12),Analysis!Q57,INDIRECT("'Output 9'!$w$4:$w$"&amp;$C$12))
+SUMIF(INDIRECT("'Output 10'!$H$4:$H$"&amp;$C$13),Analysis!Q57,INDIRECT("'Output 10'!$w$4:$w$"&amp;$C$13))</f>
        <v>1</v>
      </c>
      <c r="AG57" s="5">
        <f>SUMIF('Unplanned Outputs'!$E$4:$E$500,Analysis!Q57,'Unplanned Outputs'!$T$4:$T$500)</f>
        <v>0</v>
      </c>
    </row>
    <row r="58" spans="17:33">
      <c r="Q58" s="31" t="s">
        <v>457</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0"/>
        <v>0</v>
      </c>
      <c r="AA58" s="37">
        <f t="shared" si="11"/>
        <v>0</v>
      </c>
      <c r="AB58" s="53">
        <f t="shared" ca="1" si="12"/>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c r="AE58">
        <f t="shared" ca="1" si="6"/>
        <v>0</v>
      </c>
      <c r="AF58" s="5">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
+SUMIF(INDIRECT("'Output 8'!$H$4:$H$"&amp;$C$11),Analysis!Q58,INDIRECT("'Output 8'!$w$4:$w$"&amp;$C$11))
+SUMIF(INDIRECT("'Output 9'!$H$4:$H$"&amp;$C$12),Analysis!Q58,INDIRECT("'Output 9'!$w$4:$w$"&amp;$C$12))
+SUMIF(INDIRECT("'Output 10'!$H$4:$H$"&amp;$C$13),Analysis!Q58,INDIRECT("'Output 10'!$w$4:$w$"&amp;$C$13))</f>
        <v>0</v>
      </c>
      <c r="AG58" s="5">
        <f>SUMIF('Unplanned Outputs'!$E$4:$E$500,Analysis!Q58,'Unplanned Outputs'!$T$4:$T$500)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0"/>
        <v>0</v>
      </c>
      <c r="AA59" s="37">
        <f t="shared" si="11"/>
        <v>0</v>
      </c>
      <c r="AB59" s="53">
        <f t="shared" ca="1" si="12"/>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c r="AE59">
        <f t="shared" ca="1" si="6"/>
        <v>0</v>
      </c>
      <c r="AF59" s="5">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
+SUMIF(INDIRECT("'Output 8'!$H$4:$H$"&amp;$C$11),Analysis!Q59,INDIRECT("'Output 8'!$w$4:$w$"&amp;$C$11))
+SUMIF(INDIRECT("'Output 9'!$H$4:$H$"&amp;$C$12),Analysis!Q59,INDIRECT("'Output 9'!$w$4:$w$"&amp;$C$12))
+SUMIF(INDIRECT("'Output 10'!$H$4:$H$"&amp;$C$13),Analysis!Q59,INDIRECT("'Output 10'!$w$4:$w$"&amp;$C$13))</f>
        <v>0</v>
      </c>
      <c r="AG59" s="5">
        <f>SUMIF('Unplanned Outputs'!$E$4:$E$500,Analysis!Q59,'Unplanned Outputs'!$T$4:$T$500)</f>
        <v>0</v>
      </c>
    </row>
    <row r="60" spans="17:33">
      <c r="Q60" s="31" t="s">
        <v>458</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0"/>
        <v>0</v>
      </c>
      <c r="AA60" s="37">
        <f t="shared" si="11"/>
        <v>0</v>
      </c>
      <c r="AB60" s="53">
        <f t="shared" ca="1" si="12"/>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c r="AE60">
        <f t="shared" ca="1" si="6"/>
        <v>0</v>
      </c>
      <c r="AF60" s="5">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
+SUMIF(INDIRECT("'Output 8'!$H$4:$H$"&amp;$C$11),Analysis!Q60,INDIRECT("'Output 8'!$w$4:$w$"&amp;$C$11))
+SUMIF(INDIRECT("'Output 9'!$H$4:$H$"&amp;$C$12),Analysis!Q60,INDIRECT("'Output 9'!$w$4:$w$"&amp;$C$12))
+SUMIF(INDIRECT("'Output 10'!$H$4:$H$"&amp;$C$13),Analysis!Q60,INDIRECT("'Output 10'!$w$4:$w$"&amp;$C$13))</f>
        <v>0</v>
      </c>
      <c r="AG60" s="5">
        <f>SUMIF('Unplanned Outputs'!$E$4:$E$500,Analysis!Q60,'Unplanned Outputs'!$T$4:$T$500)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0"/>
        <v>0</v>
      </c>
      <c r="AA61" s="37">
        <f t="shared" si="11"/>
        <v>0</v>
      </c>
      <c r="AB61" s="53">
        <f t="shared" ca="1" si="12"/>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c r="AE61">
        <f t="shared" ca="1" si="6"/>
        <v>0</v>
      </c>
      <c r="AF61" s="5">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
+SUMIF(INDIRECT("'Output 8'!$H$4:$H$"&amp;$C$11),Analysis!Q61,INDIRECT("'Output 8'!$w$4:$w$"&amp;$C$11))
+SUMIF(INDIRECT("'Output 9'!$H$4:$H$"&amp;$C$12),Analysis!Q61,INDIRECT("'Output 9'!$w$4:$w$"&amp;$C$12))
+SUMIF(INDIRECT("'Output 10'!$H$4:$H$"&amp;$C$13),Analysis!Q61,INDIRECT("'Output 10'!$w$4:$w$"&amp;$C$13))</f>
        <v>0</v>
      </c>
      <c r="AG61" s="5">
        <f>SUMIF('Unplanned Outputs'!$E$4:$E$500,Analysis!Q61,'Unplanned Outputs'!$T$4:$T$500)</f>
        <v>0</v>
      </c>
    </row>
    <row r="62" spans="17:33">
      <c r="Q62" s="31" t="s">
        <v>459</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0"/>
        <v>0</v>
      </c>
      <c r="AA62" s="37">
        <f t="shared" si="11"/>
        <v>0</v>
      </c>
      <c r="AB62" s="53">
        <f t="shared" ca="1" si="12"/>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c r="AE62">
        <f t="shared" ca="1" si="6"/>
        <v>0</v>
      </c>
      <c r="AF62" s="5">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
+SUMIF(INDIRECT("'Output 8'!$H$4:$H$"&amp;$C$11),Analysis!Q62,INDIRECT("'Output 8'!$w$4:$w$"&amp;$C$11))
+SUMIF(INDIRECT("'Output 9'!$H$4:$H$"&amp;$C$12),Analysis!Q62,INDIRECT("'Output 9'!$w$4:$w$"&amp;$C$12))
+SUMIF(INDIRECT("'Output 10'!$H$4:$H$"&amp;$C$13),Analysis!Q62,INDIRECT("'Output 10'!$w$4:$w$"&amp;$C$13))</f>
        <v>0</v>
      </c>
      <c r="AG62" s="5">
        <f>SUMIF('Unplanned Outputs'!$E$4:$E$500,Analysis!Q62,'Unplanned Outputs'!$T$4:$T$500)</f>
        <v>0</v>
      </c>
    </row>
    <row r="63" spans="17:33">
      <c r="Q63" s="31" t="s">
        <v>460</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0"/>
        <v>0</v>
      </c>
      <c r="AA63" s="37">
        <f t="shared" si="11"/>
        <v>0</v>
      </c>
      <c r="AB63" s="53">
        <f t="shared" ca="1" si="12"/>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c r="AE63">
        <f t="shared" ca="1" si="6"/>
        <v>0</v>
      </c>
      <c r="AF63" s="5">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
+SUMIF(INDIRECT("'Output 8'!$H$4:$H$"&amp;$C$11),Analysis!Q63,INDIRECT("'Output 8'!$w$4:$w$"&amp;$C$11))
+SUMIF(INDIRECT("'Output 9'!$H$4:$H$"&amp;$C$12),Analysis!Q63,INDIRECT("'Output 9'!$w$4:$w$"&amp;$C$12))
+SUMIF(INDIRECT("'Output 10'!$H$4:$H$"&amp;$C$13),Analysis!Q63,INDIRECT("'Output 10'!$w$4:$w$"&amp;$C$13))</f>
        <v>0</v>
      </c>
      <c r="AG63" s="5">
        <f>SUMIF('Unplanned Outputs'!$E$4:$E$500,Analysis!Q63,'Unplanned Outputs'!$T$4:$T$500)</f>
        <v>0</v>
      </c>
    </row>
    <row r="64" spans="17:33">
      <c r="Q64" s="31" t="s">
        <v>461</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0"/>
        <v>0</v>
      </c>
      <c r="AA64" s="37">
        <f t="shared" si="11"/>
        <v>0</v>
      </c>
      <c r="AB64" s="53">
        <f t="shared" ca="1" si="12"/>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c r="AE64">
        <f t="shared" ca="1" si="6"/>
        <v>0</v>
      </c>
      <c r="AF64" s="5">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
+SUMIF(INDIRECT("'Output 8'!$H$4:$H$"&amp;$C$11),Analysis!Q64,INDIRECT("'Output 8'!$w$4:$w$"&amp;$C$11))
+SUMIF(INDIRECT("'Output 9'!$H$4:$H$"&amp;$C$12),Analysis!Q64,INDIRECT("'Output 9'!$w$4:$w$"&amp;$C$12))
+SUMIF(INDIRECT("'Output 10'!$H$4:$H$"&amp;$C$13),Analysis!Q64,INDIRECT("'Output 10'!$w$4:$w$"&amp;$C$13))</f>
        <v>0</v>
      </c>
      <c r="AG64" s="5">
        <f>SUMIF('Unplanned Outputs'!$E$4:$E$500,Analysis!Q64,'Unplanned Outputs'!$T$4:$T$500)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0"/>
        <v>0</v>
      </c>
      <c r="AA65" s="37">
        <f t="shared" si="11"/>
        <v>0</v>
      </c>
      <c r="AB65" s="53">
        <f t="shared" ca="1" si="12"/>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c r="AE65">
        <f t="shared" ca="1" si="6"/>
        <v>0</v>
      </c>
      <c r="AF65" s="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
+SUMIF(INDIRECT("'Output 8'!$H$4:$H$"&amp;$C$11),Analysis!Q65,INDIRECT("'Output 8'!$w$4:$w$"&amp;$C$11))
+SUMIF(INDIRECT("'Output 9'!$H$4:$H$"&amp;$C$12),Analysis!Q65,INDIRECT("'Output 9'!$w$4:$w$"&amp;$C$12))
+SUMIF(INDIRECT("'Output 10'!$H$4:$H$"&amp;$C$13),Analysis!Q65,INDIRECT("'Output 10'!$w$4:$w$"&amp;$C$13))</f>
        <v>0</v>
      </c>
      <c r="AG65" s="5">
        <f>SUMIF('Unplanned Outputs'!$E$4:$E$500,Analysis!Q65,'Unplanned Outputs'!$T$4:$T$500)</f>
        <v>0</v>
      </c>
    </row>
    <row r="66" spans="17:33">
      <c r="Q66" s="31" t="s">
        <v>462</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0"/>
        <v>0</v>
      </c>
      <c r="AA66" s="37">
        <f t="shared" si="11"/>
        <v>0</v>
      </c>
      <c r="AB66" s="53">
        <f t="shared" ca="1" si="12"/>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c r="AE66">
        <f t="shared" ca="1" si="6"/>
        <v>0</v>
      </c>
      <c r="AF66" s="5">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
+SUMIF(INDIRECT("'Output 8'!$H$4:$H$"&amp;$C$11),Analysis!Q66,INDIRECT("'Output 8'!$w$4:$w$"&amp;$C$11))
+SUMIF(INDIRECT("'Output 9'!$H$4:$H$"&amp;$C$12),Analysis!Q66,INDIRECT("'Output 9'!$w$4:$w$"&amp;$C$12))
+SUMIF(INDIRECT("'Output 10'!$H$4:$H$"&amp;$C$13),Analysis!Q66,INDIRECT("'Output 10'!$w$4:$w$"&amp;$C$13))</f>
        <v>0</v>
      </c>
      <c r="AG66" s="5">
        <f>SUMIF('Unplanned Outputs'!$E$4:$E$500,Analysis!Q66,'Unplanned Outputs'!$T$4:$T$500)</f>
        <v>0</v>
      </c>
    </row>
    <row r="67" spans="17:33">
      <c r="Q67" s="31" t="s">
        <v>463</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0"/>
        <v>0</v>
      </c>
      <c r="AA67" s="37">
        <f t="shared" si="11"/>
        <v>0</v>
      </c>
      <c r="AB67" s="53">
        <f t="shared" ca="1" si="12"/>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c r="AE67">
        <f t="shared" ca="1" si="6"/>
        <v>0</v>
      </c>
      <c r="AF67" s="5">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
+SUMIF(INDIRECT("'Output 8'!$H$4:$H$"&amp;$C$11),Analysis!Q67,INDIRECT("'Output 8'!$w$4:$w$"&amp;$C$11))
+SUMIF(INDIRECT("'Output 9'!$H$4:$H$"&amp;$C$12),Analysis!Q67,INDIRECT("'Output 9'!$w$4:$w$"&amp;$C$12))
+SUMIF(INDIRECT("'Output 10'!$H$4:$H$"&amp;$C$13),Analysis!Q67,INDIRECT("'Output 10'!$w$4:$w$"&amp;$C$13))</f>
        <v>0</v>
      </c>
      <c r="AG67" s="5">
        <f>SUMIF('Unplanned Outputs'!$E$4:$E$500,Analysis!Q67,'Unplanned Outputs'!$T$4:$T$500)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3">SUM(R68:T68)</f>
        <v>0</v>
      </c>
      <c r="AA68" s="37">
        <f t="shared" ref="AA68:AA80" si="14">SUM(V68:X68)</f>
        <v>0</v>
      </c>
      <c r="AB68" s="53">
        <f t="shared" ref="AB68:AB80" ca="1" si="15">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c r="AE68">
        <f t="shared" ca="1" si="6"/>
        <v>0</v>
      </c>
      <c r="AF68" s="5">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
+SUMIF(INDIRECT("'Output 8'!$H$4:$H$"&amp;$C$11),Analysis!Q68,INDIRECT("'Output 8'!$w$4:$w$"&amp;$C$11))
+SUMIF(INDIRECT("'Output 9'!$H$4:$H$"&amp;$C$12),Analysis!Q68,INDIRECT("'Output 9'!$w$4:$w$"&amp;$C$12))
+SUMIF(INDIRECT("'Output 10'!$H$4:$H$"&amp;$C$13),Analysis!Q68,INDIRECT("'Output 10'!$w$4:$w$"&amp;$C$13))</f>
        <v>0</v>
      </c>
      <c r="AG68" s="5">
        <f>SUMIF('Unplanned Outputs'!$E$4:$E$500,Analysis!Q68,'Unplanned Outputs'!$T$4:$T$500)</f>
        <v>0</v>
      </c>
    </row>
    <row r="69" spans="17:33">
      <c r="Q69" s="31" t="s">
        <v>464</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3"/>
        <v>0</v>
      </c>
      <c r="AA69" s="37">
        <f t="shared" si="14"/>
        <v>0</v>
      </c>
      <c r="AB69" s="53">
        <f t="shared" ca="1" si="15"/>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c r="AE69">
        <f t="shared" ref="AE69:AE80" ca="1" si="16">SUM(AF69:AG69)</f>
        <v>0</v>
      </c>
      <c r="AF69" s="5">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
+SUMIF(INDIRECT("'Output 8'!$H$4:$H$"&amp;$C$11),Analysis!Q69,INDIRECT("'Output 8'!$w$4:$w$"&amp;$C$11))
+SUMIF(INDIRECT("'Output 9'!$H$4:$H$"&amp;$C$12),Analysis!Q69,INDIRECT("'Output 9'!$w$4:$w$"&amp;$C$12))
+SUMIF(INDIRECT("'Output 10'!$H$4:$H$"&amp;$C$13),Analysis!Q69,INDIRECT("'Output 10'!$w$4:$w$"&amp;$C$13))</f>
        <v>0</v>
      </c>
      <c r="AG69" s="5">
        <f>SUMIF('Unplanned Outputs'!$E$4:$E$500,Analysis!Q69,'Unplanned Outputs'!$T$4:$T$500)</f>
        <v>0</v>
      </c>
    </row>
    <row r="70" spans="17:33">
      <c r="Q70" s="31" t="s">
        <v>465</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3"/>
        <v>0</v>
      </c>
      <c r="AA70" s="37">
        <f t="shared" si="14"/>
        <v>0</v>
      </c>
      <c r="AB70" s="53">
        <f t="shared" ca="1" si="15"/>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c r="AE70">
        <f t="shared" ca="1" si="16"/>
        <v>0</v>
      </c>
      <c r="AF70" s="5">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
+SUMIF(INDIRECT("'Output 8'!$H$4:$H$"&amp;$C$11),Analysis!Q70,INDIRECT("'Output 8'!$w$4:$w$"&amp;$C$11))
+SUMIF(INDIRECT("'Output 9'!$H$4:$H$"&amp;$C$12),Analysis!Q70,INDIRECT("'Output 9'!$w$4:$w$"&amp;$C$12))
+SUMIF(INDIRECT("'Output 10'!$H$4:$H$"&amp;$C$13),Analysis!Q70,INDIRECT("'Output 10'!$w$4:$w$"&amp;$C$13))</f>
        <v>0</v>
      </c>
      <c r="AG70" s="5">
        <f>SUMIF('Unplanned Outputs'!$E$4:$E$500,Analysis!Q70,'Unplanned Outputs'!$T$4:$T$500)</f>
        <v>0</v>
      </c>
    </row>
    <row r="71" spans="17:33">
      <c r="Q71" s="31" t="s">
        <v>466</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3"/>
        <v>0</v>
      </c>
      <c r="AA71" s="37">
        <f t="shared" si="14"/>
        <v>0</v>
      </c>
      <c r="AB71" s="53">
        <f t="shared" ca="1" si="15"/>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c r="AE71">
        <f t="shared" ca="1" si="16"/>
        <v>0</v>
      </c>
      <c r="AF71" s="5">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
+SUMIF(INDIRECT("'Output 8'!$H$4:$H$"&amp;$C$11),Analysis!Q71,INDIRECT("'Output 8'!$w$4:$w$"&amp;$C$11))
+SUMIF(INDIRECT("'Output 9'!$H$4:$H$"&amp;$C$12),Analysis!Q71,INDIRECT("'Output 9'!$w$4:$w$"&amp;$C$12))
+SUMIF(INDIRECT("'Output 10'!$H$4:$H$"&amp;$C$13),Analysis!Q71,INDIRECT("'Output 10'!$w$4:$w$"&amp;$C$13))</f>
        <v>0</v>
      </c>
      <c r="AG71" s="5">
        <f>SUMIF('Unplanned Outputs'!$E$4:$E$500,Analysis!Q71,'Unplanned Outputs'!$T$4:$T$500)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ca="1" si="13"/>
        <v>0</v>
      </c>
      <c r="AA72" s="37">
        <f t="shared" si="14"/>
        <v>0</v>
      </c>
      <c r="AB72" s="53">
        <f t="shared" ref="AB72:AB75" ca="1" si="17">AA72+Z72</f>
        <v>0</v>
      </c>
      <c r="AC72"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c r="AE72">
        <f t="shared" ca="1" si="16"/>
        <v>0</v>
      </c>
      <c r="AF72" s="5">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
+SUMIF(INDIRECT("'Output 8'!$H$4:$H$"&amp;$C$11),Analysis!Q72,INDIRECT("'Output 8'!$w$4:$w$"&amp;$C$11))
+SUMIF(INDIRECT("'Output 9'!$H$4:$H$"&amp;$C$12),Analysis!Q72,INDIRECT("'Output 9'!$w$4:$w$"&amp;$C$12))
+SUMIF(INDIRECT("'Output 10'!$H$4:$H$"&amp;$C$13),Analysis!Q72,INDIRECT("'Output 10'!$w$4:$w$"&amp;$C$13))</f>
        <v>0</v>
      </c>
      <c r="AG72" s="5">
        <f>SUMIF('Unplanned Outputs'!$E$4:$E$500,Analysis!Q72,'Unplanned Outputs'!$T$4:$T$500)</f>
        <v>0</v>
      </c>
    </row>
    <row r="73" spans="17:33">
      <c r="Q73" s="31" t="s">
        <v>467</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3"/>
        <v>0</v>
      </c>
      <c r="AA73" s="37">
        <f t="shared" si="14"/>
        <v>0</v>
      </c>
      <c r="AB73" s="53">
        <f t="shared" ca="1" si="17"/>
        <v>0</v>
      </c>
      <c r="AC73"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c r="AE73">
        <f t="shared" ca="1" si="16"/>
        <v>0</v>
      </c>
      <c r="AF73" s="5">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
+SUMIF(INDIRECT("'Output 8'!$H$4:$H$"&amp;$C$11),Analysis!Q73,INDIRECT("'Output 8'!$w$4:$w$"&amp;$C$11))
+SUMIF(INDIRECT("'Output 9'!$H$4:$H$"&amp;$C$12),Analysis!Q73,INDIRECT("'Output 9'!$w$4:$w$"&amp;$C$12))
+SUMIF(INDIRECT("'Output 10'!$H$4:$H$"&amp;$C$13),Analysis!Q73,INDIRECT("'Output 10'!$w$4:$w$"&amp;$C$13))</f>
        <v>0</v>
      </c>
      <c r="AG73" s="5">
        <f>SUMIF('Unplanned Outputs'!$E$4:$E$500,Analysis!Q73,'Unplanned Outputs'!$T$4:$T$500)</f>
        <v>0</v>
      </c>
    </row>
    <row r="74" spans="17:33">
      <c r="Q74" s="31" t="s">
        <v>468</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3"/>
        <v>0</v>
      </c>
      <c r="AA74" s="37">
        <f t="shared" si="14"/>
        <v>0</v>
      </c>
      <c r="AB74" s="53">
        <f t="shared" ca="1" si="17"/>
        <v>0</v>
      </c>
      <c r="AC74"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c r="AE74">
        <f t="shared" ca="1" si="16"/>
        <v>0</v>
      </c>
      <c r="AF74" s="5">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
+SUMIF(INDIRECT("'Output 8'!$H$4:$H$"&amp;$C$11),Analysis!Q74,INDIRECT("'Output 8'!$w$4:$w$"&amp;$C$11))
+SUMIF(INDIRECT("'Output 9'!$H$4:$H$"&amp;$C$12),Analysis!Q74,INDIRECT("'Output 9'!$w$4:$w$"&amp;$C$12))
+SUMIF(INDIRECT("'Output 10'!$H$4:$H$"&amp;$C$13),Analysis!Q74,INDIRECT("'Output 10'!$w$4:$w$"&amp;$C$13))</f>
        <v>0</v>
      </c>
      <c r="AG74" s="5">
        <f>SUMIF('Unplanned Outputs'!$E$4:$E$500,Analysis!Q74,'Unplanned Outputs'!$T$4:$T$500)</f>
        <v>0</v>
      </c>
    </row>
    <row r="75" spans="17:33">
      <c r="Q75" s="31" t="s">
        <v>469</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3"/>
        <v>0</v>
      </c>
      <c r="AA75" s="37">
        <f t="shared" si="14"/>
        <v>0</v>
      </c>
      <c r="AB75" s="53">
        <f t="shared" ca="1" si="17"/>
        <v>0</v>
      </c>
      <c r="AC75"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c r="AE75">
        <f t="shared" ca="1" si="16"/>
        <v>0</v>
      </c>
      <c r="AF75" s="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
+SUMIF(INDIRECT("'Output 8'!$H$4:$H$"&amp;$C$11),Analysis!Q75,INDIRECT("'Output 8'!$w$4:$w$"&amp;$C$11))
+SUMIF(INDIRECT("'Output 9'!$H$4:$H$"&amp;$C$12),Analysis!Q75,INDIRECT("'Output 9'!$w$4:$w$"&amp;$C$12))
+SUMIF(INDIRECT("'Output 10'!$H$4:$H$"&amp;$C$13),Analysis!Q75,INDIRECT("'Output 10'!$w$4:$w$"&amp;$C$13))</f>
        <v>0</v>
      </c>
      <c r="AG75" s="5">
        <f>SUMIF('Unplanned Outputs'!$E$4:$E$500,Analysis!Q75,'Unplanned Outputs'!$T$4:$T$500)</f>
        <v>0</v>
      </c>
    </row>
    <row r="76" spans="17:33">
      <c r="Q76" s="31" t="s">
        <v>470</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3"/>
        <v>0</v>
      </c>
      <c r="AA76" s="37">
        <f t="shared" si="14"/>
        <v>0</v>
      </c>
      <c r="AB76" s="53">
        <f t="shared" ca="1" si="15"/>
        <v>0</v>
      </c>
      <c r="AC76" s="64">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c r="AE76">
        <f t="shared" ca="1" si="16"/>
        <v>0</v>
      </c>
      <c r="AF76" s="5">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
+SUMIF(INDIRECT("'Output 8'!$H$4:$H$"&amp;$C$11),Analysis!Q76,INDIRECT("'Output 8'!$w$4:$w$"&amp;$C$11))
+SUMIF(INDIRECT("'Output 9'!$H$4:$H$"&amp;$C$12),Analysis!Q76,INDIRECT("'Output 9'!$w$4:$w$"&amp;$C$12))
+SUMIF(INDIRECT("'Output 10'!$H$4:$H$"&amp;$C$13),Analysis!Q76,INDIRECT("'Output 10'!$w$4:$w$"&amp;$C$13))</f>
        <v>0</v>
      </c>
      <c r="AG76" s="5">
        <f>SUMIF('Unplanned Outputs'!$E$4:$E$500,Analysis!Q76,'Unplanned Outputs'!$T$4:$T$500)</f>
        <v>0</v>
      </c>
    </row>
    <row r="77" spans="17:3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3"/>
        <v>0</v>
      </c>
      <c r="AA77" s="37">
        <f t="shared" si="14"/>
        <v>0</v>
      </c>
      <c r="AB77" s="53">
        <f t="shared" ca="1" si="15"/>
        <v>0</v>
      </c>
      <c r="AC77" s="64">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c r="AE77">
        <f t="shared" ca="1" si="16"/>
        <v>0</v>
      </c>
      <c r="AF77" s="5">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
+SUMIF(INDIRECT("'Output 7'!$H$4:$H$"&amp;$C$10),Analysis!Q77,INDIRECT("'Output 7'!$w$4:$w$"&amp;$C$10))
+SUMIF(INDIRECT("'Output 8'!$H$4:$H$"&amp;$C$11),Analysis!Q77,INDIRECT("'Output 8'!$w$4:$w$"&amp;$C$11))
+SUMIF(INDIRECT("'Output 9'!$H$4:$H$"&amp;$C$12),Analysis!Q77,INDIRECT("'Output 9'!$w$4:$w$"&amp;$C$12))
+SUMIF(INDIRECT("'Output 10'!$H$4:$H$"&amp;$C$13),Analysis!Q77,INDIRECT("'Output 10'!$w$4:$w$"&amp;$C$13))</f>
        <v>0</v>
      </c>
      <c r="AG77" s="5">
        <f>SUMIF('Unplanned Outputs'!$E$4:$E$500,Analysis!Q77,'Unplanned Outputs'!$T$4:$T$500)</f>
        <v>0</v>
      </c>
    </row>
    <row r="78" spans="17:33">
      <c r="Q78" s="31" t="s">
        <v>471</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3"/>
        <v>0</v>
      </c>
      <c r="AA78" s="37">
        <f t="shared" si="14"/>
        <v>0</v>
      </c>
      <c r="AB78" s="53">
        <f t="shared" ca="1" si="15"/>
        <v>0</v>
      </c>
      <c r="AC78" s="64">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c r="AE78">
        <f t="shared" ca="1" si="16"/>
        <v>0</v>
      </c>
      <c r="AF78" s="5">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
+SUMIF(INDIRECT("'Output 7'!$H$4:$H$"&amp;$C$10),Analysis!Q78,INDIRECT("'Output 7'!$w$4:$w$"&amp;$C$10))
+SUMIF(INDIRECT("'Output 8'!$H$4:$H$"&amp;$C$11),Analysis!Q78,INDIRECT("'Output 8'!$w$4:$w$"&amp;$C$11))
+SUMIF(INDIRECT("'Output 9'!$H$4:$H$"&amp;$C$12),Analysis!Q78,INDIRECT("'Output 9'!$w$4:$w$"&amp;$C$12))
+SUMIF(INDIRECT("'Output 10'!$H$4:$H$"&amp;$C$13),Analysis!Q78,INDIRECT("'Output 10'!$w$4:$w$"&amp;$C$13))</f>
        <v>0</v>
      </c>
      <c r="AG78" s="5">
        <f>SUMIF('Unplanned Outputs'!$E$4:$E$500,Analysis!Q78,'Unplanned Outputs'!$T$4:$T$500)</f>
        <v>0</v>
      </c>
    </row>
    <row r="79" spans="17:33">
      <c r="Q79" s="31" t="s">
        <v>472</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3"/>
        <v>0</v>
      </c>
      <c r="AA79" s="37">
        <f t="shared" si="14"/>
        <v>0</v>
      </c>
      <c r="AB79" s="53">
        <f t="shared" ca="1" si="15"/>
        <v>0</v>
      </c>
      <c r="AC79" s="64">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c r="AE79">
        <f t="shared" ca="1" si="16"/>
        <v>0</v>
      </c>
      <c r="AF79" s="5">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
+SUMIF(INDIRECT("'Output 7'!$H$4:$H$"&amp;$C$10),Analysis!Q79,INDIRECT("'Output 7'!$w$4:$w$"&amp;$C$10))
+SUMIF(INDIRECT("'Output 8'!$H$4:$H$"&amp;$C$11),Analysis!Q79,INDIRECT("'Output 8'!$w$4:$w$"&amp;$C$11))
+SUMIF(INDIRECT("'Output 9'!$H$4:$H$"&amp;$C$12),Analysis!Q79,INDIRECT("'Output 9'!$w$4:$w$"&amp;$C$12))
+SUMIF(INDIRECT("'Output 10'!$H$4:$H$"&amp;$C$13),Analysis!Q79,INDIRECT("'Output 10'!$w$4:$w$"&amp;$C$13))</f>
        <v>0</v>
      </c>
      <c r="AG79" s="5">
        <f>SUMIF('Unplanned Outputs'!$E$4:$E$500,Analysis!Q79,'Unplanned Outputs'!$T$4:$T$500)</f>
        <v>0</v>
      </c>
    </row>
    <row r="80" spans="17:33">
      <c r="Q80" s="31" t="s">
        <v>473</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3"/>
        <v>0</v>
      </c>
      <c r="AA80" s="37">
        <f t="shared" si="14"/>
        <v>0</v>
      </c>
      <c r="AB80" s="53">
        <f t="shared" ca="1" si="15"/>
        <v>0</v>
      </c>
      <c r="AC80" s="65">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c r="AE80">
        <f t="shared" ca="1" si="16"/>
        <v>0</v>
      </c>
      <c r="AF80" s="5">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
+SUMIF(INDIRECT("'Output 7'!$H$4:$H$"&amp;$C$10),Analysis!Q80,INDIRECT("'Output 7'!$w$4:$w$"&amp;$C$10))
+SUMIF(INDIRECT("'Output 8'!$H$4:$H$"&amp;$C$11),Analysis!Q80,INDIRECT("'Output 8'!$w$4:$w$"&amp;$C$11))
+SUMIF(INDIRECT("'Output 9'!$H$4:$H$"&amp;$C$12),Analysis!Q80,INDIRECT("'Output 9'!$w$4:$w$"&amp;$C$12))
+SUMIF(INDIRECT("'Output 10'!$H$4:$H$"&amp;$C$13),Analysis!Q80,INDIRECT("'Output 10'!$w$4:$w$"&amp;$C$13))</f>
        <v>0</v>
      </c>
      <c r="AG80" s="5">
        <f>SUMIF('Unplanned Outputs'!$E$4:$E$500,Analysis!Q80,'Unplanned Outputs'!$T$4:$T$500)</f>
        <v>0</v>
      </c>
    </row>
  </sheetData>
  <mergeCells count="6">
    <mergeCell ref="A1:C2"/>
    <mergeCell ref="E1:O2"/>
    <mergeCell ref="V2:X2"/>
    <mergeCell ref="R2:T2"/>
    <mergeCell ref="Z2:AC2"/>
    <mergeCell ref="R1:AC1"/>
  </mergeCells>
  <phoneticPr fontId="14" type="noConversion"/>
  <conditionalFormatting sqref="F4:F35">
    <cfRule type="notContainsText" dxfId="4" priority="6" operator="notContains" text="O.">
      <formula>ISERROR(SEARCH("O.",F4))</formula>
    </cfRule>
  </conditionalFormatting>
  <conditionalFormatting sqref="F4:O4 F5:K34 L5:O25 L26:L34 M26:O40">
    <cfRule type="containsErrors" dxfId="3" priority="9">
      <formula>ISERROR(F4)</formula>
    </cfRule>
  </conditionalFormatting>
  <conditionalFormatting sqref="G4:O4 L5:O25 G5:K34 L26:L34 M26:O40">
    <cfRule type="cellIs" dxfId="2" priority="4" operator="greaterThanOrEqual">
      <formula>1</formula>
    </cfRule>
  </conditionalFormatting>
  <conditionalFormatting sqref="R4:X80 Z4:AC80">
    <cfRule type="cellIs" dxfId="1" priority="8" operator="equal">
      <formula>0</formula>
    </cfRule>
  </conditionalFormatting>
  <conditionalFormatting sqref="AF4:AG80">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Normal="100" workbookViewId="0">
      <selection activeCell="B8" sqref="B8"/>
    </sheetView>
  </sheetViews>
  <sheetFormatPr defaultColWidth="8.85546875" defaultRowHeight="14.45"/>
  <cols>
    <col min="2" max="2" width="73.42578125" customWidth="1"/>
    <col min="3" max="3" width="72.42578125" customWidth="1"/>
  </cols>
  <sheetData>
    <row r="1" spans="1:3">
      <c r="A1" s="43" t="s">
        <v>5</v>
      </c>
      <c r="B1" s="44" t="s">
        <v>6</v>
      </c>
      <c r="C1" s="44" t="s">
        <v>7</v>
      </c>
    </row>
    <row r="2" spans="1:3" ht="72">
      <c r="A2" s="45">
        <v>44470</v>
      </c>
      <c r="B2" s="46" t="s">
        <v>8</v>
      </c>
      <c r="C2" s="46"/>
    </row>
    <row r="3" spans="1:3" ht="49.5" customHeight="1">
      <c r="A3" s="45">
        <v>44501</v>
      </c>
      <c r="B3" s="46" t="s">
        <v>9</v>
      </c>
      <c r="C3" s="47"/>
    </row>
    <row r="4" spans="1:3" ht="28.9">
      <c r="A4" s="45">
        <v>44531</v>
      </c>
      <c r="B4" s="46" t="s">
        <v>10</v>
      </c>
      <c r="C4" s="47"/>
    </row>
    <row r="5" spans="1:3" ht="19.5" customHeight="1">
      <c r="A5" s="45">
        <v>44562</v>
      </c>
      <c r="B5" s="78" t="s">
        <v>11</v>
      </c>
      <c r="C5" s="47"/>
    </row>
    <row r="6" spans="1:3">
      <c r="A6" s="45">
        <v>44593</v>
      </c>
      <c r="B6" s="78" t="s">
        <v>12</v>
      </c>
      <c r="C6" s="47"/>
    </row>
    <row r="7" spans="1:3">
      <c r="A7" s="45">
        <v>44621</v>
      </c>
      <c r="B7" s="46" t="s">
        <v>13</v>
      </c>
      <c r="C7" s="50"/>
    </row>
    <row r="8" spans="1:3">
      <c r="A8" s="45">
        <v>44652</v>
      </c>
      <c r="B8" s="71" t="s">
        <v>14</v>
      </c>
      <c r="C8" s="46"/>
    </row>
    <row r="9" spans="1:3">
      <c r="A9" s="45">
        <v>44682</v>
      </c>
      <c r="B9" s="71" t="s">
        <v>15</v>
      </c>
      <c r="C9" s="46"/>
    </row>
    <row r="10" spans="1:3">
      <c r="A10" s="45">
        <v>44713</v>
      </c>
      <c r="B10" s="71" t="s">
        <v>16</v>
      </c>
      <c r="C10" s="49"/>
    </row>
    <row r="11" spans="1:3">
      <c r="A11" s="45">
        <v>44743</v>
      </c>
      <c r="B11" s="46"/>
      <c r="C11" s="46"/>
    </row>
    <row r="12" spans="1:3">
      <c r="A12" s="45">
        <v>44774</v>
      </c>
      <c r="B12" s="46"/>
      <c r="C12" s="46"/>
    </row>
    <row r="13" spans="1:3">
      <c r="A13" s="45">
        <v>44805</v>
      </c>
      <c r="B13" s="46"/>
      <c r="C13" s="46"/>
    </row>
    <row r="14" spans="1:3">
      <c r="A14" s="45">
        <v>44835</v>
      </c>
      <c r="B14" s="46"/>
      <c r="C14" s="46"/>
    </row>
    <row r="15" spans="1:3">
      <c r="A15" s="45">
        <v>44866</v>
      </c>
      <c r="B15" s="46"/>
      <c r="C15" s="46"/>
    </row>
    <row r="16" spans="1:3">
      <c r="A16" s="45">
        <v>44896</v>
      </c>
      <c r="B16" s="46"/>
      <c r="C16" s="46"/>
    </row>
    <row r="17" spans="1:3">
      <c r="A17" s="45">
        <v>44927</v>
      </c>
      <c r="B17" s="46"/>
      <c r="C17" s="46"/>
    </row>
    <row r="18" spans="1:3">
      <c r="A18" s="45">
        <v>44958</v>
      </c>
      <c r="B18" s="46"/>
      <c r="C18" s="46"/>
    </row>
    <row r="19" spans="1:3">
      <c r="A19" s="45">
        <v>44986</v>
      </c>
      <c r="B19" s="46"/>
      <c r="C19" s="46"/>
    </row>
    <row r="20" spans="1:3">
      <c r="A20" s="45">
        <v>45017</v>
      </c>
      <c r="B20" s="46"/>
      <c r="C20" s="46"/>
    </row>
    <row r="21" spans="1:3">
      <c r="A21" s="45">
        <v>45047</v>
      </c>
      <c r="B21" s="46"/>
      <c r="C21" s="46"/>
    </row>
    <row r="22" spans="1:3">
      <c r="A22" s="45">
        <v>45078</v>
      </c>
      <c r="B22" s="46"/>
      <c r="C22" s="46"/>
    </row>
    <row r="23" spans="1:3">
      <c r="A23" s="45">
        <v>45108</v>
      </c>
      <c r="B23" s="46"/>
      <c r="C23" s="46"/>
    </row>
    <row r="24" spans="1:3">
      <c r="A24" s="45">
        <v>45139</v>
      </c>
      <c r="B24" s="46"/>
      <c r="C24" s="46"/>
    </row>
    <row r="25" spans="1:3">
      <c r="A25" s="45">
        <v>45170</v>
      </c>
      <c r="B25" s="46"/>
      <c r="C25" s="4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1"/>
  <sheetViews>
    <sheetView zoomScale="70" zoomScaleNormal="70" workbookViewId="0">
      <selection sqref="A1:A2"/>
    </sheetView>
  </sheetViews>
  <sheetFormatPr defaultColWidth="8.85546875" defaultRowHeight="14.45"/>
  <cols>
    <col min="1" max="1" width="16" style="2" customWidth="1"/>
    <col min="2" max="2" width="9.140625" style="2" customWidth="1"/>
    <col min="3" max="3" width="32.42578125" style="3" customWidth="1"/>
    <col min="4" max="4" width="11.5703125" style="3" customWidth="1"/>
    <col min="5" max="5" width="52.42578125" style="3" customWidth="1"/>
    <col min="6" max="6" width="25.85546875" style="3" customWidth="1"/>
    <col min="7" max="8" width="15.140625" style="3" customWidth="1"/>
    <col min="9" max="9" width="67.42578125" style="3" customWidth="1"/>
    <col min="10" max="10" width="44.5703125" style="3" customWidth="1"/>
    <col min="11" max="11" width="18.42578125" customWidth="1"/>
    <col min="12" max="12" width="35.140625" customWidth="1"/>
    <col min="13" max="13" width="15.5703125" customWidth="1"/>
    <col min="14" max="14" width="47.42578125" customWidth="1"/>
    <col min="15" max="16384" width="8.85546875" style="3"/>
  </cols>
  <sheetData>
    <row r="1" spans="1:10" ht="15.75" customHeight="1">
      <c r="A1" s="83" t="s">
        <v>17</v>
      </c>
      <c r="B1" s="84" t="s">
        <v>18</v>
      </c>
      <c r="C1" s="84"/>
      <c r="D1" s="84"/>
      <c r="E1" s="84"/>
      <c r="F1" s="84"/>
      <c r="G1" s="84"/>
      <c r="H1" s="84"/>
      <c r="I1" s="84"/>
      <c r="J1" s="84"/>
    </row>
    <row r="2" spans="1:10" ht="15.75" customHeight="1">
      <c r="A2" s="83"/>
      <c r="B2" s="84"/>
      <c r="C2" s="84"/>
      <c r="D2" s="84"/>
      <c r="E2" s="84"/>
      <c r="F2" s="84"/>
      <c r="G2" s="84"/>
      <c r="H2" s="84"/>
      <c r="I2" s="84"/>
      <c r="J2" s="84"/>
    </row>
    <row r="3" spans="1:10" ht="27.75" customHeight="1">
      <c r="A3" s="81" t="s">
        <v>19</v>
      </c>
      <c r="B3" s="81"/>
      <c r="C3" s="81"/>
      <c r="D3" s="82" t="s">
        <v>20</v>
      </c>
      <c r="E3" s="82"/>
      <c r="F3" s="82"/>
      <c r="G3" s="82"/>
      <c r="H3" s="82"/>
      <c r="I3" s="82"/>
      <c r="J3" s="82"/>
    </row>
    <row r="4" spans="1:10" ht="46.5" customHeight="1">
      <c r="A4" s="12"/>
      <c r="B4" s="12" t="s">
        <v>21</v>
      </c>
      <c r="C4" s="12" t="s">
        <v>22</v>
      </c>
      <c r="D4" s="12" t="s">
        <v>23</v>
      </c>
      <c r="E4" s="12" t="s">
        <v>24</v>
      </c>
      <c r="F4" s="12" t="s">
        <v>25</v>
      </c>
      <c r="G4" s="12" t="s">
        <v>26</v>
      </c>
      <c r="H4" s="12" t="s">
        <v>27</v>
      </c>
      <c r="I4" s="12" t="s">
        <v>28</v>
      </c>
      <c r="J4" s="12" t="s">
        <v>29</v>
      </c>
    </row>
    <row r="5" spans="1:10" ht="43.5" customHeight="1">
      <c r="A5" s="83" t="s">
        <v>19</v>
      </c>
      <c r="B5" s="88" t="s">
        <v>30</v>
      </c>
      <c r="C5" s="87" t="s">
        <v>31</v>
      </c>
      <c r="D5" s="23" t="s">
        <v>32</v>
      </c>
      <c r="E5" s="21" t="s">
        <v>33</v>
      </c>
      <c r="F5" s="29" t="s">
        <v>34</v>
      </c>
      <c r="G5" s="2" t="s">
        <v>35</v>
      </c>
      <c r="H5" s="2" t="s">
        <v>36</v>
      </c>
      <c r="I5" s="1" t="s">
        <v>37</v>
      </c>
      <c r="J5" s="85" t="s">
        <v>38</v>
      </c>
    </row>
    <row r="6" spans="1:10" ht="43.15">
      <c r="A6" s="83"/>
      <c r="B6" s="88"/>
      <c r="C6" s="87"/>
      <c r="D6" s="18" t="s">
        <v>39</v>
      </c>
      <c r="E6" s="75" t="s">
        <v>40</v>
      </c>
      <c r="F6" s="29" t="s">
        <v>41</v>
      </c>
      <c r="G6" s="2" t="s">
        <v>35</v>
      </c>
      <c r="H6" s="2" t="s">
        <v>36</v>
      </c>
      <c r="I6" s="21" t="s">
        <v>42</v>
      </c>
      <c r="J6" s="86"/>
    </row>
    <row r="7" spans="1:10" ht="72" customHeight="1">
      <c r="A7" s="83"/>
      <c r="B7" s="88"/>
      <c r="C7" s="87"/>
      <c r="D7" s="18" t="s">
        <v>43</v>
      </c>
      <c r="E7" s="3" t="s">
        <v>44</v>
      </c>
      <c r="F7" s="29">
        <v>2</v>
      </c>
      <c r="G7" s="2" t="s">
        <v>35</v>
      </c>
      <c r="H7" s="2" t="s">
        <v>45</v>
      </c>
      <c r="I7" s="1" t="s">
        <v>46</v>
      </c>
      <c r="J7" s="86"/>
    </row>
    <row r="8" spans="1:10">
      <c r="B8" s="88"/>
      <c r="C8" s="87"/>
      <c r="D8" s="23"/>
      <c r="F8" s="70"/>
      <c r="G8"/>
      <c r="H8"/>
      <c r="I8" s="62"/>
    </row>
    <row r="9" spans="1:10">
      <c r="C9" s="69"/>
      <c r="G9"/>
      <c r="H9"/>
      <c r="I9" s="62"/>
    </row>
    <row r="10" spans="1:10">
      <c r="C10" s="69"/>
      <c r="G10"/>
      <c r="H10"/>
      <c r="I10" s="62"/>
    </row>
    <row r="11" spans="1:10">
      <c r="G11"/>
      <c r="H11"/>
      <c r="I11" s="62"/>
    </row>
    <row r="12" spans="1:10">
      <c r="C12" s="73"/>
      <c r="G12"/>
      <c r="H12"/>
      <c r="I12" s="74"/>
    </row>
    <row r="13" spans="1:10">
      <c r="C13" s="72"/>
      <c r="F13" s="62" t="s">
        <v>47</v>
      </c>
      <c r="G13"/>
      <c r="H13"/>
    </row>
    <row r="14" spans="1:10">
      <c r="F14" s="62" t="s">
        <v>48</v>
      </c>
      <c r="G14"/>
      <c r="H14"/>
      <c r="I14" s="62"/>
    </row>
    <row r="15" spans="1:10">
      <c r="F15" s="62" t="s">
        <v>49</v>
      </c>
      <c r="G15"/>
      <c r="H15"/>
    </row>
    <row r="16" spans="1:10">
      <c r="F16" s="62" t="s">
        <v>50</v>
      </c>
    </row>
    <row r="17" spans="6:11">
      <c r="F17" s="62" t="s">
        <v>51</v>
      </c>
      <c r="G17" s="7"/>
      <c r="H17"/>
    </row>
    <row r="18" spans="6:11">
      <c r="F18" t="s">
        <v>52</v>
      </c>
      <c r="G18" s="51"/>
      <c r="H18"/>
    </row>
    <row r="19" spans="6:11" ht="21" customHeight="1">
      <c r="F19" s="62" t="s">
        <v>53</v>
      </c>
      <c r="G19" s="22"/>
      <c r="H19"/>
    </row>
    <row r="20" spans="6:11">
      <c r="F20" t="s">
        <v>54</v>
      </c>
      <c r="G20" s="22"/>
    </row>
    <row r="21" spans="6:11">
      <c r="G21" s="22"/>
      <c r="H21"/>
    </row>
    <row r="22" spans="6:11">
      <c r="F22" s="21"/>
      <c r="G22" s="29"/>
      <c r="H22"/>
    </row>
    <row r="23" spans="6:11">
      <c r="G23"/>
    </row>
    <row r="24" spans="6:11" ht="48" customHeight="1">
      <c r="F24" s="21"/>
    </row>
    <row r="25" spans="6:11">
      <c r="F25"/>
      <c r="G25"/>
      <c r="J25" s="21"/>
      <c r="K25" s="3"/>
    </row>
    <row r="26" spans="6:11">
      <c r="F26" s="21"/>
      <c r="H26"/>
      <c r="K26" s="3"/>
    </row>
    <row r="27" spans="6:11">
      <c r="G27"/>
      <c r="K27" s="3"/>
    </row>
    <row r="28" spans="6:11">
      <c r="K28" s="3"/>
    </row>
    <row r="29" spans="6:11">
      <c r="G29"/>
      <c r="K29" s="3"/>
    </row>
    <row r="30" spans="6:11">
      <c r="F30" s="21"/>
      <c r="J30" s="21"/>
      <c r="K30" s="3"/>
    </row>
    <row r="31" spans="6:11">
      <c r="F31"/>
      <c r="G31"/>
      <c r="H31"/>
      <c r="I31"/>
      <c r="J31"/>
    </row>
  </sheetData>
  <mergeCells count="8">
    <mergeCell ref="A3:C3"/>
    <mergeCell ref="D3:J3"/>
    <mergeCell ref="A1:A2"/>
    <mergeCell ref="B1:J2"/>
    <mergeCell ref="A5:A7"/>
    <mergeCell ref="J5:J7"/>
    <mergeCell ref="C5:C8"/>
    <mergeCell ref="B5:B8"/>
  </mergeCells>
  <phoneticPr fontId="1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B16"/>
  <sheetViews>
    <sheetView tabSelected="1" zoomScale="70" zoomScaleNormal="70" workbookViewId="0">
      <pane xSplit="8" ySplit="3" topLeftCell="U6" activePane="bottomRight" state="frozen"/>
      <selection pane="bottomRight" activeCell="U7" sqref="U7:V7"/>
      <selection pane="bottomLeft" sqref="A1:A2"/>
      <selection pane="topRight" sqref="A1:A2"/>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5703125" style="15" customWidth="1"/>
    <col min="9" max="9" width="67" style="15" customWidth="1"/>
    <col min="10" max="10" width="44.5703125" style="15" customWidth="1"/>
    <col min="11" max="11" width="9.85546875" style="16" customWidth="1"/>
    <col min="12" max="12" width="55" style="15" customWidth="1"/>
    <col min="13" max="13" width="9.85546875" style="16" customWidth="1"/>
    <col min="14" max="14" width="55.5703125" style="15" customWidth="1"/>
    <col min="15" max="15" width="9.85546875" style="16" customWidth="1"/>
    <col min="16" max="16" width="55.42578125" style="15" customWidth="1"/>
    <col min="17" max="17" width="10" style="16" customWidth="1"/>
    <col min="18" max="18" width="55.42578125" style="15" customWidth="1"/>
    <col min="19" max="19" width="10.140625" style="15" customWidth="1"/>
    <col min="20" max="20" width="56" style="15" customWidth="1"/>
    <col min="21" max="21" width="10.140625" style="16" customWidth="1"/>
    <col min="22" max="22" width="59.42578125" style="15" customWidth="1"/>
    <col min="23" max="23" width="0" style="15" hidden="1" customWidth="1"/>
    <col min="24" max="24" width="35.85546875" style="15" hidden="1" customWidth="1"/>
    <col min="25" max="26" width="8.5703125" style="15" customWidth="1"/>
    <col min="27"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3" t="s">
        <v>24</v>
      </c>
      <c r="F2" s="83" t="s">
        <v>60</v>
      </c>
      <c r="G2" s="83" t="s">
        <v>61</v>
      </c>
      <c r="H2" s="83" t="s">
        <v>62</v>
      </c>
      <c r="I2" s="83"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COUNTIF(D4:D7,"&lt;&gt;")</f>
        <v>4</v>
      </c>
      <c r="B3" s="83"/>
      <c r="C3" s="83"/>
      <c r="D3" s="83"/>
      <c r="E3" s="83"/>
      <c r="F3" s="83"/>
      <c r="G3" s="83"/>
      <c r="H3" s="83"/>
      <c r="I3" s="83"/>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75" customHeight="1">
      <c r="A4" s="83" t="s">
        <v>72</v>
      </c>
      <c r="B4" s="88" t="s">
        <v>73</v>
      </c>
      <c r="C4" s="89" t="s">
        <v>74</v>
      </c>
      <c r="D4" s="23" t="s">
        <v>75</v>
      </c>
      <c r="E4" s="27" t="s">
        <v>76</v>
      </c>
      <c r="F4" s="2">
        <v>1</v>
      </c>
      <c r="G4" s="2" t="s">
        <v>77</v>
      </c>
      <c r="H4" s="2" t="s">
        <v>78</v>
      </c>
      <c r="I4" s="27" t="s">
        <v>79</v>
      </c>
      <c r="J4" s="85" t="s">
        <v>80</v>
      </c>
      <c r="K4" s="2"/>
      <c r="L4" s="25"/>
      <c r="M4" s="7"/>
      <c r="N4" s="25"/>
      <c r="O4" s="29">
        <v>0</v>
      </c>
      <c r="P4" s="25" t="s">
        <v>81</v>
      </c>
      <c r="Q4" s="2">
        <v>1</v>
      </c>
      <c r="R4" s="25" t="s">
        <v>82</v>
      </c>
      <c r="S4" s="29"/>
      <c r="T4" s="76" t="s">
        <v>83</v>
      </c>
      <c r="U4" s="14"/>
      <c r="V4" s="25"/>
    </row>
    <row r="5" spans="1:28" ht="43.15">
      <c r="A5" s="83"/>
      <c r="B5" s="88"/>
      <c r="C5" s="89"/>
      <c r="D5" s="18" t="s">
        <v>84</v>
      </c>
      <c r="E5" s="27" t="s">
        <v>85</v>
      </c>
      <c r="F5" s="2">
        <v>1</v>
      </c>
      <c r="G5" s="2" t="s">
        <v>77</v>
      </c>
      <c r="H5" s="2" t="s">
        <v>78</v>
      </c>
      <c r="I5" s="27" t="s">
        <v>86</v>
      </c>
      <c r="J5" s="86"/>
      <c r="K5" s="2"/>
      <c r="L5" s="25"/>
      <c r="M5" s="2"/>
      <c r="N5" s="25"/>
      <c r="O5" s="29">
        <v>0</v>
      </c>
      <c r="P5" s="25" t="s">
        <v>87</v>
      </c>
      <c r="Q5" s="2">
        <v>1</v>
      </c>
      <c r="R5" s="27" t="s">
        <v>88</v>
      </c>
      <c r="S5" s="2"/>
      <c r="T5" s="27" t="s">
        <v>89</v>
      </c>
      <c r="U5" s="2"/>
      <c r="V5" s="27" t="s">
        <v>90</v>
      </c>
      <c r="W5" s="59"/>
    </row>
    <row r="6" spans="1:28" ht="135" customHeight="1">
      <c r="A6" s="83"/>
      <c r="B6" s="88"/>
      <c r="C6" s="89"/>
      <c r="D6" s="18" t="s">
        <v>91</v>
      </c>
      <c r="E6" s="27" t="s">
        <v>92</v>
      </c>
      <c r="F6" s="2">
        <v>10</v>
      </c>
      <c r="G6" s="2" t="s">
        <v>93</v>
      </c>
      <c r="H6" s="2" t="s">
        <v>94</v>
      </c>
      <c r="I6" s="27" t="s">
        <v>95</v>
      </c>
      <c r="J6" s="86"/>
      <c r="K6" s="2"/>
      <c r="L6" s="25"/>
      <c r="M6" s="2"/>
      <c r="N6" s="25"/>
      <c r="O6" s="29">
        <v>10</v>
      </c>
      <c r="P6" s="25" t="s">
        <v>96</v>
      </c>
      <c r="Q6" s="2">
        <v>10</v>
      </c>
      <c r="R6" s="27" t="s">
        <v>97</v>
      </c>
      <c r="S6" s="2"/>
      <c r="T6" s="27" t="s">
        <v>98</v>
      </c>
      <c r="U6" s="2">
        <v>16</v>
      </c>
      <c r="V6" s="27" t="s">
        <v>99</v>
      </c>
      <c r="W6" s="59"/>
    </row>
    <row r="7" spans="1:28" ht="66.75" customHeight="1">
      <c r="A7" s="83"/>
      <c r="B7" s="88"/>
      <c r="C7" s="89"/>
      <c r="D7" s="18" t="s">
        <v>100</v>
      </c>
      <c r="E7" s="27" t="s">
        <v>101</v>
      </c>
      <c r="F7" s="2">
        <v>1</v>
      </c>
      <c r="G7" s="2" t="s">
        <v>102</v>
      </c>
      <c r="H7" s="2" t="s">
        <v>103</v>
      </c>
      <c r="I7" s="27" t="s">
        <v>104</v>
      </c>
      <c r="J7" s="86"/>
      <c r="K7" s="2"/>
      <c r="L7" s="25"/>
      <c r="M7" s="2"/>
      <c r="N7" s="25"/>
      <c r="O7" s="7">
        <v>0</v>
      </c>
      <c r="P7" s="25" t="s">
        <v>105</v>
      </c>
      <c r="Q7" s="2">
        <v>1</v>
      </c>
      <c r="R7" s="27" t="s">
        <v>106</v>
      </c>
      <c r="S7" s="30"/>
      <c r="T7" s="27"/>
      <c r="U7" s="2"/>
      <c r="V7" s="27" t="s">
        <v>107</v>
      </c>
      <c r="W7" s="59"/>
    </row>
    <row r="8" spans="1:28" ht="30.75" customHeight="1">
      <c r="A8" s="91" t="s">
        <v>6</v>
      </c>
      <c r="B8" s="91"/>
      <c r="C8" s="91"/>
      <c r="D8" s="91"/>
      <c r="E8" s="91"/>
      <c r="F8" s="91"/>
      <c r="G8" s="91"/>
      <c r="H8" s="91"/>
      <c r="I8" s="91"/>
      <c r="J8" s="60"/>
      <c r="K8" s="15"/>
      <c r="M8" s="13"/>
      <c r="Q8" s="10"/>
      <c r="U8" s="10"/>
    </row>
    <row r="9" spans="1:28" ht="30.75" customHeight="1">
      <c r="A9" s="12"/>
      <c r="B9" s="12" t="s">
        <v>108</v>
      </c>
      <c r="C9" s="20"/>
      <c r="D9" s="12" t="s">
        <v>109</v>
      </c>
      <c r="E9" s="12" t="s">
        <v>22</v>
      </c>
      <c r="F9" s="12"/>
      <c r="G9" s="12"/>
      <c r="H9" s="12" t="s">
        <v>110</v>
      </c>
      <c r="I9" s="12" t="s">
        <v>111</v>
      </c>
      <c r="J9" s="11"/>
      <c r="K9" s="15"/>
      <c r="Q9" s="17"/>
      <c r="U9" s="17"/>
    </row>
    <row r="10" spans="1:28" ht="47.25" customHeight="1">
      <c r="A10" s="83" t="s">
        <v>112</v>
      </c>
      <c r="B10" s="88" t="s">
        <v>113</v>
      </c>
      <c r="C10" s="89"/>
      <c r="D10" s="18" t="s">
        <v>114</v>
      </c>
      <c r="E10" s="85"/>
      <c r="F10" s="85"/>
      <c r="G10" s="85"/>
      <c r="H10" s="1"/>
      <c r="I10" s="1"/>
      <c r="J10" s="38"/>
      <c r="K10" s="15"/>
    </row>
    <row r="11" spans="1:28">
      <c r="A11" s="83"/>
      <c r="B11" s="88"/>
      <c r="C11" s="89"/>
      <c r="D11" s="23" t="s">
        <v>115</v>
      </c>
      <c r="E11" s="85"/>
      <c r="F11" s="85"/>
      <c r="G11" s="85"/>
      <c r="H11" s="1"/>
      <c r="I11" s="1"/>
      <c r="J11" s="38"/>
      <c r="K11" s="15"/>
      <c r="M11" s="10"/>
    </row>
    <row r="12" spans="1:28">
      <c r="A12" s="83"/>
      <c r="B12" s="88"/>
      <c r="C12" s="89"/>
      <c r="D12" s="23" t="s">
        <v>116</v>
      </c>
      <c r="E12" s="85"/>
      <c r="F12" s="85"/>
      <c r="G12" s="85"/>
      <c r="H12" s="1"/>
      <c r="I12" s="1"/>
      <c r="J12" s="38"/>
      <c r="K12" s="15"/>
      <c r="M12" s="10"/>
    </row>
    <row r="13" spans="1:28">
      <c r="A13" s="83"/>
      <c r="B13" s="88"/>
      <c r="C13" s="89"/>
      <c r="D13" s="23" t="s">
        <v>117</v>
      </c>
      <c r="E13" s="85"/>
      <c r="F13" s="85"/>
      <c r="G13" s="85"/>
      <c r="H13" s="1"/>
      <c r="I13" s="1"/>
      <c r="J13" s="38"/>
      <c r="K13" s="10"/>
      <c r="M13" s="10"/>
    </row>
    <row r="14" spans="1:28">
      <c r="A14" s="83"/>
      <c r="B14" s="88"/>
      <c r="C14" s="89"/>
      <c r="D14" s="23" t="s">
        <v>118</v>
      </c>
      <c r="E14" s="85"/>
      <c r="F14" s="85"/>
      <c r="G14" s="85"/>
      <c r="H14" s="1"/>
      <c r="I14" s="1"/>
      <c r="J14" s="38"/>
      <c r="K14" s="10"/>
      <c r="M14" s="10"/>
    </row>
    <row r="15" spans="1:28">
      <c r="A15" s="83"/>
      <c r="B15" s="88"/>
      <c r="C15" s="89"/>
      <c r="D15" s="23" t="s">
        <v>119</v>
      </c>
      <c r="E15" s="85"/>
      <c r="F15" s="85"/>
      <c r="G15" s="85"/>
      <c r="H15" s="1"/>
      <c r="I15" s="1"/>
      <c r="J15" s="38"/>
      <c r="K15" s="10"/>
      <c r="M15" s="10"/>
    </row>
    <row r="16" spans="1:28">
      <c r="A16" s="15" t="s">
        <v>120</v>
      </c>
    </row>
  </sheetData>
  <sheetProtection formatCells="0"/>
  <mergeCells count="35">
    <mergeCell ref="Y2:Z2"/>
    <mergeCell ref="AA2:AB2"/>
    <mergeCell ref="W2:X2"/>
    <mergeCell ref="D1:J1"/>
    <mergeCell ref="E11:G11"/>
    <mergeCell ref="U2:V2"/>
    <mergeCell ref="K1:V1"/>
    <mergeCell ref="A8:I8"/>
    <mergeCell ref="E10:G10"/>
    <mergeCell ref="A1:C1"/>
    <mergeCell ref="I2:I3"/>
    <mergeCell ref="J2:J3"/>
    <mergeCell ref="Q2:R2"/>
    <mergeCell ref="S2:T2"/>
    <mergeCell ref="K2:L2"/>
    <mergeCell ref="M2:N2"/>
    <mergeCell ref="O2:P2"/>
    <mergeCell ref="B2:B3"/>
    <mergeCell ref="H2:H3"/>
    <mergeCell ref="A4:A7"/>
    <mergeCell ref="B4:B7"/>
    <mergeCell ref="C4:C7"/>
    <mergeCell ref="J4:J7"/>
    <mergeCell ref="C2:C3"/>
    <mergeCell ref="D2:D3"/>
    <mergeCell ref="E2:E3"/>
    <mergeCell ref="F2:F3"/>
    <mergeCell ref="G2:G3"/>
    <mergeCell ref="A10:A15"/>
    <mergeCell ref="B10:B15"/>
    <mergeCell ref="C10:C15"/>
    <mergeCell ref="E14:G14"/>
    <mergeCell ref="E15:G15"/>
    <mergeCell ref="E13:G13"/>
    <mergeCell ref="E12:G12"/>
  </mergeCells>
  <conditionalFormatting sqref="H10:H15">
    <cfRule type="containsText" dxfId="34" priority="1" operator="containsText" text="Not Started">
      <formula>NOT(ISERROR(SEARCH("Not Started",H10)))</formula>
    </cfRule>
    <cfRule type="containsText" dxfId="33" priority="2" operator="containsText" text="In Progress">
      <formula>NOT(ISERROR(SEARCH("In Progress",H10)))</formula>
    </cfRule>
    <cfRule type="containsText" dxfId="32"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AB13"/>
  <sheetViews>
    <sheetView zoomScale="55" zoomScaleNormal="55" workbookViewId="0">
      <pane xSplit="8" ySplit="3" topLeftCell="R4" activePane="bottomRight" state="frozen"/>
      <selection pane="bottomRight" activeCell="R4" sqref="R4"/>
      <selection pane="bottomLeft" sqref="A1:A2"/>
      <selection pane="topRight" sqref="A1:A2"/>
    </sheetView>
  </sheetViews>
  <sheetFormatPr defaultColWidth="8.5703125" defaultRowHeight="14.45"/>
  <cols>
    <col min="1" max="1" width="16.42578125" style="15" customWidth="1"/>
    <col min="2" max="2" width="10.85546875" style="15" customWidth="1"/>
    <col min="3" max="3" width="38.1406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24.7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ht="29.25" customHeight="1">
      <c r="A3" s="19">
        <f>COUNTIF(D4:D6,"&lt;&gt;")</f>
        <v>2</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87" customHeight="1">
      <c r="A4" s="12" t="s">
        <v>121</v>
      </c>
      <c r="B4" s="9" t="s">
        <v>122</v>
      </c>
      <c r="C4" s="89" t="s">
        <v>123</v>
      </c>
      <c r="D4" s="23" t="s">
        <v>124</v>
      </c>
      <c r="E4" s="27" t="s">
        <v>125</v>
      </c>
      <c r="F4" s="7">
        <v>1</v>
      </c>
      <c r="G4" s="7" t="s">
        <v>126</v>
      </c>
      <c r="H4" s="7" t="s">
        <v>78</v>
      </c>
      <c r="I4" s="7" t="s">
        <v>127</v>
      </c>
      <c r="J4" s="26"/>
      <c r="K4" s="29"/>
      <c r="L4" s="25" t="s">
        <v>128</v>
      </c>
      <c r="M4" s="29"/>
      <c r="N4" s="25" t="s">
        <v>128</v>
      </c>
      <c r="O4" s="29"/>
      <c r="P4" s="25" t="s">
        <v>129</v>
      </c>
      <c r="Q4" s="29">
        <v>0</v>
      </c>
      <c r="R4" s="27" t="s">
        <v>130</v>
      </c>
      <c r="S4" s="29">
        <v>1</v>
      </c>
      <c r="T4" s="25" t="s">
        <v>131</v>
      </c>
      <c r="U4" s="29">
        <v>4</v>
      </c>
      <c r="V4" s="25" t="s">
        <v>132</v>
      </c>
    </row>
    <row r="5" spans="1:28" s="16" customFormat="1" ht="28.9">
      <c r="A5" s="12"/>
      <c r="B5" s="9"/>
      <c r="C5" s="89"/>
      <c r="D5" s="23" t="s">
        <v>133</v>
      </c>
      <c r="E5" s="27" t="s">
        <v>134</v>
      </c>
      <c r="F5" s="7"/>
      <c r="G5" s="7"/>
      <c r="H5" s="29" t="s">
        <v>94</v>
      </c>
      <c r="I5" s="26"/>
      <c r="J5" s="26"/>
      <c r="K5" s="2"/>
      <c r="L5" s="25"/>
      <c r="M5" s="2"/>
      <c r="N5" s="25"/>
      <c r="O5" s="2"/>
      <c r="P5" s="25"/>
      <c r="Q5" s="2"/>
      <c r="R5" s="25"/>
      <c r="S5" s="2"/>
      <c r="T5" s="25"/>
      <c r="U5" s="2"/>
      <c r="V5" s="25"/>
    </row>
    <row r="6" spans="1:28" ht="30.75" customHeight="1">
      <c r="A6" s="91" t="s">
        <v>6</v>
      </c>
      <c r="B6" s="91"/>
      <c r="C6" s="91"/>
      <c r="D6" s="91"/>
      <c r="E6" s="91"/>
      <c r="F6" s="91"/>
      <c r="G6" s="91"/>
      <c r="H6" s="91"/>
      <c r="I6" s="91"/>
      <c r="J6" s="40"/>
      <c r="K6" s="10"/>
      <c r="L6" s="16"/>
      <c r="M6" s="16"/>
      <c r="N6" s="16"/>
      <c r="O6" s="16"/>
      <c r="P6" s="16"/>
      <c r="Q6" s="16"/>
      <c r="R6" s="16"/>
      <c r="S6" s="16"/>
      <c r="T6" s="16"/>
      <c r="U6" s="16"/>
      <c r="V6" s="16"/>
    </row>
    <row r="7" spans="1:28" ht="30.75" customHeight="1">
      <c r="A7" s="12"/>
      <c r="B7" s="12" t="s">
        <v>108</v>
      </c>
      <c r="C7" s="20"/>
      <c r="D7" s="12" t="s">
        <v>109</v>
      </c>
      <c r="E7" s="12" t="s">
        <v>22</v>
      </c>
      <c r="F7" s="12"/>
      <c r="G7" s="12"/>
      <c r="H7" s="12" t="s">
        <v>110</v>
      </c>
      <c r="I7" s="12" t="s">
        <v>111</v>
      </c>
      <c r="J7" s="35"/>
      <c r="K7" s="35"/>
    </row>
    <row r="8" spans="1:28" ht="15" customHeight="1">
      <c r="A8" s="83" t="s">
        <v>135</v>
      </c>
      <c r="B8" s="88" t="s">
        <v>136</v>
      </c>
      <c r="C8" s="89"/>
      <c r="D8" s="18" t="s">
        <v>137</v>
      </c>
      <c r="E8" s="85" t="s">
        <v>138</v>
      </c>
      <c r="F8" s="85"/>
      <c r="G8" s="85"/>
      <c r="H8" s="1" t="s">
        <v>139</v>
      </c>
      <c r="I8" s="1" t="s">
        <v>140</v>
      </c>
      <c r="J8" s="36"/>
      <c r="K8" s="36"/>
    </row>
    <row r="9" spans="1:28" ht="26.25" customHeight="1">
      <c r="A9" s="83"/>
      <c r="B9" s="88"/>
      <c r="C9" s="89"/>
      <c r="D9" s="23" t="s">
        <v>141</v>
      </c>
      <c r="E9" s="85" t="s">
        <v>142</v>
      </c>
      <c r="F9" s="85"/>
      <c r="G9" s="85"/>
      <c r="H9" s="79" t="s">
        <v>143</v>
      </c>
      <c r="I9" s="1" t="s">
        <v>144</v>
      </c>
      <c r="J9" s="36"/>
      <c r="K9" s="36"/>
    </row>
    <row r="10" spans="1:28" ht="27.75" customHeight="1">
      <c r="A10" s="38"/>
      <c r="B10" s="18"/>
      <c r="C10" s="39"/>
      <c r="D10" s="23" t="s">
        <v>145</v>
      </c>
      <c r="E10" s="85" t="s">
        <v>146</v>
      </c>
      <c r="F10" s="85"/>
      <c r="G10" s="85"/>
      <c r="H10" s="1" t="s">
        <v>143</v>
      </c>
      <c r="I10" s="1"/>
    </row>
    <row r="11" spans="1:28">
      <c r="A11" s="13"/>
      <c r="B11" s="9"/>
      <c r="C11" s="23"/>
      <c r="D11" s="18"/>
      <c r="E11" s="41"/>
      <c r="F11" s="41"/>
      <c r="G11" s="41"/>
      <c r="H11" s="41"/>
      <c r="I11" s="41"/>
    </row>
    <row r="12" spans="1:28">
      <c r="F12" s="36"/>
      <c r="G12" s="36"/>
      <c r="H12" s="36"/>
      <c r="I12" s="36"/>
    </row>
    <row r="13" spans="1:28">
      <c r="F13" s="36"/>
      <c r="G13" s="36"/>
      <c r="H13" s="36"/>
      <c r="I13" s="36"/>
    </row>
  </sheetData>
  <mergeCells count="29">
    <mergeCell ref="Y2:Z2"/>
    <mergeCell ref="AA2:AB2"/>
    <mergeCell ref="E10:G10"/>
    <mergeCell ref="W2:X2"/>
    <mergeCell ref="A8:A9"/>
    <mergeCell ref="B8:B9"/>
    <mergeCell ref="C8:C9"/>
    <mergeCell ref="E8:G8"/>
    <mergeCell ref="E9:G9"/>
    <mergeCell ref="A6:I6"/>
    <mergeCell ref="O2:P2"/>
    <mergeCell ref="Q2:R2"/>
    <mergeCell ref="S2:T2"/>
    <mergeCell ref="U2:V2"/>
    <mergeCell ref="C4:C5"/>
    <mergeCell ref="A1:C1"/>
    <mergeCell ref="K1:V1"/>
    <mergeCell ref="B2:B3"/>
    <mergeCell ref="C2:C3"/>
    <mergeCell ref="D2:D3"/>
    <mergeCell ref="E2:E3"/>
    <mergeCell ref="F2:F3"/>
    <mergeCell ref="G2:G3"/>
    <mergeCell ref="H2:H3"/>
    <mergeCell ref="I2:I3"/>
    <mergeCell ref="J2:J3"/>
    <mergeCell ref="K2:L2"/>
    <mergeCell ref="M2:N2"/>
    <mergeCell ref="D1:J1"/>
  </mergeCells>
  <phoneticPr fontId="14" type="noConversion"/>
  <conditionalFormatting sqref="H8:H10">
    <cfRule type="containsText" dxfId="31" priority="1" operator="containsText" text="Not Started">
      <formula>NOT(ISERROR(SEARCH("Not Started",H8)))</formula>
    </cfRule>
    <cfRule type="containsText" dxfId="30" priority="2" operator="containsText" text="In Progress">
      <formula>NOT(ISERROR(SEARCH("In Progress",H8)))</formula>
    </cfRule>
    <cfRule type="containsText" dxfId="29" priority="3" operator="containsText" text="Complete">
      <formula>NOT(ISERROR(SEARCH("Complete",H8)))</formula>
    </cfRule>
  </conditionalFormatting>
  <dataValidations count="1">
    <dataValidation type="list" allowBlank="1" showInputMessage="1" showErrorMessage="1" sqref="H8:H1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B23"/>
  <sheetViews>
    <sheetView zoomScale="70" zoomScaleNormal="70" workbookViewId="0">
      <pane xSplit="8" ySplit="3" topLeftCell="T6" activePane="bottomRight" state="frozen"/>
      <selection pane="bottomRight" activeCell="T5" sqref="T5"/>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32.5703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25" width="8.5703125" style="15"/>
    <col min="26" max="26" width="8.5703125" style="15" customWidth="1"/>
    <col min="27"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COUNTIF(D4:D6,"&lt;&gt;")</f>
        <v>2</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60" customHeight="1">
      <c r="A4" s="83" t="s">
        <v>147</v>
      </c>
      <c r="B4" s="88" t="s">
        <v>148</v>
      </c>
      <c r="C4" s="89" t="s">
        <v>149</v>
      </c>
      <c r="D4" s="23" t="s">
        <v>150</v>
      </c>
      <c r="E4" s="76" t="s">
        <v>151</v>
      </c>
      <c r="F4" s="7">
        <v>1</v>
      </c>
      <c r="G4" s="7" t="s">
        <v>152</v>
      </c>
      <c r="H4" s="2" t="s">
        <v>103</v>
      </c>
      <c r="I4" s="26" t="s">
        <v>153</v>
      </c>
      <c r="J4" s="92" t="s">
        <v>154</v>
      </c>
      <c r="K4" s="29"/>
      <c r="L4" s="25"/>
      <c r="M4" s="29"/>
      <c r="N4" s="25"/>
      <c r="O4" s="29"/>
      <c r="P4" s="25"/>
      <c r="Q4" s="29"/>
      <c r="R4" s="25" t="s">
        <v>155</v>
      </c>
      <c r="S4" s="29"/>
      <c r="T4" s="25" t="s">
        <v>156</v>
      </c>
      <c r="U4" s="29">
        <v>2</v>
      </c>
      <c r="V4" s="25" t="s">
        <v>157</v>
      </c>
      <c r="W4" s="16">
        <v>1</v>
      </c>
      <c r="X4" s="25" t="s">
        <v>158</v>
      </c>
    </row>
    <row r="5" spans="1:28" ht="93" customHeight="1">
      <c r="A5" s="83"/>
      <c r="B5" s="88"/>
      <c r="C5" s="89"/>
      <c r="D5" s="18" t="s">
        <v>159</v>
      </c>
      <c r="E5" s="25" t="s">
        <v>160</v>
      </c>
      <c r="F5" s="7">
        <v>30</v>
      </c>
      <c r="G5" s="7" t="s">
        <v>161</v>
      </c>
      <c r="H5" s="7" t="s">
        <v>94</v>
      </c>
      <c r="I5" s="26" t="s">
        <v>162</v>
      </c>
      <c r="J5" s="92"/>
      <c r="K5" s="29"/>
      <c r="L5" s="25"/>
      <c r="M5" s="29"/>
      <c r="N5" s="25"/>
      <c r="O5"/>
      <c r="P5" s="25"/>
      <c r="Q5" s="29"/>
      <c r="R5" s="25"/>
      <c r="S5" s="29"/>
      <c r="T5" s="25" t="s">
        <v>163</v>
      </c>
      <c r="U5" s="29">
        <f>41+8+10</f>
        <v>59</v>
      </c>
      <c r="V5" s="25" t="s">
        <v>164</v>
      </c>
      <c r="W5" s="15">
        <f>U5</f>
        <v>59</v>
      </c>
      <c r="X5" s="77" t="str">
        <f>V5</f>
        <v xml:space="preserve">41 attendees present, 8 external speakers presented on the progress in their location, and 10 SWG members attended (Nov 2022) </v>
      </c>
    </row>
    <row r="6" spans="1:28" ht="30.75" customHeight="1">
      <c r="A6" s="91" t="s">
        <v>6</v>
      </c>
      <c r="B6" s="91"/>
      <c r="C6" s="91"/>
      <c r="D6" s="91"/>
      <c r="E6" s="91"/>
      <c r="F6" s="91"/>
      <c r="G6" s="91"/>
      <c r="H6" s="91"/>
      <c r="I6" s="91"/>
      <c r="K6" s="16"/>
      <c r="L6" s="16"/>
      <c r="M6" s="16"/>
      <c r="N6" s="16"/>
      <c r="O6" s="16"/>
      <c r="P6" s="16"/>
      <c r="Q6" s="16"/>
      <c r="R6" s="16"/>
      <c r="S6" s="16"/>
      <c r="T6" s="16"/>
      <c r="U6" s="16"/>
      <c r="V6" s="16"/>
    </row>
    <row r="7" spans="1:28" ht="30.75" customHeight="1">
      <c r="A7" s="12"/>
      <c r="B7" s="9" t="s">
        <v>108</v>
      </c>
      <c r="C7" s="23"/>
      <c r="D7" s="9" t="s">
        <v>109</v>
      </c>
      <c r="E7" s="12" t="s">
        <v>22</v>
      </c>
      <c r="F7" s="12"/>
      <c r="G7" s="12"/>
      <c r="H7" s="12" t="s">
        <v>110</v>
      </c>
      <c r="I7" s="12" t="s">
        <v>111</v>
      </c>
    </row>
    <row r="8" spans="1:28" ht="29.25" customHeight="1">
      <c r="A8" s="83" t="s">
        <v>165</v>
      </c>
      <c r="B8" s="88" t="s">
        <v>166</v>
      </c>
      <c r="C8" s="88"/>
      <c r="D8" s="18" t="s">
        <v>167</v>
      </c>
      <c r="E8" s="85" t="s">
        <v>168</v>
      </c>
      <c r="F8" s="85"/>
      <c r="G8" s="85"/>
      <c r="H8" s="1" t="s">
        <v>139</v>
      </c>
      <c r="I8" s="1"/>
    </row>
    <row r="9" spans="1:28" ht="36.75" customHeight="1">
      <c r="A9" s="83"/>
      <c r="B9" s="88"/>
      <c r="C9" s="88"/>
      <c r="D9" s="23" t="s">
        <v>169</v>
      </c>
      <c r="E9" s="85" t="s">
        <v>170</v>
      </c>
      <c r="F9" s="85"/>
      <c r="G9" s="85"/>
      <c r="H9" s="1" t="s">
        <v>139</v>
      </c>
      <c r="I9" s="1" t="s">
        <v>171</v>
      </c>
    </row>
    <row r="10" spans="1:28" ht="32.25" customHeight="1">
      <c r="A10" s="83"/>
      <c r="B10" s="88"/>
      <c r="C10" s="88"/>
      <c r="D10" s="23" t="s">
        <v>172</v>
      </c>
      <c r="E10" s="85" t="s">
        <v>173</v>
      </c>
      <c r="F10" s="85"/>
      <c r="G10" s="85"/>
      <c r="H10" s="1" t="s">
        <v>139</v>
      </c>
      <c r="I10"/>
    </row>
    <row r="11" spans="1:28" ht="29.25" customHeight="1">
      <c r="A11" s="83"/>
      <c r="B11" s="88"/>
      <c r="C11" s="88"/>
      <c r="D11" s="23" t="s">
        <v>174</v>
      </c>
      <c r="E11" s="85" t="s">
        <v>175</v>
      </c>
      <c r="F11" s="85"/>
      <c r="G11" s="85"/>
      <c r="H11" s="1" t="s">
        <v>139</v>
      </c>
      <c r="I11"/>
    </row>
    <row r="12" spans="1:28" ht="14.45" customHeight="1">
      <c r="A12" s="83"/>
      <c r="B12" s="88"/>
      <c r="C12" s="88"/>
      <c r="D12" s="23" t="s">
        <v>176</v>
      </c>
      <c r="E12" s="85" t="s">
        <v>177</v>
      </c>
      <c r="F12" s="85"/>
      <c r="G12" s="85"/>
      <c r="H12" s="1" t="s">
        <v>139</v>
      </c>
      <c r="I12"/>
    </row>
    <row r="13" spans="1:28" ht="14.45" customHeight="1">
      <c r="A13" s="83"/>
      <c r="B13" s="88"/>
      <c r="C13" s="88"/>
      <c r="D13" s="23" t="s">
        <v>178</v>
      </c>
      <c r="E13" s="85" t="s">
        <v>179</v>
      </c>
      <c r="F13" s="85"/>
      <c r="G13" s="85"/>
      <c r="H13" s="1" t="s">
        <v>143</v>
      </c>
      <c r="I13"/>
    </row>
    <row r="14" spans="1:28">
      <c r="A14" s="13"/>
    </row>
    <row r="15" spans="1:28">
      <c r="A15" s="13"/>
    </row>
    <row r="16" spans="1:28">
      <c r="A16" s="38"/>
    </row>
    <row r="17" spans="1:17">
      <c r="A17" s="13"/>
    </row>
    <row r="22" spans="1:17">
      <c r="E22" s="42"/>
      <c r="F22" s="16"/>
      <c r="G22" s="16"/>
      <c r="H22" s="16"/>
    </row>
    <row r="23" spans="1:17">
      <c r="I23" s="16"/>
      <c r="J23" s="16"/>
      <c r="K23" s="42"/>
      <c r="L23" s="42"/>
      <c r="M23" s="42"/>
      <c r="N23" s="42"/>
      <c r="O23" s="42"/>
      <c r="P23" s="42"/>
      <c r="Q23" s="42"/>
    </row>
  </sheetData>
  <mergeCells count="35">
    <mergeCell ref="Y2:Z2"/>
    <mergeCell ref="AA2:AB2"/>
    <mergeCell ref="G2:G3"/>
    <mergeCell ref="B8:B13"/>
    <mergeCell ref="J4:J5"/>
    <mergeCell ref="C4:C5"/>
    <mergeCell ref="W2:X2"/>
    <mergeCell ref="M2:N2"/>
    <mergeCell ref="O2:P2"/>
    <mergeCell ref="D1:J1"/>
    <mergeCell ref="A6:I6"/>
    <mergeCell ref="S2:T2"/>
    <mergeCell ref="U2:V2"/>
    <mergeCell ref="K2:L2"/>
    <mergeCell ref="A1:C1"/>
    <mergeCell ref="K1:V1"/>
    <mergeCell ref="B2:B3"/>
    <mergeCell ref="C2:C3"/>
    <mergeCell ref="D2:D3"/>
    <mergeCell ref="E2:E3"/>
    <mergeCell ref="F2:F3"/>
    <mergeCell ref="Q2:R2"/>
    <mergeCell ref="H2:H3"/>
    <mergeCell ref="I2:I3"/>
    <mergeCell ref="J2:J3"/>
    <mergeCell ref="A4:A5"/>
    <mergeCell ref="B4:B5"/>
    <mergeCell ref="C8:C13"/>
    <mergeCell ref="A8:A13"/>
    <mergeCell ref="E10:G10"/>
    <mergeCell ref="E11:G11"/>
    <mergeCell ref="E12:G12"/>
    <mergeCell ref="E13:G13"/>
    <mergeCell ref="E9:G9"/>
    <mergeCell ref="E8:G8"/>
  </mergeCells>
  <conditionalFormatting sqref="H8:H13">
    <cfRule type="containsText" dxfId="28" priority="4" operator="containsText" text="Not Started">
      <formula>NOT(ISERROR(SEARCH("Not Started",H8)))</formula>
    </cfRule>
    <cfRule type="containsText" dxfId="27" priority="5" operator="containsText" text="In Progress">
      <formula>NOT(ISERROR(SEARCH("In Progress",H8)))</formula>
    </cfRule>
    <cfRule type="containsText" dxfId="26" priority="6" operator="containsText" text="Complete">
      <formula>NOT(ISERROR(SEARCH("Complete",H8)))</formula>
    </cfRule>
  </conditionalFormatting>
  <dataValidations count="1">
    <dataValidation type="list" allowBlank="1" showInputMessage="1" showErrorMessage="1" sqref="H8:H13"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B18"/>
  <sheetViews>
    <sheetView zoomScale="70" zoomScaleNormal="70" workbookViewId="0">
      <pane xSplit="8" ySplit="3" topLeftCell="V9" activePane="bottomRight" state="frozen"/>
      <selection pane="bottomRight" activeCell="V5" sqref="V5"/>
      <selection pane="bottomLeft" sqref="A1:A2"/>
      <selection pane="topRight" sqref="A1:A2"/>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COUNTIF(D4:D7,"&lt;&gt;")</f>
        <v>3</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90" customHeight="1">
      <c r="A4" s="83" t="s">
        <v>180</v>
      </c>
      <c r="B4" s="88" t="s">
        <v>181</v>
      </c>
      <c r="C4" s="89" t="s">
        <v>182</v>
      </c>
      <c r="D4" s="23" t="s">
        <v>183</v>
      </c>
      <c r="E4" s="25" t="s">
        <v>184</v>
      </c>
      <c r="F4" s="29">
        <v>10</v>
      </c>
      <c r="G4" s="29" t="s">
        <v>185</v>
      </c>
      <c r="H4" s="29"/>
      <c r="I4" s="26" t="s">
        <v>186</v>
      </c>
      <c r="J4" s="26"/>
      <c r="K4" s="29"/>
      <c r="L4" s="25"/>
      <c r="M4" s="29"/>
      <c r="N4" s="25"/>
      <c r="O4" s="29">
        <v>2</v>
      </c>
      <c r="P4" s="25"/>
      <c r="Q4" s="2">
        <v>2</v>
      </c>
      <c r="R4" s="27" t="s">
        <v>187</v>
      </c>
      <c r="S4" s="2">
        <v>10</v>
      </c>
      <c r="T4" s="25" t="s">
        <v>188</v>
      </c>
      <c r="U4" s="29">
        <v>9</v>
      </c>
      <c r="V4" s="25" t="s">
        <v>189</v>
      </c>
    </row>
    <row r="5" spans="1:28" ht="115.15">
      <c r="A5" s="83"/>
      <c r="B5" s="88"/>
      <c r="C5" s="89"/>
      <c r="D5" s="18" t="s">
        <v>190</v>
      </c>
      <c r="E5" s="25" t="s">
        <v>191</v>
      </c>
      <c r="F5" s="29" t="s">
        <v>192</v>
      </c>
      <c r="G5" s="29" t="s">
        <v>193</v>
      </c>
      <c r="H5" s="29" t="s">
        <v>94</v>
      </c>
      <c r="I5" s="25"/>
      <c r="J5" s="26"/>
      <c r="K5" s="2"/>
      <c r="L5" s="25"/>
      <c r="M5" s="2"/>
      <c r="N5" s="25"/>
      <c r="O5" s="2"/>
      <c r="P5" s="25"/>
      <c r="Q5" s="2"/>
      <c r="R5" s="25"/>
      <c r="S5" s="2"/>
      <c r="T5" s="25"/>
      <c r="U5" s="2">
        <v>185</v>
      </c>
      <c r="V5" s="25" t="s">
        <v>194</v>
      </c>
    </row>
    <row r="6" spans="1:28" ht="28.9">
      <c r="A6" s="83"/>
      <c r="B6" s="88"/>
      <c r="C6" s="89"/>
      <c r="D6" s="18" t="s">
        <v>195</v>
      </c>
      <c r="E6" s="25" t="s">
        <v>196</v>
      </c>
      <c r="F6" s="29">
        <v>3</v>
      </c>
      <c r="G6" s="29" t="s">
        <v>185</v>
      </c>
      <c r="H6" s="29" t="s">
        <v>197</v>
      </c>
      <c r="I6" s="25" t="s">
        <v>198</v>
      </c>
      <c r="J6" s="26"/>
      <c r="K6" s="29"/>
      <c r="L6" s="25"/>
      <c r="M6" s="29"/>
      <c r="N6" s="25"/>
      <c r="O6" s="29"/>
      <c r="P6" s="25"/>
      <c r="Q6" s="29"/>
      <c r="R6" s="25"/>
      <c r="S6" s="29"/>
      <c r="T6" s="25"/>
      <c r="U6" s="29"/>
      <c r="V6" s="25"/>
    </row>
    <row r="7" spans="1:28" ht="30.75" customHeight="1">
      <c r="A7" s="91" t="s">
        <v>6</v>
      </c>
      <c r="B7" s="91"/>
      <c r="C7" s="91"/>
      <c r="D7" s="91"/>
      <c r="E7" s="91"/>
      <c r="F7" s="91"/>
      <c r="G7" s="91"/>
      <c r="H7" s="91"/>
      <c r="I7" s="91"/>
      <c r="K7" s="16"/>
      <c r="L7" s="16"/>
      <c r="M7" s="16"/>
      <c r="N7" s="16"/>
      <c r="O7" s="16"/>
      <c r="P7" s="16"/>
      <c r="Q7" s="16"/>
      <c r="R7" s="16"/>
      <c r="S7" s="16"/>
      <c r="T7" s="16"/>
      <c r="U7" s="16"/>
      <c r="V7" s="16"/>
    </row>
    <row r="8" spans="1:28" ht="30.75" customHeight="1">
      <c r="A8" s="12"/>
      <c r="B8" s="12" t="s">
        <v>108</v>
      </c>
      <c r="C8" s="20"/>
      <c r="D8" s="12" t="s">
        <v>109</v>
      </c>
      <c r="E8" s="12" t="s">
        <v>22</v>
      </c>
      <c r="F8" s="12"/>
      <c r="G8" s="12"/>
      <c r="H8" s="12" t="s">
        <v>110</v>
      </c>
      <c r="I8" s="12" t="s">
        <v>111</v>
      </c>
    </row>
    <row r="9" spans="1:28" ht="30" customHeight="1">
      <c r="A9" s="83"/>
      <c r="B9" s="88" t="s">
        <v>199</v>
      </c>
      <c r="C9" s="89"/>
      <c r="D9" s="23" t="s">
        <v>200</v>
      </c>
      <c r="E9" s="93" t="s">
        <v>201</v>
      </c>
      <c r="F9" s="93"/>
      <c r="G9" s="93"/>
      <c r="H9" s="1" t="s">
        <v>139</v>
      </c>
      <c r="I9" s="1"/>
    </row>
    <row r="10" spans="1:28" ht="30" customHeight="1">
      <c r="A10" s="83"/>
      <c r="B10" s="88"/>
      <c r="C10" s="89"/>
      <c r="D10" s="23" t="s">
        <v>202</v>
      </c>
      <c r="E10" s="93" t="s">
        <v>203</v>
      </c>
      <c r="F10" s="93"/>
      <c r="G10" s="93"/>
      <c r="H10" s="1" t="s">
        <v>139</v>
      </c>
      <c r="I10" s="1"/>
    </row>
    <row r="11" spans="1:28" ht="30" customHeight="1">
      <c r="A11" s="83"/>
      <c r="B11" s="88"/>
      <c r="C11" s="89"/>
      <c r="D11" s="23" t="s">
        <v>204</v>
      </c>
      <c r="E11" s="93" t="s">
        <v>205</v>
      </c>
      <c r="F11" s="93"/>
      <c r="G11" s="93"/>
      <c r="H11" s="1" t="s">
        <v>139</v>
      </c>
      <c r="I11" s="1"/>
    </row>
    <row r="12" spans="1:28" ht="30" customHeight="1">
      <c r="A12" s="83"/>
      <c r="B12" s="88"/>
      <c r="C12" s="89"/>
      <c r="D12" s="23" t="s">
        <v>206</v>
      </c>
      <c r="E12" s="93" t="s">
        <v>207</v>
      </c>
      <c r="F12" s="93"/>
      <c r="G12" s="93"/>
      <c r="H12" s="1" t="s">
        <v>139</v>
      </c>
      <c r="I12" s="1"/>
    </row>
    <row r="13" spans="1:28" ht="30" customHeight="1">
      <c r="A13" s="83"/>
      <c r="B13" s="88"/>
      <c r="C13" s="89"/>
      <c r="D13" s="23" t="s">
        <v>208</v>
      </c>
      <c r="E13" s="93" t="s">
        <v>209</v>
      </c>
      <c r="F13" s="93"/>
      <c r="G13" s="93"/>
      <c r="H13" s="1" t="s">
        <v>139</v>
      </c>
      <c r="I13" s="1"/>
    </row>
    <row r="14" spans="1:28" ht="30" customHeight="1">
      <c r="A14" s="83"/>
      <c r="B14" s="88"/>
      <c r="C14" s="89"/>
      <c r="D14" s="23" t="s">
        <v>210</v>
      </c>
      <c r="E14" s="93" t="s">
        <v>211</v>
      </c>
      <c r="F14" s="93"/>
      <c r="G14" s="93"/>
      <c r="H14" s="1" t="s">
        <v>139</v>
      </c>
      <c r="I14" s="1"/>
    </row>
    <row r="15" spans="1:28" ht="30" customHeight="1">
      <c r="A15" s="83"/>
      <c r="B15" s="88"/>
      <c r="C15" s="89"/>
      <c r="D15" s="23" t="s">
        <v>212</v>
      </c>
      <c r="E15" s="93" t="s">
        <v>213</v>
      </c>
      <c r="F15" s="93"/>
      <c r="G15" s="93"/>
      <c r="H15" s="1" t="s">
        <v>139</v>
      </c>
      <c r="I15" s="1" t="s">
        <v>214</v>
      </c>
    </row>
    <row r="16" spans="1:28" ht="30" customHeight="1">
      <c r="A16" s="83"/>
      <c r="B16" s="88"/>
      <c r="C16" s="89"/>
      <c r="D16" s="23" t="s">
        <v>215</v>
      </c>
      <c r="E16" s="93" t="s">
        <v>216</v>
      </c>
      <c r="F16" s="93"/>
      <c r="G16" s="93"/>
      <c r="H16" s="1" t="s">
        <v>139</v>
      </c>
      <c r="I16" s="1" t="s">
        <v>217</v>
      </c>
    </row>
    <row r="17" spans="1:9" ht="30" customHeight="1">
      <c r="A17" s="83"/>
      <c r="B17" s="88"/>
      <c r="C17" s="89"/>
      <c r="D17" s="23" t="s">
        <v>218</v>
      </c>
      <c r="E17" s="93" t="s">
        <v>219</v>
      </c>
      <c r="F17" s="93"/>
      <c r="G17" s="93"/>
      <c r="H17" s="1" t="s">
        <v>139</v>
      </c>
      <c r="I17" s="1" t="s">
        <v>220</v>
      </c>
    </row>
    <row r="18" spans="1:9" ht="32.1" customHeight="1">
      <c r="A18" s="83"/>
      <c r="B18" s="88"/>
      <c r="C18" s="89"/>
      <c r="D18" s="23" t="s">
        <v>221</v>
      </c>
      <c r="E18" s="85" t="s">
        <v>222</v>
      </c>
      <c r="F18" s="85"/>
      <c r="G18" s="85"/>
      <c r="H18" s="1" t="s">
        <v>143</v>
      </c>
      <c r="I18" s="1" t="s">
        <v>223</v>
      </c>
    </row>
  </sheetData>
  <mergeCells count="38">
    <mergeCell ref="Y2:Z2"/>
    <mergeCell ref="AA2:AB2"/>
    <mergeCell ref="D1:J1"/>
    <mergeCell ref="O2:P2"/>
    <mergeCell ref="Q2:R2"/>
    <mergeCell ref="K1:V1"/>
    <mergeCell ref="J2:J3"/>
    <mergeCell ref="M2:N2"/>
    <mergeCell ref="W2:X2"/>
    <mergeCell ref="S2:T2"/>
    <mergeCell ref="U2:V2"/>
    <mergeCell ref="D2:D3"/>
    <mergeCell ref="E12:G12"/>
    <mergeCell ref="E11:G11"/>
    <mergeCell ref="E10:G10"/>
    <mergeCell ref="E9:G9"/>
    <mergeCell ref="K2:L2"/>
    <mergeCell ref="I2:I3"/>
    <mergeCell ref="E2:E3"/>
    <mergeCell ref="F2:F3"/>
    <mergeCell ref="G2:G3"/>
    <mergeCell ref="H2:H3"/>
    <mergeCell ref="A9:A18"/>
    <mergeCell ref="B9:B18"/>
    <mergeCell ref="C9:C18"/>
    <mergeCell ref="A1:C1"/>
    <mergeCell ref="E18:G18"/>
    <mergeCell ref="E17:G17"/>
    <mergeCell ref="B4:B6"/>
    <mergeCell ref="C4:C6"/>
    <mergeCell ref="E16:G16"/>
    <mergeCell ref="E15:G15"/>
    <mergeCell ref="E14:G14"/>
    <mergeCell ref="E13:G13"/>
    <mergeCell ref="A7:I7"/>
    <mergeCell ref="A4:A6"/>
    <mergeCell ref="B2:B3"/>
    <mergeCell ref="C2:C3"/>
  </mergeCells>
  <conditionalFormatting sqref="H9:H18">
    <cfRule type="containsText" dxfId="25" priority="1" operator="containsText" text="Not Started">
      <formula>NOT(ISERROR(SEARCH("Not Started",H9)))</formula>
    </cfRule>
    <cfRule type="containsText" dxfId="24" priority="2" operator="containsText" text="In Progress">
      <formula>NOT(ISERROR(SEARCH("In Progress",H9)))</formula>
    </cfRule>
    <cfRule type="containsText" dxfId="23" priority="3" operator="containsText" text="Complete">
      <formula>NOT(ISERROR(SEARCH("Complete",H9)))</formula>
    </cfRule>
  </conditionalFormatting>
  <dataValidations count="1">
    <dataValidation type="list" allowBlank="1" showInputMessage="1" showErrorMessage="1" sqref="H9:H18"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B19"/>
  <sheetViews>
    <sheetView zoomScale="70" zoomScaleNormal="70" workbookViewId="0">
      <pane xSplit="8" ySplit="3" topLeftCell="V6" activePane="bottomRight" state="frozen"/>
      <selection pane="bottomRight" activeCell="H14" sqref="H14"/>
      <selection pane="bottomLeft" sqref="A1:A2"/>
      <selection pane="topRight" sqref="A1:A2"/>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COUNTIF(D4:D7,"&lt;&gt;")</f>
        <v>3</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75" customHeight="1">
      <c r="A4" s="83" t="s">
        <v>224</v>
      </c>
      <c r="B4" s="88" t="s">
        <v>225</v>
      </c>
      <c r="C4" s="89" t="s">
        <v>226</v>
      </c>
      <c r="D4" s="23" t="s">
        <v>227</v>
      </c>
      <c r="E4" s="27" t="s">
        <v>228</v>
      </c>
      <c r="F4" s="30">
        <v>13</v>
      </c>
      <c r="G4" s="30" t="s">
        <v>161</v>
      </c>
      <c r="H4" s="2" t="s">
        <v>197</v>
      </c>
      <c r="I4" s="28" t="s">
        <v>229</v>
      </c>
      <c r="J4" s="92" t="s">
        <v>230</v>
      </c>
      <c r="K4" s="2" t="s">
        <v>197</v>
      </c>
      <c r="L4" s="25"/>
      <c r="M4" s="2" t="s">
        <v>197</v>
      </c>
      <c r="N4" s="25"/>
      <c r="O4" s="2">
        <v>13</v>
      </c>
      <c r="P4" s="25" t="s">
        <v>231</v>
      </c>
      <c r="Q4" s="2">
        <v>13</v>
      </c>
      <c r="R4" s="25" t="s">
        <v>232</v>
      </c>
      <c r="S4" s="2">
        <v>13</v>
      </c>
      <c r="T4" s="25" t="s">
        <v>233</v>
      </c>
      <c r="U4" s="2" t="s">
        <v>197</v>
      </c>
      <c r="V4" s="25"/>
    </row>
    <row r="5" spans="1:28" ht="43.15">
      <c r="A5" s="83"/>
      <c r="B5" s="88"/>
      <c r="C5" s="89"/>
      <c r="D5" s="18" t="s">
        <v>234</v>
      </c>
      <c r="E5" s="27" t="s">
        <v>235</v>
      </c>
      <c r="F5" s="30">
        <v>4</v>
      </c>
      <c r="G5" s="30" t="s">
        <v>236</v>
      </c>
      <c r="H5" s="2" t="s">
        <v>237</v>
      </c>
      <c r="I5" s="28" t="s">
        <v>238</v>
      </c>
      <c r="J5" s="92"/>
      <c r="K5" s="29"/>
      <c r="L5" s="25"/>
      <c r="M5" s="29"/>
      <c r="N5" s="25"/>
      <c r="O5" s="29" t="s">
        <v>239</v>
      </c>
      <c r="P5" s="25" t="s">
        <v>240</v>
      </c>
      <c r="Q5" s="29" t="s">
        <v>239</v>
      </c>
      <c r="R5" s="27" t="s">
        <v>241</v>
      </c>
      <c r="S5" s="29" t="s">
        <v>239</v>
      </c>
      <c r="T5" s="27" t="s">
        <v>242</v>
      </c>
      <c r="U5" s="29" t="s">
        <v>239</v>
      </c>
      <c r="V5" s="25" t="s">
        <v>243</v>
      </c>
    </row>
    <row r="6" spans="1:28" ht="53.1" customHeight="1">
      <c r="A6" s="83"/>
      <c r="B6" s="88"/>
      <c r="C6" s="89"/>
      <c r="D6" s="18" t="s">
        <v>244</v>
      </c>
      <c r="E6" s="25" t="s">
        <v>245</v>
      </c>
      <c r="F6" s="7">
        <v>1</v>
      </c>
      <c r="G6" s="7" t="s">
        <v>246</v>
      </c>
      <c r="H6" s="7"/>
      <c r="I6" s="26" t="s">
        <v>247</v>
      </c>
      <c r="J6" s="26" t="s">
        <v>248</v>
      </c>
      <c r="K6" s="29"/>
      <c r="L6" s="25"/>
      <c r="M6" s="29"/>
      <c r="N6" s="25"/>
      <c r="O6" s="29">
        <v>0</v>
      </c>
      <c r="P6" s="25" t="s">
        <v>249</v>
      </c>
      <c r="Q6" s="29">
        <v>0</v>
      </c>
      <c r="R6" s="25" t="s">
        <v>250</v>
      </c>
      <c r="S6" s="29">
        <v>1</v>
      </c>
      <c r="T6" s="25" t="s">
        <v>251</v>
      </c>
      <c r="U6" s="29"/>
      <c r="V6" s="25" t="s">
        <v>252</v>
      </c>
    </row>
    <row r="7" spans="1:28" ht="30.75" customHeight="1">
      <c r="A7" s="91" t="s">
        <v>6</v>
      </c>
      <c r="B7" s="91"/>
      <c r="C7" s="91"/>
      <c r="D7" s="91"/>
      <c r="E7" s="91"/>
      <c r="F7" s="91"/>
      <c r="G7" s="91"/>
      <c r="H7" s="91"/>
      <c r="I7" s="91"/>
      <c r="J7" s="15" t="s">
        <v>253</v>
      </c>
      <c r="K7" s="16"/>
      <c r="L7" s="16"/>
      <c r="M7" s="16"/>
      <c r="N7" s="16"/>
      <c r="O7" s="16"/>
      <c r="P7" s="16"/>
      <c r="Q7" s="16"/>
      <c r="R7" s="16"/>
      <c r="S7" s="16"/>
      <c r="T7" s="16"/>
      <c r="U7" s="16"/>
      <c r="V7" s="16"/>
    </row>
    <row r="8" spans="1:28" ht="30.75" customHeight="1">
      <c r="A8" s="12"/>
      <c r="B8" s="12" t="s">
        <v>108</v>
      </c>
      <c r="C8" s="20"/>
      <c r="D8" s="12" t="s">
        <v>109</v>
      </c>
      <c r="E8" s="12" t="s">
        <v>22</v>
      </c>
      <c r="F8" s="12"/>
      <c r="G8" s="12"/>
      <c r="H8" s="12" t="s">
        <v>110</v>
      </c>
      <c r="I8" s="12" t="s">
        <v>111</v>
      </c>
    </row>
    <row r="9" spans="1:28" ht="14.45" customHeight="1">
      <c r="A9" s="83" t="s">
        <v>254</v>
      </c>
      <c r="B9" s="88" t="s">
        <v>255</v>
      </c>
      <c r="C9" s="88"/>
      <c r="D9" s="18" t="s">
        <v>256</v>
      </c>
      <c r="E9" s="85" t="s">
        <v>257</v>
      </c>
      <c r="F9" s="85"/>
      <c r="G9" s="85"/>
      <c r="H9" s="1" t="s">
        <v>139</v>
      </c>
      <c r="I9" s="1"/>
    </row>
    <row r="10" spans="1:28">
      <c r="A10" s="83"/>
      <c r="B10" s="88"/>
      <c r="C10" s="88"/>
      <c r="D10" s="23" t="s">
        <v>258</v>
      </c>
      <c r="E10" s="85" t="s">
        <v>259</v>
      </c>
      <c r="F10" s="85"/>
      <c r="G10" s="85"/>
      <c r="H10" s="1" t="s">
        <v>139</v>
      </c>
      <c r="I10" s="1"/>
    </row>
    <row r="11" spans="1:28">
      <c r="A11" s="83"/>
      <c r="B11" s="88"/>
      <c r="C11" s="88"/>
      <c r="D11" s="23" t="s">
        <v>260</v>
      </c>
      <c r="E11" s="85" t="s">
        <v>261</v>
      </c>
      <c r="F11" s="85"/>
      <c r="G11" s="85"/>
      <c r="H11" s="1" t="s">
        <v>139</v>
      </c>
      <c r="I11" s="1"/>
    </row>
    <row r="12" spans="1:28" ht="28.9">
      <c r="A12" s="83"/>
      <c r="B12" s="88"/>
      <c r="C12" s="88"/>
      <c r="D12" s="23" t="s">
        <v>262</v>
      </c>
      <c r="E12" s="85" t="s">
        <v>263</v>
      </c>
      <c r="F12" s="85"/>
      <c r="G12" s="85"/>
      <c r="H12" s="1" t="s">
        <v>139</v>
      </c>
      <c r="I12" s="1" t="s">
        <v>264</v>
      </c>
    </row>
    <row r="13" spans="1:28" ht="40.5" customHeight="1">
      <c r="A13" s="83"/>
      <c r="B13" s="88"/>
      <c r="C13" s="88"/>
      <c r="D13" s="23" t="s">
        <v>265</v>
      </c>
      <c r="E13" s="85" t="s">
        <v>266</v>
      </c>
      <c r="F13" s="85"/>
      <c r="G13" s="85"/>
      <c r="H13" s="1" t="s">
        <v>139</v>
      </c>
      <c r="I13"/>
    </row>
    <row r="14" spans="1:28" ht="14.45" customHeight="1">
      <c r="A14" s="83"/>
      <c r="B14" s="88"/>
      <c r="C14" s="88"/>
      <c r="D14" s="23" t="s">
        <v>267</v>
      </c>
      <c r="E14" s="27" t="s">
        <v>268</v>
      </c>
      <c r="F14" s="27"/>
      <c r="G14" s="27"/>
      <c r="H14" s="1" t="s">
        <v>139</v>
      </c>
      <c r="I14" t="s">
        <v>269</v>
      </c>
    </row>
    <row r="15" spans="1:28" ht="30" customHeight="1">
      <c r="A15" s="83"/>
      <c r="B15" s="88"/>
      <c r="C15" s="88"/>
      <c r="D15" s="23" t="s">
        <v>270</v>
      </c>
      <c r="E15" s="85"/>
      <c r="F15" s="85"/>
      <c r="G15" s="85"/>
      <c r="H15" s="1"/>
      <c r="I15"/>
    </row>
    <row r="16" spans="1:28">
      <c r="A16" s="83"/>
      <c r="B16" s="88"/>
      <c r="C16" s="88"/>
      <c r="D16" s="23" t="s">
        <v>271</v>
      </c>
      <c r="E16" s="85"/>
      <c r="F16" s="85"/>
      <c r="G16" s="85"/>
      <c r="H16" s="1"/>
      <c r="I16"/>
    </row>
    <row r="17" spans="2:5" ht="116.1" customHeight="1">
      <c r="B17" s="9"/>
      <c r="C17" s="9"/>
      <c r="D17" s="23"/>
      <c r="E17" s="61"/>
    </row>
    <row r="18" spans="2:5">
      <c r="B18" s="9"/>
      <c r="C18" s="9"/>
      <c r="D18" s="23"/>
      <c r="E18" s="61"/>
    </row>
    <row r="19" spans="2:5">
      <c r="B19" s="9"/>
      <c r="C19" s="9"/>
      <c r="D19" s="23"/>
      <c r="E19" s="61"/>
    </row>
  </sheetData>
  <mergeCells count="36">
    <mergeCell ref="Y2:Z2"/>
    <mergeCell ref="AA2:AB2"/>
    <mergeCell ref="W2:X2"/>
    <mergeCell ref="A9:A16"/>
    <mergeCell ref="C4:C6"/>
    <mergeCell ref="B4:B6"/>
    <mergeCell ref="A4:A6"/>
    <mergeCell ref="A7:I7"/>
    <mergeCell ref="E9:G9"/>
    <mergeCell ref="E10:G10"/>
    <mergeCell ref="E13:G13"/>
    <mergeCell ref="E11:G11"/>
    <mergeCell ref="E15:G15"/>
    <mergeCell ref="E16:G16"/>
    <mergeCell ref="B9:B16"/>
    <mergeCell ref="O2:P2"/>
    <mergeCell ref="E12:G12"/>
    <mergeCell ref="C9:C16"/>
    <mergeCell ref="J4:J5"/>
    <mergeCell ref="J2:J3"/>
    <mergeCell ref="M2:N2"/>
    <mergeCell ref="K2:L2"/>
    <mergeCell ref="S2:T2"/>
    <mergeCell ref="Q2:R2"/>
    <mergeCell ref="A1:C1"/>
    <mergeCell ref="K1:V1"/>
    <mergeCell ref="B2:B3"/>
    <mergeCell ref="C2:C3"/>
    <mergeCell ref="D2:D3"/>
    <mergeCell ref="E2:E3"/>
    <mergeCell ref="F2:F3"/>
    <mergeCell ref="G2:G3"/>
    <mergeCell ref="H2:H3"/>
    <mergeCell ref="I2:I3"/>
    <mergeCell ref="U2:V2"/>
    <mergeCell ref="D1:J1"/>
  </mergeCells>
  <conditionalFormatting sqref="H9:H16">
    <cfRule type="containsText" dxfId="22" priority="4" operator="containsText" text="Not Started">
      <formula>NOT(ISERROR(SEARCH("Not Started",H9)))</formula>
    </cfRule>
    <cfRule type="containsText" dxfId="21" priority="5" operator="containsText" text="In Progress">
      <formula>NOT(ISERROR(SEARCH("In Progress",H9)))</formula>
    </cfRule>
    <cfRule type="containsText" dxfId="20" priority="6"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AB11"/>
  <sheetViews>
    <sheetView zoomScale="55" zoomScaleNormal="55" workbookViewId="0">
      <pane xSplit="8" ySplit="3" topLeftCell="T5" activePane="bottomRight" state="frozen"/>
      <selection pane="bottomRight" activeCell="H11" sqref="H11"/>
      <selection pane="bottomLeft" sqref="A1:A2"/>
      <selection pane="topRight" sqref="A1:A2"/>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21.42578125" style="15" hidden="1" customWidth="1"/>
    <col min="25" max="16384" width="8.5703125" style="15"/>
  </cols>
  <sheetData>
    <row r="1" spans="1:28" ht="30" customHeight="1">
      <c r="A1" s="81" t="s">
        <v>55</v>
      </c>
      <c r="B1" s="81"/>
      <c r="C1" s="81"/>
      <c r="D1" s="82" t="s">
        <v>20</v>
      </c>
      <c r="E1" s="82"/>
      <c r="F1" s="82"/>
      <c r="G1" s="82"/>
      <c r="H1" s="82"/>
      <c r="I1" s="82"/>
      <c r="J1" s="82"/>
      <c r="K1" s="90" t="s">
        <v>56</v>
      </c>
      <c r="L1" s="90"/>
      <c r="M1" s="90"/>
      <c r="N1" s="90"/>
      <c r="O1" s="90"/>
      <c r="P1" s="90"/>
      <c r="Q1" s="90"/>
      <c r="R1" s="90"/>
      <c r="S1" s="90"/>
      <c r="T1" s="90"/>
      <c r="U1" s="90"/>
      <c r="V1" s="90"/>
    </row>
    <row r="2" spans="1:28" ht="15" customHeight="1">
      <c r="A2" s="19" t="s">
        <v>57</v>
      </c>
      <c r="B2" s="83" t="s">
        <v>58</v>
      </c>
      <c r="C2" s="83" t="s">
        <v>22</v>
      </c>
      <c r="D2" s="83" t="s">
        <v>59</v>
      </c>
      <c r="E2" s="88" t="s">
        <v>24</v>
      </c>
      <c r="F2" s="88" t="s">
        <v>60</v>
      </c>
      <c r="G2" s="88" t="s">
        <v>61</v>
      </c>
      <c r="H2" s="88" t="s">
        <v>62</v>
      </c>
      <c r="I2" s="88" t="s">
        <v>28</v>
      </c>
      <c r="J2" s="88" t="s">
        <v>63</v>
      </c>
      <c r="K2" s="83" t="s">
        <v>64</v>
      </c>
      <c r="L2" s="83"/>
      <c r="M2" s="88" t="s">
        <v>65</v>
      </c>
      <c r="N2" s="88"/>
      <c r="O2" s="83" t="s">
        <v>66</v>
      </c>
      <c r="P2" s="83"/>
      <c r="Q2" s="88" t="s">
        <v>67</v>
      </c>
      <c r="R2" s="88"/>
      <c r="S2" s="83" t="s">
        <v>68</v>
      </c>
      <c r="T2" s="83"/>
      <c r="U2" s="88" t="s">
        <v>69</v>
      </c>
      <c r="V2" s="88"/>
      <c r="W2" s="83" t="s">
        <v>70</v>
      </c>
      <c r="X2" s="83"/>
      <c r="Y2" s="83"/>
      <c r="Z2" s="83"/>
      <c r="AA2" s="88"/>
      <c r="AB2" s="88"/>
    </row>
    <row r="3" spans="1:28">
      <c r="A3" s="19">
        <f>COUNTIF(D4:D7,"&lt;&gt;")</f>
        <v>3</v>
      </c>
      <c r="B3" s="83"/>
      <c r="C3" s="83"/>
      <c r="D3" s="83"/>
      <c r="E3" s="88"/>
      <c r="F3" s="88"/>
      <c r="G3" s="88"/>
      <c r="H3" s="88"/>
      <c r="I3" s="88"/>
      <c r="J3" s="88"/>
      <c r="K3" s="12" t="s">
        <v>71</v>
      </c>
      <c r="L3" s="12" t="s">
        <v>22</v>
      </c>
      <c r="M3" s="9" t="s">
        <v>71</v>
      </c>
      <c r="N3" s="9" t="s">
        <v>22</v>
      </c>
      <c r="O3" s="12" t="s">
        <v>71</v>
      </c>
      <c r="P3" s="12" t="s">
        <v>22</v>
      </c>
      <c r="Q3" s="9" t="s">
        <v>71</v>
      </c>
      <c r="R3" s="9" t="s">
        <v>22</v>
      </c>
      <c r="S3" s="12" t="s">
        <v>71</v>
      </c>
      <c r="T3" s="12" t="s">
        <v>22</v>
      </c>
      <c r="U3" s="9" t="s">
        <v>71</v>
      </c>
      <c r="V3" s="9" t="s">
        <v>22</v>
      </c>
      <c r="W3" s="12" t="s">
        <v>71</v>
      </c>
      <c r="X3" s="12" t="s">
        <v>22</v>
      </c>
      <c r="Y3" s="12"/>
      <c r="Z3" s="12"/>
      <c r="AA3" s="9"/>
      <c r="AB3" s="9"/>
    </row>
    <row r="4" spans="1:28" s="16" customFormat="1" ht="105" customHeight="1">
      <c r="A4" s="83" t="s">
        <v>272</v>
      </c>
      <c r="B4" s="88" t="s">
        <v>273</v>
      </c>
      <c r="C4" s="89" t="s">
        <v>274</v>
      </c>
      <c r="D4" s="23" t="s">
        <v>275</v>
      </c>
      <c r="E4" s="25" t="s">
        <v>276</v>
      </c>
      <c r="F4" s="29">
        <v>1</v>
      </c>
      <c r="G4" s="29" t="s">
        <v>276</v>
      </c>
      <c r="H4" s="29" t="s">
        <v>103</v>
      </c>
      <c r="I4" s="26" t="s">
        <v>277</v>
      </c>
      <c r="J4" s="25" t="s">
        <v>278</v>
      </c>
      <c r="K4" s="29"/>
      <c r="L4" s="25"/>
      <c r="M4" s="29"/>
      <c r="N4" s="25"/>
      <c r="O4" s="29"/>
      <c r="P4" s="25"/>
      <c r="Q4" s="29"/>
      <c r="R4" s="25"/>
      <c r="S4" s="29"/>
      <c r="T4" s="25"/>
      <c r="U4" s="29">
        <v>1</v>
      </c>
      <c r="V4" s="25" t="s">
        <v>279</v>
      </c>
    </row>
    <row r="5" spans="1:28" ht="43.15">
      <c r="A5" s="83"/>
      <c r="B5" s="88"/>
      <c r="C5" s="89"/>
      <c r="D5" s="18" t="s">
        <v>280</v>
      </c>
      <c r="E5" s="25" t="s">
        <v>281</v>
      </c>
      <c r="F5" s="29" t="s">
        <v>192</v>
      </c>
      <c r="G5" s="29" t="s">
        <v>282</v>
      </c>
      <c r="H5" s="29" t="s">
        <v>94</v>
      </c>
      <c r="I5" s="26"/>
      <c r="J5" s="25"/>
      <c r="K5" s="29"/>
      <c r="L5" s="25"/>
      <c r="M5" s="29"/>
      <c r="N5" s="25"/>
      <c r="O5" s="29"/>
      <c r="P5" s="25"/>
      <c r="Q5" s="29"/>
      <c r="R5" s="25"/>
      <c r="S5" s="29"/>
      <c r="T5" s="25"/>
      <c r="U5" s="29"/>
      <c r="V5" s="25"/>
    </row>
    <row r="6" spans="1:28" ht="42.6" customHeight="1">
      <c r="A6" s="83"/>
      <c r="B6" s="88"/>
      <c r="C6" s="89"/>
      <c r="D6" s="18" t="s">
        <v>283</v>
      </c>
      <c r="E6" s="25"/>
      <c r="F6" s="29"/>
      <c r="G6" s="29"/>
      <c r="H6" s="29"/>
      <c r="I6" s="26"/>
      <c r="J6" s="26"/>
      <c r="K6" s="29"/>
      <c r="L6" s="25"/>
      <c r="M6" s="29"/>
      <c r="N6" s="25"/>
      <c r="O6" s="29"/>
      <c r="P6" s="25"/>
      <c r="Q6" s="29"/>
      <c r="R6" s="25"/>
      <c r="S6" s="29"/>
      <c r="T6" s="25"/>
      <c r="U6" s="29"/>
      <c r="V6" s="25"/>
    </row>
    <row r="7" spans="1:28" ht="30.75" customHeight="1">
      <c r="A7" s="91" t="s">
        <v>6</v>
      </c>
      <c r="B7" s="91"/>
      <c r="C7" s="91"/>
      <c r="D7" s="91"/>
      <c r="E7" s="91"/>
      <c r="F7" s="91"/>
      <c r="G7" s="91"/>
      <c r="H7" s="91"/>
      <c r="I7" s="91"/>
      <c r="K7" s="16"/>
      <c r="L7" s="16"/>
      <c r="M7" s="16"/>
      <c r="N7" s="16"/>
      <c r="O7" s="16"/>
      <c r="P7" s="16"/>
      <c r="Q7" s="16"/>
      <c r="R7" s="16"/>
      <c r="S7" s="16"/>
      <c r="T7" s="16"/>
      <c r="U7" s="16"/>
      <c r="V7" s="16"/>
    </row>
    <row r="8" spans="1:28" ht="30.75" customHeight="1">
      <c r="A8" s="12"/>
      <c r="B8" s="12" t="s">
        <v>108</v>
      </c>
      <c r="C8" s="20"/>
      <c r="D8" s="12" t="s">
        <v>109</v>
      </c>
      <c r="E8" s="12" t="s">
        <v>22</v>
      </c>
      <c r="F8" s="12"/>
      <c r="G8" s="12"/>
      <c r="H8" s="12" t="s">
        <v>110</v>
      </c>
      <c r="I8" s="12" t="s">
        <v>111</v>
      </c>
    </row>
    <row r="9" spans="1:28" ht="30.75">
      <c r="A9" s="83" t="s">
        <v>284</v>
      </c>
      <c r="B9" s="88" t="s">
        <v>285</v>
      </c>
      <c r="C9" s="89"/>
      <c r="D9" s="18" t="s">
        <v>286</v>
      </c>
      <c r="E9" s="85" t="s">
        <v>287</v>
      </c>
      <c r="F9" s="85"/>
      <c r="G9" s="85"/>
      <c r="H9" s="1" t="s">
        <v>139</v>
      </c>
      <c r="I9" s="1" t="s">
        <v>288</v>
      </c>
    </row>
    <row r="10" spans="1:28" ht="45" customHeight="1">
      <c r="A10" s="83"/>
      <c r="B10" s="88"/>
      <c r="C10" s="89"/>
      <c r="D10" s="23" t="s">
        <v>289</v>
      </c>
      <c r="E10" s="85" t="s">
        <v>290</v>
      </c>
      <c r="F10" s="85"/>
      <c r="G10" s="85"/>
      <c r="H10" s="1" t="s">
        <v>139</v>
      </c>
      <c r="I10" s="1"/>
    </row>
    <row r="11" spans="1:28" ht="35.1" customHeight="1">
      <c r="A11" s="83"/>
      <c r="B11" s="88"/>
      <c r="C11" s="89"/>
      <c r="D11" s="23" t="s">
        <v>291</v>
      </c>
      <c r="E11" s="85" t="s">
        <v>292</v>
      </c>
      <c r="F11" s="85"/>
      <c r="G11" s="85"/>
      <c r="H11" s="1" t="s">
        <v>139</v>
      </c>
      <c r="I11" s="1"/>
    </row>
  </sheetData>
  <mergeCells count="31">
    <mergeCell ref="Y2:Z2"/>
    <mergeCell ref="AA2:AB2"/>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9" priority="1" operator="containsText" text="Not Started">
      <formula>NOT(ISERROR(SEARCH("Not Started",H9)))</formula>
    </cfRule>
    <cfRule type="containsText" dxfId="18" priority="2" operator="containsText" text="In Progress">
      <formula>NOT(ISERROR(SEARCH("In Progress",H9)))</formula>
    </cfRule>
    <cfRule type="containsText" dxfId="17"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50743604-C4CF-4656-9BD1-F9E398FF57CE}"/>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2023-12-14T16:17:12Z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