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documenttasks/documenttask2.xml" ContentType="application/vnd.ms-excel.documenttask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6"/>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Units/"/>
    </mc:Choice>
  </mc:AlternateContent>
  <xr:revisionPtr revIDLastSave="3504" documentId="8_{18BDA5EA-829C-42C0-83CA-A6CF0D65B4BA}" xr6:coauthVersionLast="47" xr6:coauthVersionMax="47" xr10:uidLastSave="{B479EF33-2D90-43D4-BF7A-09F51E0E2B22}"/>
  <bookViews>
    <workbookView xWindow="-108" yWindow="-108" windowWidth="23256" windowHeight="14016" tabRatio="825" firstSheet="7" activeTab="7"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10" sheetId="19" state="hidden" r:id="rId11"/>
    <sheet name="Output 8" sheetId="16" r:id="rId12"/>
    <sheet name="Output 9" sheetId="26"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7" i="23" l="1"/>
  <c r="A3" i="26"/>
  <c r="B12" i="21" s="1"/>
  <c r="K34" i="21"/>
  <c r="K33" i="21"/>
  <c r="K31" i="21"/>
  <c r="K30" i="21"/>
  <c r="K29" i="21"/>
  <c r="K28" i="21"/>
  <c r="K27" i="21"/>
  <c r="K25" i="21"/>
  <c r="K24" i="21"/>
  <c r="K22" i="21"/>
  <c r="K21" i="21"/>
  <c r="K19" i="21"/>
  <c r="K18" i="21"/>
  <c r="K16" i="21"/>
  <c r="K15" i="21"/>
  <c r="K13" i="21"/>
  <c r="K12" i="21"/>
  <c r="K10" i="21"/>
  <c r="K9" i="21"/>
  <c r="K32" i="21"/>
  <c r="K14" i="21"/>
  <c r="K11" i="21"/>
  <c r="K26" i="21"/>
  <c r="K23" i="21"/>
  <c r="K20" i="21"/>
  <c r="K17" i="21"/>
  <c r="K8" i="21"/>
  <c r="K7" i="21"/>
  <c r="K6" i="21"/>
  <c r="K5" i="21"/>
  <c r="K4" i="21"/>
  <c r="J34" i="21"/>
  <c r="I34" i="21"/>
  <c r="H34" i="21"/>
  <c r="J33" i="21"/>
  <c r="I33" i="21"/>
  <c r="H33" i="21"/>
  <c r="J32" i="21"/>
  <c r="I32" i="21"/>
  <c r="H32" i="21"/>
  <c r="J31" i="21"/>
  <c r="I31" i="21"/>
  <c r="H31" i="21"/>
  <c r="J30" i="21"/>
  <c r="I30" i="21"/>
  <c r="H30" i="21"/>
  <c r="J29" i="21"/>
  <c r="I29" i="21"/>
  <c r="H29" i="21"/>
  <c r="J28" i="21"/>
  <c r="I28" i="21"/>
  <c r="H28" i="21"/>
  <c r="J27" i="21"/>
  <c r="I27" i="21"/>
  <c r="H27" i="21"/>
  <c r="J26" i="21"/>
  <c r="I26" i="21"/>
  <c r="H26" i="21"/>
  <c r="J25" i="21"/>
  <c r="I25" i="21"/>
  <c r="H25" i="21"/>
  <c r="J24" i="21"/>
  <c r="I24" i="21"/>
  <c r="H24" i="21"/>
  <c r="J23" i="21"/>
  <c r="I23" i="21"/>
  <c r="H23" i="21"/>
  <c r="J22" i="21"/>
  <c r="I22" i="21"/>
  <c r="H22" i="21"/>
  <c r="J21" i="21"/>
  <c r="I21" i="21"/>
  <c r="H21" i="21"/>
  <c r="J20" i="21"/>
  <c r="I20" i="21"/>
  <c r="H20" i="21"/>
  <c r="J19" i="21"/>
  <c r="I19" i="21"/>
  <c r="H19" i="21"/>
  <c r="J18" i="21"/>
  <c r="I18" i="21"/>
  <c r="H18" i="21"/>
  <c r="J17" i="21"/>
  <c r="I17" i="21"/>
  <c r="H17" i="21"/>
  <c r="J16" i="21"/>
  <c r="I16" i="21"/>
  <c r="H16" i="21"/>
  <c r="J15" i="21"/>
  <c r="I15" i="21"/>
  <c r="H15" i="21"/>
  <c r="J14" i="21"/>
  <c r="I14" i="21"/>
  <c r="H14" i="21"/>
  <c r="J13" i="21"/>
  <c r="I13" i="21"/>
  <c r="H13" i="21"/>
  <c r="J12" i="21"/>
  <c r="I12" i="21"/>
  <c r="H12" i="21"/>
  <c r="J11" i="21"/>
  <c r="I11" i="21"/>
  <c r="H11" i="21"/>
  <c r="J10" i="21"/>
  <c r="I10" i="21"/>
  <c r="H10" i="21"/>
  <c r="J9" i="21"/>
  <c r="I9" i="21"/>
  <c r="H9" i="21"/>
  <c r="J8" i="21"/>
  <c r="I8" i="21"/>
  <c r="H8" i="21"/>
  <c r="J7" i="21"/>
  <c r="I7" i="21"/>
  <c r="H7" i="21"/>
  <c r="J6" i="21"/>
  <c r="I6" i="21"/>
  <c r="H6" i="21"/>
  <c r="J5" i="21"/>
  <c r="I5" i="21"/>
  <c r="H5" i="21"/>
  <c r="J4" i="21"/>
  <c r="I4" i="21"/>
  <c r="H4" i="21"/>
  <c r="AK77" i="21"/>
  <c r="AJ69" i="21"/>
  <c r="AL34" i="21"/>
  <c r="AL58" i="21"/>
  <c r="AL42" i="21"/>
  <c r="AL25" i="21"/>
  <c r="AK8" i="21"/>
  <c r="AL77" i="21"/>
  <c r="AL70" i="21"/>
  <c r="AK17" i="21"/>
  <c r="AL78" i="21"/>
  <c r="AK58" i="21"/>
  <c r="AL30" i="21"/>
  <c r="AL56" i="21"/>
  <c r="AK72" i="21"/>
  <c r="AK60" i="21"/>
  <c r="AK46" i="21"/>
  <c r="AK14" i="21"/>
  <c r="AK20" i="21"/>
  <c r="AJ70" i="21"/>
  <c r="AL6" i="21"/>
  <c r="AJ63" i="21"/>
  <c r="AJ65" i="21"/>
  <c r="AK48" i="21"/>
  <c r="AL67" i="21"/>
  <c r="AK26" i="21"/>
  <c r="AK22" i="21"/>
  <c r="AL5" i="21"/>
  <c r="AK57" i="21"/>
  <c r="AJ61" i="21"/>
  <c r="AK34" i="21"/>
  <c r="AL8" i="21"/>
  <c r="AL66" i="21"/>
  <c r="AL48" i="21"/>
  <c r="AK18" i="21"/>
  <c r="AK67" i="21"/>
  <c r="AL45" i="21"/>
  <c r="AL72" i="21"/>
  <c r="AK56" i="21"/>
  <c r="AL50" i="21"/>
  <c r="AL79" i="21"/>
  <c r="AL74" i="21"/>
  <c r="AK43" i="21"/>
  <c r="AL7" i="21"/>
  <c r="AK32" i="21"/>
  <c r="AJ66" i="21"/>
  <c r="AL65" i="21"/>
  <c r="AK28" i="21"/>
  <c r="AK71" i="21"/>
  <c r="AK24" i="21"/>
  <c r="AK37" i="21"/>
  <c r="AL69" i="21"/>
  <c r="AK38" i="21"/>
  <c r="AK44" i="21"/>
  <c r="AL80" i="21"/>
  <c r="AL41" i="21"/>
  <c r="AJ75" i="21"/>
  <c r="AL63" i="21"/>
  <c r="AK16" i="21"/>
  <c r="AL31" i="21"/>
  <c r="AK39" i="21"/>
  <c r="AK74" i="21"/>
  <c r="AK6" i="21"/>
  <c r="AL21" i="21"/>
  <c r="AK10" i="21"/>
  <c r="AL46" i="21"/>
  <c r="AJ78" i="21"/>
  <c r="AL64" i="21"/>
  <c r="AL11" i="21"/>
  <c r="AK65" i="21"/>
  <c r="AL38" i="21"/>
  <c r="AJ67" i="21"/>
  <c r="AL53" i="21"/>
  <c r="AJ80" i="21"/>
  <c r="AK13" i="21"/>
  <c r="AL9" i="21"/>
  <c r="AK27" i="21"/>
  <c r="AL60" i="21"/>
  <c r="AK4" i="21"/>
  <c r="AL52" i="21"/>
  <c r="AK35" i="21"/>
  <c r="AL61" i="21"/>
  <c r="AJ73" i="21"/>
  <c r="AK5" i="21"/>
  <c r="AL59" i="21"/>
  <c r="AK33" i="21"/>
  <c r="AJ64" i="21"/>
  <c r="AL37" i="21"/>
  <c r="AL44" i="21"/>
  <c r="AK29" i="21"/>
  <c r="AL29" i="21"/>
  <c r="AK79" i="21"/>
  <c r="AK23" i="21"/>
  <c r="AJ79" i="21"/>
  <c r="AK66" i="21"/>
  <c r="AK64" i="21"/>
  <c r="AJ68" i="21"/>
  <c r="AK31" i="21"/>
  <c r="AJ62" i="21"/>
  <c r="AK47" i="21"/>
  <c r="AL71" i="21"/>
  <c r="AK51" i="21"/>
  <c r="AL12" i="21"/>
  <c r="AJ77" i="21"/>
  <c r="AL39" i="21"/>
  <c r="AL35" i="21"/>
  <c r="AK62" i="21"/>
  <c r="AJ71" i="21"/>
  <c r="AK15" i="21"/>
  <c r="AL75" i="21"/>
  <c r="AK21" i="21"/>
  <c r="AL23" i="21"/>
  <c r="AK30" i="21"/>
  <c r="AL43" i="21"/>
  <c r="AL55" i="21"/>
  <c r="AK41" i="21"/>
  <c r="AK25" i="21"/>
  <c r="AL13" i="21"/>
  <c r="AL51" i="21"/>
  <c r="AL28" i="21"/>
  <c r="AL36" i="21"/>
  <c r="AL20" i="21"/>
  <c r="AK70" i="21"/>
  <c r="AK9" i="21"/>
  <c r="AL32" i="21"/>
  <c r="AL62" i="21"/>
  <c r="AK52" i="21"/>
  <c r="AK80" i="21"/>
  <c r="AL16" i="21"/>
  <c r="AK69" i="21"/>
  <c r="AK42" i="21"/>
  <c r="AL10" i="21"/>
  <c r="AK54" i="21"/>
  <c r="AL68" i="21"/>
  <c r="AK45" i="21"/>
  <c r="AL49" i="21"/>
  <c r="AL4" i="21"/>
  <c r="AL18" i="21"/>
  <c r="AK55" i="21"/>
  <c r="AL15" i="21"/>
  <c r="AK7" i="21"/>
  <c r="AL22" i="21"/>
  <c r="AJ76" i="21"/>
  <c r="AK63" i="21"/>
  <c r="AL27" i="21"/>
  <c r="AL54" i="21"/>
  <c r="AK68" i="21"/>
  <c r="AK50" i="21"/>
  <c r="AK40" i="21"/>
  <c r="AK78" i="21"/>
  <c r="AK19" i="21"/>
  <c r="AK49" i="21"/>
  <c r="AK75" i="21"/>
  <c r="AL14" i="21"/>
  <c r="AL17" i="21"/>
  <c r="AL76" i="21"/>
  <c r="AJ72" i="21"/>
  <c r="AL19" i="21"/>
  <c r="AK76" i="21"/>
  <c r="AL40" i="21"/>
  <c r="AK12" i="21"/>
  <c r="AL57" i="21"/>
  <c r="AK59" i="21"/>
  <c r="AL33" i="21"/>
  <c r="AK61" i="21"/>
  <c r="AL47" i="21"/>
  <c r="AL24" i="21"/>
  <c r="AL73" i="21"/>
  <c r="AL26" i="21"/>
  <c r="AJ74" i="21"/>
  <c r="AK73" i="21"/>
  <c r="AK53" i="21"/>
  <c r="AK36" i="21"/>
  <c r="AK11" i="21"/>
  <c r="F18" i="21" l="1"/>
  <c r="F19" i="21"/>
  <c r="F17" i="21"/>
  <c r="F15" i="21"/>
  <c r="F16" i="21"/>
  <c r="F14" i="21"/>
  <c r="F10" i="21"/>
  <c r="F6" i="21"/>
  <c r="F7" i="21"/>
  <c r="W5" i="21"/>
  <c r="X5" i="21"/>
  <c r="W6" i="21"/>
  <c r="X6" i="21"/>
  <c r="W7" i="21"/>
  <c r="X7" i="21"/>
  <c r="W8" i="21"/>
  <c r="X8" i="21"/>
  <c r="W9" i="21"/>
  <c r="X9" i="21"/>
  <c r="W10" i="21"/>
  <c r="X10" i="21"/>
  <c r="W11" i="21"/>
  <c r="X11" i="21"/>
  <c r="W12" i="21"/>
  <c r="X12" i="21"/>
  <c r="W13" i="21"/>
  <c r="X13" i="21"/>
  <c r="W14" i="21"/>
  <c r="X14" i="21"/>
  <c r="W15" i="21"/>
  <c r="X15" i="21"/>
  <c r="W16" i="21"/>
  <c r="X16" i="21"/>
  <c r="W17" i="21"/>
  <c r="X17" i="21"/>
  <c r="W18" i="21"/>
  <c r="X18" i="21"/>
  <c r="W19" i="21"/>
  <c r="X19" i="21"/>
  <c r="W20" i="21"/>
  <c r="X20" i="21"/>
  <c r="W21" i="21"/>
  <c r="X21" i="21"/>
  <c r="W22" i="21"/>
  <c r="X22" i="21"/>
  <c r="W23" i="21"/>
  <c r="X23" i="21"/>
  <c r="W24" i="21"/>
  <c r="X24" i="21"/>
  <c r="W25" i="21"/>
  <c r="X25" i="21"/>
  <c r="W26" i="21"/>
  <c r="X26" i="21"/>
  <c r="W27" i="21"/>
  <c r="X27" i="21"/>
  <c r="W28" i="21"/>
  <c r="X28" i="21"/>
  <c r="W29" i="21"/>
  <c r="X29" i="21"/>
  <c r="W30" i="21"/>
  <c r="X30" i="21"/>
  <c r="W31" i="21"/>
  <c r="X31" i="21"/>
  <c r="W32" i="21"/>
  <c r="X32" i="21"/>
  <c r="W33" i="21"/>
  <c r="X33" i="21"/>
  <c r="W34" i="21"/>
  <c r="X34" i="21"/>
  <c r="W35" i="21"/>
  <c r="X35" i="21"/>
  <c r="W36" i="21"/>
  <c r="X36" i="21"/>
  <c r="W37" i="21"/>
  <c r="X37" i="21"/>
  <c r="W38" i="21"/>
  <c r="X38" i="21"/>
  <c r="W39" i="21"/>
  <c r="X39" i="21"/>
  <c r="W40" i="21"/>
  <c r="X40" i="21"/>
  <c r="W41" i="21"/>
  <c r="X41" i="21"/>
  <c r="W42" i="21"/>
  <c r="X42" i="21"/>
  <c r="W43" i="21"/>
  <c r="X43" i="21"/>
  <c r="W44" i="21"/>
  <c r="X44" i="21"/>
  <c r="W45" i="21"/>
  <c r="X45" i="21"/>
  <c r="W46" i="21"/>
  <c r="X46" i="21"/>
  <c r="W47" i="21"/>
  <c r="X47" i="21"/>
  <c r="W48" i="21"/>
  <c r="X48" i="21"/>
  <c r="W49" i="21"/>
  <c r="X49" i="21"/>
  <c r="W50" i="21"/>
  <c r="X50" i="21"/>
  <c r="W51" i="21"/>
  <c r="X51" i="21"/>
  <c r="W52" i="21"/>
  <c r="X52" i="21"/>
  <c r="W53" i="21"/>
  <c r="X53" i="21"/>
  <c r="W54" i="21"/>
  <c r="X54" i="21"/>
  <c r="W55" i="21"/>
  <c r="X55" i="21"/>
  <c r="W56" i="21"/>
  <c r="X56" i="21"/>
  <c r="W57" i="21"/>
  <c r="X57" i="21"/>
  <c r="W58" i="21"/>
  <c r="X58" i="21"/>
  <c r="W59" i="21"/>
  <c r="X59" i="21"/>
  <c r="W60" i="21"/>
  <c r="X60" i="21"/>
  <c r="W61" i="21"/>
  <c r="X61" i="21"/>
  <c r="W62" i="21"/>
  <c r="X62" i="21"/>
  <c r="W63" i="21"/>
  <c r="X63" i="21"/>
  <c r="W64" i="21"/>
  <c r="X64" i="21"/>
  <c r="W65" i="21"/>
  <c r="X65" i="21"/>
  <c r="W66" i="21"/>
  <c r="X66" i="21"/>
  <c r="W67" i="21"/>
  <c r="X67" i="21"/>
  <c r="W68" i="21"/>
  <c r="X68" i="21"/>
  <c r="W69" i="21"/>
  <c r="X69" i="21"/>
  <c r="W70" i="21"/>
  <c r="X70" i="21"/>
  <c r="W71" i="21"/>
  <c r="X71" i="21"/>
  <c r="W72" i="21"/>
  <c r="X72" i="21"/>
  <c r="W73" i="21"/>
  <c r="X73" i="21"/>
  <c r="W74" i="21"/>
  <c r="X74" i="21"/>
  <c r="W75" i="21"/>
  <c r="X75" i="21"/>
  <c r="W76" i="21"/>
  <c r="X76" i="21"/>
  <c r="W77" i="21"/>
  <c r="X77" i="21"/>
  <c r="W78" i="21"/>
  <c r="X78" i="21"/>
  <c r="W79" i="21"/>
  <c r="X79" i="21"/>
  <c r="W80" i="21"/>
  <c r="X80" i="21"/>
  <c r="W81" i="21"/>
  <c r="X81" i="21"/>
  <c r="W82" i="21"/>
  <c r="X82" i="21"/>
  <c r="W83" i="21"/>
  <c r="X83" i="21"/>
  <c r="W4" i="21"/>
  <c r="X4" i="21"/>
  <c r="X3" i="21"/>
  <c r="W3" i="21"/>
  <c r="Y61" i="21"/>
  <c r="Z61" i="21"/>
  <c r="Y62" i="21"/>
  <c r="Z62" i="21"/>
  <c r="Y63" i="21"/>
  <c r="Z63" i="21"/>
  <c r="Z4" i="21"/>
  <c r="Z5" i="21"/>
  <c r="Z6" i="21"/>
  <c r="Z7" i="21"/>
  <c r="Z8" i="21"/>
  <c r="Z9" i="21"/>
  <c r="Z10" i="21"/>
  <c r="Z11" i="21"/>
  <c r="Z12" i="21"/>
  <c r="Z13" i="21"/>
  <c r="Z14" i="21"/>
  <c r="Z15" i="21"/>
  <c r="Z16" i="21"/>
  <c r="Z17" i="21"/>
  <c r="Z18" i="21"/>
  <c r="Z19" i="21"/>
  <c r="Z20" i="21"/>
  <c r="Z21" i="21"/>
  <c r="Z22" i="21"/>
  <c r="Z23" i="21"/>
  <c r="Z24" i="21"/>
  <c r="Z25" i="21"/>
  <c r="Z26" i="21"/>
  <c r="Z27" i="21"/>
  <c r="Z28" i="21"/>
  <c r="Z29" i="21"/>
  <c r="Z30" i="21"/>
  <c r="Z31" i="21"/>
  <c r="Z32" i="21"/>
  <c r="Z33" i="21"/>
  <c r="Z34" i="21"/>
  <c r="Z35" i="21"/>
  <c r="Z36" i="21"/>
  <c r="Z37" i="21"/>
  <c r="Z38" i="21"/>
  <c r="Z39" i="21"/>
  <c r="Z40" i="21"/>
  <c r="Z41" i="21"/>
  <c r="Z42" i="21"/>
  <c r="Z43" i="21"/>
  <c r="Z44" i="21"/>
  <c r="Z45" i="21"/>
  <c r="Z46" i="21"/>
  <c r="Z47" i="21"/>
  <c r="Z48" i="21"/>
  <c r="Z49" i="21"/>
  <c r="Z50" i="21"/>
  <c r="Z51" i="21"/>
  <c r="Z52" i="21"/>
  <c r="Z53" i="21"/>
  <c r="Z54" i="21"/>
  <c r="Z55" i="21"/>
  <c r="Z56" i="21"/>
  <c r="Z57" i="21"/>
  <c r="Z58" i="21"/>
  <c r="Z59" i="21"/>
  <c r="Z60" i="21"/>
  <c r="Z64" i="21"/>
  <c r="Z65" i="21"/>
  <c r="Z66" i="21"/>
  <c r="Z67" i="21"/>
  <c r="Z68" i="21"/>
  <c r="Z69" i="21"/>
  <c r="Z70" i="21"/>
  <c r="Z71" i="21"/>
  <c r="Z72" i="21"/>
  <c r="Z73" i="21"/>
  <c r="Z74" i="21"/>
  <c r="Z75" i="21"/>
  <c r="Z76" i="21"/>
  <c r="Z77" i="21"/>
  <c r="Z78" i="21"/>
  <c r="Z79" i="21"/>
  <c r="Z80" i="21"/>
  <c r="Z81" i="21"/>
  <c r="Z82" i="21"/>
  <c r="Z83" i="21"/>
  <c r="Z3" i="21"/>
  <c r="Y3" i="21"/>
  <c r="U3" i="21"/>
  <c r="T3" i="21"/>
  <c r="S3" i="21"/>
  <c r="AC63" i="21" l="1"/>
  <c r="AC62" i="21"/>
  <c r="AC61" i="21"/>
  <c r="R3" i="21"/>
  <c r="Y78" i="21"/>
  <c r="Y77" i="21"/>
  <c r="AC77" i="21" s="1"/>
  <c r="Y76" i="21"/>
  <c r="Y75" i="21"/>
  <c r="A3" i="9"/>
  <c r="B5" i="21" s="1"/>
  <c r="A3" i="10"/>
  <c r="B6" i="21" s="1"/>
  <c r="A3" i="11"/>
  <c r="B7" i="21" s="1"/>
  <c r="A3" i="12"/>
  <c r="B8" i="21" s="1"/>
  <c r="A3" i="13"/>
  <c r="B9" i="21" s="1"/>
  <c r="A3" i="14"/>
  <c r="B10" i="21" s="1"/>
  <c r="A3" i="16"/>
  <c r="B11" i="21" s="1"/>
  <c r="A3" i="8"/>
  <c r="B4" i="21" s="1"/>
  <c r="A3" i="19"/>
  <c r="B13" i="21" s="1"/>
  <c r="Y5" i="21"/>
  <c r="Y6"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4" i="21"/>
  <c r="Y65" i="21"/>
  <c r="Y66" i="21"/>
  <c r="Y67" i="21"/>
  <c r="Y68" i="21"/>
  <c r="Y69" i="21"/>
  <c r="Y70" i="21"/>
  <c r="Y71" i="21"/>
  <c r="Y72" i="21"/>
  <c r="Y73" i="21"/>
  <c r="Y74" i="21"/>
  <c r="Y79" i="21"/>
  <c r="Y80" i="21"/>
  <c r="Y81" i="21"/>
  <c r="Y82" i="21"/>
  <c r="Y83" i="21"/>
  <c r="Y4" i="21"/>
  <c r="AC78" i="21" l="1"/>
  <c r="AC76" i="21"/>
  <c r="AC75" i="21"/>
  <c r="B20" i="21"/>
  <c r="AC79" i="21"/>
  <c r="AC71" i="21"/>
  <c r="AC67" i="21"/>
  <c r="AC60" i="21"/>
  <c r="AC56" i="21"/>
  <c r="AC52" i="21"/>
  <c r="AC48" i="21"/>
  <c r="AC44" i="21"/>
  <c r="AC40" i="21"/>
  <c r="AC36" i="21"/>
  <c r="AC32" i="21"/>
  <c r="AC28" i="21"/>
  <c r="AC24" i="21"/>
  <c r="AC20" i="21"/>
  <c r="AC16" i="21"/>
  <c r="AC12" i="21"/>
  <c r="AC8" i="21"/>
  <c r="AC80" i="21"/>
  <c r="AC72" i="21"/>
  <c r="AC68" i="21"/>
  <c r="AC70" i="21"/>
  <c r="AC66" i="21"/>
  <c r="AC51" i="21"/>
  <c r="AC47" i="21"/>
  <c r="AC43" i="21"/>
  <c r="AC39" i="21"/>
  <c r="AC35" i="21"/>
  <c r="AC31" i="21"/>
  <c r="AC27" i="21"/>
  <c r="AC23" i="21"/>
  <c r="AC19" i="21"/>
  <c r="AC15" i="21"/>
  <c r="AC11" i="21"/>
  <c r="AC7" i="21"/>
  <c r="AC55" i="21"/>
  <c r="AC59" i="21"/>
  <c r="AC64" i="21"/>
  <c r="AC57" i="21"/>
  <c r="AC53" i="21"/>
  <c r="AC49" i="21"/>
  <c r="AC45" i="21"/>
  <c r="AC41" i="21"/>
  <c r="AC37" i="21"/>
  <c r="AC33" i="21"/>
  <c r="AC29" i="21"/>
  <c r="AC25" i="21"/>
  <c r="AC21" i="21"/>
  <c r="AC17" i="21"/>
  <c r="AC13" i="21"/>
  <c r="AC9" i="21"/>
  <c r="AC5" i="21"/>
  <c r="AC81" i="21"/>
  <c r="AC83" i="21"/>
  <c r="AC82" i="21"/>
  <c r="AC74" i="21"/>
  <c r="AC73" i="21"/>
  <c r="AC69" i="21"/>
  <c r="AC65" i="21"/>
  <c r="AC58" i="21"/>
  <c r="AC54" i="21"/>
  <c r="AC50" i="21"/>
  <c r="AC46" i="21"/>
  <c r="AC42" i="21"/>
  <c r="AC38" i="21"/>
  <c r="AC34" i="21"/>
  <c r="AC30" i="21"/>
  <c r="AC26" i="21"/>
  <c r="AC22" i="21"/>
  <c r="AC18" i="21"/>
  <c r="AC14" i="21"/>
  <c r="AC10" i="21"/>
  <c r="AC6" i="21"/>
  <c r="AC4" i="21"/>
  <c r="N40" i="21"/>
  <c r="M40" i="21"/>
  <c r="G34" i="21"/>
  <c r="N39" i="21"/>
  <c r="M39" i="21"/>
  <c r="G33" i="21"/>
  <c r="N38" i="21"/>
  <c r="M38" i="21"/>
  <c r="G32" i="21"/>
  <c r="N37" i="21"/>
  <c r="M37" i="21"/>
  <c r="N36" i="21"/>
  <c r="M36" i="21"/>
  <c r="N35" i="21"/>
  <c r="M35" i="21"/>
  <c r="N34" i="21"/>
  <c r="M34" i="21"/>
  <c r="G31" i="21"/>
  <c r="N33" i="21"/>
  <c r="M33" i="21"/>
  <c r="G30" i="21"/>
  <c r="N32" i="21"/>
  <c r="M32" i="21"/>
  <c r="G29" i="21"/>
  <c r="N31" i="21"/>
  <c r="M31" i="21"/>
  <c r="G28" i="21"/>
  <c r="N30" i="21"/>
  <c r="M30" i="21"/>
  <c r="G27" i="21"/>
  <c r="N29" i="21"/>
  <c r="M29" i="21"/>
  <c r="G26" i="21"/>
  <c r="N28" i="21"/>
  <c r="M28" i="21"/>
  <c r="N27" i="21"/>
  <c r="M27" i="21"/>
  <c r="N26" i="21"/>
  <c r="M26" i="21"/>
  <c r="N25" i="21"/>
  <c r="M25" i="21"/>
  <c r="G25" i="21"/>
  <c r="N24" i="21"/>
  <c r="M24" i="21"/>
  <c r="G24" i="21"/>
  <c r="N23" i="21"/>
  <c r="M23" i="21"/>
  <c r="G23" i="21"/>
  <c r="N22" i="21"/>
  <c r="M22" i="21"/>
  <c r="G22" i="21"/>
  <c r="N21" i="21"/>
  <c r="M21" i="21"/>
  <c r="G21" i="21"/>
  <c r="N20" i="21"/>
  <c r="M20" i="21"/>
  <c r="G20" i="21"/>
  <c r="N19" i="21"/>
  <c r="M19" i="21"/>
  <c r="G19" i="21"/>
  <c r="N18" i="21"/>
  <c r="M18" i="21"/>
  <c r="G18" i="21"/>
  <c r="N17" i="21"/>
  <c r="M17" i="21"/>
  <c r="G17" i="21"/>
  <c r="N16" i="21"/>
  <c r="M16" i="21"/>
  <c r="G16" i="21"/>
  <c r="N15" i="21"/>
  <c r="M15" i="21"/>
  <c r="G15" i="21"/>
  <c r="N14" i="21"/>
  <c r="M14" i="21"/>
  <c r="G14" i="21"/>
  <c r="N13" i="21"/>
  <c r="M13" i="21"/>
  <c r="G13" i="21"/>
  <c r="N12" i="21"/>
  <c r="M12" i="21"/>
  <c r="G12" i="21"/>
  <c r="N11" i="21"/>
  <c r="M11" i="21"/>
  <c r="G11" i="21"/>
  <c r="N10" i="21"/>
  <c r="M10" i="21"/>
  <c r="G10" i="21"/>
  <c r="N9" i="21"/>
  <c r="M9" i="21"/>
  <c r="G9" i="21"/>
  <c r="N8" i="21"/>
  <c r="M8" i="21"/>
  <c r="G8" i="21"/>
  <c r="N7" i="21"/>
  <c r="M7" i="21"/>
  <c r="G7" i="21"/>
  <c r="N6" i="21"/>
  <c r="M6" i="21"/>
  <c r="G6" i="21"/>
  <c r="N5" i="21"/>
  <c r="M5" i="21"/>
  <c r="G5" i="21"/>
  <c r="N4" i="21"/>
  <c r="M4" i="21"/>
  <c r="G4" i="21"/>
  <c r="F34" i="21"/>
  <c r="F33" i="21"/>
  <c r="F28" i="21"/>
  <c r="F27" i="21"/>
  <c r="F26" i="21"/>
  <c r="F20" i="21"/>
  <c r="F9" i="21"/>
  <c r="F32" i="21"/>
  <c r="F31" i="21"/>
  <c r="F30" i="21"/>
  <c r="F29" i="21"/>
  <c r="F25" i="21"/>
  <c r="F24" i="21"/>
  <c r="F23" i="21"/>
  <c r="F22" i="21"/>
  <c r="F21" i="21"/>
  <c r="F13" i="21"/>
  <c r="F12" i="21"/>
  <c r="F11" i="21"/>
  <c r="E32" i="21"/>
  <c r="E29" i="21"/>
  <c r="E26" i="21"/>
  <c r="E23" i="21"/>
  <c r="E20" i="21"/>
  <c r="E17" i="21"/>
  <c r="E14" i="21"/>
  <c r="E11" i="21"/>
  <c r="F8" i="21"/>
  <c r="E8" i="21"/>
  <c r="C13" i="21"/>
  <c r="C12" i="21"/>
  <c r="C11" i="21"/>
  <c r="C10" i="21"/>
  <c r="C9" i="21"/>
  <c r="C8" i="21"/>
  <c r="C7" i="21"/>
  <c r="C6" i="21"/>
  <c r="C5" i="21"/>
  <c r="C4" i="21"/>
  <c r="E4" i="21"/>
  <c r="F5" i="21"/>
  <c r="F4" i="21"/>
  <c r="R28" i="21"/>
  <c r="R37" i="21"/>
  <c r="S28" i="21"/>
  <c r="T71" i="21"/>
  <c r="R65" i="21"/>
  <c r="T14" i="21"/>
  <c r="AJ17" i="21"/>
  <c r="T58" i="21"/>
  <c r="AJ55" i="21"/>
  <c r="S25" i="21"/>
  <c r="S78" i="21"/>
  <c r="R59" i="21"/>
  <c r="T48" i="21"/>
  <c r="R56" i="21"/>
  <c r="T46" i="21"/>
  <c r="R12" i="21"/>
  <c r="R9" i="21"/>
  <c r="T65" i="21"/>
  <c r="AJ47" i="21"/>
  <c r="R25" i="21"/>
  <c r="S33" i="21"/>
  <c r="S35" i="21"/>
  <c r="T51" i="21"/>
  <c r="T76" i="21"/>
  <c r="T9" i="21"/>
  <c r="R75" i="21"/>
  <c r="T83" i="21"/>
  <c r="T38" i="21"/>
  <c r="S45" i="21"/>
  <c r="S74" i="21"/>
  <c r="T74" i="21"/>
  <c r="AJ7" i="21"/>
  <c r="R74" i="21"/>
  <c r="R18" i="21"/>
  <c r="T21" i="21"/>
  <c r="R19" i="21"/>
  <c r="T6" i="21"/>
  <c r="AJ52" i="21"/>
  <c r="AJ59" i="21"/>
  <c r="S5" i="21"/>
  <c r="T53" i="21"/>
  <c r="AJ50" i="21"/>
  <c r="S54" i="21"/>
  <c r="S56" i="21"/>
  <c r="T37" i="21"/>
  <c r="T23" i="21"/>
  <c r="AJ38" i="21"/>
  <c r="R30" i="21"/>
  <c r="T82" i="21"/>
  <c r="AJ33" i="21"/>
  <c r="S66" i="21"/>
  <c r="AJ56" i="21"/>
  <c r="R77" i="21"/>
  <c r="AJ6" i="21"/>
  <c r="S41" i="21"/>
  <c r="T32" i="21"/>
  <c r="AJ43" i="21"/>
  <c r="S22" i="21"/>
  <c r="AJ28" i="21"/>
  <c r="AJ39" i="21"/>
  <c r="AJ44" i="21"/>
  <c r="R68" i="21"/>
  <c r="AJ30" i="21"/>
  <c r="S53" i="21"/>
  <c r="S19" i="21"/>
  <c r="T47" i="21"/>
  <c r="AJ45" i="21"/>
  <c r="S65" i="21"/>
  <c r="T57" i="21"/>
  <c r="R13" i="21"/>
  <c r="R55" i="21"/>
  <c r="S23" i="21"/>
  <c r="S34" i="21"/>
  <c r="S29" i="21"/>
  <c r="R66" i="21"/>
  <c r="AJ16" i="21"/>
  <c r="AJ57" i="21"/>
  <c r="T33" i="21"/>
  <c r="S17" i="21"/>
  <c r="T52" i="21"/>
  <c r="T13" i="21"/>
  <c r="S43" i="21"/>
  <c r="R42" i="21"/>
  <c r="R17" i="21"/>
  <c r="R73" i="21"/>
  <c r="AJ31" i="21"/>
  <c r="AJ20" i="21"/>
  <c r="R32" i="21"/>
  <c r="R15" i="21"/>
  <c r="S8" i="21"/>
  <c r="AJ40" i="21"/>
  <c r="T67" i="21"/>
  <c r="T20" i="21"/>
  <c r="R40" i="21"/>
  <c r="S60" i="21"/>
  <c r="S69" i="21"/>
  <c r="AJ15" i="21"/>
  <c r="T69" i="21"/>
  <c r="S13" i="21"/>
  <c r="AJ41" i="21"/>
  <c r="T28" i="21"/>
  <c r="R4" i="21"/>
  <c r="S39" i="21"/>
  <c r="T4" i="21"/>
  <c r="AJ37" i="21"/>
  <c r="S68" i="21"/>
  <c r="S51" i="21"/>
  <c r="R21" i="21"/>
  <c r="R71" i="21"/>
  <c r="T79" i="21"/>
  <c r="T10" i="21"/>
  <c r="T15" i="21"/>
  <c r="T36" i="21"/>
  <c r="AJ8" i="21"/>
  <c r="S71" i="21"/>
  <c r="AJ58" i="21"/>
  <c r="R70" i="21"/>
  <c r="R6" i="21"/>
  <c r="S37" i="21"/>
  <c r="R67" i="21"/>
  <c r="AJ42" i="21"/>
  <c r="S9" i="21"/>
  <c r="T16" i="21"/>
  <c r="R48" i="21"/>
  <c r="R33" i="21"/>
  <c r="T39" i="21"/>
  <c r="T80" i="21"/>
  <c r="S50" i="21"/>
  <c r="AE76" i="21"/>
  <c r="AE75" i="21"/>
  <c r="S24" i="21"/>
  <c r="R38" i="21"/>
  <c r="S67" i="21"/>
  <c r="R80" i="21"/>
  <c r="R60" i="21"/>
  <c r="R46" i="21"/>
  <c r="AJ19" i="21"/>
  <c r="R49" i="21"/>
  <c r="T50" i="21"/>
  <c r="R20" i="21"/>
  <c r="S4" i="21"/>
  <c r="S18" i="21"/>
  <c r="S81" i="21"/>
  <c r="T30" i="21"/>
  <c r="R83" i="21"/>
  <c r="R11" i="21"/>
  <c r="AJ10" i="21"/>
  <c r="T17" i="21"/>
  <c r="R54" i="21"/>
  <c r="AJ23" i="21"/>
  <c r="R35" i="21"/>
  <c r="R57" i="21"/>
  <c r="AJ26" i="21"/>
  <c r="S42" i="21"/>
  <c r="R7" i="21"/>
  <c r="R81" i="21"/>
  <c r="AJ46" i="21"/>
  <c r="S80" i="21"/>
  <c r="S82" i="21"/>
  <c r="T19" i="21"/>
  <c r="AJ29" i="21"/>
  <c r="R39" i="21"/>
  <c r="R76" i="21"/>
  <c r="S12" i="21"/>
  <c r="T78" i="21"/>
  <c r="R26" i="21"/>
  <c r="R10" i="21"/>
  <c r="T45" i="21"/>
  <c r="AE78" i="21"/>
  <c r="R52" i="21"/>
  <c r="S6" i="21"/>
  <c r="S16" i="21"/>
  <c r="T31" i="21"/>
  <c r="R23" i="21"/>
  <c r="T77" i="21"/>
  <c r="S14" i="21"/>
  <c r="S83" i="21"/>
  <c r="AJ60" i="21"/>
  <c r="AJ14" i="21"/>
  <c r="S36" i="21"/>
  <c r="R31" i="21"/>
  <c r="R82" i="21"/>
  <c r="S7" i="21"/>
  <c r="T8" i="21"/>
  <c r="S47" i="21"/>
  <c r="T11" i="21"/>
  <c r="AJ4" i="21"/>
  <c r="R14" i="21"/>
  <c r="AJ18" i="21"/>
  <c r="AJ34" i="21"/>
  <c r="T44" i="21"/>
  <c r="T26" i="21"/>
  <c r="R41" i="21"/>
  <c r="R79" i="21"/>
  <c r="R45" i="21"/>
  <c r="S26" i="21"/>
  <c r="AJ11" i="21"/>
  <c r="S76" i="21"/>
  <c r="AJ53" i="21"/>
  <c r="S57" i="21"/>
  <c r="T66" i="21"/>
  <c r="R43" i="21"/>
  <c r="AJ36" i="21"/>
  <c r="AJ21" i="21"/>
  <c r="AJ12" i="21"/>
  <c r="T34" i="21"/>
  <c r="T24" i="21"/>
  <c r="T70" i="21"/>
  <c r="AJ13" i="21"/>
  <c r="T12" i="21"/>
  <c r="T25" i="21"/>
  <c r="T68" i="21"/>
  <c r="AJ48" i="21"/>
  <c r="S48" i="21"/>
  <c r="S75" i="21"/>
  <c r="T54" i="21"/>
  <c r="R64" i="21"/>
  <c r="AJ49" i="21"/>
  <c r="S40" i="21"/>
  <c r="T64" i="21"/>
  <c r="T55" i="21"/>
  <c r="R72" i="21"/>
  <c r="AJ22" i="21"/>
  <c r="T56" i="21"/>
  <c r="T29" i="21"/>
  <c r="T5" i="21"/>
  <c r="R36" i="21"/>
  <c r="S55" i="21"/>
  <c r="S30" i="21"/>
  <c r="S58" i="21"/>
  <c r="T81" i="21"/>
  <c r="T18" i="21"/>
  <c r="S20" i="21"/>
  <c r="T49" i="21"/>
  <c r="T72" i="21"/>
  <c r="S72" i="21"/>
  <c r="S46" i="21"/>
  <c r="T73" i="21"/>
  <c r="S73" i="21"/>
  <c r="AJ32" i="21"/>
  <c r="S59" i="21"/>
  <c r="S52" i="21"/>
  <c r="S11" i="21"/>
  <c r="S70" i="21"/>
  <c r="S15" i="21"/>
  <c r="R44" i="21"/>
  <c r="R53" i="21"/>
  <c r="R51" i="21"/>
  <c r="R50" i="21"/>
  <c r="AJ27" i="21"/>
  <c r="S77" i="21"/>
  <c r="T43" i="21"/>
  <c r="R22" i="21"/>
  <c r="S49" i="21"/>
  <c r="T60" i="21"/>
  <c r="R29" i="21"/>
  <c r="AJ25" i="21"/>
  <c r="AE4" i="21"/>
  <c r="AJ5" i="21"/>
  <c r="T42" i="21"/>
  <c r="S10" i="21"/>
  <c r="T35" i="21"/>
  <c r="R24" i="21"/>
  <c r="R47" i="21"/>
  <c r="S64" i="21"/>
  <c r="R69" i="21"/>
  <c r="R78" i="21"/>
  <c r="R34" i="21"/>
  <c r="R16" i="21"/>
  <c r="T59" i="21"/>
  <c r="S21" i="21"/>
  <c r="S27" i="21"/>
  <c r="R8" i="21"/>
  <c r="AJ51" i="21"/>
  <c r="R58" i="21"/>
  <c r="T75" i="21"/>
  <c r="S38" i="21"/>
  <c r="T40" i="21"/>
  <c r="S79" i="21"/>
  <c r="AE77" i="21"/>
  <c r="AJ24" i="21"/>
  <c r="S31" i="21"/>
  <c r="T41" i="21"/>
  <c r="T22" i="21"/>
  <c r="S32" i="21"/>
  <c r="R5" i="21"/>
  <c r="T7" i="21"/>
  <c r="R27" i="21"/>
  <c r="AJ54" i="21"/>
  <c r="T27" i="21"/>
  <c r="AJ9" i="21"/>
  <c r="AJ35" i="21"/>
  <c r="S44" i="21"/>
  <c r="AB75" i="21" l="1"/>
  <c r="AD75" i="21" s="1"/>
  <c r="AB77" i="21"/>
  <c r="AD77" i="21" s="1"/>
  <c r="AB76" i="21"/>
  <c r="AD76" i="21" s="1"/>
  <c r="AB78" i="21"/>
  <c r="AD78"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U27" i="21"/>
  <c r="U80" i="21"/>
  <c r="AE64" i="21"/>
  <c r="U21" i="21"/>
  <c r="R61" i="21"/>
  <c r="U52" i="21"/>
  <c r="S63" i="21"/>
  <c r="U8" i="21"/>
  <c r="U15" i="21"/>
  <c r="AE6" i="21"/>
  <c r="U35" i="21"/>
  <c r="AE57" i="21"/>
  <c r="U32" i="21"/>
  <c r="AE31" i="21"/>
  <c r="AE29" i="21"/>
  <c r="AE12" i="21"/>
  <c r="U17" i="21"/>
  <c r="U46" i="21"/>
  <c r="AE33" i="21"/>
  <c r="AE24" i="21"/>
  <c r="U83" i="21"/>
  <c r="AE82" i="21"/>
  <c r="AE15" i="21"/>
  <c r="U30" i="21"/>
  <c r="U36" i="21"/>
  <c r="U31" i="21"/>
  <c r="AE71" i="21"/>
  <c r="U19" i="21"/>
  <c r="AE7" i="21"/>
  <c r="U14" i="21"/>
  <c r="AE66" i="21"/>
  <c r="AE35" i="21"/>
  <c r="AE26" i="21"/>
  <c r="U44" i="21"/>
  <c r="U22" i="21"/>
  <c r="U63" i="21"/>
  <c r="AE70" i="21"/>
  <c r="AE30" i="21"/>
  <c r="U20" i="21"/>
  <c r="AE21" i="21"/>
  <c r="U7" i="21"/>
  <c r="AE73" i="21"/>
  <c r="AE17" i="21"/>
  <c r="AE69" i="21"/>
  <c r="U64" i="21"/>
  <c r="U71" i="21"/>
  <c r="U79" i="21"/>
  <c r="AE58" i="21"/>
  <c r="U23" i="21"/>
  <c r="U51" i="21"/>
  <c r="AE40" i="21"/>
  <c r="AE11" i="21"/>
  <c r="AE67" i="21"/>
  <c r="AE80" i="21"/>
  <c r="U12" i="21"/>
  <c r="U26" i="21"/>
  <c r="U56" i="21"/>
  <c r="U62" i="21"/>
  <c r="U13" i="21"/>
  <c r="AE50" i="21"/>
  <c r="U42" i="21"/>
  <c r="U55" i="21"/>
  <c r="U16" i="21"/>
  <c r="U39" i="21"/>
  <c r="U24" i="21"/>
  <c r="AE43" i="21"/>
  <c r="AE74" i="21"/>
  <c r="U54" i="21"/>
  <c r="AE23" i="21"/>
  <c r="U10" i="21"/>
  <c r="AE45" i="21"/>
  <c r="AE8" i="21"/>
  <c r="U70" i="21"/>
  <c r="AE39" i="21"/>
  <c r="AE68" i="21"/>
  <c r="U60" i="21"/>
  <c r="AE48" i="21"/>
  <c r="AE47" i="21"/>
  <c r="U41" i="21"/>
  <c r="AE37" i="21"/>
  <c r="U59" i="21"/>
  <c r="U67" i="21"/>
  <c r="AE52" i="21"/>
  <c r="U53" i="21"/>
  <c r="U4" i="21"/>
  <c r="AE55" i="21"/>
  <c r="AE83" i="21"/>
  <c r="T62" i="21"/>
  <c r="U45" i="21"/>
  <c r="AE79" i="21"/>
  <c r="R62" i="21"/>
  <c r="AE42" i="21"/>
  <c r="AE38" i="21"/>
  <c r="T63" i="21"/>
  <c r="AE46" i="21"/>
  <c r="AE59" i="21"/>
  <c r="U48" i="21"/>
  <c r="U25" i="21"/>
  <c r="AE62" i="21"/>
  <c r="U28" i="21"/>
  <c r="AE5" i="21"/>
  <c r="S62" i="21"/>
  <c r="AE22" i="21"/>
  <c r="AE61" i="21"/>
  <c r="AE18" i="21"/>
  <c r="U81" i="21"/>
  <c r="U34" i="21"/>
  <c r="T61" i="21"/>
  <c r="U38" i="21"/>
  <c r="AE41" i="21"/>
  <c r="U78" i="21"/>
  <c r="U68" i="21"/>
  <c r="U69" i="21"/>
  <c r="AE60" i="21"/>
  <c r="AE81" i="21"/>
  <c r="AE56" i="21"/>
  <c r="AE10" i="21"/>
  <c r="AE36" i="21"/>
  <c r="U61" i="21"/>
  <c r="U65" i="21"/>
  <c r="S61" i="21"/>
  <c r="U43" i="21"/>
  <c r="AE25" i="21"/>
  <c r="AE28" i="21"/>
  <c r="U18" i="21"/>
  <c r="U47" i="21"/>
  <c r="AE32" i="21"/>
  <c r="U66" i="21"/>
  <c r="AE49" i="21"/>
  <c r="U74" i="21"/>
  <c r="AE44" i="21"/>
  <c r="U50" i="21"/>
  <c r="AE9" i="21"/>
  <c r="AE65" i="21"/>
  <c r="AE19" i="21"/>
  <c r="U40" i="21"/>
  <c r="AE63" i="21"/>
  <c r="U29" i="21"/>
  <c r="U49" i="21"/>
  <c r="U33" i="21"/>
  <c r="AB61" i="21" l="1"/>
  <c r="AD61" i="21" s="1"/>
  <c r="AB62" i="21"/>
  <c r="AD62" i="21" s="1"/>
  <c r="AB54" i="21"/>
  <c r="AD54" i="21" s="1"/>
  <c r="AB70" i="21"/>
  <c r="AD70" i="21" s="1"/>
  <c r="AB52" i="21"/>
  <c r="AD52" i="21" s="1"/>
  <c r="AB5" i="21"/>
  <c r="AD5" i="21" s="1"/>
  <c r="AB39" i="21"/>
  <c r="AD39" i="21" s="1"/>
  <c r="AB56" i="21"/>
  <c r="AD56" i="21" s="1"/>
  <c r="AB49" i="21"/>
  <c r="AD49" i="21" s="1"/>
  <c r="AB81" i="21"/>
  <c r="AD81" i="21" s="1"/>
  <c r="AB31" i="21"/>
  <c r="AD31" i="21" s="1"/>
  <c r="AB69" i="21"/>
  <c r="AD69" i="21" s="1"/>
  <c r="AB60" i="21"/>
  <c r="AD60" i="21" s="1"/>
  <c r="AB48" i="21"/>
  <c r="AD48" i="21" s="1"/>
  <c r="AB82" i="21"/>
  <c r="AD82" i="21" s="1"/>
  <c r="AB79" i="21"/>
  <c r="AD79" i="21" s="1"/>
  <c r="AB8" i="21"/>
  <c r="AD8" i="21" s="1"/>
  <c r="AB7" i="21"/>
  <c r="AD7" i="21" s="1"/>
  <c r="AB83" i="21"/>
  <c r="AD83" i="21" s="1"/>
  <c r="AB58" i="21"/>
  <c r="AD58" i="21" s="1"/>
  <c r="AB22" i="21"/>
  <c r="AD22" i="21" s="1"/>
  <c r="AB15" i="21"/>
  <c r="AD15" i="21" s="1"/>
  <c r="AB17" i="21"/>
  <c r="AD17" i="21" s="1"/>
  <c r="AB67" i="21"/>
  <c r="AD67" i="21" s="1"/>
  <c r="AB53" i="21"/>
  <c r="AD53" i="21" s="1"/>
  <c r="AB57" i="21"/>
  <c r="AD57" i="21" s="1"/>
  <c r="AB55" i="21"/>
  <c r="AD55" i="21" s="1"/>
  <c r="AB44" i="21"/>
  <c r="AD44" i="21" s="1"/>
  <c r="AB65" i="21"/>
  <c r="AD65" i="21" s="1"/>
  <c r="AB16" i="21"/>
  <c r="AD16" i="21" s="1"/>
  <c r="AB71" i="21"/>
  <c r="AD71" i="21" s="1"/>
  <c r="AB11" i="21"/>
  <c r="AD11" i="21" s="1"/>
  <c r="AB41" i="21"/>
  <c r="AD41" i="21" s="1"/>
  <c r="AB30" i="21"/>
  <c r="AD30" i="21" s="1"/>
  <c r="AB4" i="21"/>
  <c r="AD4" i="21" s="1"/>
  <c r="AB68" i="21"/>
  <c r="AD68" i="21" s="1"/>
  <c r="AB74" i="21"/>
  <c r="AD74" i="21" s="1"/>
  <c r="AB9" i="21"/>
  <c r="AD9" i="21" s="1"/>
  <c r="AB28" i="21"/>
  <c r="AD28" i="21" s="1"/>
  <c r="AB12" i="21"/>
  <c r="AD12" i="21" s="1"/>
  <c r="AB35" i="21"/>
  <c r="AD35" i="21" s="1"/>
  <c r="AB24" i="21"/>
  <c r="AD24" i="21" s="1"/>
  <c r="AB25" i="21"/>
  <c r="AD25" i="21" s="1"/>
  <c r="AB50" i="21"/>
  <c r="AD50" i="21" s="1"/>
  <c r="AB34" i="21"/>
  <c r="AD34" i="21" s="1"/>
  <c r="AB64" i="21"/>
  <c r="AD64" i="21" s="1"/>
  <c r="AB80" i="21"/>
  <c r="AD80" i="21" s="1"/>
  <c r="AB33" i="21"/>
  <c r="AD33" i="21" s="1"/>
  <c r="AB29" i="21"/>
  <c r="AD29" i="21" s="1"/>
  <c r="AB20" i="21"/>
  <c r="AD20" i="21" s="1"/>
  <c r="AB23" i="21"/>
  <c r="AD23" i="21" s="1"/>
  <c r="AB38" i="21"/>
  <c r="AD38" i="21" s="1"/>
  <c r="AB27" i="21"/>
  <c r="AD27" i="21" s="1"/>
  <c r="AB10" i="21"/>
  <c r="AD10" i="21" s="1"/>
  <c r="AB42" i="21"/>
  <c r="AD42" i="21" s="1"/>
  <c r="AB6" i="21"/>
  <c r="AD6" i="21" s="1"/>
  <c r="AB18" i="21"/>
  <c r="AD18" i="21" s="1"/>
  <c r="AB32" i="21"/>
  <c r="AD32" i="21" s="1"/>
  <c r="AB21" i="21"/>
  <c r="AD21" i="21" s="1"/>
  <c r="AB72" i="21"/>
  <c r="AD72" i="21" s="1"/>
  <c r="AB37" i="21"/>
  <c r="AD37" i="21" s="1"/>
  <c r="AB19" i="21"/>
  <c r="AD19" i="21" s="1"/>
  <c r="AB14" i="21"/>
  <c r="AD14" i="21" s="1"/>
  <c r="AB51" i="21"/>
  <c r="AD51" i="21" s="1"/>
  <c r="AB47" i="21"/>
  <c r="AD47" i="21" s="1"/>
  <c r="AB46" i="21"/>
  <c r="AD46" i="21" s="1"/>
  <c r="AB43" i="21"/>
  <c r="AD43" i="21" s="1"/>
  <c r="AB13" i="21"/>
  <c r="AD13" i="21" s="1"/>
  <c r="AB45" i="21"/>
  <c r="AD45" i="21" s="1"/>
  <c r="AB36" i="21"/>
  <c r="AD36" i="21" s="1"/>
  <c r="AB26" i="21"/>
  <c r="AD26" i="21" s="1"/>
  <c r="AB40" i="21"/>
  <c r="AD40" i="21" s="1"/>
  <c r="AB73" i="21"/>
  <c r="AD73" i="21" s="1"/>
  <c r="AB66" i="21"/>
  <c r="AD66" i="21" s="1"/>
  <c r="AB59" i="21"/>
  <c r="AD59" i="21" s="1"/>
  <c r="O6" i="21"/>
  <c r="R63" i="21"/>
  <c r="AE51" i="21"/>
  <c r="AE72" i="21"/>
  <c r="U6" i="21"/>
  <c r="U5" i="21"/>
  <c r="U73" i="21"/>
  <c r="AE16" i="21"/>
  <c r="U75" i="21"/>
  <c r="AE54" i="21"/>
  <c r="U82" i="21"/>
  <c r="AE34" i="21"/>
  <c r="U72" i="21"/>
  <c r="AE14" i="21"/>
  <c r="AE13" i="21"/>
  <c r="U11" i="21"/>
  <c r="U77" i="21"/>
  <c r="U37" i="21"/>
  <c r="U76" i="21"/>
  <c r="U57" i="21"/>
  <c r="AE20" i="21"/>
  <c r="AE27" i="21"/>
  <c r="AE53" i="21"/>
  <c r="U58" i="21"/>
  <c r="U9" i="21"/>
  <c r="AB63" i="21" l="1"/>
  <c r="AD63"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tc={BE8E48E8-73F7-48B5-AF06-994AF390CC2C}</author>
  </authors>
  <commentList>
    <comment ref="A84" authorId="0" shapeId="0" xr:uid="{BE8E48E8-73F7-48B5-AF06-994AF390CC2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@Hannah Le Brocq I'm not very good at remembering to fill this section out, maybe we could both input here and it could double as edu newsletter plans?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tc={3264214A-C4ED-458F-A5A1-56A649B98413}</author>
  </authors>
  <commentList>
    <comment ref="G7" authorId="0" shapeId="0" xr:uid="{3264214A-C4ED-458F-A5A1-56A649B98413}">
      <text>
        <t>[Threaded comment]
Your version of Excel allows you to read this threaded comment; however, any edits to it will get removed if the file is opened in a newer version of Excel. Learn more: https://go.microsoft.com/fwlink/?linkid=870924
Comment:
    1.4.1 added (new evidence to support protection) - evidence gathered in seagrass summer school through surveys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tc={E24D96DF-5254-4B4E-AD8B-4ADE8AA6191A}</author>
    <author>tc={6AD1EF96-98A1-4068-A9FA-645E4A40F829}</author>
    <author>tc={6977AFD5-224D-48A4-81DD-482B2843F0D1}</author>
  </authors>
  <commentList>
    <comment ref="Z4" authorId="0" shapeId="0" xr:uid="{E24D96DF-5254-4B4E-AD8B-4ADE8AA6191A}">
      <text>
        <t>[Threaded comment]
Your version of Excel allows you to read this threaded comment; however, any edits to it will get removed if the file is opened in a newer version of Excel. Learn more: https://go.microsoft.com/fwlink/?linkid=870924
Comment:
    Hey @Anna Hughes, two questions:
1. Are the two values in this cell total for the quarter?  So is the total 2.9m?  Or is it that it is 1.4mil in Q1 and 100,000 in Q2?
2.  Depending on the answer to the above, should the cell next to this not read either 1.5mil or 2.9 mil?
Reply:
    These are all time stats. We are at just over 1.5m since launch (cumulative). I can get stats for the quarters if you want?
Reply:
    that's ok - if it was 1mil last year and it's 1.5 mil this year we can just call it 500,000.  But that brings me back to my second question about the value that's in there now
Reply:
    Changed to 1.5m. This is not just this year, its since launch (2021) - is that okay?
Reply:
    @Appin Williamson we have a new google analytics system that I don't yet understand, so I can't update. I probably wont be able to until past the deadline - sorry!
Reply:
    No probs - thanks for letting me know!</t>
      </text>
    </comment>
    <comment ref="S6" authorId="1" shapeId="0" xr:uid="{6AD1EF96-98A1-4068-A9FA-645E4A40F829}">
      <text>
        <t>[Threaded comment]
Your version of Excel allows you to read this threaded comment; however, any edits to it will get removed if the file is opened in a newer version of Excel. Learn more: https://go.microsoft.com/fwlink/?linkid=870924
Comment:
    @Appin Williamson should this 'Value' column be a % or a number (ie. number of surveys to be conducted in 2022)
Reply:
    I would make this he percentage, perhaps this is where the other spreadsheet will come in handy to calculate it for you.  I have made an empty file here: Connection_ImpactStatistics.xlsx  if you would find it useful to start populating it
Reply:
    hmmm link isn't working - I'll teams it to you!</t>
      </text>
    </comment>
    <comment ref="W6" authorId="2" shapeId="0" xr:uid="{6977AFD5-224D-48A4-81DD-482B2843F0D1}">
      <text>
        <t>[Threaded comment]
Your version of Excel allows you to read this threaded comment; however, any edits to it will get removed if the file is opened in a newer version of Excel. Learn more: https://go.microsoft.com/fwlink/?linkid=870924
Comment:
    @Appin Williamson should this 'Value' column be a % or a number (ie. number of surveys to be conducted in 2022)
Reply:
    I would make this he percentage, perhaps this is where the other spreadsheet will come in handy to calculate it for you.  I have made an empty file here: Connection_ImpactStatistics.xlsx  if you would find it useful to start populating it
Reply:
    hmmm link isn't working - I'll teams it to you!</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tc={C076710C-B2B7-447F-90E1-0A352909576A}</author>
  </authors>
  <commentList>
    <comment ref="E6" authorId="0" shapeId="0" xr:uid="{C076710C-B2B7-447F-90E1-0A352909576A}">
      <text>
        <t>[Threaded comment]
Your version of Excel allows you to read this threaded comment; however, any edits to it will get removed if the file is opened in a newer version of Excel. Learn more: https://go.microsoft.com/fwlink/?linkid=870924
Comment:
    @Appin Williamson these three rows will feature in most outputs I think - is that okay?
Reply:
    Yes that's totally fine - happy for you to have it however works best for you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tc={BAD1E699-8C44-407D-A796-211CE53DDB99}</author>
    <author>tc={22AF991B-7218-4FED-9AE2-D66C99AD2E8B}</author>
  </authors>
  <commentList>
    <comment ref="V4" authorId="0" shapeId="0" xr:uid="{BAD1E699-8C44-407D-A796-211CE53DDB99}">
      <text>
        <t>[Threaded comment]
Your version of Excel allows you to read this threaded comment; however, any edits to it will get removed if the file is opened in a newer version of Excel. Learn more: https://go.microsoft.com/fwlink/?linkid=870924
Comment:
    @Anna Hughes should this be 2020 or 2022?</t>
      </text>
    </comment>
    <comment ref="Z6" authorId="1" shapeId="0" xr:uid="{22AF991B-7218-4FED-9AE2-D66C99AD2E8B}">
      <text>
        <t>[Threaded comment]
Your version of Excel allows you to read this threaded comment; however, any edits to it will get removed if the file is opened in a newer version of Excel. Learn more: https://go.microsoft.com/fwlink/?linkid=870924
Comment:
    FYI @Anna Hughes I think we might have to choose that they are either classed as monetary or non-monetary beneficiaries otherwise it almost looks like we're benefitting four people when it's two - do you have a preference?
Reply:
    Ah yes okay, I think probably monetary?
Reply:
    Yeah you're probably right - realistically they're both but in the immediate term they are monetary ☺️ - thanks!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tc={4D89EE61-BA9C-4DBB-95F8-C32C104C8EAC}</author>
    <author>tc={5E61D428-827D-4634-8152-76042383B1EC}</author>
  </authors>
  <commentList>
    <comment ref="Z4" authorId="0" shapeId="0" xr:uid="{4D89EE61-BA9C-4DBB-95F8-C32C104C8EAC}">
      <text>
        <t>[Threaded comment]
Your version of Excel allows you to read this threaded comment; however, any edits to it will get removed if the file is opened in a newer version of Excel. Learn more: https://go.microsoft.com/fwlink/?linkid=870924
Comment:
    @Anna Hughes I thought the VR had launched at COP?
Reply:
    It has! That's the Q4 bit. The analytics is causing some problems so I'm not totally confident in that 700... will update if we get clarity 
Reply:
    Ok great - for now I will include 700 and we can update if we need to</t>
      </text>
    </comment>
    <comment ref="Z6" authorId="1" shapeId="0" xr:uid="{5E61D428-827D-4634-8152-76042383B1E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@Anna Hughes did it get rolled out to students in COP?  If so I'll put 30 in here
Reply:
    I don't think any students saw it, wouldn't be confident in saying that anyways! 
Reply:
    OK no worries - is the 'planned in 2023' text correct in that case?  Perhaps not
Reply:
    oh I see, yes you're right!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tc={4BFDD945-5DE5-48C0-9D2B-B133BA0E81B5}</author>
    <author>tc={35F0E287-6E4F-4998-B5CC-0529E5C62190}</author>
    <author>tc={B27D9437-6C72-41EC-A553-A907587C627A}</author>
  </authors>
  <commentList>
    <comment ref="H4" authorId="0" shapeId="0" xr:uid="{4BFDD945-5DE5-48C0-9D2B-B133BA0E81B5}">
      <text>
        <t>[Threaded comment]
Your version of Excel allows you to read this threaded comment; however, any edits to it will get removed if the file is opened in a newer version of Excel. Learn more: https://go.microsoft.com/fwlink/?linkid=870924
Comment:
    @Appin Williamson did you add these number for 2020/21 or have I done this by accident?
Reply:
    hmmm I don't think I put these in</t>
      </text>
    </comment>
    <comment ref="W12" authorId="1" shapeId="0" xr:uid="{35F0E287-6E4F-4998-B5CC-0529E5C62190}">
      <text>
        <t>[Threaded comment]
Your version of Excel allows you to read this threaded comment; however, any edits to it will get removed if the file is opened in a newer version of Excel. Learn more: https://go.microsoft.com/fwlink/?linkid=870924
Comment:
    @Anna Hughes do we know the number of attendees for this line and the line below?  It's possible that the line below is being captured in the solent logframe but not sure if you know the answer to that too?
Reply:
    Added numbers. The 4280 is high confidence, 30 for tech4nature I'm not as sure. Will tell Louise that I have included this :)
Reply:
    Awesome ok - I'm going to put in a line below for number of stakeholders reached and chuck those numbers into there</t>
      </text>
    </comment>
    <comment ref="W19" authorId="2" shapeId="0" xr:uid="{B27D9437-6C72-41EC-A553-A907587C627A}">
      <text>
        <t>[Threaded comment]
Your version of Excel allows you to read this threaded comment; however, any edits to it will get removed if the file is opened in a newer version of Excel. Learn more: https://go.microsoft.com/fwlink/?linkid=870924
Comment:
    @Anna Hughes is this 24 representative of the students taught?  I think if this line is counting beneficiaries I'm more inclined to count as 1
Reply:
    This is children. Happy to count as 1 (ie Zandi)
Reply:
    Ok great thanks for confirming, unfortunately I think we need to count as 1 - but I'm going to include the 24 students in the main text</t>
      </text>
    </comment>
  </commentList>
</comments>
</file>

<file path=xl/sharedStrings.xml><?xml version="1.0" encoding="utf-8"?>
<sst xmlns="http://schemas.openxmlformats.org/spreadsheetml/2006/main" count="1486" uniqueCount="799">
  <si>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</si>
  <si>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</si>
  <si>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</si>
  <si>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</si>
  <si>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</si>
  <si>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</si>
  <si>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</si>
  <si>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</si>
  <si>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Project logframe contributions</t>
  </si>
  <si>
    <t>Included in project logframe?</t>
  </si>
  <si>
    <t>Link to logframe</t>
  </si>
  <si>
    <t>Jersey Snorkel Trail</t>
  </si>
  <si>
    <t>Y - Freddie to update</t>
  </si>
  <si>
    <t>P4 Jersey M&amp;E Logframe.xlsx</t>
  </si>
  <si>
    <t>Maldives Fisher Platform</t>
  </si>
  <si>
    <t>Y - Anna to update</t>
  </si>
  <si>
    <t>20_MaldivesProgramme M&amp;E Logframe.xlsx</t>
  </si>
  <si>
    <t xml:space="preserve">Berwickshire Ocean Observatory </t>
  </si>
  <si>
    <t>Y - Anna/Joe to update</t>
  </si>
  <si>
    <t>P5 Berwickshire M&amp;E Logframe.xlsx</t>
  </si>
  <si>
    <t xml:space="preserve">Aeolians Education Programme </t>
  </si>
  <si>
    <t>Y - Anna/Giulia to update</t>
  </si>
  <si>
    <t>62_Italy M&amp;E Logframe.xlsx</t>
  </si>
  <si>
    <t>St Helena</t>
  </si>
  <si>
    <t>P2 StHelena M&amp;E Logframe.xlsx</t>
  </si>
  <si>
    <t>Convex</t>
  </si>
  <si>
    <t>21_Namibia M&amp;E Logframe.xlsx</t>
  </si>
  <si>
    <t>Namibia</t>
  </si>
  <si>
    <t>94_ConvexSeascape M&amp;E Logframe.xlsx</t>
  </si>
  <si>
    <t xml:space="preserve">Establising partnership with Ocean Race for SWB translation </t>
  </si>
  <si>
    <t>GC5761_BMF_TSWB_Multilingual_Setup_161122.pdf</t>
  </si>
  <si>
    <t xml:space="preserve">Maldives fisher platform deadline extended </t>
  </si>
  <si>
    <t xml:space="preserve">Aeolian Makerzine final text confirmed </t>
  </si>
  <si>
    <t>Makerzine - Nov 17 2022.pdf - Google Drive</t>
  </si>
  <si>
    <t>Report sent to Nico and Rob (makerzine funding)</t>
  </si>
  <si>
    <t>Summary for Nico and Rob.docx</t>
  </si>
  <si>
    <t>Content sent to DK and new timeline proposed with Eugenie</t>
  </si>
  <si>
    <t xml:space="preserve">CFOF presentation </t>
  </si>
  <si>
    <t xml:space="preserve">SWB --&gt; schools in Sheffield and Birmingham, feedback recieved </t>
  </si>
  <si>
    <t>Swarovski annual impact report</t>
  </si>
  <si>
    <t>Makerzines sent to print</t>
  </si>
  <si>
    <t>Contact made with school around SH</t>
  </si>
  <si>
    <t>Launch of TSWB in Spanish and Portuguese</t>
  </si>
  <si>
    <t xml:space="preserve">Ocean Observatory site completed </t>
  </si>
  <si>
    <t xml:space="preserve">Scoping and meeting with ArtExplora project </t>
  </si>
  <si>
    <t xml:space="preserve">TSWB exhibited in Alicante </t>
  </si>
  <si>
    <t xml:space="preserve">Edu x comms strategy confirmed </t>
  </si>
  <si>
    <t>1244888 = reach of TSWB to date (8th Jan)</t>
  </si>
  <si>
    <t>Partnership with York Splash of Colour</t>
  </si>
  <si>
    <t>TSWB VR proposals submitted (DP world and Tech for Nature)</t>
  </si>
  <si>
    <t xml:space="preserve">Fed back on Junior Marine Biology Courses, Maldives </t>
  </si>
  <si>
    <t xml:space="preserve">St Helena education programme scoping </t>
  </si>
  <si>
    <t>WWW first draft recieved</t>
  </si>
  <si>
    <t>Planning for Jersey Snorkel Trail education 2023</t>
  </si>
  <si>
    <t xml:space="preserve">Visit to Bringtlingsea Harbour EA oysters </t>
  </si>
  <si>
    <t>Funding secured for Climate Change and Nitrogen Modules of Masmahaa Veshi</t>
  </si>
  <si>
    <t xml:space="preserve">Social media plan and assets for Mashahaa Veshi started </t>
  </si>
  <si>
    <t>Social media plan and assets for Ocean Observatory completed</t>
  </si>
  <si>
    <t>Meeting with Dragon School</t>
  </si>
  <si>
    <t>BLUEprint for MPAs education case study completed</t>
  </si>
  <si>
    <t xml:space="preserve">TSWB exhibited in Cape town </t>
  </si>
  <si>
    <t>Final meeting with Swarovski</t>
  </si>
  <si>
    <t>Plans made for BMYC education package</t>
  </si>
  <si>
    <t>Sign-up partnership established</t>
  </si>
  <si>
    <t xml:space="preserve">First pass of WWW recieved and fed back on </t>
  </si>
  <si>
    <t xml:space="preserve">Sail GP partnership proposal </t>
  </si>
  <si>
    <t>Partnership established with the Iris Prize</t>
  </si>
  <si>
    <t>First Adopt a Beach in the Aeolians</t>
  </si>
  <si>
    <t>Ocean Observatory launched 10th March</t>
  </si>
  <si>
    <t xml:space="preserve">Funding oppurtunities explored to support Cerys, St Helena Marine student </t>
  </si>
  <si>
    <t xml:space="preserve">Berwickshire Ocean Observatory exhibited at Eyemouth Hippodrome for two weeks </t>
  </si>
  <si>
    <t xml:space="preserve">TSWB reaches Brazil </t>
  </si>
  <si>
    <t>Masahaa Veshi is launched</t>
  </si>
  <si>
    <t xml:space="preserve">Snorkel Trail Booklet completed </t>
  </si>
  <si>
    <t xml:space="preserve">Big Give funding secured </t>
  </si>
  <si>
    <t xml:space="preserve">VR project kicks off </t>
  </si>
  <si>
    <t xml:space="preserve">Turkish TSWB translations finalised </t>
  </si>
  <si>
    <t xml:space="preserve">Filming in the Solent for WOD live lesson </t>
  </si>
  <si>
    <t xml:space="preserve">Invited to Wales WT Youth Ocean Summit </t>
  </si>
  <si>
    <t xml:space="preserve">Darwin + application submitted for St Helena </t>
  </si>
  <si>
    <t xml:space="preserve">Interns interviewed and selected </t>
  </si>
  <si>
    <t xml:space="preserve">Trip to Jersey for Snorkel Trail delivery </t>
  </si>
  <si>
    <t>First visuals created for TSWB VR</t>
  </si>
  <si>
    <t>Connections made with MCS education team about curriculum campaign</t>
  </si>
  <si>
    <t xml:space="preserve">Connections made with UNESCO about resource endorsement </t>
  </si>
  <si>
    <t xml:space="preserve">Hannah joined the team </t>
  </si>
  <si>
    <t>Fishing gear animation series pitched to BMT giveback</t>
  </si>
  <si>
    <t>WOD for Schools live lesson went live</t>
  </si>
  <si>
    <t>Ocean Race concludes global tour</t>
  </si>
  <si>
    <t xml:space="preserve">Berwickshire Ocean Observatory is delivered at the Scottish Seabird centre </t>
  </si>
  <si>
    <t>Illustrations finalised for the Aeolians illustration</t>
  </si>
  <si>
    <t>Content finalised for climate change and nitrogen modules of Masmahaa Veshi</t>
  </si>
  <si>
    <t xml:space="preserve">Funding secured for St Helena dive scholarships </t>
  </si>
  <si>
    <t>2 interns onboarded</t>
  </si>
  <si>
    <t>Slow Food event, Aeolians</t>
  </si>
  <si>
    <t>Daughters of Earth appliacation submitted for the Aeolians</t>
  </si>
  <si>
    <t xml:space="preserve">Convex education passed to Education Unit </t>
  </si>
  <si>
    <t>French TSWB translations begun</t>
  </si>
  <si>
    <t xml:space="preserve">Namibia ocean literacy workshop is delivered </t>
  </si>
  <si>
    <t xml:space="preserve">WWW published </t>
  </si>
  <si>
    <t xml:space="preserve">TSWB on CNN interview, Monaco Yacht Show. </t>
  </si>
  <si>
    <t xml:space="preserve">Zandile teaches kinds in Sao Tome to free dive with Mission William </t>
  </si>
  <si>
    <t>Helena BC records TSWB VO</t>
  </si>
  <si>
    <t xml:space="preserve">Arabic TSWB completed </t>
  </si>
  <si>
    <t xml:space="preserve">Sign Up captions completed </t>
  </si>
  <si>
    <t>Makerzines reach schools in Aeolians</t>
  </si>
  <si>
    <t xml:space="preserve">Aeolian animation VO recorded and animation completed </t>
  </si>
  <si>
    <t>Impact</t>
  </si>
  <si>
    <t xml:space="preserve">To educate and inspire all ages to become ocean advocates with free, accessible and imaginative resources, through hands-on education programmes and career enhancement oppurtunities.  </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</si>
  <si>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</si>
  <si>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</si>
  <si>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</si>
  <si>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</si>
  <si>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</si>
  <si>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</si>
  <si>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</si>
  <si>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</si>
  <si>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</si>
  <si>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</si>
  <si>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</si>
  <si>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</si>
  <si>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1.5 million people engage with Blue Marine's educational initiatives</t>
  </si>
  <si>
    <t>OC.0.1</t>
  </si>
  <si>
    <t>Number of students taking part in Blue Marine's on-the-ground education programmes, which enhance ocean literacy by filling gaps in current curriculums</t>
  </si>
  <si>
    <t>1, 2, 3, 4, 5</t>
  </si>
  <si>
    <t>4.1.2, 4.2.1, 4.2.2, 4.2.3, 4.3.1</t>
  </si>
  <si>
    <t>4.1, 4.2, 4.3</t>
  </si>
  <si>
    <t>Attendance records and teacher/student questionaire responses</t>
  </si>
  <si>
    <t xml:space="preserve">There is unmet demand for marine education within schools and local comunities globally. Schools are accepting of and willing to integrate Blue Marine's materials. There is capacity for the Blue Marine team to travel and visit schools, or there is teacher capacity to deliver materials. </t>
  </si>
  <si>
    <t>OC.0.2</t>
  </si>
  <si>
    <t>Number of people using Blue Marine's online education materials</t>
  </si>
  <si>
    <t>1, 3, 4, 7, 8, 10</t>
  </si>
  <si>
    <t>Digital impact metrics (views, clicks, downloads etc.)</t>
  </si>
  <si>
    <t xml:space="preserve">Digital education resources are free of charge and easy to access and navigate. Appropriate impact metric tracking is in place for all projects. </t>
  </si>
  <si>
    <t>OC.0.3</t>
  </si>
  <si>
    <t>Number of young people and community members benefitting from Blue Marine's career enhancement or training programmes</t>
  </si>
  <si>
    <t>3, 5, 6, 9</t>
  </si>
  <si>
    <t>4.1.1, 4.1.2, 4.2.1, 4.2.2, 4.2.3, 4.3.1, 1.4.1</t>
  </si>
  <si>
    <t>Attendance records and student/community questionaire responses</t>
  </si>
  <si>
    <t xml:space="preserve">There is enough demand from young people for career enhancement experiences. Local communities are accepting of Blue Marine's wider work and their local education programme.  </t>
  </si>
  <si>
    <t>Outputs</t>
  </si>
  <si>
    <t>Tracking/Reporting</t>
  </si>
  <si>
    <t>No. of Indicators</t>
  </si>
  <si>
    <t>Output code</t>
  </si>
  <si>
    <t>Indicator code</t>
  </si>
  <si>
    <t>Indicator value</t>
  </si>
  <si>
    <t>Unit</t>
  </si>
  <si>
    <t>Impact Indicator</t>
  </si>
  <si>
    <t>Assumptions</t>
  </si>
  <si>
    <t>Progress Planned in 2020</t>
  </si>
  <si>
    <t>Progress achieved in 2020</t>
  </si>
  <si>
    <t>Progress planned in 2021</t>
  </si>
  <si>
    <t>Progress achieved in 2021</t>
  </si>
  <si>
    <t>Progress planned in 2022</t>
  </si>
  <si>
    <t>Progress achieved in 2022</t>
  </si>
  <si>
    <t>Progress planned in 2023</t>
  </si>
  <si>
    <t>Progress achieved in 2023</t>
  </si>
  <si>
    <t>Value</t>
  </si>
  <si>
    <t>Output 1</t>
  </si>
  <si>
    <t>O.1</t>
  </si>
  <si>
    <t>The Sea We Breathe online experience and associated classroom materials</t>
  </si>
  <si>
    <t>O.1.1</t>
  </si>
  <si>
    <t>Number of people around the world engaging with The Sea We Breathe online experience</t>
  </si>
  <si>
    <t>Individual views</t>
  </si>
  <si>
    <t>4.2.1</t>
  </si>
  <si>
    <t>Digital impact metrics (individual views)</t>
  </si>
  <si>
    <t xml:space="preserve">Appropriate impact metric tracking is in place. </t>
  </si>
  <si>
    <t xml:space="preserve">Soph to help </t>
  </si>
  <si>
    <t xml:space="preserve">Reach 500,000 views to date </t>
  </si>
  <si>
    <t xml:space="preserve">Exceeded 1m views to date, and won a Webby award </t>
  </si>
  <si>
    <t>Reach 1.5m</t>
  </si>
  <si>
    <t xml:space="preserve">Q1: 1.4m views April 2023, Q2: 1.5m views June 2023. Q3: Total in Sept 2023, 1,635,700 page views, 1,215,802 users. Total in Dec 2023, 1,689,203 page views, 1222297 users. </t>
  </si>
  <si>
    <t>O.1.2</t>
  </si>
  <si>
    <t xml:space="preserve">Number of schools / conservation / community groups contacted to encourage use of the classroom materials </t>
  </si>
  <si>
    <t>Number groups</t>
  </si>
  <si>
    <t xml:space="preserve">Tracker of emails sent </t>
  </si>
  <si>
    <t xml:space="preserve">Admin staff are reading emails and passing onto teacher, who then pass the learning onto students. </t>
  </si>
  <si>
    <t>Classroom materials launched and distributed to 200 schools</t>
  </si>
  <si>
    <t xml:space="preserve">235 schools contacted </t>
  </si>
  <si>
    <t>Directly engage with and see evidence of use in 30 schools</t>
  </si>
  <si>
    <t>Q1: No progress this quarter. Q2: ~50 schools in Edinburgh contacted. Resource promoted through WOD4S. Q3: Used in 3 schools in Istanbul. Used at an "Ocean School" in Mozmbique. Q4. No progress this quarter.</t>
  </si>
  <si>
    <t>O.1.3</t>
  </si>
  <si>
    <t>Users display increased knowledge on ocean-climate topics after interacting with The Sea We Breathe</t>
  </si>
  <si>
    <t xml:space="preserve">% </t>
  </si>
  <si>
    <t>4.4.1</t>
  </si>
  <si>
    <t xml:space="preserve">Student surveys </t>
  </si>
  <si>
    <t>Questionaires are fit for purpose and answered truthfully</t>
  </si>
  <si>
    <t>Surveys and interviews conducted, planned for December 2022</t>
  </si>
  <si>
    <t>Not enough surveys completed to calculate</t>
  </si>
  <si>
    <t xml:space="preserve">At least 75% of survey respondents self-reporting increased knowledge </t>
  </si>
  <si>
    <t>Q1: 83% of 12 respondents. Q2: No additional respondents. Q3: No additional respondents, funding secured from Monica Vinader for TSWB education pack to promote use in schools. Q4. NA</t>
  </si>
  <si>
    <t>O.1.4</t>
  </si>
  <si>
    <t xml:space="preserve">Users display intent to share new ocean-climate knowledge with families and friends </t>
  </si>
  <si>
    <t>%</t>
  </si>
  <si>
    <t>4.4.2</t>
  </si>
  <si>
    <t>60%</t>
  </si>
  <si>
    <t>At least 60% of survey respondents showing intent to share new knowledge</t>
  </si>
  <si>
    <t xml:space="preserve">Q1: only 25% stated that they had shared new knowledge with others. Q2: No additional respondents. Q3: No additional respondents, funding secured from Monica Vinader for TSWB education pack to promote use in schools. Q4: NA. </t>
  </si>
  <si>
    <t>O.1.5</t>
  </si>
  <si>
    <t>Users show indications of pro-environmental behaviour change after interacting with The Sea We Breathe</t>
  </si>
  <si>
    <t>4.2.3</t>
  </si>
  <si>
    <t>At least 60% of survey respondents showing indications of behaviour change</t>
  </si>
  <si>
    <t>Q1: 58% of respondents took action for the ocean (eating sustaibale fish, reading/watching something or talking to others). Q2: No additional respondents. Q3: No additional respondents, funding secured from Monica Vinader for TSWB education pack to promote use in schools. Q4. NA</t>
  </si>
  <si>
    <t>O.1.6</t>
  </si>
  <si>
    <t>Translate TSWB into multiple languages</t>
  </si>
  <si>
    <t>10</t>
  </si>
  <si>
    <t>Languages</t>
  </si>
  <si>
    <t>4.2.2</t>
  </si>
  <si>
    <t>Multilingual website URLs</t>
  </si>
  <si>
    <t>Translations can be sourced and design time funded</t>
  </si>
  <si>
    <t>First launch of TSWB launched in english</t>
  </si>
  <si>
    <t>NA</t>
  </si>
  <si>
    <t>5</t>
  </si>
  <si>
    <t>Spanish, Portuguese, Italian plus two</t>
  </si>
  <si>
    <t xml:space="preserve">Q1: Spanish, Portuguese, Italian. Q2: Turkish and French in progress. Q3: Turkish live, French and Arabic in progress. Q4: French and Arabic completed. </t>
  </si>
  <si>
    <t>Activity Code</t>
  </si>
  <si>
    <t>Indicator Code</t>
  </si>
  <si>
    <t>Status</t>
  </si>
  <si>
    <t>Notes</t>
  </si>
  <si>
    <t>Output 1 Activities</t>
  </si>
  <si>
    <t>A.1</t>
  </si>
  <si>
    <t>A.1.1</t>
  </si>
  <si>
    <t>Compile existing background information on target audience, performance within the digital space and existing ocean/climate educational content</t>
  </si>
  <si>
    <t>Complete</t>
  </si>
  <si>
    <t>A.1.2</t>
  </si>
  <si>
    <t>Select digital design agency, create roadmap and onboard (GC)</t>
  </si>
  <si>
    <t>A.1.3</t>
  </si>
  <si>
    <t>Gather content on key ocean-climate topics, selected and designed based on its ability to inspire behaviour change and increase awareness.</t>
  </si>
  <si>
    <t>A.1.4</t>
  </si>
  <si>
    <t xml:space="preserve">Work with agency and BLUE Media to define strategy and build the platform </t>
  </si>
  <si>
    <t>A.1.5</t>
  </si>
  <si>
    <t>Receive a handover from the digital agency to ensure BLUE can confidently distribute the product and address any product issues.</t>
  </si>
  <si>
    <t>A.1.6</t>
  </si>
  <si>
    <t>Work with Comms team to determine target audiences and a social media/distribution strategy.</t>
  </si>
  <si>
    <t>In Progress</t>
  </si>
  <si>
    <t>"1"</t>
  </si>
  <si>
    <t>A.1.7</t>
  </si>
  <si>
    <t xml:space="preserve">Connect with schools both in the UK and abroad to integrate product as a science classroom tool. </t>
  </si>
  <si>
    <t>A.1.8</t>
  </si>
  <si>
    <t>Develop evaluation tools (e.g. surveys and interviews) to distribute to schools or other institutions/user groups to collect additional data</t>
  </si>
  <si>
    <t>A.1.9</t>
  </si>
  <si>
    <t xml:space="preserve">Onboard education consultant to produce classroom materials </t>
  </si>
  <si>
    <t>A.1.10</t>
  </si>
  <si>
    <t xml:space="preserve"> Deploy technology that will create compatible media types for the platform e.g reef cams</t>
  </si>
  <si>
    <t>Perhaps not possible within the final platform. Explored oppurtunities with Naturebytes and StreamOcean</t>
  </si>
  <si>
    <t>A.1.11</t>
  </si>
  <si>
    <t xml:space="preserve">Develop conservation goals of the programme with project managers and launch associated citizen science </t>
  </si>
  <si>
    <t>Not started</t>
  </si>
  <si>
    <t>May be conducted in other elements of Blue Education's work (i.e. ocean observatory)</t>
  </si>
  <si>
    <t>A.1.12</t>
  </si>
  <si>
    <t xml:space="preserve">Translate the site into multilpe languages </t>
  </si>
  <si>
    <t xml:space="preserve">In partnership with the Ocean Race, and independently </t>
  </si>
  <si>
    <t>A.1.13</t>
  </si>
  <si>
    <t xml:space="preserve">Continuously monitor engagement analytics and collect impact data (e.g. behaviour change, awareness, attitudes)		</t>
  </si>
  <si>
    <t>A.1.14</t>
  </si>
  <si>
    <t xml:space="preserve">Exhibition of TSWB around the world in partnership with the ocean race </t>
  </si>
  <si>
    <t>Output 2</t>
  </si>
  <si>
    <t>O.2</t>
  </si>
  <si>
    <t>Multiple editions of the Blue Marine Makerzine are produced, with bespoke content for different regions in which we work</t>
  </si>
  <si>
    <t>O.2.1</t>
  </si>
  <si>
    <t>Editions of Makerzine produced</t>
  </si>
  <si>
    <t>Books (as an outreach tool)</t>
  </si>
  <si>
    <t>Physical printed books</t>
  </si>
  <si>
    <t xml:space="preserve">Education unit has capacity to deliver this, and wider relevent project managers are available to provide locational context and  local knowledge </t>
  </si>
  <si>
    <t xml:space="preserve">Create Aeolian Islands edition of the Makerzine </t>
  </si>
  <si>
    <t>Aeolians edition nears completion</t>
  </si>
  <si>
    <t xml:space="preserve">Complete and distribute Aeolian Makerzine </t>
  </si>
  <si>
    <t>Q1: Aeoloian Makerzine finalised and printed. Q2: No update, complete. Q3: No update, complete. Q4: No update, complete.</t>
  </si>
  <si>
    <t>O.2.2</t>
  </si>
  <si>
    <t xml:space="preserve">Makerzines distributed to children around the world </t>
  </si>
  <si>
    <t>Children reached</t>
  </si>
  <si>
    <t>Tracking of distribution, proof of postage and reciept from schools</t>
  </si>
  <si>
    <t xml:space="preserve">Funding for shipping can be secured. Schools want to recive the Makerzines. </t>
  </si>
  <si>
    <t xml:space="preserve">Find pre-2022 numbers </t>
  </si>
  <si>
    <t>Ship remaining copies of St Helena edition (~2000)</t>
  </si>
  <si>
    <t xml:space="preserve">Most of the remaining copies were shipped </t>
  </si>
  <si>
    <t xml:space="preserve">Ship 2000 Aeolian Makerzines </t>
  </si>
  <si>
    <t>Q1: Remaining edition 1 copies shipped. Aeolian copies yet to be shipped. Q2: 1900 copies shipped to schools and NGOs in Italy. 100 to Greece. 500 in reserve at Somerset House. Q3: All Italian copies distributed to school children in Italy in late September. Q4: No update, complete.</t>
  </si>
  <si>
    <t>O.2.3</t>
  </si>
  <si>
    <t>Children display increased knowledge and awareness of ocean topics after reading the Makerzine</t>
  </si>
  <si>
    <t>Number of children</t>
  </si>
  <si>
    <t>Student quotes and ad-hoc feedback</t>
  </si>
  <si>
    <t xml:space="preserve">Teachers are willing and able to collect quotes and photos </t>
  </si>
  <si>
    <t>50</t>
  </si>
  <si>
    <t xml:space="preserve">Recieve feedback from schools shipped to this year </t>
  </si>
  <si>
    <t xml:space="preserve">Only 5 schools gave feedback and it was not in a formal survey. Must push for this next year </t>
  </si>
  <si>
    <t xml:space="preserve">Recieve detailed survey feedback from secondary schools in Milazzo and the Aeolian Islands </t>
  </si>
  <si>
    <t xml:space="preserve">Q1: Feedback yet to be collected. Q2: Feedback will be collected in Q3 (new school year). Q3: Feedback and photos will be collected from trachers and students this quarter. Q4. Problems recieving feedback as our schools contact is no longer working for Blue Marine. Photos recieved. </t>
  </si>
  <si>
    <t>Output 2 Activities</t>
  </si>
  <si>
    <t>A.2</t>
  </si>
  <si>
    <t>A.2.1</t>
  </si>
  <si>
    <t xml:space="preserve">Conduct research to gather content and themes for the book, consulting relevent project teams </t>
  </si>
  <si>
    <t>A.2.2</t>
  </si>
  <si>
    <t xml:space="preserve">Onboard Planetari as a production partner </t>
  </si>
  <si>
    <t>A.2.3</t>
  </si>
  <si>
    <t xml:space="preserve">Draft and refine educational content, ensuring it is age appropriate and curriculum linked in the target country </t>
  </si>
  <si>
    <t>A.2.4</t>
  </si>
  <si>
    <t xml:space="preserve">Source images and comission illustrations to make the book eye-catching </t>
  </si>
  <si>
    <t>A.2.5</t>
  </si>
  <si>
    <t xml:space="preserve">Work with Misfits to design laser cut sections </t>
  </si>
  <si>
    <t>A.2.6</t>
  </si>
  <si>
    <t xml:space="preserve">Research and select printing compangy, based both and cost and emissions of shipping </t>
  </si>
  <si>
    <t>A.2.7</t>
  </si>
  <si>
    <t xml:space="preserve">Secure funders for distribution </t>
  </si>
  <si>
    <t>A.2.8</t>
  </si>
  <si>
    <t xml:space="preserve">Build up schools database and liase with schools for distribution </t>
  </si>
  <si>
    <t>Connected with all primary and middle schools in the Aeolian Islands</t>
  </si>
  <si>
    <t>A.2.9</t>
  </si>
  <si>
    <t xml:space="preserve">Print and ship makerzines </t>
  </si>
  <si>
    <t>A.2.10</t>
  </si>
  <si>
    <t>Conduct surveys, ask for quotes and photos and gather feedback to inform effectiveness of the book</t>
  </si>
  <si>
    <t>Progress planned in 2020</t>
  </si>
  <si>
    <t>Output 3</t>
  </si>
  <si>
    <t>O.3</t>
  </si>
  <si>
    <t>An includive and diverse three-tier internship programme is developed and launched</t>
  </si>
  <si>
    <t>O.3.1</t>
  </si>
  <si>
    <t>Internship programme formally established</t>
  </si>
  <si>
    <t>Programme</t>
  </si>
  <si>
    <t xml:space="preserve">Existence of programme within Blue Marine's HR operations, copy of internship documentation </t>
  </si>
  <si>
    <t xml:space="preserve">Internship programme is integrated effectively into Blue Marine operations and is accepted and encouraged bythe wider team. Funding is secured to support inter salary and training needs </t>
  </si>
  <si>
    <t xml:space="preserve">1 internship propgramme developed </t>
  </si>
  <si>
    <t>Programme developed and launched with Ocean Bottle in summer 2022</t>
  </si>
  <si>
    <t xml:space="preserve">Internship programme continually improved </t>
  </si>
  <si>
    <t xml:space="preserve">Q1: Programme updated and launched accross team. Q2: NA. Q3: Programme document for managers completed and designed. Q4: Document to managers not yet circulated. </t>
  </si>
  <si>
    <t>O.3.2</t>
  </si>
  <si>
    <t xml:space="preserve">Interns enrolled in the programme (with representation from diverse backgrounds) </t>
  </si>
  <si>
    <t xml:space="preserve">Number of interns </t>
  </si>
  <si>
    <t>4.1.1</t>
  </si>
  <si>
    <t xml:space="preserve">Payroll evidence </t>
  </si>
  <si>
    <t xml:space="preserve">Interns complete the programme and engage with activities provided. Team provide sufficient support and facilitate integration </t>
  </si>
  <si>
    <t xml:space="preserve">Host 3 interns </t>
  </si>
  <si>
    <t>Elina Doumer, Emily Bulled, Kathryn Smith</t>
  </si>
  <si>
    <t>Hire 3 interns, at least one in partnerhsip with Creative Access</t>
  </si>
  <si>
    <t xml:space="preserve">Q1: Job Advertisement Launched with Creative Access. Q2: Intern application reviewed, interviews conducted and interns selected. Start dates are 24th July and 1st Aug 2023. Q3: Two interns sucessfully employed. Q4: Job ad for Economics intern completed and Creative Access hired again. </t>
  </si>
  <si>
    <t>O.3.3</t>
  </si>
  <si>
    <t xml:space="preserve">Interns gain valuable skills and career oppurtunites are enhanced </t>
  </si>
  <si>
    <t>4.1.2</t>
  </si>
  <si>
    <t xml:space="preserve">Self reported through intern surveys </t>
  </si>
  <si>
    <t>3</t>
  </si>
  <si>
    <t>All 3 interns show development of new skills and feel more confident in securing employment in the sector</t>
  </si>
  <si>
    <t xml:space="preserve">Decided that interns haven't been with us long enough to condict surveys </t>
  </si>
  <si>
    <t>Conduct surveys at the end of Elina, Emily and Kathryns internships</t>
  </si>
  <si>
    <t xml:space="preserve">Q1:Informal feedback collected from Kathryn, Elina and Emily, Q2: Pre-internship surveys shared with the two new interns. Q3: Pre-internship survey completed x 2. Q4: Post internship survey completed x1. </t>
  </si>
  <si>
    <t>Output 3 Activities</t>
  </si>
  <si>
    <t>A.3</t>
  </si>
  <si>
    <t>A.3.1</t>
  </si>
  <si>
    <t>Research conducted into DIE in the workplace</t>
  </si>
  <si>
    <t xml:space="preserve">Research will be continuous to ensure we stay up to date as an organisation </t>
  </si>
  <si>
    <t>A.3.2</t>
  </si>
  <si>
    <t>Internship programme and policies drafted with input from HR</t>
  </si>
  <si>
    <t xml:space="preserve">This should be a continually evolving document, updated regularly </t>
  </si>
  <si>
    <t>A.3.3</t>
  </si>
  <si>
    <t xml:space="preserve">Hiring process defined with input from HR </t>
  </si>
  <si>
    <t>This is still not compleatly clear, there are still multiple avenues</t>
  </si>
  <si>
    <t>A.3.4</t>
  </si>
  <si>
    <t xml:space="preserve">Interns onboarded by dedicated mentor and activities initiated </t>
  </si>
  <si>
    <t>A.3.5</t>
  </si>
  <si>
    <t xml:space="preserve">Interns continuously supported by wider Blue Marine team and designated mentor </t>
  </si>
  <si>
    <t>A.3.6</t>
  </si>
  <si>
    <t xml:space="preserve">Appraisals conducted annd future oppurtunities explored </t>
  </si>
  <si>
    <t>Tracking</t>
  </si>
  <si>
    <t>Output 4</t>
  </si>
  <si>
    <t>O.4</t>
  </si>
  <si>
    <t>Blue Marine's educational resource bank is built and refined</t>
  </si>
  <si>
    <t>O.4.1</t>
  </si>
  <si>
    <t xml:space="preserve">World's Wildest Waters is written, illustrated and published </t>
  </si>
  <si>
    <t xml:space="preserve">Books </t>
  </si>
  <si>
    <t xml:space="preserve">Copies of published book, photos of book in bookshops </t>
  </si>
  <si>
    <t xml:space="preserve">Foreword and other content is provided on time to DK, book is accepted in bookshops </t>
  </si>
  <si>
    <t>Book Published</t>
  </si>
  <si>
    <t xml:space="preserve">Q1: Final version signed off, going to print April 2023. Q2: Published and available in book shops 3rd Aug 2023. Q3: Book seen in Waterstones accross the country. Copies purchased for Blue Marine to use in school visits. Q4: Copies taken to Namibia. </t>
  </si>
  <si>
    <t>O.4.2</t>
  </si>
  <si>
    <t>Animation series is created explaining fishing gear types</t>
  </si>
  <si>
    <t>Animations</t>
  </si>
  <si>
    <t>Animations complete and uploaded to Vimeo</t>
  </si>
  <si>
    <t xml:space="preserve">Blue Marine team continue working together to disentangle and solidify messaging on low-impact fisheries </t>
  </si>
  <si>
    <t xml:space="preserve">By end of 2023, want to have plans finalised and animators onboarded </t>
  </si>
  <si>
    <t xml:space="preserve">Q1: No progress this quarter. Q2: Entered this project into BMT Giveback programme, potential funding oppurtunity. Q3. Application rejected by BMT at final stage. Other funding oppurtunities will be explored. Q4: No progress. </t>
  </si>
  <si>
    <t>O.4.3</t>
  </si>
  <si>
    <t xml:space="preserve">BMYC education pack is developed and distributed </t>
  </si>
  <si>
    <t>Education pack</t>
  </si>
  <si>
    <t xml:space="preserve">Digital and hard copies of pack, photos of it being used on yachts </t>
  </si>
  <si>
    <t xml:space="preserve">Knowledge of teahcing on yachts is sufficient within education unit, packs are suitable for audience </t>
  </si>
  <si>
    <t>Due to launch at BMYC event in Sept 2023</t>
  </si>
  <si>
    <t xml:space="preserve">Q1: Planning underway, contacts made with superyachts. Q2: Increased resourcing allowed for more planning and content development. Q3: content developed and booklet produced and printed, taken to Monaco late September. Q4: Booklet recieved well at MYS and used in various fundraising activities. </t>
  </si>
  <si>
    <t>O.4.4</t>
  </si>
  <si>
    <t>Education hub is integrated into the Blue Marine website</t>
  </si>
  <si>
    <t>Website subdomain</t>
  </si>
  <si>
    <t xml:space="preserve">URL of education hub subdomain </t>
  </si>
  <si>
    <t xml:space="preserve">Media unit redevelop website and integrate this functionality </t>
  </si>
  <si>
    <t>Planned to allign with new BMF website</t>
  </si>
  <si>
    <t xml:space="preserve">Q1: No progress this quarter. Q2: Quote secured from Jory&amp;Co, brainstorming hub design. Q3. Meetings with SII team to discuss joint fundraising and design, delays due to delays in main website redesign. Q4: Project on hold while media team decide on how to approach website redesign. </t>
  </si>
  <si>
    <t>Output 4 Activities</t>
  </si>
  <si>
    <t>A.4</t>
  </si>
  <si>
    <t>WWW</t>
  </si>
  <si>
    <t>A.4.1</t>
  </si>
  <si>
    <t>Sign partnership agreement with DK books</t>
  </si>
  <si>
    <t>A.4.2</t>
  </si>
  <si>
    <t xml:space="preserve">Provide written and visual content </t>
  </si>
  <si>
    <t>A.4.3</t>
  </si>
  <si>
    <t xml:space="preserve">Approve illustrations and copy </t>
  </si>
  <si>
    <t>A.4.4</t>
  </si>
  <si>
    <t xml:space="preserve">Write 'Who Are We' </t>
  </si>
  <si>
    <t>A.4.5</t>
  </si>
  <si>
    <t>Secure HRH Princess Eugenie's foreword, image and signature</t>
  </si>
  <si>
    <t>A.4.6</t>
  </si>
  <si>
    <t xml:space="preserve">Sign off final version </t>
  </si>
  <si>
    <t>Fisher Animation Series</t>
  </si>
  <si>
    <t>A.4.7</t>
  </si>
  <si>
    <t>Collate team knowledge</t>
  </si>
  <si>
    <t>A.4.8</t>
  </si>
  <si>
    <t>Onboard animator and comission first one (potting)</t>
  </si>
  <si>
    <t>A.4.9</t>
  </si>
  <si>
    <t>Provide script, referecne images, storyboard and other guidence</t>
  </si>
  <si>
    <t>A.4.10</t>
  </si>
  <si>
    <t xml:space="preserve">Review drafts </t>
  </si>
  <si>
    <t>A.4.11</t>
  </si>
  <si>
    <t xml:space="preserve">Approve final version </t>
  </si>
  <si>
    <t xml:space="preserve">BMYC </t>
  </si>
  <si>
    <t>A.4.12</t>
  </si>
  <si>
    <t>Plan content for activities, case studies and booklet</t>
  </si>
  <si>
    <t>A.4.13</t>
  </si>
  <si>
    <t>Create educational content</t>
  </si>
  <si>
    <t>A.4.14</t>
  </si>
  <si>
    <t>Have content designed</t>
  </si>
  <si>
    <t>A.4.15</t>
  </si>
  <si>
    <t>Purchase science kits</t>
  </si>
  <si>
    <t>A.4.16</t>
  </si>
  <si>
    <t>Distribute to families</t>
  </si>
  <si>
    <t>Education hub</t>
  </si>
  <si>
    <t>A.4.17</t>
  </si>
  <si>
    <t>Create breif with media team</t>
  </si>
  <si>
    <t>A.4.18</t>
  </si>
  <si>
    <t>Onboard web design agency</t>
  </si>
  <si>
    <t>A.4.19</t>
  </si>
  <si>
    <t xml:space="preserve">Review and approve </t>
  </si>
  <si>
    <t>A.4.20</t>
  </si>
  <si>
    <t>A.4.21</t>
  </si>
  <si>
    <t>A.4.22</t>
  </si>
  <si>
    <t>A.4.23</t>
  </si>
  <si>
    <t>A.4.24</t>
  </si>
  <si>
    <t>Output 5</t>
  </si>
  <si>
    <t>O.5</t>
  </si>
  <si>
    <t>Oyster outreach programme is delivered in Brightlingsea, Essex</t>
  </si>
  <si>
    <t>O.5.1</t>
  </si>
  <si>
    <t xml:space="preserve">Essex oyster education programme is developed </t>
  </si>
  <si>
    <t>Copies of lesson plans, powerpoints and required kit</t>
  </si>
  <si>
    <t xml:space="preserve">Education programme is age appropriate, curriculum linked and supported by teachers </t>
  </si>
  <si>
    <t>Programme should be complete</t>
  </si>
  <si>
    <t>Q1: Programme materials finalised April 2023. Q2: Complete. Q3: NA. Q4: NA.</t>
  </si>
  <si>
    <t>O.5.2</t>
  </si>
  <si>
    <t xml:space="preserve">Number of primary school children attending classroom and outdoor sessions are delivered </t>
  </si>
  <si>
    <t>Children</t>
  </si>
  <si>
    <t xml:space="preserve">Attendence records and photos </t>
  </si>
  <si>
    <t xml:space="preserve">Attendance records are accurate and permission is cleared to photograph children </t>
  </si>
  <si>
    <t>Teaching planned for May 2023</t>
  </si>
  <si>
    <t>Q1: teaching not yet happened. Q2: All sessions delivered sucessfully, eight children not in attendence, 112 Y4/Y5s. Q3: NA. Q4: NA.</t>
  </si>
  <si>
    <t>0.5.3</t>
  </si>
  <si>
    <t>Children display increased knowledge and awareness of ocean topics after participating in the sessions</t>
  </si>
  <si>
    <t>Percentage increase</t>
  </si>
  <si>
    <t>Surveys to be conducted after teaching</t>
  </si>
  <si>
    <t>Q1: teaching not yet happened. Q2: Decided to ask for teacher feedback due to age of children. Teachers indicated that students talked knowledagably about marine issues since attending and even showed positive behaviour change https://docs.google.com/forms/d/1T2mTR7xGE88vhrUK3j7tqVOglLlQxfyS-zaAE-3sxbY/edit#responses. Q3 NA. Q4: NA.</t>
  </si>
  <si>
    <t>Output 5 Activities</t>
  </si>
  <si>
    <t>A.5</t>
  </si>
  <si>
    <t>A.5.1</t>
  </si>
  <si>
    <t xml:space="preserve">Location of cage installation is approved, licences cleared and equipment purchased </t>
  </si>
  <si>
    <t>A.5.2</t>
  </si>
  <si>
    <t xml:space="preserve">Lesson plans and powerpoints are researched, produced and designed </t>
  </si>
  <si>
    <t>A.5.3</t>
  </si>
  <si>
    <t>Classroom and outdoor sessions are delivered</t>
  </si>
  <si>
    <t>A.5.4</t>
  </si>
  <si>
    <t xml:space="preserve">Partnership is established with Essex Wildlife Trust and Bringtlingsea Marina </t>
  </si>
  <si>
    <t>A.5.5</t>
  </si>
  <si>
    <t xml:space="preserve">EWT team are briefed on delivery </t>
  </si>
  <si>
    <t>A.5.6</t>
  </si>
  <si>
    <t xml:space="preserve">EWT team deliver the classroom sessions </t>
  </si>
  <si>
    <t>A.5.7</t>
  </si>
  <si>
    <t xml:space="preserve">Anna and Matt to attend one trip for asset capture and feedback surveys </t>
  </si>
  <si>
    <t>A.5.8</t>
  </si>
  <si>
    <t>A.5.9</t>
  </si>
  <si>
    <t>Output 6</t>
  </si>
  <si>
    <t>O.6</t>
  </si>
  <si>
    <t>Scoping is conducted in the field of Ed-Tech (specifically Minecraft)</t>
  </si>
  <si>
    <t>O.6.1</t>
  </si>
  <si>
    <t xml:space="preserve">Produce scoping report for the use of Ed-Tech in marine education </t>
  </si>
  <si>
    <t>Report</t>
  </si>
  <si>
    <t xml:space="preserve">Copy of report and associated reading lists / research database </t>
  </si>
  <si>
    <t xml:space="preserve">Appropriate/sufficient/up-to-date information is gathered </t>
  </si>
  <si>
    <t>Report to be started by the end of 2022</t>
  </si>
  <si>
    <t xml:space="preserve">Report not yet started </t>
  </si>
  <si>
    <t xml:space="preserve">Report complete </t>
  </si>
  <si>
    <t>Q1: Report not yet started, may be pushed to late 2023. Q2: No progress this quarter. Q3: No progress this quarter. Q4: No progress this quarter.</t>
  </si>
  <si>
    <t>O.6.2</t>
  </si>
  <si>
    <t xml:space="preserve">Relationships with Microsoft, Mojang/Minecraft, and YouTubers established </t>
  </si>
  <si>
    <t>Contacts</t>
  </si>
  <si>
    <t>4.3.1</t>
  </si>
  <si>
    <t>Correspondence to support informal/formal relationships</t>
  </si>
  <si>
    <t xml:space="preserve">Desired partners are willing to work with Blue Marine </t>
  </si>
  <si>
    <t>Partners to be explored and confirmed in 2022</t>
  </si>
  <si>
    <t>Partners explored (Naturebytes) but not confirmed</t>
  </si>
  <si>
    <t>Production partners established</t>
  </si>
  <si>
    <t>Q1: No progress this quarter. Q2: No progress this quarter. Q3: No progress this quarter. Q4: No progress this quarter.</t>
  </si>
  <si>
    <t>Output 6 Activities</t>
  </si>
  <si>
    <t>A.6</t>
  </si>
  <si>
    <t>A.6.1</t>
  </si>
  <si>
    <t>Background reading on Ed-Tech conducted</t>
  </si>
  <si>
    <t>A.6.2</t>
  </si>
  <si>
    <t xml:space="preserve">Background reading on innovative ocean education conducted </t>
  </si>
  <si>
    <t>A.6.3</t>
  </si>
  <si>
    <t xml:space="preserve">Evidence compiled into an interal report </t>
  </si>
  <si>
    <t>A.6.4</t>
  </si>
  <si>
    <t>Report shared with partnerships and media teams</t>
  </si>
  <si>
    <t>A.6.5</t>
  </si>
  <si>
    <t>Existing contacts contacted (e.g. Arlo's contact at Microsoft)</t>
  </si>
  <si>
    <t>A.6.6</t>
  </si>
  <si>
    <t xml:space="preserve">New contacts in the inductry researched and contacted </t>
  </si>
  <si>
    <t>A.6.7</t>
  </si>
  <si>
    <t xml:space="preserve">Meetings held with potential partners for production and distributoin </t>
  </si>
  <si>
    <t>Naturebytes</t>
  </si>
  <si>
    <t>Output 7</t>
  </si>
  <si>
    <t>O.7</t>
  </si>
  <si>
    <t xml:space="preserve">A skills-sharing group is created for all of Blue Marine's educators and education partners </t>
  </si>
  <si>
    <t>O.7.1</t>
  </si>
  <si>
    <t>Skills-sharing group is developed and formalised</t>
  </si>
  <si>
    <t>Working group</t>
  </si>
  <si>
    <t>Correspondence, meeting minutes and emails</t>
  </si>
  <si>
    <t>There is appitite among educators to form this group</t>
  </si>
  <si>
    <t>Working group to be established in 2023</t>
  </si>
  <si>
    <t xml:space="preserve">Contacts brought together and working group established </t>
  </si>
  <si>
    <t xml:space="preserve">Q1: No progress this quarter. Q2: No progress this quarter. Q3: No progress this quarter. Q4: No progress this quarter. </t>
  </si>
  <si>
    <t>O.7.2</t>
  </si>
  <si>
    <t>Conduct meetings bi-annually</t>
  </si>
  <si>
    <t>Meeting</t>
  </si>
  <si>
    <t xml:space="preserve">Meeting minutes and records of attendance </t>
  </si>
  <si>
    <t xml:space="preserve">Educators have the time and capacity to attend meetings </t>
  </si>
  <si>
    <t>2 meetings held</t>
  </si>
  <si>
    <t>O.7.3</t>
  </si>
  <si>
    <t xml:space="preserve">Summary reports produced and shared </t>
  </si>
  <si>
    <t xml:space="preserve">Copy of report and evidence of sharing via email </t>
  </si>
  <si>
    <t xml:space="preserve">Report is produced in an effective and timely manner, and is utilised by workshop participants </t>
  </si>
  <si>
    <t xml:space="preserve">2 reports produced </t>
  </si>
  <si>
    <t>Output 7 Activities</t>
  </si>
  <si>
    <t>A.7</t>
  </si>
  <si>
    <t>A.7.1</t>
  </si>
  <si>
    <t xml:space="preserve">Contact database created of all Blue Marine's educational partners, supporters and teachers, and other NGO education professionals </t>
  </si>
  <si>
    <t>A.7.2</t>
  </si>
  <si>
    <t xml:space="preserve">Create mailing list </t>
  </si>
  <si>
    <t>A.7.3</t>
  </si>
  <si>
    <t xml:space="preserve">Plan first workshop, introductions and questions </t>
  </si>
  <si>
    <t>A.7.4</t>
  </si>
  <si>
    <t>Host workshop online with support from Hannah</t>
  </si>
  <si>
    <t>A.7.5</t>
  </si>
  <si>
    <t xml:space="preserve">Write up report for first workshop </t>
  </si>
  <si>
    <t>Output 10</t>
  </si>
  <si>
    <t>O.10</t>
  </si>
  <si>
    <t>O.10.1</t>
  </si>
  <si>
    <t>Output 10 Activities</t>
  </si>
  <si>
    <t>A.10</t>
  </si>
  <si>
    <t>A.10.1</t>
  </si>
  <si>
    <t>A.10.2</t>
  </si>
  <si>
    <t>A.10.3</t>
  </si>
  <si>
    <t>Output 8</t>
  </si>
  <si>
    <t>O.8</t>
  </si>
  <si>
    <t xml:space="preserve">The Sea We Breathe Virtual Reality experience </t>
  </si>
  <si>
    <t>O.8.1</t>
  </si>
  <si>
    <t>People around the world engage with The Sea We Breathe VR experience</t>
  </si>
  <si>
    <t>Individual uses</t>
  </si>
  <si>
    <t>Google Analytics (or equivelent) tracking stats</t>
  </si>
  <si>
    <t>Digital experience is freely available and uder friendly, trakcing is set up</t>
  </si>
  <si>
    <t>VR experience will launch October 2023</t>
  </si>
  <si>
    <t xml:space="preserve">Q1: No users yet. Q2: No public users yet, Blue Marine staff have seen demos. Q4: Tracking not quite functioning, but the VR reached 2153 people during COP28. </t>
  </si>
  <si>
    <t>O.8.2</t>
  </si>
  <si>
    <t>VR experience is deployed at COP28 in Autumn 2023</t>
  </si>
  <si>
    <t>Number of events</t>
  </si>
  <si>
    <t>Experience accepted into COP28 programme/"green zone", Blue staff to attend and capture photo evidence</t>
  </si>
  <si>
    <t xml:space="preserve">COP28 is open and receptive to hosting the VR experience </t>
  </si>
  <si>
    <t xml:space="preserve">Q1: VR not launched yet. Q2: On track to launch October 2023. Q3: Voiceover recorded with Helena Bonham Carter, animation in final stages, headsets purchased. Q4: VR launched 29/11/23, hosted at COP28 but the Ocean Pavillion, Resilience Hub, Goals House and and DP world. </t>
  </si>
  <si>
    <t>O.8.3</t>
  </si>
  <si>
    <t>Number of schools (and students) reached through rollout using google cardboard</t>
  </si>
  <si>
    <t>600 (20 classes)</t>
  </si>
  <si>
    <t>Number of school students</t>
  </si>
  <si>
    <t xml:space="preserve">Attendence records for classes using the product </t>
  </si>
  <si>
    <t>Schools are keen and able to use this technology</t>
  </si>
  <si>
    <t>VR experience will launch October 2023 (30 students = 1 class)</t>
  </si>
  <si>
    <t xml:space="preserve">Q1: No rollout yet. Q2: No rollout yet. Q3. No rollout yet. Q4: No progress this quarter. </t>
  </si>
  <si>
    <t>Output 8 Activities</t>
  </si>
  <si>
    <t>A.8</t>
  </si>
  <si>
    <t>A.8.1</t>
  </si>
  <si>
    <t>Research and summarise ocean VR</t>
  </si>
  <si>
    <t>A.8.2</t>
  </si>
  <si>
    <t>Onboard Unseen Studio</t>
  </si>
  <si>
    <t>A.8.3</t>
  </si>
  <si>
    <t>Narratives and themes decided</t>
  </si>
  <si>
    <t>A.8.4</t>
  </si>
  <si>
    <t>VR experience is designed and developed by Unseen</t>
  </si>
  <si>
    <t>A.8.5</t>
  </si>
  <si>
    <t xml:space="preserve">Blue Education and Media teams feedback and finalise </t>
  </si>
  <si>
    <t>A.8.6</t>
  </si>
  <si>
    <t>A.8.7</t>
  </si>
  <si>
    <t>Output 9</t>
  </si>
  <si>
    <t>O.9</t>
  </si>
  <si>
    <t>Ocean Observatories</t>
  </si>
  <si>
    <t>O.9.1</t>
  </si>
  <si>
    <t>Berwickshire Ocean Observatory website produced</t>
  </si>
  <si>
    <t>Website</t>
  </si>
  <si>
    <t>Website url is live</t>
  </si>
  <si>
    <t xml:space="preserve">Website is live, distributed, promoted and evaluated effectively. </t>
  </si>
  <si>
    <t xml:space="preserve">Q1: Observatory went live in March, social media promotion and schools outreach conducted. Q2: Meetings held with local partners, support gathered, sessions delivered at the Scottish Seabird Centre. Q3: Meeting with COAST, Restoration Forth and Edinburgh Shoreline. Science pack in developent with BMR. Q4: Pack completed with BMR, due to launch in januar. Updated made to website to improve navigation based on user feedback. </t>
  </si>
  <si>
    <t>O.9.2</t>
  </si>
  <si>
    <t>Jersey Ocean Observatory website produced</t>
  </si>
  <si>
    <t xml:space="preserve">Website is developed and pushed live online </t>
  </si>
  <si>
    <t xml:space="preserve">Q1: NA, funding not yet secured. Q2: Background research begun. Q3: Jory &amp; Co onboarded and contract signed. Timeline determined to support Jersey's Marine Spatial Plan, ideas formalised with Jersey team. Q4: No progress this quarter. </t>
  </si>
  <si>
    <t>O.9.3</t>
  </si>
  <si>
    <t>Greece Ocean Observatory website produced</t>
  </si>
  <si>
    <t>4.2.4</t>
  </si>
  <si>
    <t xml:space="preserve">Website is in development </t>
  </si>
  <si>
    <t xml:space="preserve">Q1: NA, funding not yet secured. Q2: Background research begun. Q3: Jory &amp; Co onboarded and contract signed. Meetings held and partnership established with Cycladed Conservation Collective to support on local knowledge provision and content development. Q4: No progress this quarter. </t>
  </si>
  <si>
    <t>O.9.4</t>
  </si>
  <si>
    <t>Caribbean Ocean Observatory website produced</t>
  </si>
  <si>
    <t>4.2.5</t>
  </si>
  <si>
    <t xml:space="preserve">Q1: NA, funding not yet secured. Q2: No progress this quarter. Q3: Jory &amp; Co onboarded and contract signed. Meetings held with Jude and Fiona, scoping plan discussed for their trip in Nov. Discussing possiblity of partnering with all 6 parks authorities in the Dutch Carribean. Q4: Observatory discussed with partners during project site to Dutch Carribean. </t>
  </si>
  <si>
    <t>Output 9 Activities</t>
  </si>
  <si>
    <t>A.9</t>
  </si>
  <si>
    <t>A.9.1</t>
  </si>
  <si>
    <t>Secure finding (Big Give)</t>
  </si>
  <si>
    <t>A.9.2</t>
  </si>
  <si>
    <t>Compile background information on target audience, location details, potential themes and categories, main aims and uses, links to project goals</t>
  </si>
  <si>
    <t>A.9.3</t>
  </si>
  <si>
    <t xml:space="preserve">Onboard Jory&amp;Co for web development </t>
  </si>
  <si>
    <t>A.9.4</t>
  </si>
  <si>
    <t xml:space="preserve">Gather video footage, comissioning where needed </t>
  </si>
  <si>
    <t>A.9.5</t>
  </si>
  <si>
    <t xml:space="preserve">Gather additional facts and background information for the website </t>
  </si>
  <si>
    <t>A.9.6</t>
  </si>
  <si>
    <t>New landing page and three seperate microsites developed by Jory&amp;Co</t>
  </si>
  <si>
    <t>A.9.7</t>
  </si>
  <si>
    <t xml:space="preserve">CMS handover </t>
  </si>
  <si>
    <t>A.9.8</t>
  </si>
  <si>
    <t>Connect with schools both in the UK and abroad</t>
  </si>
  <si>
    <t>A.9.9</t>
  </si>
  <si>
    <t>A.9.10</t>
  </si>
  <si>
    <t>Establish partnerships with local organisations for delivery and rollout</t>
  </si>
  <si>
    <t>A.9.11</t>
  </si>
  <si>
    <t xml:space="preserve">Translate site where necessary </t>
  </si>
  <si>
    <t>A.9.12</t>
  </si>
  <si>
    <t>Continuously monitor engagement analytics and collect impact data</t>
  </si>
  <si>
    <t>Output</t>
  </si>
  <si>
    <t>U.1</t>
  </si>
  <si>
    <t>Virtual live lesson with Encounter Edu for World Oceans Day for Schools</t>
  </si>
  <si>
    <t xml:space="preserve">Live lesson </t>
  </si>
  <si>
    <t xml:space="preserve">7864 schools registered </t>
  </si>
  <si>
    <t>Recording of the live lesson</t>
  </si>
  <si>
    <t>Lesson delivered 8th June 2022</t>
  </si>
  <si>
    <t>U.2</t>
  </si>
  <si>
    <t xml:space="preserve">Classroom presentation and Makerzine distribution with Y2 at Wetherby School, London. </t>
  </si>
  <si>
    <t>Presentation</t>
  </si>
  <si>
    <t>Photos and presentation slides</t>
  </si>
  <si>
    <t>Visit on 9th June 2022</t>
  </si>
  <si>
    <t>U.3</t>
  </si>
  <si>
    <t xml:space="preserve">Installation of The Sea We Breathe at Ocean Race 'race villages' around the world </t>
  </si>
  <si>
    <t>Installations</t>
  </si>
  <si>
    <t xml:space="preserve">Feedback and photos from OR team </t>
  </si>
  <si>
    <t>Race occuring in 2023</t>
  </si>
  <si>
    <t>Q1: Alicante, Cabo Verde, Cape Town, Itajai</t>
  </si>
  <si>
    <t>U.4</t>
  </si>
  <si>
    <t>GSL Leadership talk</t>
  </si>
  <si>
    <t xml:space="preserve">Social media posts and presentation slides </t>
  </si>
  <si>
    <t>Presentation delivered 11th Nov 2022</t>
  </si>
  <si>
    <t>U.5</t>
  </si>
  <si>
    <t xml:space="preserve">Edinburgh University Dissertation Mixer </t>
  </si>
  <si>
    <t>In-person event</t>
  </si>
  <si>
    <t xml:space="preserve">Attendence record </t>
  </si>
  <si>
    <t>Attended 22nd Nov 2022</t>
  </si>
  <si>
    <t>U.8</t>
  </si>
  <si>
    <t>Dragon School Partnership</t>
  </si>
  <si>
    <t>Partnership</t>
  </si>
  <si>
    <t>Meeting notes and partnership agreement</t>
  </si>
  <si>
    <t>Secured February 2023</t>
  </si>
  <si>
    <t>U.9</t>
  </si>
  <si>
    <t>SVG concept note April 2023</t>
  </si>
  <si>
    <t>Written concept note</t>
  </si>
  <si>
    <t>Copy of concept note</t>
  </si>
  <si>
    <t>Delivered on 4th April 2023</t>
  </si>
  <si>
    <t>U.10</t>
  </si>
  <si>
    <t>Little Justice Leaders pack produced</t>
  </si>
  <si>
    <t>Learning resource</t>
  </si>
  <si>
    <t>Physical resource packs</t>
  </si>
  <si>
    <t>Pack finalised 10th April 2023</t>
  </si>
  <si>
    <t>U.11</t>
  </si>
  <si>
    <t>Presentation to Tech4Nature</t>
  </si>
  <si>
    <t>Slides and attendence</t>
  </si>
  <si>
    <t>Presentation on 18th April 2023 - estimated reach 30 people</t>
  </si>
  <si>
    <t>U.12</t>
  </si>
  <si>
    <t>Live lesson in the Solent for WOD for Schools</t>
  </si>
  <si>
    <t>Lesson delivered 8th June 2023 - estimated reach 4280 students</t>
  </si>
  <si>
    <t>U.13</t>
  </si>
  <si>
    <t>BLUEPrint for MPAs Education Case Study</t>
  </si>
  <si>
    <t>Document</t>
  </si>
  <si>
    <t>Copy of document</t>
  </si>
  <si>
    <t>Case study document completed Q1</t>
  </si>
  <si>
    <t>U.14</t>
  </si>
  <si>
    <t>Partnership established with SignUp captions, for BSL interpretation on our videos</t>
  </si>
  <si>
    <t>Videos captioned</t>
  </si>
  <si>
    <t>Url to YouTube videos</t>
  </si>
  <si>
    <t xml:space="preserve">Q1: Partnership established. Q2: Video list provided and interpreter hired. </t>
  </si>
  <si>
    <t>U. 15</t>
  </si>
  <si>
    <t>Invited to prosent workshops at Wales Wildlife Trust Ocean Youth Summit</t>
  </si>
  <si>
    <t>Event planned for Q3</t>
  </si>
  <si>
    <t>U.16</t>
  </si>
  <si>
    <t>Stakeholders reached through in-person events and with materials</t>
  </si>
  <si>
    <t>Stakeholders reached</t>
  </si>
  <si>
    <t>Number of attendees to presentations (attendees at 18th April 2023 and students receiving lesson 8 June 2023)</t>
  </si>
  <si>
    <t>U.17</t>
  </si>
  <si>
    <t>TSWB at Burgess stand, Monaco Yacht Show</t>
  </si>
  <si>
    <t>Event</t>
  </si>
  <si>
    <t xml:space="preserve">Meetings, planning and content outputs (video and print) </t>
  </si>
  <si>
    <t>Burgess held a bespoke Blue Marine stall at the Monaco Yacht Show. Featuring Blue Marine assets (video and photo) and having TSWB on Ipads for visitors</t>
  </si>
  <si>
    <t>U.18</t>
  </si>
  <si>
    <t xml:space="preserve">Support of freediving for 24 children in Sao Tome with Zandile Ndhlovu </t>
  </si>
  <si>
    <t>Beneficiaries</t>
  </si>
  <si>
    <t>Images and attendance record</t>
  </si>
  <si>
    <t>Coordinated through Mission William, Blue Marine funded Zandile's travel which allowed her to teach outside of South Africa for the first time. Taught lesson of 24 students</t>
  </si>
  <si>
    <t>Formula Assistance</t>
  </si>
  <si>
    <t>Output Tracking</t>
  </si>
  <si>
    <t>Impact Indicator Tracking</t>
  </si>
  <si>
    <t>Final Barclays Reporting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</si>
  <si>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</si>
  <si>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</si>
  <si>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</si>
  <si>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</si>
  <si>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</si>
  <si>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</si>
  <si>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</si>
  <si>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</si>
  <si>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</si>
  <si>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</si>
  <si>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</si>
  <si>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</si>
  <si>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</si>
  <si>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</si>
  <si>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</si>
  <si>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</si>
  <si>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</si>
  <si>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</si>
  <si>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Progress achieved in Y1 (2020+2021)</t>
  </si>
  <si>
    <t>Progress achieved in Y2 (2022)</t>
  </si>
  <si>
    <t>Progress achieved in Y3</t>
  </si>
  <si>
    <t>1.1.1</t>
  </si>
  <si>
    <t>1.1.2</t>
  </si>
  <si>
    <t>1.1.3</t>
  </si>
  <si>
    <t>1.2.1</t>
  </si>
  <si>
    <t>1.2.2</t>
  </si>
  <si>
    <t>1.2.3</t>
  </si>
  <si>
    <t>1.3.1</t>
  </si>
  <si>
    <t>1.3.2</t>
  </si>
  <si>
    <t>1.3.3</t>
  </si>
  <si>
    <t>1.4.1</t>
  </si>
  <si>
    <t>1.4.2</t>
  </si>
  <si>
    <t>1.4.3</t>
  </si>
  <si>
    <t>Outputs:</t>
  </si>
  <si>
    <t>2.1.1</t>
  </si>
  <si>
    <t>2.1.2</t>
  </si>
  <si>
    <t>2.2.1</t>
  </si>
  <si>
    <t>2.2.2</t>
  </si>
  <si>
    <t>2.2.3</t>
  </si>
  <si>
    <t>2.3.1</t>
  </si>
  <si>
    <t>2.3.2</t>
  </si>
  <si>
    <t>2.3.3</t>
  </si>
  <si>
    <t>2.4.1</t>
  </si>
  <si>
    <t>2.4.2</t>
  </si>
  <si>
    <t>2.4.3</t>
  </si>
  <si>
    <t>3.1.1</t>
  </si>
  <si>
    <t>3.1.2</t>
  </si>
  <si>
    <t>3.1.3</t>
  </si>
  <si>
    <t>3.2.1</t>
  </si>
  <si>
    <t>3.2.2</t>
  </si>
  <si>
    <t>3.2.3</t>
  </si>
  <si>
    <t>3.2.4</t>
  </si>
  <si>
    <t>3.3.1</t>
  </si>
  <si>
    <t>3.3.2</t>
  </si>
  <si>
    <t>3.3.3</t>
  </si>
  <si>
    <t>3.4.1</t>
  </si>
  <si>
    <t>3.4.2</t>
  </si>
  <si>
    <t>3.4.3</t>
  </si>
  <si>
    <t>5.1.1</t>
  </si>
  <si>
    <t>5.1.2</t>
  </si>
  <si>
    <t>5.1.3</t>
  </si>
  <si>
    <t>5.2.1</t>
  </si>
  <si>
    <t>5.2.2</t>
  </si>
  <si>
    <t>5.3.1</t>
  </si>
  <si>
    <t>5.3.2</t>
  </si>
  <si>
    <t>5.3.3</t>
  </si>
  <si>
    <t>6.1.1</t>
  </si>
  <si>
    <t>6.1.2</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</si>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</sst>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b/>
      <sz val="11"/>
      <color rgb="FF000000"/>
      <name val="Calibri"/>
      <family val="2"/>
    </font>
    <font>
      <b/>
      <sz val="11"/>
      <color rgb="FFFF0000"/>
      <name val="Calibri"/>
      <family val="2"/>
      <scheme val="minor"/>
    </font>
    <font>
      <b/>
      <sz val="11"/>
      <color rgb="FF000000"/>
      <name val="Calibri"/>
      <family val="2"/>
      <scheme val="minor"/>
    </font>
    <font>
      <sz val="11"/>
      <color rgb="FF000000"/>
      <name val="Calibri"/>
      <family val="2"/>
    </font>
    <font>
      <sz val="11"/>
      <color rgb="FF000000"/>
      <name val="Calibri"/>
      <family val="2"/>
      <scheme val="minor"/>
    </font>
    <font>
      <sz val="11"/>
      <color rgb="FFFFFFFF"/>
      <name val="Calibri"/>
      <family val="2"/>
      <scheme val="minor"/>
    </font>
    <font>
      <b/>
      <sz val="11"/>
      <color rgb="FFC00000"/>
      <name val="Calibri"/>
      <family val="2"/>
    </font>
    <font>
      <b/>
      <sz val="11"/>
      <color rgb="FFC00000"/>
      <name val="Calibri"/>
      <family val="2"/>
      <scheme val="minor"/>
    </font>
    <font>
      <sz val="11"/>
      <color rgb="FFFF0000"/>
      <name val="Calibri"/>
      <family val="2"/>
      <scheme val="minor"/>
    </font>
    <font>
      <u/>
      <sz val="11"/>
      <color theme="4"/>
      <name val="Calibri"/>
      <family val="2"/>
      <scheme val="minor"/>
    </font>
  </fonts>
  <fills count="17">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44546A"/>
        <bgColor indexed="64"/>
      </patternFill>
    </fill>
    <fill>
      <patternFill patternType="solid">
        <fgColor rgb="FFFFFFFF"/>
        <bgColor indexed="64"/>
      </patternFill>
    </fill>
    <fill>
      <patternFill patternType="solid">
        <fgColor rgb="FFD9D9D9"/>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E7E6E6"/>
      </left>
      <right style="thin">
        <color rgb="FFE7E6E6"/>
      </right>
      <top style="thin">
        <color rgb="FFE7E6E6"/>
      </top>
      <bottom/>
      <diagonal/>
    </border>
    <border>
      <left style="thin">
        <color rgb="FFE7E6E6"/>
      </left>
      <right style="thin">
        <color rgb="FFE7E6E6"/>
      </right>
      <top/>
      <bottom style="thin">
        <color rgb="FFE7E6E6"/>
      </bottom>
      <diagonal/>
    </border>
    <border>
      <left style="thin">
        <color rgb="FFE7E6E6"/>
      </left>
      <right style="thin">
        <color rgb="FFE7E6E6"/>
      </right>
      <top/>
      <bottom/>
      <diagonal/>
    </border>
    <border>
      <left style="thin">
        <color rgb="FFD9D9D9"/>
      </left>
      <right/>
      <top style="thin">
        <color rgb="FFD9D9D9"/>
      </top>
      <bottom/>
      <diagonal/>
    </border>
    <border>
      <left/>
      <right style="thin">
        <color rgb="FFD9D9D9"/>
      </right>
      <top style="thin">
        <color rgb="FFD9D9D9"/>
      </top>
      <bottom/>
      <diagonal/>
    </border>
    <border>
      <left style="thin">
        <color rgb="FFD9D9D9"/>
      </left>
      <right/>
      <top/>
      <bottom/>
      <diagonal/>
    </border>
    <border>
      <left/>
      <right style="thin">
        <color rgb="FFD9D9D9"/>
      </right>
      <top/>
      <bottom/>
      <diagonal/>
    </border>
    <border>
      <left style="thin">
        <color rgb="FFD9D9D9"/>
      </left>
      <right/>
      <top/>
      <bottom style="thin">
        <color rgb="FFD9D9D9"/>
      </bottom>
      <diagonal/>
    </border>
    <border>
      <left/>
      <right style="thin">
        <color rgb="FFD9D9D9"/>
      </right>
      <top/>
      <bottom style="thin">
        <color rgb="FFD9D9D9"/>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E7E6E6"/>
      </left>
      <right/>
      <top style="thin">
        <color rgb="FFE7E6E6"/>
      </top>
      <bottom/>
      <diagonal/>
    </border>
    <border>
      <left style="thin">
        <color rgb="FFE7E6E6"/>
      </left>
      <right/>
      <top/>
      <bottom style="thin">
        <color rgb="FFE7E6E6"/>
      </bottom>
      <diagonal/>
    </border>
    <border>
      <left style="thin">
        <color rgb="FFE7E6E6"/>
      </left>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style="thin">
        <color rgb="FFE7E6E6"/>
      </bottom>
      <diagonal/>
    </border>
    <border>
      <left/>
      <right/>
      <top style="thin">
        <color rgb="FFE7E6E6"/>
      </top>
      <bottom/>
      <diagonal/>
    </border>
    <border>
      <left/>
      <right/>
      <top/>
      <bottom style="thin">
        <color rgb="FFE7E6E6"/>
      </bottom>
      <diagonal/>
    </border>
    <border>
      <left/>
      <right style="thin">
        <color rgb="FFE7E6E6"/>
      </right>
      <top/>
      <bottom style="thin">
        <color rgb="FFE7E6E6"/>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diagonal/>
    </border>
  </borders>
  <cellStyleXfs count="3">
    <xf numFmtId="0" fontId="0" fillId="0" borderId="0"/>
    <xf numFmtId="9" fontId="8" fillId="0" borderId="0" applyFont="0" applyFill="0" applyBorder="0" applyAlignment="0" applyProtection="0"/>
    <xf numFmtId="0" fontId="16" fillId="0" borderId="0" applyNumberFormat="0" applyFill="0" applyBorder="0" applyAlignment="0" applyProtection="0"/>
  </cellStyleXfs>
  <cellXfs count="207">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wrapText="1"/>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12" fillId="0" borderId="0" xfId="0" applyFont="1" applyAlignment="1">
      <alignment horizontal="center"/>
    </xf>
    <xf numFmtId="0" fontId="1" fillId="3" borderId="0" xfId="0" applyFont="1" applyFill="1" applyAlignment="1">
      <alignment vertical="center" wrapText="1"/>
    </xf>
    <xf numFmtId="0" fontId="0" fillId="3" borderId="0" xfId="0" applyFill="1" applyAlignment="1">
      <alignment horizontal="center" vertical="center" wrapText="1"/>
    </xf>
    <xf numFmtId="0" fontId="15" fillId="2" borderId="0" xfId="0" applyFont="1" applyFill="1" applyAlignment="1">
      <alignment vertical="center"/>
    </xf>
    <xf numFmtId="0" fontId="15" fillId="2" borderId="0" xfId="0" applyFont="1" applyFill="1" applyAlignment="1">
      <alignment vertical="top" wrapText="1"/>
    </xf>
    <xf numFmtId="0" fontId="0" fillId="0" borderId="0" xfId="0" applyAlignment="1">
      <alignment vertical="top" wrapText="1"/>
    </xf>
    <xf numFmtId="0" fontId="16" fillId="0" borderId="0" xfId="2" applyAlignment="1">
      <alignment vertical="top" wrapText="1"/>
    </xf>
    <xf numFmtId="0" fontId="1" fillId="0" borderId="0" xfId="0" applyFont="1" applyAlignment="1">
      <alignment vertical="top" wrapText="1"/>
    </xf>
    <xf numFmtId="0" fontId="16" fillId="0" borderId="0" xfId="2" applyFill="1" applyAlignment="1">
      <alignment wrapText="1"/>
    </xf>
    <xf numFmtId="0" fontId="16" fillId="0" borderId="0" xfId="2" applyAlignment="1">
      <alignment wrapText="1"/>
    </xf>
    <xf numFmtId="0" fontId="17" fillId="0" borderId="0" xfId="0" applyFont="1" applyAlignment="1">
      <alignment horizontal="center" vertical="center" wrapText="1"/>
    </xf>
    <xf numFmtId="0" fontId="9"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8" fillId="10" borderId="0" xfId="0" applyFont="1" applyFill="1" applyAlignment="1">
      <alignment horizontal="center" vertical="center" wrapText="1"/>
    </xf>
    <xf numFmtId="0" fontId="9" fillId="11" borderId="0" xfId="0" applyFont="1" applyFill="1" applyAlignment="1">
      <alignment horizontal="center" vertical="center" wrapText="1"/>
    </xf>
    <xf numFmtId="0" fontId="14"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0" borderId="0" xfId="0" applyFont="1"/>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12" fillId="0" borderId="3" xfId="0" applyFont="1" applyBorder="1" applyAlignment="1">
      <alignment horizontal="center"/>
    </xf>
    <xf numFmtId="0" fontId="16" fillId="0" borderId="0" xfId="2" applyAlignment="1">
      <alignment horizontal="left" vertical="center" wrapText="1"/>
    </xf>
    <xf numFmtId="0" fontId="0" fillId="4" borderId="0" xfId="0" applyFill="1" applyAlignment="1">
      <alignment horizontal="center"/>
    </xf>
    <xf numFmtId="0" fontId="15" fillId="2" borderId="0" xfId="0" applyFont="1" applyFill="1" applyAlignment="1">
      <alignment vertical="top"/>
    </xf>
    <xf numFmtId="17" fontId="12" fillId="3" borderId="0" xfId="0" applyNumberFormat="1" applyFont="1" applyFill="1" applyAlignment="1">
      <alignment vertical="center"/>
    </xf>
    <xf numFmtId="0" fontId="16" fillId="0" borderId="0" xfId="2"/>
    <xf numFmtId="0" fontId="11" fillId="6" borderId="0" xfId="0" applyFont="1" applyFill="1" applyAlignment="1">
      <alignment horizontal="center" vertical="center"/>
    </xf>
    <xf numFmtId="0" fontId="11" fillId="7" borderId="0" xfId="0" applyFont="1" applyFill="1" applyAlignment="1">
      <alignment horizontal="center" vertical="center"/>
    </xf>
    <xf numFmtId="0" fontId="2" fillId="4" borderId="0" xfId="0" applyFont="1" applyFill="1" applyAlignment="1" applyProtection="1">
      <alignment horizontal="center" vertical="center" wrapText="1"/>
      <protection locked="0"/>
    </xf>
    <xf numFmtId="0" fontId="2" fillId="3" borderId="0" xfId="0" applyFont="1" applyFill="1" applyAlignment="1" applyProtection="1">
      <alignment horizontal="center" vertical="center" wrapText="1"/>
      <protection locked="0"/>
    </xf>
    <xf numFmtId="0" fontId="2" fillId="3" borderId="0" xfId="0" applyFont="1" applyFill="1" applyAlignment="1" applyProtection="1">
      <alignment horizontal="left" vertical="center" wrapText="1"/>
      <protection locked="0"/>
    </xf>
    <xf numFmtId="0" fontId="0" fillId="0" borderId="0" xfId="0" applyAlignment="1" applyProtection="1">
      <alignment horizontal="left" vertical="center" wrapText="1"/>
      <protection locked="0"/>
    </xf>
    <xf numFmtId="0" fontId="0" fillId="0" borderId="0" xfId="0" applyAlignment="1" applyProtection="1">
      <alignment horizontal="center" vertical="center"/>
      <protection locked="0"/>
    </xf>
    <xf numFmtId="0" fontId="1" fillId="0" borderId="0" xfId="0"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2" fillId="3" borderId="0" xfId="0" applyFont="1" applyFill="1" applyAlignment="1" applyProtection="1">
      <alignment vertical="center" wrapText="1"/>
      <protection locked="0"/>
    </xf>
    <xf numFmtId="0" fontId="22" fillId="0" borderId="0" xfId="0" applyFont="1" applyAlignment="1" applyProtection="1">
      <alignment horizontal="center" vertical="center" wrapText="1"/>
      <protection locked="0"/>
    </xf>
    <xf numFmtId="0" fontId="1" fillId="0" borderId="0" xfId="0" applyFont="1" applyAlignment="1" applyProtection="1">
      <alignment horizontal="left" vertical="center" wrapText="1"/>
      <protection locked="0"/>
    </xf>
    <xf numFmtId="0" fontId="0" fillId="13" borderId="0" xfId="0" applyFill="1" applyAlignment="1" applyProtection="1">
      <alignment horizontal="left" vertical="center" wrapText="1"/>
      <protection locked="0"/>
    </xf>
    <xf numFmtId="0" fontId="0" fillId="13" borderId="0" xfId="0" applyFill="1" applyAlignment="1" applyProtection="1">
      <alignment horizontal="center" vertical="center"/>
      <protection locked="0"/>
    </xf>
    <xf numFmtId="9" fontId="1" fillId="0" borderId="0" xfId="0" applyNumberFormat="1" applyFont="1" applyAlignment="1" applyProtection="1">
      <alignment horizontal="center" vertical="center" wrapText="1"/>
      <protection locked="0"/>
    </xf>
    <xf numFmtId="0" fontId="0" fillId="3" borderId="0" xfId="0" applyFill="1" applyProtection="1">
      <protection locked="0"/>
    </xf>
    <xf numFmtId="0" fontId="0" fillId="3" borderId="0" xfId="0" applyFill="1" applyAlignment="1" applyProtection="1">
      <alignment horizontal="center" vertical="center"/>
      <protection locked="0"/>
    </xf>
    <xf numFmtId="0" fontId="1" fillId="0" borderId="0" xfId="0" applyFont="1" applyAlignment="1" applyProtection="1">
      <alignment vertical="center" wrapText="1"/>
      <protection locked="0"/>
    </xf>
    <xf numFmtId="0" fontId="0" fillId="0" borderId="0" xfId="0" applyProtection="1">
      <protection locked="0"/>
    </xf>
    <xf numFmtId="3" fontId="1" fillId="0" borderId="0" xfId="0" applyNumberFormat="1" applyFont="1" applyAlignment="1" applyProtection="1">
      <alignment horizontal="center" vertical="center" wrapText="1"/>
      <protection locked="0"/>
    </xf>
    <xf numFmtId="0" fontId="22" fillId="0" borderId="0" xfId="0" applyFont="1" applyAlignment="1" applyProtection="1">
      <alignment horizontal="left" vertical="center"/>
      <protection locked="0"/>
    </xf>
    <xf numFmtId="0" fontId="1" fillId="13" borderId="0" xfId="0" applyFont="1" applyFill="1" applyAlignment="1" applyProtection="1">
      <alignment horizontal="center" vertical="center" wrapText="1"/>
      <protection locked="0"/>
    </xf>
    <xf numFmtId="0" fontId="0" fillId="13" borderId="0" xfId="0" applyFill="1" applyAlignment="1" applyProtection="1">
      <alignment horizontal="center" vertical="center" wrapText="1"/>
      <protection locked="0"/>
    </xf>
    <xf numFmtId="3" fontId="0" fillId="0" borderId="0" xfId="0" applyNumberFormat="1" applyAlignment="1" applyProtection="1">
      <alignment horizontal="center" vertical="center" wrapText="1"/>
      <protection locked="0"/>
    </xf>
    <xf numFmtId="0" fontId="22" fillId="0" borderId="0" xfId="0" applyFont="1" applyAlignment="1" applyProtection="1">
      <alignment horizontal="left" vertical="center" wrapText="1"/>
      <protection locked="0"/>
    </xf>
    <xf numFmtId="0" fontId="1" fillId="13" borderId="0" xfId="0" applyFont="1" applyFill="1" applyAlignment="1" applyProtection="1">
      <alignment horizontal="left" vertical="center" wrapText="1"/>
      <protection locked="0"/>
    </xf>
    <xf numFmtId="0" fontId="0" fillId="0" borderId="0" xfId="0" applyAlignment="1" applyProtection="1">
      <alignment horizontal="left" vertical="center"/>
      <protection locked="0"/>
    </xf>
    <xf numFmtId="9" fontId="23" fillId="0" borderId="0" xfId="0" applyNumberFormat="1" applyFont="1" applyAlignment="1" applyProtection="1">
      <alignment horizontal="center" vertical="center" wrapText="1"/>
      <protection locked="0"/>
    </xf>
    <xf numFmtId="0" fontId="11" fillId="3" borderId="0" xfId="0" applyFont="1" applyFill="1" applyAlignment="1" applyProtection="1">
      <alignment vertical="center"/>
      <protection locked="0"/>
    </xf>
    <xf numFmtId="0" fontId="1" fillId="3" borderId="0" xfId="0" applyFont="1" applyFill="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2" fillId="4"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3" borderId="0" xfId="0" applyFont="1" applyFill="1" applyAlignment="1" applyProtection="1">
      <alignment horizontal="center" vertical="center" wrapText="1"/>
      <protection locked="0"/>
    </xf>
    <xf numFmtId="0" fontId="1" fillId="3" borderId="0" xfId="0" applyFont="1" applyFill="1" applyAlignment="1" applyProtection="1">
      <alignment vertical="center" wrapText="1"/>
      <protection locked="0"/>
    </xf>
    <xf numFmtId="0" fontId="0" fillId="0" borderId="0" xfId="0" applyAlignment="1" applyProtection="1">
      <alignment vertical="center" wrapText="1"/>
      <protection locked="0"/>
    </xf>
    <xf numFmtId="0" fontId="0" fillId="0" borderId="0" xfId="0" applyAlignment="1" applyProtection="1">
      <alignment vertical="center"/>
      <protection locked="0"/>
    </xf>
    <xf numFmtId="0" fontId="23" fillId="0" borderId="0" xfId="0" applyFont="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0" fillId="0" borderId="0" xfId="0" applyAlignment="1" applyProtection="1">
      <alignment horizontal="left"/>
      <protection locked="0"/>
    </xf>
    <xf numFmtId="0" fontId="0" fillId="0" borderId="0" xfId="0" applyAlignment="1" applyProtection="1">
      <alignment wrapText="1"/>
      <protection locked="0"/>
    </xf>
    <xf numFmtId="3" fontId="0" fillId="0" borderId="0" xfId="0" applyNumberFormat="1" applyAlignment="1" applyProtection="1">
      <alignment horizontal="center" vertical="center"/>
      <protection locked="0"/>
    </xf>
    <xf numFmtId="0" fontId="12" fillId="3" borderId="0" xfId="0" applyFont="1" applyFill="1" applyProtection="1">
      <protection locked="0"/>
    </xf>
    <xf numFmtId="0" fontId="1" fillId="0" borderId="0" xfId="0" applyFont="1" applyAlignment="1" applyProtection="1">
      <alignment horizontal="left" vertical="center"/>
      <protection locked="0"/>
    </xf>
    <xf numFmtId="0" fontId="0" fillId="0" borderId="0" xfId="0" applyAlignment="1" applyProtection="1">
      <alignment horizontal="left" vertical="top" wrapText="1"/>
      <protection locked="0"/>
    </xf>
    <xf numFmtId="0" fontId="0" fillId="3" borderId="0" xfId="0" applyFill="1" applyAlignment="1" applyProtection="1">
      <alignment horizontal="left" vertical="center" wrapText="1"/>
      <protection locked="0"/>
    </xf>
    <xf numFmtId="0" fontId="10" fillId="3" borderId="0" xfId="0" applyFont="1" applyFill="1" applyAlignment="1" applyProtection="1">
      <alignment vertical="center" wrapText="1"/>
      <protection locked="0"/>
    </xf>
    <xf numFmtId="0" fontId="6" fillId="3" borderId="0" xfId="0" applyFont="1" applyFill="1" applyAlignment="1" applyProtection="1">
      <alignment horizontal="left" vertical="center" wrapText="1"/>
      <protection locked="0"/>
    </xf>
    <xf numFmtId="0" fontId="1" fillId="3" borderId="0" xfId="0" applyFont="1" applyFill="1" applyAlignment="1" applyProtection="1">
      <alignment horizontal="left" vertical="center" wrapText="1"/>
      <protection locked="0"/>
    </xf>
    <xf numFmtId="0" fontId="5" fillId="3" borderId="0" xfId="0" applyFont="1" applyFill="1" applyAlignment="1" applyProtection="1">
      <alignment horizontal="left" vertical="center" wrapText="1"/>
      <protection locked="0"/>
    </xf>
    <xf numFmtId="16" fontId="0" fillId="0" borderId="0" xfId="1" applyNumberFormat="1" applyFont="1"/>
    <xf numFmtId="0" fontId="0" fillId="0" borderId="0" xfId="1" applyNumberFormat="1" applyFont="1"/>
    <xf numFmtId="0" fontId="15" fillId="14" borderId="0" xfId="0" applyFont="1" applyFill="1" applyAlignment="1">
      <alignment vertical="top"/>
    </xf>
    <xf numFmtId="0" fontId="24" fillId="14" borderId="0" xfId="0" applyFont="1" applyFill="1"/>
    <xf numFmtId="0" fontId="23" fillId="0" borderId="0" xfId="0" applyFont="1" applyAlignment="1">
      <alignment horizontal="center" vertical="center" wrapText="1"/>
    </xf>
    <xf numFmtId="0" fontId="0" fillId="0" borderId="4" xfId="0" applyBorder="1" applyAlignment="1" applyProtection="1">
      <alignment horizontal="left" vertical="center"/>
      <protection locked="0"/>
    </xf>
    <xf numFmtId="0" fontId="0" fillId="0" borderId="6" xfId="0"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1" fillId="0" borderId="12"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1" fillId="0" borderId="14" xfId="0" applyFont="1" applyBorder="1" applyAlignment="1" applyProtection="1">
      <alignment horizontal="left" vertical="center" wrapText="1"/>
      <protection locked="0"/>
    </xf>
    <xf numFmtId="0" fontId="0" fillId="0" borderId="15" xfId="0" applyBorder="1" applyAlignment="1" applyProtection="1">
      <alignment horizontal="center" vertical="center" wrapText="1"/>
      <protection locked="0"/>
    </xf>
    <xf numFmtId="3" fontId="1" fillId="0" borderId="16" xfId="0" applyNumberFormat="1" applyFont="1" applyBorder="1" applyAlignment="1" applyProtection="1">
      <alignment horizontal="center" vertical="center" wrapText="1"/>
      <protection locked="0"/>
    </xf>
    <xf numFmtId="0" fontId="1" fillId="15" borderId="17" xfId="0" applyFont="1" applyFill="1" applyBorder="1" applyAlignment="1" applyProtection="1">
      <alignment horizontal="center" vertical="center" wrapText="1"/>
      <protection locked="0"/>
    </xf>
    <xf numFmtId="0" fontId="1" fillId="15" borderId="15" xfId="0" applyFont="1" applyFill="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18" xfId="0" applyBorder="1" applyAlignment="1" applyProtection="1">
      <alignment horizontal="center" vertical="center"/>
      <protection locked="0"/>
    </xf>
    <xf numFmtId="0" fontId="1" fillId="0" borderId="19" xfId="0" applyFont="1" applyBorder="1" applyAlignment="1" applyProtection="1">
      <alignment horizontal="center" vertical="center" wrapText="1"/>
      <protection locked="0"/>
    </xf>
    <xf numFmtId="49" fontId="1" fillId="0" borderId="0" xfId="0" applyNumberFormat="1" applyFont="1" applyAlignment="1" applyProtection="1">
      <alignment horizontal="center" vertical="center" wrapText="1"/>
      <protection locked="0"/>
    </xf>
    <xf numFmtId="49" fontId="23" fillId="0" borderId="0" xfId="0" applyNumberFormat="1" applyFont="1" applyAlignment="1" applyProtection="1">
      <alignment horizontal="center" vertical="center" wrapText="1"/>
      <protection locked="0"/>
    </xf>
    <xf numFmtId="0" fontId="0" fillId="15" borderId="21" xfId="0" applyFill="1" applyBorder="1"/>
    <xf numFmtId="0" fontId="0" fillId="15" borderId="22" xfId="0" applyFill="1" applyBorder="1"/>
    <xf numFmtId="0" fontId="0" fillId="15" borderId="20" xfId="0" applyFill="1" applyBorder="1" applyAlignment="1">
      <alignment vertical="center"/>
    </xf>
    <xf numFmtId="0" fontId="0" fillId="16" borderId="0" xfId="0" applyFill="1"/>
    <xf numFmtId="0" fontId="1" fillId="0" borderId="25" xfId="0" applyFont="1" applyBorder="1" applyAlignment="1" applyProtection="1">
      <alignment vertical="center" wrapText="1"/>
      <protection locked="0"/>
    </xf>
    <xf numFmtId="9" fontId="0" fillId="0" borderId="0" xfId="0" applyNumberFormat="1" applyAlignment="1" applyProtection="1">
      <alignment horizontal="center" vertical="center"/>
      <protection locked="0"/>
    </xf>
    <xf numFmtId="0" fontId="0" fillId="15" borderId="22" xfId="0" applyFill="1" applyBorder="1" applyAlignment="1" applyProtection="1">
      <alignment horizontal="center" vertical="center" wrapText="1"/>
      <protection locked="0"/>
    </xf>
    <xf numFmtId="0" fontId="0" fillId="0" borderId="19"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49" fontId="6" fillId="0" borderId="0" xfId="0" applyNumberFormat="1" applyFont="1" applyAlignment="1" applyProtection="1">
      <alignment horizontal="center" vertical="center" wrapText="1"/>
      <protection locked="0"/>
    </xf>
    <xf numFmtId="0" fontId="0" fillId="0" borderId="27" xfId="0" applyBorder="1" applyAlignment="1" applyProtection="1">
      <alignment horizontal="left" vertical="center"/>
      <protection locked="0"/>
    </xf>
    <xf numFmtId="0" fontId="0" fillId="0" borderId="25" xfId="0" applyBorder="1" applyAlignment="1" applyProtection="1">
      <alignment horizontal="left" vertical="center"/>
      <protection locked="0"/>
    </xf>
    <xf numFmtId="0" fontId="0" fillId="15" borderId="5" xfId="0" applyFill="1" applyBorder="1" applyAlignment="1" applyProtection="1">
      <alignment horizontal="center" vertical="center" wrapText="1"/>
      <protection locked="0"/>
    </xf>
    <xf numFmtId="0" fontId="0" fillId="0" borderId="20" xfId="0"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15" borderId="26" xfId="0" applyFill="1"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4" xfId="0" applyBorder="1" applyAlignment="1" applyProtection="1">
      <alignment vertical="center" wrapText="1"/>
      <protection locked="0"/>
    </xf>
    <xf numFmtId="0" fontId="0" fillId="15" borderId="26" xfId="0" applyFill="1" applyBorder="1" applyAlignment="1" applyProtection="1">
      <alignment vertical="center" wrapText="1"/>
      <protection locked="0"/>
    </xf>
    <xf numFmtId="0" fontId="0" fillId="0" borderId="0" xfId="0" applyAlignment="1">
      <alignment vertical="center"/>
    </xf>
    <xf numFmtId="17" fontId="12" fillId="3" borderId="0" xfId="0" applyNumberFormat="1" applyFont="1" applyFill="1" applyAlignment="1">
      <alignment horizontal="center" vertical="center"/>
    </xf>
    <xf numFmtId="0" fontId="0" fillId="3" borderId="0" xfId="0" applyFill="1" applyAlignment="1">
      <alignment vertical="top" wrapText="1"/>
    </xf>
    <xf numFmtId="3" fontId="0" fillId="3" borderId="0" xfId="0" applyNumberFormat="1" applyFill="1" applyAlignment="1">
      <alignment vertical="top" wrapText="1"/>
    </xf>
    <xf numFmtId="0" fontId="2" fillId="0" borderId="0" xfId="0" applyFont="1" applyAlignment="1">
      <alignment horizontal="center" vertical="center" wrapText="1"/>
    </xf>
    <xf numFmtId="0" fontId="0" fillId="3" borderId="0" xfId="0" applyFill="1" applyAlignment="1">
      <alignment horizontal="left" vertical="center"/>
    </xf>
    <xf numFmtId="0" fontId="0" fillId="0" borderId="0" xfId="0" applyAlignment="1" applyProtection="1">
      <alignment horizontal="left" wrapText="1"/>
      <protection locked="0"/>
    </xf>
    <xf numFmtId="0" fontId="19" fillId="3" borderId="0" xfId="0" applyFont="1" applyFill="1"/>
    <xf numFmtId="0" fontId="28" fillId="0" borderId="0" xfId="2" applyFont="1"/>
    <xf numFmtId="0" fontId="27" fillId="0" borderId="0" xfId="0" applyFont="1"/>
    <xf numFmtId="0" fontId="23" fillId="0" borderId="0" xfId="0" applyFont="1" applyAlignment="1" applyProtection="1">
      <alignment horizontal="left" vertical="center" wrapText="1"/>
      <protection locked="0"/>
    </xf>
    <xf numFmtId="0" fontId="0" fillId="0" borderId="0" xfId="0" applyAlignment="1">
      <alignment horizontal="left" vertical="center" wrapText="1"/>
    </xf>
    <xf numFmtId="17" fontId="12" fillId="3" borderId="0" xfId="0" applyNumberFormat="1"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19" fillId="3" borderId="0" xfId="0" applyFont="1" applyFill="1" applyAlignment="1">
      <alignment horizontal="left" vertical="center" wrapText="1"/>
    </xf>
    <xf numFmtId="0" fontId="21" fillId="3" borderId="0" xfId="0" applyFont="1" applyFill="1" applyAlignment="1">
      <alignment horizontal="left" vertical="center" wrapText="1"/>
    </xf>
    <xf numFmtId="0" fontId="2" fillId="3" borderId="0" xfId="0" applyFont="1" applyFill="1" applyAlignment="1">
      <alignment horizontal="center" vertical="center" wrapText="1"/>
    </xf>
    <xf numFmtId="0" fontId="1" fillId="0" borderId="0" xfId="0" applyFont="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2" fillId="3" borderId="0" xfId="0" applyFont="1" applyFill="1" applyAlignment="1" applyProtection="1">
      <alignment horizontal="center" vertical="center" wrapText="1"/>
      <protection locked="0"/>
    </xf>
    <xf numFmtId="0" fontId="2" fillId="3" borderId="0" xfId="0" applyFont="1" applyFill="1" applyAlignment="1" applyProtection="1">
      <alignment horizontal="left" vertical="center" wrapText="1"/>
      <protection locked="0"/>
    </xf>
    <xf numFmtId="0" fontId="11" fillId="7" borderId="0" xfId="0" applyFont="1" applyFill="1" applyAlignment="1">
      <alignment horizontal="center" vertical="center"/>
    </xf>
    <xf numFmtId="0" fontId="3" fillId="6" borderId="0" xfId="0" applyFont="1" applyFill="1" applyAlignment="1" applyProtection="1">
      <alignment horizontal="center" vertical="center" wrapText="1"/>
      <protection locked="0"/>
    </xf>
    <xf numFmtId="0" fontId="19" fillId="3" borderId="0" xfId="0" applyFont="1" applyFill="1" applyAlignment="1" applyProtection="1">
      <alignment horizontal="left" vertical="center" wrapText="1"/>
      <protection locked="0"/>
    </xf>
    <xf numFmtId="0" fontId="20" fillId="3" borderId="0" xfId="0" applyFont="1" applyFill="1" applyAlignment="1" applyProtection="1">
      <alignment horizontal="left" vertical="center" wrapText="1"/>
      <protection locked="0"/>
    </xf>
    <xf numFmtId="0" fontId="1" fillId="0" borderId="23" xfId="0" applyFont="1" applyBorder="1" applyAlignment="1" applyProtection="1">
      <alignment horizontal="left" vertical="center" wrapText="1"/>
      <protection locked="0"/>
    </xf>
    <xf numFmtId="0" fontId="25" fillId="15" borderId="20" xfId="0" applyFont="1" applyFill="1" applyBorder="1" applyAlignment="1" applyProtection="1">
      <alignment horizontal="center" vertical="center" wrapText="1"/>
      <protection locked="0"/>
    </xf>
    <xf numFmtId="0" fontId="25" fillId="15" borderId="21" xfId="0" applyFont="1" applyFill="1" applyBorder="1" applyAlignment="1" applyProtection="1">
      <alignment horizontal="center" vertical="center" wrapText="1"/>
      <protection locked="0"/>
    </xf>
    <xf numFmtId="0" fontId="25" fillId="15" borderId="22" xfId="0" applyFont="1" applyFill="1" applyBorder="1" applyAlignment="1" applyProtection="1">
      <alignment horizontal="center" vertical="center" wrapText="1"/>
      <protection locked="0"/>
    </xf>
    <xf numFmtId="0" fontId="1" fillId="0" borderId="19" xfId="0" applyFont="1" applyBorder="1" applyAlignment="1" applyProtection="1">
      <alignment horizontal="left" vertical="center" wrapText="1"/>
      <protection locked="0"/>
    </xf>
    <xf numFmtId="0" fontId="1" fillId="0" borderId="24" xfId="0" applyFont="1" applyBorder="1" applyAlignment="1" applyProtection="1">
      <alignment horizontal="left" vertical="center" wrapText="1"/>
      <protection locked="0"/>
    </xf>
    <xf numFmtId="0" fontId="1" fillId="0" borderId="25" xfId="0" applyFont="1" applyBorder="1" applyAlignment="1" applyProtection="1">
      <alignment horizontal="left" vertical="center" wrapText="1"/>
      <protection locked="0"/>
    </xf>
    <xf numFmtId="0" fontId="25" fillId="0" borderId="0" xfId="0" applyFont="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0" fontId="22" fillId="0" borderId="0" xfId="0" applyFont="1" applyAlignment="1">
      <alignment horizontal="left" vertical="center"/>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2" fillId="0" borderId="0" xfId="0" applyFont="1" applyAlignment="1" applyProtection="1">
      <alignment horizontal="left" vertical="center" wrapText="1"/>
      <protection locked="0"/>
    </xf>
    <xf numFmtId="0" fontId="3" fillId="6" borderId="0" xfId="0" applyFont="1" applyFill="1" applyAlignment="1">
      <alignment horizontal="center" vertical="center" wrapText="1"/>
    </xf>
    <xf numFmtId="0" fontId="20" fillId="3" borderId="0" xfId="0" applyFont="1" applyFill="1" applyAlignment="1">
      <alignment horizontal="left" vertical="center" wrapText="1"/>
    </xf>
    <xf numFmtId="0" fontId="2" fillId="3" borderId="0" xfId="0" applyFont="1" applyFill="1" applyAlignment="1">
      <alignment horizontal="left" vertical="center" wrapText="1"/>
    </xf>
    <xf numFmtId="0" fontId="1" fillId="0" borderId="0" xfId="0" applyFont="1" applyAlignment="1">
      <alignment horizontal="left" vertical="center" wrapText="1"/>
    </xf>
    <xf numFmtId="0" fontId="0" fillId="0" borderId="0" xfId="0" applyAlignment="1" applyProtection="1">
      <alignment horizontal="left"/>
      <protection locked="0"/>
    </xf>
    <xf numFmtId="0" fontId="0" fillId="15" borderId="20" xfId="0" applyFill="1" applyBorder="1" applyAlignment="1">
      <alignment horizontal="left" vertical="center"/>
    </xf>
    <xf numFmtId="0" fontId="0" fillId="15" borderId="21" xfId="0" applyFill="1" applyBorder="1" applyAlignment="1">
      <alignment horizontal="left" vertical="center"/>
    </xf>
    <xf numFmtId="0" fontId="0" fillId="0" borderId="0" xfId="0" applyAlignment="1">
      <alignment vertical="center"/>
    </xf>
    <xf numFmtId="0" fontId="1" fillId="0" borderId="0" xfId="0" applyFont="1" applyAlignment="1">
      <alignment vertical="center" wrapText="1"/>
    </xf>
    <xf numFmtId="0" fontId="0" fillId="4" borderId="0" xfId="0" applyFill="1"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9">
    <dxf>
      <font>
        <color theme="0" tint="-0.24994659260841701"/>
      </font>
    </dxf>
    <dxf>
      <font>
        <color theme="0" tint="-0.24994659260841701"/>
      </font>
    </dxf>
    <dxf>
      <font>
        <b/>
        <i val="0"/>
        <color theme="9" tint="-0.24994659260841701"/>
      </font>
      <fill>
        <patternFill>
          <bgColor theme="9" tint="0.79998168889431442"/>
        </patternFill>
      </fill>
    </dxf>
    <dxf>
      <font>
        <color theme="0" tint="-0.1499679555650502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7ECE1646-7D86-4ACA-861A-68B464EFDD9B}">
    <Anchor>
      <Comment id="{BE8E48E8-73F7-48B5-AF06-994AF390CC2C}"/>
    </Anchor>
    <History>
      <Event time="2023-09-22T10:13:36.24" id="{7A3A1F04-C70A-406B-8B8E-888D79741490}">
        <Attribution userId="S::anna@bluemarinefoundation.com::cc44614d-785e-44a0-8df1-3a4d4c4d6d53" userName="Anna Hughes" userProvider="AD"/>
        <Anchor>
          <Comment id="{BE8E48E8-73F7-48B5-AF06-994AF390CC2C}"/>
        </Anchor>
        <Create/>
      </Event>
      <Event time="2023-09-22T10:13:36.24" id="{BECB7B9F-E01D-404E-9591-260C2A31786C}">
        <Attribution userId="S::anna@bluemarinefoundation.com::cc44614d-785e-44a0-8df1-3a4d4c4d6d53" userName="Anna Hughes" userProvider="AD"/>
        <Anchor>
          <Comment id="{BE8E48E8-73F7-48B5-AF06-994AF390CC2C}"/>
        </Anchor>
        <Assign userId="S::Hannah@bluemarinefoundation.com::f0fe831a-66a5-4408-9ebc-63b64e08152b" userName="Hannah Le Brocq" userProvider="AD"/>
      </Event>
      <Event time="2023-09-22T10:13:36.24" id="{44543C58-3110-452B-9FE7-0DC9284F8A9A}">
        <Attribution userId="S::anna@bluemarinefoundation.com::cc44614d-785e-44a0-8df1-3a4d4c4d6d53" userName="Anna Hughes" userProvider="AD"/>
        <Anchor>
          <Comment id="{BE8E48E8-73F7-48B5-AF06-994AF390CC2C}"/>
        </Anchor>
        <SetTitle title="@Hannah Le Brocq I'm not very good at remembering to fill this section out, maybe we could both input here and it could double as edu newsletter plans?"/>
      </Event>
    </History>
  </Task>
</Tasks>
</file>

<file path=xl/documenttasks/documenttask2.xml><?xml version="1.0" encoding="utf-8"?>
<Tasks xmlns="http://schemas.microsoft.com/office/tasks/2019/documenttasks">
  <Task id="{D030C111-F846-4C87-BFCB-EC5190833EF7}">
    <Anchor>
      <Comment id="{5E61D428-827D-4634-8152-76042383B1EC}"/>
    </Anchor>
    <History>
      <Event time="2023-12-19T10:17:46.49" id="{18AF1DC4-EB45-45A1-8FD1-842D8317A52A}">
        <Attribution userId="S::appin@bluemarinefoundation.com::c38de373-eec4-4d14-95b7-4fa24101c57b" userName="Appin Williamson" userProvider="AD"/>
        <Anchor>
          <Comment id="{5E61D428-827D-4634-8152-76042383B1EC}"/>
        </Anchor>
        <Create/>
      </Event>
      <Event time="2023-12-19T10:17:46.49" id="{7DA40D1A-BD3D-468C-98CE-B23D0D9C12B4}">
        <Attribution userId="S::appin@bluemarinefoundation.com::c38de373-eec4-4d14-95b7-4fa24101c57b" userName="Appin Williamson" userProvider="AD"/>
        <Anchor>
          <Comment id="{5E61D428-827D-4634-8152-76042383B1EC}"/>
        </Anchor>
        <Assign userId="S::anna@bluemarinefoundation.com::cc44614d-785e-44a0-8df1-3a4d4c4d6d53" userName="Anna Hughes" userProvider="AD"/>
      </Event>
      <Event time="2023-12-19T10:17:46.49" id="{9F95F45E-B311-4D6D-A17A-7EB170102B53}">
        <Attribution userId="S::appin@bluemarinefoundation.com::c38de373-eec4-4d14-95b7-4fa24101c57b" userName="Appin Williamson" userProvider="AD"/>
        <Anchor>
          <Comment id="{5E61D428-827D-4634-8152-76042383B1EC}"/>
        </Anchor>
        <SetTitle title="@Anna Hughes did it get rolled out to students in COP? If so I'll put 30 in here"/>
      </Event>
    </History>
  </Task>
</Tasks>
</file>

<file path=xl/persons/person.xml><?xml version="1.0" encoding="utf-8"?>
<personList xmlns="http://schemas.microsoft.com/office/spreadsheetml/2018/threadedcomments" xmlns:x="http://schemas.openxmlformats.org/spreadsheetml/2006/main">
  <person displayName="Anna Hughes" id="{86669D22-87BC-4E86-A81A-D967D6311F90}" userId="anna@bluemarinefoundation.com" providerId="PeoplePicker"/>
  <person displayName="Appin Williamson" id="{9B0A387C-F5A9-4A09-BA4A-B2E8B6431D0F}" userId="appin@bluemarinefoundation.com" providerId="PeoplePicker"/>
  <person displayName="Hannah Le Brocq" id="{A365B805-8A53-42C5-879C-4EF5399E9D0E}" userId="Hannah@bluemarinefoundation.com" providerId="PeoplePicker"/>
  <person displayName="Anna Hughes" id="{8A9C7BB7-EB28-4E9C-A90E-E99729367000}" userId="S::anna@bluemarinefoundation.com::cc44614d-785e-44a0-8df1-3a4d4c4d6d53" providerId="AD"/>
  <person displayName="Appin Williamson" id="{1EFEC790-5460-4BAE-AC76-9FAEC29595AC}"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84" dT="2023-09-22T10:13:35.74" personId="{8A9C7BB7-EB28-4E9C-A90E-E99729367000}" id="{BE8E48E8-73F7-48B5-AF06-994AF390CC2C}">
    <text>@Hannah Le Brocq I'm not very good at remembering to fill this section out, maybe we could both input here and it could double as edu newsletter plans?</text>
    <mentions>
      <mention mentionpersonId="{A365B805-8A53-42C5-879C-4EF5399E9D0E}" mentionId="{9150735C-B1D6-4685-A70F-219F7A34D62E}" startIndex="0"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G7" dT="2022-11-21T13:55:44.18" personId="{8A9C7BB7-EB28-4E9C-A90E-E99729367000}" id="{3264214A-C4ED-458F-A5A1-56A649B98413}">
    <text>1.4.1 added (new evidence to support protection) - evidence gathered in seagrass summer school through surveys</text>
  </threadedComment>
</ThreadedComments>
</file>

<file path=xl/threadedComments/threadedComment3.xml><?xml version="1.0" encoding="utf-8"?>
<ThreadedComments xmlns="http://schemas.microsoft.com/office/spreadsheetml/2018/threadedcomments" xmlns:x="http://schemas.openxmlformats.org/spreadsheetml/2006/main">
  <threadedComment ref="Z4" dT="2023-07-24T13:27:38.05" personId="{1EFEC790-5460-4BAE-AC76-9FAEC29595AC}" id="{E24D96DF-5254-4B4E-AD8B-4ADE8AA6191A}">
    <text>Hey @Anna Hughes, two questions:
1. Are the two values in this cell total for the quarter?  So is the total 2.9m?  Or is it that it is 1.4mil in Q1 and 100,000 in Q2?
2.  Depending on the answer to the above, should the cell next to this not read either 1.5mil or 2.9 mil?</text>
    <mentions>
      <mention mentionpersonId="{86669D22-87BC-4E86-A81A-D967D6311F90}" mentionId="{27AC7ADB-4330-4217-959B-030904D923ED}" startIndex="4" length="12"/>
    </mentions>
  </threadedComment>
  <threadedComment ref="Z4" dT="2023-07-26T12:44:10.51" personId="{8A9C7BB7-EB28-4E9C-A90E-E99729367000}" id="{426476AA-A041-4597-9766-71053C517FCB}" parentId="{E24D96DF-5254-4B4E-AD8B-4ADE8AA6191A}">
    <text>These are all time stats. We are at just over 1.5m since launch (cumulative). I can get stats for the quarters if you want?</text>
  </threadedComment>
  <threadedComment ref="Z4" dT="2023-07-27T07:28:40.77" personId="{1EFEC790-5460-4BAE-AC76-9FAEC29595AC}" id="{94CEAA96-43D3-466E-AE40-A694EA263462}" parentId="{E24D96DF-5254-4B4E-AD8B-4ADE8AA6191A}">
    <text>that's ok - if it was 1mil last year and it's 1.5 mil this year we can just call it 500,000.  But that brings me back to my second question about the value that's in there now</text>
  </threadedComment>
  <threadedComment ref="Z4" dT="2023-07-27T08:20:14.77" personId="{8A9C7BB7-EB28-4E9C-A90E-E99729367000}" id="{7B5CC1D4-8E8C-437A-B899-50E585F3EA2B}" parentId="{E24D96DF-5254-4B4E-AD8B-4ADE8AA6191A}">
    <text>Changed to 1.5m. This is not just this year, its since launch (2021) - is that okay?</text>
  </threadedComment>
  <threadedComment ref="Z4" dT="2023-09-22T08:18:47.52" personId="{8A9C7BB7-EB28-4E9C-A90E-E99729367000}" id="{027E8683-57A0-4AFA-8201-36A177860A0B}" parentId="{E24D96DF-5254-4B4E-AD8B-4ADE8AA6191A}">
    <text>@Appin Williamson we have a new google analytics system that I don't yet understand, so I can't update. I probably wont be able to until past the deadline - sorry!</text>
    <mentions>
      <mention mentionpersonId="{9B0A387C-F5A9-4A09-BA4A-B2E8B6431D0F}" mentionId="{5C1153F8-80EE-4A29-8B5A-5FD3B83F3056}" startIndex="0" length="17"/>
    </mentions>
  </threadedComment>
  <threadedComment ref="Z4" dT="2023-09-26T07:45:31.87" personId="{1EFEC790-5460-4BAE-AC76-9FAEC29595AC}" id="{D811E42E-2794-4A77-9E46-6799C36D615F}" parentId="{E24D96DF-5254-4B4E-AD8B-4ADE8AA6191A}">
    <text>No probs - thanks for letting me know!</text>
  </threadedComment>
  <threadedComment ref="S6" dT="2022-11-23T10:44:03.49" personId="{8A9C7BB7-EB28-4E9C-A90E-E99729367000}" id="{6AD1EF96-98A1-4068-A9FA-645E4A40F829}" done="1">
    <text>@Appin Williamson should this 'Value' column be a % or a number (ie. number of surveys to be conducted in 2022)</text>
    <mentions>
      <mention mentionpersonId="{9B0A387C-F5A9-4A09-BA4A-B2E8B6431D0F}" mentionId="{A201612C-2842-489F-BE6B-D64ED5A0C0C8}" startIndex="0" length="17"/>
    </mentions>
  </threadedComment>
  <threadedComment ref="S6" dT="2022-11-23T10:52:17.24" personId="{1EFEC790-5460-4BAE-AC76-9FAEC29595AC}" id="{7504337C-6C27-48FF-85A3-9DB5278FBA50}" parentId="{6AD1EF96-98A1-4068-A9FA-645E4A40F829}">
    <text>I would make this he percentage, perhaps this is where the other spreadsheet will come in handy to calculate it for you.  I have made an empty file here: Connection_ImpactStatistics.xlsx  if you would find it useful to start populating it</text>
  </threadedComment>
  <threadedComment ref="S6" dT="2022-11-23T10:52:53.25" personId="{1EFEC790-5460-4BAE-AC76-9FAEC29595AC}" id="{EA5F7B5F-9421-4301-B9D9-2D80C98A5D19}" parentId="{6AD1EF96-98A1-4068-A9FA-645E4A40F829}">
    <text>hmmm link isn't working - I'll teams it to you!</text>
  </threadedComment>
  <threadedComment ref="W6" dT="2022-11-23T10:44:03.49" personId="{8A9C7BB7-EB28-4E9C-A90E-E99729367000}" id="{6977AFD5-224D-48A4-81DD-482B2843F0D1}">
    <text>@Appin Williamson should this 'Value' column be a % or a number (ie. number of surveys to be conducted in 2022)</text>
    <mentions>
      <mention mentionpersonId="{9B0A387C-F5A9-4A09-BA4A-B2E8B6431D0F}" mentionId="{6388853A-7572-4DF6-B258-3BE072F24C5A}" startIndex="0" length="17"/>
    </mentions>
  </threadedComment>
  <threadedComment ref="W6" dT="2022-11-23T10:52:17.24" personId="{1EFEC790-5460-4BAE-AC76-9FAEC29595AC}" id="{17A59DE9-E48F-466E-8749-2D5CF9B66B27}" parentId="{6977AFD5-224D-48A4-81DD-482B2843F0D1}">
    <text>I would make this he percentage, perhaps this is where the other spreadsheet will come in handy to calculate it for you.  I have made an empty file here: Connection_ImpactStatistics.xlsx  if you would find it useful to start populating it</text>
  </threadedComment>
  <threadedComment ref="W6" dT="2022-11-23T10:52:53.25" personId="{1EFEC790-5460-4BAE-AC76-9FAEC29595AC}" id="{37C9D9AD-6109-4F02-A92E-B8F4FCD0B11D}" parentId="{6977AFD5-224D-48A4-81DD-482B2843F0D1}">
    <text>hmmm link isn't working - I'll teams it to you!</text>
  </threadedComment>
</ThreadedComments>
</file>

<file path=xl/threadedComments/threadedComment4.xml><?xml version="1.0" encoding="utf-8"?>
<ThreadedComments xmlns="http://schemas.microsoft.com/office/spreadsheetml/2018/threadedcomments" xmlns:x="http://schemas.openxmlformats.org/spreadsheetml/2006/main">
  <threadedComment ref="E6" dT="2022-11-23T10:50:35.36" personId="{8A9C7BB7-EB28-4E9C-A90E-E99729367000}" id="{C076710C-B2B7-447F-90E1-0A352909576A}" done="1">
    <text>@Appin Williamson these three rows will feature in most outputs I think - is that okay?</text>
    <mentions>
      <mention mentionpersonId="{9B0A387C-F5A9-4A09-BA4A-B2E8B6431D0F}" mentionId="{0AC8394B-78B1-4E7D-869A-D2BD11589BE8}" startIndex="0" length="17"/>
    </mentions>
  </threadedComment>
  <threadedComment ref="E6" dT="2022-11-23T14:15:10.00" personId="{1EFEC790-5460-4BAE-AC76-9FAEC29595AC}" id="{2B4A7BEF-5CC4-4208-B098-2BE4EA671315}" parentId="{C076710C-B2B7-447F-90E1-0A352909576A}">
    <text>Yes that's totally fine - happy for you to have it however works best for you :)</text>
  </threadedComment>
</ThreadedComments>
</file>

<file path=xl/threadedComments/threadedComment5.xml><?xml version="1.0" encoding="utf-8"?>
<ThreadedComments xmlns="http://schemas.microsoft.com/office/spreadsheetml/2018/threadedcomments" xmlns:x="http://schemas.openxmlformats.org/spreadsheetml/2006/main">
  <threadedComment ref="V4" dT="2022-12-07T12:43:40.45" personId="{1EFEC790-5460-4BAE-AC76-9FAEC29595AC}" id="{BAD1E699-8C44-407D-A796-211CE53DDB99}" done="1">
    <text>@Anna Hughes should this be 2020 or 2022?</text>
    <mentions>
      <mention mentionpersonId="{86669D22-87BC-4E86-A81A-D967D6311F90}" mentionId="{67DA3206-84B6-4632-B834-FE72FAD5B38A}" startIndex="0" length="12"/>
    </mentions>
  </threadedComment>
  <threadedComment ref="Z6" dT="2023-07-24T13:31:00.71" personId="{1EFEC790-5460-4BAE-AC76-9FAEC29595AC}" id="{22AF991B-7218-4FED-9AE2-D66C99AD2E8B}" done="1">
    <text>FYI @Anna Hughes I think we might have to choose that they are either classed as monetary or non-monetary beneficiaries otherwise it almost looks like we're benefitting four people when it's two - do you have a preference?</text>
    <mentions>
      <mention mentionpersonId="{86669D22-87BC-4E86-A81A-D967D6311F90}" mentionId="{213C5432-4C57-4117-9715-C97045E4D543}" startIndex="4" length="12"/>
    </mentions>
  </threadedComment>
  <threadedComment ref="Z6" dT="2023-07-26T12:40:08.85" personId="{8A9C7BB7-EB28-4E9C-A90E-E99729367000}" id="{E4883AAC-5F30-41F6-91B8-6B159F102CE9}" parentId="{22AF991B-7218-4FED-9AE2-D66C99AD2E8B}">
    <text>Ah yes okay, I think probably monetary?</text>
  </threadedComment>
  <threadedComment ref="Z6" dT="2023-07-27T07:31:07.54" personId="{1EFEC790-5460-4BAE-AC76-9FAEC29595AC}" id="{39674F8D-7713-4EE2-A090-6DFD56BFDB6F}" parentId="{22AF991B-7218-4FED-9AE2-D66C99AD2E8B}">
    <text>Yeah you're probably right - realistically they're both but in the immediate term they are monetary ☺️ - thanks!</text>
  </threadedComment>
</ThreadedComments>
</file>

<file path=xl/threadedComments/threadedComment6.xml><?xml version="1.0" encoding="utf-8"?>
<ThreadedComments xmlns="http://schemas.microsoft.com/office/spreadsheetml/2018/threadedcomments" xmlns:x="http://schemas.openxmlformats.org/spreadsheetml/2006/main">
  <threadedComment ref="Z4" dT="2023-12-06T17:01:05.79" personId="{1EFEC790-5460-4BAE-AC76-9FAEC29595AC}" id="{4D89EE61-BA9C-4DBB-95F8-C32C104C8EAC}">
    <text>@Anna Hughes I thought the VR had launched at COP?</text>
    <mentions>
      <mention mentionpersonId="{86669D22-87BC-4E86-A81A-D967D6311F90}" mentionId="{B2C397CE-773E-4956-9E3C-15A1F7DB9773}" startIndex="0" length="12"/>
    </mentions>
  </threadedComment>
  <threadedComment ref="Z4" dT="2023-12-06T17:12:17.62" personId="{8A9C7BB7-EB28-4E9C-A90E-E99729367000}" id="{872CCAEB-1D39-4C7C-B6D7-9594DE009077}" parentId="{4D89EE61-BA9C-4DBB-95F8-C32C104C8EAC}">
    <text xml:space="preserve">It has! That's the Q4 bit. The analytics is causing some problems so I'm not totally confident in that 700... will update if we get clarity </text>
  </threadedComment>
  <threadedComment ref="Z4" dT="2023-12-19T10:16:15.74" personId="{1EFEC790-5460-4BAE-AC76-9FAEC29595AC}" id="{1E9DB88C-B6BB-401B-8580-53AEA58660AE}" parentId="{4D89EE61-BA9C-4DBB-95F8-C32C104C8EAC}">
    <text>Ok great - for now I will include 700 and we can update if we need to</text>
  </threadedComment>
  <threadedComment ref="Z6" dT="2023-12-19T10:17:46.49" personId="{1EFEC790-5460-4BAE-AC76-9FAEC29595AC}" id="{5E61D428-827D-4634-8152-76042383B1EC}">
    <text>@Anna Hughes did it get rolled out to students in COP?  If so I'll put 30 in here</text>
    <mentions>
      <mention mentionpersonId="{86669D22-87BC-4E86-A81A-D967D6311F90}" mentionId="{4E7562AC-0CB5-434E-A9BB-C3DB51C613AE}" startIndex="0" length="12"/>
    </mentions>
  </threadedComment>
  <threadedComment ref="Z6" dT="2023-12-19T10:43:39.87" personId="{8A9C7BB7-EB28-4E9C-A90E-E99729367000}" id="{027C6173-D889-4620-9659-B6AA712A9815}" parentId="{5E61D428-827D-4634-8152-76042383B1EC}">
    <text xml:space="preserve">I don't think any students saw it, wouldn't be confident in saying that anyways! </text>
  </threadedComment>
  <threadedComment ref="Z6" dT="2023-12-19T18:21:01.10" personId="{1EFEC790-5460-4BAE-AC76-9FAEC29595AC}" id="{AEF0BBF5-8C21-445A-9CFB-85ECB3CABE3D}" parentId="{5E61D428-827D-4634-8152-76042383B1EC}">
    <text>OK no worries - is the 'planned in 2023' text correct in that case?  Perhaps not</text>
  </threadedComment>
  <threadedComment ref="Z6" dT="2023-12-20T09:09:10.48" personId="{8A9C7BB7-EB28-4E9C-A90E-E99729367000}" id="{BA46D687-7A4A-4086-ABAF-AC1ACE4CBAF0}" parentId="{5E61D428-827D-4634-8152-76042383B1EC}">
    <text>oh I see, yes you're right!</text>
  </threadedComment>
</ThreadedComments>
</file>

<file path=xl/threadedComments/threadedComment7.xml><?xml version="1.0" encoding="utf-8"?>
<ThreadedComments xmlns="http://schemas.microsoft.com/office/spreadsheetml/2018/threadedcomments" xmlns:x="http://schemas.openxmlformats.org/spreadsheetml/2006/main">
  <threadedComment ref="H4" dT="2022-11-29T17:26:36.49" personId="{8A9C7BB7-EB28-4E9C-A90E-E99729367000}" id="{4BFDD945-5DE5-48C0-9D2B-B133BA0E81B5}" done="1">
    <text>@Appin Williamson did you add these number for 2020/21 or have I done this by accident?</text>
    <mentions>
      <mention mentionpersonId="{9B0A387C-F5A9-4A09-BA4A-B2E8B6431D0F}" mentionId="{6209B0F3-2C18-4D1A-9C42-C218094DC1D3}" startIndex="0" length="17"/>
    </mentions>
  </threadedComment>
  <threadedComment ref="H4" dT="2022-11-29T18:26:21.53" personId="{1EFEC790-5460-4BAE-AC76-9FAEC29595AC}" id="{FC82E151-2A79-46FC-BF87-9E454F0BC563}" parentId="{4BFDD945-5DE5-48C0-9D2B-B133BA0E81B5}">
    <text>hmmm I don't think I put these in</text>
  </threadedComment>
  <threadedComment ref="W12" dT="2023-07-24T13:32:53.66" personId="{1EFEC790-5460-4BAE-AC76-9FAEC29595AC}" id="{35F0E287-6E4F-4998-B5CC-0529E5C62190}" done="1">
    <text>@Anna Hughes do we know the number of attendees for this line and the line below?  It's possible that the line below is being captured in the solent logframe but not sure if you know the answer to that too?</text>
    <mentions>
      <mention mentionpersonId="{86669D22-87BC-4E86-A81A-D967D6311F90}" mentionId="{F0795E9C-CCC2-47B8-94D6-C30C3B20BA49}" startIndex="0" length="12"/>
    </mentions>
  </threadedComment>
  <threadedComment ref="W12" dT="2023-07-26T12:38:05.75" personId="{8A9C7BB7-EB28-4E9C-A90E-E99729367000}" id="{30CD60A9-4392-4779-83E2-72AA32D2F23F}" parentId="{35F0E287-6E4F-4998-B5CC-0529E5C62190}">
    <text>Added numbers. The 4280 is high confidence, 30 for tech4nature I'm not as sure. Will tell Louise that I have included this :)</text>
  </threadedComment>
  <threadedComment ref="W12" dT="2023-07-27T07:32:30.81" personId="{1EFEC790-5460-4BAE-AC76-9FAEC29595AC}" id="{301679AB-C653-4FF4-9352-472F3B607748}" parentId="{35F0E287-6E4F-4998-B5CC-0529E5C62190}">
    <text>Awesome ok - I'm going to put in a line below for number of stakeholders reached and chuck those numbers into there</text>
  </threadedComment>
  <threadedComment ref="W19" dT="2023-12-06T16:40:23.00" personId="{1EFEC790-5460-4BAE-AC76-9FAEC29595AC}" id="{B27D9437-6C72-41EC-A553-A907587C627A}">
    <text>@Anna Hughes is this 24 representative of the students taught?  I think if this line is counting beneficiaries I'm more inclined to count as 1</text>
    <mentions>
      <mention mentionpersonId="{86669D22-87BC-4E86-A81A-D967D6311F90}" mentionId="{26668CCD-012C-4E49-9C82-74703232218C}" startIndex="0" length="12"/>
    </mentions>
  </threadedComment>
  <threadedComment ref="W19" dT="2023-12-06T17:11:10.66" personId="{8A9C7BB7-EB28-4E9C-A90E-E99729367000}" id="{9D646478-5F5C-4EFA-B0C1-15DB702AB9A3}" parentId="{B27D9437-6C72-41EC-A553-A907587C627A}">
    <text>This is children. Happy to count as 1 (ie Zandi)</text>
  </threadedComment>
  <threadedComment ref="W19" dT="2023-12-06T17:14:43.34" personId="{1EFEC790-5460-4BAE-AC76-9FAEC29595AC}" id="{76730D7F-2A81-45BF-9B3A-647BF99F7118}" parentId="{B27D9437-6C72-41EC-A553-A907587C627A}">
    <text>Ok great thanks for confirming, unfortunately I think we need to count as 1 - but I'm going to include the 24 students in the main text</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 Id="rId4" Type="http://schemas.microsoft.com/office/2019/04/relationships/documenttask" Target="../documenttasks/documenttask2.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x:/s/Projects/EdgQWPie4yNOjVU-4roAJ-MBy3-Y2daa2Y1gUCwUgUvR0A?e=i1CvkD" TargetMode="External"/><Relationship Id="rId13" Type="http://schemas.microsoft.com/office/2017/10/relationships/threadedComment" Target="../threadedComments/threadedComment1.xml"/><Relationship Id="rId3" Type="http://schemas.openxmlformats.org/officeDocument/2006/relationships/hyperlink" Target="../../../../../../../../../../../../../../../:b:/s/Education2/EXf3Z_VyoztAn8VOghBfR2oB-QMLkqO3Rtpww3uki8EGdw?e=bqaf6m" TargetMode="External"/><Relationship Id="rId7" Type="http://schemas.openxmlformats.org/officeDocument/2006/relationships/hyperlink" Target="../../../../../../:x:/s/Projects/EZXj5e5A2ptOhAAnITmJ5zYB7lALRE8eD4INScE8lZyLtw?e=fh9cS9" TargetMode="External"/><Relationship Id="rId12" Type="http://schemas.openxmlformats.org/officeDocument/2006/relationships/comments" Target="../comments1.xml"/><Relationship Id="rId2" Type="http://schemas.openxmlformats.org/officeDocument/2006/relationships/hyperlink" Target="https://drive.google.com/file/d/1SSp-Wf7lV7dNXGoqsoMRfmBiJE1aCIwO/view" TargetMode="External"/><Relationship Id="rId1" Type="http://schemas.openxmlformats.org/officeDocument/2006/relationships/hyperlink" Target="../../../../../../../../../../../../../../../:w:/s/Education2/EYgtJguT6IdNi-aXHkTm0TEBFMJCb0seVrTAnagDdkEQ3g?e=fJm6L6" TargetMode="External"/><Relationship Id="rId6" Type="http://schemas.openxmlformats.org/officeDocument/2006/relationships/hyperlink" Target="../../../../../../:x:/s/Projects/Ecwq3nxXdaVPhvgABsv4KCoBc23DX0FaKdv_ZTQAEG9lDQ?e=ND08HX" TargetMode="External"/><Relationship Id="rId11" Type="http://schemas.openxmlformats.org/officeDocument/2006/relationships/vmlDrawing" Target="../drawings/vmlDrawing1.vml"/><Relationship Id="rId5" Type="http://schemas.openxmlformats.org/officeDocument/2006/relationships/hyperlink" Target="../../../../../../:x:/s/Projects/ETN44iICx3lPtk45YHdubiwBYCE3OFK2WXzjo0pduxJH8g?e=nvEbEN" TargetMode="External"/><Relationship Id="rId10" Type="http://schemas.openxmlformats.org/officeDocument/2006/relationships/hyperlink" Target="../../../../../../:x:/s/Projects/EbZTsYcz_CRHmitwpBOMrfABX8lgctLgA13ELTh0OHCeiw?e=aicdV9" TargetMode="External"/><Relationship Id="rId4" Type="http://schemas.openxmlformats.org/officeDocument/2006/relationships/hyperlink" Target="../../../../../../:x:/s/Projects/EeO_facogSlEpPjHnOEDAG0B3Hh3HS7fF1SXFxHxQQAdYg?e=mfPIFN" TargetMode="External"/><Relationship Id="rId9" Type="http://schemas.openxmlformats.org/officeDocument/2006/relationships/hyperlink" Target="../../../../../../:x:/s/Projects/EdHN5sxrkWZBnDedlX99ANsBG5M1Q2X5i7lBOgUahTUflQ?e=FIQpad" TargetMode="External"/><Relationship Id="rId14" Type="http://schemas.microsoft.com/office/2019/04/relationships/documenttask" Target="../documenttasks/documenttask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71" zoomScaleNormal="70" workbookViewId="0">
      <selection activeCell="F1" sqref="F1"/>
    </sheetView>
  </sheetViews>
  <sheetFormatPr defaultColWidth="9.140625" defaultRowHeight="14.45"/>
  <cols>
    <col min="1" max="4" width="20.5703125" customWidth="1"/>
  </cols>
  <sheetData>
    <row r="1" spans="1:6" ht="28.9">
      <c r="A1" s="164" t="s">
        <v>0</v>
      </c>
      <c r="B1" s="164"/>
      <c r="C1" s="164"/>
      <c r="D1" s="164"/>
      <c r="E1" s="24">
        <v>1</v>
      </c>
      <c r="F1" s="51" t="s">
        <v>1</v>
      </c>
    </row>
    <row r="2" spans="1:6" ht="72">
      <c r="A2" s="164"/>
      <c r="B2" s="164"/>
      <c r="C2" s="164"/>
      <c r="D2" s="164"/>
      <c r="E2" s="24">
        <v>2</v>
      </c>
      <c r="F2" s="51" t="s">
        <v>2</v>
      </c>
    </row>
    <row r="3" spans="1:6" ht="28.9">
      <c r="A3" s="164"/>
      <c r="B3" s="164"/>
      <c r="C3" s="164"/>
      <c r="D3" s="164"/>
      <c r="E3" s="24">
        <v>3</v>
      </c>
      <c r="F3" s="51" t="s">
        <v>3</v>
      </c>
    </row>
    <row r="4" spans="1:6" ht="43.15">
      <c r="A4" s="164"/>
      <c r="B4" s="164"/>
      <c r="C4" s="164"/>
      <c r="D4" s="164"/>
      <c r="E4" s="24">
        <v>4</v>
      </c>
      <c r="F4" s="51" t="s">
        <v>4</v>
      </c>
    </row>
  </sheetData>
  <mergeCells count="1">
    <mergeCell ref="A1:D4"/>
  </mergeCells>
  <hyperlinks>
    <hyperlink ref="F1" r:id="rId1" xr:uid="{4E1BACC0-B41C-4C15-9ABD-BA7501C4E6A3}"/>
    <hyperlink ref="F2" r:id="rId2" xr:uid="{2D0DEDAF-6674-467B-BEA8-FD8EDE456994}"/>
    <hyperlink ref="F3" r:id="rId3" xr:uid="{1F1A9D59-7D94-4FD6-AFFF-DD9749ECF2FD}"/>
    <hyperlink ref="F4" r:id="rId4" xr:uid="{17425296-0B35-440C-B36C-98A31F7AEF82}"/>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AH23"/>
  <sheetViews>
    <sheetView zoomScale="85" zoomScaleNormal="85" workbookViewId="0">
      <selection activeCell="Z6" sqref="Z6"/>
    </sheetView>
  </sheetViews>
  <sheetFormatPr defaultColWidth="8.85546875" defaultRowHeight="15" customHeight="1"/>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10.140625" style="13" hidden="1" customWidth="1"/>
    <col min="12" max="12" width="44.85546875" style="13" hidden="1" customWidth="1"/>
    <col min="13" max="13" width="10.140625" style="13" hidden="1" customWidth="1"/>
    <col min="14" max="14" width="44.85546875" style="13" hidden="1" customWidth="1"/>
    <col min="15" max="15" width="10.140625" style="13" hidden="1" customWidth="1"/>
    <col min="16" max="16" width="44.85546875" style="13" hidden="1" customWidth="1"/>
    <col min="17" max="17" width="10.140625" style="13" hidden="1" customWidth="1"/>
    <col min="18" max="18" width="44.85546875" style="13" hidden="1" customWidth="1"/>
    <col min="19" max="19" width="10.140625" style="13" customWidth="1"/>
    <col min="20" max="20" width="56" style="13" customWidth="1"/>
    <col min="21" max="21" width="10.140625" style="13" customWidth="1"/>
    <col min="22" max="22" width="55.42578125" style="13" customWidth="1"/>
    <col min="23" max="23" width="8.85546875" style="13"/>
    <col min="24" max="24" width="28.140625" style="13" customWidth="1"/>
    <col min="25" max="25" width="8.85546875" style="13"/>
    <col min="26" max="26" width="33.140625" style="13" customWidth="1"/>
    <col min="27" max="16384" width="8.85546875" style="13"/>
  </cols>
  <sheetData>
    <row r="1" spans="1:34" ht="30" customHeight="1">
      <c r="A1" s="166" t="s">
        <v>140</v>
      </c>
      <c r="B1" s="166"/>
      <c r="C1" s="166"/>
      <c r="D1" s="167" t="s">
        <v>110</v>
      </c>
      <c r="E1" s="167"/>
      <c r="F1" s="167"/>
      <c r="G1" s="167"/>
      <c r="H1" s="167"/>
      <c r="I1" s="167"/>
      <c r="J1" s="167"/>
      <c r="K1" s="57"/>
      <c r="L1" s="57"/>
      <c r="M1" s="57"/>
      <c r="N1" s="57"/>
      <c r="O1" s="57"/>
      <c r="P1" s="57"/>
      <c r="Q1" s="57"/>
      <c r="R1" s="57"/>
      <c r="S1" s="177"/>
      <c r="T1" s="177"/>
      <c r="U1" s="177"/>
      <c r="V1" s="177"/>
      <c r="W1" s="177"/>
      <c r="X1" s="177"/>
      <c r="Y1" s="177"/>
      <c r="Z1" s="177"/>
    </row>
    <row r="2" spans="1:34" ht="15" customHeight="1">
      <c r="A2" s="16" t="s">
        <v>142</v>
      </c>
      <c r="B2" s="168" t="s">
        <v>143</v>
      </c>
      <c r="C2" s="168" t="s">
        <v>112</v>
      </c>
      <c r="D2" s="168" t="s">
        <v>144</v>
      </c>
      <c r="E2" s="172" t="s">
        <v>114</v>
      </c>
      <c r="F2" s="172" t="s">
        <v>145</v>
      </c>
      <c r="G2" s="172" t="s">
        <v>146</v>
      </c>
      <c r="H2" s="172" t="s">
        <v>147</v>
      </c>
      <c r="I2" s="172" t="s">
        <v>118</v>
      </c>
      <c r="J2" s="172" t="s">
        <v>148</v>
      </c>
      <c r="K2" s="168" t="s">
        <v>311</v>
      </c>
      <c r="L2" s="168"/>
      <c r="M2" s="172" t="s">
        <v>150</v>
      </c>
      <c r="N2" s="172"/>
      <c r="O2" s="168" t="s">
        <v>151</v>
      </c>
      <c r="P2" s="168"/>
      <c r="Q2" s="172" t="s">
        <v>152</v>
      </c>
      <c r="R2" s="172"/>
      <c r="S2" s="168" t="s">
        <v>153</v>
      </c>
      <c r="T2" s="168"/>
      <c r="U2" s="172" t="s">
        <v>154</v>
      </c>
      <c r="V2" s="172"/>
      <c r="W2" s="168" t="s">
        <v>155</v>
      </c>
      <c r="X2" s="168"/>
      <c r="Y2" s="172" t="s">
        <v>156</v>
      </c>
      <c r="Z2" s="172"/>
    </row>
    <row r="3" spans="1:34" ht="14.45">
      <c r="A3" s="16">
        <f>COUNTIF(D4:D7,"&lt;&gt;")</f>
        <v>3</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34" s="14" customFormat="1" ht="50.25" customHeight="1">
      <c r="A4" s="174" t="s">
        <v>519</v>
      </c>
      <c r="B4" s="175" t="s">
        <v>520</v>
      </c>
      <c r="C4" s="176" t="s">
        <v>521</v>
      </c>
      <c r="D4" s="60" t="s">
        <v>522</v>
      </c>
      <c r="E4" s="149" t="s">
        <v>523</v>
      </c>
      <c r="F4" s="150">
        <v>1</v>
      </c>
      <c r="G4" s="64" t="s">
        <v>524</v>
      </c>
      <c r="H4" s="62" t="s">
        <v>211</v>
      </c>
      <c r="I4" s="83" t="s">
        <v>525</v>
      </c>
      <c r="J4" s="61" t="s">
        <v>526</v>
      </c>
      <c r="K4" s="61"/>
      <c r="L4" s="61"/>
      <c r="M4" s="61"/>
      <c r="N4" s="61"/>
      <c r="O4" s="61"/>
      <c r="P4" s="61"/>
      <c r="Q4" s="61"/>
      <c r="R4" s="61"/>
      <c r="S4" s="64">
        <v>0</v>
      </c>
      <c r="T4" s="61" t="s">
        <v>527</v>
      </c>
      <c r="U4" s="64">
        <v>0</v>
      </c>
      <c r="V4" s="61" t="s">
        <v>527</v>
      </c>
      <c r="W4" s="64">
        <v>1</v>
      </c>
      <c r="X4" s="61" t="s">
        <v>528</v>
      </c>
      <c r="Y4" s="94">
        <v>0</v>
      </c>
      <c r="Z4" s="68" t="s">
        <v>529</v>
      </c>
      <c r="AA4" s="73"/>
      <c r="AB4" s="73"/>
      <c r="AC4" s="73"/>
      <c r="AD4" s="73"/>
      <c r="AE4" s="73"/>
      <c r="AF4" s="73"/>
      <c r="AG4" s="73"/>
      <c r="AH4" s="73"/>
    </row>
    <row r="5" spans="1:34" ht="50.25" customHeight="1">
      <c r="A5" s="174"/>
      <c r="B5" s="175"/>
      <c r="C5" s="176"/>
      <c r="D5" s="66" t="s">
        <v>530</v>
      </c>
      <c r="E5" s="61" t="s">
        <v>531</v>
      </c>
      <c r="F5" s="62">
        <v>2</v>
      </c>
      <c r="G5" s="147" t="s">
        <v>532</v>
      </c>
      <c r="H5" s="148" t="s">
        <v>207</v>
      </c>
      <c r="I5" s="144" t="s">
        <v>533</v>
      </c>
      <c r="J5" s="61" t="s">
        <v>534</v>
      </c>
      <c r="K5" s="61"/>
      <c r="L5" s="61"/>
      <c r="M5" s="61"/>
      <c r="N5" s="61"/>
      <c r="O5" s="61"/>
      <c r="P5" s="61"/>
      <c r="Q5" s="61"/>
      <c r="R5" s="61"/>
      <c r="S5" s="63">
        <v>0</v>
      </c>
      <c r="T5" s="61" t="s">
        <v>527</v>
      </c>
      <c r="U5" s="63">
        <v>0</v>
      </c>
      <c r="V5" s="61" t="s">
        <v>527</v>
      </c>
      <c r="W5" s="63">
        <v>2</v>
      </c>
      <c r="X5" s="68" t="s">
        <v>535</v>
      </c>
      <c r="Y5" s="63">
        <v>0</v>
      </c>
      <c r="Z5" s="68" t="s">
        <v>529</v>
      </c>
      <c r="AA5" s="72"/>
      <c r="AB5" s="72"/>
      <c r="AC5" s="72"/>
      <c r="AD5" s="72"/>
      <c r="AE5" s="72"/>
      <c r="AF5" s="72"/>
      <c r="AG5" s="72"/>
      <c r="AH5" s="72"/>
    </row>
    <row r="6" spans="1:34" ht="50.25" customHeight="1">
      <c r="A6" s="174"/>
      <c r="B6" s="175"/>
      <c r="C6" s="176"/>
      <c r="D6" s="66" t="s">
        <v>536</v>
      </c>
      <c r="E6" s="61" t="s">
        <v>537</v>
      </c>
      <c r="F6" s="62">
        <v>2</v>
      </c>
      <c r="G6" s="62" t="s">
        <v>485</v>
      </c>
      <c r="H6" s="146" t="s">
        <v>207</v>
      </c>
      <c r="I6" s="145" t="s">
        <v>538</v>
      </c>
      <c r="J6" s="61" t="s">
        <v>539</v>
      </c>
      <c r="K6" s="61"/>
      <c r="L6" s="61"/>
      <c r="M6" s="61"/>
      <c r="N6" s="61"/>
      <c r="O6" s="61"/>
      <c r="P6" s="61"/>
      <c r="Q6" s="61"/>
      <c r="R6" s="61"/>
      <c r="S6" s="63">
        <v>0</v>
      </c>
      <c r="T6" s="61" t="s">
        <v>527</v>
      </c>
      <c r="U6" s="63">
        <v>0</v>
      </c>
      <c r="V6" s="61" t="s">
        <v>527</v>
      </c>
      <c r="W6" s="63">
        <v>2</v>
      </c>
      <c r="X6" s="68" t="s">
        <v>540</v>
      </c>
      <c r="Y6" s="63">
        <v>0</v>
      </c>
      <c r="Z6" s="68" t="s">
        <v>529</v>
      </c>
      <c r="AA6" s="72"/>
      <c r="AB6" s="72"/>
      <c r="AC6" s="72"/>
      <c r="AD6" s="72"/>
      <c r="AE6" s="72"/>
      <c r="AF6" s="72"/>
      <c r="AG6" s="72"/>
      <c r="AH6" s="72"/>
    </row>
    <row r="7" spans="1:34" ht="30.75" customHeight="1">
      <c r="A7" s="178" t="s">
        <v>6</v>
      </c>
      <c r="B7" s="178"/>
      <c r="C7" s="178"/>
      <c r="D7" s="178"/>
      <c r="E7" s="178"/>
      <c r="F7" s="178"/>
      <c r="G7" s="178"/>
      <c r="H7" s="178"/>
      <c r="I7" s="178"/>
      <c r="J7" s="72"/>
      <c r="K7" s="72"/>
      <c r="L7" s="72"/>
      <c r="M7" s="72"/>
      <c r="N7" s="72"/>
      <c r="O7" s="72"/>
      <c r="P7" s="72"/>
      <c r="Q7" s="72"/>
      <c r="R7" s="72"/>
      <c r="S7" s="73"/>
      <c r="T7" s="73"/>
      <c r="U7" s="73"/>
      <c r="V7" s="73"/>
      <c r="W7" s="72"/>
      <c r="X7" s="72"/>
      <c r="Y7" s="72"/>
      <c r="Z7" s="72"/>
      <c r="AA7" s="72"/>
      <c r="AB7" s="72"/>
      <c r="AC7" s="72"/>
      <c r="AD7" s="72"/>
      <c r="AE7" s="72"/>
      <c r="AF7" s="72"/>
      <c r="AG7" s="72"/>
      <c r="AH7" s="72"/>
    </row>
    <row r="8" spans="1:34" ht="30.75" customHeight="1">
      <c r="A8" s="58"/>
      <c r="B8" s="58" t="s">
        <v>215</v>
      </c>
      <c r="C8" s="88"/>
      <c r="D8" s="58" t="s">
        <v>216</v>
      </c>
      <c r="E8" s="58" t="s">
        <v>112</v>
      </c>
      <c r="F8" s="58"/>
      <c r="G8" s="58"/>
      <c r="H8" s="58" t="s">
        <v>217</v>
      </c>
      <c r="I8" s="58" t="s">
        <v>218</v>
      </c>
      <c r="J8" s="72"/>
      <c r="K8" s="72"/>
      <c r="L8" s="72"/>
      <c r="M8" s="72"/>
      <c r="N8" s="72"/>
      <c r="O8" s="72"/>
      <c r="P8" s="72"/>
      <c r="Q8" s="72"/>
      <c r="R8" s="72"/>
      <c r="S8" s="72"/>
      <c r="T8" s="72"/>
      <c r="U8" s="72"/>
      <c r="V8" s="72"/>
      <c r="W8" s="72"/>
      <c r="X8" s="72"/>
      <c r="Y8" s="72"/>
      <c r="Z8" s="72"/>
      <c r="AA8" s="72"/>
      <c r="AB8" s="72"/>
      <c r="AC8" s="72"/>
      <c r="AD8" s="72"/>
      <c r="AE8" s="72"/>
      <c r="AF8" s="72"/>
      <c r="AG8" s="72"/>
      <c r="AH8" s="72"/>
    </row>
    <row r="9" spans="1:34" ht="30" customHeight="1">
      <c r="A9" s="174" t="s">
        <v>541</v>
      </c>
      <c r="B9" s="175" t="s">
        <v>542</v>
      </c>
      <c r="C9" s="176"/>
      <c r="D9" s="66" t="s">
        <v>543</v>
      </c>
      <c r="E9" s="193" t="s">
        <v>544</v>
      </c>
      <c r="F9" s="173"/>
      <c r="G9" s="173"/>
      <c r="H9" s="74" t="s">
        <v>247</v>
      </c>
      <c r="I9" s="74"/>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ht="30" customHeight="1">
      <c r="A10" s="174"/>
      <c r="B10" s="175"/>
      <c r="C10" s="176"/>
      <c r="D10" s="60" t="s">
        <v>545</v>
      </c>
      <c r="E10" s="173" t="s">
        <v>546</v>
      </c>
      <c r="F10" s="173"/>
      <c r="G10" s="173"/>
      <c r="H10" s="74" t="s">
        <v>247</v>
      </c>
      <c r="I10" s="74"/>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ht="30" customHeight="1">
      <c r="A11" s="174"/>
      <c r="B11" s="175"/>
      <c r="C11" s="176"/>
      <c r="D11" s="60" t="s">
        <v>547</v>
      </c>
      <c r="E11" s="173" t="s">
        <v>548</v>
      </c>
      <c r="F11" s="173"/>
      <c r="G11" s="173"/>
      <c r="H11" s="74" t="s">
        <v>247</v>
      </c>
      <c r="I11" s="74"/>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ht="30" customHeight="1">
      <c r="A12" s="174"/>
      <c r="B12" s="175"/>
      <c r="C12" s="176"/>
      <c r="D12" s="60" t="s">
        <v>549</v>
      </c>
      <c r="E12" s="173" t="s">
        <v>550</v>
      </c>
      <c r="F12" s="173"/>
      <c r="G12" s="173"/>
      <c r="H12" s="74" t="s">
        <v>247</v>
      </c>
      <c r="I12" s="74"/>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ht="30" customHeight="1">
      <c r="A13" s="174"/>
      <c r="B13" s="175"/>
      <c r="C13" s="176"/>
      <c r="D13" s="60" t="s">
        <v>551</v>
      </c>
      <c r="E13" s="173" t="s">
        <v>552</v>
      </c>
      <c r="F13" s="173"/>
      <c r="G13" s="173"/>
      <c r="H13" s="74" t="s">
        <v>247</v>
      </c>
      <c r="I13" s="74"/>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ht="1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ht="1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ht="1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ht="1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ht="1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ht="1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ht="1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ht="1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ht="1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ht="1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sheetData>
  <mergeCells count="32">
    <mergeCell ref="K2:L2"/>
    <mergeCell ref="M2:N2"/>
    <mergeCell ref="O2:P2"/>
    <mergeCell ref="Q2:R2"/>
    <mergeCell ref="E13:G13"/>
    <mergeCell ref="A7:I7"/>
    <mergeCell ref="C4:C6"/>
    <mergeCell ref="A4:A6"/>
    <mergeCell ref="B4:B6"/>
    <mergeCell ref="A9:A13"/>
    <mergeCell ref="B9:B13"/>
    <mergeCell ref="C9:C13"/>
    <mergeCell ref="E9:G9"/>
    <mergeCell ref="E10:G10"/>
    <mergeCell ref="E11:G11"/>
    <mergeCell ref="E12:G12"/>
    <mergeCell ref="U2:V2"/>
    <mergeCell ref="H2:H3"/>
    <mergeCell ref="I2:I3"/>
    <mergeCell ref="J2:J3"/>
    <mergeCell ref="A1:C1"/>
    <mergeCell ref="B2:B3"/>
    <mergeCell ref="C2:C3"/>
    <mergeCell ref="D2:D3"/>
    <mergeCell ref="E2:E3"/>
    <mergeCell ref="S1:Z1"/>
    <mergeCell ref="W2:X2"/>
    <mergeCell ref="Y2:Z2"/>
    <mergeCell ref="D1:J1"/>
    <mergeCell ref="F2:F3"/>
    <mergeCell ref="G2:G3"/>
    <mergeCell ref="S2:T2"/>
  </mergeCells>
  <conditionalFormatting sqref="H9:H13">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3"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Z23"/>
  <sheetViews>
    <sheetView zoomScale="55" zoomScaleNormal="55" workbookViewId="0">
      <selection activeCell="C4" sqref="C4:C6"/>
    </sheetView>
  </sheetViews>
  <sheetFormatPr defaultColWidth="8.85546875" defaultRowHeight="14.45"/>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9.85546875" style="13" customWidth="1"/>
    <col min="12" max="12" width="55" style="13" customWidth="1"/>
    <col min="13" max="13" width="9.85546875" style="13" customWidth="1"/>
    <col min="14" max="14" width="55.85546875" style="13" customWidth="1"/>
    <col min="15" max="15" width="9.85546875" style="13" customWidth="1"/>
    <col min="16" max="16" width="55.42578125" style="13" customWidth="1"/>
    <col min="17" max="17" width="10" style="13" customWidth="1"/>
    <col min="18" max="18" width="55.140625" style="13" customWidth="1"/>
    <col min="19" max="19" width="10.140625" style="13" customWidth="1"/>
    <col min="20" max="20" width="56" style="13" customWidth="1"/>
    <col min="21" max="21" width="10.140625" style="13" customWidth="1"/>
    <col min="22" max="22" width="55.42578125" style="13" customWidth="1"/>
    <col min="23" max="23" width="8.85546875" style="13"/>
    <col min="24" max="24" width="28.140625" style="13" customWidth="1"/>
    <col min="25" max="25" width="8.85546875" style="13"/>
    <col min="26" max="26" width="33.140625" style="13" customWidth="1"/>
    <col min="27" max="16384" width="8.85546875" style="13"/>
  </cols>
  <sheetData>
    <row r="1" spans="1:26" ht="30" customHeight="1">
      <c r="A1" s="166" t="s">
        <v>140</v>
      </c>
      <c r="B1" s="166"/>
      <c r="C1" s="166"/>
      <c r="D1" s="167" t="s">
        <v>110</v>
      </c>
      <c r="E1" s="167"/>
      <c r="F1" s="167"/>
      <c r="G1" s="167"/>
      <c r="H1" s="167"/>
      <c r="I1" s="167"/>
      <c r="J1" s="167"/>
      <c r="K1" s="177" t="s">
        <v>141</v>
      </c>
      <c r="L1" s="177"/>
      <c r="M1" s="177"/>
      <c r="N1" s="177"/>
      <c r="O1" s="177"/>
      <c r="P1" s="177"/>
      <c r="Q1" s="177"/>
      <c r="R1" s="177"/>
      <c r="S1" s="177"/>
      <c r="T1" s="177"/>
      <c r="U1" s="177"/>
      <c r="V1" s="177"/>
      <c r="W1" s="177"/>
      <c r="X1" s="177"/>
      <c r="Y1" s="177"/>
      <c r="Z1" s="177"/>
    </row>
    <row r="2" spans="1:26" ht="15" customHeight="1">
      <c r="A2" s="16" t="s">
        <v>142</v>
      </c>
      <c r="B2" s="168" t="s">
        <v>143</v>
      </c>
      <c r="C2" s="168" t="s">
        <v>112</v>
      </c>
      <c r="D2" s="168" t="s">
        <v>144</v>
      </c>
      <c r="E2" s="172" t="s">
        <v>114</v>
      </c>
      <c r="F2" s="172" t="s">
        <v>145</v>
      </c>
      <c r="G2" s="172" t="s">
        <v>146</v>
      </c>
      <c r="H2" s="172" t="s">
        <v>147</v>
      </c>
      <c r="I2" s="172" t="s">
        <v>118</v>
      </c>
      <c r="J2" s="172" t="s">
        <v>148</v>
      </c>
      <c r="K2" s="168" t="s">
        <v>149</v>
      </c>
      <c r="L2" s="168"/>
      <c r="M2" s="172" t="s">
        <v>150</v>
      </c>
      <c r="N2" s="172"/>
      <c r="O2" s="168" t="s">
        <v>151</v>
      </c>
      <c r="P2" s="168"/>
      <c r="Q2" s="172" t="s">
        <v>152</v>
      </c>
      <c r="R2" s="172"/>
      <c r="S2" s="168" t="s">
        <v>153</v>
      </c>
      <c r="T2" s="168"/>
      <c r="U2" s="172" t="s">
        <v>154</v>
      </c>
      <c r="V2" s="172"/>
      <c r="W2" s="168" t="s">
        <v>155</v>
      </c>
      <c r="X2" s="168"/>
      <c r="Y2" s="172" t="s">
        <v>156</v>
      </c>
      <c r="Z2" s="172"/>
    </row>
    <row r="3" spans="1:26">
      <c r="A3" s="16">
        <f>COUNTIF(D4:D6,"&lt;&gt;")</f>
        <v>1</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26" s="14" customFormat="1" ht="108" customHeight="1">
      <c r="A4" s="168" t="s">
        <v>553</v>
      </c>
      <c r="B4" s="172" t="s">
        <v>554</v>
      </c>
      <c r="C4" s="170"/>
      <c r="D4" s="19" t="s">
        <v>555</v>
      </c>
      <c r="E4" s="21"/>
      <c r="F4" s="7"/>
      <c r="G4" s="7"/>
      <c r="H4" s="7"/>
      <c r="I4" s="22"/>
      <c r="J4" s="22"/>
      <c r="K4" s="2"/>
      <c r="L4" s="21"/>
      <c r="M4" s="7"/>
      <c r="N4" s="21"/>
      <c r="O4" s="24"/>
      <c r="P4" s="21"/>
      <c r="Q4" s="2"/>
      <c r="R4" s="21"/>
      <c r="S4" s="24"/>
      <c r="T4" s="21"/>
      <c r="U4" s="12"/>
      <c r="V4" s="21"/>
      <c r="W4" s="24"/>
      <c r="X4" s="21"/>
      <c r="Y4" s="12"/>
      <c r="Z4" s="21"/>
    </row>
    <row r="5" spans="1:26" s="14" customFormat="1">
      <c r="A5" s="168"/>
      <c r="B5" s="172"/>
      <c r="C5" s="195"/>
      <c r="D5" s="19"/>
      <c r="E5" s="21"/>
      <c r="F5" s="7"/>
      <c r="G5" s="7"/>
      <c r="H5" s="7"/>
      <c r="I5" s="22"/>
      <c r="J5" s="22"/>
      <c r="K5" s="2"/>
      <c r="L5" s="21"/>
      <c r="M5" s="2"/>
      <c r="N5" s="21"/>
      <c r="O5" s="24"/>
      <c r="P5" s="21"/>
      <c r="Q5" s="2"/>
      <c r="R5" s="23"/>
      <c r="S5" s="2"/>
      <c r="T5" s="23"/>
      <c r="U5" s="2"/>
      <c r="V5" s="23"/>
      <c r="W5" s="2"/>
      <c r="X5" s="23"/>
      <c r="Y5" s="2"/>
      <c r="Z5" s="23"/>
    </row>
    <row r="6" spans="1:26" s="14" customFormat="1">
      <c r="A6" s="168"/>
      <c r="B6" s="172"/>
      <c r="C6" s="195"/>
      <c r="D6" s="19"/>
      <c r="E6" s="21"/>
      <c r="F6" s="7"/>
      <c r="G6" s="7"/>
      <c r="H6" s="7"/>
      <c r="I6" s="22"/>
      <c r="J6" s="22"/>
      <c r="K6" s="2"/>
      <c r="L6" s="21"/>
      <c r="M6" s="2"/>
      <c r="N6" s="21"/>
      <c r="O6" s="24"/>
      <c r="P6" s="21"/>
      <c r="Q6" s="2"/>
      <c r="R6" s="23"/>
      <c r="S6" s="2"/>
      <c r="T6" s="23"/>
      <c r="U6" s="2"/>
      <c r="V6" s="23"/>
      <c r="W6" s="2"/>
      <c r="X6" s="23"/>
      <c r="Y6" s="2"/>
      <c r="Z6" s="23"/>
    </row>
    <row r="7" spans="1:26" ht="30.75" customHeight="1">
      <c r="A7" s="194" t="s">
        <v>6</v>
      </c>
      <c r="B7" s="194"/>
      <c r="C7" s="194"/>
      <c r="D7" s="194"/>
      <c r="E7" s="194"/>
      <c r="F7" s="194"/>
      <c r="G7" s="194"/>
      <c r="H7" s="194"/>
      <c r="I7" s="194"/>
      <c r="K7" s="14"/>
      <c r="L7" s="14"/>
      <c r="M7" s="14"/>
      <c r="N7" s="14"/>
      <c r="O7" s="14"/>
      <c r="P7" s="14"/>
      <c r="Q7" s="14"/>
      <c r="R7" s="14"/>
      <c r="S7" s="14"/>
      <c r="T7" s="14"/>
      <c r="U7" s="14"/>
      <c r="V7" s="14"/>
    </row>
    <row r="8" spans="1:26" ht="30.75" customHeight="1">
      <c r="A8" s="10"/>
      <c r="B8" s="10" t="s">
        <v>215</v>
      </c>
      <c r="C8" s="17"/>
      <c r="D8" s="10" t="s">
        <v>216</v>
      </c>
      <c r="E8" s="10" t="s">
        <v>112</v>
      </c>
      <c r="F8" s="10"/>
      <c r="G8" s="10"/>
      <c r="H8" s="10" t="s">
        <v>217</v>
      </c>
      <c r="I8" s="10" t="s">
        <v>218</v>
      </c>
    </row>
    <row r="9" spans="1:26">
      <c r="A9" s="168" t="s">
        <v>556</v>
      </c>
      <c r="B9" s="172" t="s">
        <v>557</v>
      </c>
      <c r="C9" s="196"/>
      <c r="D9" s="15" t="s">
        <v>558</v>
      </c>
      <c r="E9" s="197"/>
      <c r="F9" s="197"/>
      <c r="G9" s="197"/>
      <c r="H9" s="1"/>
      <c r="I9" s="1"/>
    </row>
    <row r="10" spans="1:26">
      <c r="A10" s="168"/>
      <c r="B10" s="172"/>
      <c r="C10" s="196"/>
      <c r="D10" s="19" t="s">
        <v>559</v>
      </c>
      <c r="E10" s="197"/>
      <c r="F10" s="197"/>
      <c r="G10" s="197"/>
      <c r="H10" s="1"/>
      <c r="I10" s="1"/>
    </row>
    <row r="11" spans="1:26">
      <c r="A11" s="168"/>
      <c r="B11" s="172"/>
      <c r="C11" s="196"/>
      <c r="D11" s="19" t="s">
        <v>560</v>
      </c>
      <c r="E11" s="197"/>
      <c r="F11" s="197"/>
      <c r="G11" s="197"/>
      <c r="H11" s="1"/>
      <c r="I11" s="1"/>
    </row>
    <row r="15" spans="1:26" ht="15" customHeight="1"/>
    <row r="20" spans="1:1">
      <c r="A20" s="11"/>
    </row>
    <row r="21" spans="1:1">
      <c r="A21" s="11"/>
    </row>
    <row r="22" spans="1:1">
      <c r="A22" s="11"/>
    </row>
    <row r="23" spans="1:1">
      <c r="A23" s="11"/>
    </row>
  </sheetData>
  <mergeCells count="30">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F2:F3"/>
    <mergeCell ref="K2:L2"/>
    <mergeCell ref="K1:Z1"/>
    <mergeCell ref="W2:X2"/>
    <mergeCell ref="Y2:Z2"/>
    <mergeCell ref="A1:C1"/>
    <mergeCell ref="B2:B3"/>
    <mergeCell ref="C2:C3"/>
    <mergeCell ref="D2:D3"/>
    <mergeCell ref="E2:E3"/>
    <mergeCell ref="D1:J1"/>
    <mergeCell ref="J2:J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AL23"/>
  <sheetViews>
    <sheetView zoomScale="70" zoomScaleNormal="70" workbookViewId="0">
      <pane xSplit="8" ySplit="3" topLeftCell="S4" activePane="bottomRight" state="frozen"/>
      <selection pane="bottomRight" activeCell="Z6" sqref="Z6"/>
      <selection pane="bottomLeft" activeCell="A4" sqref="A4"/>
      <selection pane="topRight" activeCell="I1" sqref="I1"/>
    </sheetView>
  </sheetViews>
  <sheetFormatPr defaultColWidth="8.85546875" defaultRowHeight="15" customHeight="1"/>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10.140625" style="13" customWidth="1"/>
    <col min="12" max="12" width="44.85546875" style="13" customWidth="1"/>
    <col min="13" max="13" width="10.140625" style="13" customWidth="1"/>
    <col min="14" max="14" width="44.85546875" style="13" customWidth="1"/>
    <col min="15" max="15" width="10.140625" style="13" customWidth="1"/>
    <col min="16" max="16" width="44.85546875" style="13" customWidth="1"/>
    <col min="17" max="17" width="10.140625" style="13" customWidth="1"/>
    <col min="18" max="18" width="44.85546875" style="13" customWidth="1"/>
    <col min="19" max="19" width="10.140625" style="13" customWidth="1"/>
    <col min="20" max="20" width="44.85546875" style="13" customWidth="1"/>
    <col min="21" max="21" width="10.140625" style="13" customWidth="1"/>
    <col min="22" max="22" width="44.85546875" style="13" customWidth="1"/>
    <col min="23" max="23" width="8.85546875" style="13"/>
    <col min="24" max="24" width="28.140625" style="13" customWidth="1"/>
    <col min="25" max="25" width="8.85546875" style="13"/>
    <col min="26" max="26" width="66.5703125" style="13" customWidth="1"/>
    <col min="27" max="16384" width="8.85546875" style="13"/>
  </cols>
  <sheetData>
    <row r="1" spans="1:38" ht="30" customHeight="1">
      <c r="A1" s="166" t="s">
        <v>140</v>
      </c>
      <c r="B1" s="166"/>
      <c r="C1" s="166"/>
      <c r="D1" s="167" t="s">
        <v>110</v>
      </c>
      <c r="E1" s="167"/>
      <c r="F1" s="167"/>
      <c r="G1" s="167"/>
      <c r="H1" s="167"/>
      <c r="I1" s="167"/>
      <c r="J1" s="167"/>
      <c r="K1" s="56"/>
      <c r="L1" s="56"/>
      <c r="M1" s="56"/>
      <c r="N1" s="56"/>
      <c r="O1" s="56"/>
      <c r="P1" s="56"/>
      <c r="Q1" s="56"/>
      <c r="R1" s="56"/>
      <c r="S1" s="56"/>
      <c r="T1" s="56"/>
      <c r="U1" s="56"/>
      <c r="V1" s="56"/>
      <c r="W1" s="177"/>
      <c r="X1" s="177"/>
      <c r="Y1" s="177"/>
      <c r="Z1" s="177"/>
    </row>
    <row r="2" spans="1:38" ht="15" customHeight="1">
      <c r="A2" s="16" t="s">
        <v>142</v>
      </c>
      <c r="B2" s="168" t="s">
        <v>143</v>
      </c>
      <c r="C2" s="168" t="s">
        <v>112</v>
      </c>
      <c r="D2" s="168" t="s">
        <v>144</v>
      </c>
      <c r="E2" s="172" t="s">
        <v>114</v>
      </c>
      <c r="F2" s="172" t="s">
        <v>145</v>
      </c>
      <c r="G2" s="172" t="s">
        <v>146</v>
      </c>
      <c r="H2" s="172" t="s">
        <v>147</v>
      </c>
      <c r="I2" s="172" t="s">
        <v>118</v>
      </c>
      <c r="J2" s="172" t="s">
        <v>148</v>
      </c>
      <c r="K2" s="168" t="s">
        <v>311</v>
      </c>
      <c r="L2" s="168"/>
      <c r="M2" s="172" t="s">
        <v>150</v>
      </c>
      <c r="N2" s="172"/>
      <c r="O2" s="168" t="s">
        <v>151</v>
      </c>
      <c r="P2" s="168"/>
      <c r="Q2" s="172" t="s">
        <v>152</v>
      </c>
      <c r="R2" s="172"/>
      <c r="S2" s="168" t="s">
        <v>153</v>
      </c>
      <c r="T2" s="168"/>
      <c r="U2" s="172" t="s">
        <v>154</v>
      </c>
      <c r="V2" s="172"/>
      <c r="W2" s="168" t="s">
        <v>155</v>
      </c>
      <c r="X2" s="168"/>
      <c r="Y2" s="172" t="s">
        <v>156</v>
      </c>
      <c r="Z2" s="172"/>
    </row>
    <row r="3" spans="1:38" ht="14.45">
      <c r="A3" s="16">
        <f>COUNTIF(D4:D7,"&lt;&gt;")</f>
        <v>3</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38" s="14" customFormat="1" ht="50.25" customHeight="1">
      <c r="A4" s="174" t="s">
        <v>561</v>
      </c>
      <c r="B4" s="175" t="s">
        <v>562</v>
      </c>
      <c r="C4" s="176" t="s">
        <v>563</v>
      </c>
      <c r="D4" s="60" t="s">
        <v>564</v>
      </c>
      <c r="E4" s="68" t="s">
        <v>565</v>
      </c>
      <c r="F4" s="76">
        <v>500000</v>
      </c>
      <c r="G4" s="63" t="s">
        <v>566</v>
      </c>
      <c r="H4" s="63" t="s">
        <v>164</v>
      </c>
      <c r="I4" s="68" t="s">
        <v>567</v>
      </c>
      <c r="J4" s="61" t="s">
        <v>568</v>
      </c>
      <c r="K4" s="83"/>
      <c r="L4" s="83"/>
      <c r="M4" s="83"/>
      <c r="N4" s="83"/>
      <c r="O4" s="83"/>
      <c r="P4" s="83"/>
      <c r="Q4" s="83"/>
      <c r="R4" s="83"/>
      <c r="S4" s="64"/>
      <c r="T4" s="61"/>
      <c r="U4" s="65"/>
      <c r="V4" s="61"/>
      <c r="W4" s="80">
        <v>2000</v>
      </c>
      <c r="X4" s="61" t="s">
        <v>569</v>
      </c>
      <c r="Y4" s="94">
        <v>2153</v>
      </c>
      <c r="Z4" s="61" t="s">
        <v>570</v>
      </c>
      <c r="AA4" s="73"/>
      <c r="AB4" s="73"/>
      <c r="AC4" s="73"/>
      <c r="AD4" s="73"/>
      <c r="AE4" s="73"/>
      <c r="AF4" s="73"/>
      <c r="AG4" s="73"/>
      <c r="AH4" s="73"/>
      <c r="AI4" s="73"/>
      <c r="AJ4" s="73"/>
      <c r="AK4" s="73"/>
      <c r="AL4" s="73"/>
    </row>
    <row r="5" spans="1:38" ht="50.25" customHeight="1">
      <c r="A5" s="174"/>
      <c r="B5" s="175"/>
      <c r="C5" s="176"/>
      <c r="D5" s="66" t="s">
        <v>571</v>
      </c>
      <c r="E5" s="61" t="s">
        <v>572</v>
      </c>
      <c r="F5" s="98">
        <v>1</v>
      </c>
      <c r="G5" s="64" t="s">
        <v>573</v>
      </c>
      <c r="H5" s="62" t="s">
        <v>207</v>
      </c>
      <c r="I5" s="81" t="s">
        <v>574</v>
      </c>
      <c r="J5" s="61" t="s">
        <v>575</v>
      </c>
      <c r="K5" s="83"/>
      <c r="L5" s="83"/>
      <c r="M5" s="83"/>
      <c r="N5" s="83"/>
      <c r="O5" s="83"/>
      <c r="P5" s="83"/>
      <c r="Q5" s="83"/>
      <c r="R5" s="83"/>
      <c r="S5" s="76"/>
      <c r="T5" s="68"/>
      <c r="U5" s="63"/>
      <c r="V5" s="68"/>
      <c r="W5" s="76">
        <v>1</v>
      </c>
      <c r="X5" s="61" t="s">
        <v>569</v>
      </c>
      <c r="Y5" s="63">
        <v>1</v>
      </c>
      <c r="Z5" s="68" t="s">
        <v>576</v>
      </c>
      <c r="AA5" s="72"/>
      <c r="AB5" s="72"/>
      <c r="AC5" s="72"/>
      <c r="AD5" s="72"/>
      <c r="AE5" s="72"/>
      <c r="AF5" s="72"/>
      <c r="AG5" s="72"/>
      <c r="AH5" s="72"/>
      <c r="AI5" s="72"/>
      <c r="AJ5" s="72"/>
      <c r="AK5" s="72"/>
      <c r="AL5" s="72"/>
    </row>
    <row r="6" spans="1:38" ht="50.25" customHeight="1">
      <c r="A6" s="174"/>
      <c r="B6" s="59"/>
      <c r="C6" s="176"/>
      <c r="D6" s="66" t="s">
        <v>577</v>
      </c>
      <c r="E6" s="61" t="s">
        <v>578</v>
      </c>
      <c r="F6" s="64" t="s">
        <v>579</v>
      </c>
      <c r="G6" s="64" t="s">
        <v>580</v>
      </c>
      <c r="H6" s="62" t="s">
        <v>336</v>
      </c>
      <c r="I6" s="83" t="s">
        <v>581</v>
      </c>
      <c r="J6" s="83" t="s">
        <v>582</v>
      </c>
      <c r="K6" s="83"/>
      <c r="L6" s="83"/>
      <c r="M6" s="83"/>
      <c r="N6" s="83"/>
      <c r="O6" s="83"/>
      <c r="P6" s="83"/>
      <c r="Q6" s="83"/>
      <c r="R6" s="83"/>
      <c r="S6" s="63"/>
      <c r="T6" s="68"/>
      <c r="U6" s="63"/>
      <c r="V6" s="68"/>
      <c r="W6" s="63">
        <v>30</v>
      </c>
      <c r="X6" s="61" t="s">
        <v>583</v>
      </c>
      <c r="Y6" s="63">
        <v>0</v>
      </c>
      <c r="Z6" s="68" t="s">
        <v>584</v>
      </c>
      <c r="AA6" s="72"/>
      <c r="AB6" s="72"/>
      <c r="AC6" s="72"/>
      <c r="AD6" s="72"/>
      <c r="AE6" s="72"/>
      <c r="AF6" s="72"/>
      <c r="AG6" s="72"/>
      <c r="AH6" s="72"/>
      <c r="AI6" s="72"/>
      <c r="AJ6" s="72"/>
      <c r="AK6" s="72"/>
      <c r="AL6" s="72"/>
    </row>
    <row r="7" spans="1:38" ht="30.75" customHeight="1">
      <c r="A7" s="178" t="s">
        <v>6</v>
      </c>
      <c r="B7" s="178"/>
      <c r="C7" s="178"/>
      <c r="D7" s="178"/>
      <c r="E7" s="178"/>
      <c r="F7" s="178"/>
      <c r="G7" s="178"/>
      <c r="H7" s="178"/>
      <c r="I7" s="178"/>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row>
    <row r="8" spans="1:38" ht="30.75" customHeight="1">
      <c r="A8" s="58"/>
      <c r="B8" s="58" t="s">
        <v>215</v>
      </c>
      <c r="C8" s="88"/>
      <c r="D8" s="58" t="s">
        <v>216</v>
      </c>
      <c r="E8" s="58" t="s">
        <v>112</v>
      </c>
      <c r="F8" s="58"/>
      <c r="G8" s="58"/>
      <c r="H8" s="58" t="s">
        <v>217</v>
      </c>
      <c r="I8" s="58" t="s">
        <v>218</v>
      </c>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row>
    <row r="9" spans="1:38" ht="30" customHeight="1">
      <c r="A9" s="174" t="s">
        <v>585</v>
      </c>
      <c r="B9" s="175" t="s">
        <v>586</v>
      </c>
      <c r="C9" s="176"/>
      <c r="D9" s="66" t="s">
        <v>587</v>
      </c>
      <c r="E9" s="173" t="s">
        <v>588</v>
      </c>
      <c r="F9" s="173"/>
      <c r="G9" s="173"/>
      <c r="H9" s="74" t="s">
        <v>223</v>
      </c>
      <c r="I9" s="74"/>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row>
    <row r="10" spans="1:38" ht="30" customHeight="1">
      <c r="A10" s="174"/>
      <c r="B10" s="175"/>
      <c r="C10" s="176"/>
      <c r="D10" s="60" t="s">
        <v>589</v>
      </c>
      <c r="E10" s="173" t="s">
        <v>590</v>
      </c>
      <c r="F10" s="173"/>
      <c r="G10" s="173"/>
      <c r="H10" s="74" t="s">
        <v>223</v>
      </c>
      <c r="I10" s="74"/>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row>
    <row r="11" spans="1:38" ht="30" customHeight="1">
      <c r="A11" s="174"/>
      <c r="B11" s="175"/>
      <c r="C11" s="176"/>
      <c r="D11" s="66" t="s">
        <v>591</v>
      </c>
      <c r="E11" s="199" t="s">
        <v>592</v>
      </c>
      <c r="F11" s="200"/>
      <c r="G11" s="134"/>
      <c r="H11" s="74" t="s">
        <v>223</v>
      </c>
      <c r="I11" s="74"/>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row>
    <row r="12" spans="1:38" ht="30" customHeight="1">
      <c r="A12" s="174"/>
      <c r="B12" s="175"/>
      <c r="C12" s="176"/>
      <c r="D12" s="66" t="s">
        <v>593</v>
      </c>
      <c r="E12" s="173" t="s">
        <v>594</v>
      </c>
      <c r="F12" s="173"/>
      <c r="G12" s="173"/>
      <c r="H12" s="74" t="s">
        <v>234</v>
      </c>
      <c r="I12" s="74"/>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row>
    <row r="13" spans="1:38" ht="30" customHeight="1">
      <c r="A13" s="174"/>
      <c r="B13" s="175"/>
      <c r="C13" s="176"/>
      <c r="D13" s="60" t="s">
        <v>595</v>
      </c>
      <c r="E13" s="173" t="s">
        <v>596</v>
      </c>
      <c r="F13" s="173"/>
      <c r="G13" s="173"/>
      <c r="H13" s="74" t="s">
        <v>247</v>
      </c>
      <c r="I13" s="74"/>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row>
    <row r="14" spans="1:38" ht="30" customHeight="1">
      <c r="A14" s="174"/>
      <c r="B14" s="175"/>
      <c r="C14" s="176"/>
      <c r="D14" s="99" t="s">
        <v>597</v>
      </c>
      <c r="E14" s="198"/>
      <c r="F14" s="198"/>
      <c r="G14" s="198"/>
      <c r="H14" s="74"/>
      <c r="I14" s="74"/>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row>
    <row r="15" spans="1:38" ht="30" customHeight="1">
      <c r="A15" s="174"/>
      <c r="B15" s="175"/>
      <c r="C15" s="176"/>
      <c r="D15" s="99" t="s">
        <v>598</v>
      </c>
      <c r="E15" s="198"/>
      <c r="F15" s="198"/>
      <c r="G15" s="198"/>
      <c r="H15" s="74"/>
      <c r="I15" s="74"/>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row>
    <row r="16" spans="1:38" ht="14.45">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row>
    <row r="17" spans="1:38" ht="14.45">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row>
    <row r="18" spans="1:38" ht="14.45">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row>
    <row r="19" spans="1:38" ht="14.45">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row>
    <row r="20" spans="1:38" ht="14.45">
      <c r="A20" s="86"/>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row>
    <row r="21" spans="1:38" ht="14.45">
      <c r="A21" s="86"/>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row>
    <row r="22" spans="1:38" ht="14.45">
      <c r="A22" s="91"/>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row>
    <row r="23" spans="1:38" ht="14.45">
      <c r="A23" s="86"/>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row>
  </sheetData>
  <mergeCells count="34">
    <mergeCell ref="S2:T2"/>
    <mergeCell ref="U2:V2"/>
    <mergeCell ref="O2:P2"/>
    <mergeCell ref="Q2:R2"/>
    <mergeCell ref="K2:L2"/>
    <mergeCell ref="M2:N2"/>
    <mergeCell ref="W1:Z1"/>
    <mergeCell ref="W2:X2"/>
    <mergeCell ref="Y2:Z2"/>
    <mergeCell ref="D1:J1"/>
    <mergeCell ref="E9:G9"/>
    <mergeCell ref="F2:F3"/>
    <mergeCell ref="G2:G3"/>
    <mergeCell ref="H2:H3"/>
    <mergeCell ref="I2:I3"/>
    <mergeCell ref="J2:J3"/>
    <mergeCell ref="A7:I7"/>
    <mergeCell ref="C4:C6"/>
    <mergeCell ref="A4:A6"/>
    <mergeCell ref="B4:B5"/>
    <mergeCell ref="A9:A15"/>
    <mergeCell ref="B9:B15"/>
    <mergeCell ref="C9:C15"/>
    <mergeCell ref="A1:C1"/>
    <mergeCell ref="B2:B3"/>
    <mergeCell ref="C2:C3"/>
    <mergeCell ref="D2:D3"/>
    <mergeCell ref="E15:G15"/>
    <mergeCell ref="E13:G13"/>
    <mergeCell ref="E2:E3"/>
    <mergeCell ref="E10:G10"/>
    <mergeCell ref="E12:G12"/>
    <mergeCell ref="E14:G14"/>
    <mergeCell ref="E11:F11"/>
  </mergeCells>
  <conditionalFormatting sqref="H9:H15">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5" xr:uid="{52A09006-7B3E-4C2E-ABFB-467071583882}">
      <formula1>"Not started, In Progress, Complete"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5868B-7B2E-4973-9AEA-1189DF0C8C87}">
  <sheetPr>
    <tabColor theme="4"/>
  </sheetPr>
  <dimension ref="A1:Z27"/>
  <sheetViews>
    <sheetView zoomScale="70" zoomScaleNormal="70" workbookViewId="0">
      <selection activeCell="Z4" sqref="Y4:Z7"/>
    </sheetView>
  </sheetViews>
  <sheetFormatPr defaultColWidth="8.85546875" defaultRowHeight="14.45"/>
  <cols>
    <col min="1" max="1" width="16.140625" style="13" customWidth="1"/>
    <col min="2" max="2" width="10.85546875" style="13" customWidth="1"/>
    <col min="3" max="3" width="23.42578125" style="13" customWidth="1"/>
    <col min="4" max="4" width="11.85546875"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9.85546875" style="13" customWidth="1"/>
    <col min="12" max="12" width="55" style="13" customWidth="1"/>
    <col min="13" max="13" width="9.85546875" style="13" customWidth="1"/>
    <col min="14" max="14" width="55.85546875" style="13" customWidth="1"/>
    <col min="15" max="15" width="9.85546875" style="13" customWidth="1"/>
    <col min="16" max="16" width="55.42578125" style="13" customWidth="1"/>
    <col min="17" max="17" width="10" style="13" customWidth="1"/>
    <col min="18" max="18" width="55.140625" style="13" customWidth="1"/>
    <col min="19" max="19" width="10.140625" style="13" customWidth="1"/>
    <col min="20" max="20" width="56" style="13" customWidth="1"/>
    <col min="21" max="21" width="10.140625" style="13" customWidth="1"/>
    <col min="22" max="22" width="55.42578125" style="13" customWidth="1"/>
    <col min="23" max="23" width="9.140625" style="13"/>
    <col min="24" max="24" width="50.85546875" style="13" customWidth="1"/>
    <col min="25" max="25" width="9.140625" style="13"/>
    <col min="26" max="26" width="86.42578125" style="13" customWidth="1"/>
    <col min="27" max="16384" width="8.85546875" style="13"/>
  </cols>
  <sheetData>
    <row r="1" spans="1:26" ht="30" customHeight="1">
      <c r="A1" s="166" t="s">
        <v>140</v>
      </c>
      <c r="B1" s="166"/>
      <c r="C1" s="166"/>
      <c r="D1" s="167" t="s">
        <v>110</v>
      </c>
      <c r="E1" s="167"/>
      <c r="F1" s="167"/>
      <c r="G1" s="167"/>
      <c r="H1" s="167"/>
      <c r="I1" s="167"/>
      <c r="J1" s="167"/>
      <c r="K1" s="177" t="s">
        <v>141</v>
      </c>
      <c r="L1" s="177"/>
      <c r="M1" s="177"/>
      <c r="N1" s="177"/>
      <c r="O1" s="177"/>
      <c r="P1" s="177"/>
      <c r="Q1" s="177"/>
      <c r="R1" s="177"/>
      <c r="S1" s="177"/>
      <c r="T1" s="177"/>
      <c r="U1" s="177"/>
      <c r="V1" s="177"/>
      <c r="W1" s="177"/>
      <c r="X1" s="177"/>
      <c r="Y1" s="177"/>
      <c r="Z1" s="177"/>
    </row>
    <row r="2" spans="1:26" ht="15" customHeight="1">
      <c r="A2" s="16" t="s">
        <v>142</v>
      </c>
      <c r="B2" s="168" t="s">
        <v>143</v>
      </c>
      <c r="C2" s="168" t="s">
        <v>112</v>
      </c>
      <c r="D2" s="168" t="s">
        <v>144</v>
      </c>
      <c r="E2" s="172" t="s">
        <v>114</v>
      </c>
      <c r="F2" s="172" t="s">
        <v>145</v>
      </c>
      <c r="G2" s="172" t="s">
        <v>146</v>
      </c>
      <c r="H2" s="172" t="s">
        <v>147</v>
      </c>
      <c r="I2" s="172" t="s">
        <v>118</v>
      </c>
      <c r="J2" s="172" t="s">
        <v>148</v>
      </c>
      <c r="K2" s="168" t="s">
        <v>149</v>
      </c>
      <c r="L2" s="168"/>
      <c r="M2" s="172" t="s">
        <v>150</v>
      </c>
      <c r="N2" s="172"/>
      <c r="O2" s="168" t="s">
        <v>151</v>
      </c>
      <c r="P2" s="168"/>
      <c r="Q2" s="172" t="s">
        <v>152</v>
      </c>
      <c r="R2" s="172"/>
      <c r="S2" s="168" t="s">
        <v>153</v>
      </c>
      <c r="T2" s="168"/>
      <c r="U2" s="172" t="s">
        <v>154</v>
      </c>
      <c r="V2" s="172"/>
      <c r="W2" s="168" t="s">
        <v>155</v>
      </c>
      <c r="X2" s="168"/>
      <c r="Y2" s="172" t="s">
        <v>156</v>
      </c>
      <c r="Z2" s="172"/>
    </row>
    <row r="3" spans="1:26">
      <c r="A3" s="16">
        <f>COUNTIF(D4:D8,"&lt;&gt;")</f>
        <v>4</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26" s="14" customFormat="1" ht="50.25" customHeight="1">
      <c r="A4" s="168" t="s">
        <v>599</v>
      </c>
      <c r="B4" s="172" t="s">
        <v>600</v>
      </c>
      <c r="C4" s="196" t="s">
        <v>601</v>
      </c>
      <c r="D4" s="19" t="s">
        <v>602</v>
      </c>
      <c r="E4" s="22" t="s">
        <v>603</v>
      </c>
      <c r="F4" s="7">
        <v>1</v>
      </c>
      <c r="G4" s="7" t="s">
        <v>604</v>
      </c>
      <c r="H4" s="111" t="s">
        <v>207</v>
      </c>
      <c r="I4" s="22" t="s">
        <v>605</v>
      </c>
      <c r="J4" s="22"/>
      <c r="K4" s="2"/>
      <c r="L4" s="21"/>
      <c r="M4" s="7"/>
      <c r="N4" s="21"/>
      <c r="O4" s="24"/>
      <c r="P4" s="21"/>
      <c r="Q4" s="2"/>
      <c r="R4" s="21"/>
      <c r="S4" s="24"/>
      <c r="T4" s="21"/>
      <c r="U4" s="12"/>
      <c r="V4" s="21"/>
      <c r="W4" s="24">
        <v>1</v>
      </c>
      <c r="X4" s="21" t="s">
        <v>606</v>
      </c>
      <c r="Y4" s="111">
        <v>1</v>
      </c>
      <c r="Z4" s="21" t="s">
        <v>607</v>
      </c>
    </row>
    <row r="5" spans="1:26" ht="50.25" customHeight="1">
      <c r="A5" s="168"/>
      <c r="B5" s="172"/>
      <c r="C5" s="196"/>
      <c r="D5" s="15" t="s">
        <v>608</v>
      </c>
      <c r="E5" s="21" t="s">
        <v>609</v>
      </c>
      <c r="F5" s="7">
        <v>1</v>
      </c>
      <c r="G5" s="7" t="s">
        <v>604</v>
      </c>
      <c r="H5" s="111" t="s">
        <v>200</v>
      </c>
      <c r="I5" s="22" t="s">
        <v>605</v>
      </c>
      <c r="J5" s="22"/>
      <c r="K5" s="2"/>
      <c r="L5" s="21"/>
      <c r="M5" s="2"/>
      <c r="N5" s="21"/>
      <c r="O5" s="24"/>
      <c r="P5" s="21"/>
      <c r="Q5" s="2"/>
      <c r="R5" s="23"/>
      <c r="S5" s="2"/>
      <c r="T5" s="23"/>
      <c r="U5" s="2"/>
      <c r="V5" s="23"/>
      <c r="W5" s="2">
        <v>1</v>
      </c>
      <c r="X5" s="21" t="s">
        <v>610</v>
      </c>
      <c r="Y5" s="2">
        <v>0</v>
      </c>
      <c r="Z5" s="23" t="s">
        <v>611</v>
      </c>
    </row>
    <row r="6" spans="1:26" ht="50.25" customHeight="1">
      <c r="A6" s="168"/>
      <c r="B6" s="172"/>
      <c r="C6" s="196"/>
      <c r="D6" s="15" t="s">
        <v>612</v>
      </c>
      <c r="E6" s="21" t="s">
        <v>613</v>
      </c>
      <c r="F6" s="7">
        <v>1</v>
      </c>
      <c r="G6" s="7" t="s">
        <v>604</v>
      </c>
      <c r="H6" s="111" t="s">
        <v>614</v>
      </c>
      <c r="I6" s="22" t="s">
        <v>605</v>
      </c>
      <c r="J6" s="22"/>
      <c r="K6" s="2"/>
      <c r="L6" s="21"/>
      <c r="M6" s="2"/>
      <c r="N6" s="21"/>
      <c r="O6" s="24"/>
      <c r="P6" s="21"/>
      <c r="Q6" s="2"/>
      <c r="R6" s="23"/>
      <c r="S6" s="2"/>
      <c r="T6" s="23"/>
      <c r="U6" s="2"/>
      <c r="V6" s="23"/>
      <c r="W6" s="2">
        <v>1</v>
      </c>
      <c r="X6" s="23" t="s">
        <v>615</v>
      </c>
      <c r="Y6" s="2">
        <v>0</v>
      </c>
      <c r="Z6" s="23" t="s">
        <v>616</v>
      </c>
    </row>
    <row r="7" spans="1:26" ht="50.25" customHeight="1">
      <c r="A7" s="168"/>
      <c r="B7" s="172"/>
      <c r="C7" s="196"/>
      <c r="D7" s="15" t="s">
        <v>617</v>
      </c>
      <c r="E7" s="21" t="s">
        <v>618</v>
      </c>
      <c r="F7" s="7">
        <v>1</v>
      </c>
      <c r="G7" s="7" t="s">
        <v>604</v>
      </c>
      <c r="H7" s="111" t="s">
        <v>619</v>
      </c>
      <c r="I7" s="22" t="s">
        <v>605</v>
      </c>
      <c r="J7" s="22"/>
      <c r="K7" s="2"/>
      <c r="L7" s="21"/>
      <c r="M7" s="2"/>
      <c r="N7" s="21"/>
      <c r="O7" s="24"/>
      <c r="P7" s="21"/>
      <c r="Q7" s="2"/>
      <c r="R7" s="23"/>
      <c r="S7" s="2"/>
      <c r="T7" s="23"/>
      <c r="U7" s="2"/>
      <c r="V7" s="23"/>
      <c r="W7" s="2">
        <v>1</v>
      </c>
      <c r="X7" s="23" t="s">
        <v>615</v>
      </c>
      <c r="Y7" s="2">
        <v>0</v>
      </c>
      <c r="Z7" s="23" t="s">
        <v>620</v>
      </c>
    </row>
    <row r="8" spans="1:26" ht="30.75" customHeight="1">
      <c r="A8" s="194" t="s">
        <v>6</v>
      </c>
      <c r="B8" s="194"/>
      <c r="C8" s="194"/>
      <c r="D8" s="194"/>
      <c r="E8" s="194"/>
      <c r="F8" s="194"/>
      <c r="G8" s="194"/>
      <c r="H8" s="194"/>
      <c r="I8" s="194"/>
      <c r="K8" s="14"/>
      <c r="L8" s="14"/>
      <c r="M8" s="14"/>
      <c r="N8" s="14"/>
      <c r="O8" s="14"/>
      <c r="P8" s="14"/>
      <c r="Q8" s="14"/>
      <c r="R8" s="14"/>
      <c r="S8" s="14"/>
      <c r="T8" s="14"/>
      <c r="U8" s="14"/>
      <c r="V8" s="14"/>
    </row>
    <row r="9" spans="1:26" ht="30.75" customHeight="1">
      <c r="A9" s="10"/>
      <c r="B9" s="10" t="s">
        <v>215</v>
      </c>
      <c r="C9" s="17"/>
      <c r="D9" s="10" t="s">
        <v>216</v>
      </c>
      <c r="E9" s="10" t="s">
        <v>112</v>
      </c>
      <c r="F9" s="10"/>
      <c r="G9" s="10"/>
      <c r="H9" s="10" t="s">
        <v>217</v>
      </c>
      <c r="I9" s="10" t="s">
        <v>218</v>
      </c>
    </row>
    <row r="10" spans="1:26" ht="30" customHeight="1">
      <c r="A10" s="168" t="s">
        <v>621</v>
      </c>
      <c r="B10" s="172" t="s">
        <v>622</v>
      </c>
      <c r="C10" s="19"/>
      <c r="D10" s="15" t="s">
        <v>623</v>
      </c>
      <c r="E10" s="201" t="s">
        <v>624</v>
      </c>
      <c r="F10" s="201"/>
      <c r="G10" s="201"/>
      <c r="H10" s="74" t="s">
        <v>223</v>
      </c>
      <c r="I10" s="157"/>
    </row>
    <row r="11" spans="1:26" ht="30" customHeight="1">
      <c r="A11" s="168"/>
      <c r="B11" s="172"/>
      <c r="C11" s="19"/>
      <c r="D11" s="19" t="s">
        <v>625</v>
      </c>
      <c r="E11" s="202" t="s">
        <v>626</v>
      </c>
      <c r="F11" s="202"/>
      <c r="G11" s="202"/>
      <c r="H11" s="74" t="s">
        <v>234</v>
      </c>
      <c r="I11" s="157"/>
    </row>
    <row r="12" spans="1:26" ht="30" customHeight="1">
      <c r="A12" s="168"/>
      <c r="B12" s="172"/>
      <c r="C12" s="19"/>
      <c r="D12" s="19" t="s">
        <v>627</v>
      </c>
      <c r="E12" s="202" t="s">
        <v>628</v>
      </c>
      <c r="F12" s="202"/>
      <c r="G12" s="202"/>
      <c r="H12" s="74" t="s">
        <v>234</v>
      </c>
      <c r="I12" s="157"/>
    </row>
    <row r="13" spans="1:26" ht="30" customHeight="1">
      <c r="A13" s="168"/>
      <c r="B13" s="172"/>
      <c r="C13" s="19"/>
      <c r="D13" s="19" t="s">
        <v>629</v>
      </c>
      <c r="E13" s="202" t="s">
        <v>630</v>
      </c>
      <c r="F13" s="202"/>
      <c r="G13" s="202"/>
      <c r="H13" s="74" t="s">
        <v>247</v>
      </c>
      <c r="I13" s="157"/>
    </row>
    <row r="14" spans="1:26" ht="30" customHeight="1">
      <c r="A14" s="168"/>
      <c r="B14" s="172"/>
      <c r="C14" s="19"/>
      <c r="D14" s="19" t="s">
        <v>631</v>
      </c>
      <c r="E14" s="202" t="s">
        <v>632</v>
      </c>
      <c r="F14" s="202"/>
      <c r="G14" s="202"/>
      <c r="H14" s="74" t="s">
        <v>247</v>
      </c>
      <c r="I14" s="157"/>
    </row>
    <row r="15" spans="1:26" ht="30" customHeight="1">
      <c r="C15" s="196"/>
      <c r="D15" s="19" t="s">
        <v>633</v>
      </c>
      <c r="E15" s="202" t="s">
        <v>634</v>
      </c>
      <c r="F15" s="202"/>
      <c r="G15" s="202"/>
      <c r="H15" s="74" t="s">
        <v>247</v>
      </c>
      <c r="I15" s="1"/>
    </row>
    <row r="16" spans="1:26" ht="30" customHeight="1">
      <c r="C16" s="196"/>
      <c r="D16" s="19" t="s">
        <v>635</v>
      </c>
      <c r="E16" s="202" t="s">
        <v>636</v>
      </c>
      <c r="F16" s="202"/>
      <c r="G16" s="202"/>
      <c r="H16" s="74" t="s">
        <v>247</v>
      </c>
      <c r="I16" s="1"/>
    </row>
    <row r="17" spans="1:9" ht="30" customHeight="1">
      <c r="C17" s="196"/>
      <c r="D17" s="19" t="s">
        <v>637</v>
      </c>
      <c r="E17" s="202" t="s">
        <v>638</v>
      </c>
      <c r="F17" s="202"/>
      <c r="G17" s="202"/>
      <c r="H17" s="74" t="s">
        <v>247</v>
      </c>
      <c r="I17" s="1"/>
    </row>
    <row r="18" spans="1:9" ht="30" customHeight="1">
      <c r="C18" s="196"/>
      <c r="D18" s="19" t="s">
        <v>639</v>
      </c>
      <c r="E18" s="202" t="s">
        <v>239</v>
      </c>
      <c r="F18" s="202"/>
      <c r="G18" s="202"/>
      <c r="H18" s="74" t="s">
        <v>247</v>
      </c>
      <c r="I18" s="1"/>
    </row>
    <row r="19" spans="1:9" ht="30" customHeight="1">
      <c r="C19" s="196"/>
      <c r="D19" s="19" t="s">
        <v>640</v>
      </c>
      <c r="E19" s="202" t="s">
        <v>641</v>
      </c>
      <c r="F19" s="202"/>
      <c r="G19" s="202"/>
      <c r="H19" s="74" t="s">
        <v>247</v>
      </c>
      <c r="I19" s="1"/>
    </row>
    <row r="20" spans="1:9" ht="30" customHeight="1">
      <c r="D20" s="19" t="s">
        <v>642</v>
      </c>
      <c r="E20" s="201" t="s">
        <v>643</v>
      </c>
      <c r="F20" s="201"/>
      <c r="G20" s="201"/>
      <c r="H20" s="74" t="s">
        <v>247</v>
      </c>
      <c r="I20"/>
    </row>
    <row r="21" spans="1:9" ht="30" customHeight="1">
      <c r="D21" s="160" t="s">
        <v>644</v>
      </c>
      <c r="E21" s="201" t="s">
        <v>645</v>
      </c>
      <c r="F21" s="201"/>
      <c r="G21" s="201"/>
      <c r="H21" s="74" t="s">
        <v>247</v>
      </c>
      <c r="I21"/>
    </row>
    <row r="22" spans="1:9">
      <c r="E22" s="158"/>
      <c r="F22" s="158"/>
      <c r="G22" s="158"/>
    </row>
    <row r="23" spans="1:9">
      <c r="E23" s="158"/>
      <c r="F23" s="158"/>
      <c r="G23" s="158"/>
    </row>
    <row r="24" spans="1:9">
      <c r="A24" s="11"/>
    </row>
    <row r="25" spans="1:9">
      <c r="A25" s="11"/>
    </row>
    <row r="26" spans="1:9">
      <c r="A26" s="30"/>
    </row>
    <row r="27" spans="1:9">
      <c r="A27" s="11"/>
    </row>
  </sheetData>
  <mergeCells count="39">
    <mergeCell ref="C15:C19"/>
    <mergeCell ref="E15:G15"/>
    <mergeCell ref="E16:G16"/>
    <mergeCell ref="E17:G17"/>
    <mergeCell ref="E18:G18"/>
    <mergeCell ref="E19:G19"/>
    <mergeCell ref="O2:P2"/>
    <mergeCell ref="Q2:R2"/>
    <mergeCell ref="A8:I8"/>
    <mergeCell ref="A10:A14"/>
    <mergeCell ref="B10:B14"/>
    <mergeCell ref="A4:A7"/>
    <mergeCell ref="B4:B7"/>
    <mergeCell ref="C4:C7"/>
    <mergeCell ref="I2:I3"/>
    <mergeCell ref="J2:J3"/>
    <mergeCell ref="A1:C1"/>
    <mergeCell ref="D1:J1"/>
    <mergeCell ref="K1:Z1"/>
    <mergeCell ref="B2:B3"/>
    <mergeCell ref="C2:C3"/>
    <mergeCell ref="D2:D3"/>
    <mergeCell ref="E2:E3"/>
    <mergeCell ref="F2:F3"/>
    <mergeCell ref="G2:G3"/>
    <mergeCell ref="H2:H3"/>
    <mergeCell ref="S2:T2"/>
    <mergeCell ref="U2:V2"/>
    <mergeCell ref="W2:X2"/>
    <mergeCell ref="Y2:Z2"/>
    <mergeCell ref="K2:L2"/>
    <mergeCell ref="M2:N2"/>
    <mergeCell ref="E20:G20"/>
    <mergeCell ref="E21:G21"/>
    <mergeCell ref="E10:G10"/>
    <mergeCell ref="E11:G11"/>
    <mergeCell ref="E12:G12"/>
    <mergeCell ref="E13:G13"/>
    <mergeCell ref="E14:G14"/>
  </mergeCells>
  <conditionalFormatting sqref="H10:H21">
    <cfRule type="containsText" dxfId="9" priority="1" operator="containsText" text="Not Started">
      <formula>NOT(ISERROR(SEARCH("Not Started",H10)))</formula>
    </cfRule>
    <cfRule type="containsText" dxfId="8" priority="2" operator="containsText" text="In Progress">
      <formula>NOT(ISERROR(SEARCH("In Progress",H10)))</formula>
    </cfRule>
    <cfRule type="containsText" dxfId="7" priority="3" operator="containsText" text="Complete">
      <formula>NOT(ISERROR(SEARCH("Complete",H10)))</formula>
    </cfRule>
  </conditionalFormatting>
  <dataValidations count="1">
    <dataValidation type="list" allowBlank="1" showInputMessage="1" showErrorMessage="1" sqref="H10:H21" xr:uid="{55607A2A-39E1-4B9F-9D4E-248CD5743DDA}">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Z32"/>
  <sheetViews>
    <sheetView zoomScale="85" zoomScaleNormal="85" workbookViewId="0">
      <pane xSplit="5" ySplit="3" topLeftCell="F4" activePane="bottomRight" state="frozen"/>
      <selection pane="bottomRight" activeCell="A9" sqref="A9"/>
      <selection pane="bottomLeft" activeCell="A4" sqref="A4"/>
      <selection pane="topRight" activeCell="F1" sqref="F1"/>
    </sheetView>
  </sheetViews>
  <sheetFormatPr defaultRowHeight="15" customHeight="1"/>
  <cols>
    <col min="2" max="2" width="32.85546875" style="6" bestFit="1" customWidth="1"/>
    <col min="3" max="3" width="8.85546875" style="7"/>
    <col min="4" max="4" width="32.85546875" style="18" bestFit="1" customWidth="1"/>
    <col min="6" max="6" width="40.140625" style="20" customWidth="1"/>
    <col min="7" max="7" width="30.42578125" style="22" customWidth="1"/>
    <col min="8" max="8" width="9.85546875" style="22" customWidth="1"/>
    <col min="9" max="9" width="30.42578125" style="22" customWidth="1"/>
    <col min="10" max="10" width="9.140625" style="22" customWidth="1"/>
    <col min="11" max="11" width="30.42578125" style="22" customWidth="1"/>
    <col min="12" max="12" width="9.85546875" style="22" customWidth="1"/>
    <col min="13" max="13" width="30.42578125" style="22" customWidth="1"/>
    <col min="14" max="14" width="9.140625" style="22" customWidth="1"/>
    <col min="15" max="15" width="30.42578125" style="22" customWidth="1"/>
    <col min="17" max="17" width="34.140625" customWidth="1"/>
    <col min="19" max="19" width="31.5703125" customWidth="1"/>
    <col min="21" max="21" width="23.140625" customWidth="1"/>
    <col min="23" max="23" width="28.140625" customWidth="1"/>
  </cols>
  <sheetData>
    <row r="1" spans="1:26" ht="15.6" customHeight="1">
      <c r="A1" s="166" t="s">
        <v>140</v>
      </c>
      <c r="B1" s="166"/>
      <c r="C1" s="166"/>
      <c r="D1" s="166"/>
      <c r="E1" s="166"/>
      <c r="F1" s="166"/>
      <c r="G1" s="166"/>
      <c r="H1" s="167"/>
      <c r="I1" s="167"/>
      <c r="J1" s="167"/>
      <c r="K1" s="167"/>
      <c r="L1" s="167"/>
      <c r="M1" s="167"/>
      <c r="N1" s="167"/>
      <c r="O1" s="167"/>
      <c r="P1" s="167"/>
      <c r="Q1" s="167"/>
      <c r="R1" s="167"/>
      <c r="S1" s="167"/>
      <c r="T1" s="167"/>
      <c r="U1" s="167"/>
      <c r="V1" s="167"/>
      <c r="W1" s="167"/>
    </row>
    <row r="2" spans="1:26" ht="30" customHeight="1">
      <c r="A2" s="172" t="s">
        <v>646</v>
      </c>
      <c r="B2" s="172" t="s">
        <v>112</v>
      </c>
      <c r="C2" s="172" t="s">
        <v>145</v>
      </c>
      <c r="D2" s="172" t="s">
        <v>146</v>
      </c>
      <c r="E2" s="172" t="s">
        <v>147</v>
      </c>
      <c r="F2" s="172" t="s">
        <v>218</v>
      </c>
      <c r="G2" s="172" t="s">
        <v>118</v>
      </c>
      <c r="H2" s="168" t="s">
        <v>311</v>
      </c>
      <c r="I2" s="168"/>
      <c r="J2" s="172" t="s">
        <v>150</v>
      </c>
      <c r="K2" s="172"/>
      <c r="L2" s="168" t="s">
        <v>151</v>
      </c>
      <c r="M2" s="168"/>
      <c r="N2" s="172" t="s">
        <v>152</v>
      </c>
      <c r="O2" s="172"/>
      <c r="P2" s="168" t="s">
        <v>153</v>
      </c>
      <c r="Q2" s="168"/>
      <c r="R2" s="172" t="s">
        <v>154</v>
      </c>
      <c r="S2" s="172"/>
      <c r="T2" s="168" t="s">
        <v>155</v>
      </c>
      <c r="U2" s="168"/>
      <c r="V2" s="172" t="s">
        <v>156</v>
      </c>
      <c r="W2" s="172"/>
    </row>
    <row r="3" spans="1:26" ht="14.45">
      <c r="A3" s="172"/>
      <c r="B3" s="172"/>
      <c r="C3" s="172"/>
      <c r="D3" s="172"/>
      <c r="E3" s="172"/>
      <c r="F3" s="172"/>
      <c r="G3" s="172"/>
      <c r="H3" s="10" t="s">
        <v>157</v>
      </c>
      <c r="I3" s="10" t="s">
        <v>112</v>
      </c>
      <c r="J3" s="9" t="s">
        <v>157</v>
      </c>
      <c r="K3" s="9" t="s">
        <v>112</v>
      </c>
      <c r="L3" s="10" t="s">
        <v>157</v>
      </c>
      <c r="M3" s="10" t="s">
        <v>112</v>
      </c>
      <c r="N3" s="9" t="s">
        <v>157</v>
      </c>
      <c r="O3" s="9" t="s">
        <v>112</v>
      </c>
      <c r="P3" s="10" t="s">
        <v>157</v>
      </c>
      <c r="Q3" s="10" t="s">
        <v>112</v>
      </c>
      <c r="R3" s="9" t="s">
        <v>157</v>
      </c>
      <c r="S3" s="9" t="s">
        <v>112</v>
      </c>
      <c r="T3" s="10" t="s">
        <v>157</v>
      </c>
      <c r="U3" s="10" t="s">
        <v>112</v>
      </c>
      <c r="V3" s="9" t="s">
        <v>157</v>
      </c>
      <c r="W3" s="9" t="s">
        <v>112</v>
      </c>
    </row>
    <row r="4" spans="1:26" ht="30" customHeight="1">
      <c r="A4" s="62" t="s">
        <v>647</v>
      </c>
      <c r="B4" s="92" t="s">
        <v>648</v>
      </c>
      <c r="C4" s="62">
        <v>1</v>
      </c>
      <c r="D4" s="92" t="s">
        <v>649</v>
      </c>
      <c r="E4" s="93" t="s">
        <v>207</v>
      </c>
      <c r="F4" s="92" t="s">
        <v>650</v>
      </c>
      <c r="G4" s="61" t="s">
        <v>651</v>
      </c>
      <c r="H4" s="63"/>
      <c r="I4" s="61"/>
      <c r="J4" s="63"/>
      <c r="K4" s="61"/>
      <c r="L4" s="63"/>
      <c r="M4" s="61"/>
      <c r="N4" s="63"/>
      <c r="O4" s="61"/>
      <c r="P4" s="63"/>
      <c r="Q4" s="61"/>
      <c r="R4" s="63">
        <v>1</v>
      </c>
      <c r="S4" s="61" t="s">
        <v>652</v>
      </c>
      <c r="T4" s="75"/>
      <c r="U4" s="75"/>
      <c r="V4" s="75"/>
      <c r="W4" s="97"/>
      <c r="X4" s="75"/>
      <c r="Y4" s="75"/>
      <c r="Z4" s="75"/>
    </row>
    <row r="5" spans="1:26" ht="30" customHeight="1">
      <c r="A5" s="62" t="s">
        <v>653</v>
      </c>
      <c r="B5" s="151" t="s">
        <v>654</v>
      </c>
      <c r="C5" s="62">
        <v>1</v>
      </c>
      <c r="D5" s="92" t="s">
        <v>655</v>
      </c>
      <c r="E5" s="93" t="s">
        <v>207</v>
      </c>
      <c r="F5" s="92"/>
      <c r="G5" s="61" t="s">
        <v>656</v>
      </c>
      <c r="H5" s="64"/>
      <c r="I5" s="61"/>
      <c r="J5" s="94"/>
      <c r="K5" s="61"/>
      <c r="L5" s="64"/>
      <c r="M5" s="61"/>
      <c r="N5" s="94"/>
      <c r="O5" s="61"/>
      <c r="P5" s="64"/>
      <c r="Q5" s="61"/>
      <c r="R5" s="94">
        <v>1</v>
      </c>
      <c r="S5" s="75" t="s">
        <v>657</v>
      </c>
      <c r="T5" s="75"/>
      <c r="U5" s="75"/>
      <c r="V5" s="75"/>
      <c r="W5" s="97"/>
      <c r="X5" s="75"/>
      <c r="Y5" s="75"/>
      <c r="Z5" s="75"/>
    </row>
    <row r="6" spans="1:26" ht="30" customHeight="1">
      <c r="A6" s="62" t="s">
        <v>658</v>
      </c>
      <c r="B6" s="152" t="s">
        <v>659</v>
      </c>
      <c r="C6" s="62">
        <v>9</v>
      </c>
      <c r="D6" s="92" t="s">
        <v>660</v>
      </c>
      <c r="E6" s="93" t="s">
        <v>207</v>
      </c>
      <c r="F6" s="92"/>
      <c r="G6" s="61" t="s">
        <v>661</v>
      </c>
      <c r="H6" s="64"/>
      <c r="I6" s="61"/>
      <c r="J6" s="62"/>
      <c r="K6" s="75"/>
      <c r="L6" s="64"/>
      <c r="M6" s="61"/>
      <c r="N6" s="62"/>
      <c r="O6" s="75"/>
      <c r="P6" s="64"/>
      <c r="Q6" s="61"/>
      <c r="R6" s="62">
        <v>0</v>
      </c>
      <c r="S6" s="153" t="s">
        <v>211</v>
      </c>
      <c r="T6" s="63">
        <v>9</v>
      </c>
      <c r="U6" s="68" t="s">
        <v>662</v>
      </c>
      <c r="V6" s="62">
        <v>4</v>
      </c>
      <c r="W6" s="97" t="s">
        <v>663</v>
      </c>
      <c r="X6" s="75"/>
      <c r="Y6" s="75"/>
      <c r="Z6" s="75"/>
    </row>
    <row r="7" spans="1:26" ht="30" customHeight="1">
      <c r="A7" s="62" t="s">
        <v>664</v>
      </c>
      <c r="B7" s="92" t="s">
        <v>665</v>
      </c>
      <c r="C7" s="62">
        <v>1</v>
      </c>
      <c r="D7" s="92" t="s">
        <v>655</v>
      </c>
      <c r="E7" s="93" t="s">
        <v>207</v>
      </c>
      <c r="F7" s="92"/>
      <c r="G7" s="61" t="s">
        <v>666</v>
      </c>
      <c r="H7" s="63"/>
      <c r="I7" s="68"/>
      <c r="J7" s="63"/>
      <c r="K7" s="68"/>
      <c r="L7" s="63"/>
      <c r="M7" s="68"/>
      <c r="N7" s="63"/>
      <c r="O7" s="68"/>
      <c r="P7" s="63"/>
      <c r="Q7" s="68"/>
      <c r="R7" s="63">
        <v>1</v>
      </c>
      <c r="S7" s="68" t="s">
        <v>667</v>
      </c>
      <c r="T7" s="75"/>
      <c r="U7" s="75"/>
      <c r="V7" s="75"/>
      <c r="W7" s="97"/>
      <c r="X7" s="75"/>
      <c r="Y7" s="75"/>
      <c r="Z7" s="75"/>
    </row>
    <row r="8" spans="1:26" ht="30" customHeight="1">
      <c r="A8" s="62" t="s">
        <v>668</v>
      </c>
      <c r="B8" s="92" t="s">
        <v>669</v>
      </c>
      <c r="C8" s="62">
        <v>1</v>
      </c>
      <c r="D8" s="92" t="s">
        <v>670</v>
      </c>
      <c r="E8" s="93" t="s">
        <v>207</v>
      </c>
      <c r="F8" s="92"/>
      <c r="G8" s="83" t="s">
        <v>671</v>
      </c>
      <c r="H8" s="95"/>
      <c r="I8" s="63"/>
      <c r="J8" s="63"/>
      <c r="K8" s="95"/>
      <c r="L8" s="95"/>
      <c r="M8" s="63"/>
      <c r="N8" s="63"/>
      <c r="O8" s="95"/>
      <c r="P8" s="95"/>
      <c r="Q8" s="63"/>
      <c r="R8" s="63">
        <v>1</v>
      </c>
      <c r="S8" s="100" t="s">
        <v>672</v>
      </c>
      <c r="T8" s="75"/>
      <c r="U8" s="75"/>
      <c r="V8" s="75"/>
      <c r="W8" s="97"/>
      <c r="X8" s="75"/>
      <c r="Y8" s="75"/>
      <c r="Z8" s="75"/>
    </row>
    <row r="9" spans="1:26" ht="30" customHeight="1">
      <c r="A9" s="62" t="s">
        <v>673</v>
      </c>
      <c r="B9" s="92" t="s">
        <v>674</v>
      </c>
      <c r="C9" s="63">
        <v>1</v>
      </c>
      <c r="D9" s="92" t="s">
        <v>675</v>
      </c>
      <c r="E9" s="93" t="s">
        <v>200</v>
      </c>
      <c r="F9" s="92"/>
      <c r="G9" s="61" t="s">
        <v>676</v>
      </c>
      <c r="H9" s="83"/>
      <c r="I9" s="83"/>
      <c r="J9" s="83"/>
      <c r="K9" s="83"/>
      <c r="L9" s="83"/>
      <c r="M9" s="83"/>
      <c r="N9" s="83"/>
      <c r="O9" s="83"/>
      <c r="P9" s="75"/>
      <c r="Q9" s="75"/>
      <c r="R9" s="75"/>
      <c r="S9" s="75"/>
      <c r="T9" s="75"/>
      <c r="U9" s="75"/>
      <c r="V9" s="62">
        <v>1</v>
      </c>
      <c r="W9" s="92" t="s">
        <v>677</v>
      </c>
      <c r="X9" s="75"/>
      <c r="Y9" s="75"/>
      <c r="Z9" s="75"/>
    </row>
    <row r="10" spans="1:26" ht="30" customHeight="1">
      <c r="A10" s="62" t="s">
        <v>678</v>
      </c>
      <c r="B10" s="92" t="s">
        <v>679</v>
      </c>
      <c r="C10" s="63">
        <v>1</v>
      </c>
      <c r="D10" s="92" t="s">
        <v>680</v>
      </c>
      <c r="E10" s="93" t="s">
        <v>207</v>
      </c>
      <c r="F10" s="92"/>
      <c r="G10" s="92" t="s">
        <v>681</v>
      </c>
      <c r="H10" s="92"/>
      <c r="I10" s="92"/>
      <c r="J10" s="92"/>
      <c r="K10" s="92"/>
      <c r="L10" s="92"/>
      <c r="M10" s="92"/>
      <c r="N10" s="92"/>
      <c r="O10" s="92"/>
      <c r="P10" s="75"/>
      <c r="Q10" s="75"/>
      <c r="R10" s="75"/>
      <c r="S10" s="75"/>
      <c r="T10" s="75"/>
      <c r="U10" s="75"/>
      <c r="V10" s="62">
        <v>1</v>
      </c>
      <c r="W10" s="97" t="s">
        <v>682</v>
      </c>
      <c r="X10" s="75"/>
      <c r="Y10" s="75"/>
      <c r="Z10" s="75"/>
    </row>
    <row r="11" spans="1:26" ht="30" customHeight="1">
      <c r="A11" s="62" t="s">
        <v>683</v>
      </c>
      <c r="B11" s="61" t="s">
        <v>684</v>
      </c>
      <c r="C11" s="63">
        <v>1</v>
      </c>
      <c r="D11" s="92" t="s">
        <v>685</v>
      </c>
      <c r="E11" s="93" t="s">
        <v>207</v>
      </c>
      <c r="F11" s="92"/>
      <c r="G11" s="92" t="s">
        <v>686</v>
      </c>
      <c r="H11" s="92"/>
      <c r="I11" s="92"/>
      <c r="J11" s="92"/>
      <c r="K11" s="92"/>
      <c r="L11" s="92"/>
      <c r="M11" s="92"/>
      <c r="N11" s="92"/>
      <c r="O11" s="92"/>
      <c r="P11" s="75"/>
      <c r="Q11" s="75"/>
      <c r="R11" s="75"/>
      <c r="S11" s="75"/>
      <c r="T11" s="75"/>
      <c r="U11" s="75"/>
      <c r="V11" s="62">
        <v>1</v>
      </c>
      <c r="W11" s="97" t="s">
        <v>687</v>
      </c>
      <c r="X11" s="75"/>
      <c r="Y11" s="75"/>
      <c r="Z11" s="75"/>
    </row>
    <row r="12" spans="1:26" ht="30" customHeight="1">
      <c r="A12" s="62" t="s">
        <v>688</v>
      </c>
      <c r="B12" s="61" t="s">
        <v>689</v>
      </c>
      <c r="C12" s="63">
        <v>1</v>
      </c>
      <c r="D12" s="92" t="s">
        <v>655</v>
      </c>
      <c r="E12" s="93" t="s">
        <v>207</v>
      </c>
      <c r="F12" s="92"/>
      <c r="G12" s="92" t="s">
        <v>690</v>
      </c>
      <c r="H12" s="92"/>
      <c r="I12" s="92"/>
      <c r="J12" s="92"/>
      <c r="K12" s="92"/>
      <c r="L12" s="92"/>
      <c r="M12" s="92"/>
      <c r="N12" s="92"/>
      <c r="O12" s="92"/>
      <c r="P12" s="75"/>
      <c r="Q12" s="75"/>
      <c r="R12" s="75"/>
      <c r="S12" s="75"/>
      <c r="T12" s="75"/>
      <c r="U12" s="75"/>
      <c r="V12" s="62">
        <v>1</v>
      </c>
      <c r="W12" s="92" t="s">
        <v>691</v>
      </c>
      <c r="X12" s="75"/>
      <c r="Y12" s="75"/>
      <c r="Z12" s="75"/>
    </row>
    <row r="13" spans="1:26" ht="30" customHeight="1">
      <c r="A13" s="62" t="s">
        <v>692</v>
      </c>
      <c r="B13" s="61" t="s">
        <v>693</v>
      </c>
      <c r="C13" s="63">
        <v>1</v>
      </c>
      <c r="D13" s="92" t="s">
        <v>649</v>
      </c>
      <c r="E13" s="93" t="s">
        <v>207</v>
      </c>
      <c r="F13" s="92"/>
      <c r="G13" s="83" t="s">
        <v>651</v>
      </c>
      <c r="H13" s="83"/>
      <c r="I13" s="83"/>
      <c r="J13" s="83"/>
      <c r="K13" s="83"/>
      <c r="L13" s="83"/>
      <c r="M13" s="83"/>
      <c r="N13" s="83"/>
      <c r="O13" s="83"/>
      <c r="P13" s="75"/>
      <c r="Q13" s="75"/>
      <c r="R13" s="75"/>
      <c r="S13" s="75"/>
      <c r="T13" s="75"/>
      <c r="U13" s="75"/>
      <c r="V13" s="62">
        <v>1</v>
      </c>
      <c r="W13" s="61" t="s">
        <v>694</v>
      </c>
      <c r="X13" s="75"/>
      <c r="Y13" s="75"/>
      <c r="Z13" s="75"/>
    </row>
    <row r="14" spans="1:26" ht="30" customHeight="1">
      <c r="A14" s="62" t="s">
        <v>695</v>
      </c>
      <c r="B14" s="61" t="s">
        <v>696</v>
      </c>
      <c r="C14" s="63">
        <v>1</v>
      </c>
      <c r="D14" s="92" t="s">
        <v>697</v>
      </c>
      <c r="E14" s="93" t="s">
        <v>207</v>
      </c>
      <c r="F14" s="92"/>
      <c r="G14" s="83" t="s">
        <v>698</v>
      </c>
      <c r="H14" s="83"/>
      <c r="I14" s="83"/>
      <c r="J14" s="83"/>
      <c r="K14" s="83"/>
      <c r="L14" s="83"/>
      <c r="M14" s="83"/>
      <c r="N14" s="83"/>
      <c r="O14" s="83"/>
      <c r="P14" s="75"/>
      <c r="Q14" s="75"/>
      <c r="R14" s="75"/>
      <c r="S14" s="75"/>
      <c r="T14" s="75"/>
      <c r="U14" s="75"/>
      <c r="V14" s="62">
        <v>1</v>
      </c>
      <c r="W14" s="61" t="s">
        <v>699</v>
      </c>
      <c r="X14" s="75"/>
      <c r="Y14" s="75"/>
      <c r="Z14" s="75"/>
    </row>
    <row r="15" spans="1:26" ht="43.15">
      <c r="A15" s="62" t="s">
        <v>700</v>
      </c>
      <c r="B15" s="61" t="s">
        <v>701</v>
      </c>
      <c r="C15" s="62">
        <v>10</v>
      </c>
      <c r="D15" s="92" t="s">
        <v>702</v>
      </c>
      <c r="E15" s="93" t="s">
        <v>207</v>
      </c>
      <c r="F15" s="92"/>
      <c r="G15" s="83" t="s">
        <v>703</v>
      </c>
      <c r="H15" s="83"/>
      <c r="I15" s="83"/>
      <c r="J15" s="83"/>
      <c r="K15" s="83"/>
      <c r="L15" s="83"/>
      <c r="M15" s="83"/>
      <c r="N15" s="83"/>
      <c r="O15" s="83"/>
      <c r="P15" s="75"/>
      <c r="Q15" s="75"/>
      <c r="R15" s="75"/>
      <c r="S15" s="75"/>
      <c r="T15" s="75"/>
      <c r="U15" s="75"/>
      <c r="V15" s="64">
        <v>0</v>
      </c>
      <c r="W15" s="61" t="s">
        <v>704</v>
      </c>
      <c r="X15" s="75"/>
      <c r="Y15" s="75"/>
      <c r="Z15" s="75"/>
    </row>
    <row r="16" spans="1:26" ht="30" customHeight="1">
      <c r="A16" s="62" t="s">
        <v>705</v>
      </c>
      <c r="B16" s="159" t="s">
        <v>706</v>
      </c>
      <c r="C16" s="62">
        <v>1</v>
      </c>
      <c r="D16" s="92" t="s">
        <v>670</v>
      </c>
      <c r="E16" s="93" t="s">
        <v>207</v>
      </c>
      <c r="F16" s="92"/>
      <c r="G16" s="83" t="s">
        <v>671</v>
      </c>
      <c r="H16" s="83"/>
      <c r="I16" s="83"/>
      <c r="J16" s="83"/>
      <c r="K16" s="83"/>
      <c r="L16" s="83"/>
      <c r="M16" s="83"/>
      <c r="N16" s="83"/>
      <c r="O16" s="83"/>
      <c r="P16" s="75"/>
      <c r="Q16" s="75"/>
      <c r="R16" s="75"/>
      <c r="S16" s="75"/>
      <c r="T16" s="75"/>
      <c r="U16" s="75"/>
      <c r="V16" s="83">
        <v>0</v>
      </c>
      <c r="W16" s="61" t="s">
        <v>707</v>
      </c>
      <c r="X16" s="75"/>
      <c r="Y16" s="75"/>
      <c r="Z16" s="75"/>
    </row>
    <row r="17" spans="1:26" ht="57.6">
      <c r="A17" s="75" t="s">
        <v>708</v>
      </c>
      <c r="B17" s="61" t="s">
        <v>709</v>
      </c>
      <c r="C17" s="62">
        <v>1</v>
      </c>
      <c r="D17" s="97" t="s">
        <v>710</v>
      </c>
      <c r="E17" s="75" t="s">
        <v>164</v>
      </c>
      <c r="F17" s="92"/>
      <c r="G17" s="83" t="s">
        <v>671</v>
      </c>
      <c r="H17" s="83"/>
      <c r="I17" s="83"/>
      <c r="J17" s="83"/>
      <c r="K17" s="83"/>
      <c r="L17" s="83"/>
      <c r="M17" s="83"/>
      <c r="N17" s="83"/>
      <c r="O17" s="83"/>
      <c r="P17" s="75"/>
      <c r="Q17" s="75"/>
      <c r="R17" s="75"/>
      <c r="S17" s="75"/>
      <c r="T17" s="75"/>
      <c r="U17" s="75"/>
      <c r="V17" s="62">
        <f>30+4280</f>
        <v>4310</v>
      </c>
      <c r="W17" s="97" t="s">
        <v>711</v>
      </c>
      <c r="X17" s="75"/>
      <c r="Y17" s="75"/>
      <c r="Z17" s="75"/>
    </row>
    <row r="18" spans="1:26" ht="86.45">
      <c r="A18" s="75" t="s">
        <v>712</v>
      </c>
      <c r="B18" s="159" t="s">
        <v>713</v>
      </c>
      <c r="C18" s="62">
        <v>1</v>
      </c>
      <c r="D18" s="97" t="s">
        <v>714</v>
      </c>
      <c r="E18" s="75" t="s">
        <v>207</v>
      </c>
      <c r="F18" s="92"/>
      <c r="G18" s="83" t="s">
        <v>715</v>
      </c>
      <c r="H18" s="83"/>
      <c r="I18" s="83"/>
      <c r="J18" s="83"/>
      <c r="K18" s="83"/>
      <c r="L18" s="83"/>
      <c r="M18" s="83"/>
      <c r="N18" s="83"/>
      <c r="O18" s="83"/>
      <c r="P18" s="75"/>
      <c r="Q18" s="75"/>
      <c r="R18" s="75"/>
      <c r="S18" s="75"/>
      <c r="T18" s="75"/>
      <c r="U18" s="75"/>
      <c r="V18" s="75">
        <v>1</v>
      </c>
      <c r="W18" s="97" t="s">
        <v>716</v>
      </c>
      <c r="X18" s="75"/>
      <c r="Y18" s="75"/>
      <c r="Z18" s="75"/>
    </row>
    <row r="19" spans="1:26" ht="86.45">
      <c r="A19" s="75" t="s">
        <v>717</v>
      </c>
      <c r="B19" s="159" t="s">
        <v>718</v>
      </c>
      <c r="C19" s="62">
        <v>24</v>
      </c>
      <c r="D19" s="97" t="s">
        <v>719</v>
      </c>
      <c r="E19" s="75" t="s">
        <v>164</v>
      </c>
      <c r="F19" s="92"/>
      <c r="G19" s="83" t="s">
        <v>720</v>
      </c>
      <c r="H19" s="83"/>
      <c r="I19" s="83"/>
      <c r="J19" s="83"/>
      <c r="K19" s="83"/>
      <c r="L19" s="83"/>
      <c r="M19" s="83"/>
      <c r="N19" s="83"/>
      <c r="O19" s="83"/>
      <c r="P19" s="75"/>
      <c r="Q19" s="75"/>
      <c r="R19" s="75"/>
      <c r="S19" s="75"/>
      <c r="T19" s="75"/>
      <c r="U19" s="75"/>
      <c r="V19" s="75">
        <v>24</v>
      </c>
      <c r="W19" s="97" t="s">
        <v>721</v>
      </c>
      <c r="X19" s="75"/>
      <c r="Y19" s="75"/>
      <c r="Z19" s="75"/>
    </row>
    <row r="20" spans="1:26" ht="14.45">
      <c r="A20" s="75"/>
      <c r="B20" s="159"/>
      <c r="C20" s="62"/>
      <c r="D20" s="97"/>
      <c r="E20" s="75"/>
      <c r="F20" s="92"/>
      <c r="G20" s="83"/>
      <c r="H20" s="83"/>
      <c r="I20" s="83"/>
      <c r="J20" s="83"/>
      <c r="K20" s="83"/>
      <c r="L20" s="83"/>
      <c r="M20" s="83"/>
      <c r="N20" s="83"/>
      <c r="O20" s="83"/>
      <c r="P20" s="75"/>
      <c r="Q20" s="75"/>
      <c r="R20" s="75"/>
      <c r="S20" s="75"/>
      <c r="T20" s="75"/>
      <c r="U20" s="75"/>
      <c r="V20" s="75"/>
      <c r="W20" s="75"/>
      <c r="X20" s="75"/>
      <c r="Y20" s="75"/>
      <c r="Z20" s="75"/>
    </row>
    <row r="21" spans="1:26" ht="14.45">
      <c r="A21" s="75"/>
      <c r="B21" s="96"/>
      <c r="C21" s="62"/>
      <c r="D21" s="97"/>
      <c r="E21" s="75"/>
      <c r="F21" s="92"/>
      <c r="G21" s="83"/>
      <c r="H21" s="83"/>
      <c r="I21" s="83"/>
      <c r="J21" s="83"/>
      <c r="K21" s="83"/>
      <c r="L21" s="83"/>
      <c r="M21" s="83"/>
      <c r="N21" s="83"/>
      <c r="O21" s="83"/>
      <c r="P21" s="75"/>
      <c r="Q21" s="75"/>
      <c r="R21" s="75"/>
      <c r="S21" s="75"/>
      <c r="T21" s="75"/>
      <c r="U21" s="75"/>
      <c r="V21" s="75"/>
      <c r="W21" s="75"/>
      <c r="X21" s="75"/>
      <c r="Y21" s="75"/>
      <c r="Z21" s="75"/>
    </row>
    <row r="22" spans="1:26" ht="14.45"/>
    <row r="23" spans="1:26" ht="14.45"/>
    <row r="24" spans="1:26" ht="14.45"/>
    <row r="25" spans="1:26" ht="14.45"/>
    <row r="26" spans="1:26" ht="14.45"/>
    <row r="27" spans="1:26" ht="14.45"/>
    <row r="28" spans="1:26" ht="14.45"/>
    <row r="29" spans="1:26" ht="14.45"/>
    <row r="30" spans="1:26" ht="14.45"/>
    <row r="31" spans="1:26" ht="14.45"/>
    <row r="32" spans="1:26" ht="14.45"/>
  </sheetData>
  <mergeCells count="17">
    <mergeCell ref="H1:W1"/>
    <mergeCell ref="T2:U2"/>
    <mergeCell ref="V2:W2"/>
    <mergeCell ref="A1:G1"/>
    <mergeCell ref="P2:Q2"/>
    <mergeCell ref="R2:S2"/>
    <mergeCell ref="G2:G3"/>
    <mergeCell ref="F2:F3"/>
    <mergeCell ref="E2:E3"/>
    <mergeCell ref="D2:D3"/>
    <mergeCell ref="C2:C3"/>
    <mergeCell ref="B2:B3"/>
    <mergeCell ref="A2:A3"/>
    <mergeCell ref="L2:M2"/>
    <mergeCell ref="N2:O2"/>
    <mergeCell ref="H2:I2"/>
    <mergeCell ref="J2:K2"/>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L83"/>
  <sheetViews>
    <sheetView topLeftCell="L45" zoomScale="115" zoomScaleNormal="115" workbookViewId="0">
      <selection activeCell="AL81" sqref="AL81"/>
    </sheetView>
  </sheetViews>
  <sheetFormatPr defaultRowHeight="14.45"/>
  <cols>
    <col min="1" max="1" width="11.85546875" customWidth="1"/>
    <col min="7" max="7" width="0" hidden="1" customWidth="1"/>
    <col min="8" max="8" width="10.42578125" bestFit="1" customWidth="1"/>
    <col min="9" max="9" width="9.140625" hidden="1" customWidth="1"/>
    <col min="10" max="10" width="10" bestFit="1" customWidth="1"/>
    <col min="11" max="11" width="10" customWidth="1"/>
    <col min="12" max="12" width="11.85546875" style="27" customWidth="1"/>
    <col min="13" max="13" width="9.85546875" hidden="1" customWidth="1"/>
    <col min="14" max="14" width="10.5703125" hidden="1" customWidth="1"/>
    <col min="15" max="15" width="10.42578125" style="27" hidden="1" customWidth="1"/>
    <col min="17" max="17" width="8.140625" style="6" bestFit="1" customWidth="1"/>
    <col min="18" max="18" width="11.140625" customWidth="1"/>
    <col min="19" max="19" width="11.42578125" customWidth="1"/>
    <col min="20" max="21" width="11.140625" customWidth="1"/>
    <col min="22" max="22" width="1.5703125" customWidth="1"/>
    <col min="27" max="27" width="1.42578125" customWidth="1"/>
    <col min="30" max="30" width="13.5703125" style="7" customWidth="1"/>
    <col min="36" max="38" width="13.5703125" customWidth="1"/>
    <col min="40" max="40" width="10.5703125" customWidth="1"/>
  </cols>
  <sheetData>
    <row r="1" spans="1:38">
      <c r="A1" s="204" t="s">
        <v>722</v>
      </c>
      <c r="B1" s="204"/>
      <c r="C1" s="204"/>
      <c r="E1" s="204" t="s">
        <v>723</v>
      </c>
      <c r="F1" s="204"/>
      <c r="G1" s="204"/>
      <c r="H1" s="204"/>
      <c r="I1" s="204"/>
      <c r="J1" s="204"/>
      <c r="K1" s="204"/>
      <c r="L1" s="204"/>
      <c r="M1" s="204"/>
      <c r="N1" s="204"/>
      <c r="O1" s="204"/>
      <c r="Q1" s="13"/>
      <c r="R1" s="206" t="s">
        <v>724</v>
      </c>
      <c r="S1" s="206"/>
      <c r="T1" s="206"/>
      <c r="U1" s="206"/>
      <c r="V1" s="206"/>
      <c r="W1" s="206"/>
      <c r="X1" s="206"/>
      <c r="Y1" s="206"/>
      <c r="Z1" s="206"/>
      <c r="AA1" s="206"/>
      <c r="AB1" s="206"/>
      <c r="AC1" s="206"/>
      <c r="AD1" s="206"/>
      <c r="AE1" s="206"/>
      <c r="AI1" t="s">
        <v>725</v>
      </c>
    </row>
    <row r="2" spans="1:38">
      <c r="A2" s="204"/>
      <c r="B2" s="204"/>
      <c r="C2" s="204"/>
      <c r="E2" s="204"/>
      <c r="F2" s="204"/>
      <c r="G2" s="204"/>
      <c r="H2" s="204"/>
      <c r="I2" s="204"/>
      <c r="J2" s="204"/>
      <c r="K2" s="204"/>
      <c r="L2" s="204"/>
      <c r="M2" s="204"/>
      <c r="N2" s="204"/>
      <c r="O2" s="204"/>
      <c r="Q2" s="13"/>
      <c r="R2" s="203" t="s">
        <v>726</v>
      </c>
      <c r="S2" s="203"/>
      <c r="T2" s="203"/>
      <c r="U2" s="52"/>
      <c r="V2" s="13"/>
      <c r="W2" s="203" t="s">
        <v>727</v>
      </c>
      <c r="X2" s="203"/>
      <c r="Y2" s="203"/>
      <c r="Z2" s="52"/>
      <c r="AA2" s="13"/>
      <c r="AB2" s="205" t="s">
        <v>728</v>
      </c>
      <c r="AC2" s="205"/>
      <c r="AD2" s="205"/>
      <c r="AE2" s="205"/>
      <c r="AI2" s="13"/>
      <c r="AJ2" s="203" t="s">
        <v>726</v>
      </c>
      <c r="AK2" s="203"/>
      <c r="AL2" s="203"/>
    </row>
    <row r="3" spans="1:38" ht="41.45">
      <c r="A3" s="8" t="s">
        <v>729</v>
      </c>
      <c r="B3" s="8" t="s">
        <v>730</v>
      </c>
      <c r="C3" s="8" t="s">
        <v>731</v>
      </c>
      <c r="E3" s="8" t="s">
        <v>646</v>
      </c>
      <c r="F3" s="8" t="s">
        <v>732</v>
      </c>
      <c r="G3" s="8" t="s">
        <v>733</v>
      </c>
      <c r="H3" s="8" t="s">
        <v>734</v>
      </c>
      <c r="I3" s="8" t="s">
        <v>735</v>
      </c>
      <c r="J3" s="8" t="s">
        <v>736</v>
      </c>
      <c r="K3" s="8" t="s">
        <v>737</v>
      </c>
      <c r="L3" s="26" t="s">
        <v>738</v>
      </c>
      <c r="M3" s="8" t="s">
        <v>735</v>
      </c>
      <c r="N3" s="8" t="s">
        <v>737</v>
      </c>
      <c r="O3" s="26" t="s">
        <v>739</v>
      </c>
      <c r="Q3" s="43" t="s">
        <v>147</v>
      </c>
      <c r="R3" s="44" t="str">
        <f>'Output 1'!M2</f>
        <v>Progress achieved in 2020</v>
      </c>
      <c r="S3" s="44" t="str">
        <f>'Output 1'!Q2</f>
        <v>Progress achieved in 2021</v>
      </c>
      <c r="T3" s="44" t="str">
        <f>'Output 1'!U2</f>
        <v>Progress achieved in 2022</v>
      </c>
      <c r="U3" s="44" t="str">
        <f>'Output 1'!Y2</f>
        <v>Progress achieved in 2023</v>
      </c>
      <c r="V3" s="46"/>
      <c r="W3" s="40" t="str">
        <f>'Unplanned Outputs'!J2</f>
        <v>Progress achieved in 2020</v>
      </c>
      <c r="X3" s="40" t="str">
        <f>'Unplanned Outputs'!N2</f>
        <v>Progress achieved in 2021</v>
      </c>
      <c r="Y3" s="40" t="str">
        <f>'Unplanned Outputs'!R2</f>
        <v>Progress achieved in 2022</v>
      </c>
      <c r="Z3" s="40" t="str">
        <f>'Unplanned Outputs'!V2</f>
        <v>Progress achieved in 2023</v>
      </c>
      <c r="AA3" s="13"/>
      <c r="AB3" s="45" t="s">
        <v>740</v>
      </c>
      <c r="AC3" s="42" t="s">
        <v>741</v>
      </c>
      <c r="AD3" s="26" t="s">
        <v>742</v>
      </c>
      <c r="AE3" s="48" t="s">
        <v>743</v>
      </c>
      <c r="AI3" s="43" t="s">
        <v>147</v>
      </c>
      <c r="AJ3" s="44" t="s">
        <v>744</v>
      </c>
      <c r="AK3" s="44" t="s">
        <v>745</v>
      </c>
      <c r="AL3" s="44" t="s">
        <v>746</v>
      </c>
    </row>
    <row r="4" spans="1:38">
      <c r="A4" t="s">
        <v>158</v>
      </c>
      <c r="B4" s="7">
        <f>'Output 1'!A3</f>
        <v>6</v>
      </c>
      <c r="C4" s="7">
        <f>4+B4</f>
        <v>10</v>
      </c>
      <c r="E4" t="str">
        <f>'Output 1'!B4</f>
        <v>O.1</v>
      </c>
      <c r="F4" t="str">
        <f>'Output 1'!D4</f>
        <v>O.1.1</v>
      </c>
      <c r="G4" s="4">
        <f>'Output 1'!$K$4/'Output 1'!$F$4</f>
        <v>0</v>
      </c>
      <c r="H4" s="4">
        <f>'Output 1'!M$4/'Output 1'!$F$4</f>
        <v>0</v>
      </c>
      <c r="I4" s="4">
        <f>('Output 1'!O$4)/'Output 1'!$F$4</f>
        <v>0</v>
      </c>
      <c r="J4" s="4">
        <f>('Output 1'!Q$4)/'Output 1'!$F$4</f>
        <v>0</v>
      </c>
      <c r="K4" s="4">
        <f>('Output 1'!U$4)/'Output 1'!$F$4</f>
        <v>2</v>
      </c>
      <c r="L4" s="28">
        <f>H4+J4</f>
        <v>0</v>
      </c>
      <c r="M4" s="4">
        <f>('Output 1'!S$4)/'Output 1'!$F$4</f>
        <v>1</v>
      </c>
      <c r="N4" s="4">
        <f>('Output 1'!U$4)/'Output 1'!$F$4</f>
        <v>2</v>
      </c>
      <c r="O4" s="28">
        <f>L4+N4</f>
        <v>2</v>
      </c>
      <c r="Q4" s="25">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5">
        <f ca="1">SUMIF(INDIRECT("'Output 1'!$H$4:$H$"&amp;$C$4),Analysis!Q4,INDIRECT("'Output 1'!$Y$4:$Y$"&amp;$C$4))
+SUMIF(INDIRECT("'Output 2'!$H$4:$H$"&amp;$C$5),Analysis!Q4,INDIRECT("'Output 2'!$Y$4:$Y$"&amp;$C$5))
+SUMIF(INDIRECT("'Output 3'!$H$4:$H$"&amp;$C$6),Analysis!Q4,INDIRECT("'Output 3'!$Y$4:$Y$"&amp;$C$6))
+SUMIF(INDIRECT("'Output 4'!$H$4:$H$"&amp;$C$7),Analysis!Q4,INDIRECT("'Output 4'!$Y$4:$Y$"&amp;$C$7))
+SUMIF(INDIRECT("'Output 5'!$H$4:$H$"&amp;$C$8),Analysis!Q4,INDIRECT("'Output 5'!$Y$4:$Y$"&amp;$C$8))
+SUMIF(INDIRECT("'Output 6'!$H$4:$H$"&amp;$C$9),Analysis!Q4,INDIRECT("'Output 6'!$Y$4:$Y$"&amp;$C$9))
+SUMIF(INDIRECT("'Output 7'!$H$4:$H$"&amp;$C$10),Analysis!Q4,INDIRECT("'Output 7'!$Y$4:$Y$"&amp;$C$10))
+SUMIF(INDIRECT("'Output 8'!$H$4:$H$"&amp;$C$11),Analysis!Q4,INDIRECT("'Output 8'!$Y$4:$Y$"&amp;$C$11))
+SUMIF(INDIRECT("'Output 9'!$H$4:$H$"&amp;$C$12),Analysis!Q4,INDIRECT("'Output 9'!$Y$4:$Y$"&amp;$C$12))
+SUMIF(INDIRECT("'Output 10'!$H$4:$H$"&amp;$C$13),Analysis!Q4,INDIRECT("'Output 10'!$Y$4:$Y$"&amp;$C$13))</f>
        <v>0</v>
      </c>
      <c r="V4" s="25"/>
      <c r="W4" s="5">
        <f>SUMIF('Unplanned Outputs'!$E$4:$E$498,Analysis!$Q4,'Unplanned Outputs'!$J$4:$J$498)</f>
        <v>0</v>
      </c>
      <c r="X4" s="5">
        <f>SUMIF('Unplanned Outputs'!$E$4:$E$498,Analysis!$Q4,'Unplanned Outputs'!$N$4:$N$498)</f>
        <v>0</v>
      </c>
      <c r="Y4" s="5">
        <f>SUMIF('Unplanned Outputs'!$E$4:$E$498,Analysis!$Q4,'Unplanned Outputs'!$R$4:$R$498)</f>
        <v>0</v>
      </c>
      <c r="Z4" s="5">
        <f>SUMIF('Unplanned Outputs'!$E$4:$E$498,Analysis!$Q4,'Unplanned Outputs'!$V$4:$V$498)</f>
        <v>0</v>
      </c>
      <c r="AA4" s="13"/>
      <c r="AB4" s="29">
        <f t="shared" ref="AB4:AB35" ca="1" si="0">SUM(R4:T4)</f>
        <v>0</v>
      </c>
      <c r="AC4" s="29">
        <f t="shared" ref="AC4:AC35" si="1">SUM(W4:Y4)</f>
        <v>0</v>
      </c>
      <c r="AD4" s="41">
        <f t="shared" ref="AD4:AD35" ca="1" si="2">AC4+AB4</f>
        <v>0</v>
      </c>
      <c r="AE4" s="49">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c r="AI4" s="25">
        <v>1.1000000000000001</v>
      </c>
      <c r="AJ4" s="5">
        <f ca="1">SUMIF(INDIRECT("'Output 1'!$H$4:$H$"&amp;$C$4),Analysis!AI4,INDIRECT("'Output 1'!$m$4:$m$"&amp;$C$4))+SUMIF(INDIRECT("'Output 1'!$H$4:$H$"&amp;$C$4),Analysis!AI4,INDIRECT("'Output 1'!$Q$4:$Q$"&amp;$C$4))</f>
        <v>0</v>
      </c>
      <c r="AK4" s="5">
        <f ca="1">SUMIF(INDIRECT("'Output 1'!$H$4:$H$"&amp;$C$4),Analysis!AI4,INDIRECT("'Output 1'!$U$4:$U$"&amp;$C$4))</f>
        <v>0</v>
      </c>
      <c r="AL4" s="5">
        <f ca="1">SUMIF(INDIRECT("'Output 1'!$H$4:$H$"&amp;$C$4),Analysis!AI4,INDIRECT("'Output 1'!$Y$4:$Y$"&amp;$C$4))</f>
        <v>0</v>
      </c>
    </row>
    <row r="5" spans="1:38">
      <c r="A5" t="s">
        <v>256</v>
      </c>
      <c r="B5" s="7">
        <f>'Output 2'!A3</f>
        <v>3</v>
      </c>
      <c r="C5" s="7">
        <f t="shared" ref="C5:C13" si="3">4+B5</f>
        <v>7</v>
      </c>
      <c r="F5" t="str">
        <f>'Output 1'!D5</f>
        <v>O.1.2</v>
      </c>
      <c r="G5" s="4">
        <f>'Output 1'!K$5/'Output 1'!$F$5</f>
        <v>0</v>
      </c>
      <c r="H5" s="4">
        <f>'Output 1'!M$5/'Output 1'!$F$5</f>
        <v>0</v>
      </c>
      <c r="I5" s="4">
        <f>('Output 1'!O$5)/'Output 1'!$F$5</f>
        <v>0</v>
      </c>
      <c r="J5" s="4">
        <f>('Output 1'!Q$5)/'Output 1'!$F$5</f>
        <v>0</v>
      </c>
      <c r="K5" s="4">
        <f>('Output 1'!U$5)/'Output 1'!$F$5</f>
        <v>1.175</v>
      </c>
      <c r="L5" s="28">
        <f t="shared" ref="L5" si="4">H5+J5</f>
        <v>0</v>
      </c>
      <c r="M5" s="4">
        <f>('Output 1'!S$5)/'Output 1'!$F$5</f>
        <v>1</v>
      </c>
      <c r="N5" s="4">
        <f>('Output 1'!U$5)/'Output 1'!$F$5</f>
        <v>1.175</v>
      </c>
      <c r="O5" s="28">
        <f t="shared" ref="O5" si="5">L5+N5</f>
        <v>1.175</v>
      </c>
      <c r="Q5" s="25" t="s">
        <v>747</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5">
        <f ca="1">SUMIF(INDIRECT("'Output 1'!$H$4:$H$"&amp;$C$4),Analysis!Q5,INDIRECT("'Output 1'!$Y$4:$Y$"&amp;$C$4))
+SUMIF(INDIRECT("'Output 2'!$H$4:$H$"&amp;$C$5),Analysis!Q5,INDIRECT("'Output 2'!$Y$4:$Y$"&amp;$C$5))
+SUMIF(INDIRECT("'Output 3'!$H$4:$H$"&amp;$C$6),Analysis!Q5,INDIRECT("'Output 3'!$Y$4:$Y$"&amp;$C$6))
+SUMIF(INDIRECT("'Output 4'!$H$4:$H$"&amp;$C$7),Analysis!Q5,INDIRECT("'Output 4'!$Y$4:$Y$"&amp;$C$7))
+SUMIF(INDIRECT("'Output 5'!$H$4:$H$"&amp;$C$8),Analysis!Q5,INDIRECT("'Output 5'!$Y$4:$Y$"&amp;$C$8))
+SUMIF(INDIRECT("'Output 6'!$H$4:$H$"&amp;$C$9),Analysis!Q5,INDIRECT("'Output 6'!$Y$4:$Y$"&amp;$C$9))
+SUMIF(INDIRECT("'Output 7'!$H$4:$H$"&amp;$C$10),Analysis!Q5,INDIRECT("'Output 7'!$Y$4:$Y$"&amp;$C$10))
+SUMIF(INDIRECT("'Output 8'!$H$4:$H$"&amp;$C$11),Analysis!Q5,INDIRECT("'Output 8'!$Y$4:$Y$"&amp;$C$11))
+SUMIF(INDIRECT("'Output 9'!$H$4:$H$"&amp;$C$12),Analysis!Q5,INDIRECT("'Output 9'!$Y$4:$Y$"&amp;$C$12))
+SUMIF(INDIRECT("'Output 10'!$H$4:$H$"&amp;$C$13),Analysis!Q5,INDIRECT("'Output 10'!$Y$4:$Y$"&amp;$C$13))</f>
        <v>0</v>
      </c>
      <c r="V5" s="25"/>
      <c r="W5" s="5">
        <f>SUMIF('Unplanned Outputs'!$E$4:$E$498,Analysis!$Q5,'Unplanned Outputs'!$J$4:$J$498)</f>
        <v>0</v>
      </c>
      <c r="X5" s="5">
        <f>SUMIF('Unplanned Outputs'!$E$4:$E$498,Analysis!$Q5,'Unplanned Outputs'!$N$4:$N$498)</f>
        <v>0</v>
      </c>
      <c r="Y5" s="5">
        <f>SUMIF('Unplanned Outputs'!$E$4:$E$498,Analysis!$Q5,'Unplanned Outputs'!$R$4:$R$498)</f>
        <v>0</v>
      </c>
      <c r="Z5" s="5">
        <f>SUMIF('Unplanned Outputs'!$E$4:$E$498,Analysis!$Q5,'Unplanned Outputs'!$V$4:$V$498)</f>
        <v>0</v>
      </c>
      <c r="AA5" s="13"/>
      <c r="AB5" s="29">
        <f t="shared" ca="1" si="0"/>
        <v>0</v>
      </c>
      <c r="AC5" s="29">
        <f t="shared" si="1"/>
        <v>0</v>
      </c>
      <c r="AD5" s="41">
        <f t="shared" ca="1" si="2"/>
        <v>0</v>
      </c>
      <c r="AE5" s="49">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c r="AI5" s="25" t="s">
        <v>747</v>
      </c>
      <c r="AJ5" s="5">
        <f ca="1">SUMIF(INDIRECT("'Output 1'!$H$4:$H$"&amp;$C$4),Analysis!AI5,INDIRECT("'Output 1'!$m$4:$m$"&amp;$C$4))+SUMIF(INDIRECT("'Output 1'!$H$4:$H$"&amp;$C$4),Analysis!AI5,INDIRECT("'Output 1'!$Q$4:$Q$"&amp;$C$4))</f>
        <v>0</v>
      </c>
      <c r="AK5" s="5">
        <f ca="1">SUMIF(INDIRECT("'Output 1'!$H$4:$H$"&amp;$C$4),Analysis!AI5,INDIRECT("'Output 1'!$U$4:$U$"&amp;$C$4))</f>
        <v>0</v>
      </c>
      <c r="AL5" s="5">
        <f ca="1">SUMIF(INDIRECT("'Output 1'!$H$4:$H$"&amp;$C$4),Analysis!AI5,INDIRECT("'Output 1'!$Y$4:$Y$"&amp;$C$4))</f>
        <v>0</v>
      </c>
    </row>
    <row r="6" spans="1:38">
      <c r="A6" t="s">
        <v>312</v>
      </c>
      <c r="B6" s="7">
        <f>'Output 3'!A3</f>
        <v>3</v>
      </c>
      <c r="C6" s="7">
        <f t="shared" si="3"/>
        <v>7</v>
      </c>
      <c r="F6" t="str">
        <f>'Output 1'!D6</f>
        <v>O.1.3</v>
      </c>
      <c r="G6" s="4" t="e">
        <f>'Output 1'!K$9/'Output 1'!#REF!</f>
        <v>#REF!</v>
      </c>
      <c r="H6" s="4">
        <f>'Output 1'!M$6/'Output 1'!$F$6</f>
        <v>0</v>
      </c>
      <c r="I6" s="4">
        <f>('Output 1'!O$6)/'Output 1'!$F$6</f>
        <v>0</v>
      </c>
      <c r="J6" s="4">
        <f>('Output 1'!Q$6)/'Output 1'!$F$6</f>
        <v>0</v>
      </c>
      <c r="K6" s="4">
        <f>('Output 1'!U$6)/'Output 1'!$F$6</f>
        <v>0</v>
      </c>
      <c r="L6" s="28">
        <f>H$6+J$6</f>
        <v>0</v>
      </c>
      <c r="M6" s="4" t="e">
        <f>('Output 1'!S$9)/'Output 1'!#REF!</f>
        <v>#REF!</v>
      </c>
      <c r="N6" s="4" t="e">
        <f>('Output 1'!U$9)/'Output 1'!#REF!</f>
        <v>#REF!</v>
      </c>
      <c r="O6" s="28" t="e">
        <f>L$6+N$6</f>
        <v>#REF!</v>
      </c>
      <c r="Q6" s="25" t="s">
        <v>748</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5">
        <f ca="1">SUMIF(INDIRECT("'Output 1'!$H$4:$H$"&amp;$C$4),Analysis!Q6,INDIRECT("'Output 1'!$Y$4:$Y$"&amp;$C$4))
+SUMIF(INDIRECT("'Output 2'!$H$4:$H$"&amp;$C$5),Analysis!Q6,INDIRECT("'Output 2'!$Y$4:$Y$"&amp;$C$5))
+SUMIF(INDIRECT("'Output 3'!$H$4:$H$"&amp;$C$6),Analysis!Q6,INDIRECT("'Output 3'!$Y$4:$Y$"&amp;$C$6))
+SUMIF(INDIRECT("'Output 4'!$H$4:$H$"&amp;$C$7),Analysis!Q6,INDIRECT("'Output 4'!$Y$4:$Y$"&amp;$C$7))
+SUMIF(INDIRECT("'Output 5'!$H$4:$H$"&amp;$C$8),Analysis!Q6,INDIRECT("'Output 5'!$Y$4:$Y$"&amp;$C$8))
+SUMIF(INDIRECT("'Output 6'!$H$4:$H$"&amp;$C$9),Analysis!Q6,INDIRECT("'Output 6'!$Y$4:$Y$"&amp;$C$9))
+SUMIF(INDIRECT("'Output 7'!$H$4:$H$"&amp;$C$10),Analysis!Q6,INDIRECT("'Output 7'!$Y$4:$Y$"&amp;$C$10))
+SUMIF(INDIRECT("'Output 8'!$H$4:$H$"&amp;$C$11),Analysis!Q6,INDIRECT("'Output 8'!$Y$4:$Y$"&amp;$C$11))
+SUMIF(INDIRECT("'Output 9'!$H$4:$H$"&amp;$C$12),Analysis!Q6,INDIRECT("'Output 9'!$Y$4:$Y$"&amp;$C$12))
+SUMIF(INDIRECT("'Output 10'!$H$4:$H$"&amp;$C$13),Analysis!Q6,INDIRECT("'Output 10'!$Y$4:$Y$"&amp;$C$13))</f>
        <v>0</v>
      </c>
      <c r="V6" s="25"/>
      <c r="W6" s="5">
        <f>SUMIF('Unplanned Outputs'!$E$4:$E$498,Analysis!$Q6,'Unplanned Outputs'!$J$4:$J$498)</f>
        <v>0</v>
      </c>
      <c r="X6" s="5">
        <f>SUMIF('Unplanned Outputs'!$E$4:$E$498,Analysis!$Q6,'Unplanned Outputs'!$N$4:$N$498)</f>
        <v>0</v>
      </c>
      <c r="Y6" s="5">
        <f>SUMIF('Unplanned Outputs'!$E$4:$E$498,Analysis!$Q6,'Unplanned Outputs'!$R$4:$R$498)</f>
        <v>0</v>
      </c>
      <c r="Z6" s="5">
        <f>SUMIF('Unplanned Outputs'!$E$4:$E$498,Analysis!$Q6,'Unplanned Outputs'!$V$4:$V$498)</f>
        <v>0</v>
      </c>
      <c r="AA6" s="13"/>
      <c r="AB6" s="29">
        <f t="shared" ca="1" si="0"/>
        <v>0</v>
      </c>
      <c r="AC6" s="29">
        <f t="shared" si="1"/>
        <v>0</v>
      </c>
      <c r="AD6" s="41">
        <f t="shared" ca="1" si="2"/>
        <v>0</v>
      </c>
      <c r="AE6" s="49">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c r="AI6" s="25" t="s">
        <v>748</v>
      </c>
      <c r="AJ6" s="5">
        <f ca="1">SUMIF(INDIRECT("'Output 1'!$H$4:$H$"&amp;$C$4),Analysis!AI6,INDIRECT("'Output 1'!$m$4:$m$"&amp;$C$4))+SUMIF(INDIRECT("'Output 1'!$H$4:$H$"&amp;$C$4),Analysis!AI6,INDIRECT("'Output 1'!$Q$4:$Q$"&amp;$C$4))</f>
        <v>0</v>
      </c>
      <c r="AK6" s="5">
        <f ca="1">SUMIF(INDIRECT("'Output 1'!$H$4:$H$"&amp;$C$4),Analysis!AI6,INDIRECT("'Output 1'!$U$4:$U$"&amp;$C$4))</f>
        <v>0</v>
      </c>
      <c r="AL6" s="5">
        <f ca="1">SUMIF(INDIRECT("'Output 1'!$H$4:$H$"&amp;$C$4),Analysis!AI6,INDIRECT("'Output 1'!$Y$4:$Y$"&amp;$C$4))</f>
        <v>0</v>
      </c>
    </row>
    <row r="7" spans="1:38">
      <c r="A7" t="s">
        <v>361</v>
      </c>
      <c r="B7" s="7">
        <f>'Output 4'!A3</f>
        <v>4</v>
      </c>
      <c r="C7" s="7">
        <f t="shared" si="3"/>
        <v>8</v>
      </c>
      <c r="F7" t="str">
        <f>'Output 1'!D7</f>
        <v>O.1.4</v>
      </c>
      <c r="G7" s="4" t="e">
        <f>'Output 1'!#REF!/'Output 1'!#REF!</f>
        <v>#REF!</v>
      </c>
      <c r="H7" s="4">
        <f>'Output 1'!M$7/'Output 1'!$F$7</f>
        <v>0</v>
      </c>
      <c r="I7" s="4">
        <f>('Output 1'!O$7)/'Output 1'!$F$7</f>
        <v>0</v>
      </c>
      <c r="J7" s="4">
        <f>('Output 1'!Q$7)/'Output 1'!$F$7</f>
        <v>0</v>
      </c>
      <c r="K7" s="4">
        <f>('Output 1'!U$7)/'Output 1'!$F$7</f>
        <v>0</v>
      </c>
      <c r="L7" s="28">
        <f>H$7+J$7</f>
        <v>0</v>
      </c>
      <c r="M7" s="4" t="e">
        <f>('Output 1'!#REF!)/'Output 1'!#REF!</f>
        <v>#REF!</v>
      </c>
      <c r="N7" s="4" t="e">
        <f>('Output 1'!#REF!)/'Output 1'!#REF!</f>
        <v>#REF!</v>
      </c>
      <c r="O7" s="28" t="e">
        <f>L$7+N$7</f>
        <v>#REF!</v>
      </c>
      <c r="Q7" s="25" t="s">
        <v>749</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5">
        <f ca="1">SUMIF(INDIRECT("'Output 1'!$H$4:$H$"&amp;$C$4),Analysis!Q7,INDIRECT("'Output 1'!$Y$4:$Y$"&amp;$C$4))
+SUMIF(INDIRECT("'Output 2'!$H$4:$H$"&amp;$C$5),Analysis!Q7,INDIRECT("'Output 2'!$Y$4:$Y$"&amp;$C$5))
+SUMIF(INDIRECT("'Output 3'!$H$4:$H$"&amp;$C$6),Analysis!Q7,INDIRECT("'Output 3'!$Y$4:$Y$"&amp;$C$6))
+SUMIF(INDIRECT("'Output 4'!$H$4:$H$"&amp;$C$7),Analysis!Q7,INDIRECT("'Output 4'!$Y$4:$Y$"&amp;$C$7))
+SUMIF(INDIRECT("'Output 5'!$H$4:$H$"&amp;$C$8),Analysis!Q7,INDIRECT("'Output 5'!$Y$4:$Y$"&amp;$C$8))
+SUMIF(INDIRECT("'Output 6'!$H$4:$H$"&amp;$C$9),Analysis!Q7,INDIRECT("'Output 6'!$Y$4:$Y$"&amp;$C$9))
+SUMIF(INDIRECT("'Output 7'!$H$4:$H$"&amp;$C$10),Analysis!Q7,INDIRECT("'Output 7'!$Y$4:$Y$"&amp;$C$10))
+SUMIF(INDIRECT("'Output 8'!$H$4:$H$"&amp;$C$11),Analysis!Q7,INDIRECT("'Output 8'!$Y$4:$Y$"&amp;$C$11))
+SUMIF(INDIRECT("'Output 9'!$H$4:$H$"&amp;$C$12),Analysis!Q7,INDIRECT("'Output 9'!$Y$4:$Y$"&amp;$C$12))
+SUMIF(INDIRECT("'Output 10'!$H$4:$H$"&amp;$C$13),Analysis!Q7,INDIRECT("'Output 10'!$Y$4:$Y$"&amp;$C$13))</f>
        <v>0</v>
      </c>
      <c r="V7" s="25"/>
      <c r="W7" s="5">
        <f>SUMIF('Unplanned Outputs'!$E$4:$E$498,Analysis!$Q7,'Unplanned Outputs'!$J$4:$J$498)</f>
        <v>0</v>
      </c>
      <c r="X7" s="5">
        <f>SUMIF('Unplanned Outputs'!$E$4:$E$498,Analysis!$Q7,'Unplanned Outputs'!$N$4:$N$498)</f>
        <v>0</v>
      </c>
      <c r="Y7" s="5">
        <f>SUMIF('Unplanned Outputs'!$E$4:$E$498,Analysis!$Q7,'Unplanned Outputs'!$R$4:$R$498)</f>
        <v>0</v>
      </c>
      <c r="Z7" s="5">
        <f>SUMIF('Unplanned Outputs'!$E$4:$E$498,Analysis!$Q7,'Unplanned Outputs'!$V$4:$V$498)</f>
        <v>0</v>
      </c>
      <c r="AA7" s="13"/>
      <c r="AB7" s="29">
        <f t="shared" ca="1" si="0"/>
        <v>0</v>
      </c>
      <c r="AC7" s="29">
        <f t="shared" si="1"/>
        <v>0</v>
      </c>
      <c r="AD7" s="41">
        <f t="shared" ca="1" si="2"/>
        <v>0</v>
      </c>
      <c r="AE7" s="49">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c r="AI7" s="25" t="s">
        <v>749</v>
      </c>
      <c r="AJ7" s="5">
        <f ca="1">SUMIF(INDIRECT("'Output 1'!$H$4:$H$"&amp;$C$4),Analysis!AI7,INDIRECT("'Output 1'!$m$4:$m$"&amp;$C$4))+SUMIF(INDIRECT("'Output 1'!$H$4:$H$"&amp;$C$4),Analysis!AI7,INDIRECT("'Output 1'!$Q$4:$Q$"&amp;$C$4))</f>
        <v>0</v>
      </c>
      <c r="AK7" s="5">
        <f ca="1">SUMIF(INDIRECT("'Output 1'!$H$4:$H$"&amp;$C$4),Analysis!AI7,INDIRECT("'Output 1'!$U$4:$U$"&amp;$C$4))</f>
        <v>0</v>
      </c>
      <c r="AL7" s="5">
        <f ca="1">SUMIF(INDIRECT("'Output 1'!$H$4:$H$"&amp;$C$4),Analysis!AI7,INDIRECT("'Output 1'!$Y$4:$Y$"&amp;$C$4))</f>
        <v>0</v>
      </c>
    </row>
    <row r="8" spans="1:38">
      <c r="A8" t="s">
        <v>441</v>
      </c>
      <c r="B8" s="7">
        <f>'Output 5'!A3</f>
        <v>3</v>
      </c>
      <c r="C8" s="7">
        <f t="shared" si="3"/>
        <v>7</v>
      </c>
      <c r="E8" t="str">
        <f>'Output 2'!$B$4</f>
        <v>O.2</v>
      </c>
      <c r="F8" t="str">
        <f>'Output 2'!$D$4</f>
        <v>O.2.1</v>
      </c>
      <c r="G8" s="4">
        <f>'Output 2'!$K$4/'Output 2'!$F$4</f>
        <v>0</v>
      </c>
      <c r="H8" s="4">
        <f>'Output 2'!M$4/'Output 2'!$F$4</f>
        <v>0</v>
      </c>
      <c r="I8" s="4">
        <f>('Output 2'!O$4)/'Output 2'!$F$4</f>
        <v>0</v>
      </c>
      <c r="J8" s="4">
        <f>('Output 2'!Q$4)/'Output 2'!$F$4</f>
        <v>0</v>
      </c>
      <c r="K8" s="4">
        <f>('Output 2'!U$4)/'Output 2'!$F$4</f>
        <v>0.5</v>
      </c>
      <c r="L8" s="28">
        <f>H8+J8</f>
        <v>0</v>
      </c>
      <c r="M8" s="4">
        <f>('Output 2'!S$4)/'Output 2'!$F$4</f>
        <v>0.5</v>
      </c>
      <c r="N8" s="4">
        <f>('Output 2'!U$4)/'Output 2'!$F$4</f>
        <v>0.5</v>
      </c>
      <c r="O8" s="28">
        <f>L8+N8</f>
        <v>0.5</v>
      </c>
      <c r="Q8" s="25">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5">
        <f ca="1">SUMIF(INDIRECT("'Output 1'!$H$4:$H$"&amp;$C$4),Analysis!Q8,INDIRECT("'Output 1'!$Y$4:$Y$"&amp;$C$4))
+SUMIF(INDIRECT("'Output 2'!$H$4:$H$"&amp;$C$5),Analysis!Q8,INDIRECT("'Output 2'!$Y$4:$Y$"&amp;$C$5))
+SUMIF(INDIRECT("'Output 3'!$H$4:$H$"&amp;$C$6),Analysis!Q8,INDIRECT("'Output 3'!$Y$4:$Y$"&amp;$C$6))
+SUMIF(INDIRECT("'Output 4'!$H$4:$H$"&amp;$C$7),Analysis!Q8,INDIRECT("'Output 4'!$Y$4:$Y$"&amp;$C$7))
+SUMIF(INDIRECT("'Output 5'!$H$4:$H$"&amp;$C$8),Analysis!Q8,INDIRECT("'Output 5'!$Y$4:$Y$"&amp;$C$8))
+SUMIF(INDIRECT("'Output 6'!$H$4:$H$"&amp;$C$9),Analysis!Q8,INDIRECT("'Output 6'!$Y$4:$Y$"&amp;$C$9))
+SUMIF(INDIRECT("'Output 7'!$H$4:$H$"&amp;$C$10),Analysis!Q8,INDIRECT("'Output 7'!$Y$4:$Y$"&amp;$C$10))
+SUMIF(INDIRECT("'Output 8'!$H$4:$H$"&amp;$C$11),Analysis!Q8,INDIRECT("'Output 8'!$Y$4:$Y$"&amp;$C$11))
+SUMIF(INDIRECT("'Output 9'!$H$4:$H$"&amp;$C$12),Analysis!Q8,INDIRECT("'Output 9'!$Y$4:$Y$"&amp;$C$12))
+SUMIF(INDIRECT("'Output 10'!$H$4:$H$"&amp;$C$13),Analysis!Q8,INDIRECT("'Output 10'!$Y$4:$Y$"&amp;$C$13))</f>
        <v>0</v>
      </c>
      <c r="V8" s="25"/>
      <c r="W8" s="5">
        <f>SUMIF('Unplanned Outputs'!$E$4:$E$498,Analysis!$Q8,'Unplanned Outputs'!$J$4:$J$498)</f>
        <v>0</v>
      </c>
      <c r="X8" s="5">
        <f>SUMIF('Unplanned Outputs'!$E$4:$E$498,Analysis!$Q8,'Unplanned Outputs'!$N$4:$N$498)</f>
        <v>0</v>
      </c>
      <c r="Y8" s="5">
        <f>SUMIF('Unplanned Outputs'!$E$4:$E$498,Analysis!$Q8,'Unplanned Outputs'!$R$4:$R$498)</f>
        <v>0</v>
      </c>
      <c r="Z8" s="5">
        <f>SUMIF('Unplanned Outputs'!$E$4:$E$498,Analysis!$Q8,'Unplanned Outputs'!$V$4:$V$498)</f>
        <v>0</v>
      </c>
      <c r="AA8" s="13"/>
      <c r="AB8" s="29">
        <f t="shared" ca="1" si="0"/>
        <v>0</v>
      </c>
      <c r="AC8" s="29">
        <f t="shared" si="1"/>
        <v>0</v>
      </c>
      <c r="AD8" s="41">
        <f t="shared" ca="1" si="2"/>
        <v>0</v>
      </c>
      <c r="AE8" s="49">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c r="AI8" s="25">
        <v>1.2</v>
      </c>
      <c r="AJ8" s="5">
        <f ca="1">SUMIF(INDIRECT("'Output 1'!$H$4:$H$"&amp;$C$4),Analysis!AI8,INDIRECT("'Output 1'!$m$4:$m$"&amp;$C$4))+SUMIF(INDIRECT("'Output 1'!$H$4:$H$"&amp;$C$4),Analysis!AI8,INDIRECT("'Output 1'!$Q$4:$Q$"&amp;$C$4))</f>
        <v>0</v>
      </c>
      <c r="AK8" s="5">
        <f ca="1">SUMIF(INDIRECT("'Output 1'!$H$4:$H$"&amp;$C$4),Analysis!AI8,INDIRECT("'Output 1'!$U$4:$U$"&amp;$C$4))</f>
        <v>0</v>
      </c>
      <c r="AL8" s="5">
        <f ca="1">SUMIF(INDIRECT("'Output 1'!$H$4:$H$"&amp;$C$4),Analysis!AI8,INDIRECT("'Output 1'!$Y$4:$Y$"&amp;$C$4))</f>
        <v>0</v>
      </c>
    </row>
    <row r="9" spans="1:38">
      <c r="A9" t="s">
        <v>480</v>
      </c>
      <c r="B9" s="7">
        <f>'Output 6'!A3</f>
        <v>2</v>
      </c>
      <c r="C9" s="7">
        <f t="shared" si="3"/>
        <v>6</v>
      </c>
      <c r="F9" t="str">
        <f>'Output 2'!$D$5</f>
        <v>O.2.2</v>
      </c>
      <c r="G9" s="4">
        <f>'Output 2'!K$5/'Output 2'!$F$5</f>
        <v>0</v>
      </c>
      <c r="H9" s="4">
        <f>'Output 2'!M$5/'Output 2'!$F$5</f>
        <v>0</v>
      </c>
      <c r="I9" s="4">
        <f>('Output 2'!O$5)/'Output 2'!$F$5</f>
        <v>0</v>
      </c>
      <c r="J9" s="4">
        <f>('Output 2'!Q$5)/'Output 2'!$F$5</f>
        <v>0</v>
      </c>
      <c r="K9" s="4">
        <f>('Output 2'!U$5)/'Output 2'!$F$5</f>
        <v>0.18</v>
      </c>
      <c r="L9" s="28">
        <f t="shared" ref="L9:L34" si="6">H9+J9</f>
        <v>0</v>
      </c>
      <c r="M9" s="4">
        <f>('Output 2'!S$5)/'Output 2'!$F$5</f>
        <v>0.2</v>
      </c>
      <c r="N9" s="4">
        <f>('Output 2'!U$5)/'Output 2'!$F$5</f>
        <v>0.18</v>
      </c>
      <c r="O9" s="28">
        <f t="shared" ref="O9:O25" si="7">L9+N9</f>
        <v>0.18</v>
      </c>
      <c r="Q9" s="25" t="s">
        <v>750</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5">
        <f ca="1">SUMIF(INDIRECT("'Output 1'!$H$4:$H$"&amp;$C$4),Analysis!Q9,INDIRECT("'Output 1'!$Y$4:$Y$"&amp;$C$4))
+SUMIF(INDIRECT("'Output 2'!$H$4:$H$"&amp;$C$5),Analysis!Q9,INDIRECT("'Output 2'!$Y$4:$Y$"&amp;$C$5))
+SUMIF(INDIRECT("'Output 3'!$H$4:$H$"&amp;$C$6),Analysis!Q9,INDIRECT("'Output 3'!$Y$4:$Y$"&amp;$C$6))
+SUMIF(INDIRECT("'Output 4'!$H$4:$H$"&amp;$C$7),Analysis!Q9,INDIRECT("'Output 4'!$Y$4:$Y$"&amp;$C$7))
+SUMIF(INDIRECT("'Output 5'!$H$4:$H$"&amp;$C$8),Analysis!Q9,INDIRECT("'Output 5'!$Y$4:$Y$"&amp;$C$8))
+SUMIF(INDIRECT("'Output 6'!$H$4:$H$"&amp;$C$9),Analysis!Q9,INDIRECT("'Output 6'!$Y$4:$Y$"&amp;$C$9))
+SUMIF(INDIRECT("'Output 7'!$H$4:$H$"&amp;$C$10),Analysis!Q9,INDIRECT("'Output 7'!$Y$4:$Y$"&amp;$C$10))
+SUMIF(INDIRECT("'Output 8'!$H$4:$H$"&amp;$C$11),Analysis!Q9,INDIRECT("'Output 8'!$Y$4:$Y$"&amp;$C$11))
+SUMIF(INDIRECT("'Output 9'!$H$4:$H$"&amp;$C$12),Analysis!Q9,INDIRECT("'Output 9'!$Y$4:$Y$"&amp;$C$12))
+SUMIF(INDIRECT("'Output 10'!$H$4:$H$"&amp;$C$13),Analysis!Q9,INDIRECT("'Output 10'!$Y$4:$Y$"&amp;$C$13))</f>
        <v>0</v>
      </c>
      <c r="V9" s="25"/>
      <c r="W9" s="5">
        <f>SUMIF('Unplanned Outputs'!$E$4:$E$498,Analysis!$Q9,'Unplanned Outputs'!$J$4:$J$498)</f>
        <v>0</v>
      </c>
      <c r="X9" s="5">
        <f>SUMIF('Unplanned Outputs'!$E$4:$E$498,Analysis!$Q9,'Unplanned Outputs'!$N$4:$N$498)</f>
        <v>0</v>
      </c>
      <c r="Y9" s="5">
        <f>SUMIF('Unplanned Outputs'!$E$4:$E$498,Analysis!$Q9,'Unplanned Outputs'!$R$4:$R$498)</f>
        <v>0</v>
      </c>
      <c r="Z9" s="5">
        <f>SUMIF('Unplanned Outputs'!$E$4:$E$498,Analysis!$Q9,'Unplanned Outputs'!$V$4:$V$498)</f>
        <v>0</v>
      </c>
      <c r="AA9" s="13"/>
      <c r="AB9" s="29">
        <f t="shared" ca="1" si="0"/>
        <v>0</v>
      </c>
      <c r="AC9" s="29">
        <f t="shared" si="1"/>
        <v>0</v>
      </c>
      <c r="AD9" s="41">
        <f t="shared" ca="1" si="2"/>
        <v>0</v>
      </c>
      <c r="AE9" s="49">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c r="AI9" s="25" t="s">
        <v>750</v>
      </c>
      <c r="AJ9" s="5">
        <f ca="1">SUMIF(INDIRECT("'Output 1'!$H$4:$H$"&amp;$C$4),Analysis!AI9,INDIRECT("'Output 1'!$m$4:$m$"&amp;$C$4))+SUMIF(INDIRECT("'Output 1'!$H$4:$H$"&amp;$C$4),Analysis!AI9,INDIRECT("'Output 1'!$Q$4:$Q$"&amp;$C$4))</f>
        <v>0</v>
      </c>
      <c r="AK9" s="5">
        <f ca="1">SUMIF(INDIRECT("'Output 1'!$H$4:$H$"&amp;$C$4),Analysis!AI9,INDIRECT("'Output 1'!$U$4:$U$"&amp;$C$4))</f>
        <v>0</v>
      </c>
      <c r="AL9" s="5">
        <f ca="1">SUMIF(INDIRECT("'Output 1'!$H$4:$H$"&amp;$C$4),Analysis!AI9,INDIRECT("'Output 1'!$Y$4:$Y$"&amp;$C$4))</f>
        <v>0</v>
      </c>
    </row>
    <row r="10" spans="1:38">
      <c r="A10" t="s">
        <v>519</v>
      </c>
      <c r="B10" s="7">
        <f>'Output 7'!A3</f>
        <v>3</v>
      </c>
      <c r="C10" s="7">
        <f t="shared" si="3"/>
        <v>7</v>
      </c>
      <c r="F10" t="str">
        <f>'Output 2'!$D$5</f>
        <v>O.2.2</v>
      </c>
      <c r="G10" s="4" t="e">
        <f>'Output 2'!#REF!/'Output 2'!#REF!</f>
        <v>#REF!</v>
      </c>
      <c r="H10" s="4">
        <f>'Output 2'!M$6/'Output 2'!$F$6</f>
        <v>0</v>
      </c>
      <c r="I10" s="4">
        <f>('Output 2'!O$6)/'Output 2'!$F$6</f>
        <v>0</v>
      </c>
      <c r="J10" s="4">
        <f>('Output 2'!Q$6)/'Output 2'!$F$6</f>
        <v>0</v>
      </c>
      <c r="K10" s="4">
        <f>('Output 2'!U$6)/'Output 2'!$F$6</f>
        <v>0.1</v>
      </c>
      <c r="L10" s="28">
        <f t="shared" si="6"/>
        <v>0</v>
      </c>
      <c r="M10" s="4" t="e">
        <f>('Output 2'!#REF!)/'Output 2'!#REF!</f>
        <v>#REF!</v>
      </c>
      <c r="N10" s="4" t="e">
        <f>('Output 2'!#REF!)/'Output 2'!#REF!</f>
        <v>#REF!</v>
      </c>
      <c r="O10" s="28" t="e">
        <f t="shared" si="7"/>
        <v>#REF!</v>
      </c>
      <c r="Q10" s="25" t="s">
        <v>751</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5">
        <f ca="1">SUMIF(INDIRECT("'Output 1'!$H$4:$H$"&amp;$C$4),Analysis!Q10,INDIRECT("'Output 1'!$Y$4:$Y$"&amp;$C$4))
+SUMIF(INDIRECT("'Output 2'!$H$4:$H$"&amp;$C$5),Analysis!Q10,INDIRECT("'Output 2'!$Y$4:$Y$"&amp;$C$5))
+SUMIF(INDIRECT("'Output 3'!$H$4:$H$"&amp;$C$6),Analysis!Q10,INDIRECT("'Output 3'!$Y$4:$Y$"&amp;$C$6))
+SUMIF(INDIRECT("'Output 4'!$H$4:$H$"&amp;$C$7),Analysis!Q10,INDIRECT("'Output 4'!$Y$4:$Y$"&amp;$C$7))
+SUMIF(INDIRECT("'Output 5'!$H$4:$H$"&amp;$C$8),Analysis!Q10,INDIRECT("'Output 5'!$Y$4:$Y$"&amp;$C$8))
+SUMIF(INDIRECT("'Output 6'!$H$4:$H$"&amp;$C$9),Analysis!Q10,INDIRECT("'Output 6'!$Y$4:$Y$"&amp;$C$9))
+SUMIF(INDIRECT("'Output 7'!$H$4:$H$"&amp;$C$10),Analysis!Q10,INDIRECT("'Output 7'!$Y$4:$Y$"&amp;$C$10))
+SUMIF(INDIRECT("'Output 8'!$H$4:$H$"&amp;$C$11),Analysis!Q10,INDIRECT("'Output 8'!$Y$4:$Y$"&amp;$C$11))
+SUMIF(INDIRECT("'Output 9'!$H$4:$H$"&amp;$C$12),Analysis!Q10,INDIRECT("'Output 9'!$Y$4:$Y$"&amp;$C$12))
+SUMIF(INDIRECT("'Output 10'!$H$4:$H$"&amp;$C$13),Analysis!Q10,INDIRECT("'Output 10'!$Y$4:$Y$"&amp;$C$13))</f>
        <v>0</v>
      </c>
      <c r="V10" s="25"/>
      <c r="W10" s="5">
        <f>SUMIF('Unplanned Outputs'!$E$4:$E$498,Analysis!$Q10,'Unplanned Outputs'!$J$4:$J$498)</f>
        <v>0</v>
      </c>
      <c r="X10" s="5">
        <f>SUMIF('Unplanned Outputs'!$E$4:$E$498,Analysis!$Q10,'Unplanned Outputs'!$N$4:$N$498)</f>
        <v>0</v>
      </c>
      <c r="Y10" s="5">
        <f>SUMIF('Unplanned Outputs'!$E$4:$E$498,Analysis!$Q10,'Unplanned Outputs'!$R$4:$R$498)</f>
        <v>0</v>
      </c>
      <c r="Z10" s="5">
        <f>SUMIF('Unplanned Outputs'!$E$4:$E$498,Analysis!$Q10,'Unplanned Outputs'!$V$4:$V$498)</f>
        <v>0</v>
      </c>
      <c r="AA10" s="13"/>
      <c r="AB10" s="29">
        <f t="shared" ca="1" si="0"/>
        <v>0</v>
      </c>
      <c r="AC10" s="29">
        <f t="shared" si="1"/>
        <v>0</v>
      </c>
      <c r="AD10" s="41">
        <f t="shared" ca="1" si="2"/>
        <v>0</v>
      </c>
      <c r="AE10" s="49">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c r="AI10" s="25" t="s">
        <v>751</v>
      </c>
      <c r="AJ10" s="5">
        <f ca="1">SUMIF(INDIRECT("'Output 1'!$H$4:$H$"&amp;$C$4),Analysis!AI10,INDIRECT("'Output 1'!$m$4:$m$"&amp;$C$4))+SUMIF(INDIRECT("'Output 1'!$H$4:$H$"&amp;$C$4),Analysis!AI10,INDIRECT("'Output 1'!$Q$4:$Q$"&amp;$C$4))</f>
        <v>0</v>
      </c>
      <c r="AK10" s="5">
        <f ca="1">SUMIF(INDIRECT("'Output 1'!$H$4:$H$"&amp;$C$4),Analysis!AI10,INDIRECT("'Output 1'!$U$4:$U$"&amp;$C$4))</f>
        <v>0</v>
      </c>
      <c r="AL10" s="5">
        <f ca="1">SUMIF(INDIRECT("'Output 1'!$H$4:$H$"&amp;$C$4),Analysis!AI10,INDIRECT("'Output 1'!$Y$4:$Y$"&amp;$C$4))</f>
        <v>0</v>
      </c>
    </row>
    <row r="11" spans="1:38">
      <c r="A11" t="s">
        <v>561</v>
      </c>
      <c r="B11" s="7">
        <f>'Output 8'!A3</f>
        <v>3</v>
      </c>
      <c r="C11" s="7">
        <f t="shared" si="3"/>
        <v>7</v>
      </c>
      <c r="E11" t="str">
        <f>'Output 3'!$B$4</f>
        <v>O.3</v>
      </c>
      <c r="F11" t="str">
        <f>'Output 3'!$D$4</f>
        <v>O.3.1</v>
      </c>
      <c r="G11" s="4" t="e">
        <f>'Output 3'!#REF!/'Output 3'!$F$4</f>
        <v>#REF!</v>
      </c>
      <c r="H11" s="4">
        <f>'Output 3'!M$4/'Output 3'!$F$4</f>
        <v>0</v>
      </c>
      <c r="I11" s="4">
        <f>('Output 3'!O$4)/'Output 3'!$F$4</f>
        <v>0</v>
      </c>
      <c r="J11" s="4">
        <f>('Output 3'!Q$4)/'Output 3'!$F$4</f>
        <v>0</v>
      </c>
      <c r="K11" s="4">
        <f>('Output 3'!U$4)/'Output 3'!$F$4</f>
        <v>1</v>
      </c>
      <c r="L11" s="28">
        <f t="shared" si="6"/>
        <v>0</v>
      </c>
      <c r="M11" s="4" t="e">
        <f>('Output 3'!#REF!)/'Output 3'!$F$4</f>
        <v>#REF!</v>
      </c>
      <c r="N11" s="4" t="e">
        <f>('Output 3'!T$5)/'Output 3'!$F$4</f>
        <v>#VALUE!</v>
      </c>
      <c r="O11" s="28" t="e">
        <f t="shared" si="7"/>
        <v>#VALUE!</v>
      </c>
      <c r="Q11" s="25" t="s">
        <v>752</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5">
        <f ca="1">SUMIF(INDIRECT("'Output 1'!$H$4:$H$"&amp;$C$4),Analysis!Q11,INDIRECT("'Output 1'!$Y$4:$Y$"&amp;$C$4))
+SUMIF(INDIRECT("'Output 2'!$H$4:$H$"&amp;$C$5),Analysis!Q11,INDIRECT("'Output 2'!$Y$4:$Y$"&amp;$C$5))
+SUMIF(INDIRECT("'Output 3'!$H$4:$H$"&amp;$C$6),Analysis!Q11,INDIRECT("'Output 3'!$Y$4:$Y$"&amp;$C$6))
+SUMIF(INDIRECT("'Output 4'!$H$4:$H$"&amp;$C$7),Analysis!Q11,INDIRECT("'Output 4'!$Y$4:$Y$"&amp;$C$7))
+SUMIF(INDIRECT("'Output 5'!$H$4:$H$"&amp;$C$8),Analysis!Q11,INDIRECT("'Output 5'!$Y$4:$Y$"&amp;$C$8))
+SUMIF(INDIRECT("'Output 6'!$H$4:$H$"&amp;$C$9),Analysis!Q11,INDIRECT("'Output 6'!$Y$4:$Y$"&amp;$C$9))
+SUMIF(INDIRECT("'Output 7'!$H$4:$H$"&amp;$C$10),Analysis!Q11,INDIRECT("'Output 7'!$Y$4:$Y$"&amp;$C$10))
+SUMIF(INDIRECT("'Output 8'!$H$4:$H$"&amp;$C$11),Analysis!Q11,INDIRECT("'Output 8'!$Y$4:$Y$"&amp;$C$11))
+SUMIF(INDIRECT("'Output 9'!$H$4:$H$"&amp;$C$12),Analysis!Q11,INDIRECT("'Output 9'!$Y$4:$Y$"&amp;$C$12))
+SUMIF(INDIRECT("'Output 10'!$H$4:$H$"&amp;$C$13),Analysis!Q11,INDIRECT("'Output 10'!$Y$4:$Y$"&amp;$C$13))</f>
        <v>0</v>
      </c>
      <c r="V11" s="25"/>
      <c r="W11" s="5">
        <f>SUMIF('Unplanned Outputs'!$E$4:$E$498,Analysis!$Q11,'Unplanned Outputs'!$J$4:$J$498)</f>
        <v>0</v>
      </c>
      <c r="X11" s="5">
        <f>SUMIF('Unplanned Outputs'!$E$4:$E$498,Analysis!$Q11,'Unplanned Outputs'!$N$4:$N$498)</f>
        <v>0</v>
      </c>
      <c r="Y11" s="5">
        <f>SUMIF('Unplanned Outputs'!$E$4:$E$498,Analysis!$Q11,'Unplanned Outputs'!$R$4:$R$498)</f>
        <v>0</v>
      </c>
      <c r="Z11" s="5">
        <f>SUMIF('Unplanned Outputs'!$E$4:$E$498,Analysis!$Q11,'Unplanned Outputs'!$V$4:$V$498)</f>
        <v>0</v>
      </c>
      <c r="AA11" s="13"/>
      <c r="AB11" s="29">
        <f t="shared" ca="1" si="0"/>
        <v>0</v>
      </c>
      <c r="AC11" s="29">
        <f t="shared" si="1"/>
        <v>0</v>
      </c>
      <c r="AD11" s="41">
        <f t="shared" ca="1" si="2"/>
        <v>0</v>
      </c>
      <c r="AE11" s="49">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c r="AI11" s="25" t="s">
        <v>752</v>
      </c>
      <c r="AJ11" s="5">
        <f ca="1">SUMIF(INDIRECT("'Output 1'!$H$4:$H$"&amp;$C$4),Analysis!AI11,INDIRECT("'Output 1'!$m$4:$m$"&amp;$C$4))+SUMIF(INDIRECT("'Output 1'!$H$4:$H$"&amp;$C$4),Analysis!AI11,INDIRECT("'Output 1'!$Q$4:$Q$"&amp;$C$4))</f>
        <v>0</v>
      </c>
      <c r="AK11" s="5">
        <f ca="1">SUMIF(INDIRECT("'Output 1'!$H$4:$H$"&amp;$C$4),Analysis!AI11,INDIRECT("'Output 1'!$U$4:$U$"&amp;$C$4))</f>
        <v>0</v>
      </c>
      <c r="AL11" s="5">
        <f ca="1">SUMIF(INDIRECT("'Output 1'!$H$4:$H$"&amp;$C$4),Analysis!AI11,INDIRECT("'Output 1'!$Y$4:$Y$"&amp;$C$4))</f>
        <v>0</v>
      </c>
    </row>
    <row r="12" spans="1:38">
      <c r="A12" t="s">
        <v>599</v>
      </c>
      <c r="B12" s="7">
        <f>'Output 9'!A3</f>
        <v>4</v>
      </c>
      <c r="C12" s="7">
        <f t="shared" si="3"/>
        <v>8</v>
      </c>
      <c r="F12" t="str">
        <f>'Output 3'!$D$5</f>
        <v>O.3.2</v>
      </c>
      <c r="G12" s="4" t="e">
        <f>'Output 3'!#REF!/'Output 3'!$F$5</f>
        <v>#REF!</v>
      </c>
      <c r="H12" s="4">
        <f>'Output 3'!M$5/'Output 3'!$F$5</f>
        <v>0</v>
      </c>
      <c r="I12" s="4">
        <f>('Output 3'!Q$5)/'Output 3'!$F$5</f>
        <v>0</v>
      </c>
      <c r="J12" s="4">
        <f>('Output 3'!$Q$5)/'Output 3'!$F$5</f>
        <v>0</v>
      </c>
      <c r="K12" s="4">
        <f>('Output 3'!U$5)/'Output 3'!$F$5</f>
        <v>1</v>
      </c>
      <c r="L12" s="28">
        <f t="shared" si="6"/>
        <v>0</v>
      </c>
      <c r="M12" s="4" t="e">
        <f>('Output 3'!#REF!)/'Output 3'!$F$5</f>
        <v>#REF!</v>
      </c>
      <c r="N12" s="4" t="e">
        <f>('Output 3'!#REF!)/'Output 3'!$F$5</f>
        <v>#REF!</v>
      </c>
      <c r="O12" s="28" t="e">
        <f t="shared" si="7"/>
        <v>#REF!</v>
      </c>
      <c r="Q12" s="25">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5">
        <f ca="1">SUMIF(INDIRECT("'Output 1'!$H$4:$H$"&amp;$C$4),Analysis!Q12,INDIRECT("'Output 1'!$Y$4:$Y$"&amp;$C$4))
+SUMIF(INDIRECT("'Output 2'!$H$4:$H$"&amp;$C$5),Analysis!Q12,INDIRECT("'Output 2'!$Y$4:$Y$"&amp;$C$5))
+SUMIF(INDIRECT("'Output 3'!$H$4:$H$"&amp;$C$6),Analysis!Q12,INDIRECT("'Output 3'!$Y$4:$Y$"&amp;$C$6))
+SUMIF(INDIRECT("'Output 4'!$H$4:$H$"&amp;$C$7),Analysis!Q12,INDIRECT("'Output 4'!$Y$4:$Y$"&amp;$C$7))
+SUMIF(INDIRECT("'Output 5'!$H$4:$H$"&amp;$C$8),Analysis!Q12,INDIRECT("'Output 5'!$Y$4:$Y$"&amp;$C$8))
+SUMIF(INDIRECT("'Output 6'!$H$4:$H$"&amp;$C$9),Analysis!Q12,INDIRECT("'Output 6'!$Y$4:$Y$"&amp;$C$9))
+SUMIF(INDIRECT("'Output 7'!$H$4:$H$"&amp;$C$10),Analysis!Q12,INDIRECT("'Output 7'!$Y$4:$Y$"&amp;$C$10))
+SUMIF(INDIRECT("'Output 8'!$H$4:$H$"&amp;$C$11),Analysis!Q12,INDIRECT("'Output 8'!$Y$4:$Y$"&amp;$C$11))
+SUMIF(INDIRECT("'Output 9'!$H$4:$H$"&amp;$C$12),Analysis!Q12,INDIRECT("'Output 9'!$Y$4:$Y$"&amp;$C$12))
+SUMIF(INDIRECT("'Output 10'!$H$4:$H$"&amp;$C$13),Analysis!Q12,INDIRECT("'Output 10'!$Y$4:$Y$"&amp;$C$13))</f>
        <v>0</v>
      </c>
      <c r="V12" s="25"/>
      <c r="W12" s="5">
        <f>SUMIF('Unplanned Outputs'!$E$4:$E$498,Analysis!$Q12,'Unplanned Outputs'!$J$4:$J$498)</f>
        <v>0</v>
      </c>
      <c r="X12" s="5">
        <f>SUMIF('Unplanned Outputs'!$E$4:$E$498,Analysis!$Q12,'Unplanned Outputs'!$N$4:$N$498)</f>
        <v>0</v>
      </c>
      <c r="Y12" s="5">
        <f>SUMIF('Unplanned Outputs'!$E$4:$E$498,Analysis!$Q12,'Unplanned Outputs'!$R$4:$R$498)</f>
        <v>0</v>
      </c>
      <c r="Z12" s="5">
        <f>SUMIF('Unplanned Outputs'!$E$4:$E$498,Analysis!$Q12,'Unplanned Outputs'!$V$4:$V$498)</f>
        <v>0</v>
      </c>
      <c r="AA12" s="13"/>
      <c r="AB12" s="29">
        <f t="shared" ca="1" si="0"/>
        <v>0</v>
      </c>
      <c r="AC12" s="29">
        <f t="shared" si="1"/>
        <v>0</v>
      </c>
      <c r="AD12" s="41">
        <f t="shared" ca="1" si="2"/>
        <v>0</v>
      </c>
      <c r="AE12" s="49">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c r="AI12" s="25">
        <v>1.3</v>
      </c>
      <c r="AJ12" s="5">
        <f ca="1">SUMIF(INDIRECT("'Output 1'!$H$4:$H$"&amp;$C$4),Analysis!AI12,INDIRECT("'Output 1'!$m$4:$m$"&amp;$C$4))+SUMIF(INDIRECT("'Output 1'!$H$4:$H$"&amp;$C$4),Analysis!AI12,INDIRECT("'Output 1'!$Q$4:$Q$"&amp;$C$4))</f>
        <v>0</v>
      </c>
      <c r="AK12" s="5">
        <f ca="1">SUMIF(INDIRECT("'Output 1'!$H$4:$H$"&amp;$C$4),Analysis!AI12,INDIRECT("'Output 1'!$U$4:$U$"&amp;$C$4))</f>
        <v>0</v>
      </c>
      <c r="AL12" s="5">
        <f ca="1">SUMIF(INDIRECT("'Output 1'!$H$4:$H$"&amp;$C$4),Analysis!AI12,INDIRECT("'Output 1'!$Y$4:$Y$"&amp;$C$4))</f>
        <v>0</v>
      </c>
    </row>
    <row r="13" spans="1:38">
      <c r="A13" t="s">
        <v>553</v>
      </c>
      <c r="B13" s="7">
        <f>'Output 10'!A3</f>
        <v>1</v>
      </c>
      <c r="C13" s="7">
        <f t="shared" si="3"/>
        <v>5</v>
      </c>
      <c r="F13" t="e">
        <f>'Output 3'!#REF!</f>
        <v>#REF!</v>
      </c>
      <c r="G13" s="4" t="e">
        <f>'Output 3'!#REF!/'Output 3'!#REF!</f>
        <v>#REF!</v>
      </c>
      <c r="H13" s="4" t="e">
        <f>'Output 3'!#REF!/'Output 3'!#REF!</f>
        <v>#REF!</v>
      </c>
      <c r="I13" s="4" t="e">
        <f>('Output 3'!#REF!)/'Output 3'!#REF!</f>
        <v>#REF!</v>
      </c>
      <c r="J13" s="4" t="e">
        <f>('Output 3'!#REF!)/'Output 3'!#REF!</f>
        <v>#REF!</v>
      </c>
      <c r="K13" s="4" t="e">
        <f>('Output 3'!#REF!)/'Output 3'!#REF!</f>
        <v>#REF!</v>
      </c>
      <c r="L13" s="28" t="e">
        <f t="shared" si="6"/>
        <v>#REF!</v>
      </c>
      <c r="M13" s="4" t="e">
        <f>('Output 3'!#REF!)/'Output 3'!#REF!</f>
        <v>#REF!</v>
      </c>
      <c r="N13" s="4" t="e">
        <f>('Output 3'!#REF!)/'Output 3'!#REF!</f>
        <v>#REF!</v>
      </c>
      <c r="O13" s="28" t="e">
        <f t="shared" si="7"/>
        <v>#REF!</v>
      </c>
      <c r="Q13" s="25" t="s">
        <v>753</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5">
        <f ca="1">SUMIF(INDIRECT("'Output 1'!$H$4:$H$"&amp;$C$4),Analysis!Q13,INDIRECT("'Output 1'!$Y$4:$Y$"&amp;$C$4))
+SUMIF(INDIRECT("'Output 2'!$H$4:$H$"&amp;$C$5),Analysis!Q13,INDIRECT("'Output 2'!$Y$4:$Y$"&amp;$C$5))
+SUMIF(INDIRECT("'Output 3'!$H$4:$H$"&amp;$C$6),Analysis!Q13,INDIRECT("'Output 3'!$Y$4:$Y$"&amp;$C$6))
+SUMIF(INDIRECT("'Output 4'!$H$4:$H$"&amp;$C$7),Analysis!Q13,INDIRECT("'Output 4'!$Y$4:$Y$"&amp;$C$7))
+SUMIF(INDIRECT("'Output 5'!$H$4:$H$"&amp;$C$8),Analysis!Q13,INDIRECT("'Output 5'!$Y$4:$Y$"&amp;$C$8))
+SUMIF(INDIRECT("'Output 6'!$H$4:$H$"&amp;$C$9),Analysis!Q13,INDIRECT("'Output 6'!$Y$4:$Y$"&amp;$C$9))
+SUMIF(INDIRECT("'Output 7'!$H$4:$H$"&amp;$C$10),Analysis!Q13,INDIRECT("'Output 7'!$Y$4:$Y$"&amp;$C$10))
+SUMIF(INDIRECT("'Output 8'!$H$4:$H$"&amp;$C$11),Analysis!Q13,INDIRECT("'Output 8'!$Y$4:$Y$"&amp;$C$11))
+SUMIF(INDIRECT("'Output 9'!$H$4:$H$"&amp;$C$12),Analysis!Q13,INDIRECT("'Output 9'!$Y$4:$Y$"&amp;$C$12))
+SUMIF(INDIRECT("'Output 10'!$H$4:$H$"&amp;$C$13),Analysis!Q13,INDIRECT("'Output 10'!$Y$4:$Y$"&amp;$C$13))</f>
        <v>0</v>
      </c>
      <c r="V13" s="25"/>
      <c r="W13" s="5">
        <f>SUMIF('Unplanned Outputs'!$E$4:$E$498,Analysis!$Q13,'Unplanned Outputs'!$J$4:$J$498)</f>
        <v>0</v>
      </c>
      <c r="X13" s="5">
        <f>SUMIF('Unplanned Outputs'!$E$4:$E$498,Analysis!$Q13,'Unplanned Outputs'!$N$4:$N$498)</f>
        <v>0</v>
      </c>
      <c r="Y13" s="5">
        <f>SUMIF('Unplanned Outputs'!$E$4:$E$498,Analysis!$Q13,'Unplanned Outputs'!$R$4:$R$498)</f>
        <v>0</v>
      </c>
      <c r="Z13" s="5">
        <f>SUMIF('Unplanned Outputs'!$E$4:$E$498,Analysis!$Q13,'Unplanned Outputs'!$V$4:$V$498)</f>
        <v>0</v>
      </c>
      <c r="AA13" s="13"/>
      <c r="AB13" s="29">
        <f t="shared" ca="1" si="0"/>
        <v>0</v>
      </c>
      <c r="AC13" s="29">
        <f t="shared" si="1"/>
        <v>0</v>
      </c>
      <c r="AD13" s="41">
        <f t="shared" ca="1" si="2"/>
        <v>0</v>
      </c>
      <c r="AE13" s="49">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c r="AI13" s="25" t="s">
        <v>753</v>
      </c>
      <c r="AJ13" s="5">
        <f ca="1">SUMIF(INDIRECT("'Output 1'!$H$4:$H$"&amp;$C$4),Analysis!AI13,INDIRECT("'Output 1'!$m$4:$m$"&amp;$C$4))+SUMIF(INDIRECT("'Output 1'!$H$4:$H$"&amp;$C$4),Analysis!AI13,INDIRECT("'Output 1'!$Q$4:$Q$"&amp;$C$4))</f>
        <v>0</v>
      </c>
      <c r="AK13" s="5">
        <f ca="1">SUMIF(INDIRECT("'Output 1'!$H$4:$H$"&amp;$C$4),Analysis!AI13,INDIRECT("'Output 1'!$U$4:$U$"&amp;$C$4))</f>
        <v>0</v>
      </c>
      <c r="AL13" s="5">
        <f ca="1">SUMIF(INDIRECT("'Output 1'!$H$4:$H$"&amp;$C$4),Analysis!AI13,INDIRECT("'Output 1'!$Y$4:$Y$"&amp;$C$4))</f>
        <v>0</v>
      </c>
    </row>
    <row r="14" spans="1:38">
      <c r="E14" t="str">
        <f>'Output 4'!$B$4</f>
        <v>O.4</v>
      </c>
      <c r="F14" t="str">
        <f>'Output 4'!$D4</f>
        <v>O.4.1</v>
      </c>
      <c r="G14" s="4" t="e">
        <f>'Output 4'!#REF!/'Output 4'!$F$4</f>
        <v>#REF!</v>
      </c>
      <c r="H14" s="4">
        <f>'Output 4'!M$4/'Output 4'!$F$4</f>
        <v>0</v>
      </c>
      <c r="I14" s="4">
        <f>('Output 4'!O$4)/'Output 4'!$F$4</f>
        <v>0</v>
      </c>
      <c r="J14" s="4">
        <f>('Output 4'!Q$4)/'Output 4'!$F$4</f>
        <v>0</v>
      </c>
      <c r="K14" s="4">
        <f>('Output 4'!U$4)/'Output 4'!$F$4</f>
        <v>0</v>
      </c>
      <c r="L14" s="28">
        <f t="shared" si="6"/>
        <v>0</v>
      </c>
      <c r="M14" s="4">
        <f>('Output 4'!S$4)/'Output 4'!$F$4</f>
        <v>0</v>
      </c>
      <c r="N14" s="4">
        <f>('Output 4'!U$4)/'Output 4'!$F$4</f>
        <v>0</v>
      </c>
      <c r="O14" s="28">
        <f t="shared" si="7"/>
        <v>0</v>
      </c>
      <c r="Q14" s="25" t="s">
        <v>754</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5">
        <f ca="1">SUMIF(INDIRECT("'Output 1'!$H$4:$H$"&amp;$C$4),Analysis!Q14,INDIRECT("'Output 1'!$Y$4:$Y$"&amp;$C$4))
+SUMIF(INDIRECT("'Output 2'!$H$4:$H$"&amp;$C$5),Analysis!Q14,INDIRECT("'Output 2'!$Y$4:$Y$"&amp;$C$5))
+SUMIF(INDIRECT("'Output 3'!$H$4:$H$"&amp;$C$6),Analysis!Q14,INDIRECT("'Output 3'!$Y$4:$Y$"&amp;$C$6))
+SUMIF(INDIRECT("'Output 4'!$H$4:$H$"&amp;$C$7),Analysis!Q14,INDIRECT("'Output 4'!$Y$4:$Y$"&amp;$C$7))
+SUMIF(INDIRECT("'Output 5'!$H$4:$H$"&amp;$C$8),Analysis!Q14,INDIRECT("'Output 5'!$Y$4:$Y$"&amp;$C$8))
+SUMIF(INDIRECT("'Output 6'!$H$4:$H$"&amp;$C$9),Analysis!Q14,INDIRECT("'Output 6'!$Y$4:$Y$"&amp;$C$9))
+SUMIF(INDIRECT("'Output 7'!$H$4:$H$"&amp;$C$10),Analysis!Q14,INDIRECT("'Output 7'!$Y$4:$Y$"&amp;$C$10))
+SUMIF(INDIRECT("'Output 8'!$H$4:$H$"&amp;$C$11),Analysis!Q14,INDIRECT("'Output 8'!$Y$4:$Y$"&amp;$C$11))
+SUMIF(INDIRECT("'Output 9'!$H$4:$H$"&amp;$C$12),Analysis!Q14,INDIRECT("'Output 9'!$Y$4:$Y$"&amp;$C$12))
+SUMIF(INDIRECT("'Output 10'!$H$4:$H$"&amp;$C$13),Analysis!Q14,INDIRECT("'Output 10'!$Y$4:$Y$"&amp;$C$13))</f>
        <v>0</v>
      </c>
      <c r="V14" s="25"/>
      <c r="W14" s="5">
        <f>SUMIF('Unplanned Outputs'!$E$4:$E$498,Analysis!$Q14,'Unplanned Outputs'!$J$4:$J$498)</f>
        <v>0</v>
      </c>
      <c r="X14" s="5">
        <f>SUMIF('Unplanned Outputs'!$E$4:$E$498,Analysis!$Q14,'Unplanned Outputs'!$N$4:$N$498)</f>
        <v>0</v>
      </c>
      <c r="Y14" s="5">
        <f>SUMIF('Unplanned Outputs'!$E$4:$E$498,Analysis!$Q14,'Unplanned Outputs'!$R$4:$R$498)</f>
        <v>0</v>
      </c>
      <c r="Z14" s="5">
        <f>SUMIF('Unplanned Outputs'!$E$4:$E$498,Analysis!$Q14,'Unplanned Outputs'!$V$4:$V$498)</f>
        <v>0</v>
      </c>
      <c r="AA14" s="13"/>
      <c r="AB14" s="29">
        <f t="shared" ca="1" si="0"/>
        <v>0</v>
      </c>
      <c r="AC14" s="29">
        <f t="shared" si="1"/>
        <v>0</v>
      </c>
      <c r="AD14" s="41">
        <f t="shared" ca="1" si="2"/>
        <v>0</v>
      </c>
      <c r="AE14" s="49">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c r="AI14" s="25" t="s">
        <v>754</v>
      </c>
      <c r="AJ14" s="5">
        <f ca="1">SUMIF(INDIRECT("'Output 1'!$H$4:$H$"&amp;$C$4),Analysis!AI14,INDIRECT("'Output 1'!$m$4:$m$"&amp;$C$4))+SUMIF(INDIRECT("'Output 1'!$H$4:$H$"&amp;$C$4),Analysis!AI14,INDIRECT("'Output 1'!$Q$4:$Q$"&amp;$C$4))</f>
        <v>0</v>
      </c>
      <c r="AK14" s="5">
        <f ca="1">SUMIF(INDIRECT("'Output 1'!$H$4:$H$"&amp;$C$4),Analysis!AI14,INDIRECT("'Output 1'!$U$4:$U$"&amp;$C$4))</f>
        <v>0</v>
      </c>
      <c r="AL14" s="5">
        <f ca="1">SUMIF(INDIRECT("'Output 1'!$H$4:$H$"&amp;$C$4),Analysis!AI14,INDIRECT("'Output 1'!$Y$4:$Y$"&amp;$C$4))</f>
        <v>0</v>
      </c>
    </row>
    <row r="15" spans="1:38">
      <c r="F15" t="str">
        <f>'Output 4'!$D5</f>
        <v>O.4.2</v>
      </c>
      <c r="G15" s="4" t="e">
        <f>'Output 4'!#REF!/'Output 4'!$F$5</f>
        <v>#REF!</v>
      </c>
      <c r="H15" s="4">
        <f>'Output 4'!M$5/'Output 4'!$F$5</f>
        <v>0</v>
      </c>
      <c r="I15" s="4">
        <f>('Output 4'!Q$5)/'Output 4'!$F$5</f>
        <v>0</v>
      </c>
      <c r="J15" s="4">
        <f>('Output 4'!Q$5)/'Output 4'!$F$5</f>
        <v>0</v>
      </c>
      <c r="K15" s="4">
        <f>('Output 4'!U$5)/'Output 4'!$F$5</f>
        <v>0</v>
      </c>
      <c r="L15" s="28">
        <f t="shared" si="6"/>
        <v>0</v>
      </c>
      <c r="M15" s="4" t="e">
        <f>('Output 4'!#REF!)/'Output 4'!$F$5</f>
        <v>#REF!</v>
      </c>
      <c r="N15" s="4">
        <f>('Output 4'!U$5)/'Output 4'!$F$5</f>
        <v>0</v>
      </c>
      <c r="O15" s="28">
        <f t="shared" si="7"/>
        <v>0</v>
      </c>
      <c r="Q15" s="25" t="s">
        <v>755</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5">
        <f ca="1">SUMIF(INDIRECT("'Output 1'!$H$4:$H$"&amp;$C$4),Analysis!Q15,INDIRECT("'Output 1'!$Y$4:$Y$"&amp;$C$4))
+SUMIF(INDIRECT("'Output 2'!$H$4:$H$"&amp;$C$5),Analysis!Q15,INDIRECT("'Output 2'!$Y$4:$Y$"&amp;$C$5))
+SUMIF(INDIRECT("'Output 3'!$H$4:$H$"&amp;$C$6),Analysis!Q15,INDIRECT("'Output 3'!$Y$4:$Y$"&amp;$C$6))
+SUMIF(INDIRECT("'Output 4'!$H$4:$H$"&amp;$C$7),Analysis!Q15,INDIRECT("'Output 4'!$Y$4:$Y$"&amp;$C$7))
+SUMIF(INDIRECT("'Output 5'!$H$4:$H$"&amp;$C$8),Analysis!Q15,INDIRECT("'Output 5'!$Y$4:$Y$"&amp;$C$8))
+SUMIF(INDIRECT("'Output 6'!$H$4:$H$"&amp;$C$9),Analysis!Q15,INDIRECT("'Output 6'!$Y$4:$Y$"&amp;$C$9))
+SUMIF(INDIRECT("'Output 7'!$H$4:$H$"&amp;$C$10),Analysis!Q15,INDIRECT("'Output 7'!$Y$4:$Y$"&amp;$C$10))
+SUMIF(INDIRECT("'Output 8'!$H$4:$H$"&amp;$C$11),Analysis!Q15,INDIRECT("'Output 8'!$Y$4:$Y$"&amp;$C$11))
+SUMIF(INDIRECT("'Output 9'!$H$4:$H$"&amp;$C$12),Analysis!Q15,INDIRECT("'Output 9'!$Y$4:$Y$"&amp;$C$12))
+SUMIF(INDIRECT("'Output 10'!$H$4:$H$"&amp;$C$13),Analysis!Q15,INDIRECT("'Output 10'!$Y$4:$Y$"&amp;$C$13))</f>
        <v>0</v>
      </c>
      <c r="V15" s="25"/>
      <c r="W15" s="5">
        <f>SUMIF('Unplanned Outputs'!$E$4:$E$498,Analysis!$Q15,'Unplanned Outputs'!$J$4:$J$498)</f>
        <v>0</v>
      </c>
      <c r="X15" s="5">
        <f>SUMIF('Unplanned Outputs'!$E$4:$E$498,Analysis!$Q15,'Unplanned Outputs'!$N$4:$N$498)</f>
        <v>0</v>
      </c>
      <c r="Y15" s="5">
        <f>SUMIF('Unplanned Outputs'!$E$4:$E$498,Analysis!$Q15,'Unplanned Outputs'!$R$4:$R$498)</f>
        <v>0</v>
      </c>
      <c r="Z15" s="5">
        <f>SUMIF('Unplanned Outputs'!$E$4:$E$498,Analysis!$Q15,'Unplanned Outputs'!$V$4:$V$498)</f>
        <v>0</v>
      </c>
      <c r="AA15" s="13"/>
      <c r="AB15" s="29">
        <f t="shared" ca="1" si="0"/>
        <v>0</v>
      </c>
      <c r="AC15" s="29">
        <f t="shared" si="1"/>
        <v>0</v>
      </c>
      <c r="AD15" s="41">
        <f t="shared" ca="1" si="2"/>
        <v>0</v>
      </c>
      <c r="AE15" s="49">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c r="AI15" s="25" t="s">
        <v>755</v>
      </c>
      <c r="AJ15" s="5">
        <f ca="1">SUMIF(INDIRECT("'Output 1'!$H$4:$H$"&amp;$C$4),Analysis!AI15,INDIRECT("'Output 1'!$m$4:$m$"&amp;$C$4))+SUMIF(INDIRECT("'Output 1'!$H$4:$H$"&amp;$C$4),Analysis!AI15,INDIRECT("'Output 1'!$Q$4:$Q$"&amp;$C$4))</f>
        <v>0</v>
      </c>
      <c r="AK15" s="5">
        <f ca="1">SUMIF(INDIRECT("'Output 1'!$H$4:$H$"&amp;$C$4),Analysis!AI15,INDIRECT("'Output 1'!$U$4:$U$"&amp;$C$4))</f>
        <v>0</v>
      </c>
      <c r="AL15" s="5">
        <f ca="1">SUMIF(INDIRECT("'Output 1'!$H$4:$H$"&amp;$C$4),Analysis!AI15,INDIRECT("'Output 1'!$Y$4:$Y$"&amp;$C$4))</f>
        <v>0</v>
      </c>
    </row>
    <row r="16" spans="1:38">
      <c r="F16" t="str">
        <f>'Output 4'!$D6</f>
        <v>O.4.3</v>
      </c>
      <c r="G16" s="4" t="e">
        <f>'Output 4'!#REF!/'Output 4'!$F$7</f>
        <v>#REF!</v>
      </c>
      <c r="H16" s="4">
        <f>'Output 4'!M$6/'Output 4'!$F$6</f>
        <v>0</v>
      </c>
      <c r="I16" s="4">
        <f>('Output 4'!O$6)/'Output 4'!$F$6</f>
        <v>0</v>
      </c>
      <c r="J16" s="4">
        <f>('Output 4'!Q$6)/'Output 4'!$F$6</f>
        <v>0</v>
      </c>
      <c r="K16" s="4">
        <f>('Output 4'!U$6)/'Output 4'!$F$6</f>
        <v>0</v>
      </c>
      <c r="L16" s="28">
        <f t="shared" si="6"/>
        <v>0</v>
      </c>
      <c r="M16" s="4">
        <f>('Output 4'!S$7)/'Output 4'!$F$7</f>
        <v>0</v>
      </c>
      <c r="N16" s="4">
        <f>('Output 4'!U$7)/'Output 4'!$F$7</f>
        <v>0</v>
      </c>
      <c r="O16" s="28">
        <f t="shared" si="7"/>
        <v>0</v>
      </c>
      <c r="Q16" s="25">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5">
        <f ca="1">SUMIF(INDIRECT("'Output 1'!$H$4:$H$"&amp;$C$4),Analysis!Q16,INDIRECT("'Output 1'!$Y$4:$Y$"&amp;$C$4))
+SUMIF(INDIRECT("'Output 2'!$H$4:$H$"&amp;$C$5),Analysis!Q16,INDIRECT("'Output 2'!$Y$4:$Y$"&amp;$C$5))
+SUMIF(INDIRECT("'Output 3'!$H$4:$H$"&amp;$C$6),Analysis!Q16,INDIRECT("'Output 3'!$Y$4:$Y$"&amp;$C$6))
+SUMIF(INDIRECT("'Output 4'!$H$4:$H$"&amp;$C$7),Analysis!Q16,INDIRECT("'Output 4'!$Y$4:$Y$"&amp;$C$7))
+SUMIF(INDIRECT("'Output 5'!$H$4:$H$"&amp;$C$8),Analysis!Q16,INDIRECT("'Output 5'!$Y$4:$Y$"&amp;$C$8))
+SUMIF(INDIRECT("'Output 6'!$H$4:$H$"&amp;$C$9),Analysis!Q16,INDIRECT("'Output 6'!$Y$4:$Y$"&amp;$C$9))
+SUMIF(INDIRECT("'Output 7'!$H$4:$H$"&amp;$C$10),Analysis!Q16,INDIRECT("'Output 7'!$Y$4:$Y$"&amp;$C$10))
+SUMIF(INDIRECT("'Output 8'!$H$4:$H$"&amp;$C$11),Analysis!Q16,INDIRECT("'Output 8'!$Y$4:$Y$"&amp;$C$11))
+SUMIF(INDIRECT("'Output 9'!$H$4:$H$"&amp;$C$12),Analysis!Q16,INDIRECT("'Output 9'!$Y$4:$Y$"&amp;$C$12))
+SUMIF(INDIRECT("'Output 10'!$H$4:$H$"&amp;$C$13),Analysis!Q16,INDIRECT("'Output 10'!$Y$4:$Y$"&amp;$C$13))</f>
        <v>0</v>
      </c>
      <c r="V16" s="25"/>
      <c r="W16" s="5">
        <f>SUMIF('Unplanned Outputs'!$E$4:$E$498,Analysis!$Q16,'Unplanned Outputs'!$J$4:$J$498)</f>
        <v>0</v>
      </c>
      <c r="X16" s="5">
        <f>SUMIF('Unplanned Outputs'!$E$4:$E$498,Analysis!$Q16,'Unplanned Outputs'!$N$4:$N$498)</f>
        <v>0</v>
      </c>
      <c r="Y16" s="5">
        <f>SUMIF('Unplanned Outputs'!$E$4:$E$498,Analysis!$Q16,'Unplanned Outputs'!$R$4:$R$498)</f>
        <v>0</v>
      </c>
      <c r="Z16" s="5">
        <f>SUMIF('Unplanned Outputs'!$E$4:$E$498,Analysis!$Q16,'Unplanned Outputs'!$V$4:$V$498)</f>
        <v>0</v>
      </c>
      <c r="AA16" s="13"/>
      <c r="AB16" s="29">
        <f t="shared" ca="1" si="0"/>
        <v>0</v>
      </c>
      <c r="AC16" s="29">
        <f t="shared" si="1"/>
        <v>0</v>
      </c>
      <c r="AD16" s="41">
        <f t="shared" ca="1" si="2"/>
        <v>0</v>
      </c>
      <c r="AE16" s="49">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c r="AI16" s="25">
        <v>1.4</v>
      </c>
      <c r="AJ16" s="5">
        <f ca="1">SUMIF(INDIRECT("'Output 1'!$H$4:$H$"&amp;$C$4),Analysis!AI16,INDIRECT("'Output 1'!$m$4:$m$"&amp;$C$4))+SUMIF(INDIRECT("'Output 1'!$H$4:$H$"&amp;$C$4),Analysis!AI16,INDIRECT("'Output 1'!$Q$4:$Q$"&amp;$C$4))</f>
        <v>0</v>
      </c>
      <c r="AK16" s="5">
        <f ca="1">SUMIF(INDIRECT("'Output 1'!$H$4:$H$"&amp;$C$4),Analysis!AI16,INDIRECT("'Output 1'!$U$4:$U$"&amp;$C$4))</f>
        <v>0</v>
      </c>
      <c r="AL16" s="5">
        <f ca="1">SUMIF(INDIRECT("'Output 1'!$H$4:$H$"&amp;$C$4),Analysis!AI16,INDIRECT("'Output 1'!$Y$4:$Y$"&amp;$C$4))</f>
        <v>0</v>
      </c>
    </row>
    <row r="17" spans="1:38">
      <c r="E17" t="str">
        <f>'Output 5'!$B$4</f>
        <v>O.5</v>
      </c>
      <c r="F17" t="str">
        <f>'Output 5'!$D4</f>
        <v>O.5.1</v>
      </c>
      <c r="G17" s="4" t="e">
        <f>'Output 5'!#REF!/'Output 5'!$F$4</f>
        <v>#REF!</v>
      </c>
      <c r="H17" s="4">
        <f>'Output 5'!M$4/'Output 5'!$F$4</f>
        <v>0</v>
      </c>
      <c r="I17" s="4">
        <f>('Output 5'!O$4)/'Output 5'!$F$4</f>
        <v>0</v>
      </c>
      <c r="J17" s="4">
        <f>('Output 5'!Q$4)/'Output 5'!$F$4</f>
        <v>0</v>
      </c>
      <c r="K17" s="4">
        <f>('Output 5'!U$4)/'Output 5'!$F$4</f>
        <v>0</v>
      </c>
      <c r="L17" s="28">
        <f t="shared" si="6"/>
        <v>0</v>
      </c>
      <c r="M17" s="4">
        <f>('Output 5'!S$4)/'Output 5'!$F$4</f>
        <v>0</v>
      </c>
      <c r="N17" s="4">
        <f>('Output 5'!U$4)/'Output 5'!$F$4</f>
        <v>0</v>
      </c>
      <c r="O17" s="28">
        <f t="shared" si="7"/>
        <v>0</v>
      </c>
      <c r="Q17" s="25" t="s">
        <v>756</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5">
        <f ca="1">SUMIF(INDIRECT("'Output 1'!$H$4:$H$"&amp;$C$4),Analysis!Q17,INDIRECT("'Output 1'!$Y$4:$Y$"&amp;$C$4))
+SUMIF(INDIRECT("'Output 2'!$H$4:$H$"&amp;$C$5),Analysis!Q17,INDIRECT("'Output 2'!$Y$4:$Y$"&amp;$C$5))
+SUMIF(INDIRECT("'Output 3'!$H$4:$H$"&amp;$C$6),Analysis!Q17,INDIRECT("'Output 3'!$Y$4:$Y$"&amp;$C$6))
+SUMIF(INDIRECT("'Output 4'!$H$4:$H$"&amp;$C$7),Analysis!Q17,INDIRECT("'Output 4'!$Y$4:$Y$"&amp;$C$7))
+SUMIF(INDIRECT("'Output 5'!$H$4:$H$"&amp;$C$8),Analysis!Q17,INDIRECT("'Output 5'!$Y$4:$Y$"&amp;$C$8))
+SUMIF(INDIRECT("'Output 6'!$H$4:$H$"&amp;$C$9),Analysis!Q17,INDIRECT("'Output 6'!$Y$4:$Y$"&amp;$C$9))
+SUMIF(INDIRECT("'Output 7'!$H$4:$H$"&amp;$C$10),Analysis!Q17,INDIRECT("'Output 7'!$Y$4:$Y$"&amp;$C$10))
+SUMIF(INDIRECT("'Output 8'!$H$4:$H$"&amp;$C$11),Analysis!Q17,INDIRECT("'Output 8'!$Y$4:$Y$"&amp;$C$11))
+SUMIF(INDIRECT("'Output 9'!$H$4:$H$"&amp;$C$12),Analysis!Q17,INDIRECT("'Output 9'!$Y$4:$Y$"&amp;$C$12))
+SUMIF(INDIRECT("'Output 10'!$H$4:$H$"&amp;$C$13),Analysis!Q17,INDIRECT("'Output 10'!$Y$4:$Y$"&amp;$C$13))</f>
        <v>0</v>
      </c>
      <c r="V17" s="25"/>
      <c r="W17" s="5">
        <f>SUMIF('Unplanned Outputs'!$E$4:$E$498,Analysis!$Q17,'Unplanned Outputs'!$J$4:$J$498)</f>
        <v>0</v>
      </c>
      <c r="X17" s="5">
        <f>SUMIF('Unplanned Outputs'!$E$4:$E$498,Analysis!$Q17,'Unplanned Outputs'!$N$4:$N$498)</f>
        <v>0</v>
      </c>
      <c r="Y17" s="5">
        <f>SUMIF('Unplanned Outputs'!$E$4:$E$498,Analysis!$Q17,'Unplanned Outputs'!$R$4:$R$498)</f>
        <v>0</v>
      </c>
      <c r="Z17" s="5">
        <f>SUMIF('Unplanned Outputs'!$E$4:$E$498,Analysis!$Q17,'Unplanned Outputs'!$V$4:$V$498)</f>
        <v>0</v>
      </c>
      <c r="AA17" s="13"/>
      <c r="AB17" s="29">
        <f t="shared" ca="1" si="0"/>
        <v>0</v>
      </c>
      <c r="AC17" s="29">
        <f t="shared" si="1"/>
        <v>0</v>
      </c>
      <c r="AD17" s="41">
        <f t="shared" ca="1" si="2"/>
        <v>0</v>
      </c>
      <c r="AE17" s="49">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c r="AI17" s="25" t="s">
        <v>756</v>
      </c>
      <c r="AJ17" s="5">
        <f ca="1">SUMIF(INDIRECT("'Output 1'!$H$4:$H$"&amp;$C$4),Analysis!AI17,INDIRECT("'Output 1'!$m$4:$m$"&amp;$C$4))+SUMIF(INDIRECT("'Output 1'!$H$4:$H$"&amp;$C$4),Analysis!AI17,INDIRECT("'Output 1'!$Q$4:$Q$"&amp;$C$4))</f>
        <v>0</v>
      </c>
      <c r="AK17" s="5">
        <f ca="1">SUMIF(INDIRECT("'Output 1'!$H$4:$H$"&amp;$C$4),Analysis!AI17,INDIRECT("'Output 1'!$U$4:$U$"&amp;$C$4))</f>
        <v>0</v>
      </c>
      <c r="AL17" s="5">
        <f ca="1">SUMIF(INDIRECT("'Output 1'!$H$4:$H$"&amp;$C$4),Analysis!AI17,INDIRECT("'Output 1'!$Y$4:$Y$"&amp;$C$4))</f>
        <v>0</v>
      </c>
    </row>
    <row r="18" spans="1:38">
      <c r="F18" t="str">
        <f>'Output 5'!$D5</f>
        <v>O.5.2</v>
      </c>
      <c r="G18" s="4" t="e">
        <f>'Output 5'!#REF!/'Output 5'!$F$5</f>
        <v>#REF!</v>
      </c>
      <c r="H18" s="4">
        <f>'Output 5'!M$5/'Output 5'!$F$5</f>
        <v>0</v>
      </c>
      <c r="I18" s="4">
        <f>('Output 5'!O$5)/'Output 5'!$F$5</f>
        <v>0</v>
      </c>
      <c r="J18" s="4">
        <f>('Output 5'!Q$5)/'Output 5'!$F$5</f>
        <v>0</v>
      </c>
      <c r="K18" s="4">
        <f>('Output 5'!U$5)/'Output 5'!$F$5</f>
        <v>0</v>
      </c>
      <c r="L18" s="28">
        <f t="shared" si="6"/>
        <v>0</v>
      </c>
      <c r="M18" s="4">
        <f>('Output 5'!S$5)/'Output 5'!$F$5</f>
        <v>0</v>
      </c>
      <c r="N18" s="4">
        <f>('Output 5'!U$5)/'Output 5'!$F$5</f>
        <v>0</v>
      </c>
      <c r="O18" s="28">
        <f t="shared" si="7"/>
        <v>0</v>
      </c>
      <c r="Q18" s="25" t="s">
        <v>757</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5">
        <f ca="1">SUMIF(INDIRECT("'Output 1'!$H$4:$H$"&amp;$C$4),Analysis!Q18,INDIRECT("'Output 1'!$Y$4:$Y$"&amp;$C$4))
+SUMIF(INDIRECT("'Output 2'!$H$4:$H$"&amp;$C$5),Analysis!Q18,INDIRECT("'Output 2'!$Y$4:$Y$"&amp;$C$5))
+SUMIF(INDIRECT("'Output 3'!$H$4:$H$"&amp;$C$6),Analysis!Q18,INDIRECT("'Output 3'!$Y$4:$Y$"&amp;$C$6))
+SUMIF(INDIRECT("'Output 4'!$H$4:$H$"&amp;$C$7),Analysis!Q18,INDIRECT("'Output 4'!$Y$4:$Y$"&amp;$C$7))
+SUMIF(INDIRECT("'Output 5'!$H$4:$H$"&amp;$C$8),Analysis!Q18,INDIRECT("'Output 5'!$Y$4:$Y$"&amp;$C$8))
+SUMIF(INDIRECT("'Output 6'!$H$4:$H$"&amp;$C$9),Analysis!Q18,INDIRECT("'Output 6'!$Y$4:$Y$"&amp;$C$9))
+SUMIF(INDIRECT("'Output 7'!$H$4:$H$"&amp;$C$10),Analysis!Q18,INDIRECT("'Output 7'!$Y$4:$Y$"&amp;$C$10))
+SUMIF(INDIRECT("'Output 8'!$H$4:$H$"&amp;$C$11),Analysis!Q18,INDIRECT("'Output 8'!$Y$4:$Y$"&amp;$C$11))
+SUMIF(INDIRECT("'Output 9'!$H$4:$H$"&amp;$C$12),Analysis!Q18,INDIRECT("'Output 9'!$Y$4:$Y$"&amp;$C$12))
+SUMIF(INDIRECT("'Output 10'!$H$4:$H$"&amp;$C$13),Analysis!Q18,INDIRECT("'Output 10'!$Y$4:$Y$"&amp;$C$13))</f>
        <v>0</v>
      </c>
      <c r="V18" s="25"/>
      <c r="W18" s="5">
        <f>SUMIF('Unplanned Outputs'!$E$4:$E$498,Analysis!$Q18,'Unplanned Outputs'!$J$4:$J$498)</f>
        <v>0</v>
      </c>
      <c r="X18" s="5">
        <f>SUMIF('Unplanned Outputs'!$E$4:$E$498,Analysis!$Q18,'Unplanned Outputs'!$N$4:$N$498)</f>
        <v>0</v>
      </c>
      <c r="Y18" s="5">
        <f>SUMIF('Unplanned Outputs'!$E$4:$E$498,Analysis!$Q18,'Unplanned Outputs'!$R$4:$R$498)</f>
        <v>0</v>
      </c>
      <c r="Z18" s="5">
        <f>SUMIF('Unplanned Outputs'!$E$4:$E$498,Analysis!$Q18,'Unplanned Outputs'!$V$4:$V$498)</f>
        <v>0</v>
      </c>
      <c r="AA18" s="13"/>
      <c r="AB18" s="29">
        <f t="shared" ca="1" si="0"/>
        <v>0</v>
      </c>
      <c r="AC18" s="29">
        <f t="shared" si="1"/>
        <v>0</v>
      </c>
      <c r="AD18" s="41">
        <f t="shared" ca="1" si="2"/>
        <v>0</v>
      </c>
      <c r="AE18" s="49">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c r="AI18" s="25" t="s">
        <v>757</v>
      </c>
      <c r="AJ18" s="5">
        <f ca="1">SUMIF(INDIRECT("'Output 1'!$H$4:$H$"&amp;$C$4),Analysis!AI18,INDIRECT("'Output 1'!$m$4:$m$"&amp;$C$4))+SUMIF(INDIRECT("'Output 1'!$H$4:$H$"&amp;$C$4),Analysis!AI18,INDIRECT("'Output 1'!$Q$4:$Q$"&amp;$C$4))</f>
        <v>0</v>
      </c>
      <c r="AK18" s="5">
        <f ca="1">SUMIF(INDIRECT("'Output 1'!$H$4:$H$"&amp;$C$4),Analysis!AI18,INDIRECT("'Output 1'!$U$4:$U$"&amp;$C$4))</f>
        <v>0</v>
      </c>
      <c r="AL18" s="5">
        <f ca="1">SUMIF(INDIRECT("'Output 1'!$H$4:$H$"&amp;$C$4),Analysis!AI18,INDIRECT("'Output 1'!$Y$4:$Y$"&amp;$C$4))</f>
        <v>0</v>
      </c>
    </row>
    <row r="19" spans="1:38">
      <c r="F19" t="str">
        <f>'Output 5'!$D6</f>
        <v>0.5.3</v>
      </c>
      <c r="G19" s="4" t="e">
        <f>'Output 5'!#REF!/'Output 5'!$F$6</f>
        <v>#REF!</v>
      </c>
      <c r="H19" s="4">
        <f>'Output 5'!M$6/'Output 5'!$F$6</f>
        <v>0</v>
      </c>
      <c r="I19" s="4">
        <f>('Output 5'!O$6)/'Output 5'!$F$6</f>
        <v>0</v>
      </c>
      <c r="J19" s="4">
        <f>('Output 5'!Q$6)/'Output 5'!$F$6</f>
        <v>0</v>
      </c>
      <c r="K19" s="4">
        <f>('Output 5'!U$6)/'Output 5'!$F$6</f>
        <v>0</v>
      </c>
      <c r="L19" s="28">
        <f t="shared" si="6"/>
        <v>0</v>
      </c>
      <c r="M19" s="4">
        <f>('Output 5'!S$6)/'Output 5'!$F$6</f>
        <v>0</v>
      </c>
      <c r="N19" s="4">
        <f>('Output 5'!U$6)/'Output 5'!$F$6</f>
        <v>0</v>
      </c>
      <c r="O19" s="28">
        <f t="shared" si="7"/>
        <v>0</v>
      </c>
      <c r="Q19" s="25" t="s">
        <v>758</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5">
        <f ca="1">SUMIF(INDIRECT("'Output 1'!$H$4:$H$"&amp;$C$4),Analysis!Q19,INDIRECT("'Output 1'!$Y$4:$Y$"&amp;$C$4))
+SUMIF(INDIRECT("'Output 2'!$H$4:$H$"&amp;$C$5),Analysis!Q19,INDIRECT("'Output 2'!$Y$4:$Y$"&amp;$C$5))
+SUMIF(INDIRECT("'Output 3'!$H$4:$H$"&amp;$C$6),Analysis!Q19,INDIRECT("'Output 3'!$Y$4:$Y$"&amp;$C$6))
+SUMIF(INDIRECT("'Output 4'!$H$4:$H$"&amp;$C$7),Analysis!Q19,INDIRECT("'Output 4'!$Y$4:$Y$"&amp;$C$7))
+SUMIF(INDIRECT("'Output 5'!$H$4:$H$"&amp;$C$8),Analysis!Q19,INDIRECT("'Output 5'!$Y$4:$Y$"&amp;$C$8))
+SUMIF(INDIRECT("'Output 6'!$H$4:$H$"&amp;$C$9),Analysis!Q19,INDIRECT("'Output 6'!$Y$4:$Y$"&amp;$C$9))
+SUMIF(INDIRECT("'Output 7'!$H$4:$H$"&amp;$C$10),Analysis!Q19,INDIRECT("'Output 7'!$Y$4:$Y$"&amp;$C$10))
+SUMIF(INDIRECT("'Output 8'!$H$4:$H$"&amp;$C$11),Analysis!Q19,INDIRECT("'Output 8'!$Y$4:$Y$"&amp;$C$11))
+SUMIF(INDIRECT("'Output 9'!$H$4:$H$"&amp;$C$12),Analysis!Q19,INDIRECT("'Output 9'!$Y$4:$Y$"&amp;$C$12))
+SUMIF(INDIRECT("'Output 10'!$H$4:$H$"&amp;$C$13),Analysis!Q19,INDIRECT("'Output 10'!$Y$4:$Y$"&amp;$C$13))</f>
        <v>0</v>
      </c>
      <c r="V19" s="25"/>
      <c r="W19" s="5">
        <f>SUMIF('Unplanned Outputs'!$E$4:$E$498,Analysis!$Q19,'Unplanned Outputs'!$J$4:$J$498)</f>
        <v>0</v>
      </c>
      <c r="X19" s="5">
        <f>SUMIF('Unplanned Outputs'!$E$4:$E$498,Analysis!$Q19,'Unplanned Outputs'!$N$4:$N$498)</f>
        <v>0</v>
      </c>
      <c r="Y19" s="5">
        <f>SUMIF('Unplanned Outputs'!$E$4:$E$498,Analysis!$Q19,'Unplanned Outputs'!$R$4:$R$498)</f>
        <v>0</v>
      </c>
      <c r="Z19" s="5">
        <f>SUMIF('Unplanned Outputs'!$E$4:$E$498,Analysis!$Q19,'Unplanned Outputs'!$V$4:$V$498)</f>
        <v>0</v>
      </c>
      <c r="AA19" s="13"/>
      <c r="AB19" s="29">
        <f t="shared" ca="1" si="0"/>
        <v>0</v>
      </c>
      <c r="AC19" s="29">
        <f t="shared" si="1"/>
        <v>0</v>
      </c>
      <c r="AD19" s="41">
        <f t="shared" ca="1" si="2"/>
        <v>0</v>
      </c>
      <c r="AE19" s="49">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c r="AI19" s="25" t="s">
        <v>758</v>
      </c>
      <c r="AJ19" s="5">
        <f ca="1">SUMIF(INDIRECT("'Output 1'!$H$4:$H$"&amp;$C$4),Analysis!AI19,INDIRECT("'Output 1'!$m$4:$m$"&amp;$C$4))+SUMIF(INDIRECT("'Output 1'!$H$4:$H$"&amp;$C$4),Analysis!AI19,INDIRECT("'Output 1'!$Q$4:$Q$"&amp;$C$4))</f>
        <v>0</v>
      </c>
      <c r="AK19" s="5">
        <f ca="1">SUMIF(INDIRECT("'Output 1'!$H$4:$H$"&amp;$C$4),Analysis!AI19,INDIRECT("'Output 1'!$U$4:$U$"&amp;$C$4))</f>
        <v>0</v>
      </c>
      <c r="AL19" s="5">
        <f ca="1">SUMIF(INDIRECT("'Output 1'!$H$4:$H$"&amp;$C$4),Analysis!AI19,INDIRECT("'Output 1'!$Y$4:$Y$"&amp;$C$4))</f>
        <v>0</v>
      </c>
    </row>
    <row r="20" spans="1:38">
      <c r="A20" t="s">
        <v>759</v>
      </c>
      <c r="B20" s="7">
        <f>COUNTIF(B4:B18,"&lt;&gt;")</f>
        <v>10</v>
      </c>
      <c r="E20" t="str">
        <f>'Output 6'!$B$4</f>
        <v>O.6</v>
      </c>
      <c r="F20" t="str">
        <f>'Output 6'!$D$4</f>
        <v>O.6.1</v>
      </c>
      <c r="G20" s="4" t="e">
        <f>'Output 6'!#REF!/'Output 6'!$F$4</f>
        <v>#REF!</v>
      </c>
      <c r="H20" s="4">
        <f>'Output 6'!M$4/'Output 6'!$F$4</f>
        <v>0</v>
      </c>
      <c r="I20" s="4">
        <f>('Output 6'!O$4)/'Output 6'!$F$4</f>
        <v>0</v>
      </c>
      <c r="J20" s="4">
        <f>('Output 6'!Q$4)/'Output 6'!$F$4</f>
        <v>0</v>
      </c>
      <c r="K20" s="107">
        <f>('Output 6'!U$4)/'Output 6'!$F$4</f>
        <v>0</v>
      </c>
      <c r="L20" s="28">
        <f t="shared" si="6"/>
        <v>0</v>
      </c>
      <c r="M20" s="4">
        <f>('Output 6'!S$4)/'Output 6'!$F$4</f>
        <v>1</v>
      </c>
      <c r="N20" s="4">
        <f>('Output 6'!U$4)/'Output 6'!$F$4</f>
        <v>0</v>
      </c>
      <c r="O20" s="28">
        <f t="shared" si="7"/>
        <v>0</v>
      </c>
      <c r="Q20" s="25">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5">
        <f ca="1">SUMIF(INDIRECT("'Output 1'!$H$4:$H$"&amp;$C$4),Analysis!Q20,INDIRECT("'Output 1'!$Y$4:$Y$"&amp;$C$4))
+SUMIF(INDIRECT("'Output 2'!$H$4:$H$"&amp;$C$5),Analysis!Q20,INDIRECT("'Output 2'!$Y$4:$Y$"&amp;$C$5))
+SUMIF(INDIRECT("'Output 3'!$H$4:$H$"&amp;$C$6),Analysis!Q20,INDIRECT("'Output 3'!$Y$4:$Y$"&amp;$C$6))
+SUMIF(INDIRECT("'Output 4'!$H$4:$H$"&amp;$C$7),Analysis!Q20,INDIRECT("'Output 4'!$Y$4:$Y$"&amp;$C$7))
+SUMIF(INDIRECT("'Output 5'!$H$4:$H$"&amp;$C$8),Analysis!Q20,INDIRECT("'Output 5'!$Y$4:$Y$"&amp;$C$8))
+SUMIF(INDIRECT("'Output 6'!$H$4:$H$"&amp;$C$9),Analysis!Q20,INDIRECT("'Output 6'!$Y$4:$Y$"&amp;$C$9))
+SUMIF(INDIRECT("'Output 7'!$H$4:$H$"&amp;$C$10),Analysis!Q20,INDIRECT("'Output 7'!$Y$4:$Y$"&amp;$C$10))
+SUMIF(INDIRECT("'Output 8'!$H$4:$H$"&amp;$C$11),Analysis!Q20,INDIRECT("'Output 8'!$Y$4:$Y$"&amp;$C$11))
+SUMIF(INDIRECT("'Output 9'!$H$4:$H$"&amp;$C$12),Analysis!Q20,INDIRECT("'Output 9'!$Y$4:$Y$"&amp;$C$12))
+SUMIF(INDIRECT("'Output 10'!$H$4:$H$"&amp;$C$13),Analysis!Q20,INDIRECT("'Output 10'!$Y$4:$Y$"&amp;$C$13))</f>
        <v>0</v>
      </c>
      <c r="V20" s="25"/>
      <c r="W20" s="5">
        <f>SUMIF('Unplanned Outputs'!$E$4:$E$498,Analysis!$Q20,'Unplanned Outputs'!$J$4:$J$498)</f>
        <v>0</v>
      </c>
      <c r="X20" s="5">
        <f>SUMIF('Unplanned Outputs'!$E$4:$E$498,Analysis!$Q20,'Unplanned Outputs'!$N$4:$N$498)</f>
        <v>0</v>
      </c>
      <c r="Y20" s="5">
        <f>SUMIF('Unplanned Outputs'!$E$4:$E$498,Analysis!$Q20,'Unplanned Outputs'!$R$4:$R$498)</f>
        <v>0</v>
      </c>
      <c r="Z20" s="5">
        <f>SUMIF('Unplanned Outputs'!$E$4:$E$498,Analysis!$Q20,'Unplanned Outputs'!$V$4:$V$498)</f>
        <v>0</v>
      </c>
      <c r="AA20" s="13"/>
      <c r="AB20" s="29">
        <f t="shared" ca="1" si="0"/>
        <v>0</v>
      </c>
      <c r="AC20" s="29">
        <f t="shared" si="1"/>
        <v>0</v>
      </c>
      <c r="AD20" s="41">
        <f t="shared" ca="1" si="2"/>
        <v>0</v>
      </c>
      <c r="AE20" s="49">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c r="AI20" s="25">
        <v>2.1</v>
      </c>
      <c r="AJ20" s="5">
        <f ca="1">SUMIF(INDIRECT("'Output 1'!$H$4:$H$"&amp;$C$4),Analysis!AI20,INDIRECT("'Output 1'!$m$4:$m$"&amp;$C$4))+SUMIF(INDIRECT("'Output 1'!$H$4:$H$"&amp;$C$4),Analysis!AI20,INDIRECT("'Output 1'!$Q$4:$Q$"&amp;$C$4))</f>
        <v>0</v>
      </c>
      <c r="AK20" s="5">
        <f ca="1">SUMIF(INDIRECT("'Output 1'!$H$4:$H$"&amp;$C$4),Analysis!AI20,INDIRECT("'Output 1'!$U$4:$U$"&amp;$C$4))</f>
        <v>0</v>
      </c>
      <c r="AL20" s="5">
        <f ca="1">SUMIF(INDIRECT("'Output 1'!$H$4:$H$"&amp;$C$4),Analysis!AI20,INDIRECT("'Output 1'!$Y$4:$Y$"&amp;$C$4))</f>
        <v>0</v>
      </c>
    </row>
    <row r="21" spans="1:38">
      <c r="F21" t="str">
        <f>'Output 6'!$D$5</f>
        <v>O.6.2</v>
      </c>
      <c r="G21" s="4" t="e">
        <f>'Output 6'!#REF!/'Output 6'!$F$5</f>
        <v>#REF!</v>
      </c>
      <c r="H21" s="4">
        <f>'Output 6'!M$5/'Output 6'!$F$5</f>
        <v>0</v>
      </c>
      <c r="I21" s="4">
        <f>('Output 6'!O$5)/'Output 6'!$F$5</f>
        <v>0</v>
      </c>
      <c r="J21" s="4">
        <f>('Output 6'!Q$5)/'Output 6'!$F$5</f>
        <v>0</v>
      </c>
      <c r="K21" s="107">
        <f>('Output 6'!U$5)/'Output 6'!$F$5</f>
        <v>0</v>
      </c>
      <c r="L21" s="28">
        <f t="shared" si="6"/>
        <v>0</v>
      </c>
      <c r="M21" s="4">
        <f>('Output 6'!S$5)/'Output 6'!$F$5</f>
        <v>0</v>
      </c>
      <c r="N21" s="4">
        <f>('Output 6'!U$5)/'Output 6'!$F$5</f>
        <v>0</v>
      </c>
      <c r="O21" s="28">
        <f t="shared" si="7"/>
        <v>0</v>
      </c>
      <c r="Q21" s="25" t="s">
        <v>760</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5">
        <f ca="1">SUMIF(INDIRECT("'Output 1'!$H$4:$H$"&amp;$C$4),Analysis!Q21,INDIRECT("'Output 1'!$Y$4:$Y$"&amp;$C$4))
+SUMIF(INDIRECT("'Output 2'!$H$4:$H$"&amp;$C$5),Analysis!Q21,INDIRECT("'Output 2'!$Y$4:$Y$"&amp;$C$5))
+SUMIF(INDIRECT("'Output 3'!$H$4:$H$"&amp;$C$6),Analysis!Q21,INDIRECT("'Output 3'!$Y$4:$Y$"&amp;$C$6))
+SUMIF(INDIRECT("'Output 4'!$H$4:$H$"&amp;$C$7),Analysis!Q21,INDIRECT("'Output 4'!$Y$4:$Y$"&amp;$C$7))
+SUMIF(INDIRECT("'Output 5'!$H$4:$H$"&amp;$C$8),Analysis!Q21,INDIRECT("'Output 5'!$Y$4:$Y$"&amp;$C$8))
+SUMIF(INDIRECT("'Output 6'!$H$4:$H$"&amp;$C$9),Analysis!Q21,INDIRECT("'Output 6'!$Y$4:$Y$"&amp;$C$9))
+SUMIF(INDIRECT("'Output 7'!$H$4:$H$"&amp;$C$10),Analysis!Q21,INDIRECT("'Output 7'!$Y$4:$Y$"&amp;$C$10))
+SUMIF(INDIRECT("'Output 8'!$H$4:$H$"&amp;$C$11),Analysis!Q21,INDIRECT("'Output 8'!$Y$4:$Y$"&amp;$C$11))
+SUMIF(INDIRECT("'Output 9'!$H$4:$H$"&amp;$C$12),Analysis!Q21,INDIRECT("'Output 9'!$Y$4:$Y$"&amp;$C$12))
+SUMIF(INDIRECT("'Output 10'!$H$4:$H$"&amp;$C$13),Analysis!Q21,INDIRECT("'Output 10'!$Y$4:$Y$"&amp;$C$13))</f>
        <v>0</v>
      </c>
      <c r="V21" s="25"/>
      <c r="W21" s="5">
        <f>SUMIF('Unplanned Outputs'!$E$4:$E$498,Analysis!$Q21,'Unplanned Outputs'!$J$4:$J$498)</f>
        <v>0</v>
      </c>
      <c r="X21" s="5">
        <f>SUMIF('Unplanned Outputs'!$E$4:$E$498,Analysis!$Q21,'Unplanned Outputs'!$N$4:$N$498)</f>
        <v>0</v>
      </c>
      <c r="Y21" s="5">
        <f>SUMIF('Unplanned Outputs'!$E$4:$E$498,Analysis!$Q21,'Unplanned Outputs'!$R$4:$R$498)</f>
        <v>0</v>
      </c>
      <c r="Z21" s="5">
        <f>SUMIF('Unplanned Outputs'!$E$4:$E$498,Analysis!$Q21,'Unplanned Outputs'!$V$4:$V$498)</f>
        <v>0</v>
      </c>
      <c r="AA21" s="13"/>
      <c r="AB21" s="29">
        <f t="shared" ca="1" si="0"/>
        <v>0</v>
      </c>
      <c r="AC21" s="29">
        <f t="shared" si="1"/>
        <v>0</v>
      </c>
      <c r="AD21" s="41">
        <f t="shared" ca="1" si="2"/>
        <v>0</v>
      </c>
      <c r="AE21" s="49">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c r="AI21" s="25" t="s">
        <v>760</v>
      </c>
      <c r="AJ21" s="5">
        <f ca="1">SUMIF(INDIRECT("'Output 1'!$H$4:$H$"&amp;$C$4),Analysis!AI21,INDIRECT("'Output 1'!$m$4:$m$"&amp;$C$4))+SUMIF(INDIRECT("'Output 1'!$H$4:$H$"&amp;$C$4),Analysis!AI21,INDIRECT("'Output 1'!$Q$4:$Q$"&amp;$C$4))</f>
        <v>0</v>
      </c>
      <c r="AK21" s="5">
        <f ca="1">SUMIF(INDIRECT("'Output 1'!$H$4:$H$"&amp;$C$4),Analysis!AI21,INDIRECT("'Output 1'!$U$4:$U$"&amp;$C$4))</f>
        <v>0</v>
      </c>
      <c r="AL21" s="5">
        <f ca="1">SUMIF(INDIRECT("'Output 1'!$H$4:$H$"&amp;$C$4),Analysis!AI21,INDIRECT("'Output 1'!$Y$4:$Y$"&amp;$C$4))</f>
        <v>0</v>
      </c>
    </row>
    <row r="22" spans="1:38">
      <c r="F22" t="e">
        <f>'Output 6'!#REF!</f>
        <v>#REF!</v>
      </c>
      <c r="G22" s="4" t="e">
        <f>'Output 6'!#REF!/'Output 6'!#REF!</f>
        <v>#REF!</v>
      </c>
      <c r="H22" s="4" t="e">
        <f>'Output 6'!#REF!/'Output 6'!#REF!</f>
        <v>#REF!</v>
      </c>
      <c r="I22" s="4" t="e">
        <f>('Output 6'!#REF!)/'Output 6'!#REF!</f>
        <v>#REF!</v>
      </c>
      <c r="J22" s="4" t="e">
        <f>('Output 6'!#REF!)/'Output 6'!#REF!</f>
        <v>#REF!</v>
      </c>
      <c r="K22" s="108" t="e">
        <f>('Output 6'!U$5)/'Output 6'!#REF!</f>
        <v>#REF!</v>
      </c>
      <c r="L22" s="28" t="e">
        <f t="shared" si="6"/>
        <v>#REF!</v>
      </c>
      <c r="M22" s="4" t="e">
        <f>('Output 6'!#REF!)/'Output 6'!#REF!</f>
        <v>#REF!</v>
      </c>
      <c r="N22" s="4" t="e">
        <f>('Output 6'!#REF!)/'Output 6'!#REF!</f>
        <v>#REF!</v>
      </c>
      <c r="O22" s="28" t="e">
        <f t="shared" si="7"/>
        <v>#REF!</v>
      </c>
      <c r="Q22" s="25" t="s">
        <v>761</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5">
        <f ca="1">SUMIF(INDIRECT("'Output 1'!$H$4:$H$"&amp;$C$4),Analysis!Q22,INDIRECT("'Output 1'!$Y$4:$Y$"&amp;$C$4))
+SUMIF(INDIRECT("'Output 2'!$H$4:$H$"&amp;$C$5),Analysis!Q22,INDIRECT("'Output 2'!$Y$4:$Y$"&amp;$C$5))
+SUMIF(INDIRECT("'Output 3'!$H$4:$H$"&amp;$C$6),Analysis!Q22,INDIRECT("'Output 3'!$Y$4:$Y$"&amp;$C$6))
+SUMIF(INDIRECT("'Output 4'!$H$4:$H$"&amp;$C$7),Analysis!Q22,INDIRECT("'Output 4'!$Y$4:$Y$"&amp;$C$7))
+SUMIF(INDIRECT("'Output 5'!$H$4:$H$"&amp;$C$8),Analysis!Q22,INDIRECT("'Output 5'!$Y$4:$Y$"&amp;$C$8))
+SUMIF(INDIRECT("'Output 6'!$H$4:$H$"&amp;$C$9),Analysis!Q22,INDIRECT("'Output 6'!$Y$4:$Y$"&amp;$C$9))
+SUMIF(INDIRECT("'Output 7'!$H$4:$H$"&amp;$C$10),Analysis!Q22,INDIRECT("'Output 7'!$Y$4:$Y$"&amp;$C$10))
+SUMIF(INDIRECT("'Output 8'!$H$4:$H$"&amp;$C$11),Analysis!Q22,INDIRECT("'Output 8'!$Y$4:$Y$"&amp;$C$11))
+SUMIF(INDIRECT("'Output 9'!$H$4:$H$"&amp;$C$12),Analysis!Q22,INDIRECT("'Output 9'!$Y$4:$Y$"&amp;$C$12))
+SUMIF(INDIRECT("'Output 10'!$H$4:$H$"&amp;$C$13),Analysis!Q22,INDIRECT("'Output 10'!$Y$4:$Y$"&amp;$C$13))</f>
        <v>0</v>
      </c>
      <c r="V22" s="25"/>
      <c r="W22" s="5">
        <f>SUMIF('Unplanned Outputs'!$E$4:$E$498,Analysis!$Q22,'Unplanned Outputs'!$J$4:$J$498)</f>
        <v>0</v>
      </c>
      <c r="X22" s="5">
        <f>SUMIF('Unplanned Outputs'!$E$4:$E$498,Analysis!$Q22,'Unplanned Outputs'!$N$4:$N$498)</f>
        <v>0</v>
      </c>
      <c r="Y22" s="5">
        <f>SUMIF('Unplanned Outputs'!$E$4:$E$498,Analysis!$Q22,'Unplanned Outputs'!$R$4:$R$498)</f>
        <v>0</v>
      </c>
      <c r="Z22" s="5">
        <f>SUMIF('Unplanned Outputs'!$E$4:$E$498,Analysis!$Q22,'Unplanned Outputs'!$V$4:$V$498)</f>
        <v>0</v>
      </c>
      <c r="AA22" s="13"/>
      <c r="AB22" s="29">
        <f t="shared" ca="1" si="0"/>
        <v>0</v>
      </c>
      <c r="AC22" s="29">
        <f t="shared" si="1"/>
        <v>0</v>
      </c>
      <c r="AD22" s="41">
        <f t="shared" ca="1" si="2"/>
        <v>0</v>
      </c>
      <c r="AE22" s="49">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c r="AI22" s="25" t="s">
        <v>761</v>
      </c>
      <c r="AJ22" s="5">
        <f ca="1">SUMIF(INDIRECT("'Output 1'!$H$4:$H$"&amp;$C$4),Analysis!AI22,INDIRECT("'Output 1'!$m$4:$m$"&amp;$C$4))+SUMIF(INDIRECT("'Output 1'!$H$4:$H$"&amp;$C$4),Analysis!AI22,INDIRECT("'Output 1'!$Q$4:$Q$"&amp;$C$4))</f>
        <v>0</v>
      </c>
      <c r="AK22" s="5">
        <f ca="1">SUMIF(INDIRECT("'Output 1'!$H$4:$H$"&amp;$C$4),Analysis!AI22,INDIRECT("'Output 1'!$U$4:$U$"&amp;$C$4))</f>
        <v>0</v>
      </c>
      <c r="AL22" s="5">
        <f ca="1">SUMIF(INDIRECT("'Output 1'!$H$4:$H$"&amp;$C$4),Analysis!AI22,INDIRECT("'Output 1'!$Y$4:$Y$"&amp;$C$4))</f>
        <v>0</v>
      </c>
    </row>
    <row r="23" spans="1:38">
      <c r="E23" t="str">
        <f>'Output 7'!$B$4</f>
        <v>O.7</v>
      </c>
      <c r="F23" t="str">
        <f>'Output 7'!$D$4</f>
        <v>O.7.1</v>
      </c>
      <c r="G23" s="4" t="e">
        <f>'Output 7'!#REF!/'Output 7'!$F$4</f>
        <v>#REF!</v>
      </c>
      <c r="H23" s="4">
        <f>'Output 7'!M$4/'Output 7'!$F$4</f>
        <v>0</v>
      </c>
      <c r="I23" s="4">
        <f>('Output 7'!O$4)/'Output 7'!$F$4</f>
        <v>0</v>
      </c>
      <c r="J23" s="4">
        <f>('Output 7'!Q$4)/'Output 7'!$F$4</f>
        <v>0</v>
      </c>
      <c r="K23" s="4">
        <f>('Output 7'!U$4)/'Output 7'!$F$4</f>
        <v>0</v>
      </c>
      <c r="L23" s="28">
        <f t="shared" si="6"/>
        <v>0</v>
      </c>
      <c r="M23" s="4">
        <f>('Output 7'!S$5)/'Output 7'!$F$4</f>
        <v>0</v>
      </c>
      <c r="N23" s="4">
        <f>('Output 7'!U$4)/'Output 7'!$F$4</f>
        <v>0</v>
      </c>
      <c r="O23" s="28">
        <f t="shared" si="7"/>
        <v>0</v>
      </c>
      <c r="Q23" s="25">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5">
        <f ca="1">SUMIF(INDIRECT("'Output 1'!$H$4:$H$"&amp;$C$4),Analysis!Q23,INDIRECT("'Output 1'!$Y$4:$Y$"&amp;$C$4))
+SUMIF(INDIRECT("'Output 2'!$H$4:$H$"&amp;$C$5),Analysis!Q23,INDIRECT("'Output 2'!$Y$4:$Y$"&amp;$C$5))
+SUMIF(INDIRECT("'Output 3'!$H$4:$H$"&amp;$C$6),Analysis!Q23,INDIRECT("'Output 3'!$Y$4:$Y$"&amp;$C$6))
+SUMIF(INDIRECT("'Output 4'!$H$4:$H$"&amp;$C$7),Analysis!Q23,INDIRECT("'Output 4'!$Y$4:$Y$"&amp;$C$7))
+SUMIF(INDIRECT("'Output 5'!$H$4:$H$"&amp;$C$8),Analysis!Q23,INDIRECT("'Output 5'!$Y$4:$Y$"&amp;$C$8))
+SUMIF(INDIRECT("'Output 6'!$H$4:$H$"&amp;$C$9),Analysis!Q23,INDIRECT("'Output 6'!$Y$4:$Y$"&amp;$C$9))
+SUMIF(INDIRECT("'Output 7'!$H$4:$H$"&amp;$C$10),Analysis!Q23,INDIRECT("'Output 7'!$Y$4:$Y$"&amp;$C$10))
+SUMIF(INDIRECT("'Output 8'!$H$4:$H$"&amp;$C$11),Analysis!Q23,INDIRECT("'Output 8'!$Y$4:$Y$"&amp;$C$11))
+SUMIF(INDIRECT("'Output 9'!$H$4:$H$"&amp;$C$12),Analysis!Q23,INDIRECT("'Output 9'!$Y$4:$Y$"&amp;$C$12))
+SUMIF(INDIRECT("'Output 10'!$H$4:$H$"&amp;$C$13),Analysis!Q23,INDIRECT("'Output 10'!$Y$4:$Y$"&amp;$C$13))</f>
        <v>0</v>
      </c>
      <c r="V23" s="25"/>
      <c r="W23" s="5">
        <f>SUMIF('Unplanned Outputs'!$E$4:$E$498,Analysis!$Q23,'Unplanned Outputs'!$J$4:$J$498)</f>
        <v>0</v>
      </c>
      <c r="X23" s="5">
        <f>SUMIF('Unplanned Outputs'!$E$4:$E$498,Analysis!$Q23,'Unplanned Outputs'!$N$4:$N$498)</f>
        <v>0</v>
      </c>
      <c r="Y23" s="5">
        <f>SUMIF('Unplanned Outputs'!$E$4:$E$498,Analysis!$Q23,'Unplanned Outputs'!$R$4:$R$498)</f>
        <v>0</v>
      </c>
      <c r="Z23" s="5">
        <f>SUMIF('Unplanned Outputs'!$E$4:$E$498,Analysis!$Q23,'Unplanned Outputs'!$V$4:$V$498)</f>
        <v>0</v>
      </c>
      <c r="AA23" s="13"/>
      <c r="AB23" s="29">
        <f t="shared" ca="1" si="0"/>
        <v>0</v>
      </c>
      <c r="AC23" s="29">
        <f t="shared" si="1"/>
        <v>0</v>
      </c>
      <c r="AD23" s="41">
        <f t="shared" ca="1" si="2"/>
        <v>0</v>
      </c>
      <c r="AE23" s="49">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c r="AI23" s="25">
        <v>2.2000000000000002</v>
      </c>
      <c r="AJ23" s="5">
        <f ca="1">SUMIF(INDIRECT("'Output 1'!$H$4:$H$"&amp;$C$4),Analysis!AI23,INDIRECT("'Output 1'!$m$4:$m$"&amp;$C$4))+SUMIF(INDIRECT("'Output 1'!$H$4:$H$"&amp;$C$4),Analysis!AI23,INDIRECT("'Output 1'!$Q$4:$Q$"&amp;$C$4))</f>
        <v>0</v>
      </c>
      <c r="AK23" s="5">
        <f ca="1">SUMIF(INDIRECT("'Output 1'!$H$4:$H$"&amp;$C$4),Analysis!AI23,INDIRECT("'Output 1'!$U$4:$U$"&amp;$C$4))</f>
        <v>0</v>
      </c>
      <c r="AL23" s="5">
        <f ca="1">SUMIF(INDIRECT("'Output 1'!$H$4:$H$"&amp;$C$4),Analysis!AI23,INDIRECT("'Output 1'!$Y$4:$Y$"&amp;$C$4))</f>
        <v>0</v>
      </c>
    </row>
    <row r="24" spans="1:38">
      <c r="F24" t="str">
        <f>'Output 7'!$D$5</f>
        <v>O.7.2</v>
      </c>
      <c r="G24" s="4" t="e">
        <f>'Output 7'!#REF!/'Output 7'!$F$5</f>
        <v>#REF!</v>
      </c>
      <c r="H24" s="4">
        <f>'Output 7'!M$5/'Output 7'!$F$5</f>
        <v>0</v>
      </c>
      <c r="I24" s="4">
        <f>('Output 7'!O$5)/'Output 7'!$F$5</f>
        <v>0</v>
      </c>
      <c r="J24" s="4">
        <f>('Output 7'!Q$5)/'Output 7'!$F$5</f>
        <v>0</v>
      </c>
      <c r="K24" s="4">
        <f>('Output 7'!U$5)/'Output 7'!$F$5</f>
        <v>0</v>
      </c>
      <c r="L24" s="28">
        <f t="shared" si="6"/>
        <v>0</v>
      </c>
      <c r="M24" s="4" t="e">
        <f>('Output 7'!#REF!)/'Output 7'!$F$5</f>
        <v>#REF!</v>
      </c>
      <c r="N24" s="4">
        <f>('Output 7'!U$5)/'Output 7'!$F$5</f>
        <v>0</v>
      </c>
      <c r="O24" s="28">
        <f t="shared" si="7"/>
        <v>0</v>
      </c>
      <c r="Q24" s="25" t="s">
        <v>762</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5">
        <f ca="1">SUMIF(INDIRECT("'Output 1'!$H$4:$H$"&amp;$C$4),Analysis!Q24,INDIRECT("'Output 1'!$Y$4:$Y$"&amp;$C$4))
+SUMIF(INDIRECT("'Output 2'!$H$4:$H$"&amp;$C$5),Analysis!Q24,INDIRECT("'Output 2'!$Y$4:$Y$"&amp;$C$5))
+SUMIF(INDIRECT("'Output 3'!$H$4:$H$"&amp;$C$6),Analysis!Q24,INDIRECT("'Output 3'!$Y$4:$Y$"&amp;$C$6))
+SUMIF(INDIRECT("'Output 4'!$H$4:$H$"&amp;$C$7),Analysis!Q24,INDIRECT("'Output 4'!$Y$4:$Y$"&amp;$C$7))
+SUMIF(INDIRECT("'Output 5'!$H$4:$H$"&amp;$C$8),Analysis!Q24,INDIRECT("'Output 5'!$Y$4:$Y$"&amp;$C$8))
+SUMIF(INDIRECT("'Output 6'!$H$4:$H$"&amp;$C$9),Analysis!Q24,INDIRECT("'Output 6'!$Y$4:$Y$"&amp;$C$9))
+SUMIF(INDIRECT("'Output 7'!$H$4:$H$"&amp;$C$10),Analysis!Q24,INDIRECT("'Output 7'!$Y$4:$Y$"&amp;$C$10))
+SUMIF(INDIRECT("'Output 8'!$H$4:$H$"&amp;$C$11),Analysis!Q24,INDIRECT("'Output 8'!$Y$4:$Y$"&amp;$C$11))
+SUMIF(INDIRECT("'Output 9'!$H$4:$H$"&amp;$C$12),Analysis!Q24,INDIRECT("'Output 9'!$Y$4:$Y$"&amp;$C$12))
+SUMIF(INDIRECT("'Output 10'!$H$4:$H$"&amp;$C$13),Analysis!Q24,INDIRECT("'Output 10'!$Y$4:$Y$"&amp;$C$13))</f>
        <v>0</v>
      </c>
      <c r="V24" s="25"/>
      <c r="W24" s="5">
        <f>SUMIF('Unplanned Outputs'!$E$4:$E$498,Analysis!$Q24,'Unplanned Outputs'!$J$4:$J$498)</f>
        <v>0</v>
      </c>
      <c r="X24" s="5">
        <f>SUMIF('Unplanned Outputs'!$E$4:$E$498,Analysis!$Q24,'Unplanned Outputs'!$N$4:$N$498)</f>
        <v>0</v>
      </c>
      <c r="Y24" s="5">
        <f>SUMIF('Unplanned Outputs'!$E$4:$E$498,Analysis!$Q24,'Unplanned Outputs'!$R$4:$R$498)</f>
        <v>0</v>
      </c>
      <c r="Z24" s="5">
        <f>SUMIF('Unplanned Outputs'!$E$4:$E$498,Analysis!$Q24,'Unplanned Outputs'!$V$4:$V$498)</f>
        <v>0</v>
      </c>
      <c r="AA24" s="13"/>
      <c r="AB24" s="29">
        <f t="shared" ca="1" si="0"/>
        <v>0</v>
      </c>
      <c r="AC24" s="29">
        <f t="shared" si="1"/>
        <v>0</v>
      </c>
      <c r="AD24" s="41">
        <f t="shared" ca="1" si="2"/>
        <v>0</v>
      </c>
      <c r="AE24" s="49">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c r="AI24" s="25" t="s">
        <v>762</v>
      </c>
      <c r="AJ24" s="5">
        <f ca="1">SUMIF(INDIRECT("'Output 1'!$H$4:$H$"&amp;$C$4),Analysis!AI24,INDIRECT("'Output 1'!$m$4:$m$"&amp;$C$4))+SUMIF(INDIRECT("'Output 1'!$H$4:$H$"&amp;$C$4),Analysis!AI24,INDIRECT("'Output 1'!$Q$4:$Q$"&amp;$C$4))</f>
        <v>0</v>
      </c>
      <c r="AK24" s="5">
        <f ca="1">SUMIF(INDIRECT("'Output 1'!$H$4:$H$"&amp;$C$4),Analysis!AI24,INDIRECT("'Output 1'!$U$4:$U$"&amp;$C$4))</f>
        <v>0</v>
      </c>
      <c r="AL24" s="5">
        <f ca="1">SUMIF(INDIRECT("'Output 1'!$H$4:$H$"&amp;$C$4),Analysis!AI24,INDIRECT("'Output 1'!$Y$4:$Y$"&amp;$C$4))</f>
        <v>0</v>
      </c>
    </row>
    <row r="25" spans="1:38">
      <c r="F25" t="str">
        <f>'Output 7'!$D$6</f>
        <v>O.7.3</v>
      </c>
      <c r="G25" s="4" t="e">
        <f>'Output 7'!#REF!/'Output 7'!$F$6</f>
        <v>#REF!</v>
      </c>
      <c r="H25" s="4">
        <f>'Output 7'!M$6/'Output 7'!$F$6</f>
        <v>0</v>
      </c>
      <c r="I25" s="4">
        <f>('Output 7'!O$6)/'Output 7'!$F$6</f>
        <v>0</v>
      </c>
      <c r="J25" s="4">
        <f>('Output 7'!Q$6)/'Output 7'!$F$6</f>
        <v>0</v>
      </c>
      <c r="K25" s="4">
        <f>('Output 7'!U$6)/'Output 7'!$F$6</f>
        <v>0</v>
      </c>
      <c r="L25" s="28">
        <f t="shared" si="6"/>
        <v>0</v>
      </c>
      <c r="M25" s="4">
        <f>('Output 7'!S$6)/'Output 7'!$F$6</f>
        <v>0</v>
      </c>
      <c r="N25" s="4">
        <f>('Output 7'!U$6)/'Output 7'!$F$6</f>
        <v>0</v>
      </c>
      <c r="O25" s="28">
        <f t="shared" si="7"/>
        <v>0</v>
      </c>
      <c r="Q25" s="25" t="s">
        <v>763</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5">
        <f ca="1">SUMIF(INDIRECT("'Output 1'!$H$4:$H$"&amp;$C$4),Analysis!Q25,INDIRECT("'Output 1'!$Y$4:$Y$"&amp;$C$4))
+SUMIF(INDIRECT("'Output 2'!$H$4:$H$"&amp;$C$5),Analysis!Q25,INDIRECT("'Output 2'!$Y$4:$Y$"&amp;$C$5))
+SUMIF(INDIRECT("'Output 3'!$H$4:$H$"&amp;$C$6),Analysis!Q25,INDIRECT("'Output 3'!$Y$4:$Y$"&amp;$C$6))
+SUMIF(INDIRECT("'Output 4'!$H$4:$H$"&amp;$C$7),Analysis!Q25,INDIRECT("'Output 4'!$Y$4:$Y$"&amp;$C$7))
+SUMIF(INDIRECT("'Output 5'!$H$4:$H$"&amp;$C$8),Analysis!Q25,INDIRECT("'Output 5'!$Y$4:$Y$"&amp;$C$8))
+SUMIF(INDIRECT("'Output 6'!$H$4:$H$"&amp;$C$9),Analysis!Q25,INDIRECT("'Output 6'!$Y$4:$Y$"&amp;$C$9))
+SUMIF(INDIRECT("'Output 7'!$H$4:$H$"&amp;$C$10),Analysis!Q25,INDIRECT("'Output 7'!$Y$4:$Y$"&amp;$C$10))
+SUMIF(INDIRECT("'Output 8'!$H$4:$H$"&amp;$C$11),Analysis!Q25,INDIRECT("'Output 8'!$Y$4:$Y$"&amp;$C$11))
+SUMIF(INDIRECT("'Output 9'!$H$4:$H$"&amp;$C$12),Analysis!Q25,INDIRECT("'Output 9'!$Y$4:$Y$"&amp;$C$12))
+SUMIF(INDIRECT("'Output 10'!$H$4:$H$"&amp;$C$13),Analysis!Q25,INDIRECT("'Output 10'!$Y$4:$Y$"&amp;$C$13))</f>
        <v>0</v>
      </c>
      <c r="V25" s="25"/>
      <c r="W25" s="5">
        <f>SUMIF('Unplanned Outputs'!$E$4:$E$498,Analysis!$Q25,'Unplanned Outputs'!$J$4:$J$498)</f>
        <v>0</v>
      </c>
      <c r="X25" s="5">
        <f>SUMIF('Unplanned Outputs'!$E$4:$E$498,Analysis!$Q25,'Unplanned Outputs'!$N$4:$N$498)</f>
        <v>0</v>
      </c>
      <c r="Y25" s="5">
        <f>SUMIF('Unplanned Outputs'!$E$4:$E$498,Analysis!$Q25,'Unplanned Outputs'!$R$4:$R$498)</f>
        <v>0</v>
      </c>
      <c r="Z25" s="5">
        <f>SUMIF('Unplanned Outputs'!$E$4:$E$498,Analysis!$Q25,'Unplanned Outputs'!$V$4:$V$498)</f>
        <v>0</v>
      </c>
      <c r="AA25" s="13"/>
      <c r="AB25" s="29">
        <f t="shared" ca="1" si="0"/>
        <v>0</v>
      </c>
      <c r="AC25" s="29">
        <f t="shared" si="1"/>
        <v>0</v>
      </c>
      <c r="AD25" s="41">
        <f t="shared" ca="1" si="2"/>
        <v>0</v>
      </c>
      <c r="AE25" s="49">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c r="AI25" s="25" t="s">
        <v>763</v>
      </c>
      <c r="AJ25" s="5">
        <f ca="1">SUMIF(INDIRECT("'Output 1'!$H$4:$H$"&amp;$C$4),Analysis!AI25,INDIRECT("'Output 1'!$m$4:$m$"&amp;$C$4))+SUMIF(INDIRECT("'Output 1'!$H$4:$H$"&amp;$C$4),Analysis!AI25,INDIRECT("'Output 1'!$Q$4:$Q$"&amp;$C$4))</f>
        <v>0</v>
      </c>
      <c r="AK25" s="5">
        <f ca="1">SUMIF(INDIRECT("'Output 1'!$H$4:$H$"&amp;$C$4),Analysis!AI25,INDIRECT("'Output 1'!$U$4:$U$"&amp;$C$4))</f>
        <v>0</v>
      </c>
      <c r="AL25" s="5">
        <f ca="1">SUMIF(INDIRECT("'Output 1'!$H$4:$H$"&amp;$C$4),Analysis!AI25,INDIRECT("'Output 1'!$Y$4:$Y$"&amp;$C$4))</f>
        <v>0</v>
      </c>
    </row>
    <row r="26" spans="1:38">
      <c r="E26" t="str">
        <f>'Output 8'!$B$4</f>
        <v>O.8</v>
      </c>
      <c r="F26" t="str">
        <f>'Output 2'!$D$4</f>
        <v>O.2.1</v>
      </c>
      <c r="G26" s="4" t="e">
        <f>'Output 8'!#REF!/'Output 8'!$F$4</f>
        <v>#REF!</v>
      </c>
      <c r="H26" s="4">
        <f>'Output 8'!Y$4/'Output 8'!$F$4</f>
        <v>4.3059999999999999E-3</v>
      </c>
      <c r="I26" s="4">
        <f>('Output 8'!AA$4)/'Output 8'!$F$4</f>
        <v>0</v>
      </c>
      <c r="J26" s="4">
        <f>('Output 8'!AC$4)/'Output 8'!$F$4</f>
        <v>0</v>
      </c>
      <c r="K26" s="4">
        <f>('Output 8'!AG$4)/'Output 8'!$F$4</f>
        <v>0</v>
      </c>
      <c r="L26" s="28">
        <f t="shared" si="6"/>
        <v>4.3059999999999999E-3</v>
      </c>
      <c r="M26" s="4" t="e">
        <f>(#REF!)/#REF!</f>
        <v>#REF!</v>
      </c>
      <c r="N26" s="4" t="e">
        <f>(#REF!)/#REF!</f>
        <v>#REF!</v>
      </c>
      <c r="O26" s="28" t="e">
        <f>#REF!+N26</f>
        <v>#REF!</v>
      </c>
      <c r="Q26" s="25" t="s">
        <v>764</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5">
        <f ca="1">SUMIF(INDIRECT("'Output 1'!$H$4:$H$"&amp;$C$4),Analysis!Q26,INDIRECT("'Output 1'!$Y$4:$Y$"&amp;$C$4))
+SUMIF(INDIRECT("'Output 2'!$H$4:$H$"&amp;$C$5),Analysis!Q26,INDIRECT("'Output 2'!$Y$4:$Y$"&amp;$C$5))
+SUMIF(INDIRECT("'Output 3'!$H$4:$H$"&amp;$C$6),Analysis!Q26,INDIRECT("'Output 3'!$Y$4:$Y$"&amp;$C$6))
+SUMIF(INDIRECT("'Output 4'!$H$4:$H$"&amp;$C$7),Analysis!Q26,INDIRECT("'Output 4'!$Y$4:$Y$"&amp;$C$7))
+SUMIF(INDIRECT("'Output 5'!$H$4:$H$"&amp;$C$8),Analysis!Q26,INDIRECT("'Output 5'!$Y$4:$Y$"&amp;$C$8))
+SUMIF(INDIRECT("'Output 6'!$H$4:$H$"&amp;$C$9),Analysis!Q26,INDIRECT("'Output 6'!$Y$4:$Y$"&amp;$C$9))
+SUMIF(INDIRECT("'Output 7'!$H$4:$H$"&amp;$C$10),Analysis!Q26,INDIRECT("'Output 7'!$Y$4:$Y$"&amp;$C$10))
+SUMIF(INDIRECT("'Output 8'!$H$4:$H$"&amp;$C$11),Analysis!Q26,INDIRECT("'Output 8'!$Y$4:$Y$"&amp;$C$11))
+SUMIF(INDIRECT("'Output 9'!$H$4:$H$"&amp;$C$12),Analysis!Q26,INDIRECT("'Output 9'!$Y$4:$Y$"&amp;$C$12))
+SUMIF(INDIRECT("'Output 10'!$H$4:$H$"&amp;$C$13),Analysis!Q26,INDIRECT("'Output 10'!$Y$4:$Y$"&amp;$C$13))</f>
        <v>0</v>
      </c>
      <c r="V26" s="25"/>
      <c r="W26" s="5">
        <f>SUMIF('Unplanned Outputs'!$E$4:$E$498,Analysis!$Q26,'Unplanned Outputs'!$J$4:$J$498)</f>
        <v>0</v>
      </c>
      <c r="X26" s="5">
        <f>SUMIF('Unplanned Outputs'!$E$4:$E$498,Analysis!$Q26,'Unplanned Outputs'!$N$4:$N$498)</f>
        <v>0</v>
      </c>
      <c r="Y26" s="5">
        <f>SUMIF('Unplanned Outputs'!$E$4:$E$498,Analysis!$Q26,'Unplanned Outputs'!$R$4:$R$498)</f>
        <v>0</v>
      </c>
      <c r="Z26" s="5">
        <f>SUMIF('Unplanned Outputs'!$E$4:$E$498,Analysis!$Q26,'Unplanned Outputs'!$V$4:$V$498)</f>
        <v>0</v>
      </c>
      <c r="AA26" s="13"/>
      <c r="AB26" s="29">
        <f t="shared" ca="1" si="0"/>
        <v>0</v>
      </c>
      <c r="AC26" s="29">
        <f t="shared" si="1"/>
        <v>0</v>
      </c>
      <c r="AD26" s="41">
        <f t="shared" ca="1" si="2"/>
        <v>0</v>
      </c>
      <c r="AE26" s="49">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c r="AI26" s="25" t="s">
        <v>764</v>
      </c>
      <c r="AJ26" s="5">
        <f ca="1">SUMIF(INDIRECT("'Output 1'!$H$4:$H$"&amp;$C$4),Analysis!AI26,INDIRECT("'Output 1'!$m$4:$m$"&amp;$C$4))+SUMIF(INDIRECT("'Output 1'!$H$4:$H$"&amp;$C$4),Analysis!AI26,INDIRECT("'Output 1'!$Q$4:$Q$"&amp;$C$4))</f>
        <v>0</v>
      </c>
      <c r="AK26" s="5">
        <f ca="1">SUMIF(INDIRECT("'Output 1'!$H$4:$H$"&amp;$C$4),Analysis!AI26,INDIRECT("'Output 1'!$U$4:$U$"&amp;$C$4))</f>
        <v>0</v>
      </c>
      <c r="AL26" s="5">
        <f ca="1">SUMIF(INDIRECT("'Output 1'!$H$4:$H$"&amp;$C$4),Analysis!AI26,INDIRECT("'Output 1'!$Y$4:$Y$"&amp;$C$4))</f>
        <v>0</v>
      </c>
    </row>
    <row r="27" spans="1:38">
      <c r="F27" t="str">
        <f>'Output 2'!$D$5</f>
        <v>O.2.2</v>
      </c>
      <c r="G27" s="4" t="e">
        <f>'Output 8'!#REF!/'Output 8'!$F$5</f>
        <v>#REF!</v>
      </c>
      <c r="H27" s="4">
        <f>'Output 8'!Y$5/'Output 8'!$F$5</f>
        <v>1</v>
      </c>
      <c r="I27" s="4">
        <f>('Output 8'!AA$5)/'Output 8'!$F$5</f>
        <v>0</v>
      </c>
      <c r="J27" s="4">
        <f>('Output 8'!AC$5)/'Output 8'!$F$5</f>
        <v>0</v>
      </c>
      <c r="K27" s="4">
        <f>('Output 8'!AG$5)/'Output 8'!$F$5</f>
        <v>0</v>
      </c>
      <c r="L27" s="28">
        <f t="shared" si="6"/>
        <v>1</v>
      </c>
      <c r="M27" s="4" t="e">
        <f>(#REF!)/#REF!</f>
        <v>#REF!</v>
      </c>
      <c r="N27" s="4" t="e">
        <f>(#REF!)/#REF!</f>
        <v>#REF!</v>
      </c>
      <c r="O27" s="28" t="e">
        <f>#REF!+N27</f>
        <v>#REF!</v>
      </c>
      <c r="Q27" s="25">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5">
        <f ca="1">SUMIF(INDIRECT("'Output 1'!$H$4:$H$"&amp;$C$4),Analysis!Q27,INDIRECT("'Output 1'!$Y$4:$Y$"&amp;$C$4))
+SUMIF(INDIRECT("'Output 2'!$H$4:$H$"&amp;$C$5),Analysis!Q27,INDIRECT("'Output 2'!$Y$4:$Y$"&amp;$C$5))
+SUMIF(INDIRECT("'Output 3'!$H$4:$H$"&amp;$C$6),Analysis!Q27,INDIRECT("'Output 3'!$Y$4:$Y$"&amp;$C$6))
+SUMIF(INDIRECT("'Output 4'!$H$4:$H$"&amp;$C$7),Analysis!Q27,INDIRECT("'Output 4'!$Y$4:$Y$"&amp;$C$7))
+SUMIF(INDIRECT("'Output 5'!$H$4:$H$"&amp;$C$8),Analysis!Q27,INDIRECT("'Output 5'!$Y$4:$Y$"&amp;$C$8))
+SUMIF(INDIRECT("'Output 6'!$H$4:$H$"&amp;$C$9),Analysis!Q27,INDIRECT("'Output 6'!$Y$4:$Y$"&amp;$C$9))
+SUMIF(INDIRECT("'Output 7'!$H$4:$H$"&amp;$C$10),Analysis!Q27,INDIRECT("'Output 7'!$Y$4:$Y$"&amp;$C$10))
+SUMIF(INDIRECT("'Output 8'!$H$4:$H$"&amp;$C$11),Analysis!Q27,INDIRECT("'Output 8'!$Y$4:$Y$"&amp;$C$11))
+SUMIF(INDIRECT("'Output 9'!$H$4:$H$"&amp;$C$12),Analysis!Q27,INDIRECT("'Output 9'!$Y$4:$Y$"&amp;$C$12))
+SUMIF(INDIRECT("'Output 10'!$H$4:$H$"&amp;$C$13),Analysis!Q27,INDIRECT("'Output 10'!$Y$4:$Y$"&amp;$C$13))</f>
        <v>0</v>
      </c>
      <c r="V27" s="25"/>
      <c r="W27" s="5">
        <f>SUMIF('Unplanned Outputs'!$E$4:$E$498,Analysis!$Q27,'Unplanned Outputs'!$J$4:$J$498)</f>
        <v>0</v>
      </c>
      <c r="X27" s="5">
        <f>SUMIF('Unplanned Outputs'!$E$4:$E$498,Analysis!$Q27,'Unplanned Outputs'!$N$4:$N$498)</f>
        <v>0</v>
      </c>
      <c r="Y27" s="5">
        <f>SUMIF('Unplanned Outputs'!$E$4:$E$498,Analysis!$Q27,'Unplanned Outputs'!$R$4:$R$498)</f>
        <v>0</v>
      </c>
      <c r="Z27" s="5">
        <f>SUMIF('Unplanned Outputs'!$E$4:$E$498,Analysis!$Q27,'Unplanned Outputs'!$V$4:$V$498)</f>
        <v>0</v>
      </c>
      <c r="AA27" s="13"/>
      <c r="AB27" s="29">
        <f t="shared" ca="1" si="0"/>
        <v>0</v>
      </c>
      <c r="AC27" s="29">
        <f t="shared" si="1"/>
        <v>0</v>
      </c>
      <c r="AD27" s="41">
        <f t="shared" ca="1" si="2"/>
        <v>0</v>
      </c>
      <c r="AE27" s="49">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c r="AI27" s="25">
        <v>2.2999999999999998</v>
      </c>
      <c r="AJ27" s="5">
        <f ca="1">SUMIF(INDIRECT("'Output 1'!$H$4:$H$"&amp;$C$4),Analysis!AI27,INDIRECT("'Output 1'!$m$4:$m$"&amp;$C$4))+SUMIF(INDIRECT("'Output 1'!$H$4:$H$"&amp;$C$4),Analysis!AI27,INDIRECT("'Output 1'!$Q$4:$Q$"&amp;$C$4))</f>
        <v>0</v>
      </c>
      <c r="AK27" s="5">
        <f ca="1">SUMIF(INDIRECT("'Output 1'!$H$4:$H$"&amp;$C$4),Analysis!AI27,INDIRECT("'Output 1'!$U$4:$U$"&amp;$C$4))</f>
        <v>0</v>
      </c>
      <c r="AL27" s="5">
        <f ca="1">SUMIF(INDIRECT("'Output 1'!$H$4:$H$"&amp;$C$4),Analysis!AI27,INDIRECT("'Output 1'!$Y$4:$Y$"&amp;$C$4))</f>
        <v>0</v>
      </c>
    </row>
    <row r="28" spans="1:38">
      <c r="F28" t="e">
        <f>'Output 2'!#REF!</f>
        <v>#REF!</v>
      </c>
      <c r="G28" s="4" t="e">
        <f>'Output 8'!#REF!/'Output 8'!$F$6</f>
        <v>#REF!</v>
      </c>
      <c r="H28" s="4" t="e">
        <f>'Output 8'!Y$6/'Output 8'!$F$6</f>
        <v>#VALUE!</v>
      </c>
      <c r="I28" s="4" t="e">
        <f>('Output 8'!AA$6)/'Output 8'!$F$6</f>
        <v>#VALUE!</v>
      </c>
      <c r="J28" s="4" t="e">
        <f>('Output 8'!AC$6)/'Output 8'!$F$6</f>
        <v>#VALUE!</v>
      </c>
      <c r="K28" s="4" t="e">
        <f>('Output 8'!AG$6)/'Output 8'!$F$6</f>
        <v>#VALUE!</v>
      </c>
      <c r="L28" s="28" t="e">
        <f t="shared" si="6"/>
        <v>#VALUE!</v>
      </c>
      <c r="M28" s="4" t="e">
        <f>(#REF!)/#REF!</f>
        <v>#REF!</v>
      </c>
      <c r="N28" s="4" t="e">
        <f>(#REF!)/#REF!</f>
        <v>#REF!</v>
      </c>
      <c r="O28" s="28" t="e">
        <f>#REF!+N28</f>
        <v>#REF!</v>
      </c>
      <c r="Q28" s="25" t="s">
        <v>765</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5">
        <f ca="1">SUMIF(INDIRECT("'Output 1'!$H$4:$H$"&amp;$C$4),Analysis!Q28,INDIRECT("'Output 1'!$Y$4:$Y$"&amp;$C$4))
+SUMIF(INDIRECT("'Output 2'!$H$4:$H$"&amp;$C$5),Analysis!Q28,INDIRECT("'Output 2'!$Y$4:$Y$"&amp;$C$5))
+SUMIF(INDIRECT("'Output 3'!$H$4:$H$"&amp;$C$6),Analysis!Q28,INDIRECT("'Output 3'!$Y$4:$Y$"&amp;$C$6))
+SUMIF(INDIRECT("'Output 4'!$H$4:$H$"&amp;$C$7),Analysis!Q28,INDIRECT("'Output 4'!$Y$4:$Y$"&amp;$C$7))
+SUMIF(INDIRECT("'Output 5'!$H$4:$H$"&amp;$C$8),Analysis!Q28,INDIRECT("'Output 5'!$Y$4:$Y$"&amp;$C$8))
+SUMIF(INDIRECT("'Output 6'!$H$4:$H$"&amp;$C$9),Analysis!Q28,INDIRECT("'Output 6'!$Y$4:$Y$"&amp;$C$9))
+SUMIF(INDIRECT("'Output 7'!$H$4:$H$"&amp;$C$10),Analysis!Q28,INDIRECT("'Output 7'!$Y$4:$Y$"&amp;$C$10))
+SUMIF(INDIRECT("'Output 8'!$H$4:$H$"&amp;$C$11),Analysis!Q28,INDIRECT("'Output 8'!$Y$4:$Y$"&amp;$C$11))
+SUMIF(INDIRECT("'Output 9'!$H$4:$H$"&amp;$C$12),Analysis!Q28,INDIRECT("'Output 9'!$Y$4:$Y$"&amp;$C$12))
+SUMIF(INDIRECT("'Output 10'!$H$4:$H$"&amp;$C$13),Analysis!Q28,INDIRECT("'Output 10'!$Y$4:$Y$"&amp;$C$13))</f>
        <v>0</v>
      </c>
      <c r="V28" s="25"/>
      <c r="W28" s="5">
        <f>SUMIF('Unplanned Outputs'!$E$4:$E$498,Analysis!$Q28,'Unplanned Outputs'!$J$4:$J$498)</f>
        <v>0</v>
      </c>
      <c r="X28" s="5">
        <f>SUMIF('Unplanned Outputs'!$E$4:$E$498,Analysis!$Q28,'Unplanned Outputs'!$N$4:$N$498)</f>
        <v>0</v>
      </c>
      <c r="Y28" s="5">
        <f>SUMIF('Unplanned Outputs'!$E$4:$E$498,Analysis!$Q28,'Unplanned Outputs'!$R$4:$R$498)</f>
        <v>0</v>
      </c>
      <c r="Z28" s="5">
        <f>SUMIF('Unplanned Outputs'!$E$4:$E$498,Analysis!$Q28,'Unplanned Outputs'!$V$4:$V$498)</f>
        <v>0</v>
      </c>
      <c r="AA28" s="13"/>
      <c r="AB28" s="29">
        <f t="shared" ca="1" si="0"/>
        <v>0</v>
      </c>
      <c r="AC28" s="29">
        <f t="shared" si="1"/>
        <v>0</v>
      </c>
      <c r="AD28" s="41">
        <f t="shared" ca="1" si="2"/>
        <v>0</v>
      </c>
      <c r="AE28" s="49">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c r="AI28" s="25" t="s">
        <v>765</v>
      </c>
      <c r="AJ28" s="5">
        <f ca="1">SUMIF(INDIRECT("'Output 1'!$H$4:$H$"&amp;$C$4),Analysis!AI28,INDIRECT("'Output 1'!$m$4:$m$"&amp;$C$4))+SUMIF(INDIRECT("'Output 1'!$H$4:$H$"&amp;$C$4),Analysis!AI28,INDIRECT("'Output 1'!$Q$4:$Q$"&amp;$C$4))</f>
        <v>0</v>
      </c>
      <c r="AK28" s="5">
        <f ca="1">SUMIF(INDIRECT("'Output 1'!$H$4:$H$"&amp;$C$4),Analysis!AI28,INDIRECT("'Output 1'!$U$4:$U$"&amp;$C$4))</f>
        <v>0</v>
      </c>
      <c r="AL28" s="5">
        <f ca="1">SUMIF(INDIRECT("'Output 1'!$H$4:$H$"&amp;$C$4),Analysis!AI28,INDIRECT("'Output 1'!$Y$4:$Y$"&amp;$C$4))</f>
        <v>0</v>
      </c>
    </row>
    <row r="29" spans="1:38">
      <c r="E29" t="e">
        <f>#REF!</f>
        <v>#REF!</v>
      </c>
      <c r="F29" t="e">
        <f>#REF!</f>
        <v>#REF!</v>
      </c>
      <c r="G29" s="4" t="e">
        <f>#REF!/#REF!</f>
        <v>#REF!</v>
      </c>
      <c r="H29" s="4" t="e">
        <f>#REF!/#REF!</f>
        <v>#REF!</v>
      </c>
      <c r="I29" s="4" t="e">
        <f>(#REF!)/#REF!</f>
        <v>#REF!</v>
      </c>
      <c r="J29" s="4" t="e">
        <f>(#REF!)/#REF!</f>
        <v>#REF!</v>
      </c>
      <c r="K29" s="4" t="e">
        <f>(#REF!)/#REF!</f>
        <v>#REF!</v>
      </c>
      <c r="L29" s="28" t="e">
        <f t="shared" si="6"/>
        <v>#REF!</v>
      </c>
      <c r="M29" s="4" t="e">
        <f>('Output 8'!#REF!)/'Output 8'!$F$4</f>
        <v>#REF!</v>
      </c>
      <c r="N29" s="4" t="e">
        <f>('Output 8'!#REF!)/'Output 8'!$F$4</f>
        <v>#REF!</v>
      </c>
      <c r="O29" s="28" t="e">
        <f t="shared" ref="O29:O34" si="8">L26+N29</f>
        <v>#REF!</v>
      </c>
      <c r="Q29" s="25" t="s">
        <v>766</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5">
        <f ca="1">SUMIF(INDIRECT("'Output 1'!$H$4:$H$"&amp;$C$4),Analysis!Q29,INDIRECT("'Output 1'!$Y$4:$Y$"&amp;$C$4))
+SUMIF(INDIRECT("'Output 2'!$H$4:$H$"&amp;$C$5),Analysis!Q29,INDIRECT("'Output 2'!$Y$4:$Y$"&amp;$C$5))
+SUMIF(INDIRECT("'Output 3'!$H$4:$H$"&amp;$C$6),Analysis!Q29,INDIRECT("'Output 3'!$Y$4:$Y$"&amp;$C$6))
+SUMIF(INDIRECT("'Output 4'!$H$4:$H$"&amp;$C$7),Analysis!Q29,INDIRECT("'Output 4'!$Y$4:$Y$"&amp;$C$7))
+SUMIF(INDIRECT("'Output 5'!$H$4:$H$"&amp;$C$8),Analysis!Q29,INDIRECT("'Output 5'!$Y$4:$Y$"&amp;$C$8))
+SUMIF(INDIRECT("'Output 6'!$H$4:$H$"&amp;$C$9),Analysis!Q29,INDIRECT("'Output 6'!$Y$4:$Y$"&amp;$C$9))
+SUMIF(INDIRECT("'Output 7'!$H$4:$H$"&amp;$C$10),Analysis!Q29,INDIRECT("'Output 7'!$Y$4:$Y$"&amp;$C$10))
+SUMIF(INDIRECT("'Output 8'!$H$4:$H$"&amp;$C$11),Analysis!Q29,INDIRECT("'Output 8'!$Y$4:$Y$"&amp;$C$11))
+SUMIF(INDIRECT("'Output 9'!$H$4:$H$"&amp;$C$12),Analysis!Q29,INDIRECT("'Output 9'!$Y$4:$Y$"&amp;$C$12))
+SUMIF(INDIRECT("'Output 10'!$H$4:$H$"&amp;$C$13),Analysis!Q29,INDIRECT("'Output 10'!$Y$4:$Y$"&amp;$C$13))</f>
        <v>0</v>
      </c>
      <c r="V29" s="25"/>
      <c r="W29" s="5">
        <f>SUMIF('Unplanned Outputs'!$E$4:$E$498,Analysis!$Q29,'Unplanned Outputs'!$J$4:$J$498)</f>
        <v>0</v>
      </c>
      <c r="X29" s="5">
        <f>SUMIF('Unplanned Outputs'!$E$4:$E$498,Analysis!$Q29,'Unplanned Outputs'!$N$4:$N$498)</f>
        <v>0</v>
      </c>
      <c r="Y29" s="5">
        <f>SUMIF('Unplanned Outputs'!$E$4:$E$498,Analysis!$Q29,'Unplanned Outputs'!$R$4:$R$498)</f>
        <v>0</v>
      </c>
      <c r="Z29" s="5">
        <f>SUMIF('Unplanned Outputs'!$E$4:$E$498,Analysis!$Q29,'Unplanned Outputs'!$V$4:$V$498)</f>
        <v>0</v>
      </c>
      <c r="AA29" s="13"/>
      <c r="AB29" s="29">
        <f t="shared" ca="1" si="0"/>
        <v>0</v>
      </c>
      <c r="AC29" s="29">
        <f t="shared" si="1"/>
        <v>0</v>
      </c>
      <c r="AD29" s="41">
        <f t="shared" ca="1" si="2"/>
        <v>0</v>
      </c>
      <c r="AE29" s="49">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c r="AI29" s="25" t="s">
        <v>766</v>
      </c>
      <c r="AJ29" s="5">
        <f ca="1">SUMIF(INDIRECT("'Output 1'!$H$4:$H$"&amp;$C$4),Analysis!AI29,INDIRECT("'Output 1'!$m$4:$m$"&amp;$C$4))+SUMIF(INDIRECT("'Output 1'!$H$4:$H$"&amp;$C$4),Analysis!AI29,INDIRECT("'Output 1'!$Q$4:$Q$"&amp;$C$4))</f>
        <v>0</v>
      </c>
      <c r="AK29" s="5">
        <f ca="1">SUMIF(INDIRECT("'Output 1'!$H$4:$H$"&amp;$C$4),Analysis!AI29,INDIRECT("'Output 1'!$U$4:$U$"&amp;$C$4))</f>
        <v>0</v>
      </c>
      <c r="AL29" s="5">
        <f ca="1">SUMIF(INDIRECT("'Output 1'!$H$4:$H$"&amp;$C$4),Analysis!AI29,INDIRECT("'Output 1'!$Y$4:$Y$"&amp;$C$4))</f>
        <v>0</v>
      </c>
    </row>
    <row r="30" spans="1:38">
      <c r="F30" t="e">
        <f>#REF!</f>
        <v>#REF!</v>
      </c>
      <c r="G30" s="4" t="e">
        <f>#REF!/#REF!</f>
        <v>#REF!</v>
      </c>
      <c r="H30" s="4" t="e">
        <f>#REF!/#REF!</f>
        <v>#REF!</v>
      </c>
      <c r="I30" s="4" t="e">
        <f>(#REF!)/#REF!</f>
        <v>#REF!</v>
      </c>
      <c r="J30" s="4" t="e">
        <f>(#REF!)/#REF!</f>
        <v>#REF!</v>
      </c>
      <c r="K30" s="4" t="e">
        <f>(#REF!)/#REF!</f>
        <v>#REF!</v>
      </c>
      <c r="L30" s="28" t="e">
        <f t="shared" si="6"/>
        <v>#REF!</v>
      </c>
      <c r="M30" s="4" t="e">
        <f>('Output 8'!#REF!)/'Output 8'!$F$5</f>
        <v>#REF!</v>
      </c>
      <c r="N30" s="4" t="e">
        <f>('Output 8'!#REF!)/'Output 8'!$F$5</f>
        <v>#REF!</v>
      </c>
      <c r="O30" s="28" t="e">
        <f t="shared" si="8"/>
        <v>#REF!</v>
      </c>
      <c r="Q30" s="25" t="s">
        <v>767</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5">
        <f ca="1">SUMIF(INDIRECT("'Output 1'!$H$4:$H$"&amp;$C$4),Analysis!Q30,INDIRECT("'Output 1'!$Y$4:$Y$"&amp;$C$4))
+SUMIF(INDIRECT("'Output 2'!$H$4:$H$"&amp;$C$5),Analysis!Q30,INDIRECT("'Output 2'!$Y$4:$Y$"&amp;$C$5))
+SUMIF(INDIRECT("'Output 3'!$H$4:$H$"&amp;$C$6),Analysis!Q30,INDIRECT("'Output 3'!$Y$4:$Y$"&amp;$C$6))
+SUMIF(INDIRECT("'Output 4'!$H$4:$H$"&amp;$C$7),Analysis!Q30,INDIRECT("'Output 4'!$Y$4:$Y$"&amp;$C$7))
+SUMIF(INDIRECT("'Output 5'!$H$4:$H$"&amp;$C$8),Analysis!Q30,INDIRECT("'Output 5'!$Y$4:$Y$"&amp;$C$8))
+SUMIF(INDIRECT("'Output 6'!$H$4:$H$"&amp;$C$9),Analysis!Q30,INDIRECT("'Output 6'!$Y$4:$Y$"&amp;$C$9))
+SUMIF(INDIRECT("'Output 7'!$H$4:$H$"&amp;$C$10),Analysis!Q30,INDIRECT("'Output 7'!$Y$4:$Y$"&amp;$C$10))
+SUMIF(INDIRECT("'Output 8'!$H$4:$H$"&amp;$C$11),Analysis!Q30,INDIRECT("'Output 8'!$Y$4:$Y$"&amp;$C$11))
+SUMIF(INDIRECT("'Output 9'!$H$4:$H$"&amp;$C$12),Analysis!Q30,INDIRECT("'Output 9'!$Y$4:$Y$"&amp;$C$12))
+SUMIF(INDIRECT("'Output 10'!$H$4:$H$"&amp;$C$13),Analysis!Q30,INDIRECT("'Output 10'!$Y$4:$Y$"&amp;$C$13))</f>
        <v>0</v>
      </c>
      <c r="V30" s="25"/>
      <c r="W30" s="5">
        <f>SUMIF('Unplanned Outputs'!$E$4:$E$498,Analysis!$Q30,'Unplanned Outputs'!$J$4:$J$498)</f>
        <v>0</v>
      </c>
      <c r="X30" s="5">
        <f>SUMIF('Unplanned Outputs'!$E$4:$E$498,Analysis!$Q30,'Unplanned Outputs'!$N$4:$N$498)</f>
        <v>0</v>
      </c>
      <c r="Y30" s="5">
        <f>SUMIF('Unplanned Outputs'!$E$4:$E$498,Analysis!$Q30,'Unplanned Outputs'!$R$4:$R$498)</f>
        <v>0</v>
      </c>
      <c r="Z30" s="5">
        <f>SUMIF('Unplanned Outputs'!$E$4:$E$498,Analysis!$Q30,'Unplanned Outputs'!$V$4:$V$498)</f>
        <v>0</v>
      </c>
      <c r="AA30" s="13"/>
      <c r="AB30" s="29">
        <f t="shared" ca="1" si="0"/>
        <v>0</v>
      </c>
      <c r="AC30" s="29">
        <f t="shared" si="1"/>
        <v>0</v>
      </c>
      <c r="AD30" s="41">
        <f t="shared" ca="1" si="2"/>
        <v>0</v>
      </c>
      <c r="AE30" s="49">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c r="AI30" s="25" t="s">
        <v>767</v>
      </c>
      <c r="AJ30" s="5">
        <f ca="1">SUMIF(INDIRECT("'Output 1'!$H$4:$H$"&amp;$C$4),Analysis!AI30,INDIRECT("'Output 1'!$m$4:$m$"&amp;$C$4))+SUMIF(INDIRECT("'Output 1'!$H$4:$H$"&amp;$C$4),Analysis!AI30,INDIRECT("'Output 1'!$Q$4:$Q$"&amp;$C$4))</f>
        <v>0</v>
      </c>
      <c r="AK30" s="5">
        <f ca="1">SUMIF(INDIRECT("'Output 1'!$H$4:$H$"&amp;$C$4),Analysis!AI30,INDIRECT("'Output 1'!$U$4:$U$"&amp;$C$4))</f>
        <v>0</v>
      </c>
      <c r="AL30" s="5">
        <f ca="1">SUMIF(INDIRECT("'Output 1'!$H$4:$H$"&amp;$C$4),Analysis!AI30,INDIRECT("'Output 1'!$Y$4:$Y$"&amp;$C$4))</f>
        <v>0</v>
      </c>
    </row>
    <row r="31" spans="1:38">
      <c r="F31" t="e">
        <f>#REF!</f>
        <v>#REF!</v>
      </c>
      <c r="G31" s="4" t="e">
        <f>#REF!/#REF!</f>
        <v>#REF!</v>
      </c>
      <c r="H31" s="4" t="e">
        <f>#REF!/#REF!</f>
        <v>#REF!</v>
      </c>
      <c r="I31" s="4" t="e">
        <f>(#REF!)/#REF!</f>
        <v>#REF!</v>
      </c>
      <c r="J31" s="4" t="e">
        <f>(#REF!)/#REF!</f>
        <v>#REF!</v>
      </c>
      <c r="K31" s="4" t="e">
        <f>(#REF!)/#REF!</f>
        <v>#REF!</v>
      </c>
      <c r="L31" s="28" t="e">
        <f t="shared" si="6"/>
        <v>#REF!</v>
      </c>
      <c r="M31" s="4" t="e">
        <f>('Output 8'!#REF!)/'Output 8'!$F$6</f>
        <v>#REF!</v>
      </c>
      <c r="N31" s="4" t="e">
        <f>('Output 8'!#REF!)/'Output 8'!$F$6</f>
        <v>#REF!</v>
      </c>
      <c r="O31" s="28" t="e">
        <f t="shared" si="8"/>
        <v>#VALUE!</v>
      </c>
      <c r="Q31" s="25">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5">
        <f ca="1">SUMIF(INDIRECT("'Output 1'!$H$4:$H$"&amp;$C$4),Analysis!Q31,INDIRECT("'Output 1'!$Y$4:$Y$"&amp;$C$4))
+SUMIF(INDIRECT("'Output 2'!$H$4:$H$"&amp;$C$5),Analysis!Q31,INDIRECT("'Output 2'!$Y$4:$Y$"&amp;$C$5))
+SUMIF(INDIRECT("'Output 3'!$H$4:$H$"&amp;$C$6),Analysis!Q31,INDIRECT("'Output 3'!$Y$4:$Y$"&amp;$C$6))
+SUMIF(INDIRECT("'Output 4'!$H$4:$H$"&amp;$C$7),Analysis!Q31,INDIRECT("'Output 4'!$Y$4:$Y$"&amp;$C$7))
+SUMIF(INDIRECT("'Output 5'!$H$4:$H$"&amp;$C$8),Analysis!Q31,INDIRECT("'Output 5'!$Y$4:$Y$"&amp;$C$8))
+SUMIF(INDIRECT("'Output 6'!$H$4:$H$"&amp;$C$9),Analysis!Q31,INDIRECT("'Output 6'!$Y$4:$Y$"&amp;$C$9))
+SUMIF(INDIRECT("'Output 7'!$H$4:$H$"&amp;$C$10),Analysis!Q31,INDIRECT("'Output 7'!$Y$4:$Y$"&amp;$C$10))
+SUMIF(INDIRECT("'Output 8'!$H$4:$H$"&amp;$C$11),Analysis!Q31,INDIRECT("'Output 8'!$Y$4:$Y$"&amp;$C$11))
+SUMIF(INDIRECT("'Output 9'!$H$4:$H$"&amp;$C$12),Analysis!Q31,INDIRECT("'Output 9'!$Y$4:$Y$"&amp;$C$12))
+SUMIF(INDIRECT("'Output 10'!$H$4:$H$"&amp;$C$13),Analysis!Q31,INDIRECT("'Output 10'!$Y$4:$Y$"&amp;$C$13))</f>
        <v>0</v>
      </c>
      <c r="V31" s="25"/>
      <c r="W31" s="5">
        <f>SUMIF('Unplanned Outputs'!$E$4:$E$498,Analysis!$Q31,'Unplanned Outputs'!$J$4:$J$498)</f>
        <v>0</v>
      </c>
      <c r="X31" s="5">
        <f>SUMIF('Unplanned Outputs'!$E$4:$E$498,Analysis!$Q31,'Unplanned Outputs'!$N$4:$N$498)</f>
        <v>0</v>
      </c>
      <c r="Y31" s="5">
        <f>SUMIF('Unplanned Outputs'!$E$4:$E$498,Analysis!$Q31,'Unplanned Outputs'!$R$4:$R$498)</f>
        <v>0</v>
      </c>
      <c r="Z31" s="5">
        <f>SUMIF('Unplanned Outputs'!$E$4:$E$498,Analysis!$Q31,'Unplanned Outputs'!$V$4:$V$498)</f>
        <v>0</v>
      </c>
      <c r="AA31" s="13"/>
      <c r="AB31" s="29">
        <f t="shared" ca="1" si="0"/>
        <v>0</v>
      </c>
      <c r="AC31" s="29">
        <f t="shared" si="1"/>
        <v>0</v>
      </c>
      <c r="AD31" s="41">
        <f t="shared" ca="1" si="2"/>
        <v>0</v>
      </c>
      <c r="AE31" s="49">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c r="AI31" s="25">
        <v>2.4</v>
      </c>
      <c r="AJ31" s="5">
        <f ca="1">SUMIF(INDIRECT("'Output 1'!$H$4:$H$"&amp;$C$4),Analysis!AI31,INDIRECT("'Output 1'!$m$4:$m$"&amp;$C$4))+SUMIF(INDIRECT("'Output 1'!$H$4:$H$"&amp;$C$4),Analysis!AI31,INDIRECT("'Output 1'!$Q$4:$Q$"&amp;$C$4))</f>
        <v>0</v>
      </c>
      <c r="AK31" s="5">
        <f ca="1">SUMIF(INDIRECT("'Output 1'!$H$4:$H$"&amp;$C$4),Analysis!AI31,INDIRECT("'Output 1'!$U$4:$U$"&amp;$C$4))</f>
        <v>0</v>
      </c>
      <c r="AL31" s="5">
        <f ca="1">SUMIF(INDIRECT("'Output 1'!$H$4:$H$"&amp;$C$4),Analysis!AI31,INDIRECT("'Output 1'!$Y$4:$Y$"&amp;$C$4))</f>
        <v>0</v>
      </c>
    </row>
    <row r="32" spans="1:38">
      <c r="E32" t="str">
        <f>'Output 10'!$B$4</f>
        <v>O.10</v>
      </c>
      <c r="F32" t="str">
        <f>'Output 10'!$D$4</f>
        <v>O.10.1</v>
      </c>
      <c r="G32" s="4" t="e">
        <f>'Output 10'!$K$4/'Output 10'!$F$4</f>
        <v>#DIV/0!</v>
      </c>
      <c r="H32" s="4" t="e">
        <f>'Output 10'!M$4/'Output 10'!$F$4</f>
        <v>#DIV/0!</v>
      </c>
      <c r="I32" s="4" t="e">
        <f>('Output 10'!O$4)/'Output 10'!$F$4</f>
        <v>#DIV/0!</v>
      </c>
      <c r="J32" s="4" t="e">
        <f>('Output 10'!Q$4)/'Output 10'!$F$4</f>
        <v>#DIV/0!</v>
      </c>
      <c r="K32" s="4" t="e">
        <f>('Output 10'!U$4)/'Output 10'!$F$4</f>
        <v>#DIV/0!</v>
      </c>
      <c r="L32" s="28" t="e">
        <f t="shared" si="6"/>
        <v>#DIV/0!</v>
      </c>
      <c r="M32" s="4" t="e">
        <f>(#REF!)/#REF!</f>
        <v>#REF!</v>
      </c>
      <c r="N32" s="4" t="e">
        <f>(#REF!)/#REF!</f>
        <v>#REF!</v>
      </c>
      <c r="O32" s="28" t="e">
        <f t="shared" si="8"/>
        <v>#REF!</v>
      </c>
      <c r="Q32" s="25" t="s">
        <v>768</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5">
        <f ca="1">SUMIF(INDIRECT("'Output 1'!$H$4:$H$"&amp;$C$4),Analysis!Q32,INDIRECT("'Output 1'!$Y$4:$Y$"&amp;$C$4))
+SUMIF(INDIRECT("'Output 2'!$H$4:$H$"&amp;$C$5),Analysis!Q32,INDIRECT("'Output 2'!$Y$4:$Y$"&amp;$C$5))
+SUMIF(INDIRECT("'Output 3'!$H$4:$H$"&amp;$C$6),Analysis!Q32,INDIRECT("'Output 3'!$Y$4:$Y$"&amp;$C$6))
+SUMIF(INDIRECT("'Output 4'!$H$4:$H$"&amp;$C$7),Analysis!Q32,INDIRECT("'Output 4'!$Y$4:$Y$"&amp;$C$7))
+SUMIF(INDIRECT("'Output 5'!$H$4:$H$"&amp;$C$8),Analysis!Q32,INDIRECT("'Output 5'!$Y$4:$Y$"&amp;$C$8))
+SUMIF(INDIRECT("'Output 6'!$H$4:$H$"&amp;$C$9),Analysis!Q32,INDIRECT("'Output 6'!$Y$4:$Y$"&amp;$C$9))
+SUMIF(INDIRECT("'Output 7'!$H$4:$H$"&amp;$C$10),Analysis!Q32,INDIRECT("'Output 7'!$Y$4:$Y$"&amp;$C$10))
+SUMIF(INDIRECT("'Output 8'!$H$4:$H$"&amp;$C$11),Analysis!Q32,INDIRECT("'Output 8'!$Y$4:$Y$"&amp;$C$11))
+SUMIF(INDIRECT("'Output 9'!$H$4:$H$"&amp;$C$12),Analysis!Q32,INDIRECT("'Output 9'!$Y$4:$Y$"&amp;$C$12))
+SUMIF(INDIRECT("'Output 10'!$H$4:$H$"&amp;$C$13),Analysis!Q32,INDIRECT("'Output 10'!$Y$4:$Y$"&amp;$C$13))</f>
        <v>0</v>
      </c>
      <c r="V32" s="25"/>
      <c r="W32" s="5">
        <f>SUMIF('Unplanned Outputs'!$E$4:$E$498,Analysis!$Q32,'Unplanned Outputs'!$J$4:$J$498)</f>
        <v>0</v>
      </c>
      <c r="X32" s="5">
        <f>SUMIF('Unplanned Outputs'!$E$4:$E$498,Analysis!$Q32,'Unplanned Outputs'!$N$4:$N$498)</f>
        <v>0</v>
      </c>
      <c r="Y32" s="5">
        <f>SUMIF('Unplanned Outputs'!$E$4:$E$498,Analysis!$Q32,'Unplanned Outputs'!$R$4:$R$498)</f>
        <v>0</v>
      </c>
      <c r="Z32" s="5">
        <f>SUMIF('Unplanned Outputs'!$E$4:$E$498,Analysis!$Q32,'Unplanned Outputs'!$V$4:$V$498)</f>
        <v>0</v>
      </c>
      <c r="AA32" s="13"/>
      <c r="AB32" s="29">
        <f t="shared" ca="1" si="0"/>
        <v>0</v>
      </c>
      <c r="AC32" s="29">
        <f t="shared" si="1"/>
        <v>0</v>
      </c>
      <c r="AD32" s="41">
        <f t="shared" ca="1" si="2"/>
        <v>0</v>
      </c>
      <c r="AE32" s="49">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c r="AI32" s="25" t="s">
        <v>768</v>
      </c>
      <c r="AJ32" s="5">
        <f ca="1">SUMIF(INDIRECT("'Output 1'!$H$4:$H$"&amp;$C$4),Analysis!AI32,INDIRECT("'Output 1'!$m$4:$m$"&amp;$C$4))+SUMIF(INDIRECT("'Output 1'!$H$4:$H$"&amp;$C$4),Analysis!AI32,INDIRECT("'Output 1'!$Q$4:$Q$"&amp;$C$4))</f>
        <v>0</v>
      </c>
      <c r="AK32" s="5">
        <f ca="1">SUMIF(INDIRECT("'Output 1'!$H$4:$H$"&amp;$C$4),Analysis!AI32,INDIRECT("'Output 1'!$U$4:$U$"&amp;$C$4))</f>
        <v>0</v>
      </c>
      <c r="AL32" s="5">
        <f ca="1">SUMIF(INDIRECT("'Output 1'!$H$4:$H$"&amp;$C$4),Analysis!AI32,INDIRECT("'Output 1'!$Y$4:$Y$"&amp;$C$4))</f>
        <v>0</v>
      </c>
    </row>
    <row r="33" spans="6:38">
      <c r="F33">
        <f>'Output 10'!$D$5</f>
        <v>0</v>
      </c>
      <c r="G33" s="4" t="e">
        <f>'Output 10'!K$5/'Output 10'!$F$5</f>
        <v>#DIV/0!</v>
      </c>
      <c r="H33" s="4" t="e">
        <f>'Output 10'!M$5/'Output 10'!$F$5</f>
        <v>#DIV/0!</v>
      </c>
      <c r="I33" s="4" t="e">
        <f>('Output 10'!O$5)/'Output 10'!$F$5</f>
        <v>#DIV/0!</v>
      </c>
      <c r="J33" s="4" t="e">
        <f>('Output 10'!Q$5)/'Output 10'!$F$5</f>
        <v>#DIV/0!</v>
      </c>
      <c r="K33" s="4" t="e">
        <f>('Output 10'!U$5)/'Output 10'!$F$5</f>
        <v>#DIV/0!</v>
      </c>
      <c r="L33" s="28" t="e">
        <f t="shared" si="6"/>
        <v>#DIV/0!</v>
      </c>
      <c r="M33" s="4" t="e">
        <f>(#REF!)/#REF!</f>
        <v>#REF!</v>
      </c>
      <c r="N33" s="4" t="e">
        <f>(#REF!)/#REF!</f>
        <v>#REF!</v>
      </c>
      <c r="O33" s="28" t="e">
        <f t="shared" si="8"/>
        <v>#REF!</v>
      </c>
      <c r="Q33" s="25" t="s">
        <v>769</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5">
        <f ca="1">SUMIF(INDIRECT("'Output 1'!$H$4:$H$"&amp;$C$4),Analysis!Q33,INDIRECT("'Output 1'!$Y$4:$Y$"&amp;$C$4))
+SUMIF(INDIRECT("'Output 2'!$H$4:$H$"&amp;$C$5),Analysis!Q33,INDIRECT("'Output 2'!$Y$4:$Y$"&amp;$C$5))
+SUMIF(INDIRECT("'Output 3'!$H$4:$H$"&amp;$C$6),Analysis!Q33,INDIRECT("'Output 3'!$Y$4:$Y$"&amp;$C$6))
+SUMIF(INDIRECT("'Output 4'!$H$4:$H$"&amp;$C$7),Analysis!Q33,INDIRECT("'Output 4'!$Y$4:$Y$"&amp;$C$7))
+SUMIF(INDIRECT("'Output 5'!$H$4:$H$"&amp;$C$8),Analysis!Q33,INDIRECT("'Output 5'!$Y$4:$Y$"&amp;$C$8))
+SUMIF(INDIRECT("'Output 6'!$H$4:$H$"&amp;$C$9),Analysis!Q33,INDIRECT("'Output 6'!$Y$4:$Y$"&amp;$C$9))
+SUMIF(INDIRECT("'Output 7'!$H$4:$H$"&amp;$C$10),Analysis!Q33,INDIRECT("'Output 7'!$Y$4:$Y$"&amp;$C$10))
+SUMIF(INDIRECT("'Output 8'!$H$4:$H$"&amp;$C$11),Analysis!Q33,INDIRECT("'Output 8'!$Y$4:$Y$"&amp;$C$11))
+SUMIF(INDIRECT("'Output 9'!$H$4:$H$"&amp;$C$12),Analysis!Q33,INDIRECT("'Output 9'!$Y$4:$Y$"&amp;$C$12))
+SUMIF(INDIRECT("'Output 10'!$H$4:$H$"&amp;$C$13),Analysis!Q33,INDIRECT("'Output 10'!$Y$4:$Y$"&amp;$C$13))</f>
        <v>0</v>
      </c>
      <c r="V33" s="25"/>
      <c r="W33" s="5">
        <f>SUMIF('Unplanned Outputs'!$E$4:$E$498,Analysis!$Q33,'Unplanned Outputs'!$J$4:$J$498)</f>
        <v>0</v>
      </c>
      <c r="X33" s="5">
        <f>SUMIF('Unplanned Outputs'!$E$4:$E$498,Analysis!$Q33,'Unplanned Outputs'!$N$4:$N$498)</f>
        <v>0</v>
      </c>
      <c r="Y33" s="5">
        <f>SUMIF('Unplanned Outputs'!$E$4:$E$498,Analysis!$Q33,'Unplanned Outputs'!$R$4:$R$498)</f>
        <v>0</v>
      </c>
      <c r="Z33" s="5">
        <f>SUMIF('Unplanned Outputs'!$E$4:$E$498,Analysis!$Q33,'Unplanned Outputs'!$V$4:$V$498)</f>
        <v>0</v>
      </c>
      <c r="AA33" s="13"/>
      <c r="AB33" s="29">
        <f t="shared" ca="1" si="0"/>
        <v>0</v>
      </c>
      <c r="AC33" s="29">
        <f t="shared" si="1"/>
        <v>0</v>
      </c>
      <c r="AD33" s="41">
        <f t="shared" ca="1" si="2"/>
        <v>0</v>
      </c>
      <c r="AE33" s="49">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c r="AI33" s="25" t="s">
        <v>769</v>
      </c>
      <c r="AJ33" s="5">
        <f ca="1">SUMIF(INDIRECT("'Output 1'!$H$4:$H$"&amp;$C$4),Analysis!AI33,INDIRECT("'Output 1'!$m$4:$m$"&amp;$C$4))+SUMIF(INDIRECT("'Output 1'!$H$4:$H$"&amp;$C$4),Analysis!AI33,INDIRECT("'Output 1'!$Q$4:$Q$"&amp;$C$4))</f>
        <v>0</v>
      </c>
      <c r="AK33" s="5">
        <f ca="1">SUMIF(INDIRECT("'Output 1'!$H$4:$H$"&amp;$C$4),Analysis!AI33,INDIRECT("'Output 1'!$U$4:$U$"&amp;$C$4))</f>
        <v>0</v>
      </c>
      <c r="AL33" s="5">
        <f ca="1">SUMIF(INDIRECT("'Output 1'!$H$4:$H$"&amp;$C$4),Analysis!AI33,INDIRECT("'Output 1'!$Y$4:$Y$"&amp;$C$4))</f>
        <v>0</v>
      </c>
    </row>
    <row r="34" spans="6:38">
      <c r="F34">
        <f>'Output 10'!$D$6</f>
        <v>0</v>
      </c>
      <c r="G34" s="4" t="e">
        <f>'Output 10'!K$6/'Output 10'!$F$6</f>
        <v>#DIV/0!</v>
      </c>
      <c r="H34" s="4" t="e">
        <f>'Output 10'!M$6/'Output 10'!$F$6</f>
        <v>#DIV/0!</v>
      </c>
      <c r="I34" s="4" t="e">
        <f>('Output 10'!O$6)/'Output 10'!$F$6</f>
        <v>#DIV/0!</v>
      </c>
      <c r="J34" s="4" t="e">
        <f>('Output 10'!Q$6)/'Output 10'!$F$6</f>
        <v>#DIV/0!</v>
      </c>
      <c r="K34" s="4" t="e">
        <f>('Output 10'!U$6)/'Output 10'!$F$6</f>
        <v>#DIV/0!</v>
      </c>
      <c r="L34" s="28" t="e">
        <f t="shared" si="6"/>
        <v>#DIV/0!</v>
      </c>
      <c r="M34" s="4" t="e">
        <f>(#REF!)/#REF!</f>
        <v>#REF!</v>
      </c>
      <c r="N34" s="4" t="e">
        <f>(#REF!)/#REF!</f>
        <v>#REF!</v>
      </c>
      <c r="O34" s="28" t="e">
        <f t="shared" si="8"/>
        <v>#REF!</v>
      </c>
      <c r="Q34" s="25" t="s">
        <v>770</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5">
        <f ca="1">SUMIF(INDIRECT("'Output 1'!$H$4:$H$"&amp;$C$4),Analysis!Q34,INDIRECT("'Output 1'!$Y$4:$Y$"&amp;$C$4))
+SUMIF(INDIRECT("'Output 2'!$H$4:$H$"&amp;$C$5),Analysis!Q34,INDIRECT("'Output 2'!$Y$4:$Y$"&amp;$C$5))
+SUMIF(INDIRECT("'Output 3'!$H$4:$H$"&amp;$C$6),Analysis!Q34,INDIRECT("'Output 3'!$Y$4:$Y$"&amp;$C$6))
+SUMIF(INDIRECT("'Output 4'!$H$4:$H$"&amp;$C$7),Analysis!Q34,INDIRECT("'Output 4'!$Y$4:$Y$"&amp;$C$7))
+SUMIF(INDIRECT("'Output 5'!$H$4:$H$"&amp;$C$8),Analysis!Q34,INDIRECT("'Output 5'!$Y$4:$Y$"&amp;$C$8))
+SUMIF(INDIRECT("'Output 6'!$H$4:$H$"&amp;$C$9),Analysis!Q34,INDIRECT("'Output 6'!$Y$4:$Y$"&amp;$C$9))
+SUMIF(INDIRECT("'Output 7'!$H$4:$H$"&amp;$C$10),Analysis!Q34,INDIRECT("'Output 7'!$Y$4:$Y$"&amp;$C$10))
+SUMIF(INDIRECT("'Output 8'!$H$4:$H$"&amp;$C$11),Analysis!Q34,INDIRECT("'Output 8'!$Y$4:$Y$"&amp;$C$11))
+SUMIF(INDIRECT("'Output 9'!$H$4:$H$"&amp;$C$12),Analysis!Q34,INDIRECT("'Output 9'!$Y$4:$Y$"&amp;$C$12))
+SUMIF(INDIRECT("'Output 10'!$H$4:$H$"&amp;$C$13),Analysis!Q34,INDIRECT("'Output 10'!$Y$4:$Y$"&amp;$C$13))</f>
        <v>0</v>
      </c>
      <c r="V34" s="25"/>
      <c r="W34" s="5">
        <f>SUMIF('Unplanned Outputs'!$E$4:$E$498,Analysis!$Q34,'Unplanned Outputs'!$J$4:$J$498)</f>
        <v>0</v>
      </c>
      <c r="X34" s="5">
        <f>SUMIF('Unplanned Outputs'!$E$4:$E$498,Analysis!$Q34,'Unplanned Outputs'!$N$4:$N$498)</f>
        <v>0</v>
      </c>
      <c r="Y34" s="5">
        <f>SUMIF('Unplanned Outputs'!$E$4:$E$498,Analysis!$Q34,'Unplanned Outputs'!$R$4:$R$498)</f>
        <v>0</v>
      </c>
      <c r="Z34" s="5">
        <f>SUMIF('Unplanned Outputs'!$E$4:$E$498,Analysis!$Q34,'Unplanned Outputs'!$V$4:$V$498)</f>
        <v>0</v>
      </c>
      <c r="AA34" s="13"/>
      <c r="AB34" s="29">
        <f t="shared" ca="1" si="0"/>
        <v>0</v>
      </c>
      <c r="AC34" s="29">
        <f t="shared" si="1"/>
        <v>0</v>
      </c>
      <c r="AD34" s="41">
        <f t="shared" ca="1" si="2"/>
        <v>0</v>
      </c>
      <c r="AE34" s="49">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c r="AI34" s="25" t="s">
        <v>770</v>
      </c>
      <c r="AJ34" s="5">
        <f ca="1">SUMIF(INDIRECT("'Output 1'!$H$4:$H$"&amp;$C$4),Analysis!AI34,INDIRECT("'Output 1'!$m$4:$m$"&amp;$C$4))+SUMIF(INDIRECT("'Output 1'!$H$4:$H$"&amp;$C$4),Analysis!AI34,INDIRECT("'Output 1'!$Q$4:$Q$"&amp;$C$4))</f>
        <v>0</v>
      </c>
      <c r="AK34" s="5">
        <f ca="1">SUMIF(INDIRECT("'Output 1'!$H$4:$H$"&amp;$C$4),Analysis!AI34,INDIRECT("'Output 1'!$U$4:$U$"&amp;$C$4))</f>
        <v>0</v>
      </c>
      <c r="AL34" s="5">
        <f ca="1">SUMIF(INDIRECT("'Output 1'!$H$4:$H$"&amp;$C$4),Analysis!AI34,INDIRECT("'Output 1'!$Y$4:$Y$"&amp;$C$4))</f>
        <v>0</v>
      </c>
    </row>
    <row r="35" spans="6:38">
      <c r="M35" s="4" t="e">
        <f>(#REF!)/#REF!</f>
        <v>#REF!</v>
      </c>
      <c r="N35" s="4" t="e">
        <f>(#REF!)/#REF!</f>
        <v>#REF!</v>
      </c>
      <c r="O35" s="28" t="e">
        <f>#REF!+N35</f>
        <v>#REF!</v>
      </c>
      <c r="Q35" s="25">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5">
        <f ca="1">SUMIF(INDIRECT("'Output 1'!$H$4:$H$"&amp;$C$4),Analysis!Q35,INDIRECT("'Output 1'!$Y$4:$Y$"&amp;$C$4))
+SUMIF(INDIRECT("'Output 2'!$H$4:$H$"&amp;$C$5),Analysis!Q35,INDIRECT("'Output 2'!$Y$4:$Y$"&amp;$C$5))
+SUMIF(INDIRECT("'Output 3'!$H$4:$H$"&amp;$C$6),Analysis!Q35,INDIRECT("'Output 3'!$Y$4:$Y$"&amp;$C$6))
+SUMIF(INDIRECT("'Output 4'!$H$4:$H$"&amp;$C$7),Analysis!Q35,INDIRECT("'Output 4'!$Y$4:$Y$"&amp;$C$7))
+SUMIF(INDIRECT("'Output 5'!$H$4:$H$"&amp;$C$8),Analysis!Q35,INDIRECT("'Output 5'!$Y$4:$Y$"&amp;$C$8))
+SUMIF(INDIRECT("'Output 6'!$H$4:$H$"&amp;$C$9),Analysis!Q35,INDIRECT("'Output 6'!$Y$4:$Y$"&amp;$C$9))
+SUMIF(INDIRECT("'Output 7'!$H$4:$H$"&amp;$C$10),Analysis!Q35,INDIRECT("'Output 7'!$Y$4:$Y$"&amp;$C$10))
+SUMIF(INDIRECT("'Output 8'!$H$4:$H$"&amp;$C$11),Analysis!Q35,INDIRECT("'Output 8'!$Y$4:$Y$"&amp;$C$11))
+SUMIF(INDIRECT("'Output 9'!$H$4:$H$"&amp;$C$12),Analysis!Q35,INDIRECT("'Output 9'!$Y$4:$Y$"&amp;$C$12))
+SUMIF(INDIRECT("'Output 10'!$H$4:$H$"&amp;$C$13),Analysis!Q35,INDIRECT("'Output 10'!$Y$4:$Y$"&amp;$C$13))</f>
        <v>0</v>
      </c>
      <c r="V35" s="25"/>
      <c r="W35" s="5">
        <f>SUMIF('Unplanned Outputs'!$E$4:$E$498,Analysis!$Q35,'Unplanned Outputs'!$J$4:$J$498)</f>
        <v>0</v>
      </c>
      <c r="X35" s="5">
        <f>SUMIF('Unplanned Outputs'!$E$4:$E$498,Analysis!$Q35,'Unplanned Outputs'!$N$4:$N$498)</f>
        <v>0</v>
      </c>
      <c r="Y35" s="5">
        <f>SUMIF('Unplanned Outputs'!$E$4:$E$498,Analysis!$Q35,'Unplanned Outputs'!$R$4:$R$498)</f>
        <v>0</v>
      </c>
      <c r="Z35" s="5">
        <f>SUMIF('Unplanned Outputs'!$E$4:$E$498,Analysis!$Q35,'Unplanned Outputs'!$V$4:$V$498)</f>
        <v>0</v>
      </c>
      <c r="AA35" s="13"/>
      <c r="AB35" s="29">
        <f t="shared" ca="1" si="0"/>
        <v>0</v>
      </c>
      <c r="AC35" s="29">
        <f t="shared" si="1"/>
        <v>0</v>
      </c>
      <c r="AD35" s="41">
        <f t="shared" ca="1" si="2"/>
        <v>0</v>
      </c>
      <c r="AE35" s="49">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c r="AI35" s="25">
        <v>3.1</v>
      </c>
      <c r="AJ35" s="5">
        <f ca="1">SUMIF(INDIRECT("'Output 1'!$H$4:$H$"&amp;$C$4),Analysis!AI35,INDIRECT("'Output 1'!$m$4:$m$"&amp;$C$4))+SUMIF(INDIRECT("'Output 1'!$H$4:$H$"&amp;$C$4),Analysis!AI35,INDIRECT("'Output 1'!$Q$4:$Q$"&amp;$C$4))</f>
        <v>0</v>
      </c>
      <c r="AK35" s="5">
        <f ca="1">SUMIF(INDIRECT("'Output 1'!$H$4:$H$"&amp;$C$4),Analysis!AI35,INDIRECT("'Output 1'!$U$4:$U$"&amp;$C$4))</f>
        <v>0</v>
      </c>
      <c r="AL35" s="5">
        <f ca="1">SUMIF(INDIRECT("'Output 1'!$H$4:$H$"&amp;$C$4),Analysis!AI35,INDIRECT("'Output 1'!$Y$4:$Y$"&amp;$C$4))</f>
        <v>0</v>
      </c>
    </row>
    <row r="36" spans="6:38">
      <c r="M36" s="4" t="e">
        <f>(#REF!)/#REF!</f>
        <v>#REF!</v>
      </c>
      <c r="N36" s="4" t="e">
        <f>(#REF!)/#REF!</f>
        <v>#REF!</v>
      </c>
      <c r="O36" s="28" t="e">
        <f>#REF!+N36</f>
        <v>#REF!</v>
      </c>
      <c r="Q36" s="25" t="s">
        <v>771</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5">
        <f ca="1">SUMIF(INDIRECT("'Output 1'!$H$4:$H$"&amp;$C$4),Analysis!Q36,INDIRECT("'Output 1'!$Y$4:$Y$"&amp;$C$4))
+SUMIF(INDIRECT("'Output 2'!$H$4:$H$"&amp;$C$5),Analysis!Q36,INDIRECT("'Output 2'!$Y$4:$Y$"&amp;$C$5))
+SUMIF(INDIRECT("'Output 3'!$H$4:$H$"&amp;$C$6),Analysis!Q36,INDIRECT("'Output 3'!$Y$4:$Y$"&amp;$C$6))
+SUMIF(INDIRECT("'Output 4'!$H$4:$H$"&amp;$C$7),Analysis!Q36,INDIRECT("'Output 4'!$Y$4:$Y$"&amp;$C$7))
+SUMIF(INDIRECT("'Output 5'!$H$4:$H$"&amp;$C$8),Analysis!Q36,INDIRECT("'Output 5'!$Y$4:$Y$"&amp;$C$8))
+SUMIF(INDIRECT("'Output 6'!$H$4:$H$"&amp;$C$9),Analysis!Q36,INDIRECT("'Output 6'!$Y$4:$Y$"&amp;$C$9))
+SUMIF(INDIRECT("'Output 7'!$H$4:$H$"&amp;$C$10),Analysis!Q36,INDIRECT("'Output 7'!$Y$4:$Y$"&amp;$C$10))
+SUMIF(INDIRECT("'Output 8'!$H$4:$H$"&amp;$C$11),Analysis!Q36,INDIRECT("'Output 8'!$Y$4:$Y$"&amp;$C$11))
+SUMIF(INDIRECT("'Output 9'!$H$4:$H$"&amp;$C$12),Analysis!Q36,INDIRECT("'Output 9'!$Y$4:$Y$"&amp;$C$12))
+SUMIF(INDIRECT("'Output 10'!$H$4:$H$"&amp;$C$13),Analysis!Q36,INDIRECT("'Output 10'!$Y$4:$Y$"&amp;$C$13))</f>
        <v>0</v>
      </c>
      <c r="V36" s="25"/>
      <c r="W36" s="5">
        <f>SUMIF('Unplanned Outputs'!$E$4:$E$498,Analysis!$Q36,'Unplanned Outputs'!$J$4:$J$498)</f>
        <v>0</v>
      </c>
      <c r="X36" s="5">
        <f>SUMIF('Unplanned Outputs'!$E$4:$E$498,Analysis!$Q36,'Unplanned Outputs'!$N$4:$N$498)</f>
        <v>0</v>
      </c>
      <c r="Y36" s="5">
        <f>SUMIF('Unplanned Outputs'!$E$4:$E$498,Analysis!$Q36,'Unplanned Outputs'!$R$4:$R$498)</f>
        <v>0</v>
      </c>
      <c r="Z36" s="5">
        <f>SUMIF('Unplanned Outputs'!$E$4:$E$498,Analysis!$Q36,'Unplanned Outputs'!$V$4:$V$498)</f>
        <v>0</v>
      </c>
      <c r="AA36" s="13"/>
      <c r="AB36" s="29">
        <f t="shared" ref="AB36:AB70" ca="1" si="9">SUM(R36:T36)</f>
        <v>0</v>
      </c>
      <c r="AC36" s="29">
        <f t="shared" ref="AC36:AC70" si="10">SUM(W36:Y36)</f>
        <v>0</v>
      </c>
      <c r="AD36" s="41">
        <f t="shared" ref="AD36:AD70" ca="1" si="11">AC36+AB36</f>
        <v>0</v>
      </c>
      <c r="AE36" s="49">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c r="AI36" s="25" t="s">
        <v>771</v>
      </c>
      <c r="AJ36" s="5">
        <f ca="1">SUMIF(INDIRECT("'Output 1'!$H$4:$H$"&amp;$C$4),Analysis!AI36,INDIRECT("'Output 1'!$m$4:$m$"&amp;$C$4))+SUMIF(INDIRECT("'Output 1'!$H$4:$H$"&amp;$C$4),Analysis!AI36,INDIRECT("'Output 1'!$Q$4:$Q$"&amp;$C$4))</f>
        <v>0</v>
      </c>
      <c r="AK36" s="5">
        <f ca="1">SUMIF(INDIRECT("'Output 1'!$H$4:$H$"&amp;$C$4),Analysis!AI36,INDIRECT("'Output 1'!$U$4:$U$"&amp;$C$4))</f>
        <v>0</v>
      </c>
      <c r="AL36" s="5">
        <f ca="1">SUMIF(INDIRECT("'Output 1'!$H$4:$H$"&amp;$C$4),Analysis!AI36,INDIRECT("'Output 1'!$Y$4:$Y$"&amp;$C$4))</f>
        <v>0</v>
      </c>
    </row>
    <row r="37" spans="6:38">
      <c r="M37" s="4" t="e">
        <f>(#REF!)/#REF!</f>
        <v>#REF!</v>
      </c>
      <c r="N37" s="4" t="e">
        <f>(#REF!)/#REF!</f>
        <v>#REF!</v>
      </c>
      <c r="O37" s="28" t="e">
        <f>#REF!+N37</f>
        <v>#REF!</v>
      </c>
      <c r="Q37" s="25" t="s">
        <v>772</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5">
        <f ca="1">SUMIF(INDIRECT("'Output 1'!$H$4:$H$"&amp;$C$4),Analysis!Q37,INDIRECT("'Output 1'!$Y$4:$Y$"&amp;$C$4))
+SUMIF(INDIRECT("'Output 2'!$H$4:$H$"&amp;$C$5),Analysis!Q37,INDIRECT("'Output 2'!$Y$4:$Y$"&amp;$C$5))
+SUMIF(INDIRECT("'Output 3'!$H$4:$H$"&amp;$C$6),Analysis!Q37,INDIRECT("'Output 3'!$Y$4:$Y$"&amp;$C$6))
+SUMIF(INDIRECT("'Output 4'!$H$4:$H$"&amp;$C$7),Analysis!Q37,INDIRECT("'Output 4'!$Y$4:$Y$"&amp;$C$7))
+SUMIF(INDIRECT("'Output 5'!$H$4:$H$"&amp;$C$8),Analysis!Q37,INDIRECT("'Output 5'!$Y$4:$Y$"&amp;$C$8))
+SUMIF(INDIRECT("'Output 6'!$H$4:$H$"&amp;$C$9),Analysis!Q37,INDIRECT("'Output 6'!$Y$4:$Y$"&amp;$C$9))
+SUMIF(INDIRECT("'Output 7'!$H$4:$H$"&amp;$C$10),Analysis!Q37,INDIRECT("'Output 7'!$Y$4:$Y$"&amp;$C$10))
+SUMIF(INDIRECT("'Output 8'!$H$4:$H$"&amp;$C$11),Analysis!Q37,INDIRECT("'Output 8'!$Y$4:$Y$"&amp;$C$11))
+SUMIF(INDIRECT("'Output 9'!$H$4:$H$"&amp;$C$12),Analysis!Q37,INDIRECT("'Output 9'!$Y$4:$Y$"&amp;$C$12))
+SUMIF(INDIRECT("'Output 10'!$H$4:$H$"&amp;$C$13),Analysis!Q37,INDIRECT("'Output 10'!$Y$4:$Y$"&amp;$C$13))</f>
        <v>0</v>
      </c>
      <c r="V37" s="25"/>
      <c r="W37" s="5">
        <f>SUMIF('Unplanned Outputs'!$E$4:$E$498,Analysis!$Q37,'Unplanned Outputs'!$J$4:$J$498)</f>
        <v>0</v>
      </c>
      <c r="X37" s="5">
        <f>SUMIF('Unplanned Outputs'!$E$4:$E$498,Analysis!$Q37,'Unplanned Outputs'!$N$4:$N$498)</f>
        <v>0</v>
      </c>
      <c r="Y37" s="5">
        <f>SUMIF('Unplanned Outputs'!$E$4:$E$498,Analysis!$Q37,'Unplanned Outputs'!$R$4:$R$498)</f>
        <v>0</v>
      </c>
      <c r="Z37" s="5">
        <f>SUMIF('Unplanned Outputs'!$E$4:$E$498,Analysis!$Q37,'Unplanned Outputs'!$V$4:$V$498)</f>
        <v>0</v>
      </c>
      <c r="AA37" s="13"/>
      <c r="AB37" s="29">
        <f t="shared" ca="1" si="9"/>
        <v>0</v>
      </c>
      <c r="AC37" s="29">
        <f t="shared" si="10"/>
        <v>0</v>
      </c>
      <c r="AD37" s="41">
        <f t="shared" ca="1" si="11"/>
        <v>0</v>
      </c>
      <c r="AE37" s="49">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c r="AI37" s="25" t="s">
        <v>772</v>
      </c>
      <c r="AJ37" s="5">
        <f ca="1">SUMIF(INDIRECT("'Output 1'!$H$4:$H$"&amp;$C$4),Analysis!AI37,INDIRECT("'Output 1'!$m$4:$m$"&amp;$C$4))+SUMIF(INDIRECT("'Output 1'!$H$4:$H$"&amp;$C$4),Analysis!AI37,INDIRECT("'Output 1'!$Q$4:$Q$"&amp;$C$4))</f>
        <v>0</v>
      </c>
      <c r="AK37" s="5">
        <f ca="1">SUMIF(INDIRECT("'Output 1'!$H$4:$H$"&amp;$C$4),Analysis!AI37,INDIRECT("'Output 1'!$U$4:$U$"&amp;$C$4))</f>
        <v>0</v>
      </c>
      <c r="AL37" s="5">
        <f ca="1">SUMIF(INDIRECT("'Output 1'!$H$4:$H$"&amp;$C$4),Analysis!AI37,INDIRECT("'Output 1'!$Y$4:$Y$"&amp;$C$4))</f>
        <v>0</v>
      </c>
    </row>
    <row r="38" spans="6:38">
      <c r="M38" s="4" t="e">
        <f>('Output 10'!S$4)/'Output 10'!$F$4</f>
        <v>#DIV/0!</v>
      </c>
      <c r="N38" s="4" t="e">
        <f>('Output 10'!U$4)/'Output 10'!$F$4</f>
        <v>#DIV/0!</v>
      </c>
      <c r="O38" s="28" t="e">
        <f>L32+N38</f>
        <v>#DIV/0!</v>
      </c>
      <c r="Q38" s="25" t="s">
        <v>773</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5">
        <f ca="1">SUMIF(INDIRECT("'Output 1'!$H$4:$H$"&amp;$C$4),Analysis!Q38,INDIRECT("'Output 1'!$Y$4:$Y$"&amp;$C$4))
+SUMIF(INDIRECT("'Output 2'!$H$4:$H$"&amp;$C$5),Analysis!Q38,INDIRECT("'Output 2'!$Y$4:$Y$"&amp;$C$5))
+SUMIF(INDIRECT("'Output 3'!$H$4:$H$"&amp;$C$6),Analysis!Q38,INDIRECT("'Output 3'!$Y$4:$Y$"&amp;$C$6))
+SUMIF(INDIRECT("'Output 4'!$H$4:$H$"&amp;$C$7),Analysis!Q38,INDIRECT("'Output 4'!$Y$4:$Y$"&amp;$C$7))
+SUMIF(INDIRECT("'Output 5'!$H$4:$H$"&amp;$C$8),Analysis!Q38,INDIRECT("'Output 5'!$Y$4:$Y$"&amp;$C$8))
+SUMIF(INDIRECT("'Output 6'!$H$4:$H$"&amp;$C$9),Analysis!Q38,INDIRECT("'Output 6'!$Y$4:$Y$"&amp;$C$9))
+SUMIF(INDIRECT("'Output 7'!$H$4:$H$"&amp;$C$10),Analysis!Q38,INDIRECT("'Output 7'!$Y$4:$Y$"&amp;$C$10))
+SUMIF(INDIRECT("'Output 8'!$H$4:$H$"&amp;$C$11),Analysis!Q38,INDIRECT("'Output 8'!$Y$4:$Y$"&amp;$C$11))
+SUMIF(INDIRECT("'Output 9'!$H$4:$H$"&amp;$C$12),Analysis!Q38,INDIRECT("'Output 9'!$Y$4:$Y$"&amp;$C$12))
+SUMIF(INDIRECT("'Output 10'!$H$4:$H$"&amp;$C$13),Analysis!Q38,INDIRECT("'Output 10'!$Y$4:$Y$"&amp;$C$13))</f>
        <v>0</v>
      </c>
      <c r="V38" s="25"/>
      <c r="W38" s="5">
        <f>SUMIF('Unplanned Outputs'!$E$4:$E$498,Analysis!$Q38,'Unplanned Outputs'!$J$4:$J$498)</f>
        <v>0</v>
      </c>
      <c r="X38" s="5">
        <f>SUMIF('Unplanned Outputs'!$E$4:$E$498,Analysis!$Q38,'Unplanned Outputs'!$N$4:$N$498)</f>
        <v>0</v>
      </c>
      <c r="Y38" s="5">
        <f>SUMIF('Unplanned Outputs'!$E$4:$E$498,Analysis!$Q38,'Unplanned Outputs'!$R$4:$R$498)</f>
        <v>0</v>
      </c>
      <c r="Z38" s="5">
        <f>SUMIF('Unplanned Outputs'!$E$4:$E$498,Analysis!$Q38,'Unplanned Outputs'!$V$4:$V$498)</f>
        <v>0</v>
      </c>
      <c r="AA38" s="13"/>
      <c r="AB38" s="29">
        <f t="shared" ca="1" si="9"/>
        <v>0</v>
      </c>
      <c r="AC38" s="29">
        <f t="shared" si="10"/>
        <v>0</v>
      </c>
      <c r="AD38" s="41">
        <f t="shared" ca="1" si="11"/>
        <v>0</v>
      </c>
      <c r="AE38" s="49">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c r="AI38" s="25" t="s">
        <v>773</v>
      </c>
      <c r="AJ38" s="5">
        <f ca="1">SUMIF(INDIRECT("'Output 1'!$H$4:$H$"&amp;$C$4),Analysis!AI38,INDIRECT("'Output 1'!$m$4:$m$"&amp;$C$4))+SUMIF(INDIRECT("'Output 1'!$H$4:$H$"&amp;$C$4),Analysis!AI38,INDIRECT("'Output 1'!$Q$4:$Q$"&amp;$C$4))</f>
        <v>0</v>
      </c>
      <c r="AK38" s="5">
        <f ca="1">SUMIF(INDIRECT("'Output 1'!$H$4:$H$"&amp;$C$4),Analysis!AI38,INDIRECT("'Output 1'!$U$4:$U$"&amp;$C$4))</f>
        <v>0</v>
      </c>
      <c r="AL38" s="5">
        <f ca="1">SUMIF(INDIRECT("'Output 1'!$H$4:$H$"&amp;$C$4),Analysis!AI38,INDIRECT("'Output 1'!$Y$4:$Y$"&amp;$C$4))</f>
        <v>0</v>
      </c>
    </row>
    <row r="39" spans="6:38">
      <c r="M39" s="4" t="e">
        <f>('Output 10'!S$5)/'Output 10'!$F$5</f>
        <v>#DIV/0!</v>
      </c>
      <c r="N39" s="4" t="e">
        <f>('Output 10'!U$5)/'Output 10'!$F$5</f>
        <v>#DIV/0!</v>
      </c>
      <c r="O39" s="28" t="e">
        <f>L33+N39</f>
        <v>#DIV/0!</v>
      </c>
      <c r="Q39" s="25">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5">
        <f ca="1">SUMIF(INDIRECT("'Output 1'!$H$4:$H$"&amp;$C$4),Analysis!Q39,INDIRECT("'Output 1'!$Y$4:$Y$"&amp;$C$4))
+SUMIF(INDIRECT("'Output 2'!$H$4:$H$"&amp;$C$5),Analysis!Q39,INDIRECT("'Output 2'!$Y$4:$Y$"&amp;$C$5))
+SUMIF(INDIRECT("'Output 3'!$H$4:$H$"&amp;$C$6),Analysis!Q39,INDIRECT("'Output 3'!$Y$4:$Y$"&amp;$C$6))
+SUMIF(INDIRECT("'Output 4'!$H$4:$H$"&amp;$C$7),Analysis!Q39,INDIRECT("'Output 4'!$Y$4:$Y$"&amp;$C$7))
+SUMIF(INDIRECT("'Output 5'!$H$4:$H$"&amp;$C$8),Analysis!Q39,INDIRECT("'Output 5'!$Y$4:$Y$"&amp;$C$8))
+SUMIF(INDIRECT("'Output 6'!$H$4:$H$"&amp;$C$9),Analysis!Q39,INDIRECT("'Output 6'!$Y$4:$Y$"&amp;$C$9))
+SUMIF(INDIRECT("'Output 7'!$H$4:$H$"&amp;$C$10),Analysis!Q39,INDIRECT("'Output 7'!$Y$4:$Y$"&amp;$C$10))
+SUMIF(INDIRECT("'Output 8'!$H$4:$H$"&amp;$C$11),Analysis!Q39,INDIRECT("'Output 8'!$Y$4:$Y$"&amp;$C$11))
+SUMIF(INDIRECT("'Output 9'!$H$4:$H$"&amp;$C$12),Analysis!Q39,INDIRECT("'Output 9'!$Y$4:$Y$"&amp;$C$12))
+SUMIF(INDIRECT("'Output 10'!$H$4:$H$"&amp;$C$13),Analysis!Q39,INDIRECT("'Output 10'!$Y$4:$Y$"&amp;$C$13))</f>
        <v>0</v>
      </c>
      <c r="V39" s="25"/>
      <c r="W39" s="5">
        <f>SUMIF('Unplanned Outputs'!$E$4:$E$498,Analysis!$Q39,'Unplanned Outputs'!$J$4:$J$498)</f>
        <v>0</v>
      </c>
      <c r="X39" s="5">
        <f>SUMIF('Unplanned Outputs'!$E$4:$E$498,Analysis!$Q39,'Unplanned Outputs'!$N$4:$N$498)</f>
        <v>0</v>
      </c>
      <c r="Y39" s="5">
        <f>SUMIF('Unplanned Outputs'!$E$4:$E$498,Analysis!$Q39,'Unplanned Outputs'!$R$4:$R$498)</f>
        <v>0</v>
      </c>
      <c r="Z39" s="5">
        <f>SUMIF('Unplanned Outputs'!$E$4:$E$498,Analysis!$Q39,'Unplanned Outputs'!$V$4:$V$498)</f>
        <v>0</v>
      </c>
      <c r="AA39" s="13"/>
      <c r="AB39" s="29">
        <f t="shared" ca="1" si="9"/>
        <v>0</v>
      </c>
      <c r="AC39" s="29">
        <f t="shared" si="10"/>
        <v>0</v>
      </c>
      <c r="AD39" s="41">
        <f t="shared" ca="1" si="11"/>
        <v>0</v>
      </c>
      <c r="AE39" s="49">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c r="AI39" s="25">
        <v>3.2</v>
      </c>
      <c r="AJ39" s="5">
        <f ca="1">SUMIF(INDIRECT("'Output 1'!$H$4:$H$"&amp;$C$4),Analysis!AI39,INDIRECT("'Output 1'!$m$4:$m$"&amp;$C$4))+SUMIF(INDIRECT("'Output 1'!$H$4:$H$"&amp;$C$4),Analysis!AI39,INDIRECT("'Output 1'!$Q$4:$Q$"&amp;$C$4))</f>
        <v>0</v>
      </c>
      <c r="AK39" s="5">
        <f ca="1">SUMIF(INDIRECT("'Output 1'!$H$4:$H$"&amp;$C$4),Analysis!AI39,INDIRECT("'Output 1'!$U$4:$U$"&amp;$C$4))</f>
        <v>0</v>
      </c>
      <c r="AL39" s="5">
        <f ca="1">SUMIF(INDIRECT("'Output 1'!$H$4:$H$"&amp;$C$4),Analysis!AI39,INDIRECT("'Output 1'!$Y$4:$Y$"&amp;$C$4))</f>
        <v>0</v>
      </c>
    </row>
    <row r="40" spans="6:38">
      <c r="M40" s="4" t="e">
        <f>('Output 10'!S$6)/'Output 10'!$F$6</f>
        <v>#DIV/0!</v>
      </c>
      <c r="N40" s="4" t="e">
        <f>('Output 10'!U$6)/'Output 10'!$F$6</f>
        <v>#DIV/0!</v>
      </c>
      <c r="O40" s="28" t="e">
        <f>L34+N40</f>
        <v>#DIV/0!</v>
      </c>
      <c r="Q40" s="25" t="s">
        <v>774</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5">
        <f ca="1">SUMIF(INDIRECT("'Output 1'!$H$4:$H$"&amp;$C$4),Analysis!Q40,INDIRECT("'Output 1'!$Y$4:$Y$"&amp;$C$4))
+SUMIF(INDIRECT("'Output 2'!$H$4:$H$"&amp;$C$5),Analysis!Q40,INDIRECT("'Output 2'!$Y$4:$Y$"&amp;$C$5))
+SUMIF(INDIRECT("'Output 3'!$H$4:$H$"&amp;$C$6),Analysis!Q40,INDIRECT("'Output 3'!$Y$4:$Y$"&amp;$C$6))
+SUMIF(INDIRECT("'Output 4'!$H$4:$H$"&amp;$C$7),Analysis!Q40,INDIRECT("'Output 4'!$Y$4:$Y$"&amp;$C$7))
+SUMIF(INDIRECT("'Output 5'!$H$4:$H$"&amp;$C$8),Analysis!Q40,INDIRECT("'Output 5'!$Y$4:$Y$"&amp;$C$8))
+SUMIF(INDIRECT("'Output 6'!$H$4:$H$"&amp;$C$9),Analysis!Q40,INDIRECT("'Output 6'!$Y$4:$Y$"&amp;$C$9))
+SUMIF(INDIRECT("'Output 7'!$H$4:$H$"&amp;$C$10),Analysis!Q40,INDIRECT("'Output 7'!$Y$4:$Y$"&amp;$C$10))
+SUMIF(INDIRECT("'Output 8'!$H$4:$H$"&amp;$C$11),Analysis!Q40,INDIRECT("'Output 8'!$Y$4:$Y$"&amp;$C$11))
+SUMIF(INDIRECT("'Output 9'!$H$4:$H$"&amp;$C$12),Analysis!Q40,INDIRECT("'Output 9'!$Y$4:$Y$"&amp;$C$12))
+SUMIF(INDIRECT("'Output 10'!$H$4:$H$"&amp;$C$13),Analysis!Q40,INDIRECT("'Output 10'!$Y$4:$Y$"&amp;$C$13))</f>
        <v>0</v>
      </c>
      <c r="V40" s="25"/>
      <c r="W40" s="5">
        <f>SUMIF('Unplanned Outputs'!$E$4:$E$498,Analysis!$Q40,'Unplanned Outputs'!$J$4:$J$498)</f>
        <v>0</v>
      </c>
      <c r="X40" s="5">
        <f>SUMIF('Unplanned Outputs'!$E$4:$E$498,Analysis!$Q40,'Unplanned Outputs'!$N$4:$N$498)</f>
        <v>0</v>
      </c>
      <c r="Y40" s="5">
        <f>SUMIF('Unplanned Outputs'!$E$4:$E$498,Analysis!$Q40,'Unplanned Outputs'!$R$4:$R$498)</f>
        <v>0</v>
      </c>
      <c r="Z40" s="5">
        <f>SUMIF('Unplanned Outputs'!$E$4:$E$498,Analysis!$Q40,'Unplanned Outputs'!$V$4:$V$498)</f>
        <v>0</v>
      </c>
      <c r="AA40" s="13"/>
      <c r="AB40" s="29">
        <f t="shared" ca="1" si="9"/>
        <v>0</v>
      </c>
      <c r="AC40" s="29">
        <f t="shared" si="10"/>
        <v>0</v>
      </c>
      <c r="AD40" s="41">
        <f t="shared" ca="1" si="11"/>
        <v>0</v>
      </c>
      <c r="AE40" s="49">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c r="AI40" s="25" t="s">
        <v>774</v>
      </c>
      <c r="AJ40" s="5">
        <f ca="1">SUMIF(INDIRECT("'Output 1'!$H$4:$H$"&amp;$C$4),Analysis!AI40,INDIRECT("'Output 1'!$m$4:$m$"&amp;$C$4))+SUMIF(INDIRECT("'Output 1'!$H$4:$H$"&amp;$C$4),Analysis!AI40,INDIRECT("'Output 1'!$Q$4:$Q$"&amp;$C$4))</f>
        <v>0</v>
      </c>
      <c r="AK40" s="5">
        <f ca="1">SUMIF(INDIRECT("'Output 1'!$H$4:$H$"&amp;$C$4),Analysis!AI40,INDIRECT("'Output 1'!$U$4:$U$"&amp;$C$4))</f>
        <v>0</v>
      </c>
      <c r="AL40" s="5">
        <f ca="1">SUMIF(INDIRECT("'Output 1'!$H$4:$H$"&amp;$C$4),Analysis!AI40,INDIRECT("'Output 1'!$Y$4:$Y$"&amp;$C$4))</f>
        <v>0</v>
      </c>
    </row>
    <row r="41" spans="6:38">
      <c r="Q41" s="25" t="s">
        <v>775</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5">
        <f ca="1">SUMIF(INDIRECT("'Output 1'!$H$4:$H$"&amp;$C$4),Analysis!Q41,INDIRECT("'Output 1'!$Y$4:$Y$"&amp;$C$4))
+SUMIF(INDIRECT("'Output 2'!$H$4:$H$"&amp;$C$5),Analysis!Q41,INDIRECT("'Output 2'!$Y$4:$Y$"&amp;$C$5))
+SUMIF(INDIRECT("'Output 3'!$H$4:$H$"&amp;$C$6),Analysis!Q41,INDIRECT("'Output 3'!$Y$4:$Y$"&amp;$C$6))
+SUMIF(INDIRECT("'Output 4'!$H$4:$H$"&amp;$C$7),Analysis!Q41,INDIRECT("'Output 4'!$Y$4:$Y$"&amp;$C$7))
+SUMIF(INDIRECT("'Output 5'!$H$4:$H$"&amp;$C$8),Analysis!Q41,INDIRECT("'Output 5'!$Y$4:$Y$"&amp;$C$8))
+SUMIF(INDIRECT("'Output 6'!$H$4:$H$"&amp;$C$9),Analysis!Q41,INDIRECT("'Output 6'!$Y$4:$Y$"&amp;$C$9))
+SUMIF(INDIRECT("'Output 7'!$H$4:$H$"&amp;$C$10),Analysis!Q41,INDIRECT("'Output 7'!$Y$4:$Y$"&amp;$C$10))
+SUMIF(INDIRECT("'Output 8'!$H$4:$H$"&amp;$C$11),Analysis!Q41,INDIRECT("'Output 8'!$Y$4:$Y$"&amp;$C$11))
+SUMIF(INDIRECT("'Output 9'!$H$4:$H$"&amp;$C$12),Analysis!Q41,INDIRECT("'Output 9'!$Y$4:$Y$"&amp;$C$12))
+SUMIF(INDIRECT("'Output 10'!$H$4:$H$"&amp;$C$13),Analysis!Q41,INDIRECT("'Output 10'!$Y$4:$Y$"&amp;$C$13))</f>
        <v>0</v>
      </c>
      <c r="V41" s="25"/>
      <c r="W41" s="5">
        <f>SUMIF('Unplanned Outputs'!$E$4:$E$498,Analysis!$Q41,'Unplanned Outputs'!$J$4:$J$498)</f>
        <v>0</v>
      </c>
      <c r="X41" s="5">
        <f>SUMIF('Unplanned Outputs'!$E$4:$E$498,Analysis!$Q41,'Unplanned Outputs'!$N$4:$N$498)</f>
        <v>0</v>
      </c>
      <c r="Y41" s="5">
        <f>SUMIF('Unplanned Outputs'!$E$4:$E$498,Analysis!$Q41,'Unplanned Outputs'!$R$4:$R$498)</f>
        <v>0</v>
      </c>
      <c r="Z41" s="5">
        <f>SUMIF('Unplanned Outputs'!$E$4:$E$498,Analysis!$Q41,'Unplanned Outputs'!$V$4:$V$498)</f>
        <v>0</v>
      </c>
      <c r="AA41" s="13"/>
      <c r="AB41" s="29">
        <f t="shared" ca="1" si="9"/>
        <v>0</v>
      </c>
      <c r="AC41" s="29">
        <f t="shared" si="10"/>
        <v>0</v>
      </c>
      <c r="AD41" s="41">
        <f t="shared" ca="1" si="11"/>
        <v>0</v>
      </c>
      <c r="AE41" s="49">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c r="AI41" s="25" t="s">
        <v>775</v>
      </c>
      <c r="AJ41" s="5">
        <f ca="1">SUMIF(INDIRECT("'Output 1'!$H$4:$H$"&amp;$C$4),Analysis!AI41,INDIRECT("'Output 1'!$m$4:$m$"&amp;$C$4))+SUMIF(INDIRECT("'Output 1'!$H$4:$H$"&amp;$C$4),Analysis!AI41,INDIRECT("'Output 1'!$Q$4:$Q$"&amp;$C$4))</f>
        <v>0</v>
      </c>
      <c r="AK41" s="5">
        <f ca="1">SUMIF(INDIRECT("'Output 1'!$H$4:$H$"&amp;$C$4),Analysis!AI41,INDIRECT("'Output 1'!$U$4:$U$"&amp;$C$4))</f>
        <v>0</v>
      </c>
      <c r="AL41" s="5">
        <f ca="1">SUMIF(INDIRECT("'Output 1'!$H$4:$H$"&amp;$C$4),Analysis!AI41,INDIRECT("'Output 1'!$Y$4:$Y$"&amp;$C$4))</f>
        <v>0</v>
      </c>
    </row>
    <row r="42" spans="6:38">
      <c r="Q42" s="25" t="s">
        <v>776</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5">
        <f ca="1">SUMIF(INDIRECT("'Output 1'!$H$4:$H$"&amp;$C$4),Analysis!Q42,INDIRECT("'Output 1'!$Y$4:$Y$"&amp;$C$4))
+SUMIF(INDIRECT("'Output 2'!$H$4:$H$"&amp;$C$5),Analysis!Q42,INDIRECT("'Output 2'!$Y$4:$Y$"&amp;$C$5))
+SUMIF(INDIRECT("'Output 3'!$H$4:$H$"&amp;$C$6),Analysis!Q42,INDIRECT("'Output 3'!$Y$4:$Y$"&amp;$C$6))
+SUMIF(INDIRECT("'Output 4'!$H$4:$H$"&amp;$C$7),Analysis!Q42,INDIRECT("'Output 4'!$Y$4:$Y$"&amp;$C$7))
+SUMIF(INDIRECT("'Output 5'!$H$4:$H$"&amp;$C$8),Analysis!Q42,INDIRECT("'Output 5'!$Y$4:$Y$"&amp;$C$8))
+SUMIF(INDIRECT("'Output 6'!$H$4:$H$"&amp;$C$9),Analysis!Q42,INDIRECT("'Output 6'!$Y$4:$Y$"&amp;$C$9))
+SUMIF(INDIRECT("'Output 7'!$H$4:$H$"&amp;$C$10),Analysis!Q42,INDIRECT("'Output 7'!$Y$4:$Y$"&amp;$C$10))
+SUMIF(INDIRECT("'Output 8'!$H$4:$H$"&amp;$C$11),Analysis!Q42,INDIRECT("'Output 8'!$Y$4:$Y$"&amp;$C$11))
+SUMIF(INDIRECT("'Output 9'!$H$4:$H$"&amp;$C$12),Analysis!Q42,INDIRECT("'Output 9'!$Y$4:$Y$"&amp;$C$12))
+SUMIF(INDIRECT("'Output 10'!$H$4:$H$"&amp;$C$13),Analysis!Q42,INDIRECT("'Output 10'!$Y$4:$Y$"&amp;$C$13))</f>
        <v>0</v>
      </c>
      <c r="V42" s="25"/>
      <c r="W42" s="5">
        <f>SUMIF('Unplanned Outputs'!$E$4:$E$498,Analysis!$Q42,'Unplanned Outputs'!$J$4:$J$498)</f>
        <v>0</v>
      </c>
      <c r="X42" s="5">
        <f>SUMIF('Unplanned Outputs'!$E$4:$E$498,Analysis!$Q42,'Unplanned Outputs'!$N$4:$N$498)</f>
        <v>0</v>
      </c>
      <c r="Y42" s="5">
        <f>SUMIF('Unplanned Outputs'!$E$4:$E$498,Analysis!$Q42,'Unplanned Outputs'!$R$4:$R$498)</f>
        <v>0</v>
      </c>
      <c r="Z42" s="5">
        <f>SUMIF('Unplanned Outputs'!$E$4:$E$498,Analysis!$Q42,'Unplanned Outputs'!$V$4:$V$498)</f>
        <v>0</v>
      </c>
      <c r="AA42" s="13"/>
      <c r="AB42" s="29">
        <f t="shared" ca="1" si="9"/>
        <v>0</v>
      </c>
      <c r="AC42" s="29">
        <f t="shared" si="10"/>
        <v>0</v>
      </c>
      <c r="AD42" s="41">
        <f t="shared" ca="1" si="11"/>
        <v>0</v>
      </c>
      <c r="AE42" s="49">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c r="AI42" s="25" t="s">
        <v>776</v>
      </c>
      <c r="AJ42" s="5">
        <f ca="1">SUMIF(INDIRECT("'Output 1'!$H$4:$H$"&amp;$C$4),Analysis!AI42,INDIRECT("'Output 1'!$m$4:$m$"&amp;$C$4))+SUMIF(INDIRECT("'Output 1'!$H$4:$H$"&amp;$C$4),Analysis!AI42,INDIRECT("'Output 1'!$Q$4:$Q$"&amp;$C$4))</f>
        <v>0</v>
      </c>
      <c r="AK42" s="5">
        <f ca="1">SUMIF(INDIRECT("'Output 1'!$H$4:$H$"&amp;$C$4),Analysis!AI42,INDIRECT("'Output 1'!$U$4:$U$"&amp;$C$4))</f>
        <v>0</v>
      </c>
      <c r="AL42" s="5">
        <f ca="1">SUMIF(INDIRECT("'Output 1'!$H$4:$H$"&amp;$C$4),Analysis!AI42,INDIRECT("'Output 1'!$Y$4:$Y$"&amp;$C$4))</f>
        <v>0</v>
      </c>
    </row>
    <row r="43" spans="6:38">
      <c r="Q43" s="25" t="s">
        <v>777</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5">
        <f ca="1">SUMIF(INDIRECT("'Output 1'!$H$4:$H$"&amp;$C$4),Analysis!Q43,INDIRECT("'Output 1'!$Y$4:$Y$"&amp;$C$4))
+SUMIF(INDIRECT("'Output 2'!$H$4:$H$"&amp;$C$5),Analysis!Q43,INDIRECT("'Output 2'!$Y$4:$Y$"&amp;$C$5))
+SUMIF(INDIRECT("'Output 3'!$H$4:$H$"&amp;$C$6),Analysis!Q43,INDIRECT("'Output 3'!$Y$4:$Y$"&amp;$C$6))
+SUMIF(INDIRECT("'Output 4'!$H$4:$H$"&amp;$C$7),Analysis!Q43,INDIRECT("'Output 4'!$Y$4:$Y$"&amp;$C$7))
+SUMIF(INDIRECT("'Output 5'!$H$4:$H$"&amp;$C$8),Analysis!Q43,INDIRECT("'Output 5'!$Y$4:$Y$"&amp;$C$8))
+SUMIF(INDIRECT("'Output 6'!$H$4:$H$"&amp;$C$9),Analysis!Q43,INDIRECT("'Output 6'!$Y$4:$Y$"&amp;$C$9))
+SUMIF(INDIRECT("'Output 7'!$H$4:$H$"&amp;$C$10),Analysis!Q43,INDIRECT("'Output 7'!$Y$4:$Y$"&amp;$C$10))
+SUMIF(INDIRECT("'Output 8'!$H$4:$H$"&amp;$C$11),Analysis!Q43,INDIRECT("'Output 8'!$Y$4:$Y$"&amp;$C$11))
+SUMIF(INDIRECT("'Output 9'!$H$4:$H$"&amp;$C$12),Analysis!Q43,INDIRECT("'Output 9'!$Y$4:$Y$"&amp;$C$12))
+SUMIF(INDIRECT("'Output 10'!$H$4:$H$"&amp;$C$13),Analysis!Q43,INDIRECT("'Output 10'!$Y$4:$Y$"&amp;$C$13))</f>
        <v>0</v>
      </c>
      <c r="V43" s="25"/>
      <c r="W43" s="5">
        <f>SUMIF('Unplanned Outputs'!$E$4:$E$498,Analysis!$Q43,'Unplanned Outputs'!$J$4:$J$498)</f>
        <v>0</v>
      </c>
      <c r="X43" s="5">
        <f>SUMIF('Unplanned Outputs'!$E$4:$E$498,Analysis!$Q43,'Unplanned Outputs'!$N$4:$N$498)</f>
        <v>0</v>
      </c>
      <c r="Y43" s="5">
        <f>SUMIF('Unplanned Outputs'!$E$4:$E$498,Analysis!$Q43,'Unplanned Outputs'!$R$4:$R$498)</f>
        <v>0</v>
      </c>
      <c r="Z43" s="5">
        <f>SUMIF('Unplanned Outputs'!$E$4:$E$498,Analysis!$Q43,'Unplanned Outputs'!$V$4:$V$498)</f>
        <v>0</v>
      </c>
      <c r="AA43" s="13"/>
      <c r="AB43" s="29">
        <f t="shared" ca="1" si="9"/>
        <v>0</v>
      </c>
      <c r="AC43" s="29">
        <f t="shared" si="10"/>
        <v>0</v>
      </c>
      <c r="AD43" s="41">
        <f t="shared" ca="1" si="11"/>
        <v>0</v>
      </c>
      <c r="AE43" s="49">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c r="AI43" s="25" t="s">
        <v>777</v>
      </c>
      <c r="AJ43" s="5">
        <f ca="1">SUMIF(INDIRECT("'Output 1'!$H$4:$H$"&amp;$C$4),Analysis!AI43,INDIRECT("'Output 1'!$m$4:$m$"&amp;$C$4))+SUMIF(INDIRECT("'Output 1'!$H$4:$H$"&amp;$C$4),Analysis!AI43,INDIRECT("'Output 1'!$Q$4:$Q$"&amp;$C$4))</f>
        <v>0</v>
      </c>
      <c r="AK43" s="5">
        <f ca="1">SUMIF(INDIRECT("'Output 1'!$H$4:$H$"&amp;$C$4),Analysis!AI43,INDIRECT("'Output 1'!$U$4:$U$"&amp;$C$4))</f>
        <v>0</v>
      </c>
      <c r="AL43" s="5">
        <f ca="1">SUMIF(INDIRECT("'Output 1'!$H$4:$H$"&amp;$C$4),Analysis!AI43,INDIRECT("'Output 1'!$Y$4:$Y$"&amp;$C$4))</f>
        <v>0</v>
      </c>
    </row>
    <row r="44" spans="6:38">
      <c r="Q44" s="25">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5">
        <f ca="1">SUMIF(INDIRECT("'Output 1'!$H$4:$H$"&amp;$C$4),Analysis!Q44,INDIRECT("'Output 1'!$Y$4:$Y$"&amp;$C$4))
+SUMIF(INDIRECT("'Output 2'!$H$4:$H$"&amp;$C$5),Analysis!Q44,INDIRECT("'Output 2'!$Y$4:$Y$"&amp;$C$5))
+SUMIF(INDIRECT("'Output 3'!$H$4:$H$"&amp;$C$6),Analysis!Q44,INDIRECT("'Output 3'!$Y$4:$Y$"&amp;$C$6))
+SUMIF(INDIRECT("'Output 4'!$H$4:$H$"&amp;$C$7),Analysis!Q44,INDIRECT("'Output 4'!$Y$4:$Y$"&amp;$C$7))
+SUMIF(INDIRECT("'Output 5'!$H$4:$H$"&amp;$C$8),Analysis!Q44,INDIRECT("'Output 5'!$Y$4:$Y$"&amp;$C$8))
+SUMIF(INDIRECT("'Output 6'!$H$4:$H$"&amp;$C$9),Analysis!Q44,INDIRECT("'Output 6'!$Y$4:$Y$"&amp;$C$9))
+SUMIF(INDIRECT("'Output 7'!$H$4:$H$"&amp;$C$10),Analysis!Q44,INDIRECT("'Output 7'!$Y$4:$Y$"&amp;$C$10))
+SUMIF(INDIRECT("'Output 8'!$H$4:$H$"&amp;$C$11),Analysis!Q44,INDIRECT("'Output 8'!$Y$4:$Y$"&amp;$C$11))
+SUMIF(INDIRECT("'Output 9'!$H$4:$H$"&amp;$C$12),Analysis!Q44,INDIRECT("'Output 9'!$Y$4:$Y$"&amp;$C$12))
+SUMIF(INDIRECT("'Output 10'!$H$4:$H$"&amp;$C$13),Analysis!Q44,INDIRECT("'Output 10'!$Y$4:$Y$"&amp;$C$13))</f>
        <v>0</v>
      </c>
      <c r="V44" s="25"/>
      <c r="W44" s="5">
        <f>SUMIF('Unplanned Outputs'!$E$4:$E$498,Analysis!$Q44,'Unplanned Outputs'!$J$4:$J$498)</f>
        <v>0</v>
      </c>
      <c r="X44" s="5">
        <f>SUMIF('Unplanned Outputs'!$E$4:$E$498,Analysis!$Q44,'Unplanned Outputs'!$N$4:$N$498)</f>
        <v>0</v>
      </c>
      <c r="Y44" s="5">
        <f>SUMIF('Unplanned Outputs'!$E$4:$E$498,Analysis!$Q44,'Unplanned Outputs'!$R$4:$R$498)</f>
        <v>0</v>
      </c>
      <c r="Z44" s="5">
        <f>SUMIF('Unplanned Outputs'!$E$4:$E$498,Analysis!$Q44,'Unplanned Outputs'!$V$4:$V$498)</f>
        <v>0</v>
      </c>
      <c r="AA44" s="13"/>
      <c r="AB44" s="29">
        <f t="shared" ca="1" si="9"/>
        <v>0</v>
      </c>
      <c r="AC44" s="29">
        <f t="shared" si="10"/>
        <v>0</v>
      </c>
      <c r="AD44" s="41">
        <f t="shared" ca="1" si="11"/>
        <v>0</v>
      </c>
      <c r="AE44" s="49">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c r="AI44" s="25">
        <v>3.3</v>
      </c>
      <c r="AJ44" s="5">
        <f ca="1">SUMIF(INDIRECT("'Output 1'!$H$4:$H$"&amp;$C$4),Analysis!AI44,INDIRECT("'Output 1'!$m$4:$m$"&amp;$C$4))+SUMIF(INDIRECT("'Output 1'!$H$4:$H$"&amp;$C$4),Analysis!AI44,INDIRECT("'Output 1'!$Q$4:$Q$"&amp;$C$4))</f>
        <v>0</v>
      </c>
      <c r="AK44" s="5">
        <f ca="1">SUMIF(INDIRECT("'Output 1'!$H$4:$H$"&amp;$C$4),Analysis!AI44,INDIRECT("'Output 1'!$U$4:$U$"&amp;$C$4))</f>
        <v>0</v>
      </c>
      <c r="AL44" s="5">
        <f ca="1">SUMIF(INDIRECT("'Output 1'!$H$4:$H$"&amp;$C$4),Analysis!AI44,INDIRECT("'Output 1'!$Y$4:$Y$"&amp;$C$4))</f>
        <v>0</v>
      </c>
    </row>
    <row r="45" spans="6:38">
      <c r="Q45" s="25" t="s">
        <v>778</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5">
        <f ca="1">SUMIF(INDIRECT("'Output 1'!$H$4:$H$"&amp;$C$4),Analysis!Q45,INDIRECT("'Output 1'!$Y$4:$Y$"&amp;$C$4))
+SUMIF(INDIRECT("'Output 2'!$H$4:$H$"&amp;$C$5),Analysis!Q45,INDIRECT("'Output 2'!$Y$4:$Y$"&amp;$C$5))
+SUMIF(INDIRECT("'Output 3'!$H$4:$H$"&amp;$C$6),Analysis!Q45,INDIRECT("'Output 3'!$Y$4:$Y$"&amp;$C$6))
+SUMIF(INDIRECT("'Output 4'!$H$4:$H$"&amp;$C$7),Analysis!Q45,INDIRECT("'Output 4'!$Y$4:$Y$"&amp;$C$7))
+SUMIF(INDIRECT("'Output 5'!$H$4:$H$"&amp;$C$8),Analysis!Q45,INDIRECT("'Output 5'!$Y$4:$Y$"&amp;$C$8))
+SUMIF(INDIRECT("'Output 6'!$H$4:$H$"&amp;$C$9),Analysis!Q45,INDIRECT("'Output 6'!$Y$4:$Y$"&amp;$C$9))
+SUMIF(INDIRECT("'Output 7'!$H$4:$H$"&amp;$C$10),Analysis!Q45,INDIRECT("'Output 7'!$Y$4:$Y$"&amp;$C$10))
+SUMIF(INDIRECT("'Output 8'!$H$4:$H$"&amp;$C$11),Analysis!Q45,INDIRECT("'Output 8'!$Y$4:$Y$"&amp;$C$11))
+SUMIF(INDIRECT("'Output 9'!$H$4:$H$"&amp;$C$12),Analysis!Q45,INDIRECT("'Output 9'!$Y$4:$Y$"&amp;$C$12))
+SUMIF(INDIRECT("'Output 10'!$H$4:$H$"&amp;$C$13),Analysis!Q45,INDIRECT("'Output 10'!$Y$4:$Y$"&amp;$C$13))</f>
        <v>0</v>
      </c>
      <c r="V45" s="25"/>
      <c r="W45" s="5">
        <f>SUMIF('Unplanned Outputs'!$E$4:$E$498,Analysis!$Q45,'Unplanned Outputs'!$J$4:$J$498)</f>
        <v>0</v>
      </c>
      <c r="X45" s="5">
        <f>SUMIF('Unplanned Outputs'!$E$4:$E$498,Analysis!$Q45,'Unplanned Outputs'!$N$4:$N$498)</f>
        <v>0</v>
      </c>
      <c r="Y45" s="5">
        <f>SUMIF('Unplanned Outputs'!$E$4:$E$498,Analysis!$Q45,'Unplanned Outputs'!$R$4:$R$498)</f>
        <v>0</v>
      </c>
      <c r="Z45" s="5">
        <f>SUMIF('Unplanned Outputs'!$E$4:$E$498,Analysis!$Q45,'Unplanned Outputs'!$V$4:$V$498)</f>
        <v>0</v>
      </c>
      <c r="AA45" s="13"/>
      <c r="AB45" s="29">
        <f t="shared" ca="1" si="9"/>
        <v>0</v>
      </c>
      <c r="AC45" s="29">
        <f t="shared" si="10"/>
        <v>0</v>
      </c>
      <c r="AD45" s="41">
        <f t="shared" ca="1" si="11"/>
        <v>0</v>
      </c>
      <c r="AE45" s="49">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c r="AI45" s="25" t="s">
        <v>778</v>
      </c>
      <c r="AJ45" s="5">
        <f ca="1">SUMIF(INDIRECT("'Output 1'!$H$4:$H$"&amp;$C$4),Analysis!AI45,INDIRECT("'Output 1'!$m$4:$m$"&amp;$C$4))+SUMIF(INDIRECT("'Output 1'!$H$4:$H$"&amp;$C$4),Analysis!AI45,INDIRECT("'Output 1'!$Q$4:$Q$"&amp;$C$4))</f>
        <v>0</v>
      </c>
      <c r="AK45" s="5">
        <f ca="1">SUMIF(INDIRECT("'Output 1'!$H$4:$H$"&amp;$C$4),Analysis!AI45,INDIRECT("'Output 1'!$U$4:$U$"&amp;$C$4))</f>
        <v>0</v>
      </c>
      <c r="AL45" s="5">
        <f ca="1">SUMIF(INDIRECT("'Output 1'!$H$4:$H$"&amp;$C$4),Analysis!AI45,INDIRECT("'Output 1'!$Y$4:$Y$"&amp;$C$4))</f>
        <v>0</v>
      </c>
    </row>
    <row r="46" spans="6:38">
      <c r="Q46" s="25" t="s">
        <v>779</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5">
        <f ca="1">SUMIF(INDIRECT("'Output 1'!$H$4:$H$"&amp;$C$4),Analysis!Q46,INDIRECT("'Output 1'!$Y$4:$Y$"&amp;$C$4))
+SUMIF(INDIRECT("'Output 2'!$H$4:$H$"&amp;$C$5),Analysis!Q46,INDIRECT("'Output 2'!$Y$4:$Y$"&amp;$C$5))
+SUMIF(INDIRECT("'Output 3'!$H$4:$H$"&amp;$C$6),Analysis!Q46,INDIRECT("'Output 3'!$Y$4:$Y$"&amp;$C$6))
+SUMIF(INDIRECT("'Output 4'!$H$4:$H$"&amp;$C$7),Analysis!Q46,INDIRECT("'Output 4'!$Y$4:$Y$"&amp;$C$7))
+SUMIF(INDIRECT("'Output 5'!$H$4:$H$"&amp;$C$8),Analysis!Q46,INDIRECT("'Output 5'!$Y$4:$Y$"&amp;$C$8))
+SUMIF(INDIRECT("'Output 6'!$H$4:$H$"&amp;$C$9),Analysis!Q46,INDIRECT("'Output 6'!$Y$4:$Y$"&amp;$C$9))
+SUMIF(INDIRECT("'Output 7'!$H$4:$H$"&amp;$C$10),Analysis!Q46,INDIRECT("'Output 7'!$Y$4:$Y$"&amp;$C$10))
+SUMIF(INDIRECT("'Output 8'!$H$4:$H$"&amp;$C$11),Analysis!Q46,INDIRECT("'Output 8'!$Y$4:$Y$"&amp;$C$11))
+SUMIF(INDIRECT("'Output 9'!$H$4:$H$"&amp;$C$12),Analysis!Q46,INDIRECT("'Output 9'!$Y$4:$Y$"&amp;$C$12))
+SUMIF(INDIRECT("'Output 10'!$H$4:$H$"&amp;$C$13),Analysis!Q46,INDIRECT("'Output 10'!$Y$4:$Y$"&amp;$C$13))</f>
        <v>0</v>
      </c>
      <c r="V46" s="25"/>
      <c r="W46" s="5">
        <f>SUMIF('Unplanned Outputs'!$E$4:$E$498,Analysis!$Q46,'Unplanned Outputs'!$J$4:$J$498)</f>
        <v>0</v>
      </c>
      <c r="X46" s="5">
        <f>SUMIF('Unplanned Outputs'!$E$4:$E$498,Analysis!$Q46,'Unplanned Outputs'!$N$4:$N$498)</f>
        <v>0</v>
      </c>
      <c r="Y46" s="5">
        <f>SUMIF('Unplanned Outputs'!$E$4:$E$498,Analysis!$Q46,'Unplanned Outputs'!$R$4:$R$498)</f>
        <v>0</v>
      </c>
      <c r="Z46" s="5">
        <f>SUMIF('Unplanned Outputs'!$E$4:$E$498,Analysis!$Q46,'Unplanned Outputs'!$V$4:$V$498)</f>
        <v>0</v>
      </c>
      <c r="AA46" s="13"/>
      <c r="AB46" s="29">
        <f t="shared" ca="1" si="9"/>
        <v>0</v>
      </c>
      <c r="AC46" s="29">
        <f t="shared" si="10"/>
        <v>0</v>
      </c>
      <c r="AD46" s="41">
        <f t="shared" ca="1" si="11"/>
        <v>0</v>
      </c>
      <c r="AE46" s="49">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c r="AI46" s="25" t="s">
        <v>779</v>
      </c>
      <c r="AJ46" s="5">
        <f ca="1">SUMIF(INDIRECT("'Output 1'!$H$4:$H$"&amp;$C$4),Analysis!AI46,INDIRECT("'Output 1'!$m$4:$m$"&amp;$C$4))+SUMIF(INDIRECT("'Output 1'!$H$4:$H$"&amp;$C$4),Analysis!AI46,INDIRECT("'Output 1'!$Q$4:$Q$"&amp;$C$4))</f>
        <v>0</v>
      </c>
      <c r="AK46" s="5">
        <f ca="1">SUMIF(INDIRECT("'Output 1'!$H$4:$H$"&amp;$C$4),Analysis!AI46,INDIRECT("'Output 1'!$U$4:$U$"&amp;$C$4))</f>
        <v>0</v>
      </c>
      <c r="AL46" s="5">
        <f ca="1">SUMIF(INDIRECT("'Output 1'!$H$4:$H$"&amp;$C$4),Analysis!AI46,INDIRECT("'Output 1'!$Y$4:$Y$"&amp;$C$4))</f>
        <v>0</v>
      </c>
    </row>
    <row r="47" spans="6:38">
      <c r="Q47" s="25" t="s">
        <v>780</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5">
        <f ca="1">SUMIF(INDIRECT("'Output 1'!$H$4:$H$"&amp;$C$4),Analysis!Q47,INDIRECT("'Output 1'!$Y$4:$Y$"&amp;$C$4))
+SUMIF(INDIRECT("'Output 2'!$H$4:$H$"&amp;$C$5),Analysis!Q47,INDIRECT("'Output 2'!$Y$4:$Y$"&amp;$C$5))
+SUMIF(INDIRECT("'Output 3'!$H$4:$H$"&amp;$C$6),Analysis!Q47,INDIRECT("'Output 3'!$Y$4:$Y$"&amp;$C$6))
+SUMIF(INDIRECT("'Output 4'!$H$4:$H$"&amp;$C$7),Analysis!Q47,INDIRECT("'Output 4'!$Y$4:$Y$"&amp;$C$7))
+SUMIF(INDIRECT("'Output 5'!$H$4:$H$"&amp;$C$8),Analysis!Q47,INDIRECT("'Output 5'!$Y$4:$Y$"&amp;$C$8))
+SUMIF(INDIRECT("'Output 6'!$H$4:$H$"&amp;$C$9),Analysis!Q47,INDIRECT("'Output 6'!$Y$4:$Y$"&amp;$C$9))
+SUMIF(INDIRECT("'Output 7'!$H$4:$H$"&amp;$C$10),Analysis!Q47,INDIRECT("'Output 7'!$Y$4:$Y$"&amp;$C$10))
+SUMIF(INDIRECT("'Output 8'!$H$4:$H$"&amp;$C$11),Analysis!Q47,INDIRECT("'Output 8'!$Y$4:$Y$"&amp;$C$11))
+SUMIF(INDIRECT("'Output 9'!$H$4:$H$"&amp;$C$12),Analysis!Q47,INDIRECT("'Output 9'!$Y$4:$Y$"&amp;$C$12))
+SUMIF(INDIRECT("'Output 10'!$H$4:$H$"&amp;$C$13),Analysis!Q47,INDIRECT("'Output 10'!$Y$4:$Y$"&amp;$C$13))</f>
        <v>0</v>
      </c>
      <c r="V47" s="25"/>
      <c r="W47" s="5">
        <f>SUMIF('Unplanned Outputs'!$E$4:$E$498,Analysis!$Q47,'Unplanned Outputs'!$J$4:$J$498)</f>
        <v>0</v>
      </c>
      <c r="X47" s="5">
        <f>SUMIF('Unplanned Outputs'!$E$4:$E$498,Analysis!$Q47,'Unplanned Outputs'!$N$4:$N$498)</f>
        <v>0</v>
      </c>
      <c r="Y47" s="5">
        <f>SUMIF('Unplanned Outputs'!$E$4:$E$498,Analysis!$Q47,'Unplanned Outputs'!$R$4:$R$498)</f>
        <v>0</v>
      </c>
      <c r="Z47" s="5">
        <f>SUMIF('Unplanned Outputs'!$E$4:$E$498,Analysis!$Q47,'Unplanned Outputs'!$V$4:$V$498)</f>
        <v>0</v>
      </c>
      <c r="AA47" s="13"/>
      <c r="AB47" s="29">
        <f t="shared" ca="1" si="9"/>
        <v>0</v>
      </c>
      <c r="AC47" s="29">
        <f t="shared" si="10"/>
        <v>0</v>
      </c>
      <c r="AD47" s="41">
        <f t="shared" ca="1" si="11"/>
        <v>0</v>
      </c>
      <c r="AE47" s="49">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c r="AI47" s="25" t="s">
        <v>780</v>
      </c>
      <c r="AJ47" s="5">
        <f ca="1">SUMIF(INDIRECT("'Output 1'!$H$4:$H$"&amp;$C$4),Analysis!AI47,INDIRECT("'Output 1'!$m$4:$m$"&amp;$C$4))+SUMIF(INDIRECT("'Output 1'!$H$4:$H$"&amp;$C$4),Analysis!AI47,INDIRECT("'Output 1'!$Q$4:$Q$"&amp;$C$4))</f>
        <v>0</v>
      </c>
      <c r="AK47" s="5">
        <f ca="1">SUMIF(INDIRECT("'Output 1'!$H$4:$H$"&amp;$C$4),Analysis!AI47,INDIRECT("'Output 1'!$U$4:$U$"&amp;$C$4))</f>
        <v>0</v>
      </c>
      <c r="AL47" s="5">
        <f ca="1">SUMIF(INDIRECT("'Output 1'!$H$4:$H$"&amp;$C$4),Analysis!AI47,INDIRECT("'Output 1'!$Y$4:$Y$"&amp;$C$4))</f>
        <v>0</v>
      </c>
    </row>
    <row r="48" spans="6:38">
      <c r="Q48" s="25">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5">
        <f ca="1">SUMIF(INDIRECT("'Output 1'!$H$4:$H$"&amp;$C$4),Analysis!Q48,INDIRECT("'Output 1'!$Y$4:$Y$"&amp;$C$4))
+SUMIF(INDIRECT("'Output 2'!$H$4:$H$"&amp;$C$5),Analysis!Q48,INDIRECT("'Output 2'!$Y$4:$Y$"&amp;$C$5))
+SUMIF(INDIRECT("'Output 3'!$H$4:$H$"&amp;$C$6),Analysis!Q48,INDIRECT("'Output 3'!$Y$4:$Y$"&amp;$C$6))
+SUMIF(INDIRECT("'Output 4'!$H$4:$H$"&amp;$C$7),Analysis!Q48,INDIRECT("'Output 4'!$Y$4:$Y$"&amp;$C$7))
+SUMIF(INDIRECT("'Output 5'!$H$4:$H$"&amp;$C$8),Analysis!Q48,INDIRECT("'Output 5'!$Y$4:$Y$"&amp;$C$8))
+SUMIF(INDIRECT("'Output 6'!$H$4:$H$"&amp;$C$9),Analysis!Q48,INDIRECT("'Output 6'!$Y$4:$Y$"&amp;$C$9))
+SUMIF(INDIRECT("'Output 7'!$H$4:$H$"&amp;$C$10),Analysis!Q48,INDIRECT("'Output 7'!$Y$4:$Y$"&amp;$C$10))
+SUMIF(INDIRECT("'Output 8'!$H$4:$H$"&amp;$C$11),Analysis!Q48,INDIRECT("'Output 8'!$Y$4:$Y$"&amp;$C$11))
+SUMIF(INDIRECT("'Output 9'!$H$4:$H$"&amp;$C$12),Analysis!Q48,INDIRECT("'Output 9'!$Y$4:$Y$"&amp;$C$12))
+SUMIF(INDIRECT("'Output 10'!$H$4:$H$"&amp;$C$13),Analysis!Q48,INDIRECT("'Output 10'!$Y$4:$Y$"&amp;$C$13))</f>
        <v>0</v>
      </c>
      <c r="V48" s="25"/>
      <c r="W48" s="5">
        <f>SUMIF('Unplanned Outputs'!$E$4:$E$498,Analysis!$Q48,'Unplanned Outputs'!$J$4:$J$498)</f>
        <v>0</v>
      </c>
      <c r="X48" s="5">
        <f>SUMIF('Unplanned Outputs'!$E$4:$E$498,Analysis!$Q48,'Unplanned Outputs'!$N$4:$N$498)</f>
        <v>0</v>
      </c>
      <c r="Y48" s="5">
        <f>SUMIF('Unplanned Outputs'!$E$4:$E$498,Analysis!$Q48,'Unplanned Outputs'!$R$4:$R$498)</f>
        <v>0</v>
      </c>
      <c r="Z48" s="5">
        <f>SUMIF('Unplanned Outputs'!$E$4:$E$498,Analysis!$Q48,'Unplanned Outputs'!$V$4:$V$498)</f>
        <v>0</v>
      </c>
      <c r="AA48" s="13"/>
      <c r="AB48" s="29">
        <f t="shared" ca="1" si="9"/>
        <v>0</v>
      </c>
      <c r="AC48" s="29">
        <f t="shared" si="10"/>
        <v>0</v>
      </c>
      <c r="AD48" s="41">
        <f t="shared" ca="1" si="11"/>
        <v>0</v>
      </c>
      <c r="AE48" s="49">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c r="AI48" s="25">
        <v>3.4</v>
      </c>
      <c r="AJ48" s="5">
        <f ca="1">SUMIF(INDIRECT("'Output 1'!$H$4:$H$"&amp;$C$4),Analysis!AI48,INDIRECT("'Output 1'!$m$4:$m$"&amp;$C$4))+SUMIF(INDIRECT("'Output 1'!$H$4:$H$"&amp;$C$4),Analysis!AI48,INDIRECT("'Output 1'!$Q$4:$Q$"&amp;$C$4))</f>
        <v>0</v>
      </c>
      <c r="AK48" s="5">
        <f ca="1">SUMIF(INDIRECT("'Output 1'!$H$4:$H$"&amp;$C$4),Analysis!AI48,INDIRECT("'Output 1'!$U$4:$U$"&amp;$C$4))</f>
        <v>0</v>
      </c>
      <c r="AL48" s="5">
        <f ca="1">SUMIF(INDIRECT("'Output 1'!$H$4:$H$"&amp;$C$4),Analysis!AI48,INDIRECT("'Output 1'!$Y$4:$Y$"&amp;$C$4))</f>
        <v>0</v>
      </c>
    </row>
    <row r="49" spans="17:38">
      <c r="Q49" s="25" t="s">
        <v>781</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5">
        <f ca="1">SUMIF(INDIRECT("'Output 1'!$H$4:$H$"&amp;$C$4),Analysis!Q49,INDIRECT("'Output 1'!$Y$4:$Y$"&amp;$C$4))
+SUMIF(INDIRECT("'Output 2'!$H$4:$H$"&amp;$C$5),Analysis!Q49,INDIRECT("'Output 2'!$Y$4:$Y$"&amp;$C$5))
+SUMIF(INDIRECT("'Output 3'!$H$4:$H$"&amp;$C$6),Analysis!Q49,INDIRECT("'Output 3'!$Y$4:$Y$"&amp;$C$6))
+SUMIF(INDIRECT("'Output 4'!$H$4:$H$"&amp;$C$7),Analysis!Q49,INDIRECT("'Output 4'!$Y$4:$Y$"&amp;$C$7))
+SUMIF(INDIRECT("'Output 5'!$H$4:$H$"&amp;$C$8),Analysis!Q49,INDIRECT("'Output 5'!$Y$4:$Y$"&amp;$C$8))
+SUMIF(INDIRECT("'Output 6'!$H$4:$H$"&amp;$C$9),Analysis!Q49,INDIRECT("'Output 6'!$Y$4:$Y$"&amp;$C$9))
+SUMIF(INDIRECT("'Output 7'!$H$4:$H$"&amp;$C$10),Analysis!Q49,INDIRECT("'Output 7'!$Y$4:$Y$"&amp;$C$10))
+SUMIF(INDIRECT("'Output 8'!$H$4:$H$"&amp;$C$11),Analysis!Q49,INDIRECT("'Output 8'!$Y$4:$Y$"&amp;$C$11))
+SUMIF(INDIRECT("'Output 9'!$H$4:$H$"&amp;$C$12),Analysis!Q49,INDIRECT("'Output 9'!$Y$4:$Y$"&amp;$C$12))
+SUMIF(INDIRECT("'Output 10'!$H$4:$H$"&amp;$C$13),Analysis!Q49,INDIRECT("'Output 10'!$Y$4:$Y$"&amp;$C$13))</f>
        <v>0</v>
      </c>
      <c r="V49" s="25"/>
      <c r="W49" s="5">
        <f>SUMIF('Unplanned Outputs'!$E$4:$E$498,Analysis!$Q49,'Unplanned Outputs'!$J$4:$J$498)</f>
        <v>0</v>
      </c>
      <c r="X49" s="5">
        <f>SUMIF('Unplanned Outputs'!$E$4:$E$498,Analysis!$Q49,'Unplanned Outputs'!$N$4:$N$498)</f>
        <v>0</v>
      </c>
      <c r="Y49" s="5">
        <f>SUMIF('Unplanned Outputs'!$E$4:$E$498,Analysis!$Q49,'Unplanned Outputs'!$R$4:$R$498)</f>
        <v>0</v>
      </c>
      <c r="Z49" s="5">
        <f>SUMIF('Unplanned Outputs'!$E$4:$E$498,Analysis!$Q49,'Unplanned Outputs'!$V$4:$V$498)</f>
        <v>0</v>
      </c>
      <c r="AA49" s="13"/>
      <c r="AB49" s="29">
        <f t="shared" ca="1" si="9"/>
        <v>0</v>
      </c>
      <c r="AC49" s="29">
        <f t="shared" si="10"/>
        <v>0</v>
      </c>
      <c r="AD49" s="41">
        <f t="shared" ca="1" si="11"/>
        <v>0</v>
      </c>
      <c r="AE49" s="49">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c r="AI49" s="25" t="s">
        <v>781</v>
      </c>
      <c r="AJ49" s="5">
        <f ca="1">SUMIF(INDIRECT("'Output 1'!$H$4:$H$"&amp;$C$4),Analysis!AI49,INDIRECT("'Output 1'!$m$4:$m$"&amp;$C$4))+SUMIF(INDIRECT("'Output 1'!$H$4:$H$"&amp;$C$4),Analysis!AI49,INDIRECT("'Output 1'!$Q$4:$Q$"&amp;$C$4))</f>
        <v>0</v>
      </c>
      <c r="AK49" s="5">
        <f ca="1">SUMIF(INDIRECT("'Output 1'!$H$4:$H$"&amp;$C$4),Analysis!AI49,INDIRECT("'Output 1'!$U$4:$U$"&amp;$C$4))</f>
        <v>0</v>
      </c>
      <c r="AL49" s="5">
        <f ca="1">SUMIF(INDIRECT("'Output 1'!$H$4:$H$"&amp;$C$4),Analysis!AI49,INDIRECT("'Output 1'!$Y$4:$Y$"&amp;$C$4))</f>
        <v>0</v>
      </c>
    </row>
    <row r="50" spans="17:38">
      <c r="Q50" s="25" t="s">
        <v>782</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5">
        <f ca="1">SUMIF(INDIRECT("'Output 1'!$H$4:$H$"&amp;$C$4),Analysis!Q50,INDIRECT("'Output 1'!$Y$4:$Y$"&amp;$C$4))
+SUMIF(INDIRECT("'Output 2'!$H$4:$H$"&amp;$C$5),Analysis!Q50,INDIRECT("'Output 2'!$Y$4:$Y$"&amp;$C$5))
+SUMIF(INDIRECT("'Output 3'!$H$4:$H$"&amp;$C$6),Analysis!Q50,INDIRECT("'Output 3'!$Y$4:$Y$"&amp;$C$6))
+SUMIF(INDIRECT("'Output 4'!$H$4:$H$"&amp;$C$7),Analysis!Q50,INDIRECT("'Output 4'!$Y$4:$Y$"&amp;$C$7))
+SUMIF(INDIRECT("'Output 5'!$H$4:$H$"&amp;$C$8),Analysis!Q50,INDIRECT("'Output 5'!$Y$4:$Y$"&amp;$C$8))
+SUMIF(INDIRECT("'Output 6'!$H$4:$H$"&amp;$C$9),Analysis!Q50,INDIRECT("'Output 6'!$Y$4:$Y$"&amp;$C$9))
+SUMIF(INDIRECT("'Output 7'!$H$4:$H$"&amp;$C$10),Analysis!Q50,INDIRECT("'Output 7'!$Y$4:$Y$"&amp;$C$10))
+SUMIF(INDIRECT("'Output 8'!$H$4:$H$"&amp;$C$11),Analysis!Q50,INDIRECT("'Output 8'!$Y$4:$Y$"&amp;$C$11))
+SUMIF(INDIRECT("'Output 9'!$H$4:$H$"&amp;$C$12),Analysis!Q50,INDIRECT("'Output 9'!$Y$4:$Y$"&amp;$C$12))
+SUMIF(INDIRECT("'Output 10'!$H$4:$H$"&amp;$C$13),Analysis!Q50,INDIRECT("'Output 10'!$Y$4:$Y$"&amp;$C$13))</f>
        <v>0</v>
      </c>
      <c r="V50" s="25"/>
      <c r="W50" s="5">
        <f>SUMIF('Unplanned Outputs'!$E$4:$E$498,Analysis!$Q50,'Unplanned Outputs'!$J$4:$J$498)</f>
        <v>0</v>
      </c>
      <c r="X50" s="5">
        <f>SUMIF('Unplanned Outputs'!$E$4:$E$498,Analysis!$Q50,'Unplanned Outputs'!$N$4:$N$498)</f>
        <v>0</v>
      </c>
      <c r="Y50" s="5">
        <f>SUMIF('Unplanned Outputs'!$E$4:$E$498,Analysis!$Q50,'Unplanned Outputs'!$R$4:$R$498)</f>
        <v>0</v>
      </c>
      <c r="Z50" s="5">
        <f>SUMIF('Unplanned Outputs'!$E$4:$E$498,Analysis!$Q50,'Unplanned Outputs'!$V$4:$V$498)</f>
        <v>0</v>
      </c>
      <c r="AA50" s="13"/>
      <c r="AB50" s="29">
        <f t="shared" ca="1" si="9"/>
        <v>0</v>
      </c>
      <c r="AC50" s="29">
        <f t="shared" si="10"/>
        <v>0</v>
      </c>
      <c r="AD50" s="41">
        <f t="shared" ca="1" si="11"/>
        <v>0</v>
      </c>
      <c r="AE50" s="49">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c r="AI50" s="25" t="s">
        <v>782</v>
      </c>
      <c r="AJ50" s="5">
        <f ca="1">SUMIF(INDIRECT("'Output 1'!$H$4:$H$"&amp;$C$4),Analysis!AI50,INDIRECT("'Output 1'!$m$4:$m$"&amp;$C$4))+SUMIF(INDIRECT("'Output 1'!$H$4:$H$"&amp;$C$4),Analysis!AI50,INDIRECT("'Output 1'!$Q$4:$Q$"&amp;$C$4))</f>
        <v>0</v>
      </c>
      <c r="AK50" s="5">
        <f ca="1">SUMIF(INDIRECT("'Output 1'!$H$4:$H$"&amp;$C$4),Analysis!AI50,INDIRECT("'Output 1'!$U$4:$U$"&amp;$C$4))</f>
        <v>0</v>
      </c>
      <c r="AL50" s="5">
        <f ca="1">SUMIF(INDIRECT("'Output 1'!$H$4:$H$"&amp;$C$4),Analysis!AI50,INDIRECT("'Output 1'!$Y$4:$Y$"&amp;$C$4))</f>
        <v>0</v>
      </c>
    </row>
    <row r="51" spans="17:38">
      <c r="Q51" s="25" t="s">
        <v>783</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5">
        <f ca="1">SUMIF(INDIRECT("'Output 1'!$H$4:$H$"&amp;$C$4),Analysis!Q51,INDIRECT("'Output 1'!$Y$4:$Y$"&amp;$C$4))
+SUMIF(INDIRECT("'Output 2'!$H$4:$H$"&amp;$C$5),Analysis!Q51,INDIRECT("'Output 2'!$Y$4:$Y$"&amp;$C$5))
+SUMIF(INDIRECT("'Output 3'!$H$4:$H$"&amp;$C$6),Analysis!Q51,INDIRECT("'Output 3'!$Y$4:$Y$"&amp;$C$6))
+SUMIF(INDIRECT("'Output 4'!$H$4:$H$"&amp;$C$7),Analysis!Q51,INDIRECT("'Output 4'!$Y$4:$Y$"&amp;$C$7))
+SUMIF(INDIRECT("'Output 5'!$H$4:$H$"&amp;$C$8),Analysis!Q51,INDIRECT("'Output 5'!$Y$4:$Y$"&amp;$C$8))
+SUMIF(INDIRECT("'Output 6'!$H$4:$H$"&amp;$C$9),Analysis!Q51,INDIRECT("'Output 6'!$Y$4:$Y$"&amp;$C$9))
+SUMIF(INDIRECT("'Output 7'!$H$4:$H$"&amp;$C$10),Analysis!Q51,INDIRECT("'Output 7'!$Y$4:$Y$"&amp;$C$10))
+SUMIF(INDIRECT("'Output 8'!$H$4:$H$"&amp;$C$11),Analysis!Q51,INDIRECT("'Output 8'!$Y$4:$Y$"&amp;$C$11))
+SUMIF(INDIRECT("'Output 9'!$H$4:$H$"&amp;$C$12),Analysis!Q51,INDIRECT("'Output 9'!$Y$4:$Y$"&amp;$C$12))
+SUMIF(INDIRECT("'Output 10'!$H$4:$H$"&amp;$C$13),Analysis!Q51,INDIRECT("'Output 10'!$Y$4:$Y$"&amp;$C$13))</f>
        <v>0</v>
      </c>
      <c r="V51" s="25"/>
      <c r="W51" s="5">
        <f>SUMIF('Unplanned Outputs'!$E$4:$E$498,Analysis!$Q51,'Unplanned Outputs'!$J$4:$J$498)</f>
        <v>0</v>
      </c>
      <c r="X51" s="5">
        <f>SUMIF('Unplanned Outputs'!$E$4:$E$498,Analysis!$Q51,'Unplanned Outputs'!$N$4:$N$498)</f>
        <v>0</v>
      </c>
      <c r="Y51" s="5">
        <f>SUMIF('Unplanned Outputs'!$E$4:$E$498,Analysis!$Q51,'Unplanned Outputs'!$R$4:$R$498)</f>
        <v>0</v>
      </c>
      <c r="Z51" s="5">
        <f>SUMIF('Unplanned Outputs'!$E$4:$E$498,Analysis!$Q51,'Unplanned Outputs'!$V$4:$V$498)</f>
        <v>0</v>
      </c>
      <c r="AA51" s="13"/>
      <c r="AB51" s="29">
        <f t="shared" ca="1" si="9"/>
        <v>0</v>
      </c>
      <c r="AC51" s="29">
        <f t="shared" si="10"/>
        <v>0</v>
      </c>
      <c r="AD51" s="41">
        <f t="shared" ca="1" si="11"/>
        <v>0</v>
      </c>
      <c r="AE51" s="49">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c r="AI51" s="25" t="s">
        <v>783</v>
      </c>
      <c r="AJ51" s="5">
        <f ca="1">SUMIF(INDIRECT("'Output 1'!$H$4:$H$"&amp;$C$4),Analysis!AI51,INDIRECT("'Output 1'!$m$4:$m$"&amp;$C$4))+SUMIF(INDIRECT("'Output 1'!$H$4:$H$"&amp;$C$4),Analysis!AI51,INDIRECT("'Output 1'!$Q$4:$Q$"&amp;$C$4))</f>
        <v>0</v>
      </c>
      <c r="AK51" s="5">
        <f ca="1">SUMIF(INDIRECT("'Output 1'!$H$4:$H$"&amp;$C$4),Analysis!AI51,INDIRECT("'Output 1'!$U$4:$U$"&amp;$C$4))</f>
        <v>0</v>
      </c>
      <c r="AL51" s="5">
        <f ca="1">SUMIF(INDIRECT("'Output 1'!$H$4:$H$"&amp;$C$4),Analysis!AI51,INDIRECT("'Output 1'!$Y$4:$Y$"&amp;$C$4))</f>
        <v>0</v>
      </c>
    </row>
    <row r="52" spans="17:38">
      <c r="Q52" s="25">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5">
        <f ca="1">SUMIF(INDIRECT("'Output 1'!$H$4:$H$"&amp;$C$4),Analysis!Q52,INDIRECT("'Output 1'!$Y$4:$Y$"&amp;$C$4))
+SUMIF(INDIRECT("'Output 2'!$H$4:$H$"&amp;$C$5),Analysis!Q52,INDIRECT("'Output 2'!$Y$4:$Y$"&amp;$C$5))
+SUMIF(INDIRECT("'Output 3'!$H$4:$H$"&amp;$C$6),Analysis!Q52,INDIRECT("'Output 3'!$Y$4:$Y$"&amp;$C$6))
+SUMIF(INDIRECT("'Output 4'!$H$4:$H$"&amp;$C$7),Analysis!Q52,INDIRECT("'Output 4'!$Y$4:$Y$"&amp;$C$7))
+SUMIF(INDIRECT("'Output 5'!$H$4:$H$"&amp;$C$8),Analysis!Q52,INDIRECT("'Output 5'!$Y$4:$Y$"&amp;$C$8))
+SUMIF(INDIRECT("'Output 6'!$H$4:$H$"&amp;$C$9),Analysis!Q52,INDIRECT("'Output 6'!$Y$4:$Y$"&amp;$C$9))
+SUMIF(INDIRECT("'Output 7'!$H$4:$H$"&amp;$C$10),Analysis!Q52,INDIRECT("'Output 7'!$Y$4:$Y$"&amp;$C$10))
+SUMIF(INDIRECT("'Output 8'!$H$4:$H$"&amp;$C$11),Analysis!Q52,INDIRECT("'Output 8'!$Y$4:$Y$"&amp;$C$11))
+SUMIF(INDIRECT("'Output 9'!$H$4:$H$"&amp;$C$12),Analysis!Q52,INDIRECT("'Output 9'!$Y$4:$Y$"&amp;$C$12))
+SUMIF(INDIRECT("'Output 10'!$H$4:$H$"&amp;$C$13),Analysis!Q52,INDIRECT("'Output 10'!$Y$4:$Y$"&amp;$C$13))</f>
        <v>0</v>
      </c>
      <c r="V52" s="25"/>
      <c r="W52" s="5">
        <f>SUMIF('Unplanned Outputs'!$E$4:$E$498,Analysis!$Q52,'Unplanned Outputs'!$J$4:$J$498)</f>
        <v>0</v>
      </c>
      <c r="X52" s="5">
        <f>SUMIF('Unplanned Outputs'!$E$4:$E$498,Analysis!$Q52,'Unplanned Outputs'!$N$4:$N$498)</f>
        <v>0</v>
      </c>
      <c r="Y52" s="5">
        <f>SUMIF('Unplanned Outputs'!$E$4:$E$498,Analysis!$Q52,'Unplanned Outputs'!$R$4:$R$498)</f>
        <v>0</v>
      </c>
      <c r="Z52" s="5">
        <f>SUMIF('Unplanned Outputs'!$E$4:$E$498,Analysis!$Q52,'Unplanned Outputs'!$V$4:$V$498)</f>
        <v>0</v>
      </c>
      <c r="AA52" s="13"/>
      <c r="AB52" s="29">
        <f t="shared" ca="1" si="9"/>
        <v>0</v>
      </c>
      <c r="AC52" s="29">
        <f t="shared" si="10"/>
        <v>0</v>
      </c>
      <c r="AD52" s="41">
        <f t="shared" ca="1" si="11"/>
        <v>0</v>
      </c>
      <c r="AE52" s="49">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c r="AI52" s="25">
        <v>4.0999999999999996</v>
      </c>
      <c r="AJ52" s="5">
        <f ca="1">SUMIF(INDIRECT("'Output 1'!$H$4:$H$"&amp;$C$4),Analysis!AI52,INDIRECT("'Output 1'!$m$4:$m$"&amp;$C$4))+SUMIF(INDIRECT("'Output 1'!$H$4:$H$"&amp;$C$4),Analysis!AI52,INDIRECT("'Output 1'!$Q$4:$Q$"&amp;$C$4))</f>
        <v>0</v>
      </c>
      <c r="AK52" s="5">
        <f ca="1">SUMIF(INDIRECT("'Output 1'!$H$4:$H$"&amp;$C$4),Analysis!AI52,INDIRECT("'Output 1'!$U$4:$U$"&amp;$C$4))</f>
        <v>0</v>
      </c>
      <c r="AL52" s="5">
        <f ca="1">SUMIF(INDIRECT("'Output 1'!$H$4:$H$"&amp;$C$4),Analysis!AI52,INDIRECT("'Output 1'!$Y$4:$Y$"&amp;$C$4))</f>
        <v>0</v>
      </c>
    </row>
    <row r="53" spans="17:38">
      <c r="Q53" s="25" t="s">
        <v>327</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3</v>
      </c>
      <c r="U53" s="5">
        <f ca="1">SUMIF(INDIRECT("'Output 1'!$H$4:$H$"&amp;$C$4),Analysis!Q53,INDIRECT("'Output 1'!$Y$4:$Y$"&amp;$C$4))
+SUMIF(INDIRECT("'Output 2'!$H$4:$H$"&amp;$C$5),Analysis!Q53,INDIRECT("'Output 2'!$Y$4:$Y$"&amp;$C$5))
+SUMIF(INDIRECT("'Output 3'!$H$4:$H$"&amp;$C$6),Analysis!Q53,INDIRECT("'Output 3'!$Y$4:$Y$"&amp;$C$6))
+SUMIF(INDIRECT("'Output 4'!$H$4:$H$"&amp;$C$7),Analysis!Q53,INDIRECT("'Output 4'!$Y$4:$Y$"&amp;$C$7))
+SUMIF(INDIRECT("'Output 5'!$H$4:$H$"&amp;$C$8),Analysis!Q53,INDIRECT("'Output 5'!$Y$4:$Y$"&amp;$C$8))
+SUMIF(INDIRECT("'Output 6'!$H$4:$H$"&amp;$C$9),Analysis!Q53,INDIRECT("'Output 6'!$Y$4:$Y$"&amp;$C$9))
+SUMIF(INDIRECT("'Output 7'!$H$4:$H$"&amp;$C$10),Analysis!Q53,INDIRECT("'Output 7'!$Y$4:$Y$"&amp;$C$10))
+SUMIF(INDIRECT("'Output 8'!$H$4:$H$"&amp;$C$11),Analysis!Q53,INDIRECT("'Output 8'!$Y$4:$Y$"&amp;$C$11))
+SUMIF(INDIRECT("'Output 9'!$H$4:$H$"&amp;$C$12),Analysis!Q53,INDIRECT("'Output 9'!$Y$4:$Y$"&amp;$C$12))
+SUMIF(INDIRECT("'Output 10'!$H$4:$H$"&amp;$C$13),Analysis!Q53,INDIRECT("'Output 10'!$Y$4:$Y$"&amp;$C$13))</f>
        <v>2</v>
      </c>
      <c r="V53" s="25"/>
      <c r="W53" s="5">
        <f>SUMIF('Unplanned Outputs'!$E$4:$E$498,Analysis!$Q53,'Unplanned Outputs'!$J$4:$J$498)</f>
        <v>0</v>
      </c>
      <c r="X53" s="5">
        <f>SUMIF('Unplanned Outputs'!$E$4:$E$498,Analysis!$Q53,'Unplanned Outputs'!$N$4:$N$498)</f>
        <v>0</v>
      </c>
      <c r="Y53" s="5">
        <f>SUMIF('Unplanned Outputs'!$E$4:$E$498,Analysis!$Q53,'Unplanned Outputs'!$R$4:$R$498)</f>
        <v>0</v>
      </c>
      <c r="Z53" s="5">
        <f>SUMIF('Unplanned Outputs'!$E$4:$E$498,Analysis!$Q53,'Unplanned Outputs'!$V$4:$V$498)</f>
        <v>0</v>
      </c>
      <c r="AA53" s="13"/>
      <c r="AB53" s="29">
        <f t="shared" ca="1" si="9"/>
        <v>3</v>
      </c>
      <c r="AC53" s="29">
        <f t="shared" si="10"/>
        <v>0</v>
      </c>
      <c r="AD53" s="41">
        <f t="shared" ca="1" si="11"/>
        <v>3</v>
      </c>
      <c r="AE53" s="49">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3</v>
      </c>
      <c r="AI53" s="25" t="s">
        <v>327</v>
      </c>
      <c r="AJ53" s="5">
        <f ca="1">SUMIF(INDIRECT("'Output 1'!$H$4:$H$"&amp;$C$4),Analysis!AI53,INDIRECT("'Output 1'!$m$4:$m$"&amp;$C$4))+SUMIF(INDIRECT("'Output 1'!$H$4:$H$"&amp;$C$4),Analysis!AI53,INDIRECT("'Output 1'!$Q$4:$Q$"&amp;$C$4))</f>
        <v>0</v>
      </c>
      <c r="AK53" s="5">
        <f ca="1">SUMIF(INDIRECT("'Output 1'!$H$4:$H$"&amp;$C$4),Analysis!AI53,INDIRECT("'Output 1'!$U$4:$U$"&amp;$C$4))</f>
        <v>0</v>
      </c>
      <c r="AL53" s="5">
        <f ca="1">SUMIF(INDIRECT("'Output 1'!$H$4:$H$"&amp;$C$4),Analysis!AI53,INDIRECT("'Output 1'!$Y$4:$Y$"&amp;$C$4))</f>
        <v>0</v>
      </c>
    </row>
    <row r="54" spans="17:38">
      <c r="Q54" s="25" t="s">
        <v>336</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5">
        <f ca="1">SUMIF(INDIRECT("'Output 1'!$H$4:$H$"&amp;$C$4),Analysis!Q54,INDIRECT("'Output 1'!$Y$4:$Y$"&amp;$C$4))
+SUMIF(INDIRECT("'Output 2'!$H$4:$H$"&amp;$C$5),Analysis!Q54,INDIRECT("'Output 2'!$Y$4:$Y$"&amp;$C$5))
+SUMIF(INDIRECT("'Output 3'!$H$4:$H$"&amp;$C$6),Analysis!Q54,INDIRECT("'Output 3'!$Y$4:$Y$"&amp;$C$6))
+SUMIF(INDIRECT("'Output 4'!$H$4:$H$"&amp;$C$7),Analysis!Q54,INDIRECT("'Output 4'!$Y$4:$Y$"&amp;$C$7))
+SUMIF(INDIRECT("'Output 5'!$H$4:$H$"&amp;$C$8),Analysis!Q54,INDIRECT("'Output 5'!$Y$4:$Y$"&amp;$C$8))
+SUMIF(INDIRECT("'Output 6'!$H$4:$H$"&amp;$C$9),Analysis!Q54,INDIRECT("'Output 6'!$Y$4:$Y$"&amp;$C$9))
+SUMIF(INDIRECT("'Output 7'!$H$4:$H$"&amp;$C$10),Analysis!Q54,INDIRECT("'Output 7'!$Y$4:$Y$"&amp;$C$10))
+SUMIF(INDIRECT("'Output 8'!$H$4:$H$"&amp;$C$11),Analysis!Q54,INDIRECT("'Output 8'!$Y$4:$Y$"&amp;$C$11))
+SUMIF(INDIRECT("'Output 9'!$H$4:$H$"&amp;$C$12),Analysis!Q54,INDIRECT("'Output 9'!$Y$4:$Y$"&amp;$C$12))
+SUMIF(INDIRECT("'Output 10'!$H$4:$H$"&amp;$C$13),Analysis!Q54,INDIRECT("'Output 10'!$Y$4:$Y$"&amp;$C$13))</f>
        <v>112</v>
      </c>
      <c r="V54" s="25"/>
      <c r="W54" s="5">
        <f>SUMIF('Unplanned Outputs'!$E$4:$E$498,Analysis!$Q54,'Unplanned Outputs'!$J$4:$J$498)</f>
        <v>0</v>
      </c>
      <c r="X54" s="5">
        <f>SUMIF('Unplanned Outputs'!$E$4:$E$498,Analysis!$Q54,'Unplanned Outputs'!$N$4:$N$498)</f>
        <v>0</v>
      </c>
      <c r="Y54" s="5">
        <f>SUMIF('Unplanned Outputs'!$E$4:$E$498,Analysis!$Q54,'Unplanned Outputs'!$R$4:$R$498)</f>
        <v>0</v>
      </c>
      <c r="Z54" s="5">
        <f>SUMIF('Unplanned Outputs'!$E$4:$E$498,Analysis!$Q54,'Unplanned Outputs'!$V$4:$V$498)</f>
        <v>0</v>
      </c>
      <c r="AA54" s="13"/>
      <c r="AB54" s="29">
        <f t="shared" ca="1" si="9"/>
        <v>0</v>
      </c>
      <c r="AC54" s="29">
        <f t="shared" si="10"/>
        <v>0</v>
      </c>
      <c r="AD54" s="41">
        <f t="shared" ca="1" si="11"/>
        <v>0</v>
      </c>
      <c r="AE54" s="49">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123</v>
      </c>
      <c r="AI54" s="25" t="s">
        <v>336</v>
      </c>
      <c r="AJ54" s="5">
        <f ca="1">SUMIF(INDIRECT("'Output 1'!$H$4:$H$"&amp;$C$4),Analysis!AI54,INDIRECT("'Output 1'!$m$4:$m$"&amp;$C$4))+SUMIF(INDIRECT("'Output 1'!$H$4:$H$"&amp;$C$4),Analysis!AI54,INDIRECT("'Output 1'!$Q$4:$Q$"&amp;$C$4))</f>
        <v>0</v>
      </c>
      <c r="AK54" s="5">
        <f ca="1">SUMIF(INDIRECT("'Output 1'!$H$4:$H$"&amp;$C$4),Analysis!AI54,INDIRECT("'Output 1'!$U$4:$U$"&amp;$C$4))</f>
        <v>0</v>
      </c>
      <c r="AL54" s="5">
        <f ca="1">SUMIF(INDIRECT("'Output 1'!$H$4:$H$"&amp;$C$4),Analysis!AI54,INDIRECT("'Output 1'!$Y$4:$Y$"&amp;$C$4))</f>
        <v>0</v>
      </c>
    </row>
    <row r="55" spans="17:38">
      <c r="Q55" s="25">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5">
        <f ca="1">SUMIF(INDIRECT("'Output 1'!$H$4:$H$"&amp;$C$4),Analysis!Q55,INDIRECT("'Output 1'!$Y$4:$Y$"&amp;$C$4))
+SUMIF(INDIRECT("'Output 2'!$H$4:$H$"&amp;$C$5),Analysis!Q55,INDIRECT("'Output 2'!$Y$4:$Y$"&amp;$C$5))
+SUMIF(INDIRECT("'Output 3'!$H$4:$H$"&amp;$C$6),Analysis!Q55,INDIRECT("'Output 3'!$Y$4:$Y$"&amp;$C$6))
+SUMIF(INDIRECT("'Output 4'!$H$4:$H$"&amp;$C$7),Analysis!Q55,INDIRECT("'Output 4'!$Y$4:$Y$"&amp;$C$7))
+SUMIF(INDIRECT("'Output 5'!$H$4:$H$"&amp;$C$8),Analysis!Q55,INDIRECT("'Output 5'!$Y$4:$Y$"&amp;$C$8))
+SUMIF(INDIRECT("'Output 6'!$H$4:$H$"&amp;$C$9),Analysis!Q55,INDIRECT("'Output 6'!$Y$4:$Y$"&amp;$C$9))
+SUMIF(INDIRECT("'Output 7'!$H$4:$H$"&amp;$C$10),Analysis!Q55,INDIRECT("'Output 7'!$Y$4:$Y$"&amp;$C$10))
+SUMIF(INDIRECT("'Output 8'!$H$4:$H$"&amp;$C$11),Analysis!Q55,INDIRECT("'Output 8'!$Y$4:$Y$"&amp;$C$11))
+SUMIF(INDIRECT("'Output 9'!$H$4:$H$"&amp;$C$12),Analysis!Q55,INDIRECT("'Output 9'!$Y$4:$Y$"&amp;$C$12))
+SUMIF(INDIRECT("'Output 10'!$H$4:$H$"&amp;$C$13),Analysis!Q55,INDIRECT("'Output 10'!$Y$4:$Y$"&amp;$C$13))</f>
        <v>0</v>
      </c>
      <c r="V55" s="25"/>
      <c r="W55" s="5">
        <f>SUMIF('Unplanned Outputs'!$E$4:$E$498,Analysis!$Q55,'Unplanned Outputs'!$J$4:$J$498)</f>
        <v>0</v>
      </c>
      <c r="X55" s="5">
        <f>SUMIF('Unplanned Outputs'!$E$4:$E$498,Analysis!$Q55,'Unplanned Outputs'!$N$4:$N$498)</f>
        <v>0</v>
      </c>
      <c r="Y55" s="5">
        <f>SUMIF('Unplanned Outputs'!$E$4:$E$498,Analysis!$Q55,'Unplanned Outputs'!$R$4:$R$498)</f>
        <v>0</v>
      </c>
      <c r="Z55" s="5">
        <f>SUMIF('Unplanned Outputs'!$E$4:$E$498,Analysis!$Q55,'Unplanned Outputs'!$V$4:$V$498)</f>
        <v>0</v>
      </c>
      <c r="AA55" s="13"/>
      <c r="AB55" s="29">
        <f t="shared" ca="1" si="9"/>
        <v>0</v>
      </c>
      <c r="AC55" s="29">
        <f t="shared" si="10"/>
        <v>0</v>
      </c>
      <c r="AD55" s="41">
        <f t="shared" ca="1" si="11"/>
        <v>0</v>
      </c>
      <c r="AE55" s="49">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c r="AI55" s="25">
        <v>4.2</v>
      </c>
      <c r="AJ55" s="5">
        <f ca="1">SUMIF(INDIRECT("'Output 1'!$H$4:$H$"&amp;$C$4),Analysis!AI55,INDIRECT("'Output 1'!$m$4:$m$"&amp;$C$4))+SUMIF(INDIRECT("'Output 1'!$H$4:$H$"&amp;$C$4),Analysis!AI55,INDIRECT("'Output 1'!$Q$4:$Q$"&amp;$C$4))</f>
        <v>0</v>
      </c>
      <c r="AK55" s="5">
        <f ca="1">SUMIF(INDIRECT("'Output 1'!$H$4:$H$"&amp;$C$4),Analysis!AI55,INDIRECT("'Output 1'!$U$4:$U$"&amp;$C$4))</f>
        <v>0</v>
      </c>
      <c r="AL55" s="5">
        <f ca="1">SUMIF(INDIRECT("'Output 1'!$H$4:$H$"&amp;$C$4),Analysis!AI55,INDIRECT("'Output 1'!$Y$4:$Y$"&amp;$C$4))</f>
        <v>0</v>
      </c>
    </row>
    <row r="56" spans="17:38">
      <c r="Q56" s="25" t="s">
        <v>164</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1002035</v>
      </c>
      <c r="U56" s="5">
        <f ca="1">SUMIF(INDIRECT("'Output 1'!$H$4:$H$"&amp;$C$4),Analysis!Q56,INDIRECT("'Output 1'!$Y$4:$Y$"&amp;$C$4))
+SUMIF(INDIRECT("'Output 2'!$H$4:$H$"&amp;$C$5),Analysis!Q56,INDIRECT("'Output 2'!$Y$4:$Y$"&amp;$C$5))
+SUMIF(INDIRECT("'Output 3'!$H$4:$H$"&amp;$C$6),Analysis!Q56,INDIRECT("'Output 3'!$Y$4:$Y$"&amp;$C$6))
+SUMIF(INDIRECT("'Output 4'!$H$4:$H$"&amp;$C$7),Analysis!Q56,INDIRECT("'Output 4'!$Y$4:$Y$"&amp;$C$7))
+SUMIF(INDIRECT("'Output 5'!$H$4:$H$"&amp;$C$8),Analysis!Q56,INDIRECT("'Output 5'!$Y$4:$Y$"&amp;$C$8))
+SUMIF(INDIRECT("'Output 6'!$H$4:$H$"&amp;$C$9),Analysis!Q56,INDIRECT("'Output 6'!$Y$4:$Y$"&amp;$C$9))
+SUMIF(INDIRECT("'Output 7'!$H$4:$H$"&amp;$C$10),Analysis!Q56,INDIRECT("'Output 7'!$Y$4:$Y$"&amp;$C$10))
+SUMIF(INDIRECT("'Output 8'!$H$4:$H$"&amp;$C$11),Analysis!Q56,INDIRECT("'Output 8'!$Y$4:$Y$"&amp;$C$11))
+SUMIF(INDIRECT("'Output 9'!$H$4:$H$"&amp;$C$12),Analysis!Q56,INDIRECT("'Output 9'!$Y$4:$Y$"&amp;$C$12))
+SUMIF(INDIRECT("'Output 10'!$H$4:$H$"&amp;$C$13),Analysis!Q56,INDIRECT("'Output 10'!$Y$4:$Y$"&amp;$C$13))</f>
        <v>504154</v>
      </c>
      <c r="V56" s="25"/>
      <c r="W56" s="5">
        <f>SUMIF('Unplanned Outputs'!$E$4:$E$498,Analysis!$Q56,'Unplanned Outputs'!$J$4:$J$498)</f>
        <v>0</v>
      </c>
      <c r="X56" s="5">
        <f>SUMIF('Unplanned Outputs'!$E$4:$E$498,Analysis!$Q56,'Unplanned Outputs'!$N$4:$N$498)</f>
        <v>0</v>
      </c>
      <c r="Y56" s="5">
        <f>SUMIF('Unplanned Outputs'!$E$4:$E$498,Analysis!$Q56,'Unplanned Outputs'!$R$4:$R$498)</f>
        <v>0</v>
      </c>
      <c r="Z56" s="5">
        <f>SUMIF('Unplanned Outputs'!$E$4:$E$498,Analysis!$Q56,'Unplanned Outputs'!$V$4:$V$498)</f>
        <v>4334</v>
      </c>
      <c r="AA56" s="13"/>
      <c r="AB56" s="29">
        <f t="shared" ca="1" si="9"/>
        <v>1002035</v>
      </c>
      <c r="AC56" s="29">
        <f t="shared" si="10"/>
        <v>0</v>
      </c>
      <c r="AD56" s="41">
        <f t="shared" ca="1" si="11"/>
        <v>1002035</v>
      </c>
      <c r="AE56" s="49">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10200</v>
      </c>
      <c r="AI56" s="25" t="s">
        <v>164</v>
      </c>
      <c r="AJ56" s="5">
        <f ca="1">SUMIF(INDIRECT("'Output 1'!$H$4:$H$"&amp;$C$4),Analysis!AI56,INDIRECT("'Output 1'!$m$4:$m$"&amp;$C$4))+SUMIF(INDIRECT("'Output 1'!$H$4:$H$"&amp;$C$4),Analysis!AI56,INDIRECT("'Output 1'!$Q$4:$Q$"&amp;$C$4))</f>
        <v>0</v>
      </c>
      <c r="AK56" s="5">
        <f ca="1">SUMIF(INDIRECT("'Output 1'!$H$4:$H$"&amp;$C$4),Analysis!AI56,INDIRECT("'Output 1'!$U$4:$U$"&amp;$C$4))</f>
        <v>1000235</v>
      </c>
      <c r="AL56" s="5">
        <f ca="1">SUMIF(INDIRECT("'Output 1'!$H$4:$H$"&amp;$C$4),Analysis!AI56,INDIRECT("'Output 1'!$Y$4:$Y$"&amp;$C$4))</f>
        <v>500001</v>
      </c>
    </row>
    <row r="57" spans="17:38">
      <c r="Q57" s="25" t="s">
        <v>207</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2</v>
      </c>
      <c r="U57" s="5">
        <f ca="1">SUMIF(INDIRECT("'Output 1'!$H$4:$H$"&amp;$C$4),Analysis!Q57,INDIRECT("'Output 1'!$Y$4:$Y$"&amp;$C$4))
+SUMIF(INDIRECT("'Output 2'!$H$4:$H$"&amp;$C$5),Analysis!Q57,INDIRECT("'Output 2'!$Y$4:$Y$"&amp;$C$5))
+SUMIF(INDIRECT("'Output 3'!$H$4:$H$"&amp;$C$6),Analysis!Q57,INDIRECT("'Output 3'!$Y$4:$Y$"&amp;$C$6))
+SUMIF(INDIRECT("'Output 4'!$H$4:$H$"&amp;$C$7),Analysis!Q57,INDIRECT("'Output 4'!$Y$4:$Y$"&amp;$C$7))
+SUMIF(INDIRECT("'Output 5'!$H$4:$H$"&amp;$C$8),Analysis!Q57,INDIRECT("'Output 5'!$Y$4:$Y$"&amp;$C$8))
+SUMIF(INDIRECT("'Output 6'!$H$4:$H$"&amp;$C$9),Analysis!Q57,INDIRECT("'Output 6'!$Y$4:$Y$"&amp;$C$9))
+SUMIF(INDIRECT("'Output 7'!$H$4:$H$"&amp;$C$10),Analysis!Q57,INDIRECT("'Output 7'!$Y$4:$Y$"&amp;$C$10))
+SUMIF(INDIRECT("'Output 8'!$H$4:$H$"&amp;$C$11),Analysis!Q57,INDIRECT("'Output 8'!$Y$4:$Y$"&amp;$C$11))
+SUMIF(INDIRECT("'Output 9'!$H$4:$H$"&amp;$C$12),Analysis!Q57,INDIRECT("'Output 9'!$Y$4:$Y$"&amp;$C$12))
+SUMIF(INDIRECT("'Output 10'!$H$4:$H$"&amp;$C$13),Analysis!Q57,INDIRECT("'Output 10'!$Y$4:$Y$"&amp;$C$13))</f>
        <v>13</v>
      </c>
      <c r="V57" s="25"/>
      <c r="W57" s="5">
        <f>SUMIF('Unplanned Outputs'!$E$4:$E$498,Analysis!$Q57,'Unplanned Outputs'!$J$4:$J$498)</f>
        <v>0</v>
      </c>
      <c r="X57" s="5">
        <f>SUMIF('Unplanned Outputs'!$E$4:$E$498,Analysis!$Q57,'Unplanned Outputs'!$N$4:$N$498)</f>
        <v>0</v>
      </c>
      <c r="Y57" s="5">
        <f>SUMIF('Unplanned Outputs'!$E$4:$E$498,Analysis!$Q57,'Unplanned Outputs'!$R$4:$R$498)</f>
        <v>4</v>
      </c>
      <c r="Z57" s="5">
        <f>SUMIF('Unplanned Outputs'!$E$4:$E$498,Analysis!$Q57,'Unplanned Outputs'!$V$4:$V$498)</f>
        <v>10</v>
      </c>
      <c r="AA57" s="13"/>
      <c r="AB57" s="29">
        <f t="shared" ca="1" si="9"/>
        <v>3</v>
      </c>
      <c r="AC57" s="29">
        <f t="shared" si="10"/>
        <v>4</v>
      </c>
      <c r="AD57" s="41">
        <f t="shared" ca="1" si="11"/>
        <v>7</v>
      </c>
      <c r="AE57" s="49">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12</v>
      </c>
      <c r="AI57" s="25" t="s">
        <v>207</v>
      </c>
      <c r="AJ57" s="5">
        <f ca="1">SUMIF(INDIRECT("'Output 1'!$H$4:$H$"&amp;$C$4),Analysis!AI57,INDIRECT("'Output 1'!$m$4:$m$"&amp;$C$4))+SUMIF(INDIRECT("'Output 1'!$H$4:$H$"&amp;$C$4),Analysis!AI57,INDIRECT("'Output 1'!$Q$4:$Q$"&amp;$C$4))</f>
        <v>1</v>
      </c>
      <c r="AK57" s="5">
        <f ca="1">SUMIF(INDIRECT("'Output 1'!$H$4:$H$"&amp;$C$4),Analysis!AI57,INDIRECT("'Output 1'!$U$4:$U$"&amp;$C$4))</f>
        <v>0</v>
      </c>
      <c r="AL57" s="5">
        <f ca="1">SUMIF(INDIRECT("'Output 1'!$H$4:$H$"&amp;$C$4),Analysis!AI57,INDIRECT("'Output 1'!$Y$4:$Y$"&amp;$C$4))</f>
        <v>6</v>
      </c>
    </row>
    <row r="58" spans="17:38">
      <c r="Q58" s="25" t="s">
        <v>200</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5">
        <f ca="1">SUMIF(INDIRECT("'Output 1'!$H$4:$H$"&amp;$C$4),Analysis!Q58,INDIRECT("'Output 1'!$Y$4:$Y$"&amp;$C$4))
+SUMIF(INDIRECT("'Output 2'!$H$4:$H$"&amp;$C$5),Analysis!Q58,INDIRECT("'Output 2'!$Y$4:$Y$"&amp;$C$5))
+SUMIF(INDIRECT("'Output 3'!$H$4:$H$"&amp;$C$6),Analysis!Q58,INDIRECT("'Output 3'!$Y$4:$Y$"&amp;$C$6))
+SUMIF(INDIRECT("'Output 4'!$H$4:$H$"&amp;$C$7),Analysis!Q58,INDIRECT("'Output 4'!$Y$4:$Y$"&amp;$C$7))
+SUMIF(INDIRECT("'Output 5'!$H$4:$H$"&amp;$C$8),Analysis!Q58,INDIRECT("'Output 5'!$Y$4:$Y$"&amp;$C$8))
+SUMIF(INDIRECT("'Output 6'!$H$4:$H$"&amp;$C$9),Analysis!Q58,INDIRECT("'Output 6'!$Y$4:$Y$"&amp;$C$9))
+SUMIF(INDIRECT("'Output 7'!$H$4:$H$"&amp;$C$10),Analysis!Q58,INDIRECT("'Output 7'!$Y$4:$Y$"&amp;$C$10))
+SUMIF(INDIRECT("'Output 8'!$H$4:$H$"&amp;$C$11),Analysis!Q58,INDIRECT("'Output 8'!$Y$4:$Y$"&amp;$C$11))
+SUMIF(INDIRECT("'Output 9'!$H$4:$H$"&amp;$C$12),Analysis!Q58,INDIRECT("'Output 9'!$Y$4:$Y$"&amp;$C$12))
+SUMIF(INDIRECT("'Output 10'!$H$4:$H$"&amp;$C$13),Analysis!Q58,INDIRECT("'Output 10'!$Y$4:$Y$"&amp;$C$13))</f>
        <v>0.57999999999999996</v>
      </c>
      <c r="V58" s="25"/>
      <c r="W58" s="5">
        <f>SUMIF('Unplanned Outputs'!$E$4:$E$498,Analysis!$Q58,'Unplanned Outputs'!$J$4:$J$498)</f>
        <v>0</v>
      </c>
      <c r="X58" s="5">
        <f>SUMIF('Unplanned Outputs'!$E$4:$E$498,Analysis!$Q58,'Unplanned Outputs'!$N$4:$N$498)</f>
        <v>0</v>
      </c>
      <c r="Y58" s="5">
        <f>SUMIF('Unplanned Outputs'!$E$4:$E$498,Analysis!$Q58,'Unplanned Outputs'!$R$4:$R$498)</f>
        <v>0</v>
      </c>
      <c r="Z58" s="5">
        <f>SUMIF('Unplanned Outputs'!$E$4:$E$498,Analysis!$Q58,'Unplanned Outputs'!$V$4:$V$498)</f>
        <v>1</v>
      </c>
      <c r="AA58" s="13"/>
      <c r="AB58" s="29">
        <f t="shared" ca="1" si="9"/>
        <v>0</v>
      </c>
      <c r="AC58" s="29">
        <f t="shared" si="10"/>
        <v>0</v>
      </c>
      <c r="AD58" s="41">
        <f t="shared" ca="1" si="11"/>
        <v>0</v>
      </c>
      <c r="AE58" s="49">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1.6</v>
      </c>
      <c r="AI58" s="25" t="s">
        <v>200</v>
      </c>
      <c r="AJ58" s="5">
        <f ca="1">SUMIF(INDIRECT("'Output 1'!$H$4:$H$"&amp;$C$4),Analysis!AI58,INDIRECT("'Output 1'!$m$4:$m$"&amp;$C$4))+SUMIF(INDIRECT("'Output 1'!$H$4:$H$"&amp;$C$4),Analysis!AI58,INDIRECT("'Output 1'!$Q$4:$Q$"&amp;$C$4))</f>
        <v>0</v>
      </c>
      <c r="AK58" s="5">
        <f ca="1">SUMIF(INDIRECT("'Output 1'!$H$4:$H$"&amp;$C$4),Analysis!AI58,INDIRECT("'Output 1'!$U$4:$U$"&amp;$C$4))</f>
        <v>0</v>
      </c>
      <c r="AL58" s="5">
        <f ca="1">SUMIF(INDIRECT("'Output 1'!$H$4:$H$"&amp;$C$4),Analysis!AI58,INDIRECT("'Output 1'!$Y$4:$Y$"&amp;$C$4))</f>
        <v>0.57999999999999996</v>
      </c>
    </row>
    <row r="59" spans="17:38">
      <c r="Q59" s="25">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5">
        <f ca="1">SUMIF(INDIRECT("'Output 1'!$H$4:$H$"&amp;$C$4),Analysis!Q59,INDIRECT("'Output 1'!$Y$4:$Y$"&amp;$C$4))
+SUMIF(INDIRECT("'Output 2'!$H$4:$H$"&amp;$C$5),Analysis!Q59,INDIRECT("'Output 2'!$Y$4:$Y$"&amp;$C$5))
+SUMIF(INDIRECT("'Output 3'!$H$4:$H$"&amp;$C$6),Analysis!Q59,INDIRECT("'Output 3'!$Y$4:$Y$"&amp;$C$6))
+SUMIF(INDIRECT("'Output 4'!$H$4:$H$"&amp;$C$7),Analysis!Q59,INDIRECT("'Output 4'!$Y$4:$Y$"&amp;$C$7))
+SUMIF(INDIRECT("'Output 5'!$H$4:$H$"&amp;$C$8),Analysis!Q59,INDIRECT("'Output 5'!$Y$4:$Y$"&amp;$C$8))
+SUMIF(INDIRECT("'Output 6'!$H$4:$H$"&amp;$C$9),Analysis!Q59,INDIRECT("'Output 6'!$Y$4:$Y$"&amp;$C$9))
+SUMIF(INDIRECT("'Output 7'!$H$4:$H$"&amp;$C$10),Analysis!Q59,INDIRECT("'Output 7'!$Y$4:$Y$"&amp;$C$10))
+SUMIF(INDIRECT("'Output 8'!$H$4:$H$"&amp;$C$11),Analysis!Q59,INDIRECT("'Output 8'!$Y$4:$Y$"&amp;$C$11))
+SUMIF(INDIRECT("'Output 9'!$H$4:$H$"&amp;$C$12),Analysis!Q59,INDIRECT("'Output 9'!$Y$4:$Y$"&amp;$C$12))
+SUMIF(INDIRECT("'Output 10'!$H$4:$H$"&amp;$C$13),Analysis!Q59,INDIRECT("'Output 10'!$Y$4:$Y$"&amp;$C$13))</f>
        <v>0</v>
      </c>
      <c r="V59" s="25"/>
      <c r="W59" s="5">
        <f>SUMIF('Unplanned Outputs'!$E$4:$E$498,Analysis!$Q59,'Unplanned Outputs'!$J$4:$J$498)</f>
        <v>0</v>
      </c>
      <c r="X59" s="5">
        <f>SUMIF('Unplanned Outputs'!$E$4:$E$498,Analysis!$Q59,'Unplanned Outputs'!$N$4:$N$498)</f>
        <v>0</v>
      </c>
      <c r="Y59" s="5">
        <f>SUMIF('Unplanned Outputs'!$E$4:$E$498,Analysis!$Q59,'Unplanned Outputs'!$R$4:$R$498)</f>
        <v>0</v>
      </c>
      <c r="Z59" s="5">
        <f>SUMIF('Unplanned Outputs'!$E$4:$E$498,Analysis!$Q59,'Unplanned Outputs'!$V$4:$V$498)</f>
        <v>0</v>
      </c>
      <c r="AA59" s="13"/>
      <c r="AB59" s="29">
        <f t="shared" ca="1" si="9"/>
        <v>0</v>
      </c>
      <c r="AC59" s="29">
        <f t="shared" si="10"/>
        <v>0</v>
      </c>
      <c r="AD59" s="41">
        <f t="shared" ca="1" si="11"/>
        <v>0</v>
      </c>
      <c r="AE59" s="49">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c r="AI59" s="25">
        <v>4.3</v>
      </c>
      <c r="AJ59" s="5">
        <f ca="1">SUMIF(INDIRECT("'Output 1'!$H$4:$H$"&amp;$C$4),Analysis!AI59,INDIRECT("'Output 1'!$m$4:$m$"&amp;$C$4))+SUMIF(INDIRECT("'Output 1'!$H$4:$H$"&amp;$C$4),Analysis!AI59,INDIRECT("'Output 1'!$Q$4:$Q$"&amp;$C$4))</f>
        <v>0</v>
      </c>
      <c r="AK59" s="5">
        <f ca="1">SUMIF(INDIRECT("'Output 1'!$H$4:$H$"&amp;$C$4),Analysis!AI59,INDIRECT("'Output 1'!$U$4:$U$"&amp;$C$4))</f>
        <v>0</v>
      </c>
      <c r="AL59" s="5">
        <f ca="1">SUMIF(INDIRECT("'Output 1'!$H$4:$H$"&amp;$C$4),Analysis!AI59,INDIRECT("'Output 1'!$Y$4:$Y$"&amp;$C$4))</f>
        <v>0</v>
      </c>
    </row>
    <row r="60" spans="17:38">
      <c r="Q60" s="25" t="s">
        <v>495</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5">
        <f ca="1">SUMIF(INDIRECT("'Output 1'!$H$4:$H$"&amp;$C$4),Analysis!Q60,INDIRECT("'Output 1'!$Y$4:$Y$"&amp;$C$4))
+SUMIF(INDIRECT("'Output 2'!$H$4:$H$"&amp;$C$5),Analysis!Q60,INDIRECT("'Output 2'!$Y$4:$Y$"&amp;$C$5))
+SUMIF(INDIRECT("'Output 3'!$H$4:$H$"&amp;$C$6),Analysis!Q60,INDIRECT("'Output 3'!$Y$4:$Y$"&amp;$C$6))
+SUMIF(INDIRECT("'Output 4'!$H$4:$H$"&amp;$C$7),Analysis!Q60,INDIRECT("'Output 4'!$Y$4:$Y$"&amp;$C$7))
+SUMIF(INDIRECT("'Output 5'!$H$4:$H$"&amp;$C$8),Analysis!Q60,INDIRECT("'Output 5'!$Y$4:$Y$"&amp;$C$8))
+SUMIF(INDIRECT("'Output 6'!$H$4:$H$"&amp;$C$9),Analysis!Q60,INDIRECT("'Output 6'!$Y$4:$Y$"&amp;$C$9))
+SUMIF(INDIRECT("'Output 7'!$H$4:$H$"&amp;$C$10),Analysis!Q60,INDIRECT("'Output 7'!$Y$4:$Y$"&amp;$C$10))
+SUMIF(INDIRECT("'Output 8'!$H$4:$H$"&amp;$C$11),Analysis!Q60,INDIRECT("'Output 8'!$Y$4:$Y$"&amp;$C$11))
+SUMIF(INDIRECT("'Output 9'!$H$4:$H$"&amp;$C$12),Analysis!Q60,INDIRECT("'Output 9'!$Y$4:$Y$"&amp;$C$12))
+SUMIF(INDIRECT("'Output 10'!$H$4:$H$"&amp;$C$13),Analysis!Q60,INDIRECT("'Output 10'!$Y$4:$Y$"&amp;$C$13))</f>
        <v>0</v>
      </c>
      <c r="V60" s="25"/>
      <c r="W60" s="5">
        <f>SUMIF('Unplanned Outputs'!$E$4:$E$498,Analysis!$Q60,'Unplanned Outputs'!$J$4:$J$498)</f>
        <v>0</v>
      </c>
      <c r="X60" s="5">
        <f>SUMIF('Unplanned Outputs'!$E$4:$E$498,Analysis!$Q60,'Unplanned Outputs'!$N$4:$N$498)</f>
        <v>0</v>
      </c>
      <c r="Y60" s="5">
        <f>SUMIF('Unplanned Outputs'!$E$4:$E$498,Analysis!$Q60,'Unplanned Outputs'!$R$4:$R$498)</f>
        <v>0</v>
      </c>
      <c r="Z60" s="5">
        <f>SUMIF('Unplanned Outputs'!$E$4:$E$498,Analysis!$Q60,'Unplanned Outputs'!$V$4:$V$498)</f>
        <v>0</v>
      </c>
      <c r="AA60" s="13"/>
      <c r="AB60" s="29">
        <f t="shared" ca="1" si="9"/>
        <v>0</v>
      </c>
      <c r="AC60" s="29">
        <f t="shared" si="10"/>
        <v>0</v>
      </c>
      <c r="AD60" s="41">
        <f t="shared" ca="1" si="11"/>
        <v>0</v>
      </c>
      <c r="AE60" s="49">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5</v>
      </c>
      <c r="AI60" s="25" t="s">
        <v>495</v>
      </c>
      <c r="AJ60" s="5">
        <f ca="1">SUMIF(INDIRECT("'Output 1'!$H$4:$H$"&amp;$C$4),Analysis!AI60,INDIRECT("'Output 1'!$m$4:$m$"&amp;$C$4))+SUMIF(INDIRECT("'Output 1'!$H$4:$H$"&amp;$C$4),Analysis!AI60,INDIRECT("'Output 1'!$Q$4:$Q$"&amp;$C$4))</f>
        <v>0</v>
      </c>
      <c r="AK60" s="5">
        <f ca="1">SUMIF(INDIRECT("'Output 1'!$H$4:$H$"&amp;$C$4),Analysis!AI60,INDIRECT("'Output 1'!$U$4:$U$"&amp;$C$4))</f>
        <v>0</v>
      </c>
      <c r="AL60" s="5">
        <f ca="1">SUMIF(INDIRECT("'Output 1'!$H$4:$H$"&amp;$C$4),Analysis!AI60,INDIRECT("'Output 1'!$Y$4:$Y$"&amp;$C$4))</f>
        <v>0</v>
      </c>
    </row>
    <row r="61" spans="17:38">
      <c r="Q61" s="25">
        <v>4.4000000000000004</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5">
        <f ca="1">SUMIF(INDIRECT("'Output 1'!$H$4:$H$"&amp;$C$4),Analysis!Q61,INDIRECT("'Output 1'!$Y$4:$Y$"&amp;$C$4))
+SUMIF(INDIRECT("'Output 2'!$H$4:$H$"&amp;$C$5),Analysis!Q61,INDIRECT("'Output 2'!$Y$4:$Y$"&amp;$C$5))
+SUMIF(INDIRECT("'Output 3'!$H$4:$H$"&amp;$C$6),Analysis!Q61,INDIRECT("'Output 3'!$Y$4:$Y$"&amp;$C$6))
+SUMIF(INDIRECT("'Output 4'!$H$4:$H$"&amp;$C$7),Analysis!Q61,INDIRECT("'Output 4'!$Y$4:$Y$"&amp;$C$7))
+SUMIF(INDIRECT("'Output 5'!$H$4:$H$"&amp;$C$8),Analysis!Q61,INDIRECT("'Output 5'!$Y$4:$Y$"&amp;$C$8))
+SUMIF(INDIRECT("'Output 6'!$H$4:$H$"&amp;$C$9),Analysis!Q61,INDIRECT("'Output 6'!$Y$4:$Y$"&amp;$C$9))
+SUMIF(INDIRECT("'Output 7'!$H$4:$H$"&amp;$C$10),Analysis!Q61,INDIRECT("'Output 7'!$Y$4:$Y$"&amp;$C$10))
+SUMIF(INDIRECT("'Output 8'!$H$4:$H$"&amp;$C$11),Analysis!Q61,INDIRECT("'Output 8'!$Y$4:$Y$"&amp;$C$11))
+SUMIF(INDIRECT("'Output 9'!$H$4:$H$"&amp;$C$12),Analysis!Q61,INDIRECT("'Output 9'!$Y$4:$Y$"&amp;$C$12))
+SUMIF(INDIRECT("'Output 10'!$H$4:$H$"&amp;$C$13),Analysis!Q61,INDIRECT("'Output 10'!$Y$4:$Y$"&amp;$C$13))</f>
        <v>0</v>
      </c>
      <c r="V61" s="25"/>
      <c r="W61" s="5">
        <f>SUMIF('Unplanned Outputs'!$E$4:$E$498,Analysis!$Q61,'Unplanned Outputs'!$J$4:$J$498)</f>
        <v>0</v>
      </c>
      <c r="X61" s="5">
        <f>SUMIF('Unplanned Outputs'!$E$4:$E$498,Analysis!$Q61,'Unplanned Outputs'!$N$4:$N$498)</f>
        <v>0</v>
      </c>
      <c r="Y61" s="5">
        <f>SUMIF('Unplanned Outputs'!$E$4:$E$498,Analysis!$Q61,'Unplanned Outputs'!$R$4:$R$498)</f>
        <v>0</v>
      </c>
      <c r="Z61" s="5">
        <f>SUMIF('Unplanned Outputs'!$E$4:$E$498,Analysis!$Q61,'Unplanned Outputs'!$V$4:$V$498)</f>
        <v>0</v>
      </c>
      <c r="AA61" s="13"/>
      <c r="AB61" s="29">
        <f t="shared" ref="AB61:AB63" ca="1" si="12">SUM(R61:T61)</f>
        <v>0</v>
      </c>
      <c r="AC61" s="29">
        <f t="shared" ref="AC61:AC63" si="13">SUM(W61:Y61)</f>
        <v>0</v>
      </c>
      <c r="AD61" s="41">
        <f t="shared" ref="AD61:AD63" ca="1" si="14">AC61+AB61</f>
        <v>0</v>
      </c>
      <c r="AE61" s="49">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c r="AI61" s="25">
        <v>5.0999999999999996</v>
      </c>
      <c r="AJ61" s="5">
        <f ca="1">SUMIF(INDIRECT("'Output 1'!$H$4:$H$"&amp;$C$4),Analysis!#REF!,INDIRECT("'Output 1'!$m$4:$m$"&amp;$C$4))+SUMIF(INDIRECT("'Output 1'!$H$4:$H$"&amp;$C$4),AI61,INDIRECT("'Output 1'!$Q$4:$Q$"&amp;$C$4))</f>
        <v>0</v>
      </c>
      <c r="AK61" s="5">
        <f ca="1">SUMIF(INDIRECT("'Output 1'!$H$4:$H$"&amp;$C$4),Analysis!AI61,INDIRECT("'Output 1'!$U$4:$U$"&amp;$C$4))</f>
        <v>0</v>
      </c>
      <c r="AL61" s="5">
        <f ca="1">SUMIF(INDIRECT("'Output 1'!$H$4:$H$"&amp;$C$4),Analysis!AI61,INDIRECT("'Output 1'!$Y$4:$Y$"&amp;$C$4))</f>
        <v>0</v>
      </c>
    </row>
    <row r="62" spans="17:38">
      <c r="Q62" s="25" t="s">
        <v>184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5</v>
      </c>
      <c r="U62" s="5">
        <f ca="1">SUMIF(INDIRECT("'Output 1'!$H$4:$H$"&amp;$C$4),Analysis!Q62,INDIRECT("'Output 1'!$Y$4:$Y$"&amp;$C$4))
+SUMIF(INDIRECT("'Output 2'!$H$4:$H$"&amp;$C$5),Analysis!Q62,INDIRECT("'Output 2'!$Y$4:$Y$"&amp;$C$5))
+SUMIF(INDIRECT("'Output 3'!$H$4:$H$"&amp;$C$6),Analysis!Q62,INDIRECT("'Output 3'!$Y$4:$Y$"&amp;$C$6))
+SUMIF(INDIRECT("'Output 4'!$H$4:$H$"&amp;$C$7),Analysis!Q62,INDIRECT("'Output 4'!$Y$4:$Y$"&amp;$C$7))
+SUMIF(INDIRECT("'Output 5'!$H$4:$H$"&amp;$C$8),Analysis!Q62,INDIRECT("'Output 5'!$Y$4:$Y$"&amp;$C$8))
+SUMIF(INDIRECT("'Output 6'!$H$4:$H$"&amp;$C$9),Analysis!Q62,INDIRECT("'Output 6'!$Y$4:$Y$"&amp;$C$9))
+SUMIF(INDIRECT("'Output 7'!$H$4:$H$"&amp;$C$10),Analysis!Q62,INDIRECT("'Output 7'!$Y$4:$Y$"&amp;$C$10))
+SUMIF(INDIRECT("'Output 8'!$H$4:$H$"&amp;$C$11),Analysis!Q62,INDIRECT("'Output 8'!$Y$4:$Y$"&amp;$C$11))
+SUMIF(INDIRECT("'Output 9'!$H$4:$H$"&amp;$C$12),Analysis!Q62,INDIRECT("'Output 9'!$Y$4:$Y$"&amp;$C$12))
+SUMIF(INDIRECT("'Output 10'!$H$4:$H$"&amp;$C$13),Analysis!Q62,INDIRECT("'Output 10'!$Y$4:$Y$"&amp;$C$13))</f>
        <v>0.83</v>
      </c>
      <c r="V62" s="25"/>
      <c r="W62" s="5">
        <f>SUMIF('Unplanned Outputs'!$E$4:$E$498,Analysis!$Q62,'Unplanned Outputs'!$J$4:$J$498)</f>
        <v>0</v>
      </c>
      <c r="X62" s="5">
        <f>SUMIF('Unplanned Outputs'!$E$4:$E$498,Analysis!$Q62,'Unplanned Outputs'!$N$4:$N$498)</f>
        <v>0</v>
      </c>
      <c r="Y62" s="5">
        <f>SUMIF('Unplanned Outputs'!$E$4:$E$498,Analysis!$Q62,'Unplanned Outputs'!$R$4:$R$498)</f>
        <v>0</v>
      </c>
      <c r="Z62" s="5">
        <f>SUMIF('Unplanned Outputs'!$E$4:$E$498,Analysis!$Q62,'Unplanned Outputs'!$V$4:$V$498)</f>
        <v>0</v>
      </c>
      <c r="AA62" s="13"/>
      <c r="AB62" s="29">
        <f t="shared" ca="1" si="12"/>
        <v>5</v>
      </c>
      <c r="AC62" s="29">
        <f t="shared" si="13"/>
        <v>0</v>
      </c>
      <c r="AD62" s="41">
        <f t="shared" ca="1" si="14"/>
        <v>5</v>
      </c>
      <c r="AE62" s="49">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51.5</v>
      </c>
      <c r="AI62" s="25" t="s">
        <v>784</v>
      </c>
      <c r="AJ62" s="5">
        <f ca="1">SUMIF(INDIRECT("'Output 1'!$H$4:$H$"&amp;$C$4),Analysis!#REF!,INDIRECT("'Output 1'!$m$4:$m$"&amp;$C$4))+SUMIF(INDIRECT("'Output 1'!$H$4:$H$"&amp;$C$4),AI62,INDIRECT("'Output 1'!$Q$4:$Q$"&amp;$C$4))</f>
        <v>0</v>
      </c>
      <c r="AK62" s="5">
        <f ca="1">SUMIF(INDIRECT("'Output 1'!$H$4:$H$"&amp;$C$4),Analysis!AI62,INDIRECT("'Output 1'!$U$4:$U$"&amp;$C$4))</f>
        <v>0</v>
      </c>
      <c r="AL62" s="5">
        <f ca="1">SUMIF(INDIRECT("'Output 1'!$H$4:$H$"&amp;$C$4),Analysis!AI62,INDIRECT("'Output 1'!$Y$4:$Y$"&amp;$C$4))</f>
        <v>0</v>
      </c>
    </row>
    <row r="63" spans="17:38">
      <c r="Q63" s="25" t="s">
        <v>194</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5">
        <f ca="1">SUMIF(INDIRECT("'Output 1'!$H$4:$H$"&amp;$C$4),Analysis!Q63,INDIRECT("'Output 1'!$Y$4:$Y$"&amp;$C$4))
+SUMIF(INDIRECT("'Output 2'!$H$4:$H$"&amp;$C$5),Analysis!Q63,INDIRECT("'Output 2'!$Y$4:$Y$"&amp;$C$5))
+SUMIF(INDIRECT("'Output 3'!$H$4:$H$"&amp;$C$6),Analysis!Q63,INDIRECT("'Output 3'!$Y$4:$Y$"&amp;$C$6))
+SUMIF(INDIRECT("'Output 4'!$H$4:$H$"&amp;$C$7),Analysis!Q63,INDIRECT("'Output 4'!$Y$4:$Y$"&amp;$C$7))
+SUMIF(INDIRECT("'Output 5'!$H$4:$H$"&amp;$C$8),Analysis!Q63,INDIRECT("'Output 5'!$Y$4:$Y$"&amp;$C$8))
+SUMIF(INDIRECT("'Output 6'!$H$4:$H$"&amp;$C$9),Analysis!Q63,INDIRECT("'Output 6'!$Y$4:$Y$"&amp;$C$9))
+SUMIF(INDIRECT("'Output 7'!$H$4:$H$"&amp;$C$10),Analysis!Q63,INDIRECT("'Output 7'!$Y$4:$Y$"&amp;$C$10))
+SUMIF(INDIRECT("'Output 8'!$H$4:$H$"&amp;$C$11),Analysis!Q63,INDIRECT("'Output 8'!$Y$4:$Y$"&amp;$C$11))
+SUMIF(INDIRECT("'Output 9'!$H$4:$H$"&amp;$C$12),Analysis!Q63,INDIRECT("'Output 9'!$Y$4:$Y$"&amp;$C$12))
+SUMIF(INDIRECT("'Output 10'!$H$4:$H$"&amp;$C$13),Analysis!Q63,INDIRECT("'Output 10'!$Y$4:$Y$"&amp;$C$13))</f>
        <v>0.25</v>
      </c>
      <c r="V63" s="25"/>
      <c r="W63" s="5">
        <f>SUMIF('Unplanned Outputs'!$E$4:$E$498,Analysis!$Q63,'Unplanned Outputs'!$J$4:$J$498)</f>
        <v>0</v>
      </c>
      <c r="X63" s="5">
        <f>SUMIF('Unplanned Outputs'!$E$4:$E$498,Analysis!$Q63,'Unplanned Outputs'!$N$4:$N$498)</f>
        <v>0</v>
      </c>
      <c r="Y63" s="5">
        <f>SUMIF('Unplanned Outputs'!$E$4:$E$498,Analysis!$Q63,'Unplanned Outputs'!$R$4:$R$498)</f>
        <v>0</v>
      </c>
      <c r="Z63" s="5">
        <f>SUMIF('Unplanned Outputs'!$E$4:$E$498,Analysis!$Q63,'Unplanned Outputs'!$V$4:$V$498)</f>
        <v>0</v>
      </c>
      <c r="AA63" s="13"/>
      <c r="AB63" s="29">
        <f t="shared" ca="1" si="12"/>
        <v>0</v>
      </c>
      <c r="AC63" s="29">
        <f t="shared" si="13"/>
        <v>0</v>
      </c>
      <c r="AD63" s="41">
        <f t="shared" ca="1" si="14"/>
        <v>0</v>
      </c>
      <c r="AE63" s="49">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0.6</v>
      </c>
      <c r="AI63" s="25" t="s">
        <v>785</v>
      </c>
      <c r="AJ63" s="5">
        <f ca="1">SUMIF(INDIRECT("'Output 1'!$H$4:$H$"&amp;$C$4),Analysis!#REF!,INDIRECT("'Output 1'!$m$4:$m$"&amp;$C$4))+SUMIF(INDIRECT("'Output 1'!$H$4:$H$"&amp;$C$4),AI63,INDIRECT("'Output 1'!$Q$4:$Q$"&amp;$C$4))</f>
        <v>0</v>
      </c>
      <c r="AK63" s="5">
        <f ca="1">SUMIF(INDIRECT("'Output 1'!$H$4:$H$"&amp;$C$4),Analysis!AI63,INDIRECT("'Output 1'!$U$4:$U$"&amp;$C$4))</f>
        <v>0</v>
      </c>
      <c r="AL63" s="5">
        <f ca="1">SUMIF(INDIRECT("'Output 1'!$H$4:$H$"&amp;$C$4),Analysis!AI63,INDIRECT("'Output 1'!$Y$4:$Y$"&amp;$C$4))</f>
        <v>0</v>
      </c>
    </row>
    <row r="64" spans="17:38">
      <c r="Q64" s="25">
        <v>5.0999999999999996</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5">
        <f ca="1">SUMIF(INDIRECT("'Output 1'!$H$4:$H$"&amp;$C$4),Analysis!Q64,INDIRECT("'Output 1'!$Y$4:$Y$"&amp;$C$4))
+SUMIF(INDIRECT("'Output 2'!$H$4:$H$"&amp;$C$5),Analysis!Q64,INDIRECT("'Output 2'!$Y$4:$Y$"&amp;$C$5))
+SUMIF(INDIRECT("'Output 3'!$H$4:$H$"&amp;$C$6),Analysis!Q64,INDIRECT("'Output 3'!$Y$4:$Y$"&amp;$C$6))
+SUMIF(INDIRECT("'Output 4'!$H$4:$H$"&amp;$C$7),Analysis!Q64,INDIRECT("'Output 4'!$Y$4:$Y$"&amp;$C$7))
+SUMIF(INDIRECT("'Output 5'!$H$4:$H$"&amp;$C$8),Analysis!Q64,INDIRECT("'Output 5'!$Y$4:$Y$"&amp;$C$8))
+SUMIF(INDIRECT("'Output 6'!$H$4:$H$"&amp;$C$9),Analysis!Q64,INDIRECT("'Output 6'!$Y$4:$Y$"&amp;$C$9))
+SUMIF(INDIRECT("'Output 7'!$H$4:$H$"&amp;$C$10),Analysis!Q64,INDIRECT("'Output 7'!$Y$4:$Y$"&amp;$C$10))
+SUMIF(INDIRECT("'Output 8'!$H$4:$H$"&amp;$C$11),Analysis!Q64,INDIRECT("'Output 8'!$Y$4:$Y$"&amp;$C$11))
+SUMIF(INDIRECT("'Output 9'!$H$4:$H$"&amp;$C$12),Analysis!Q64,INDIRECT("'Output 9'!$Y$4:$Y$"&amp;$C$12))
+SUMIF(INDIRECT("'Output 10'!$H$4:$H$"&amp;$C$13),Analysis!Q64,INDIRECT("'Output 10'!$Y$4:$Y$"&amp;$C$13))</f>
        <v>0</v>
      </c>
      <c r="V64" s="25"/>
      <c r="W64" s="5">
        <f>SUMIF('Unplanned Outputs'!$E$4:$E$498,Analysis!$Q64,'Unplanned Outputs'!$J$4:$J$498)</f>
        <v>0</v>
      </c>
      <c r="X64" s="5">
        <f>SUMIF('Unplanned Outputs'!$E$4:$E$498,Analysis!$Q64,'Unplanned Outputs'!$N$4:$N$498)</f>
        <v>0</v>
      </c>
      <c r="Y64" s="5">
        <f>SUMIF('Unplanned Outputs'!$E$4:$E$498,Analysis!$Q64,'Unplanned Outputs'!$R$4:$R$498)</f>
        <v>0</v>
      </c>
      <c r="Z64" s="5">
        <f>SUMIF('Unplanned Outputs'!$E$4:$E$498,Analysis!$Q64,'Unplanned Outputs'!$V$4:$V$498)</f>
        <v>0</v>
      </c>
      <c r="AA64" s="13"/>
      <c r="AB64" s="29">
        <f t="shared" ca="1" si="9"/>
        <v>0</v>
      </c>
      <c r="AC64" s="29">
        <f t="shared" si="10"/>
        <v>0</v>
      </c>
      <c r="AD64" s="41">
        <f t="shared" ca="1" si="11"/>
        <v>0</v>
      </c>
      <c r="AE64" s="49">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c r="AI64" s="25" t="s">
        <v>786</v>
      </c>
      <c r="AJ64" s="5">
        <f ca="1">SUMIF(INDIRECT("'Output 1'!$H$4:$H$"&amp;$C$4),Analysis!#REF!,INDIRECT("'Output 1'!$m$4:$m$"&amp;$C$4))+SUMIF(INDIRECT("'Output 1'!$H$4:$H$"&amp;$C$4),AI64,INDIRECT("'Output 1'!$Q$4:$Q$"&amp;$C$4))</f>
        <v>0</v>
      </c>
      <c r="AK64" s="5">
        <f ca="1">SUMIF(INDIRECT("'Output 1'!$H$4:$H$"&amp;$C$4),Analysis!AI64,INDIRECT("'Output 1'!$U$4:$U$"&amp;$C$4))</f>
        <v>0</v>
      </c>
      <c r="AL64" s="5">
        <f ca="1">SUMIF(INDIRECT("'Output 1'!$H$4:$H$"&amp;$C$4),Analysis!AI64,INDIRECT("'Output 1'!$Y$4:$Y$"&amp;$C$4))</f>
        <v>0</v>
      </c>
    </row>
    <row r="65" spans="17:38">
      <c r="Q65" s="25" t="s">
        <v>784</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5">
        <f ca="1">SUMIF(INDIRECT("'Output 1'!$H$4:$H$"&amp;$C$4),Analysis!Q65,INDIRECT("'Output 1'!$Y$4:$Y$"&amp;$C$4))
+SUMIF(INDIRECT("'Output 2'!$H$4:$H$"&amp;$C$5),Analysis!Q65,INDIRECT("'Output 2'!$Y$4:$Y$"&amp;$C$5))
+SUMIF(INDIRECT("'Output 3'!$H$4:$H$"&amp;$C$6),Analysis!Q65,INDIRECT("'Output 3'!$Y$4:$Y$"&amp;$C$6))
+SUMIF(INDIRECT("'Output 4'!$H$4:$H$"&amp;$C$7),Analysis!Q65,INDIRECT("'Output 4'!$Y$4:$Y$"&amp;$C$7))
+SUMIF(INDIRECT("'Output 5'!$H$4:$H$"&amp;$C$8),Analysis!Q65,INDIRECT("'Output 5'!$Y$4:$Y$"&amp;$C$8))
+SUMIF(INDIRECT("'Output 6'!$H$4:$H$"&amp;$C$9),Analysis!Q65,INDIRECT("'Output 6'!$Y$4:$Y$"&amp;$C$9))
+SUMIF(INDIRECT("'Output 7'!$H$4:$H$"&amp;$C$10),Analysis!Q65,INDIRECT("'Output 7'!$Y$4:$Y$"&amp;$C$10))
+SUMIF(INDIRECT("'Output 8'!$H$4:$H$"&amp;$C$11),Analysis!Q65,INDIRECT("'Output 8'!$Y$4:$Y$"&amp;$C$11))
+SUMIF(INDIRECT("'Output 9'!$H$4:$H$"&amp;$C$12),Analysis!Q65,INDIRECT("'Output 9'!$Y$4:$Y$"&amp;$C$12))
+SUMIF(INDIRECT("'Output 10'!$H$4:$H$"&amp;$C$13),Analysis!Q65,INDIRECT("'Output 10'!$Y$4:$Y$"&amp;$C$13))</f>
        <v>0</v>
      </c>
      <c r="V65" s="25"/>
      <c r="W65" s="5">
        <f>SUMIF('Unplanned Outputs'!$E$4:$E$498,Analysis!$Q65,'Unplanned Outputs'!$J$4:$J$498)</f>
        <v>0</v>
      </c>
      <c r="X65" s="5">
        <f>SUMIF('Unplanned Outputs'!$E$4:$E$498,Analysis!$Q65,'Unplanned Outputs'!$N$4:$N$498)</f>
        <v>0</v>
      </c>
      <c r="Y65" s="5">
        <f>SUMIF('Unplanned Outputs'!$E$4:$E$498,Analysis!$Q65,'Unplanned Outputs'!$R$4:$R$498)</f>
        <v>0</v>
      </c>
      <c r="Z65" s="5">
        <f>SUMIF('Unplanned Outputs'!$E$4:$E$498,Analysis!$Q65,'Unplanned Outputs'!$V$4:$V$498)</f>
        <v>0</v>
      </c>
      <c r="AA65" s="13"/>
      <c r="AB65" s="29">
        <f t="shared" ca="1" si="9"/>
        <v>0</v>
      </c>
      <c r="AC65" s="29">
        <f t="shared" si="10"/>
        <v>0</v>
      </c>
      <c r="AD65" s="41">
        <f t="shared" ca="1" si="11"/>
        <v>0</v>
      </c>
      <c r="AE65" s="49">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c r="AI65" s="25">
        <v>5.2</v>
      </c>
      <c r="AJ65" s="5">
        <f ca="1">SUMIF(INDIRECT("'Output 1'!$H$4:$H$"&amp;$C$4),Analysis!#REF!,INDIRECT("'Output 1'!$m$4:$m$"&amp;$C$4))+SUMIF(INDIRECT("'Output 1'!$H$4:$H$"&amp;$C$4),AI65,INDIRECT("'Output 1'!$Q$4:$Q$"&amp;$C$4))</f>
        <v>0</v>
      </c>
      <c r="AK65" s="5">
        <f ca="1">SUMIF(INDIRECT("'Output 1'!$H$4:$H$"&amp;$C$4),Analysis!AI65,INDIRECT("'Output 1'!$U$4:$U$"&amp;$C$4))</f>
        <v>0</v>
      </c>
      <c r="AL65" s="5">
        <f ca="1">SUMIF(INDIRECT("'Output 1'!$H$4:$H$"&amp;$C$4),Analysis!AI65,INDIRECT("'Output 1'!$Y$4:$Y$"&amp;$C$4))</f>
        <v>0</v>
      </c>
    </row>
    <row r="66" spans="17:38">
      <c r="Q66" s="25" t="s">
        <v>785</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5">
        <f ca="1">SUMIF(INDIRECT("'Output 1'!$H$4:$H$"&amp;$C$4),Analysis!Q66,INDIRECT("'Output 1'!$Y$4:$Y$"&amp;$C$4))
+SUMIF(INDIRECT("'Output 2'!$H$4:$H$"&amp;$C$5),Analysis!Q66,INDIRECT("'Output 2'!$Y$4:$Y$"&amp;$C$5))
+SUMIF(INDIRECT("'Output 3'!$H$4:$H$"&amp;$C$6),Analysis!Q66,INDIRECT("'Output 3'!$Y$4:$Y$"&amp;$C$6))
+SUMIF(INDIRECT("'Output 4'!$H$4:$H$"&amp;$C$7),Analysis!Q66,INDIRECT("'Output 4'!$Y$4:$Y$"&amp;$C$7))
+SUMIF(INDIRECT("'Output 5'!$H$4:$H$"&amp;$C$8),Analysis!Q66,INDIRECT("'Output 5'!$Y$4:$Y$"&amp;$C$8))
+SUMIF(INDIRECT("'Output 6'!$H$4:$H$"&amp;$C$9),Analysis!Q66,INDIRECT("'Output 6'!$Y$4:$Y$"&amp;$C$9))
+SUMIF(INDIRECT("'Output 7'!$H$4:$H$"&amp;$C$10),Analysis!Q66,INDIRECT("'Output 7'!$Y$4:$Y$"&amp;$C$10))
+SUMIF(INDIRECT("'Output 8'!$H$4:$H$"&amp;$C$11),Analysis!Q66,INDIRECT("'Output 8'!$Y$4:$Y$"&amp;$C$11))
+SUMIF(INDIRECT("'Output 9'!$H$4:$H$"&amp;$C$12),Analysis!Q66,INDIRECT("'Output 9'!$Y$4:$Y$"&amp;$C$12))
+SUMIF(INDIRECT("'Output 10'!$H$4:$H$"&amp;$C$13),Analysis!Q66,INDIRECT("'Output 10'!$Y$4:$Y$"&amp;$C$13))</f>
        <v>0</v>
      </c>
      <c r="V66" s="25"/>
      <c r="W66" s="5">
        <f>SUMIF('Unplanned Outputs'!$E$4:$E$498,Analysis!$Q66,'Unplanned Outputs'!$J$4:$J$498)</f>
        <v>0</v>
      </c>
      <c r="X66" s="5">
        <f>SUMIF('Unplanned Outputs'!$E$4:$E$498,Analysis!$Q66,'Unplanned Outputs'!$N$4:$N$498)</f>
        <v>0</v>
      </c>
      <c r="Y66" s="5">
        <f>SUMIF('Unplanned Outputs'!$E$4:$E$498,Analysis!$Q66,'Unplanned Outputs'!$R$4:$R$498)</f>
        <v>0</v>
      </c>
      <c r="Z66" s="5">
        <f>SUMIF('Unplanned Outputs'!$E$4:$E$498,Analysis!$Q66,'Unplanned Outputs'!$V$4:$V$498)</f>
        <v>0</v>
      </c>
      <c r="AA66" s="13"/>
      <c r="AB66" s="29">
        <f t="shared" ca="1" si="9"/>
        <v>0</v>
      </c>
      <c r="AC66" s="29">
        <f t="shared" si="10"/>
        <v>0</v>
      </c>
      <c r="AD66" s="41">
        <f t="shared" ca="1" si="11"/>
        <v>0</v>
      </c>
      <c r="AE66" s="49">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c r="AI66" s="25" t="s">
        <v>787</v>
      </c>
      <c r="AJ66" s="5">
        <f ca="1">SUMIF(INDIRECT("'Output 1'!$H$4:$H$"&amp;$C$4),Analysis!#REF!,INDIRECT("'Output 1'!$m$4:$m$"&amp;$C$4))+SUMIF(INDIRECT("'Output 1'!$H$4:$H$"&amp;$C$4),AI66,INDIRECT("'Output 1'!$Q$4:$Q$"&amp;$C$4))</f>
        <v>0</v>
      </c>
      <c r="AK66" s="5">
        <f ca="1">SUMIF(INDIRECT("'Output 1'!$H$4:$H$"&amp;$C$4),Analysis!AI66,INDIRECT("'Output 1'!$U$4:$U$"&amp;$C$4))</f>
        <v>0</v>
      </c>
      <c r="AL66" s="5">
        <f ca="1">SUMIF(INDIRECT("'Output 1'!$H$4:$H$"&amp;$C$4),Analysis!AI66,INDIRECT("'Output 1'!$Y$4:$Y$"&amp;$C$4))</f>
        <v>0</v>
      </c>
    </row>
    <row r="67" spans="17:38">
      <c r="Q67" s="25" t="s">
        <v>786</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5">
        <f ca="1">SUMIF(INDIRECT("'Output 1'!$H$4:$H$"&amp;$C$4),Analysis!Q67,INDIRECT("'Output 1'!$Y$4:$Y$"&amp;$C$4))
+SUMIF(INDIRECT("'Output 2'!$H$4:$H$"&amp;$C$5),Analysis!Q67,INDIRECT("'Output 2'!$Y$4:$Y$"&amp;$C$5))
+SUMIF(INDIRECT("'Output 3'!$H$4:$H$"&amp;$C$6),Analysis!Q67,INDIRECT("'Output 3'!$Y$4:$Y$"&amp;$C$6))
+SUMIF(INDIRECT("'Output 4'!$H$4:$H$"&amp;$C$7),Analysis!Q67,INDIRECT("'Output 4'!$Y$4:$Y$"&amp;$C$7))
+SUMIF(INDIRECT("'Output 5'!$H$4:$H$"&amp;$C$8),Analysis!Q67,INDIRECT("'Output 5'!$Y$4:$Y$"&amp;$C$8))
+SUMIF(INDIRECT("'Output 6'!$H$4:$H$"&amp;$C$9),Analysis!Q67,INDIRECT("'Output 6'!$Y$4:$Y$"&amp;$C$9))
+SUMIF(INDIRECT("'Output 7'!$H$4:$H$"&amp;$C$10),Analysis!Q67,INDIRECT("'Output 7'!$Y$4:$Y$"&amp;$C$10))
+SUMIF(INDIRECT("'Output 8'!$H$4:$H$"&amp;$C$11),Analysis!Q67,INDIRECT("'Output 8'!$Y$4:$Y$"&amp;$C$11))
+SUMIF(INDIRECT("'Output 9'!$H$4:$H$"&amp;$C$12),Analysis!Q67,INDIRECT("'Output 9'!$Y$4:$Y$"&amp;$C$12))
+SUMIF(INDIRECT("'Output 10'!$H$4:$H$"&amp;$C$13),Analysis!Q67,INDIRECT("'Output 10'!$Y$4:$Y$"&amp;$C$13))</f>
        <v>0</v>
      </c>
      <c r="V67" s="25"/>
      <c r="W67" s="5">
        <f>SUMIF('Unplanned Outputs'!$E$4:$E$498,Analysis!$Q67,'Unplanned Outputs'!$J$4:$J$498)</f>
        <v>0</v>
      </c>
      <c r="X67" s="5">
        <f>SUMIF('Unplanned Outputs'!$E$4:$E$498,Analysis!$Q67,'Unplanned Outputs'!$N$4:$N$498)</f>
        <v>0</v>
      </c>
      <c r="Y67" s="5">
        <f>SUMIF('Unplanned Outputs'!$E$4:$E$498,Analysis!$Q67,'Unplanned Outputs'!$R$4:$R$498)</f>
        <v>0</v>
      </c>
      <c r="Z67" s="5">
        <f>SUMIF('Unplanned Outputs'!$E$4:$E$498,Analysis!$Q67,'Unplanned Outputs'!$V$4:$V$498)</f>
        <v>0</v>
      </c>
      <c r="AA67" s="13"/>
      <c r="AB67" s="29">
        <f t="shared" ca="1" si="9"/>
        <v>0</v>
      </c>
      <c r="AC67" s="29">
        <f t="shared" si="10"/>
        <v>0</v>
      </c>
      <c r="AD67" s="41">
        <f t="shared" ca="1" si="11"/>
        <v>0</v>
      </c>
      <c r="AE67" s="49">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c r="AI67" s="25" t="s">
        <v>788</v>
      </c>
      <c r="AJ67" s="5">
        <f ca="1">SUMIF(INDIRECT("'Output 1'!$H$4:$H$"&amp;$C$4),Analysis!#REF!,INDIRECT("'Output 1'!$m$4:$m$"&amp;$C$4))+SUMIF(INDIRECT("'Output 1'!$H$4:$H$"&amp;$C$4),AI67,INDIRECT("'Output 1'!$Q$4:$Q$"&amp;$C$4))</f>
        <v>0</v>
      </c>
      <c r="AK67" s="5">
        <f ca="1">SUMIF(INDIRECT("'Output 1'!$H$4:$H$"&amp;$C$4),Analysis!AI67,INDIRECT("'Output 1'!$U$4:$U$"&amp;$C$4))</f>
        <v>0</v>
      </c>
      <c r="AL67" s="5">
        <f ca="1">SUMIF(INDIRECT("'Output 1'!$H$4:$H$"&amp;$C$4),Analysis!AI67,INDIRECT("'Output 1'!$Y$4:$Y$"&amp;$C$4))</f>
        <v>0</v>
      </c>
    </row>
    <row r="68" spans="17:38">
      <c r="Q68" s="25">
        <v>5.2</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5">
        <f ca="1">SUMIF(INDIRECT("'Output 1'!$H$4:$H$"&amp;$C$4),Analysis!Q68,INDIRECT("'Output 1'!$Y$4:$Y$"&amp;$C$4))
+SUMIF(INDIRECT("'Output 2'!$H$4:$H$"&amp;$C$5),Analysis!Q68,INDIRECT("'Output 2'!$Y$4:$Y$"&amp;$C$5))
+SUMIF(INDIRECT("'Output 3'!$H$4:$H$"&amp;$C$6),Analysis!Q68,INDIRECT("'Output 3'!$Y$4:$Y$"&amp;$C$6))
+SUMIF(INDIRECT("'Output 4'!$H$4:$H$"&amp;$C$7),Analysis!Q68,INDIRECT("'Output 4'!$Y$4:$Y$"&amp;$C$7))
+SUMIF(INDIRECT("'Output 5'!$H$4:$H$"&amp;$C$8),Analysis!Q68,INDIRECT("'Output 5'!$Y$4:$Y$"&amp;$C$8))
+SUMIF(INDIRECT("'Output 6'!$H$4:$H$"&amp;$C$9),Analysis!Q68,INDIRECT("'Output 6'!$Y$4:$Y$"&amp;$C$9))
+SUMIF(INDIRECT("'Output 7'!$H$4:$H$"&amp;$C$10),Analysis!Q68,INDIRECT("'Output 7'!$Y$4:$Y$"&amp;$C$10))
+SUMIF(INDIRECT("'Output 8'!$H$4:$H$"&amp;$C$11),Analysis!Q68,INDIRECT("'Output 8'!$Y$4:$Y$"&amp;$C$11))
+SUMIF(INDIRECT("'Output 9'!$H$4:$H$"&amp;$C$12),Analysis!Q68,INDIRECT("'Output 9'!$Y$4:$Y$"&amp;$C$12))
+SUMIF(INDIRECT("'Output 10'!$H$4:$H$"&amp;$C$13),Analysis!Q68,INDIRECT("'Output 10'!$Y$4:$Y$"&amp;$C$13))</f>
        <v>0</v>
      </c>
      <c r="V68" s="25"/>
      <c r="W68" s="5">
        <f>SUMIF('Unplanned Outputs'!$E$4:$E$498,Analysis!$Q68,'Unplanned Outputs'!$J$4:$J$498)</f>
        <v>0</v>
      </c>
      <c r="X68" s="5">
        <f>SUMIF('Unplanned Outputs'!$E$4:$E$498,Analysis!$Q68,'Unplanned Outputs'!$N$4:$N$498)</f>
        <v>0</v>
      </c>
      <c r="Y68" s="5">
        <f>SUMIF('Unplanned Outputs'!$E$4:$E$498,Analysis!$Q68,'Unplanned Outputs'!$R$4:$R$498)</f>
        <v>0</v>
      </c>
      <c r="Z68" s="5">
        <f>SUMIF('Unplanned Outputs'!$E$4:$E$498,Analysis!$Q68,'Unplanned Outputs'!$V$4:$V$498)</f>
        <v>0</v>
      </c>
      <c r="AA68" s="13"/>
      <c r="AB68" s="29">
        <f t="shared" ca="1" si="9"/>
        <v>0</v>
      </c>
      <c r="AC68" s="29">
        <f t="shared" si="10"/>
        <v>0</v>
      </c>
      <c r="AD68" s="41">
        <f t="shared" ca="1" si="11"/>
        <v>0</v>
      </c>
      <c r="AE68" s="49">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c r="AI68" s="25">
        <v>5.3</v>
      </c>
      <c r="AJ68" s="5">
        <f ca="1">SUMIF(INDIRECT("'Output 1'!$H$4:$H$"&amp;$C$4),Analysis!#REF!,INDIRECT("'Output 1'!$m$4:$m$"&amp;$C$4))+SUMIF(INDIRECT("'Output 1'!$H$4:$H$"&amp;$C$4),AI68,INDIRECT("'Output 1'!$Q$4:$Q$"&amp;$C$4))</f>
        <v>0</v>
      </c>
      <c r="AK68" s="5">
        <f ca="1">SUMIF(INDIRECT("'Output 1'!$H$4:$H$"&amp;$C$4),Analysis!AI68,INDIRECT("'Output 1'!$U$4:$U$"&amp;$C$4))</f>
        <v>0</v>
      </c>
      <c r="AL68" s="5">
        <f ca="1">SUMIF(INDIRECT("'Output 1'!$H$4:$H$"&amp;$C$4),Analysis!AI68,INDIRECT("'Output 1'!$Y$4:$Y$"&amp;$C$4))</f>
        <v>0</v>
      </c>
    </row>
    <row r="69" spans="17:38">
      <c r="Q69" s="25" t="s">
        <v>787</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5">
        <f ca="1">SUMIF(INDIRECT("'Output 1'!$H$4:$H$"&amp;$C$4),Analysis!Q69,INDIRECT("'Output 1'!$Y$4:$Y$"&amp;$C$4))
+SUMIF(INDIRECT("'Output 2'!$H$4:$H$"&amp;$C$5),Analysis!Q69,INDIRECT("'Output 2'!$Y$4:$Y$"&amp;$C$5))
+SUMIF(INDIRECT("'Output 3'!$H$4:$H$"&amp;$C$6),Analysis!Q69,INDIRECT("'Output 3'!$Y$4:$Y$"&amp;$C$6))
+SUMIF(INDIRECT("'Output 4'!$H$4:$H$"&amp;$C$7),Analysis!Q69,INDIRECT("'Output 4'!$Y$4:$Y$"&amp;$C$7))
+SUMIF(INDIRECT("'Output 5'!$H$4:$H$"&amp;$C$8),Analysis!Q69,INDIRECT("'Output 5'!$Y$4:$Y$"&amp;$C$8))
+SUMIF(INDIRECT("'Output 6'!$H$4:$H$"&amp;$C$9),Analysis!Q69,INDIRECT("'Output 6'!$Y$4:$Y$"&amp;$C$9))
+SUMIF(INDIRECT("'Output 7'!$H$4:$H$"&amp;$C$10),Analysis!Q69,INDIRECT("'Output 7'!$Y$4:$Y$"&amp;$C$10))
+SUMIF(INDIRECT("'Output 8'!$H$4:$H$"&amp;$C$11),Analysis!Q69,INDIRECT("'Output 8'!$Y$4:$Y$"&amp;$C$11))
+SUMIF(INDIRECT("'Output 9'!$H$4:$H$"&amp;$C$12),Analysis!Q69,INDIRECT("'Output 9'!$Y$4:$Y$"&amp;$C$12))
+SUMIF(INDIRECT("'Output 10'!$H$4:$H$"&amp;$C$13),Analysis!Q69,INDIRECT("'Output 10'!$Y$4:$Y$"&amp;$C$13))</f>
        <v>0</v>
      </c>
      <c r="V69" s="25"/>
      <c r="W69" s="5">
        <f>SUMIF('Unplanned Outputs'!$E$4:$E$498,Analysis!$Q69,'Unplanned Outputs'!$J$4:$J$498)</f>
        <v>0</v>
      </c>
      <c r="X69" s="5">
        <f>SUMIF('Unplanned Outputs'!$E$4:$E$498,Analysis!$Q69,'Unplanned Outputs'!$N$4:$N$498)</f>
        <v>0</v>
      </c>
      <c r="Y69" s="5">
        <f>SUMIF('Unplanned Outputs'!$E$4:$E$498,Analysis!$Q69,'Unplanned Outputs'!$R$4:$R$498)</f>
        <v>0</v>
      </c>
      <c r="Z69" s="5">
        <f>SUMIF('Unplanned Outputs'!$E$4:$E$498,Analysis!$Q69,'Unplanned Outputs'!$V$4:$V$498)</f>
        <v>0</v>
      </c>
      <c r="AA69" s="13"/>
      <c r="AB69" s="29">
        <f t="shared" ca="1" si="9"/>
        <v>0</v>
      </c>
      <c r="AC69" s="29">
        <f t="shared" si="10"/>
        <v>0</v>
      </c>
      <c r="AD69" s="41">
        <f t="shared" ca="1" si="11"/>
        <v>0</v>
      </c>
      <c r="AE69" s="49">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c r="AI69" s="25" t="s">
        <v>789</v>
      </c>
      <c r="AJ69" s="5">
        <f ca="1">SUMIF(INDIRECT("'Output 1'!$H$4:$H$"&amp;$C$4),Analysis!#REF!,INDIRECT("'Output 1'!$m$4:$m$"&amp;$C$4))+SUMIF(INDIRECT("'Output 1'!$H$4:$H$"&amp;$C$4),AI69,INDIRECT("'Output 1'!$Q$4:$Q$"&amp;$C$4))</f>
        <v>0</v>
      </c>
      <c r="AK69" s="5">
        <f ca="1">SUMIF(INDIRECT("'Output 1'!$H$4:$H$"&amp;$C$4),Analysis!AI69,INDIRECT("'Output 1'!$U$4:$U$"&amp;$C$4))</f>
        <v>0</v>
      </c>
      <c r="AL69" s="5">
        <f ca="1">SUMIF(INDIRECT("'Output 1'!$H$4:$H$"&amp;$C$4),Analysis!AI69,INDIRECT("'Output 1'!$Y$4:$Y$"&amp;$C$4))</f>
        <v>0</v>
      </c>
    </row>
    <row r="70" spans="17:38">
      <c r="Q70" s="25" t="s">
        <v>788</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5">
        <f ca="1">SUMIF(INDIRECT("'Output 1'!$H$4:$H$"&amp;$C$4),Analysis!Q70,INDIRECT("'Output 1'!$Y$4:$Y$"&amp;$C$4))
+SUMIF(INDIRECT("'Output 2'!$H$4:$H$"&amp;$C$5),Analysis!Q70,INDIRECT("'Output 2'!$Y$4:$Y$"&amp;$C$5))
+SUMIF(INDIRECT("'Output 3'!$H$4:$H$"&amp;$C$6),Analysis!Q70,INDIRECT("'Output 3'!$Y$4:$Y$"&amp;$C$6))
+SUMIF(INDIRECT("'Output 4'!$H$4:$H$"&amp;$C$7),Analysis!Q70,INDIRECT("'Output 4'!$Y$4:$Y$"&amp;$C$7))
+SUMIF(INDIRECT("'Output 5'!$H$4:$H$"&amp;$C$8),Analysis!Q70,INDIRECT("'Output 5'!$Y$4:$Y$"&amp;$C$8))
+SUMIF(INDIRECT("'Output 6'!$H$4:$H$"&amp;$C$9),Analysis!Q70,INDIRECT("'Output 6'!$Y$4:$Y$"&amp;$C$9))
+SUMIF(INDIRECT("'Output 7'!$H$4:$H$"&amp;$C$10),Analysis!Q70,INDIRECT("'Output 7'!$Y$4:$Y$"&amp;$C$10))
+SUMIF(INDIRECT("'Output 8'!$H$4:$H$"&amp;$C$11),Analysis!Q70,INDIRECT("'Output 8'!$Y$4:$Y$"&amp;$C$11))
+SUMIF(INDIRECT("'Output 9'!$H$4:$H$"&amp;$C$12),Analysis!Q70,INDIRECT("'Output 9'!$Y$4:$Y$"&amp;$C$12))
+SUMIF(INDIRECT("'Output 10'!$H$4:$H$"&amp;$C$13),Analysis!Q70,INDIRECT("'Output 10'!$Y$4:$Y$"&amp;$C$13))</f>
        <v>0</v>
      </c>
      <c r="V70" s="25"/>
      <c r="W70" s="5">
        <f>SUMIF('Unplanned Outputs'!$E$4:$E$498,Analysis!$Q70,'Unplanned Outputs'!$J$4:$J$498)</f>
        <v>0</v>
      </c>
      <c r="X70" s="5">
        <f>SUMIF('Unplanned Outputs'!$E$4:$E$498,Analysis!$Q70,'Unplanned Outputs'!$N$4:$N$498)</f>
        <v>0</v>
      </c>
      <c r="Y70" s="5">
        <f>SUMIF('Unplanned Outputs'!$E$4:$E$498,Analysis!$Q70,'Unplanned Outputs'!$R$4:$R$498)</f>
        <v>0</v>
      </c>
      <c r="Z70" s="5">
        <f>SUMIF('Unplanned Outputs'!$E$4:$E$498,Analysis!$Q70,'Unplanned Outputs'!$V$4:$V$498)</f>
        <v>0</v>
      </c>
      <c r="AA70" s="13"/>
      <c r="AB70" s="29">
        <f t="shared" ca="1" si="9"/>
        <v>0</v>
      </c>
      <c r="AC70" s="29">
        <f t="shared" si="10"/>
        <v>0</v>
      </c>
      <c r="AD70" s="41">
        <f t="shared" ca="1" si="11"/>
        <v>0</v>
      </c>
      <c r="AE70" s="49">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c r="AI70" s="25" t="s">
        <v>790</v>
      </c>
      <c r="AJ70" s="5">
        <f ca="1">SUMIF(INDIRECT("'Output 1'!$H$4:$H$"&amp;$C$4),Analysis!#REF!,INDIRECT("'Output 1'!$m$4:$m$"&amp;$C$4))+SUMIF(INDIRECT("'Output 1'!$H$4:$H$"&amp;$C$4),AI70,INDIRECT("'Output 1'!$Q$4:$Q$"&amp;$C$4))</f>
        <v>0</v>
      </c>
      <c r="AK70" s="5">
        <f ca="1">SUMIF(INDIRECT("'Output 1'!$H$4:$H$"&amp;$C$4),Analysis!AI70,INDIRECT("'Output 1'!$U$4:$U$"&amp;$C$4))</f>
        <v>0</v>
      </c>
      <c r="AL70" s="5">
        <f ca="1">SUMIF(INDIRECT("'Output 1'!$H$4:$H$"&amp;$C$4),Analysis!AI70,INDIRECT("'Output 1'!$Y$4:$Y$"&amp;$C$4))</f>
        <v>0</v>
      </c>
    </row>
    <row r="71" spans="17:38">
      <c r="Q71" s="25">
        <v>5.3</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5">
        <f ca="1">SUMIF(INDIRECT("'Output 1'!$H$4:$H$"&amp;$C$4),Analysis!Q71,INDIRECT("'Output 1'!$Y$4:$Y$"&amp;$C$4))
+SUMIF(INDIRECT("'Output 2'!$H$4:$H$"&amp;$C$5),Analysis!Q71,INDIRECT("'Output 2'!$Y$4:$Y$"&amp;$C$5))
+SUMIF(INDIRECT("'Output 3'!$H$4:$H$"&amp;$C$6),Analysis!Q71,INDIRECT("'Output 3'!$Y$4:$Y$"&amp;$C$6))
+SUMIF(INDIRECT("'Output 4'!$H$4:$H$"&amp;$C$7),Analysis!Q71,INDIRECT("'Output 4'!$Y$4:$Y$"&amp;$C$7))
+SUMIF(INDIRECT("'Output 5'!$H$4:$H$"&amp;$C$8),Analysis!Q71,INDIRECT("'Output 5'!$Y$4:$Y$"&amp;$C$8))
+SUMIF(INDIRECT("'Output 6'!$H$4:$H$"&amp;$C$9),Analysis!Q71,INDIRECT("'Output 6'!$Y$4:$Y$"&amp;$C$9))
+SUMIF(INDIRECT("'Output 7'!$H$4:$H$"&amp;$C$10),Analysis!Q71,INDIRECT("'Output 7'!$Y$4:$Y$"&amp;$C$10))
+SUMIF(INDIRECT("'Output 8'!$H$4:$H$"&amp;$C$11),Analysis!Q71,INDIRECT("'Output 8'!$Y$4:$Y$"&amp;$C$11))
+SUMIF(INDIRECT("'Output 9'!$H$4:$H$"&amp;$C$12),Analysis!Q71,INDIRECT("'Output 9'!$Y$4:$Y$"&amp;$C$12))
+SUMIF(INDIRECT("'Output 10'!$H$4:$H$"&amp;$C$13),Analysis!Q71,INDIRECT("'Output 10'!$Y$4:$Y$"&amp;$C$13))</f>
        <v>0</v>
      </c>
      <c r="V71" s="25"/>
      <c r="W71" s="5">
        <f>SUMIF('Unplanned Outputs'!$E$4:$E$498,Analysis!$Q71,'Unplanned Outputs'!$J$4:$J$498)</f>
        <v>0</v>
      </c>
      <c r="X71" s="5">
        <f>SUMIF('Unplanned Outputs'!$E$4:$E$498,Analysis!$Q71,'Unplanned Outputs'!$N$4:$N$498)</f>
        <v>0</v>
      </c>
      <c r="Y71" s="5">
        <f>SUMIF('Unplanned Outputs'!$E$4:$E$498,Analysis!$Q71,'Unplanned Outputs'!$R$4:$R$498)</f>
        <v>0</v>
      </c>
      <c r="Z71" s="5">
        <f>SUMIF('Unplanned Outputs'!$E$4:$E$498,Analysis!$Q71,'Unplanned Outputs'!$V$4:$V$498)</f>
        <v>0</v>
      </c>
      <c r="AA71" s="13"/>
      <c r="AB71" s="29">
        <f t="shared" ref="AB71:AB83" ca="1" si="15">SUM(R71:T71)</f>
        <v>0</v>
      </c>
      <c r="AC71" s="29">
        <f t="shared" ref="AC71:AC83" si="16">SUM(W71:Y71)</f>
        <v>0</v>
      </c>
      <c r="AD71" s="41">
        <f t="shared" ref="AD71:AD83" ca="1" si="17">AC71+AB71</f>
        <v>0</v>
      </c>
      <c r="AE71" s="49">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c r="AI71" s="25" t="s">
        <v>791</v>
      </c>
      <c r="AJ71" s="5">
        <f ca="1">SUMIF(INDIRECT("'Output 1'!$H$4:$H$"&amp;$C$4),Analysis!#REF!,INDIRECT("'Output 1'!$m$4:$m$"&amp;$C$4))+SUMIF(INDIRECT("'Output 1'!$H$4:$H$"&amp;$C$4),AI71,INDIRECT("'Output 1'!$Q$4:$Q$"&amp;$C$4))</f>
        <v>0</v>
      </c>
      <c r="AK71" s="5">
        <f ca="1">SUMIF(INDIRECT("'Output 1'!$H$4:$H$"&amp;$C$4),Analysis!AI71,INDIRECT("'Output 1'!$U$4:$U$"&amp;$C$4))</f>
        <v>0</v>
      </c>
      <c r="AL71" s="5">
        <f ca="1">SUMIF(INDIRECT("'Output 1'!$H$4:$H$"&amp;$C$4),Analysis!AI71,INDIRECT("'Output 1'!$Y$4:$Y$"&amp;$C$4))</f>
        <v>0</v>
      </c>
    </row>
    <row r="72" spans="17:38">
      <c r="Q72" s="25" t="s">
        <v>789</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5">
        <f ca="1">SUMIF(INDIRECT("'Output 1'!$H$4:$H$"&amp;$C$4),Analysis!Q72,INDIRECT("'Output 1'!$Y$4:$Y$"&amp;$C$4))
+SUMIF(INDIRECT("'Output 2'!$H$4:$H$"&amp;$C$5),Analysis!Q72,INDIRECT("'Output 2'!$Y$4:$Y$"&amp;$C$5))
+SUMIF(INDIRECT("'Output 3'!$H$4:$H$"&amp;$C$6),Analysis!Q72,INDIRECT("'Output 3'!$Y$4:$Y$"&amp;$C$6))
+SUMIF(INDIRECT("'Output 4'!$H$4:$H$"&amp;$C$7),Analysis!Q72,INDIRECT("'Output 4'!$Y$4:$Y$"&amp;$C$7))
+SUMIF(INDIRECT("'Output 5'!$H$4:$H$"&amp;$C$8),Analysis!Q72,INDIRECT("'Output 5'!$Y$4:$Y$"&amp;$C$8))
+SUMIF(INDIRECT("'Output 6'!$H$4:$H$"&amp;$C$9),Analysis!Q72,INDIRECT("'Output 6'!$Y$4:$Y$"&amp;$C$9))
+SUMIF(INDIRECT("'Output 7'!$H$4:$H$"&amp;$C$10),Analysis!Q72,INDIRECT("'Output 7'!$Y$4:$Y$"&amp;$C$10))
+SUMIF(INDIRECT("'Output 8'!$H$4:$H$"&amp;$C$11),Analysis!Q72,INDIRECT("'Output 8'!$Y$4:$Y$"&amp;$C$11))
+SUMIF(INDIRECT("'Output 9'!$H$4:$H$"&amp;$C$12),Analysis!Q72,INDIRECT("'Output 9'!$Y$4:$Y$"&amp;$C$12))
+SUMIF(INDIRECT("'Output 10'!$H$4:$H$"&amp;$C$13),Analysis!Q72,INDIRECT("'Output 10'!$Y$4:$Y$"&amp;$C$13))</f>
        <v>0</v>
      </c>
      <c r="V72" s="25"/>
      <c r="W72" s="5">
        <f>SUMIF('Unplanned Outputs'!$E$4:$E$498,Analysis!$Q72,'Unplanned Outputs'!$J$4:$J$498)</f>
        <v>0</v>
      </c>
      <c r="X72" s="5">
        <f>SUMIF('Unplanned Outputs'!$E$4:$E$498,Analysis!$Q72,'Unplanned Outputs'!$N$4:$N$498)</f>
        <v>0</v>
      </c>
      <c r="Y72" s="5">
        <f>SUMIF('Unplanned Outputs'!$E$4:$E$498,Analysis!$Q72,'Unplanned Outputs'!$R$4:$R$498)</f>
        <v>0</v>
      </c>
      <c r="Z72" s="5">
        <f>SUMIF('Unplanned Outputs'!$E$4:$E$498,Analysis!$Q72,'Unplanned Outputs'!$V$4:$V$498)</f>
        <v>0</v>
      </c>
      <c r="AA72" s="13"/>
      <c r="AB72" s="29">
        <f t="shared" ca="1" si="15"/>
        <v>0</v>
      </c>
      <c r="AC72" s="29">
        <f t="shared" si="16"/>
        <v>0</v>
      </c>
      <c r="AD72" s="41">
        <f t="shared" ca="1" si="17"/>
        <v>0</v>
      </c>
      <c r="AE72" s="49">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c r="AI72" s="25">
        <v>6.1</v>
      </c>
      <c r="AJ72" s="5">
        <f ca="1">SUMIF(INDIRECT("'Output 1'!$H$4:$H$"&amp;$C$4),Analysis!#REF!,INDIRECT("'Output 1'!$m$4:$m$"&amp;$C$4))+SUMIF(INDIRECT("'Output 1'!$H$4:$H$"&amp;$C$4),AI72,INDIRECT("'Output 1'!$Q$4:$Q$"&amp;$C$4))</f>
        <v>0</v>
      </c>
      <c r="AK72" s="5">
        <f ca="1">SUMIF(INDIRECT("'Output 1'!$H$4:$H$"&amp;$C$4),Analysis!AI72,INDIRECT("'Output 1'!$U$4:$U$"&amp;$C$4))</f>
        <v>0</v>
      </c>
      <c r="AL72" s="5">
        <f ca="1">SUMIF(INDIRECT("'Output 1'!$H$4:$H$"&amp;$C$4),Analysis!AI72,INDIRECT("'Output 1'!$Y$4:$Y$"&amp;$C$4))</f>
        <v>0</v>
      </c>
    </row>
    <row r="73" spans="17:38">
      <c r="Q73" s="25" t="s">
        <v>790</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5">
        <f ca="1">SUMIF(INDIRECT("'Output 1'!$H$4:$H$"&amp;$C$4),Analysis!Q73,INDIRECT("'Output 1'!$Y$4:$Y$"&amp;$C$4))
+SUMIF(INDIRECT("'Output 2'!$H$4:$H$"&amp;$C$5),Analysis!Q73,INDIRECT("'Output 2'!$Y$4:$Y$"&amp;$C$5))
+SUMIF(INDIRECT("'Output 3'!$H$4:$H$"&amp;$C$6),Analysis!Q73,INDIRECT("'Output 3'!$Y$4:$Y$"&amp;$C$6))
+SUMIF(INDIRECT("'Output 4'!$H$4:$H$"&amp;$C$7),Analysis!Q73,INDIRECT("'Output 4'!$Y$4:$Y$"&amp;$C$7))
+SUMIF(INDIRECT("'Output 5'!$H$4:$H$"&amp;$C$8),Analysis!Q73,INDIRECT("'Output 5'!$Y$4:$Y$"&amp;$C$8))
+SUMIF(INDIRECT("'Output 6'!$H$4:$H$"&amp;$C$9),Analysis!Q73,INDIRECT("'Output 6'!$Y$4:$Y$"&amp;$C$9))
+SUMIF(INDIRECT("'Output 7'!$H$4:$H$"&amp;$C$10),Analysis!Q73,INDIRECT("'Output 7'!$Y$4:$Y$"&amp;$C$10))
+SUMIF(INDIRECT("'Output 8'!$H$4:$H$"&amp;$C$11),Analysis!Q73,INDIRECT("'Output 8'!$Y$4:$Y$"&amp;$C$11))
+SUMIF(INDIRECT("'Output 9'!$H$4:$H$"&amp;$C$12),Analysis!Q73,INDIRECT("'Output 9'!$Y$4:$Y$"&amp;$C$12))
+SUMIF(INDIRECT("'Output 10'!$H$4:$H$"&amp;$C$13),Analysis!Q73,INDIRECT("'Output 10'!$Y$4:$Y$"&amp;$C$13))</f>
        <v>0</v>
      </c>
      <c r="V73" s="25"/>
      <c r="W73" s="5">
        <f>SUMIF('Unplanned Outputs'!$E$4:$E$498,Analysis!$Q73,'Unplanned Outputs'!$J$4:$J$498)</f>
        <v>0</v>
      </c>
      <c r="X73" s="5">
        <f>SUMIF('Unplanned Outputs'!$E$4:$E$498,Analysis!$Q73,'Unplanned Outputs'!$N$4:$N$498)</f>
        <v>0</v>
      </c>
      <c r="Y73" s="5">
        <f>SUMIF('Unplanned Outputs'!$E$4:$E$498,Analysis!$Q73,'Unplanned Outputs'!$R$4:$R$498)</f>
        <v>0</v>
      </c>
      <c r="Z73" s="5">
        <f>SUMIF('Unplanned Outputs'!$E$4:$E$498,Analysis!$Q73,'Unplanned Outputs'!$V$4:$V$498)</f>
        <v>0</v>
      </c>
      <c r="AA73" s="13"/>
      <c r="AB73" s="29">
        <f t="shared" ca="1" si="15"/>
        <v>0</v>
      </c>
      <c r="AC73" s="29">
        <f t="shared" si="16"/>
        <v>0</v>
      </c>
      <c r="AD73" s="41">
        <f t="shared" ca="1" si="17"/>
        <v>0</v>
      </c>
      <c r="AE73" s="49">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c r="AI73" s="25" t="s">
        <v>792</v>
      </c>
      <c r="AJ73" s="5">
        <f ca="1">SUMIF(INDIRECT("'Output 1'!$H$4:$H$"&amp;$C$4),Analysis!#REF!,INDIRECT("'Output 1'!$m$4:$m$"&amp;$C$4))+SUMIF(INDIRECT("'Output 1'!$H$4:$H$"&amp;$C$4),AI73,INDIRECT("'Output 1'!$Q$4:$Q$"&amp;$C$4))</f>
        <v>0</v>
      </c>
      <c r="AK73" s="5">
        <f ca="1">SUMIF(INDIRECT("'Output 1'!$H$4:$H$"&amp;$C$4),Analysis!AI73,INDIRECT("'Output 1'!$U$4:$U$"&amp;$C$4))</f>
        <v>0</v>
      </c>
      <c r="AL73" s="5">
        <f ca="1">SUMIF(INDIRECT("'Output 1'!$H$4:$H$"&amp;$C$4),Analysis!AI73,INDIRECT("'Output 1'!$Y$4:$Y$"&amp;$C$4))</f>
        <v>0</v>
      </c>
    </row>
    <row r="74" spans="17:38">
      <c r="Q74" s="25" t="s">
        <v>791</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5">
        <f ca="1">SUMIF(INDIRECT("'Output 1'!$H$4:$H$"&amp;$C$4),Analysis!Q74,INDIRECT("'Output 1'!$Y$4:$Y$"&amp;$C$4))
+SUMIF(INDIRECT("'Output 2'!$H$4:$H$"&amp;$C$5),Analysis!Q74,INDIRECT("'Output 2'!$Y$4:$Y$"&amp;$C$5))
+SUMIF(INDIRECT("'Output 3'!$H$4:$H$"&amp;$C$6),Analysis!Q74,INDIRECT("'Output 3'!$Y$4:$Y$"&amp;$C$6))
+SUMIF(INDIRECT("'Output 4'!$H$4:$H$"&amp;$C$7),Analysis!Q74,INDIRECT("'Output 4'!$Y$4:$Y$"&amp;$C$7))
+SUMIF(INDIRECT("'Output 5'!$H$4:$H$"&amp;$C$8),Analysis!Q74,INDIRECT("'Output 5'!$Y$4:$Y$"&amp;$C$8))
+SUMIF(INDIRECT("'Output 6'!$H$4:$H$"&amp;$C$9),Analysis!Q74,INDIRECT("'Output 6'!$Y$4:$Y$"&amp;$C$9))
+SUMIF(INDIRECT("'Output 7'!$H$4:$H$"&amp;$C$10),Analysis!Q74,INDIRECT("'Output 7'!$Y$4:$Y$"&amp;$C$10))
+SUMIF(INDIRECT("'Output 8'!$H$4:$H$"&amp;$C$11),Analysis!Q74,INDIRECT("'Output 8'!$Y$4:$Y$"&amp;$C$11))
+SUMIF(INDIRECT("'Output 9'!$H$4:$H$"&amp;$C$12),Analysis!Q74,INDIRECT("'Output 9'!$Y$4:$Y$"&amp;$C$12))
+SUMIF(INDIRECT("'Output 10'!$H$4:$H$"&amp;$C$13),Analysis!Q74,INDIRECT("'Output 10'!$Y$4:$Y$"&amp;$C$13))</f>
        <v>0</v>
      </c>
      <c r="V74" s="25"/>
      <c r="W74" s="5">
        <f>SUMIF('Unplanned Outputs'!$E$4:$E$498,Analysis!$Q74,'Unplanned Outputs'!$J$4:$J$498)</f>
        <v>0</v>
      </c>
      <c r="X74" s="5">
        <f>SUMIF('Unplanned Outputs'!$E$4:$E$498,Analysis!$Q74,'Unplanned Outputs'!$N$4:$N$498)</f>
        <v>0</v>
      </c>
      <c r="Y74" s="5">
        <f>SUMIF('Unplanned Outputs'!$E$4:$E$498,Analysis!$Q74,'Unplanned Outputs'!$R$4:$R$498)</f>
        <v>0</v>
      </c>
      <c r="Z74" s="5">
        <f>SUMIF('Unplanned Outputs'!$E$4:$E$498,Analysis!$Q74,'Unplanned Outputs'!$V$4:$V$498)</f>
        <v>0</v>
      </c>
      <c r="AA74" s="13"/>
      <c r="AB74" s="29">
        <f t="shared" ca="1" si="15"/>
        <v>0</v>
      </c>
      <c r="AC74" s="29">
        <f t="shared" si="16"/>
        <v>0</v>
      </c>
      <c r="AD74" s="41">
        <f t="shared" ca="1" si="17"/>
        <v>0</v>
      </c>
      <c r="AE74" s="49">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c r="AI74" s="25" t="s">
        <v>793</v>
      </c>
      <c r="AJ74" s="5">
        <f ca="1">SUMIF(INDIRECT("'Output 1'!$H$4:$H$"&amp;$C$4),Analysis!#REF!,INDIRECT("'Output 1'!$m$4:$m$"&amp;$C$4))+SUMIF(INDIRECT("'Output 1'!$H$4:$H$"&amp;$C$4),AI74,INDIRECT("'Output 1'!$Q$4:$Q$"&amp;$C$4))</f>
        <v>0</v>
      </c>
      <c r="AK74" s="5">
        <f ca="1">SUMIF(INDIRECT("'Output 1'!$H$4:$H$"&amp;$C$4),Analysis!AI74,INDIRECT("'Output 1'!$U$4:$U$"&amp;$C$4))</f>
        <v>0</v>
      </c>
      <c r="AL74" s="5">
        <f ca="1">SUMIF(INDIRECT("'Output 1'!$H$4:$H$"&amp;$C$4),Analysis!AI74,INDIRECT("'Output 1'!$Y$4:$Y$"&amp;$C$4))</f>
        <v>0</v>
      </c>
    </row>
    <row r="75" spans="17:38">
      <c r="Q75" s="25">
        <v>6.1</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5">
        <f ca="1">SUMIF(INDIRECT("'Output 1'!$H$4:$H$"&amp;$C$4),Analysis!Q75,INDIRECT("'Output 1'!$Y$4:$Y$"&amp;$C$4))
+SUMIF(INDIRECT("'Output 2'!$H$4:$H$"&amp;$C$5),Analysis!Q75,INDIRECT("'Output 2'!$Y$4:$Y$"&amp;$C$5))
+SUMIF(INDIRECT("'Output 3'!$H$4:$H$"&amp;$C$6),Analysis!Q75,INDIRECT("'Output 3'!$Y$4:$Y$"&amp;$C$6))
+SUMIF(INDIRECT("'Output 4'!$H$4:$H$"&amp;$C$7),Analysis!Q75,INDIRECT("'Output 4'!$Y$4:$Y$"&amp;$C$7))
+SUMIF(INDIRECT("'Output 5'!$H$4:$H$"&amp;$C$8),Analysis!Q75,INDIRECT("'Output 5'!$Y$4:$Y$"&amp;$C$8))
+SUMIF(INDIRECT("'Output 6'!$H$4:$H$"&amp;$C$9),Analysis!Q75,INDIRECT("'Output 6'!$Y$4:$Y$"&amp;$C$9))
+SUMIF(INDIRECT("'Output 7'!$H$4:$H$"&amp;$C$10),Analysis!Q75,INDIRECT("'Output 7'!$Y$4:$Y$"&amp;$C$10))
+SUMIF(INDIRECT("'Output 8'!$H$4:$H$"&amp;$C$11),Analysis!Q75,INDIRECT("'Output 8'!$Y$4:$Y$"&amp;$C$11))
+SUMIF(INDIRECT("'Output 9'!$H$4:$H$"&amp;$C$12),Analysis!Q75,INDIRECT("'Output 9'!$Y$4:$Y$"&amp;$C$12))
+SUMIF(INDIRECT("'Output 10'!$H$4:$H$"&amp;$C$13),Analysis!Q75,INDIRECT("'Output 10'!$Y$4:$Y$"&amp;$C$13))</f>
        <v>0</v>
      </c>
      <c r="V75" s="25"/>
      <c r="W75" s="5">
        <f>SUMIF('Unplanned Outputs'!$E$4:$E$498,Analysis!$Q75,'Unplanned Outputs'!$J$4:$J$498)</f>
        <v>0</v>
      </c>
      <c r="X75" s="5">
        <f>SUMIF('Unplanned Outputs'!$E$4:$E$498,Analysis!$Q75,'Unplanned Outputs'!$N$4:$N$498)</f>
        <v>0</v>
      </c>
      <c r="Y75" s="5">
        <f>SUMIF('Unplanned Outputs'!$E$4:$E$498,Analysis!$Q75,'Unplanned Outputs'!$R$4:$R$498)</f>
        <v>0</v>
      </c>
      <c r="Z75" s="5">
        <f>SUMIF('Unplanned Outputs'!$E$4:$E$498,Analysis!$Q75,'Unplanned Outputs'!$V$4:$V$498)</f>
        <v>0</v>
      </c>
      <c r="AA75" s="13"/>
      <c r="AB75" s="29">
        <f t="shared" ref="AB75:AB78" ca="1" si="18">SUM(R75:T75)</f>
        <v>0</v>
      </c>
      <c r="AC75" s="29">
        <f t="shared" ref="AC75:AC78" si="19">SUM(W75:Y75)</f>
        <v>0</v>
      </c>
      <c r="AD75" s="41">
        <f t="shared" ref="AD75:AD78" ca="1" si="20">AC75+AB75</f>
        <v>0</v>
      </c>
      <c r="AE75" s="49">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c r="AI75" s="25" t="s">
        <v>794</v>
      </c>
      <c r="AJ75" s="5">
        <f ca="1">SUMIF(INDIRECT("'Output 1'!$H$4:$H$"&amp;$C$4),Analysis!#REF!,INDIRECT("'Output 1'!$m$4:$m$"&amp;$C$4))+SUMIF(INDIRECT("'Output 1'!$H$4:$H$"&amp;$C$4),AI75,INDIRECT("'Output 1'!$Q$4:$Q$"&amp;$C$4))</f>
        <v>0</v>
      </c>
      <c r="AK75" s="5">
        <f ca="1">SUMIF(INDIRECT("'Output 1'!$H$4:$H$"&amp;$C$4),Analysis!AI75,INDIRECT("'Output 1'!$U$4:$U$"&amp;$C$4))</f>
        <v>0</v>
      </c>
      <c r="AL75" s="5">
        <f ca="1">SUMIF(INDIRECT("'Output 1'!$H$4:$H$"&amp;$C$4),Analysis!AI75,INDIRECT("'Output 1'!$Y$4:$Y$"&amp;$C$4))</f>
        <v>0</v>
      </c>
    </row>
    <row r="76" spans="17:38">
      <c r="Q76" s="25" t="s">
        <v>792</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5">
        <f ca="1">SUMIF(INDIRECT("'Output 1'!$H$4:$H$"&amp;$C$4),Analysis!Q76,INDIRECT("'Output 1'!$Y$4:$Y$"&amp;$C$4))
+SUMIF(INDIRECT("'Output 2'!$H$4:$H$"&amp;$C$5),Analysis!Q76,INDIRECT("'Output 2'!$Y$4:$Y$"&amp;$C$5))
+SUMIF(INDIRECT("'Output 3'!$H$4:$H$"&amp;$C$6),Analysis!Q76,INDIRECT("'Output 3'!$Y$4:$Y$"&amp;$C$6))
+SUMIF(INDIRECT("'Output 4'!$H$4:$H$"&amp;$C$7),Analysis!Q76,INDIRECT("'Output 4'!$Y$4:$Y$"&amp;$C$7))
+SUMIF(INDIRECT("'Output 5'!$H$4:$H$"&amp;$C$8),Analysis!Q76,INDIRECT("'Output 5'!$Y$4:$Y$"&amp;$C$8))
+SUMIF(INDIRECT("'Output 6'!$H$4:$H$"&amp;$C$9),Analysis!Q76,INDIRECT("'Output 6'!$Y$4:$Y$"&amp;$C$9))
+SUMIF(INDIRECT("'Output 7'!$H$4:$H$"&amp;$C$10),Analysis!Q76,INDIRECT("'Output 7'!$Y$4:$Y$"&amp;$C$10))
+SUMIF(INDIRECT("'Output 8'!$H$4:$H$"&amp;$C$11),Analysis!Q76,INDIRECT("'Output 8'!$Y$4:$Y$"&amp;$C$11))
+SUMIF(INDIRECT("'Output 9'!$H$4:$H$"&amp;$C$12),Analysis!Q76,INDIRECT("'Output 9'!$Y$4:$Y$"&amp;$C$12))
+SUMIF(INDIRECT("'Output 10'!$H$4:$H$"&amp;$C$13),Analysis!Q76,INDIRECT("'Output 10'!$Y$4:$Y$"&amp;$C$13))</f>
        <v>0</v>
      </c>
      <c r="V76" s="25"/>
      <c r="W76" s="5">
        <f>SUMIF('Unplanned Outputs'!$E$4:$E$498,Analysis!$Q76,'Unplanned Outputs'!$J$4:$J$498)</f>
        <v>0</v>
      </c>
      <c r="X76" s="5">
        <f>SUMIF('Unplanned Outputs'!$E$4:$E$498,Analysis!$Q76,'Unplanned Outputs'!$N$4:$N$498)</f>
        <v>0</v>
      </c>
      <c r="Y76" s="5">
        <f>SUMIF('Unplanned Outputs'!$E$4:$E$498,Analysis!$Q76,'Unplanned Outputs'!$R$4:$R$498)</f>
        <v>0</v>
      </c>
      <c r="Z76" s="5">
        <f>SUMIF('Unplanned Outputs'!$E$4:$E$498,Analysis!$Q76,'Unplanned Outputs'!$V$4:$V$498)</f>
        <v>0</v>
      </c>
      <c r="AA76" s="13"/>
      <c r="AB76" s="29">
        <f t="shared" ca="1" si="18"/>
        <v>0</v>
      </c>
      <c r="AC76" s="29">
        <f t="shared" si="19"/>
        <v>0</v>
      </c>
      <c r="AD76" s="41">
        <f t="shared" ca="1" si="20"/>
        <v>0</v>
      </c>
      <c r="AE76" s="49">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c r="AI76" s="25" t="s">
        <v>795</v>
      </c>
      <c r="AJ76" s="5">
        <f ca="1">SUMIF(INDIRECT("'Output 1'!$H$4:$H$"&amp;$C$4),Analysis!#REF!,INDIRECT("'Output 1'!$m$4:$m$"&amp;$C$4))+SUMIF(INDIRECT("'Output 1'!$H$4:$H$"&amp;$C$4),AI76,INDIRECT("'Output 1'!$Q$4:$Q$"&amp;$C$4))</f>
        <v>0</v>
      </c>
      <c r="AK76" s="5">
        <f ca="1">SUMIF(INDIRECT("'Output 1'!$H$4:$H$"&amp;$C$4),Analysis!AI76,INDIRECT("'Output 1'!$U$4:$U$"&amp;$C$4))</f>
        <v>0</v>
      </c>
      <c r="AL76" s="5">
        <f ca="1">SUMIF(INDIRECT("'Output 1'!$H$4:$H$"&amp;$C$4),Analysis!AI76,INDIRECT("'Output 1'!$Y$4:$Y$"&amp;$C$4))</f>
        <v>0</v>
      </c>
    </row>
    <row r="77" spans="17:38">
      <c r="Q77" s="25" t="s">
        <v>793</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5">
        <f ca="1">SUMIF(INDIRECT("'Output 1'!$H$4:$H$"&amp;$C$4),Analysis!Q77,INDIRECT("'Output 1'!$Y$4:$Y$"&amp;$C$4))
+SUMIF(INDIRECT("'Output 2'!$H$4:$H$"&amp;$C$5),Analysis!Q77,INDIRECT("'Output 2'!$Y$4:$Y$"&amp;$C$5))
+SUMIF(INDIRECT("'Output 3'!$H$4:$H$"&amp;$C$6),Analysis!Q77,INDIRECT("'Output 3'!$Y$4:$Y$"&amp;$C$6))
+SUMIF(INDIRECT("'Output 4'!$H$4:$H$"&amp;$C$7),Analysis!Q77,INDIRECT("'Output 4'!$Y$4:$Y$"&amp;$C$7))
+SUMIF(INDIRECT("'Output 5'!$H$4:$H$"&amp;$C$8),Analysis!Q77,INDIRECT("'Output 5'!$Y$4:$Y$"&amp;$C$8))
+SUMIF(INDIRECT("'Output 6'!$H$4:$H$"&amp;$C$9),Analysis!Q77,INDIRECT("'Output 6'!$Y$4:$Y$"&amp;$C$9))
+SUMIF(INDIRECT("'Output 7'!$H$4:$H$"&amp;$C$10),Analysis!Q77,INDIRECT("'Output 7'!$Y$4:$Y$"&amp;$C$10))
+SUMIF(INDIRECT("'Output 8'!$H$4:$H$"&amp;$C$11),Analysis!Q77,INDIRECT("'Output 8'!$Y$4:$Y$"&amp;$C$11))
+SUMIF(INDIRECT("'Output 9'!$H$4:$H$"&amp;$C$12),Analysis!Q77,INDIRECT("'Output 9'!$Y$4:$Y$"&amp;$C$12))
+SUMIF(INDIRECT("'Output 10'!$H$4:$H$"&amp;$C$13),Analysis!Q77,INDIRECT("'Output 10'!$Y$4:$Y$"&amp;$C$13))</f>
        <v>0</v>
      </c>
      <c r="V77" s="25"/>
      <c r="W77" s="5">
        <f>SUMIF('Unplanned Outputs'!$E$4:$E$498,Analysis!$Q77,'Unplanned Outputs'!$J$4:$J$498)</f>
        <v>0</v>
      </c>
      <c r="X77" s="5">
        <f>SUMIF('Unplanned Outputs'!$E$4:$E$498,Analysis!$Q77,'Unplanned Outputs'!$N$4:$N$498)</f>
        <v>0</v>
      </c>
      <c r="Y77" s="5">
        <f>SUMIF('Unplanned Outputs'!$E$4:$E$498,Analysis!$Q77,'Unplanned Outputs'!$R$4:$R$498)</f>
        <v>0</v>
      </c>
      <c r="Z77" s="5">
        <f>SUMIF('Unplanned Outputs'!$E$4:$E$498,Analysis!$Q77,'Unplanned Outputs'!$V$4:$V$498)</f>
        <v>0</v>
      </c>
      <c r="AA77" s="13"/>
      <c r="AB77" s="29">
        <f t="shared" ca="1" si="18"/>
        <v>0</v>
      </c>
      <c r="AC77" s="29">
        <f t="shared" si="19"/>
        <v>0</v>
      </c>
      <c r="AD77" s="41">
        <f t="shared" ca="1" si="20"/>
        <v>0</v>
      </c>
      <c r="AE77" s="49">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c r="AI77" s="25">
        <v>5.4</v>
      </c>
      <c r="AJ77" s="5">
        <f ca="1">SUMIF(INDIRECT("'Output 1'!$H$4:$H$"&amp;$C$4),Analysis!#REF!,INDIRECT("'Output 1'!$m$4:$m$"&amp;$C$4))+SUMIF(INDIRECT("'Output 1'!$H$4:$H$"&amp;$C$4),AI77,INDIRECT("'Output 1'!$Q$4:$Q$"&amp;$C$4))</f>
        <v>0</v>
      </c>
      <c r="AK77" s="5">
        <f ca="1">SUMIF(INDIRECT("'Output 1'!$H$4:$H$"&amp;$C$4),Analysis!AI77,INDIRECT("'Output 1'!$U$4:$U$"&amp;$C$4))</f>
        <v>0</v>
      </c>
      <c r="AL77" s="5">
        <f ca="1">SUMIF(INDIRECT("'Output 1'!$H$4:$H$"&amp;$C$4),Analysis!AI77,INDIRECT("'Output 1'!$Y$4:$Y$"&amp;$C$4))</f>
        <v>0</v>
      </c>
    </row>
    <row r="78" spans="17:38">
      <c r="Q78" s="25" t="s">
        <v>794</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5">
        <f ca="1">SUMIF(INDIRECT("'Output 1'!$H$4:$H$"&amp;$C$4),Analysis!Q78,INDIRECT("'Output 1'!$Y$4:$Y$"&amp;$C$4))
+SUMIF(INDIRECT("'Output 2'!$H$4:$H$"&amp;$C$5),Analysis!Q78,INDIRECT("'Output 2'!$Y$4:$Y$"&amp;$C$5))
+SUMIF(INDIRECT("'Output 3'!$H$4:$H$"&amp;$C$6),Analysis!Q78,INDIRECT("'Output 3'!$Y$4:$Y$"&amp;$C$6))
+SUMIF(INDIRECT("'Output 4'!$H$4:$H$"&amp;$C$7),Analysis!Q78,INDIRECT("'Output 4'!$Y$4:$Y$"&amp;$C$7))
+SUMIF(INDIRECT("'Output 5'!$H$4:$H$"&amp;$C$8),Analysis!Q78,INDIRECT("'Output 5'!$Y$4:$Y$"&amp;$C$8))
+SUMIF(INDIRECT("'Output 6'!$H$4:$H$"&amp;$C$9),Analysis!Q78,INDIRECT("'Output 6'!$Y$4:$Y$"&amp;$C$9))
+SUMIF(INDIRECT("'Output 7'!$H$4:$H$"&amp;$C$10),Analysis!Q78,INDIRECT("'Output 7'!$Y$4:$Y$"&amp;$C$10))
+SUMIF(INDIRECT("'Output 8'!$H$4:$H$"&amp;$C$11),Analysis!Q78,INDIRECT("'Output 8'!$Y$4:$Y$"&amp;$C$11))
+SUMIF(INDIRECT("'Output 9'!$H$4:$H$"&amp;$C$12),Analysis!Q78,INDIRECT("'Output 9'!$Y$4:$Y$"&amp;$C$12))
+SUMIF(INDIRECT("'Output 10'!$H$4:$H$"&amp;$C$13),Analysis!Q78,INDIRECT("'Output 10'!$Y$4:$Y$"&amp;$C$13))</f>
        <v>0</v>
      </c>
      <c r="V78" s="25"/>
      <c r="W78" s="5">
        <f>SUMIF('Unplanned Outputs'!$E$4:$E$498,Analysis!$Q78,'Unplanned Outputs'!$J$4:$J$498)</f>
        <v>0</v>
      </c>
      <c r="X78" s="5">
        <f>SUMIF('Unplanned Outputs'!$E$4:$E$498,Analysis!$Q78,'Unplanned Outputs'!$N$4:$N$498)</f>
        <v>0</v>
      </c>
      <c r="Y78" s="5">
        <f>SUMIF('Unplanned Outputs'!$E$4:$E$498,Analysis!$Q78,'Unplanned Outputs'!$R$4:$R$498)</f>
        <v>0</v>
      </c>
      <c r="Z78" s="5">
        <f>SUMIF('Unplanned Outputs'!$E$4:$E$498,Analysis!$Q78,'Unplanned Outputs'!$V$4:$V$498)</f>
        <v>0</v>
      </c>
      <c r="AA78" s="13"/>
      <c r="AB78" s="29">
        <f t="shared" ca="1" si="18"/>
        <v>0</v>
      </c>
      <c r="AC78" s="29">
        <f t="shared" si="19"/>
        <v>0</v>
      </c>
      <c r="AD78" s="41">
        <f t="shared" ca="1" si="20"/>
        <v>0</v>
      </c>
      <c r="AE78" s="49">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c r="AI78" s="25" t="s">
        <v>796</v>
      </c>
      <c r="AJ78" s="5">
        <f ca="1">SUMIF(INDIRECT("'Output 1'!$H$4:$H$"&amp;$C$4),Analysis!#REF!,INDIRECT("'Output 1'!$m$4:$m$"&amp;$C$4))+SUMIF(INDIRECT("'Output 1'!$H$4:$H$"&amp;$C$4),AI78,INDIRECT("'Output 1'!$Q$4:$Q$"&amp;$C$4))</f>
        <v>0</v>
      </c>
      <c r="AK78" s="5">
        <f ca="1">SUMIF(INDIRECT("'Output 1'!$H$4:$H$"&amp;$C$4),Analysis!AI78,INDIRECT("'Output 1'!$U$4:$U$"&amp;$C$4))</f>
        <v>0</v>
      </c>
      <c r="AL78" s="5">
        <f ca="1">SUMIF(INDIRECT("'Output 1'!$H$4:$H$"&amp;$C$4),Analysis!AI78,INDIRECT("'Output 1'!$Y$4:$Y$"&amp;$C$4))</f>
        <v>0</v>
      </c>
    </row>
    <row r="79" spans="17:38">
      <c r="Q79" s="25" t="s">
        <v>795</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5">
        <f ca="1">SUMIF(INDIRECT("'Output 1'!$H$4:$H$"&amp;$C$4),Analysis!Q79,INDIRECT("'Output 1'!$Y$4:$Y$"&amp;$C$4))
+SUMIF(INDIRECT("'Output 2'!$H$4:$H$"&amp;$C$5),Analysis!Q79,INDIRECT("'Output 2'!$Y$4:$Y$"&amp;$C$5))
+SUMIF(INDIRECT("'Output 3'!$H$4:$H$"&amp;$C$6),Analysis!Q79,INDIRECT("'Output 3'!$Y$4:$Y$"&amp;$C$6))
+SUMIF(INDIRECT("'Output 4'!$H$4:$H$"&amp;$C$7),Analysis!Q79,INDIRECT("'Output 4'!$Y$4:$Y$"&amp;$C$7))
+SUMIF(INDIRECT("'Output 5'!$H$4:$H$"&amp;$C$8),Analysis!Q79,INDIRECT("'Output 5'!$Y$4:$Y$"&amp;$C$8))
+SUMIF(INDIRECT("'Output 6'!$H$4:$H$"&amp;$C$9),Analysis!Q79,INDIRECT("'Output 6'!$Y$4:$Y$"&amp;$C$9))
+SUMIF(INDIRECT("'Output 7'!$H$4:$H$"&amp;$C$10),Analysis!Q79,INDIRECT("'Output 7'!$Y$4:$Y$"&amp;$C$10))
+SUMIF(INDIRECT("'Output 8'!$H$4:$H$"&amp;$C$11),Analysis!Q79,INDIRECT("'Output 8'!$Y$4:$Y$"&amp;$C$11))
+SUMIF(INDIRECT("'Output 9'!$H$4:$H$"&amp;$C$12),Analysis!Q79,INDIRECT("'Output 9'!$Y$4:$Y$"&amp;$C$12))
+SUMIF(INDIRECT("'Output 10'!$H$4:$H$"&amp;$C$13),Analysis!Q79,INDIRECT("'Output 10'!$Y$4:$Y$"&amp;$C$13))</f>
        <v>0</v>
      </c>
      <c r="V79" s="25"/>
      <c r="W79" s="5">
        <f>SUMIF('Unplanned Outputs'!$E$4:$E$498,Analysis!$Q79,'Unplanned Outputs'!$J$4:$J$498)</f>
        <v>0</v>
      </c>
      <c r="X79" s="5">
        <f>SUMIF('Unplanned Outputs'!$E$4:$E$498,Analysis!$Q79,'Unplanned Outputs'!$N$4:$N$498)</f>
        <v>0</v>
      </c>
      <c r="Y79" s="5">
        <f>SUMIF('Unplanned Outputs'!$E$4:$E$498,Analysis!$Q79,'Unplanned Outputs'!$R$4:$R$498)</f>
        <v>0</v>
      </c>
      <c r="Z79" s="5">
        <f>SUMIF('Unplanned Outputs'!$E$4:$E$498,Analysis!$Q79,'Unplanned Outputs'!$V$4:$V$498)</f>
        <v>0</v>
      </c>
      <c r="AA79" s="13"/>
      <c r="AB79" s="29">
        <f t="shared" ca="1" si="15"/>
        <v>0</v>
      </c>
      <c r="AC79" s="29">
        <f t="shared" si="16"/>
        <v>0</v>
      </c>
      <c r="AD79" s="41">
        <f t="shared" ca="1" si="17"/>
        <v>0</v>
      </c>
      <c r="AE79" s="49">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c r="AI79" s="25" t="s">
        <v>797</v>
      </c>
      <c r="AJ79" s="5">
        <f ca="1">SUMIF(INDIRECT("'Output 1'!$H$4:$H$"&amp;$C$4),Analysis!#REF!,INDIRECT("'Output 1'!$m$4:$m$"&amp;$C$4))+SUMIF(INDIRECT("'Output 1'!$H$4:$H$"&amp;$C$4),AI79,INDIRECT("'Output 1'!$Q$4:$Q$"&amp;$C$4))</f>
        <v>0</v>
      </c>
      <c r="AK79" s="5">
        <f ca="1">SUMIF(INDIRECT("'Output 1'!$H$4:$H$"&amp;$C$4),Analysis!AI79,INDIRECT("'Output 1'!$U$4:$U$"&amp;$C$4))</f>
        <v>0</v>
      </c>
      <c r="AL79" s="5">
        <f ca="1">SUMIF(INDIRECT("'Output 1'!$H$4:$H$"&amp;$C$4),Analysis!AI79,INDIRECT("'Output 1'!$Y$4:$Y$"&amp;$C$4))</f>
        <v>0</v>
      </c>
    </row>
    <row r="80" spans="17:38">
      <c r="Q80" s="25">
        <v>5.4</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5">
        <f ca="1">SUMIF(INDIRECT("'Output 1'!$H$4:$H$"&amp;$C$4),Analysis!Q80,INDIRECT("'Output 1'!$Y$4:$Y$"&amp;$C$4))
+SUMIF(INDIRECT("'Output 2'!$H$4:$H$"&amp;$C$5),Analysis!Q80,INDIRECT("'Output 2'!$Y$4:$Y$"&amp;$C$5))
+SUMIF(INDIRECT("'Output 3'!$H$4:$H$"&amp;$C$6),Analysis!Q80,INDIRECT("'Output 3'!$Y$4:$Y$"&amp;$C$6))
+SUMIF(INDIRECT("'Output 4'!$H$4:$H$"&amp;$C$7),Analysis!Q80,INDIRECT("'Output 4'!$Y$4:$Y$"&amp;$C$7))
+SUMIF(INDIRECT("'Output 5'!$H$4:$H$"&amp;$C$8),Analysis!Q80,INDIRECT("'Output 5'!$Y$4:$Y$"&amp;$C$8))
+SUMIF(INDIRECT("'Output 6'!$H$4:$H$"&amp;$C$9),Analysis!Q80,INDIRECT("'Output 6'!$Y$4:$Y$"&amp;$C$9))
+SUMIF(INDIRECT("'Output 7'!$H$4:$H$"&amp;$C$10),Analysis!Q80,INDIRECT("'Output 7'!$Y$4:$Y$"&amp;$C$10))
+SUMIF(INDIRECT("'Output 8'!$H$4:$H$"&amp;$C$11),Analysis!Q80,INDIRECT("'Output 8'!$Y$4:$Y$"&amp;$C$11))
+SUMIF(INDIRECT("'Output 9'!$H$4:$H$"&amp;$C$12),Analysis!Q80,INDIRECT("'Output 9'!$Y$4:$Y$"&amp;$C$12))
+SUMIF(INDIRECT("'Output 10'!$H$4:$H$"&amp;$C$13),Analysis!Q80,INDIRECT("'Output 10'!$Y$4:$Y$"&amp;$C$13))</f>
        <v>0</v>
      </c>
      <c r="V80" s="25"/>
      <c r="W80" s="5">
        <f>SUMIF('Unplanned Outputs'!$E$4:$E$498,Analysis!$Q80,'Unplanned Outputs'!$J$4:$J$498)</f>
        <v>0</v>
      </c>
      <c r="X80" s="5">
        <f>SUMIF('Unplanned Outputs'!$E$4:$E$498,Analysis!$Q80,'Unplanned Outputs'!$N$4:$N$498)</f>
        <v>0</v>
      </c>
      <c r="Y80" s="5">
        <f>SUMIF('Unplanned Outputs'!$E$4:$E$498,Analysis!$Q80,'Unplanned Outputs'!$R$4:$R$498)</f>
        <v>0</v>
      </c>
      <c r="Z80" s="5">
        <f>SUMIF('Unplanned Outputs'!$E$4:$E$498,Analysis!$Q80,'Unplanned Outputs'!$V$4:$V$498)</f>
        <v>0</v>
      </c>
      <c r="AA80" s="13"/>
      <c r="AB80" s="29">
        <f t="shared" ca="1" si="15"/>
        <v>0</v>
      </c>
      <c r="AC80" s="29">
        <f t="shared" si="16"/>
        <v>0</v>
      </c>
      <c r="AD80" s="41">
        <f t="shared" ca="1" si="17"/>
        <v>0</v>
      </c>
      <c r="AE80" s="49">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c r="AI80" s="25" t="s">
        <v>798</v>
      </c>
      <c r="AJ80" s="5">
        <f ca="1">SUMIF(INDIRECT("'Output 1'!$H$4:$H$"&amp;$C$4),Analysis!#REF!,INDIRECT("'Output 1'!$m$4:$m$"&amp;$C$4))+SUMIF(INDIRECT("'Output 1'!$H$4:$H$"&amp;$C$4),AI80,INDIRECT("'Output 1'!$Q$4:$Q$"&amp;$C$4))</f>
        <v>0</v>
      </c>
      <c r="AK80" s="5">
        <f ca="1">SUMIF(INDIRECT("'Output 1'!$H$4:$H$"&amp;$C$4),Analysis!AI80,INDIRECT("'Output 1'!$U$4:$U$"&amp;$C$4))</f>
        <v>0</v>
      </c>
      <c r="AL80" s="5">
        <f ca="1">SUMIF(INDIRECT("'Output 1'!$H$4:$H$"&amp;$C$4),Analysis!AI80,INDIRECT("'Output 1'!$Y$4:$Y$"&amp;$C$4))</f>
        <v>0</v>
      </c>
    </row>
    <row r="81" spans="17:38">
      <c r="Q81" s="25" t="s">
        <v>796</v>
      </c>
      <c r="R81" s="5">
        <f ca="1">SUMIF(INDIRECT("'Output 1'!$H$4:$H$"&amp;$C$4),Analysis!Q81,INDIRECT("'Output 1'!$m$4:$m$"&amp;$C$4))
+SUMIF(INDIRECT("'Output 2'!$H$4:$H$"&amp;$C$5),Analysis!Q81,INDIRECT("'Output 2'!$m$4:$m$"&amp;$C$5))
+SUMIF(INDIRECT("'Output 3'!$H$4:$H$"&amp;$C$6),Analysis!Q81,INDIRECT("'Output 3'!$m$4:$m$"&amp;$C$6))
+SUMIF(INDIRECT("'Output 4'!$H$4:$H$"&amp;$C$7),Analysis!Q81,INDIRECT("'Output 4'!$m$4:$m$"&amp;$C$7))
+SUMIF(INDIRECT("'Output 5'!$H$4:$H$"&amp;$C$8),Analysis!Q81,INDIRECT("'Output 5'!$m$4:$m$"&amp;$C$8))
+SUMIF(INDIRECT("'Output 6'!$H$4:$H$"&amp;$C$9),Analysis!Q81,INDIRECT("'Output 6'!$m$4:$m$"&amp;$C$9))
+SUMIF(INDIRECT("'Output 7'!$H$4:$H$"&amp;$C$10),Analysis!Q81,INDIRECT("'Output 7'!$m$4:$m$"&amp;$C$10))
+SUMIF(INDIRECT("'Output 8'!$H$4:$H$"&amp;$C$11),Analysis!Q81,INDIRECT("'Output 8'!$m$4:$m$"&amp;$C$11))
+SUMIF(INDIRECT("'Output 9'!$H$4:$H$"&amp;$C$12),Analysis!Q81,INDIRECT("'Output 9'!$m$4:$m$"&amp;$C$12))
+SUMIF(INDIRECT("'Output 10'!$H$4:$H$"&amp;$C$13),Analysis!Q81,INDIRECT("'Output 10'!$m$4:$m$"&amp;$C$13))</f>
        <v>0</v>
      </c>
      <c r="S81" s="5">
        <f ca="1">SUMIF(INDIRECT("'Output 1'!$H$4:$H$"&amp;$C$4),Analysis!Q81,INDIRECT("'Output 1'!$Q$4:$Q$"&amp;$C$4))
+SUMIF(INDIRECT("'Output 2'!$H$4:$H$"&amp;$C$5),Analysis!Q81,INDIRECT("'Output 2'!$Q$4:$Q$"&amp;$C$5))
+SUMIF(INDIRECT("'Output 3'!$H$4:$H$"&amp;$C$6),Analysis!Q81,INDIRECT("'Output 3'!$Q$4:$Q$"&amp;$C$6))
+SUMIF(INDIRECT("'Output 4'!$H$4:$H$"&amp;$C$7),Analysis!Q81,INDIRECT("'Output 4'!$Q$4:$Q$"&amp;$C$7))
+SUMIF(INDIRECT("'Output 5'!$H$4:$H$"&amp;$C$8),Analysis!Q81,INDIRECT("'Output 5'!$Q$4:$Q$"&amp;$C$8))
+SUMIF(INDIRECT("'Output 6'!$H$4:$H$"&amp;$C$9),Analysis!Q81,INDIRECT("'Output 6'!$Q$4:$Q$"&amp;$C$9))
+SUMIF(INDIRECT("'Output 7'!$H$4:$H$"&amp;$C$10),Analysis!Q81,INDIRECT("'Output 7'!$Q$4:$Q$"&amp;$C$10))
+SUMIF(INDIRECT("'Output 8'!$H$4:$H$"&amp;$C$11),Analysis!Q81,INDIRECT("'Output 8'!$Q$4:$Q$"&amp;$C$11))
+SUMIF(INDIRECT("'Output 9'!$H$4:$H$"&amp;$C$12),Analysis!Q81,INDIRECT("'Output 9'!$Q$4:$Q$"&amp;$C$12))
+SUMIF(INDIRECT("'Output 10'!$H$4:$H$"&amp;$C$13),Analysis!Q81,INDIRECT("'Output 10'!$Q$4:$Q$"&amp;$C$13))</f>
        <v>0</v>
      </c>
      <c r="T81" s="5">
        <f ca="1">SUMIF(INDIRECT("'Output 1'!$H$4:$H$"&amp;$C$4),Analysis!Q81,INDIRECT("'Output 1'!$U$4:$U$"&amp;$C$4))
+SUMIF(INDIRECT("'Output 2'!$H$4:$H$"&amp;$C$5),Analysis!Q81,INDIRECT("'Output 2'!$U$4:$U$"&amp;$C$5))
+SUMIF(INDIRECT("'Output 3'!$H$4:$H$"&amp;$C$6),Analysis!Q81,INDIRECT("'Output 3'!$U$4:$U$"&amp;$C$6))
+SUMIF(INDIRECT("'Output 4'!$H$4:$H$"&amp;$C$7),Analysis!Q81,INDIRECT("'Output 4'!$U$4:$U$"&amp;$C$7))
+SUMIF(INDIRECT("'Output 5'!$H$4:$H$"&amp;$C$8),Analysis!Q81,INDIRECT("'Output 5'!$U$4:$U$"&amp;$C$8))
+SUMIF(INDIRECT("'Output 6'!$H$4:$H$"&amp;$C$9),Analysis!Q81,INDIRECT("'Output 6'!$U$4:$U$"&amp;$C$9))
+SUMIF(INDIRECT("'Output 7'!$H$4:$H$"&amp;$C$10),Analysis!Q81,INDIRECT("'Output 7'!$U$4:$U$"&amp;$C$10))
+SUMIF(INDIRECT("'Output 8'!$H$4:$H$"&amp;$C$11),Analysis!Q81,INDIRECT("'Output 8'!$U$4:$U$"&amp;$C$11))
+SUMIF(INDIRECT("'Output 9'!$H$4:$H$"&amp;$C$12),Analysis!Q81,INDIRECT("'Output 9'!$U$4:$U$"&amp;$C$12))
+SUMIF(INDIRECT("'Output 10'!$H$4:$H$"&amp;$C$13),Analysis!Q81,INDIRECT("'Output 10'!$U$4:$U$"&amp;$C$13))</f>
        <v>0</v>
      </c>
      <c r="U81" s="5">
        <f ca="1">SUMIF(INDIRECT("'Output 1'!$H$4:$H$"&amp;$C$4),Analysis!Q81,INDIRECT("'Output 1'!$Y$4:$Y$"&amp;$C$4))
+SUMIF(INDIRECT("'Output 2'!$H$4:$H$"&amp;$C$5),Analysis!Q81,INDIRECT("'Output 2'!$Y$4:$Y$"&amp;$C$5))
+SUMIF(INDIRECT("'Output 3'!$H$4:$H$"&amp;$C$6),Analysis!Q81,INDIRECT("'Output 3'!$Y$4:$Y$"&amp;$C$6))
+SUMIF(INDIRECT("'Output 4'!$H$4:$H$"&amp;$C$7),Analysis!Q81,INDIRECT("'Output 4'!$Y$4:$Y$"&amp;$C$7))
+SUMIF(INDIRECT("'Output 5'!$H$4:$H$"&amp;$C$8),Analysis!Q81,INDIRECT("'Output 5'!$Y$4:$Y$"&amp;$C$8))
+SUMIF(INDIRECT("'Output 6'!$H$4:$H$"&amp;$C$9),Analysis!Q81,INDIRECT("'Output 6'!$Y$4:$Y$"&amp;$C$9))
+SUMIF(INDIRECT("'Output 7'!$H$4:$H$"&amp;$C$10),Analysis!Q81,INDIRECT("'Output 7'!$Y$4:$Y$"&amp;$C$10))
+SUMIF(INDIRECT("'Output 8'!$H$4:$H$"&amp;$C$11),Analysis!Q81,INDIRECT("'Output 8'!$Y$4:$Y$"&amp;$C$11))
+SUMIF(INDIRECT("'Output 9'!$H$4:$H$"&amp;$C$12),Analysis!Q81,INDIRECT("'Output 9'!$Y$4:$Y$"&amp;$C$12))
+SUMIF(INDIRECT("'Output 10'!$H$4:$H$"&amp;$C$13),Analysis!Q81,INDIRECT("'Output 10'!$Y$4:$Y$"&amp;$C$13))</f>
        <v>0</v>
      </c>
      <c r="V81" s="25"/>
      <c r="W81" s="5">
        <f>SUMIF('Unplanned Outputs'!$E$4:$E$498,Analysis!$Q81,'Unplanned Outputs'!$J$4:$J$498)</f>
        <v>0</v>
      </c>
      <c r="X81" s="5">
        <f>SUMIF('Unplanned Outputs'!$E$4:$E$498,Analysis!$Q81,'Unplanned Outputs'!$N$4:$N$498)</f>
        <v>0</v>
      </c>
      <c r="Y81" s="5">
        <f>SUMIF('Unplanned Outputs'!$E$4:$E$498,Analysis!$Q81,'Unplanned Outputs'!$R$4:$R$498)</f>
        <v>0</v>
      </c>
      <c r="Z81" s="5">
        <f>SUMIF('Unplanned Outputs'!$E$4:$E$498,Analysis!$Q81,'Unplanned Outputs'!$V$4:$V$498)</f>
        <v>0</v>
      </c>
      <c r="AA81" s="13"/>
      <c r="AB81" s="29">
        <f t="shared" ca="1" si="15"/>
        <v>0</v>
      </c>
      <c r="AC81" s="29">
        <f t="shared" si="16"/>
        <v>0</v>
      </c>
      <c r="AD81" s="41">
        <f t="shared" ca="1" si="17"/>
        <v>0</v>
      </c>
      <c r="AE81" s="49">
        <f ca="1">SUMIF(INDIRECT("'Output 1'!$H$5:$H$"&amp;$C$4),Analysis!$Q81,INDIRECT("'Output 1'!$F$5:$F$"&amp;$C$4))
+SUMIF(INDIRECT("'Output 2'!$H$5:$H$"&amp;$C$5),Analysis!$Q81,INDIRECT("'Output 2'!$F$5:$F$"&amp;$C$5))
+SUMIF(INDIRECT("'Output 3'!$H$5:$H$"&amp;$C$6),Analysis!$Q81,INDIRECT("'Output 3'!$F$5:$F$"&amp;$C$6))
+SUMIF(INDIRECT("'Output 4'!$H$5:$H$"&amp;$C$7),Analysis!$Q81,INDIRECT("'Output 4'!$F$5:$F$"&amp;$C$7))
+SUMIF(INDIRECT("'Output 5'!$H$5:$H$"&amp;$C$8),Analysis!$Q81,INDIRECT("'Output 5'!$F$5:$F$"&amp;$C$8))
+SUMIF(INDIRECT("'Output 6'!$H$5:$H$"&amp;$C$9),Analysis!$Q81,INDIRECT("'Output 6'!$F$5:$F$"&amp;$C$9))
+SUMIF(INDIRECT("'Output 7'!$H$5:$H$"&amp;$C$10),Analysis!$Q81,INDIRECT("'Output 7'!$F$5:$F$"&amp;$C$10))
+SUMIF(INDIRECT("'Output 8'!$H$5:$H$"&amp;$C$11),Analysis!$Q81,INDIRECT("'Output 8'!$F$5:$F$"&amp;$C$11))
+SUMIF(INDIRECT("'Output 9'!$H$5:$H$"&amp;$C$12),Analysis!$Q81,INDIRECT("'Output 9'!$F$5:$F$"&amp;$C$12))
+SUMIF(INDIRECT("'Output 10'!$H$5:$H$"&amp;$C$13),Analysis!$Q81,INDIRECT("'Output 10'!$F$5:$F$"&amp;$C$13))</f>
        <v>0</v>
      </c>
      <c r="AJ81" s="5"/>
      <c r="AK81" s="5"/>
      <c r="AL81" s="5"/>
    </row>
    <row r="82" spans="17:38">
      <c r="Q82" s="25" t="s">
        <v>797</v>
      </c>
      <c r="R82" s="5">
        <f ca="1">SUMIF(INDIRECT("'Output 1'!$H$4:$H$"&amp;$C$4),Analysis!Q82,INDIRECT("'Output 1'!$m$4:$m$"&amp;$C$4))
+SUMIF(INDIRECT("'Output 2'!$H$4:$H$"&amp;$C$5),Analysis!Q82,INDIRECT("'Output 2'!$m$4:$m$"&amp;$C$5))
+SUMIF(INDIRECT("'Output 3'!$H$4:$H$"&amp;$C$6),Analysis!Q82,INDIRECT("'Output 3'!$m$4:$m$"&amp;$C$6))
+SUMIF(INDIRECT("'Output 4'!$H$4:$H$"&amp;$C$7),Analysis!Q82,INDIRECT("'Output 4'!$m$4:$m$"&amp;$C$7))
+SUMIF(INDIRECT("'Output 5'!$H$4:$H$"&amp;$C$8),Analysis!Q82,INDIRECT("'Output 5'!$m$4:$m$"&amp;$C$8))
+SUMIF(INDIRECT("'Output 6'!$H$4:$H$"&amp;$C$9),Analysis!Q82,INDIRECT("'Output 6'!$m$4:$m$"&amp;$C$9))
+SUMIF(INDIRECT("'Output 7'!$H$4:$H$"&amp;$C$10),Analysis!Q82,INDIRECT("'Output 7'!$m$4:$m$"&amp;$C$10))
+SUMIF(INDIRECT("'Output 8'!$H$4:$H$"&amp;$C$11),Analysis!Q82,INDIRECT("'Output 8'!$m$4:$m$"&amp;$C$11))
+SUMIF(INDIRECT("'Output 9'!$H$4:$H$"&amp;$C$12),Analysis!Q82,INDIRECT("'Output 9'!$m$4:$m$"&amp;$C$12))
+SUMIF(INDIRECT("'Output 10'!$H$4:$H$"&amp;$C$13),Analysis!Q82,INDIRECT("'Output 10'!$m$4:$m$"&amp;$C$13))</f>
        <v>0</v>
      </c>
      <c r="S82" s="5">
        <f ca="1">SUMIF(INDIRECT("'Output 1'!$H$4:$H$"&amp;$C$4),Analysis!Q82,INDIRECT("'Output 1'!$Q$4:$Q$"&amp;$C$4))
+SUMIF(INDIRECT("'Output 2'!$H$4:$H$"&amp;$C$5),Analysis!Q82,INDIRECT("'Output 2'!$Q$4:$Q$"&amp;$C$5))
+SUMIF(INDIRECT("'Output 3'!$H$4:$H$"&amp;$C$6),Analysis!Q82,INDIRECT("'Output 3'!$Q$4:$Q$"&amp;$C$6))
+SUMIF(INDIRECT("'Output 4'!$H$4:$H$"&amp;$C$7),Analysis!Q82,INDIRECT("'Output 4'!$Q$4:$Q$"&amp;$C$7))
+SUMIF(INDIRECT("'Output 5'!$H$4:$H$"&amp;$C$8),Analysis!Q82,INDIRECT("'Output 5'!$Q$4:$Q$"&amp;$C$8))
+SUMIF(INDIRECT("'Output 6'!$H$4:$H$"&amp;$C$9),Analysis!Q82,INDIRECT("'Output 6'!$Q$4:$Q$"&amp;$C$9))
+SUMIF(INDIRECT("'Output 7'!$H$4:$H$"&amp;$C$10),Analysis!Q82,INDIRECT("'Output 7'!$Q$4:$Q$"&amp;$C$10))
+SUMIF(INDIRECT("'Output 8'!$H$4:$H$"&amp;$C$11),Analysis!Q82,INDIRECT("'Output 8'!$Q$4:$Q$"&amp;$C$11))
+SUMIF(INDIRECT("'Output 9'!$H$4:$H$"&amp;$C$12),Analysis!Q82,INDIRECT("'Output 9'!$Q$4:$Q$"&amp;$C$12))
+SUMIF(INDIRECT("'Output 10'!$H$4:$H$"&amp;$C$13),Analysis!Q82,INDIRECT("'Output 10'!$Q$4:$Q$"&amp;$C$13))</f>
        <v>0</v>
      </c>
      <c r="T82" s="5">
        <f ca="1">SUMIF(INDIRECT("'Output 1'!$H$4:$H$"&amp;$C$4),Analysis!Q82,INDIRECT("'Output 1'!$U$4:$U$"&amp;$C$4))
+SUMIF(INDIRECT("'Output 2'!$H$4:$H$"&amp;$C$5),Analysis!Q82,INDIRECT("'Output 2'!$U$4:$U$"&amp;$C$5))
+SUMIF(INDIRECT("'Output 3'!$H$4:$H$"&amp;$C$6),Analysis!Q82,INDIRECT("'Output 3'!$U$4:$U$"&amp;$C$6))
+SUMIF(INDIRECT("'Output 4'!$H$4:$H$"&amp;$C$7),Analysis!Q82,INDIRECT("'Output 4'!$U$4:$U$"&amp;$C$7))
+SUMIF(INDIRECT("'Output 5'!$H$4:$H$"&amp;$C$8),Analysis!Q82,INDIRECT("'Output 5'!$U$4:$U$"&amp;$C$8))
+SUMIF(INDIRECT("'Output 6'!$H$4:$H$"&amp;$C$9),Analysis!Q82,INDIRECT("'Output 6'!$U$4:$U$"&amp;$C$9))
+SUMIF(INDIRECT("'Output 7'!$H$4:$H$"&amp;$C$10),Analysis!Q82,INDIRECT("'Output 7'!$U$4:$U$"&amp;$C$10))
+SUMIF(INDIRECT("'Output 8'!$H$4:$H$"&amp;$C$11),Analysis!Q82,INDIRECT("'Output 8'!$U$4:$U$"&amp;$C$11))
+SUMIF(INDIRECT("'Output 9'!$H$4:$H$"&amp;$C$12),Analysis!Q82,INDIRECT("'Output 9'!$U$4:$U$"&amp;$C$12))
+SUMIF(INDIRECT("'Output 10'!$H$4:$H$"&amp;$C$13),Analysis!Q82,INDIRECT("'Output 10'!$U$4:$U$"&amp;$C$13))</f>
        <v>0</v>
      </c>
      <c r="U82" s="5">
        <f ca="1">SUMIF(INDIRECT("'Output 1'!$H$4:$H$"&amp;$C$4),Analysis!Q82,INDIRECT("'Output 1'!$Y$4:$Y$"&amp;$C$4))
+SUMIF(INDIRECT("'Output 2'!$H$4:$H$"&amp;$C$5),Analysis!Q82,INDIRECT("'Output 2'!$Y$4:$Y$"&amp;$C$5))
+SUMIF(INDIRECT("'Output 3'!$H$4:$H$"&amp;$C$6),Analysis!Q82,INDIRECT("'Output 3'!$Y$4:$Y$"&amp;$C$6))
+SUMIF(INDIRECT("'Output 4'!$H$4:$H$"&amp;$C$7),Analysis!Q82,INDIRECT("'Output 4'!$Y$4:$Y$"&amp;$C$7))
+SUMIF(INDIRECT("'Output 5'!$H$4:$H$"&amp;$C$8),Analysis!Q82,INDIRECT("'Output 5'!$Y$4:$Y$"&amp;$C$8))
+SUMIF(INDIRECT("'Output 6'!$H$4:$H$"&amp;$C$9),Analysis!Q82,INDIRECT("'Output 6'!$Y$4:$Y$"&amp;$C$9))
+SUMIF(INDIRECT("'Output 7'!$H$4:$H$"&amp;$C$10),Analysis!Q82,INDIRECT("'Output 7'!$Y$4:$Y$"&amp;$C$10))
+SUMIF(INDIRECT("'Output 8'!$H$4:$H$"&amp;$C$11),Analysis!Q82,INDIRECT("'Output 8'!$Y$4:$Y$"&amp;$C$11))
+SUMIF(INDIRECT("'Output 9'!$H$4:$H$"&amp;$C$12),Analysis!Q82,INDIRECT("'Output 9'!$Y$4:$Y$"&amp;$C$12))
+SUMIF(INDIRECT("'Output 10'!$H$4:$H$"&amp;$C$13),Analysis!Q82,INDIRECT("'Output 10'!$Y$4:$Y$"&amp;$C$13))</f>
        <v>0</v>
      </c>
      <c r="V82" s="25"/>
      <c r="W82" s="5">
        <f>SUMIF('Unplanned Outputs'!$E$4:$E$498,Analysis!$Q82,'Unplanned Outputs'!$J$4:$J$498)</f>
        <v>0</v>
      </c>
      <c r="X82" s="5">
        <f>SUMIF('Unplanned Outputs'!$E$4:$E$498,Analysis!$Q82,'Unplanned Outputs'!$N$4:$N$498)</f>
        <v>0</v>
      </c>
      <c r="Y82" s="5">
        <f>SUMIF('Unplanned Outputs'!$E$4:$E$498,Analysis!$Q82,'Unplanned Outputs'!$R$4:$R$498)</f>
        <v>0</v>
      </c>
      <c r="Z82" s="5">
        <f>SUMIF('Unplanned Outputs'!$E$4:$E$498,Analysis!$Q82,'Unplanned Outputs'!$V$4:$V$498)</f>
        <v>0</v>
      </c>
      <c r="AA82" s="13"/>
      <c r="AB82" s="29">
        <f t="shared" ca="1" si="15"/>
        <v>0</v>
      </c>
      <c r="AC82" s="29">
        <f t="shared" si="16"/>
        <v>0</v>
      </c>
      <c r="AD82" s="41">
        <f t="shared" ca="1" si="17"/>
        <v>0</v>
      </c>
      <c r="AE82" s="49">
        <f ca="1">SUMIF(INDIRECT("'Output 1'!$H$5:$H$"&amp;$C$4),Analysis!$Q82,INDIRECT("'Output 1'!$F$5:$F$"&amp;$C$4))
+SUMIF(INDIRECT("'Output 2'!$H$5:$H$"&amp;$C$5),Analysis!$Q82,INDIRECT("'Output 2'!$F$5:$F$"&amp;$C$5))
+SUMIF(INDIRECT("'Output 3'!$H$5:$H$"&amp;$C$6),Analysis!$Q82,INDIRECT("'Output 3'!$F$5:$F$"&amp;$C$6))
+SUMIF(INDIRECT("'Output 4'!$H$5:$H$"&amp;$C$7),Analysis!$Q82,INDIRECT("'Output 4'!$F$5:$F$"&amp;$C$7))
+SUMIF(INDIRECT("'Output 5'!$H$5:$H$"&amp;$C$8),Analysis!$Q82,INDIRECT("'Output 5'!$F$5:$F$"&amp;$C$8))
+SUMIF(INDIRECT("'Output 6'!$H$5:$H$"&amp;$C$9),Analysis!$Q82,INDIRECT("'Output 6'!$F$5:$F$"&amp;$C$9))
+SUMIF(INDIRECT("'Output 7'!$H$5:$H$"&amp;$C$10),Analysis!$Q82,INDIRECT("'Output 7'!$F$5:$F$"&amp;$C$10))
+SUMIF(INDIRECT("'Output 8'!$H$5:$H$"&amp;$C$11),Analysis!$Q82,INDIRECT("'Output 8'!$F$5:$F$"&amp;$C$11))
+SUMIF(INDIRECT("'Output 9'!$H$5:$H$"&amp;$C$12),Analysis!$Q82,INDIRECT("'Output 9'!$F$5:$F$"&amp;$C$12))
+SUMIF(INDIRECT("'Output 10'!$H$5:$H$"&amp;$C$13),Analysis!$Q82,INDIRECT("'Output 10'!$F$5:$F$"&amp;$C$13))</f>
        <v>0</v>
      </c>
      <c r="AJ82" s="5"/>
      <c r="AK82" s="5"/>
      <c r="AL82" s="5"/>
    </row>
    <row r="83" spans="17:38">
      <c r="Q83" s="25" t="s">
        <v>798</v>
      </c>
      <c r="R83" s="5">
        <f ca="1">SUMIF(INDIRECT("'Output 1'!$H$4:$H$"&amp;$C$4),Analysis!Q83,INDIRECT("'Output 1'!$m$4:$m$"&amp;$C$4))
+SUMIF(INDIRECT("'Output 2'!$H$4:$H$"&amp;$C$5),Analysis!Q83,INDIRECT("'Output 2'!$m$4:$m$"&amp;$C$5))
+SUMIF(INDIRECT("'Output 3'!$H$4:$H$"&amp;$C$6),Analysis!Q83,INDIRECT("'Output 3'!$m$4:$m$"&amp;$C$6))
+SUMIF(INDIRECT("'Output 4'!$H$4:$H$"&amp;$C$7),Analysis!Q83,INDIRECT("'Output 4'!$m$4:$m$"&amp;$C$7))
+SUMIF(INDIRECT("'Output 5'!$H$4:$H$"&amp;$C$8),Analysis!Q83,INDIRECT("'Output 5'!$m$4:$m$"&amp;$C$8))
+SUMIF(INDIRECT("'Output 6'!$H$4:$H$"&amp;$C$9),Analysis!Q83,INDIRECT("'Output 6'!$m$4:$m$"&amp;$C$9))
+SUMIF(INDIRECT("'Output 7'!$H$4:$H$"&amp;$C$10),Analysis!Q83,INDIRECT("'Output 7'!$m$4:$m$"&amp;$C$10))
+SUMIF(INDIRECT("'Output 8'!$H$4:$H$"&amp;$C$11),Analysis!Q83,INDIRECT("'Output 8'!$m$4:$m$"&amp;$C$11))
+SUMIF(INDIRECT("'Output 9'!$H$4:$H$"&amp;$C$12),Analysis!Q83,INDIRECT("'Output 9'!$m$4:$m$"&amp;$C$12))
+SUMIF(INDIRECT("'Output 10'!$H$4:$H$"&amp;$C$13),Analysis!Q83,INDIRECT("'Output 10'!$m$4:$m$"&amp;$C$13))</f>
        <v>0</v>
      </c>
      <c r="S83" s="5">
        <f ca="1">SUMIF(INDIRECT("'Output 1'!$H$4:$H$"&amp;$C$4),Analysis!Q83,INDIRECT("'Output 1'!$Q$4:$Q$"&amp;$C$4))
+SUMIF(INDIRECT("'Output 2'!$H$4:$H$"&amp;$C$5),Analysis!Q83,INDIRECT("'Output 2'!$Q$4:$Q$"&amp;$C$5))
+SUMIF(INDIRECT("'Output 3'!$H$4:$H$"&amp;$C$6),Analysis!Q83,INDIRECT("'Output 3'!$Q$4:$Q$"&amp;$C$6))
+SUMIF(INDIRECT("'Output 4'!$H$4:$H$"&amp;$C$7),Analysis!Q83,INDIRECT("'Output 4'!$Q$4:$Q$"&amp;$C$7))
+SUMIF(INDIRECT("'Output 5'!$H$4:$H$"&amp;$C$8),Analysis!Q83,INDIRECT("'Output 5'!$Q$4:$Q$"&amp;$C$8))
+SUMIF(INDIRECT("'Output 6'!$H$4:$H$"&amp;$C$9),Analysis!Q83,INDIRECT("'Output 6'!$Q$4:$Q$"&amp;$C$9))
+SUMIF(INDIRECT("'Output 7'!$H$4:$H$"&amp;$C$10),Analysis!Q83,INDIRECT("'Output 7'!$Q$4:$Q$"&amp;$C$10))
+SUMIF(INDIRECT("'Output 8'!$H$4:$H$"&amp;$C$11),Analysis!Q83,INDIRECT("'Output 8'!$Q$4:$Q$"&amp;$C$11))
+SUMIF(INDIRECT("'Output 9'!$H$4:$H$"&amp;$C$12),Analysis!Q83,INDIRECT("'Output 9'!$Q$4:$Q$"&amp;$C$12))
+SUMIF(INDIRECT("'Output 10'!$H$4:$H$"&amp;$C$13),Analysis!Q83,INDIRECT("'Output 10'!$Q$4:$Q$"&amp;$C$13))</f>
        <v>0</v>
      </c>
      <c r="T83" s="5">
        <f ca="1">SUMIF(INDIRECT("'Output 1'!$H$4:$H$"&amp;$C$4),Analysis!Q83,INDIRECT("'Output 1'!$U$4:$U$"&amp;$C$4))
+SUMIF(INDIRECT("'Output 2'!$H$4:$H$"&amp;$C$5),Analysis!Q83,INDIRECT("'Output 2'!$U$4:$U$"&amp;$C$5))
+SUMIF(INDIRECT("'Output 3'!$H$4:$H$"&amp;$C$6),Analysis!Q83,INDIRECT("'Output 3'!$U$4:$U$"&amp;$C$6))
+SUMIF(INDIRECT("'Output 4'!$H$4:$H$"&amp;$C$7),Analysis!Q83,INDIRECT("'Output 4'!$U$4:$U$"&amp;$C$7))
+SUMIF(INDIRECT("'Output 5'!$H$4:$H$"&amp;$C$8),Analysis!Q83,INDIRECT("'Output 5'!$U$4:$U$"&amp;$C$8))
+SUMIF(INDIRECT("'Output 6'!$H$4:$H$"&amp;$C$9),Analysis!Q83,INDIRECT("'Output 6'!$U$4:$U$"&amp;$C$9))
+SUMIF(INDIRECT("'Output 7'!$H$4:$H$"&amp;$C$10),Analysis!Q83,INDIRECT("'Output 7'!$U$4:$U$"&amp;$C$10))
+SUMIF(INDIRECT("'Output 8'!$H$4:$H$"&amp;$C$11),Analysis!Q83,INDIRECT("'Output 8'!$U$4:$U$"&amp;$C$11))
+SUMIF(INDIRECT("'Output 9'!$H$4:$H$"&amp;$C$12),Analysis!Q83,INDIRECT("'Output 9'!$U$4:$U$"&amp;$C$12))
+SUMIF(INDIRECT("'Output 10'!$H$4:$H$"&amp;$C$13),Analysis!Q83,INDIRECT("'Output 10'!$U$4:$U$"&amp;$C$13))</f>
        <v>0</v>
      </c>
      <c r="U83" s="5">
        <f ca="1">SUMIF(INDIRECT("'Output 1'!$H$4:$H$"&amp;$C$4),Analysis!Q83,INDIRECT("'Output 1'!$Y$4:$Y$"&amp;$C$4))
+SUMIF(INDIRECT("'Output 2'!$H$4:$H$"&amp;$C$5),Analysis!Q83,INDIRECT("'Output 2'!$Y$4:$Y$"&amp;$C$5))
+SUMIF(INDIRECT("'Output 3'!$H$4:$H$"&amp;$C$6),Analysis!Q83,INDIRECT("'Output 3'!$Y$4:$Y$"&amp;$C$6))
+SUMIF(INDIRECT("'Output 4'!$H$4:$H$"&amp;$C$7),Analysis!Q83,INDIRECT("'Output 4'!$Y$4:$Y$"&amp;$C$7))
+SUMIF(INDIRECT("'Output 5'!$H$4:$H$"&amp;$C$8),Analysis!Q83,INDIRECT("'Output 5'!$Y$4:$Y$"&amp;$C$8))
+SUMIF(INDIRECT("'Output 6'!$H$4:$H$"&amp;$C$9),Analysis!Q83,INDIRECT("'Output 6'!$Y$4:$Y$"&amp;$C$9))
+SUMIF(INDIRECT("'Output 7'!$H$4:$H$"&amp;$C$10),Analysis!Q83,INDIRECT("'Output 7'!$Y$4:$Y$"&amp;$C$10))
+SUMIF(INDIRECT("'Output 8'!$H$4:$H$"&amp;$C$11),Analysis!Q83,INDIRECT("'Output 8'!$Y$4:$Y$"&amp;$C$11))
+SUMIF(INDIRECT("'Output 9'!$H$4:$H$"&amp;$C$12),Analysis!Q83,INDIRECT("'Output 9'!$Y$4:$Y$"&amp;$C$12))
+SUMIF(INDIRECT("'Output 10'!$H$4:$H$"&amp;$C$13),Analysis!Q83,INDIRECT("'Output 10'!$Y$4:$Y$"&amp;$C$13))</f>
        <v>0</v>
      </c>
      <c r="V83" s="25"/>
      <c r="W83" s="5">
        <f>SUMIF('Unplanned Outputs'!$E$4:$E$498,Analysis!$Q83,'Unplanned Outputs'!$J$4:$J$498)</f>
        <v>0</v>
      </c>
      <c r="X83" s="5">
        <f>SUMIF('Unplanned Outputs'!$E$4:$E$498,Analysis!$Q83,'Unplanned Outputs'!$N$4:$N$498)</f>
        <v>0</v>
      </c>
      <c r="Y83" s="5">
        <f>SUMIF('Unplanned Outputs'!$E$4:$E$498,Analysis!$Q83,'Unplanned Outputs'!$R$4:$R$498)</f>
        <v>0</v>
      </c>
      <c r="Z83" s="5">
        <f>SUMIF('Unplanned Outputs'!$E$4:$E$498,Analysis!$Q83,'Unplanned Outputs'!$V$4:$V$498)</f>
        <v>0</v>
      </c>
      <c r="AA83" s="13"/>
      <c r="AB83" s="29">
        <f t="shared" ca="1" si="15"/>
        <v>0</v>
      </c>
      <c r="AC83" s="29">
        <f t="shared" si="16"/>
        <v>0</v>
      </c>
      <c r="AD83" s="41">
        <f t="shared" ca="1" si="17"/>
        <v>0</v>
      </c>
      <c r="AE83" s="50">
        <f ca="1">SUMIF(INDIRECT("'Output 1'!$H$5:$H$"&amp;$C$4),Analysis!$Q83,INDIRECT("'Output 1'!$F$5:$F$"&amp;$C$4))
+SUMIF(INDIRECT("'Output 2'!$H$5:$H$"&amp;$C$5),Analysis!$Q83,INDIRECT("'Output 2'!$F$5:$F$"&amp;$C$5))
+SUMIF(INDIRECT("'Output 3'!$H$5:$H$"&amp;$C$6),Analysis!$Q83,INDIRECT("'Output 3'!$F$5:$F$"&amp;$C$6))
+SUMIF(INDIRECT("'Output 4'!$H$5:$H$"&amp;$C$7),Analysis!$Q83,INDIRECT("'Output 4'!$F$5:$F$"&amp;$C$7))
+SUMIF(INDIRECT("'Output 5'!$H$5:$H$"&amp;$C$8),Analysis!$Q83,INDIRECT("'Output 5'!$F$5:$F$"&amp;$C$8))
+SUMIF(INDIRECT("'Output 6'!$H$5:$H$"&amp;$C$9),Analysis!$Q83,INDIRECT("'Output 6'!$F$5:$F$"&amp;$C$9))
+SUMIF(INDIRECT("'Output 7'!$H$5:$H$"&amp;$C$10),Analysis!$Q83,INDIRECT("'Output 7'!$F$5:$F$"&amp;$C$10))
+SUMIF(INDIRECT("'Output 8'!$H$5:$H$"&amp;$C$11),Analysis!$Q83,INDIRECT("'Output 8'!$F$5:$F$"&amp;$C$11))
+SUMIF(INDIRECT("'Output 9'!$H$5:$H$"&amp;$C$12),Analysis!$Q83,INDIRECT("'Output 9'!$F$5:$F$"&amp;$C$12))
+SUMIF(INDIRECT("'Output 10'!$H$5:$H$"&amp;$C$13),Analysis!$Q83,INDIRECT("'Output 10'!$F$5:$F$"&amp;$C$13))</f>
        <v>0</v>
      </c>
      <c r="AJ83" s="5"/>
      <c r="AK83" s="5"/>
      <c r="AL83" s="5"/>
    </row>
  </sheetData>
  <mergeCells count="7">
    <mergeCell ref="AJ2:AL2"/>
    <mergeCell ref="A1:C2"/>
    <mergeCell ref="E1:O2"/>
    <mergeCell ref="W2:Y2"/>
    <mergeCell ref="R2:T2"/>
    <mergeCell ref="AB2:AE2"/>
    <mergeCell ref="R1:AE1"/>
  </mergeCells>
  <phoneticPr fontId="13" type="noConversion"/>
  <conditionalFormatting sqref="F4:F35">
    <cfRule type="notContainsText" dxfId="6" priority="9" operator="notContains" text="O.">
      <formula>ISERROR(SEARCH("O.",F4))</formula>
    </cfRule>
  </conditionalFormatting>
  <conditionalFormatting sqref="F4:G34 L4:O25 L26:L34 M26:O40">
    <cfRule type="containsErrors" dxfId="5" priority="12">
      <formula>ISERROR(F4)</formula>
    </cfRule>
  </conditionalFormatting>
  <conditionalFormatting sqref="G4:K34">
    <cfRule type="cellIs" dxfId="4" priority="2" operator="greaterThanOrEqual">
      <formula>1</formula>
    </cfRule>
  </conditionalFormatting>
  <conditionalFormatting sqref="H4:K34">
    <cfRule type="containsErrors" dxfId="3" priority="3">
      <formula>ISERROR(H4)</formula>
    </cfRule>
  </conditionalFormatting>
  <conditionalFormatting sqref="L4:O25 L26:L34 M26:O40">
    <cfRule type="cellIs" dxfId="2" priority="7" operator="greaterThanOrEqual">
      <formula>1</formula>
    </cfRule>
  </conditionalFormatting>
  <conditionalFormatting sqref="R4:Z83 AB4:AE83">
    <cfRule type="cellIs" dxfId="1" priority="11" operator="equal">
      <formula>0</formula>
    </cfRule>
  </conditionalFormatting>
  <conditionalFormatting sqref="AJ4:AL83">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I91"/>
  <sheetViews>
    <sheetView zoomScale="85" zoomScaleNormal="85" workbookViewId="0">
      <pane ySplit="1" topLeftCell="A77" activePane="bottomLeft" state="frozen"/>
      <selection pane="bottomLeft" activeCell="B92" sqref="B92"/>
    </sheetView>
  </sheetViews>
  <sheetFormatPr defaultRowHeight="14.45"/>
  <cols>
    <col min="1" max="1" width="9" customWidth="1"/>
    <col min="2" max="2" width="73.42578125" customWidth="1"/>
    <col min="3" max="3" width="72.5703125" customWidth="1"/>
    <col min="5" max="5" width="46.85546875" customWidth="1"/>
    <col min="6" max="6" width="31.42578125" customWidth="1"/>
  </cols>
  <sheetData>
    <row r="1" spans="1:9">
      <c r="A1" s="32" t="s">
        <v>5</v>
      </c>
      <c r="B1" s="33" t="s">
        <v>6</v>
      </c>
      <c r="C1" s="33" t="s">
        <v>7</v>
      </c>
      <c r="E1" s="53" t="s">
        <v>8</v>
      </c>
      <c r="F1" s="109" t="s">
        <v>9</v>
      </c>
      <c r="G1" s="110" t="s">
        <v>10</v>
      </c>
      <c r="H1" s="110"/>
      <c r="I1" s="110"/>
    </row>
    <row r="2" spans="1:9">
      <c r="A2" s="54">
        <v>44470</v>
      </c>
      <c r="B2" s="34"/>
      <c r="C2" s="34"/>
      <c r="E2" t="s">
        <v>11</v>
      </c>
      <c r="F2" t="s">
        <v>12</v>
      </c>
      <c r="G2" s="55" t="s">
        <v>13</v>
      </c>
    </row>
    <row r="3" spans="1:9">
      <c r="A3" s="54">
        <v>44501</v>
      </c>
      <c r="B3" s="34"/>
      <c r="C3" s="55"/>
      <c r="E3" t="s">
        <v>14</v>
      </c>
      <c r="F3" t="s">
        <v>15</v>
      </c>
      <c r="G3" s="55" t="s">
        <v>16</v>
      </c>
    </row>
    <row r="4" spans="1:9">
      <c r="A4" s="54">
        <v>44531</v>
      </c>
      <c r="B4" s="34"/>
      <c r="C4" s="35"/>
      <c r="E4" t="s">
        <v>17</v>
      </c>
      <c r="F4" t="s">
        <v>18</v>
      </c>
      <c r="G4" s="55" t="s">
        <v>19</v>
      </c>
    </row>
    <row r="5" spans="1:9" ht="13.5" customHeight="1">
      <c r="A5" s="54">
        <v>44562</v>
      </c>
      <c r="B5" s="36"/>
      <c r="C5" s="35"/>
      <c r="E5" t="s">
        <v>20</v>
      </c>
      <c r="F5" s="162" t="s">
        <v>21</v>
      </c>
      <c r="G5" s="161" t="s">
        <v>22</v>
      </c>
    </row>
    <row r="6" spans="1:9">
      <c r="A6" s="54">
        <v>44593</v>
      </c>
      <c r="B6" s="36"/>
      <c r="C6" s="35"/>
      <c r="E6" t="s">
        <v>23</v>
      </c>
      <c r="F6" t="s">
        <v>15</v>
      </c>
      <c r="G6" s="55" t="s">
        <v>24</v>
      </c>
    </row>
    <row r="7" spans="1:9">
      <c r="A7" s="54">
        <v>44621</v>
      </c>
      <c r="B7" s="34"/>
      <c r="C7" s="38"/>
      <c r="E7" t="s">
        <v>25</v>
      </c>
      <c r="F7" t="s">
        <v>15</v>
      </c>
      <c r="G7" s="55" t="s">
        <v>26</v>
      </c>
    </row>
    <row r="8" spans="1:9">
      <c r="A8" s="54">
        <v>44652</v>
      </c>
      <c r="B8" s="34"/>
      <c r="C8" s="34"/>
      <c r="E8" t="s">
        <v>27</v>
      </c>
      <c r="F8" t="s">
        <v>15</v>
      </c>
      <c r="G8" s="55" t="s">
        <v>28</v>
      </c>
    </row>
    <row r="9" spans="1:9">
      <c r="A9" s="54">
        <v>44682</v>
      </c>
      <c r="B9" s="36"/>
      <c r="C9" s="34"/>
    </row>
    <row r="10" spans="1:9">
      <c r="A10" s="54">
        <v>44713</v>
      </c>
      <c r="B10" s="34"/>
      <c r="C10" s="37"/>
    </row>
    <row r="11" spans="1:9">
      <c r="A11" s="54">
        <v>44743</v>
      </c>
      <c r="B11" s="34"/>
      <c r="C11" s="34"/>
    </row>
    <row r="12" spans="1:9">
      <c r="A12" s="54">
        <v>44774</v>
      </c>
      <c r="B12" s="34"/>
      <c r="C12" s="34"/>
    </row>
    <row r="13" spans="1:9">
      <c r="A13" s="54">
        <v>44805</v>
      </c>
      <c r="B13" s="34"/>
      <c r="C13" s="34"/>
    </row>
    <row r="14" spans="1:9">
      <c r="A14" s="54">
        <v>44835</v>
      </c>
      <c r="B14" s="34"/>
      <c r="C14" s="34"/>
    </row>
    <row r="15" spans="1:9">
      <c r="A15" s="165">
        <v>44866</v>
      </c>
      <c r="B15" s="155" t="s">
        <v>29</v>
      </c>
      <c r="C15" s="55" t="s">
        <v>30</v>
      </c>
    </row>
    <row r="16" spans="1:9">
      <c r="A16" s="165"/>
      <c r="B16" s="155" t="s">
        <v>31</v>
      </c>
      <c r="C16" s="34"/>
    </row>
    <row r="17" spans="1:3">
      <c r="A17" s="165"/>
      <c r="B17" s="155" t="s">
        <v>32</v>
      </c>
      <c r="C17" s="55" t="s">
        <v>33</v>
      </c>
    </row>
    <row r="18" spans="1:3">
      <c r="A18" s="165"/>
      <c r="B18" s="155" t="s">
        <v>34</v>
      </c>
      <c r="C18" s="55" t="s">
        <v>35</v>
      </c>
    </row>
    <row r="19" spans="1:3">
      <c r="A19" s="165"/>
      <c r="B19" s="155" t="s">
        <v>36</v>
      </c>
      <c r="C19" s="34"/>
    </row>
    <row r="20" spans="1:3">
      <c r="A20" s="165">
        <v>44896</v>
      </c>
      <c r="B20" s="34" t="s">
        <v>37</v>
      </c>
      <c r="C20" s="34"/>
    </row>
    <row r="21" spans="1:3">
      <c r="A21" s="165"/>
      <c r="B21" s="34" t="s">
        <v>38</v>
      </c>
      <c r="C21" s="34"/>
    </row>
    <row r="22" spans="1:3">
      <c r="A22" s="165"/>
      <c r="B22" s="34" t="s">
        <v>39</v>
      </c>
      <c r="C22" s="34"/>
    </row>
    <row r="23" spans="1:3">
      <c r="A23" s="165"/>
      <c r="B23" s="34" t="s">
        <v>40</v>
      </c>
      <c r="C23" s="34"/>
    </row>
    <row r="24" spans="1:3">
      <c r="A24" s="165">
        <v>44927</v>
      </c>
      <c r="B24" s="155" t="s">
        <v>41</v>
      </c>
      <c r="C24" s="34"/>
    </row>
    <row r="25" spans="1:3">
      <c r="A25" s="165"/>
      <c r="B25" s="155" t="s">
        <v>42</v>
      </c>
      <c r="C25" s="34"/>
    </row>
    <row r="26" spans="1:3">
      <c r="A26" s="165"/>
      <c r="B26" s="155" t="s">
        <v>43</v>
      </c>
      <c r="C26" s="34"/>
    </row>
    <row r="27" spans="1:3">
      <c r="A27" s="165"/>
      <c r="B27" s="155" t="s">
        <v>44</v>
      </c>
      <c r="C27" s="34"/>
    </row>
    <row r="28" spans="1:3">
      <c r="A28" s="165"/>
      <c r="B28" s="155" t="s">
        <v>45</v>
      </c>
      <c r="C28" s="34"/>
    </row>
    <row r="29" spans="1:3">
      <c r="A29" s="165"/>
      <c r="B29" s="155" t="s">
        <v>46</v>
      </c>
      <c r="C29" s="34"/>
    </row>
    <row r="30" spans="1:3">
      <c r="A30" s="165"/>
      <c r="B30" s="156" t="s">
        <v>47</v>
      </c>
      <c r="C30" s="34"/>
    </row>
    <row r="31" spans="1:3">
      <c r="A31" s="165"/>
      <c r="B31" s="155" t="s">
        <v>48</v>
      </c>
      <c r="C31" s="34"/>
    </row>
    <row r="32" spans="1:3">
      <c r="A32" s="165">
        <v>44958</v>
      </c>
      <c r="B32" s="34" t="s">
        <v>49</v>
      </c>
      <c r="C32" s="34"/>
    </row>
    <row r="33" spans="1:3">
      <c r="A33" s="165"/>
      <c r="B33" s="34" t="s">
        <v>50</v>
      </c>
      <c r="C33" s="34"/>
    </row>
    <row r="34" spans="1:3">
      <c r="A34" s="165"/>
      <c r="B34" s="34" t="s">
        <v>51</v>
      </c>
      <c r="C34" s="34"/>
    </row>
    <row r="35" spans="1:3">
      <c r="A35" s="165"/>
      <c r="B35" s="34" t="s">
        <v>52</v>
      </c>
      <c r="C35" s="34"/>
    </row>
    <row r="36" spans="1:3">
      <c r="A36" s="165"/>
      <c r="B36" s="34" t="s">
        <v>53</v>
      </c>
      <c r="C36" s="34"/>
    </row>
    <row r="37" spans="1:3">
      <c r="A37" s="165"/>
      <c r="B37" s="34" t="s">
        <v>54</v>
      </c>
      <c r="C37" s="34"/>
    </row>
    <row r="38" spans="1:3">
      <c r="A38" s="165"/>
      <c r="B38" s="34" t="s">
        <v>55</v>
      </c>
      <c r="C38" s="34"/>
    </row>
    <row r="39" spans="1:3">
      <c r="A39" s="165"/>
      <c r="B39" s="34" t="s">
        <v>56</v>
      </c>
      <c r="C39" s="34"/>
    </row>
    <row r="40" spans="1:3">
      <c r="A40" s="165"/>
      <c r="B40" s="34" t="s">
        <v>57</v>
      </c>
      <c r="C40" s="34"/>
    </row>
    <row r="41" spans="1:3">
      <c r="A41" s="165"/>
      <c r="B41" s="34" t="s">
        <v>58</v>
      </c>
      <c r="C41" s="34"/>
    </row>
    <row r="42" spans="1:3">
      <c r="A42" s="165"/>
      <c r="B42" s="34" t="s">
        <v>59</v>
      </c>
      <c r="C42" s="34"/>
    </row>
    <row r="43" spans="1:3">
      <c r="A43" s="165"/>
      <c r="B43" s="34" t="s">
        <v>60</v>
      </c>
      <c r="C43" s="34"/>
    </row>
    <row r="44" spans="1:3">
      <c r="A44" s="165"/>
      <c r="B44" s="34" t="s">
        <v>61</v>
      </c>
      <c r="C44" s="34"/>
    </row>
    <row r="45" spans="1:3">
      <c r="A45" s="165"/>
      <c r="B45" s="34" t="s">
        <v>62</v>
      </c>
      <c r="C45" s="34"/>
    </row>
    <row r="46" spans="1:3">
      <c r="A46" s="165"/>
      <c r="B46" s="34" t="s">
        <v>63</v>
      </c>
      <c r="C46" s="34"/>
    </row>
    <row r="47" spans="1:3">
      <c r="A47" s="165">
        <v>44986</v>
      </c>
      <c r="B47" s="155" t="s">
        <v>64</v>
      </c>
      <c r="C47" s="34"/>
    </row>
    <row r="48" spans="1:3">
      <c r="A48" s="165"/>
      <c r="B48" s="155" t="s">
        <v>65</v>
      </c>
      <c r="C48" s="34"/>
    </row>
    <row r="49" spans="1:3">
      <c r="A49" s="165"/>
      <c r="B49" s="155" t="s">
        <v>66</v>
      </c>
      <c r="C49" s="34"/>
    </row>
    <row r="50" spans="1:3">
      <c r="A50" s="165"/>
      <c r="B50" s="155" t="s">
        <v>67</v>
      </c>
      <c r="C50" s="34"/>
    </row>
    <row r="51" spans="1:3">
      <c r="A51" s="165"/>
      <c r="B51" s="155" t="s">
        <v>68</v>
      </c>
      <c r="C51" s="34"/>
    </row>
    <row r="52" spans="1:3">
      <c r="A52" s="165">
        <v>45017</v>
      </c>
      <c r="B52" s="34" t="s">
        <v>69</v>
      </c>
      <c r="C52" s="34"/>
    </row>
    <row r="53" spans="1:3">
      <c r="A53" s="165"/>
      <c r="B53" s="34" t="s">
        <v>70</v>
      </c>
      <c r="C53" s="34"/>
    </row>
    <row r="54" spans="1:3">
      <c r="A54" s="165"/>
      <c r="B54" s="34" t="s">
        <v>71</v>
      </c>
      <c r="C54" s="34"/>
    </row>
    <row r="55" spans="1:3">
      <c r="A55" s="165"/>
      <c r="B55" s="34" t="s">
        <v>72</v>
      </c>
      <c r="C55" s="34"/>
    </row>
    <row r="56" spans="1:3">
      <c r="A56" s="165"/>
      <c r="B56" s="34" t="s">
        <v>73</v>
      </c>
      <c r="C56" s="34"/>
    </row>
    <row r="57" spans="1:3">
      <c r="A57" s="165"/>
      <c r="B57" s="34" t="s">
        <v>74</v>
      </c>
      <c r="C57" s="34"/>
    </row>
    <row r="58" spans="1:3" ht="14.85" customHeight="1">
      <c r="A58" s="165">
        <v>45047</v>
      </c>
      <c r="B58" s="155" t="s">
        <v>75</v>
      </c>
      <c r="C58" s="34"/>
    </row>
    <row r="59" spans="1:3" ht="14.85" customHeight="1">
      <c r="A59" s="165"/>
      <c r="B59" s="13" t="s">
        <v>76</v>
      </c>
    </row>
    <row r="60" spans="1:3" ht="14.85" customHeight="1">
      <c r="A60" s="165"/>
      <c r="B60" s="13" t="s">
        <v>77</v>
      </c>
    </row>
    <row r="61" spans="1:3" ht="14.85" customHeight="1">
      <c r="A61" s="165"/>
      <c r="B61" s="13" t="s">
        <v>78</v>
      </c>
    </row>
    <row r="62" spans="1:3" ht="14.85" customHeight="1">
      <c r="A62" s="165"/>
      <c r="B62" s="13" t="s">
        <v>79</v>
      </c>
    </row>
    <row r="63" spans="1:3" ht="14.85" customHeight="1">
      <c r="A63" s="154"/>
      <c r="B63" t="s">
        <v>80</v>
      </c>
    </row>
    <row r="64" spans="1:3">
      <c r="A64" s="165">
        <v>45078</v>
      </c>
      <c r="B64" t="s">
        <v>81</v>
      </c>
    </row>
    <row r="65" spans="1:2">
      <c r="A65" s="165"/>
      <c r="B65" t="s">
        <v>82</v>
      </c>
    </row>
    <row r="66" spans="1:2">
      <c r="A66" s="165"/>
      <c r="B66" t="s">
        <v>83</v>
      </c>
    </row>
    <row r="67" spans="1:2">
      <c r="A67" s="165"/>
      <c r="B67" t="s">
        <v>84</v>
      </c>
    </row>
    <row r="68" spans="1:2" ht="14.85" customHeight="1">
      <c r="A68" s="165"/>
      <c r="B68" t="s">
        <v>85</v>
      </c>
    </row>
    <row r="69" spans="1:2" ht="14.85" customHeight="1">
      <c r="A69" s="165"/>
      <c r="B69" t="s">
        <v>86</v>
      </c>
    </row>
    <row r="70" spans="1:2" ht="14.85" customHeight="1">
      <c r="A70" s="165"/>
      <c r="B70" t="s">
        <v>87</v>
      </c>
    </row>
    <row r="71" spans="1:2">
      <c r="A71" s="165">
        <v>45108</v>
      </c>
      <c r="B71" s="13" t="s">
        <v>88</v>
      </c>
    </row>
    <row r="72" spans="1:2">
      <c r="A72" s="165"/>
      <c r="B72" s="13" t="s">
        <v>89</v>
      </c>
    </row>
    <row r="73" spans="1:2">
      <c r="A73" s="165"/>
      <c r="B73" s="13" t="s">
        <v>90</v>
      </c>
    </row>
    <row r="74" spans="1:2">
      <c r="A74" s="165"/>
      <c r="B74" s="13" t="s">
        <v>91</v>
      </c>
    </row>
    <row r="75" spans="1:2">
      <c r="A75" s="165"/>
      <c r="B75" s="13" t="s">
        <v>92</v>
      </c>
    </row>
    <row r="76" spans="1:2">
      <c r="A76" s="165"/>
      <c r="B76" s="13" t="s">
        <v>93</v>
      </c>
    </row>
    <row r="77" spans="1:2">
      <c r="A77" s="165"/>
      <c r="B77" s="13" t="s">
        <v>94</v>
      </c>
    </row>
    <row r="78" spans="1:2">
      <c r="A78" s="165"/>
      <c r="B78" s="13" t="s">
        <v>95</v>
      </c>
    </row>
    <row r="79" spans="1:2">
      <c r="A79" s="165"/>
      <c r="B79" s="13" t="s">
        <v>96</v>
      </c>
    </row>
    <row r="80" spans="1:2">
      <c r="A80" s="165"/>
      <c r="B80" s="13" t="s">
        <v>97</v>
      </c>
    </row>
    <row r="81" spans="1:2">
      <c r="B81" t="s">
        <v>98</v>
      </c>
    </row>
    <row r="82" spans="1:2">
      <c r="B82" t="s">
        <v>99</v>
      </c>
    </row>
    <row r="84" spans="1:2">
      <c r="A84" s="54">
        <v>45139</v>
      </c>
      <c r="B84" s="13"/>
    </row>
    <row r="85" spans="1:2">
      <c r="A85" s="54">
        <v>45170</v>
      </c>
      <c r="B85" t="s">
        <v>100</v>
      </c>
    </row>
    <row r="86" spans="1:2">
      <c r="A86" s="54"/>
      <c r="B86" t="s">
        <v>101</v>
      </c>
    </row>
    <row r="87" spans="1:2">
      <c r="B87" t="s">
        <v>102</v>
      </c>
    </row>
    <row r="88" spans="1:2">
      <c r="A88" s="54">
        <v>45200</v>
      </c>
      <c r="B88" s="13" t="s">
        <v>103</v>
      </c>
    </row>
    <row r="89" spans="1:2">
      <c r="A89" s="13"/>
      <c r="B89" s="13" t="s">
        <v>104</v>
      </c>
    </row>
    <row r="90" spans="1:2">
      <c r="B90" t="s">
        <v>105</v>
      </c>
    </row>
    <row r="91" spans="1:2">
      <c r="B91" t="s">
        <v>106</v>
      </c>
    </row>
  </sheetData>
  <mergeCells count="9">
    <mergeCell ref="A58:A62"/>
    <mergeCell ref="A64:A70"/>
    <mergeCell ref="A71:A80"/>
    <mergeCell ref="A52:A57"/>
    <mergeCell ref="A15:A19"/>
    <mergeCell ref="A20:A23"/>
    <mergeCell ref="A24:A31"/>
    <mergeCell ref="A32:A46"/>
    <mergeCell ref="A47:A51"/>
  </mergeCells>
  <conditionalFormatting sqref="F2:F10">
    <cfRule type="containsText" dxfId="38" priority="3" operator="containsText" text="N">
      <formula>NOT(ISERROR(SEARCH("N",F2)))</formula>
    </cfRule>
  </conditionalFormatting>
  <conditionalFormatting sqref="F2:F13">
    <cfRule type="containsText" dxfId="37" priority="1" operator="containsText" text="Y">
      <formula>NOT(ISERROR(SEARCH("Y",F2)))</formula>
    </cfRule>
  </conditionalFormatting>
  <hyperlinks>
    <hyperlink ref="C18" r:id="rId1" xr:uid="{65A19B42-9B3B-48AF-9A86-994C8CA04A6C}"/>
    <hyperlink ref="C17" r:id="rId2" xr:uid="{B0F2D725-747B-466D-90A7-F046BA30F2A8}"/>
    <hyperlink ref="C15" r:id="rId3" xr:uid="{33461DD7-6097-44DF-8657-AE2692870A5D}"/>
    <hyperlink ref="G5" r:id="rId4" xr:uid="{E9574039-3E0B-423E-9F37-83E0D9D6370B}"/>
    <hyperlink ref="G6" r:id="rId5" xr:uid="{5594170F-651A-4FF2-89A9-08239D98DFDF}"/>
    <hyperlink ref="G4" r:id="rId6" xr:uid="{066C09AE-CB1B-4D6B-A920-F0C8CEBA868B}"/>
    <hyperlink ref="G3" r:id="rId7" xr:uid="{798CC78A-1F3E-425A-8AC5-8358B7369ACE}"/>
    <hyperlink ref="G2" r:id="rId8" xr:uid="{987B0485-8871-4C1C-A136-1BD849FEFCD3}"/>
    <hyperlink ref="G8" r:id="rId9" xr:uid="{92BEAA31-DD4D-4CC4-AC02-6408961855C7}"/>
    <hyperlink ref="G7" r:id="rId10" xr:uid="{04EB9DF7-AB48-4D06-B342-A958F43AC658}"/>
  </hyperlinks>
  <pageMargins left="0.7" right="0.7" top="0.75" bottom="0.75" header="0.3" footer="0.3"/>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2"/>
  <sheetViews>
    <sheetView zoomScale="85" zoomScaleNormal="85" workbookViewId="0">
      <selection activeCell="B1" sqref="B1:J2"/>
    </sheetView>
  </sheetViews>
  <sheetFormatPr defaultColWidth="8.85546875" defaultRowHeight="14.45"/>
  <cols>
    <col min="1" max="1" width="16" style="2" customWidth="1"/>
    <col min="2" max="2" width="9.140625" style="2" customWidth="1"/>
    <col min="3" max="3" width="22.42578125" style="3" customWidth="1"/>
    <col min="4" max="4" width="11.85546875" style="3" customWidth="1"/>
    <col min="5" max="5" width="44.140625" style="3" customWidth="1"/>
    <col min="6" max="6" width="11.140625" style="3" customWidth="1"/>
    <col min="7" max="8" width="15.140625" style="3" customWidth="1"/>
    <col min="9" max="9" width="50.140625" style="3" customWidth="1"/>
    <col min="10" max="10" width="55.85546875" style="3" customWidth="1"/>
    <col min="11" max="11" width="18.5703125" customWidth="1"/>
    <col min="12" max="12" width="35.140625" customWidth="1"/>
    <col min="13" max="13" width="15.85546875" customWidth="1"/>
    <col min="14" max="14" width="47.140625" customWidth="1"/>
    <col min="15" max="16384" width="8.85546875" style="3"/>
  </cols>
  <sheetData>
    <row r="1" spans="1:10" ht="15.75" customHeight="1">
      <c r="A1" s="168" t="s">
        <v>107</v>
      </c>
      <c r="B1" s="169" t="s">
        <v>108</v>
      </c>
      <c r="C1" s="169"/>
      <c r="D1" s="169"/>
      <c r="E1" s="169"/>
      <c r="F1" s="169"/>
      <c r="G1" s="169"/>
      <c r="H1" s="169"/>
      <c r="I1" s="169"/>
      <c r="J1" s="169"/>
    </row>
    <row r="2" spans="1:10" ht="15.75" customHeight="1">
      <c r="A2" s="168"/>
      <c r="B2" s="169"/>
      <c r="C2" s="169"/>
      <c r="D2" s="169"/>
      <c r="E2" s="169"/>
      <c r="F2" s="169"/>
      <c r="G2" s="169"/>
      <c r="H2" s="169"/>
      <c r="I2" s="169"/>
      <c r="J2" s="169"/>
    </row>
    <row r="3" spans="1:10" ht="27.75" customHeight="1">
      <c r="A3" s="166" t="s">
        <v>109</v>
      </c>
      <c r="B3" s="166"/>
      <c r="C3" s="166"/>
      <c r="D3" s="167" t="s">
        <v>110</v>
      </c>
      <c r="E3" s="167"/>
      <c r="F3" s="167"/>
      <c r="G3" s="167"/>
      <c r="H3" s="167"/>
      <c r="I3" s="167"/>
      <c r="J3" s="167"/>
    </row>
    <row r="4" spans="1:10" ht="45.75" customHeight="1">
      <c r="A4" s="10"/>
      <c r="B4" s="10" t="s">
        <v>111</v>
      </c>
      <c r="C4" s="10" t="s">
        <v>112</v>
      </c>
      <c r="D4" s="10" t="s">
        <v>113</v>
      </c>
      <c r="E4" s="10" t="s">
        <v>114</v>
      </c>
      <c r="F4" s="10" t="s">
        <v>115</v>
      </c>
      <c r="G4" s="10" t="s">
        <v>116</v>
      </c>
      <c r="H4" s="10" t="s">
        <v>117</v>
      </c>
      <c r="I4" s="10" t="s">
        <v>118</v>
      </c>
      <c r="J4" s="10" t="s">
        <v>119</v>
      </c>
    </row>
    <row r="5" spans="1:10" ht="79.5" customHeight="1">
      <c r="A5" s="168" t="s">
        <v>109</v>
      </c>
      <c r="B5" s="172" t="s">
        <v>120</v>
      </c>
      <c r="C5" s="170" t="s">
        <v>121</v>
      </c>
      <c r="D5" s="19" t="s">
        <v>122</v>
      </c>
      <c r="E5" s="1" t="s">
        <v>123</v>
      </c>
      <c r="F5" s="2" t="s">
        <v>124</v>
      </c>
      <c r="G5" s="2" t="s">
        <v>125</v>
      </c>
      <c r="H5" s="2" t="s">
        <v>126</v>
      </c>
      <c r="I5" s="1" t="s">
        <v>127</v>
      </c>
      <c r="J5" s="23" t="s">
        <v>128</v>
      </c>
    </row>
    <row r="6" spans="1:10" ht="52.5" customHeight="1">
      <c r="A6" s="168"/>
      <c r="B6" s="172"/>
      <c r="C6" s="171"/>
      <c r="D6" s="15" t="s">
        <v>129</v>
      </c>
      <c r="E6" s="1" t="s">
        <v>130</v>
      </c>
      <c r="F6" s="2" t="s">
        <v>131</v>
      </c>
      <c r="G6" s="2" t="s">
        <v>125</v>
      </c>
      <c r="H6" s="2" t="s">
        <v>126</v>
      </c>
      <c r="I6" s="1" t="s">
        <v>132</v>
      </c>
      <c r="J6" s="23" t="s">
        <v>133</v>
      </c>
    </row>
    <row r="7" spans="1:10" ht="55.5" customHeight="1">
      <c r="A7" s="168"/>
      <c r="B7" s="172"/>
      <c r="C7" s="171"/>
      <c r="D7" s="15" t="s">
        <v>134</v>
      </c>
      <c r="E7" s="1" t="s">
        <v>135</v>
      </c>
      <c r="F7" s="2" t="s">
        <v>136</v>
      </c>
      <c r="G7" s="2" t="s">
        <v>137</v>
      </c>
      <c r="H7" s="2" t="s">
        <v>126</v>
      </c>
      <c r="I7" s="1" t="s">
        <v>138</v>
      </c>
      <c r="J7" s="23" t="s">
        <v>139</v>
      </c>
    </row>
    <row r="8" spans="1:10">
      <c r="F8"/>
      <c r="G8"/>
      <c r="H8"/>
      <c r="I8" s="47"/>
    </row>
    <row r="9" spans="1:10">
      <c r="F9"/>
      <c r="G9"/>
      <c r="H9"/>
      <c r="I9" s="47"/>
    </row>
    <row r="10" spans="1:10">
      <c r="F10"/>
      <c r="G10"/>
      <c r="H10"/>
      <c r="I10" s="47"/>
    </row>
    <row r="11" spans="1:10">
      <c r="F11"/>
      <c r="G11"/>
      <c r="H11"/>
      <c r="I11" s="47"/>
    </row>
    <row r="12" spans="1:10">
      <c r="F12"/>
      <c r="G12"/>
      <c r="H12"/>
      <c r="I12" s="47"/>
    </row>
    <row r="13" spans="1:10">
      <c r="F13"/>
      <c r="G13"/>
      <c r="H13"/>
      <c r="I13" s="47"/>
    </row>
    <row r="14" spans="1:10">
      <c r="F14"/>
      <c r="G14"/>
      <c r="H14"/>
      <c r="I14" s="47"/>
    </row>
    <row r="15" spans="1:10">
      <c r="F15"/>
      <c r="G15"/>
      <c r="H15"/>
    </row>
    <row r="16" spans="1:10">
      <c r="F16"/>
      <c r="G16" s="7"/>
      <c r="H16"/>
    </row>
    <row r="17" spans="6:8">
      <c r="F17"/>
      <c r="G17" s="39"/>
      <c r="H17"/>
    </row>
    <row r="18" spans="6:8">
      <c r="F18"/>
      <c r="G18" s="7"/>
      <c r="H18"/>
    </row>
    <row r="19" spans="6:8">
      <c r="F19"/>
      <c r="G19" s="7"/>
    </row>
    <row r="20" spans="6:8">
      <c r="F20"/>
      <c r="G20" s="7"/>
      <c r="H20"/>
    </row>
    <row r="21" spans="6:8">
      <c r="F21"/>
      <c r="G21" s="7"/>
      <c r="H21"/>
    </row>
    <row r="22" spans="6:8">
      <c r="G22"/>
      <c r="H22"/>
    </row>
    <row r="23" spans="6:8">
      <c r="G23"/>
      <c r="H23"/>
    </row>
    <row r="24" spans="6:8">
      <c r="G24"/>
      <c r="H24"/>
    </row>
    <row r="25" spans="6:8">
      <c r="G25" s="7"/>
      <c r="H25"/>
    </row>
    <row r="26" spans="6:8">
      <c r="G26"/>
    </row>
    <row r="27" spans="6:8">
      <c r="G27"/>
    </row>
    <row r="28" spans="6:8">
      <c r="G28"/>
    </row>
    <row r="29" spans="6:8">
      <c r="G29"/>
    </row>
    <row r="30" spans="6:8">
      <c r="G30"/>
    </row>
    <row r="31" spans="6:8">
      <c r="G31"/>
    </row>
    <row r="32" spans="6:8">
      <c r="G32"/>
    </row>
  </sheetData>
  <mergeCells count="7">
    <mergeCell ref="A3:C3"/>
    <mergeCell ref="D3:J3"/>
    <mergeCell ref="A1:A2"/>
    <mergeCell ref="B1:J2"/>
    <mergeCell ref="A5:A7"/>
    <mergeCell ref="C5:C7"/>
    <mergeCell ref="B5:B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Z28"/>
  <sheetViews>
    <sheetView topLeftCell="B1" zoomScale="85" zoomScaleNormal="85" workbookViewId="0">
      <pane xSplit="7" ySplit="3" topLeftCell="V4" activePane="bottomRight" state="frozen"/>
      <selection pane="bottomRight" activeCell="E8" sqref="E8"/>
      <selection pane="bottomLeft" activeCell="B4" sqref="B4"/>
      <selection pane="topRight" activeCell="I1" sqref="I1"/>
    </sheetView>
  </sheetViews>
  <sheetFormatPr defaultColWidth="8.85546875" defaultRowHeight="14.45"/>
  <cols>
    <col min="1" max="1" width="16.140625" style="13" customWidth="1"/>
    <col min="2" max="2" width="10.85546875" style="13" customWidth="1"/>
    <col min="3" max="3" width="23.42578125" style="13" customWidth="1"/>
    <col min="4" max="4" width="12" style="13" customWidth="1"/>
    <col min="5" max="5" width="52.42578125" style="13" customWidth="1"/>
    <col min="6" max="6" width="12.42578125" style="13" customWidth="1"/>
    <col min="7" max="7" width="15" style="13" customWidth="1"/>
    <col min="8" max="8" width="11.85546875" style="13" customWidth="1"/>
    <col min="9" max="9" width="67" style="13" customWidth="1"/>
    <col min="10" max="10" width="44.85546875" style="13" customWidth="1"/>
    <col min="11" max="11" width="9.85546875" style="14" customWidth="1"/>
    <col min="12" max="12" width="55" style="13" customWidth="1"/>
    <col min="13" max="13" width="9.85546875" style="14" customWidth="1"/>
    <col min="14" max="14" width="55.85546875" style="13" customWidth="1"/>
    <col min="15" max="15" width="9.85546875" style="14" customWidth="1"/>
    <col min="16" max="16" width="55.42578125" style="13" customWidth="1"/>
    <col min="17" max="17" width="10" style="14" customWidth="1"/>
    <col min="18" max="18" width="55.140625" style="13" customWidth="1"/>
    <col min="19" max="19" width="10.140625" style="13" customWidth="1"/>
    <col min="20" max="20" width="56" style="13" customWidth="1"/>
    <col min="21" max="21" width="10.140625" style="14" customWidth="1"/>
    <col min="22" max="22" width="55.42578125" style="13" customWidth="1"/>
    <col min="23" max="23" width="9.5703125" style="13" bestFit="1" customWidth="1"/>
    <col min="24" max="24" width="51.140625" style="13" customWidth="1"/>
    <col min="25" max="25" width="10.140625" style="13" customWidth="1"/>
    <col min="26" max="26" width="93.85546875" style="13" customWidth="1"/>
    <col min="27" max="16384" width="8.85546875" style="13"/>
  </cols>
  <sheetData>
    <row r="1" spans="1:26" ht="30" customHeight="1">
      <c r="A1" s="166" t="s">
        <v>140</v>
      </c>
      <c r="B1" s="166"/>
      <c r="C1" s="166"/>
      <c r="D1" s="167" t="s">
        <v>110</v>
      </c>
      <c r="E1" s="167"/>
      <c r="F1" s="167"/>
      <c r="G1" s="167"/>
      <c r="H1" s="167"/>
      <c r="I1" s="167"/>
      <c r="J1" s="167"/>
      <c r="K1" s="177" t="s">
        <v>141</v>
      </c>
      <c r="L1" s="177"/>
      <c r="M1" s="177"/>
      <c r="N1" s="177"/>
      <c r="O1" s="177"/>
      <c r="P1" s="177"/>
      <c r="Q1" s="177"/>
      <c r="R1" s="177"/>
      <c r="S1" s="177"/>
      <c r="T1" s="177"/>
      <c r="U1" s="177"/>
      <c r="V1" s="177"/>
      <c r="W1" s="177"/>
      <c r="X1" s="177"/>
      <c r="Y1" s="177"/>
      <c r="Z1" s="177"/>
    </row>
    <row r="2" spans="1:26" ht="15" customHeight="1">
      <c r="A2" s="16" t="s">
        <v>142</v>
      </c>
      <c r="B2" s="168" t="s">
        <v>143</v>
      </c>
      <c r="C2" s="168" t="s">
        <v>112</v>
      </c>
      <c r="D2" s="168" t="s">
        <v>144</v>
      </c>
      <c r="E2" s="168" t="s">
        <v>114</v>
      </c>
      <c r="F2" s="168" t="s">
        <v>145</v>
      </c>
      <c r="G2" s="168" t="s">
        <v>146</v>
      </c>
      <c r="H2" s="168" t="s">
        <v>147</v>
      </c>
      <c r="I2" s="168" t="s">
        <v>118</v>
      </c>
      <c r="J2" s="172" t="s">
        <v>148</v>
      </c>
      <c r="K2" s="168" t="s">
        <v>149</v>
      </c>
      <c r="L2" s="168"/>
      <c r="M2" s="172" t="s">
        <v>150</v>
      </c>
      <c r="N2" s="172"/>
      <c r="O2" s="168" t="s">
        <v>151</v>
      </c>
      <c r="P2" s="168"/>
      <c r="Q2" s="172" t="s">
        <v>152</v>
      </c>
      <c r="R2" s="172"/>
      <c r="S2" s="168" t="s">
        <v>153</v>
      </c>
      <c r="T2" s="168"/>
      <c r="U2" s="172" t="s">
        <v>154</v>
      </c>
      <c r="V2" s="172"/>
      <c r="W2" s="168" t="s">
        <v>155</v>
      </c>
      <c r="X2" s="168"/>
      <c r="Y2" s="172" t="s">
        <v>156</v>
      </c>
      <c r="Z2" s="172"/>
    </row>
    <row r="3" spans="1:26">
      <c r="A3" s="16">
        <f>COUNTIF(D4:D9,"&lt;&gt;")</f>
        <v>6</v>
      </c>
      <c r="B3" s="168"/>
      <c r="C3" s="168"/>
      <c r="D3" s="168"/>
      <c r="E3" s="168"/>
      <c r="F3" s="168"/>
      <c r="G3" s="168"/>
      <c r="H3" s="168"/>
      <c r="I3" s="168"/>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26" s="14" customFormat="1" ht="50.25" customHeight="1">
      <c r="A4" s="174" t="s">
        <v>158</v>
      </c>
      <c r="B4" s="175" t="s">
        <v>159</v>
      </c>
      <c r="C4" s="176" t="s">
        <v>160</v>
      </c>
      <c r="D4" s="60" t="s">
        <v>161</v>
      </c>
      <c r="E4" s="68" t="s">
        <v>162</v>
      </c>
      <c r="F4" s="76">
        <v>500000</v>
      </c>
      <c r="G4" s="63" t="s">
        <v>163</v>
      </c>
      <c r="H4" s="63" t="s">
        <v>164</v>
      </c>
      <c r="I4" s="77" t="s">
        <v>165</v>
      </c>
      <c r="J4" s="68" t="s">
        <v>166</v>
      </c>
      <c r="K4" s="78">
        <v>0</v>
      </c>
      <c r="L4" s="69" t="s">
        <v>167</v>
      </c>
      <c r="M4" s="70"/>
      <c r="N4" s="69"/>
      <c r="O4" s="79"/>
      <c r="P4" s="69"/>
      <c r="Q4" s="78"/>
      <c r="R4" s="69"/>
      <c r="S4" s="80">
        <v>500000</v>
      </c>
      <c r="T4" s="61" t="s">
        <v>168</v>
      </c>
      <c r="U4" s="80">
        <v>1000000</v>
      </c>
      <c r="V4" s="61" t="s">
        <v>169</v>
      </c>
      <c r="W4" s="80">
        <v>1500000</v>
      </c>
      <c r="X4" s="61" t="s">
        <v>170</v>
      </c>
      <c r="Y4" s="94">
        <v>500000</v>
      </c>
      <c r="Z4" s="81" t="s">
        <v>171</v>
      </c>
    </row>
    <row r="5" spans="1:26" ht="50.25" customHeight="1">
      <c r="A5" s="174"/>
      <c r="B5" s="175"/>
      <c r="C5" s="176"/>
      <c r="D5" s="66" t="s">
        <v>172</v>
      </c>
      <c r="E5" s="68" t="s">
        <v>173</v>
      </c>
      <c r="F5" s="63">
        <v>200</v>
      </c>
      <c r="G5" s="63" t="s">
        <v>174</v>
      </c>
      <c r="H5" s="63" t="s">
        <v>164</v>
      </c>
      <c r="I5" s="68" t="s">
        <v>175</v>
      </c>
      <c r="J5" s="81" t="s">
        <v>176</v>
      </c>
      <c r="K5" s="78">
        <v>0</v>
      </c>
      <c r="L5" s="69"/>
      <c r="M5" s="78"/>
      <c r="N5" s="69"/>
      <c r="O5" s="79"/>
      <c r="P5" s="69"/>
      <c r="Q5" s="78"/>
      <c r="R5" s="82"/>
      <c r="S5" s="63">
        <v>200</v>
      </c>
      <c r="T5" s="68" t="s">
        <v>177</v>
      </c>
      <c r="U5" s="63">
        <v>235</v>
      </c>
      <c r="V5" s="68" t="s">
        <v>178</v>
      </c>
      <c r="W5" s="63">
        <v>30</v>
      </c>
      <c r="X5" s="68" t="s">
        <v>179</v>
      </c>
      <c r="Y5" s="63">
        <v>1</v>
      </c>
      <c r="Z5" s="163" t="s">
        <v>180</v>
      </c>
    </row>
    <row r="6" spans="1:26" ht="50.25" customHeight="1">
      <c r="A6" s="174"/>
      <c r="B6" s="175"/>
      <c r="C6" s="176"/>
      <c r="D6" s="66" t="s">
        <v>181</v>
      </c>
      <c r="E6" s="68" t="s">
        <v>182</v>
      </c>
      <c r="F6" s="71">
        <v>0.75</v>
      </c>
      <c r="G6" s="63" t="s">
        <v>183</v>
      </c>
      <c r="H6" s="62" t="s">
        <v>184</v>
      </c>
      <c r="I6" s="83" t="s">
        <v>185</v>
      </c>
      <c r="J6" s="61" t="s">
        <v>186</v>
      </c>
      <c r="K6" s="78">
        <v>0</v>
      </c>
      <c r="L6" s="69"/>
      <c r="M6" s="78"/>
      <c r="N6" s="69"/>
      <c r="O6" s="79"/>
      <c r="P6" s="69"/>
      <c r="Q6" s="78"/>
      <c r="R6" s="82"/>
      <c r="S6" s="84">
        <v>0.75</v>
      </c>
      <c r="T6" s="68" t="s">
        <v>187</v>
      </c>
      <c r="U6" s="63">
        <v>0</v>
      </c>
      <c r="V6" s="68" t="s">
        <v>188</v>
      </c>
      <c r="W6" s="84">
        <v>0.75</v>
      </c>
      <c r="X6" s="68" t="s">
        <v>189</v>
      </c>
      <c r="Y6" s="71">
        <v>0.83</v>
      </c>
      <c r="Z6" s="68" t="s">
        <v>190</v>
      </c>
    </row>
    <row r="7" spans="1:26" ht="50.25" customHeight="1">
      <c r="A7" s="174"/>
      <c r="B7" s="175"/>
      <c r="C7" s="176"/>
      <c r="D7" s="66" t="s">
        <v>191</v>
      </c>
      <c r="E7" s="68" t="s">
        <v>192</v>
      </c>
      <c r="F7" s="71">
        <v>0.6</v>
      </c>
      <c r="G7" s="63" t="s">
        <v>193</v>
      </c>
      <c r="H7" s="62" t="s">
        <v>194</v>
      </c>
      <c r="I7" s="83" t="s">
        <v>185</v>
      </c>
      <c r="J7" s="61" t="s">
        <v>186</v>
      </c>
      <c r="K7" s="78">
        <v>0</v>
      </c>
      <c r="L7" s="69"/>
      <c r="M7" s="78"/>
      <c r="N7" s="69"/>
      <c r="O7" s="79"/>
      <c r="P7" s="69"/>
      <c r="Q7" s="78"/>
      <c r="R7" s="82"/>
      <c r="S7" s="84">
        <v>0.6</v>
      </c>
      <c r="T7" s="68" t="s">
        <v>187</v>
      </c>
      <c r="U7" s="63">
        <v>0</v>
      </c>
      <c r="V7" s="68" t="s">
        <v>188</v>
      </c>
      <c r="W7" s="132" t="s">
        <v>195</v>
      </c>
      <c r="X7" s="68" t="s">
        <v>196</v>
      </c>
      <c r="Y7" s="71">
        <v>0.25</v>
      </c>
      <c r="Z7" s="68" t="s">
        <v>197</v>
      </c>
    </row>
    <row r="8" spans="1:26" ht="50.25" customHeight="1">
      <c r="A8" s="174"/>
      <c r="B8" s="175"/>
      <c r="C8" s="176"/>
      <c r="D8" s="66" t="s">
        <v>198</v>
      </c>
      <c r="E8" s="68" t="s">
        <v>199</v>
      </c>
      <c r="F8" s="71">
        <v>0.6</v>
      </c>
      <c r="G8" s="63" t="s">
        <v>193</v>
      </c>
      <c r="H8" s="62" t="s">
        <v>200</v>
      </c>
      <c r="I8" s="83" t="s">
        <v>185</v>
      </c>
      <c r="J8" s="61" t="s">
        <v>186</v>
      </c>
      <c r="K8" s="78">
        <v>0</v>
      </c>
      <c r="L8" s="69"/>
      <c r="M8" s="78"/>
      <c r="N8" s="69"/>
      <c r="O8" s="79"/>
      <c r="P8" s="69"/>
      <c r="Q8" s="78"/>
      <c r="R8" s="82"/>
      <c r="S8" s="84">
        <v>0.6</v>
      </c>
      <c r="T8" s="68" t="s">
        <v>187</v>
      </c>
      <c r="U8" s="63">
        <v>0</v>
      </c>
      <c r="V8" s="68" t="s">
        <v>188</v>
      </c>
      <c r="W8" s="132" t="s">
        <v>195</v>
      </c>
      <c r="X8" s="68" t="s">
        <v>201</v>
      </c>
      <c r="Y8" s="71">
        <v>0.57999999999999996</v>
      </c>
      <c r="Z8" s="68" t="s">
        <v>202</v>
      </c>
    </row>
    <row r="9" spans="1:26" ht="50.25" customHeight="1">
      <c r="A9" s="174"/>
      <c r="B9" s="175"/>
      <c r="C9" s="176"/>
      <c r="D9" s="66" t="s">
        <v>203</v>
      </c>
      <c r="E9" s="68" t="s">
        <v>204</v>
      </c>
      <c r="F9" s="131" t="s">
        <v>205</v>
      </c>
      <c r="G9" s="63" t="s">
        <v>206</v>
      </c>
      <c r="H9" s="62" t="s">
        <v>207</v>
      </c>
      <c r="I9" s="83" t="s">
        <v>208</v>
      </c>
      <c r="J9" s="61" t="s">
        <v>209</v>
      </c>
      <c r="K9" s="78">
        <v>0</v>
      </c>
      <c r="L9" s="69"/>
      <c r="M9" s="78"/>
      <c r="N9" s="69"/>
      <c r="O9" s="79"/>
      <c r="P9" s="69"/>
      <c r="Q9" s="78">
        <v>1</v>
      </c>
      <c r="R9" s="82" t="s">
        <v>210</v>
      </c>
      <c r="S9" s="132">
        <v>0</v>
      </c>
      <c r="T9" s="68" t="s">
        <v>211</v>
      </c>
      <c r="U9" s="63">
        <v>0</v>
      </c>
      <c r="V9" s="68" t="s">
        <v>211</v>
      </c>
      <c r="W9" s="132" t="s">
        <v>212</v>
      </c>
      <c r="X9" s="68" t="s">
        <v>213</v>
      </c>
      <c r="Y9" s="63">
        <v>6</v>
      </c>
      <c r="Z9" s="68" t="s">
        <v>214</v>
      </c>
    </row>
    <row r="10" spans="1:26" ht="30.75" customHeight="1">
      <c r="A10" s="178" t="s">
        <v>6</v>
      </c>
      <c r="B10" s="178"/>
      <c r="C10" s="178"/>
      <c r="D10" s="178"/>
      <c r="E10" s="178"/>
      <c r="F10" s="178"/>
      <c r="G10" s="178"/>
      <c r="H10" s="178"/>
      <c r="I10" s="178"/>
      <c r="J10" s="85"/>
      <c r="K10" s="72"/>
      <c r="L10" s="72"/>
      <c r="M10" s="86"/>
      <c r="N10" s="72"/>
      <c r="O10" s="73"/>
      <c r="P10" s="72"/>
      <c r="Q10" s="87"/>
      <c r="R10" s="72"/>
      <c r="S10" s="72"/>
      <c r="T10" s="72"/>
      <c r="U10" s="87"/>
      <c r="V10" s="72"/>
      <c r="W10" s="72"/>
      <c r="X10" s="72"/>
      <c r="Y10" s="72"/>
      <c r="Z10" s="72"/>
    </row>
    <row r="11" spans="1:26" ht="30.75" customHeight="1">
      <c r="A11" s="58"/>
      <c r="B11" s="58" t="s">
        <v>215</v>
      </c>
      <c r="C11" s="88"/>
      <c r="D11" s="58" t="s">
        <v>216</v>
      </c>
      <c r="E11" s="58" t="s">
        <v>112</v>
      </c>
      <c r="F11" s="58"/>
      <c r="G11" s="58"/>
      <c r="H11" s="58" t="s">
        <v>217</v>
      </c>
      <c r="I11" s="58" t="s">
        <v>218</v>
      </c>
      <c r="J11" s="89"/>
      <c r="K11" s="72"/>
      <c r="L11" s="72"/>
      <c r="M11" s="73"/>
      <c r="N11" s="72"/>
      <c r="O11" s="73"/>
      <c r="P11" s="72"/>
      <c r="Q11" s="90"/>
      <c r="R11" s="72"/>
      <c r="S11" s="72"/>
      <c r="T11" s="72"/>
      <c r="U11" s="90"/>
      <c r="V11" s="72"/>
      <c r="W11" s="72"/>
      <c r="X11" s="72"/>
      <c r="Y11" s="72"/>
      <c r="Z11" s="72"/>
    </row>
    <row r="12" spans="1:26" ht="30" customHeight="1">
      <c r="A12" s="174" t="s">
        <v>219</v>
      </c>
      <c r="B12" s="175" t="s">
        <v>220</v>
      </c>
      <c r="C12" s="176"/>
      <c r="D12" s="66" t="s">
        <v>221</v>
      </c>
      <c r="E12" s="173" t="s">
        <v>222</v>
      </c>
      <c r="F12" s="173"/>
      <c r="G12" s="173"/>
      <c r="H12" s="74" t="s">
        <v>223</v>
      </c>
      <c r="I12" s="74"/>
      <c r="J12" s="91"/>
      <c r="K12" s="72"/>
      <c r="L12" s="72"/>
      <c r="M12" s="73"/>
      <c r="N12" s="72"/>
      <c r="O12" s="73"/>
      <c r="P12" s="72"/>
      <c r="Q12" s="73"/>
      <c r="R12" s="72"/>
      <c r="S12" s="72"/>
      <c r="T12" s="72"/>
      <c r="U12" s="73"/>
      <c r="V12" s="72"/>
      <c r="W12" s="72"/>
      <c r="X12" s="72"/>
      <c r="Y12" s="72"/>
      <c r="Z12" s="72"/>
    </row>
    <row r="13" spans="1:26" ht="30" customHeight="1">
      <c r="A13" s="174"/>
      <c r="B13" s="175"/>
      <c r="C13" s="176"/>
      <c r="D13" s="60" t="s">
        <v>224</v>
      </c>
      <c r="E13" s="173" t="s">
        <v>225</v>
      </c>
      <c r="F13" s="173"/>
      <c r="G13" s="173"/>
      <c r="H13" s="74" t="s">
        <v>223</v>
      </c>
      <c r="I13" s="74"/>
      <c r="J13" s="91"/>
      <c r="K13" s="72"/>
      <c r="L13" s="72"/>
      <c r="M13" s="87"/>
      <c r="N13" s="72"/>
      <c r="O13" s="73"/>
      <c r="P13" s="72"/>
      <c r="Q13" s="73"/>
      <c r="R13" s="72"/>
      <c r="S13" s="72"/>
      <c r="T13" s="72"/>
      <c r="U13" s="73"/>
      <c r="V13" s="72"/>
      <c r="W13" s="72"/>
      <c r="X13" s="72"/>
      <c r="Y13" s="72"/>
      <c r="Z13" s="72"/>
    </row>
    <row r="14" spans="1:26" ht="30" customHeight="1">
      <c r="A14" s="174"/>
      <c r="B14" s="175"/>
      <c r="C14" s="176"/>
      <c r="D14" s="60" t="s">
        <v>226</v>
      </c>
      <c r="E14" s="173" t="s">
        <v>227</v>
      </c>
      <c r="F14" s="173"/>
      <c r="G14" s="173"/>
      <c r="H14" s="74" t="s">
        <v>223</v>
      </c>
      <c r="I14" s="74"/>
      <c r="J14" s="91"/>
      <c r="K14" s="72"/>
      <c r="L14" s="72"/>
      <c r="M14" s="87"/>
      <c r="N14" s="72"/>
      <c r="O14" s="73"/>
      <c r="P14" s="72"/>
      <c r="Q14" s="73"/>
      <c r="R14" s="72"/>
      <c r="S14" s="72"/>
      <c r="T14" s="72"/>
      <c r="U14" s="73"/>
      <c r="V14" s="72"/>
      <c r="W14" s="72"/>
      <c r="X14" s="72"/>
      <c r="Y14" s="72"/>
      <c r="Z14" s="72"/>
    </row>
    <row r="15" spans="1:26" ht="30" customHeight="1">
      <c r="A15" s="174"/>
      <c r="B15" s="175"/>
      <c r="C15" s="176"/>
      <c r="D15" s="60" t="s">
        <v>228</v>
      </c>
      <c r="E15" s="173" t="s">
        <v>229</v>
      </c>
      <c r="F15" s="173"/>
      <c r="G15" s="173"/>
      <c r="H15" s="74" t="s">
        <v>223</v>
      </c>
      <c r="I15" s="74"/>
      <c r="J15" s="91"/>
      <c r="K15" s="87"/>
      <c r="L15" s="72"/>
      <c r="M15" s="87"/>
      <c r="N15" s="72"/>
      <c r="O15" s="73"/>
      <c r="P15" s="72"/>
      <c r="Q15" s="73"/>
      <c r="R15" s="72"/>
      <c r="S15" s="72"/>
      <c r="T15" s="72"/>
      <c r="U15" s="73"/>
      <c r="V15" s="72"/>
      <c r="W15" s="72"/>
      <c r="X15" s="72"/>
      <c r="Y15" s="72"/>
      <c r="Z15" s="72"/>
    </row>
    <row r="16" spans="1:26" ht="30" customHeight="1">
      <c r="A16" s="174"/>
      <c r="B16" s="175"/>
      <c r="C16" s="176"/>
      <c r="D16" s="60" t="s">
        <v>230</v>
      </c>
      <c r="E16" s="173" t="s">
        <v>231</v>
      </c>
      <c r="F16" s="173"/>
      <c r="G16" s="173"/>
      <c r="H16" s="74" t="s">
        <v>223</v>
      </c>
      <c r="I16" s="74"/>
      <c r="J16" s="91"/>
      <c r="K16" s="87"/>
      <c r="L16" s="72"/>
      <c r="M16" s="87"/>
      <c r="N16" s="72"/>
      <c r="O16" s="73"/>
      <c r="P16" s="72"/>
      <c r="Q16" s="73"/>
      <c r="R16" s="72"/>
      <c r="S16" s="72"/>
      <c r="T16" s="72"/>
      <c r="U16" s="73"/>
      <c r="V16" s="72"/>
      <c r="W16" s="72"/>
      <c r="X16" s="72"/>
      <c r="Y16" s="72"/>
      <c r="Z16" s="72"/>
    </row>
    <row r="17" spans="1:26" ht="30" customHeight="1">
      <c r="A17" s="174"/>
      <c r="B17" s="175"/>
      <c r="C17" s="176"/>
      <c r="D17" s="60" t="s">
        <v>232</v>
      </c>
      <c r="E17" s="173" t="s">
        <v>233</v>
      </c>
      <c r="F17" s="173"/>
      <c r="G17" s="173"/>
      <c r="H17" s="74" t="s">
        <v>234</v>
      </c>
      <c r="I17" s="74"/>
      <c r="J17" s="91"/>
      <c r="K17" s="87"/>
      <c r="L17" s="72"/>
      <c r="M17" s="87"/>
      <c r="N17" s="72"/>
      <c r="O17" s="73"/>
      <c r="P17" s="72"/>
      <c r="Q17" s="73"/>
      <c r="R17" s="72"/>
      <c r="S17" s="72"/>
      <c r="T17" s="72"/>
      <c r="U17" s="73"/>
      <c r="V17" s="72"/>
      <c r="W17" s="72"/>
      <c r="X17" s="72"/>
      <c r="Y17" s="72"/>
      <c r="Z17" s="72"/>
    </row>
    <row r="18" spans="1:26" ht="30" customHeight="1">
      <c r="A18" s="72" t="s">
        <v>235</v>
      </c>
      <c r="B18" s="72"/>
      <c r="C18" s="72"/>
      <c r="D18" s="60" t="s">
        <v>236</v>
      </c>
      <c r="E18" s="173" t="s">
        <v>237</v>
      </c>
      <c r="F18" s="173"/>
      <c r="G18" s="173"/>
      <c r="H18" s="74" t="s">
        <v>234</v>
      </c>
      <c r="I18" s="74"/>
      <c r="J18" s="72"/>
      <c r="K18" s="73"/>
      <c r="L18" s="72"/>
      <c r="M18" s="73"/>
      <c r="N18" s="72"/>
      <c r="O18" s="73"/>
      <c r="P18" s="72"/>
      <c r="Q18" s="73"/>
      <c r="R18" s="72"/>
      <c r="S18" s="72"/>
      <c r="T18" s="72"/>
      <c r="U18" s="73"/>
      <c r="V18" s="72"/>
      <c r="W18" s="72"/>
      <c r="X18" s="72"/>
      <c r="Y18" s="72"/>
      <c r="Z18" s="72"/>
    </row>
    <row r="19" spans="1:26" ht="30" customHeight="1">
      <c r="A19" s="72"/>
      <c r="B19" s="72"/>
      <c r="C19" s="72"/>
      <c r="D19" s="60" t="s">
        <v>238</v>
      </c>
      <c r="E19" s="173" t="s">
        <v>239</v>
      </c>
      <c r="F19" s="173"/>
      <c r="G19" s="173"/>
      <c r="H19" s="74" t="s">
        <v>223</v>
      </c>
      <c r="I19" s="74"/>
      <c r="J19" s="72"/>
      <c r="K19" s="73"/>
      <c r="L19" s="72"/>
      <c r="M19" s="73"/>
      <c r="N19" s="72"/>
      <c r="O19" s="73"/>
      <c r="P19" s="72"/>
      <c r="Q19" s="73"/>
      <c r="R19" s="72"/>
      <c r="S19" s="72"/>
      <c r="T19" s="72"/>
      <c r="U19" s="73"/>
      <c r="V19" s="72"/>
      <c r="W19" s="72"/>
      <c r="X19" s="72"/>
      <c r="Y19" s="72"/>
      <c r="Z19" s="72"/>
    </row>
    <row r="20" spans="1:26" ht="30" customHeight="1">
      <c r="A20" s="72"/>
      <c r="B20" s="72"/>
      <c r="C20" s="72"/>
      <c r="D20" s="60" t="s">
        <v>240</v>
      </c>
      <c r="E20" s="173" t="s">
        <v>241</v>
      </c>
      <c r="F20" s="173"/>
      <c r="G20" s="173"/>
      <c r="H20" s="74" t="s">
        <v>223</v>
      </c>
      <c r="I20" s="74"/>
      <c r="J20" s="72"/>
      <c r="K20" s="73"/>
      <c r="L20" s="72"/>
      <c r="M20" s="73"/>
      <c r="N20" s="72"/>
      <c r="O20" s="73"/>
      <c r="P20" s="72"/>
      <c r="Q20" s="73"/>
      <c r="R20" s="72"/>
      <c r="S20" s="72"/>
      <c r="T20" s="72"/>
      <c r="U20" s="73"/>
      <c r="V20" s="72"/>
      <c r="W20" s="72"/>
      <c r="X20" s="72"/>
      <c r="Y20" s="72"/>
      <c r="Z20" s="72"/>
    </row>
    <row r="21" spans="1:26" ht="30" customHeight="1">
      <c r="A21" s="72"/>
      <c r="B21" s="72"/>
      <c r="C21" s="72"/>
      <c r="D21" s="60" t="s">
        <v>242</v>
      </c>
      <c r="E21" s="173" t="s">
        <v>243</v>
      </c>
      <c r="F21" s="173"/>
      <c r="G21" s="173"/>
      <c r="H21" s="74" t="s">
        <v>234</v>
      </c>
      <c r="I21" s="74" t="s">
        <v>244</v>
      </c>
      <c r="J21" s="72"/>
      <c r="K21" s="73"/>
      <c r="L21" s="72"/>
      <c r="M21" s="73"/>
      <c r="N21" s="72"/>
      <c r="O21" s="73"/>
      <c r="P21" s="72"/>
      <c r="Q21" s="73"/>
      <c r="R21" s="72"/>
      <c r="S21" s="72"/>
      <c r="T21" s="72"/>
      <c r="U21" s="73"/>
      <c r="V21" s="72"/>
      <c r="W21" s="72"/>
      <c r="X21" s="72"/>
      <c r="Y21" s="72"/>
      <c r="Z21" s="72"/>
    </row>
    <row r="22" spans="1:26" ht="30" customHeight="1">
      <c r="A22" s="72"/>
      <c r="B22" s="72"/>
      <c r="C22" s="72"/>
      <c r="D22" s="60" t="s">
        <v>245</v>
      </c>
      <c r="E22" s="173" t="s">
        <v>246</v>
      </c>
      <c r="F22" s="173"/>
      <c r="G22" s="173"/>
      <c r="H22" s="74" t="s">
        <v>247</v>
      </c>
      <c r="I22" s="74" t="s">
        <v>248</v>
      </c>
      <c r="J22" s="72"/>
      <c r="K22" s="73"/>
      <c r="L22" s="72"/>
      <c r="M22" s="73"/>
      <c r="N22" s="72"/>
      <c r="O22" s="73"/>
      <c r="P22" s="72"/>
      <c r="Q22" s="73"/>
      <c r="R22" s="72"/>
      <c r="S22" s="72"/>
      <c r="T22" s="72"/>
      <c r="U22" s="73"/>
      <c r="V22" s="72"/>
      <c r="W22" s="72"/>
      <c r="X22" s="72"/>
      <c r="Y22" s="72"/>
      <c r="Z22" s="72"/>
    </row>
    <row r="23" spans="1:26" ht="30" customHeight="1">
      <c r="A23" s="72"/>
      <c r="B23" s="72"/>
      <c r="C23" s="72"/>
      <c r="D23" s="60" t="s">
        <v>249</v>
      </c>
      <c r="E23" s="173" t="s">
        <v>250</v>
      </c>
      <c r="F23" s="173"/>
      <c r="G23" s="173"/>
      <c r="H23" s="74" t="s">
        <v>234</v>
      </c>
      <c r="I23" s="74" t="s">
        <v>251</v>
      </c>
      <c r="J23" s="72"/>
      <c r="K23" s="73"/>
      <c r="L23" s="72"/>
      <c r="M23" s="73"/>
      <c r="N23" s="72"/>
      <c r="O23" s="73"/>
      <c r="P23" s="72"/>
      <c r="Q23" s="73"/>
      <c r="R23" s="72"/>
      <c r="S23" s="72"/>
      <c r="T23" s="72"/>
      <c r="U23" s="73"/>
      <c r="V23" s="72"/>
      <c r="W23" s="72"/>
      <c r="X23" s="72"/>
      <c r="Y23" s="72"/>
      <c r="Z23" s="72"/>
    </row>
    <row r="24" spans="1:26" ht="30" customHeight="1">
      <c r="A24" s="72"/>
      <c r="B24" s="72"/>
      <c r="C24" s="72"/>
      <c r="D24" s="60" t="s">
        <v>252</v>
      </c>
      <c r="E24" s="173" t="s">
        <v>253</v>
      </c>
      <c r="F24" s="173"/>
      <c r="G24" s="173"/>
      <c r="H24" s="74" t="s">
        <v>234</v>
      </c>
      <c r="I24" s="74"/>
      <c r="J24" s="72"/>
      <c r="K24" s="73"/>
      <c r="L24" s="72"/>
      <c r="M24" s="73"/>
      <c r="N24" s="72"/>
      <c r="O24" s="73"/>
      <c r="P24" s="72"/>
      <c r="Q24" s="73"/>
      <c r="R24" s="72"/>
      <c r="S24" s="72"/>
      <c r="T24" s="72"/>
      <c r="U24" s="73"/>
      <c r="V24" s="72"/>
      <c r="W24" s="72"/>
      <c r="X24" s="72"/>
      <c r="Y24" s="72"/>
      <c r="Z24" s="72"/>
    </row>
    <row r="25" spans="1:26" ht="30" customHeight="1">
      <c r="A25" s="72"/>
      <c r="B25" s="72"/>
      <c r="C25" s="72"/>
      <c r="D25" s="60" t="s">
        <v>254</v>
      </c>
      <c r="E25" s="173" t="s">
        <v>255</v>
      </c>
      <c r="F25" s="173"/>
      <c r="G25" s="173"/>
      <c r="H25" s="74" t="s">
        <v>223</v>
      </c>
      <c r="I25" s="74"/>
      <c r="J25" s="72"/>
      <c r="K25" s="73"/>
      <c r="L25" s="72"/>
      <c r="M25" s="73"/>
      <c r="N25" s="72"/>
      <c r="O25" s="73"/>
      <c r="P25" s="72"/>
      <c r="Q25" s="73"/>
      <c r="R25" s="72"/>
      <c r="S25" s="72"/>
      <c r="T25" s="72"/>
      <c r="U25" s="73"/>
      <c r="V25" s="72"/>
      <c r="W25" s="72"/>
      <c r="X25" s="72"/>
      <c r="Y25" s="72"/>
      <c r="Z25" s="72"/>
    </row>
    <row r="26" spans="1:26" ht="30" customHeight="1">
      <c r="D26" s="60" t="s">
        <v>254</v>
      </c>
      <c r="E26" s="173"/>
      <c r="F26" s="173"/>
      <c r="G26" s="173"/>
      <c r="H26" s="74"/>
      <c r="I26" s="74"/>
    </row>
    <row r="27" spans="1:26" ht="30" customHeight="1">
      <c r="D27" s="60" t="s">
        <v>254</v>
      </c>
      <c r="E27" s="173"/>
      <c r="F27" s="173"/>
      <c r="G27" s="173"/>
      <c r="H27" s="74"/>
      <c r="I27" s="74"/>
    </row>
    <row r="28" spans="1:26" ht="30" customHeight="1">
      <c r="D28" s="60" t="s">
        <v>254</v>
      </c>
      <c r="E28" s="173"/>
      <c r="F28" s="173"/>
      <c r="G28" s="173"/>
      <c r="H28" s="74"/>
      <c r="I28" s="74"/>
    </row>
  </sheetData>
  <sheetProtection formatCells="0"/>
  <mergeCells count="44">
    <mergeCell ref="W2:X2"/>
    <mergeCell ref="Y2:Z2"/>
    <mergeCell ref="K1:Z1"/>
    <mergeCell ref="D1:J1"/>
    <mergeCell ref="E13:G13"/>
    <mergeCell ref="U2:V2"/>
    <mergeCell ref="A10:I10"/>
    <mergeCell ref="E12:G12"/>
    <mergeCell ref="A1:C1"/>
    <mergeCell ref="I2:I3"/>
    <mergeCell ref="J2:J3"/>
    <mergeCell ref="Q2:R2"/>
    <mergeCell ref="S2:T2"/>
    <mergeCell ref="K2:L2"/>
    <mergeCell ref="M2:N2"/>
    <mergeCell ref="O2:P2"/>
    <mergeCell ref="B2:B3"/>
    <mergeCell ref="H2:H3"/>
    <mergeCell ref="A4:A9"/>
    <mergeCell ref="B4:B9"/>
    <mergeCell ref="C4:C9"/>
    <mergeCell ref="C2:C3"/>
    <mergeCell ref="D2:D3"/>
    <mergeCell ref="E2:E3"/>
    <mergeCell ref="F2:F3"/>
    <mergeCell ref="G2:G3"/>
    <mergeCell ref="A12:A17"/>
    <mergeCell ref="B12:B17"/>
    <mergeCell ref="C12:C17"/>
    <mergeCell ref="E16:G16"/>
    <mergeCell ref="E17:G17"/>
    <mergeCell ref="E15:G15"/>
    <mergeCell ref="E14:G14"/>
    <mergeCell ref="E18:G18"/>
    <mergeCell ref="E19:G19"/>
    <mergeCell ref="E20:G20"/>
    <mergeCell ref="E21:G21"/>
    <mergeCell ref="E22:G22"/>
    <mergeCell ref="E26:G26"/>
    <mergeCell ref="E27:G27"/>
    <mergeCell ref="E28:G28"/>
    <mergeCell ref="E23:G23"/>
    <mergeCell ref="E25:G25"/>
    <mergeCell ref="E24:G24"/>
  </mergeCells>
  <conditionalFormatting sqref="H12:H28">
    <cfRule type="containsText" dxfId="36" priority="1" operator="containsText" text="Not Started">
      <formula>NOT(ISERROR(SEARCH("Not Started",H12)))</formula>
    </cfRule>
    <cfRule type="containsText" dxfId="35" priority="2" operator="containsText" text="In Progress">
      <formula>NOT(ISERROR(SEARCH("In Progress",H12)))</formula>
    </cfRule>
    <cfRule type="containsText" dxfId="34" priority="3" operator="containsText" text="Complete">
      <formula>NOT(ISERROR(SEARCH("Complete",H12)))</formula>
    </cfRule>
  </conditionalFormatting>
  <dataValidations disablePrompts="1" count="1">
    <dataValidation type="list" allowBlank="1" showInputMessage="1" showErrorMessage="1" sqref="H12:H28"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Z21"/>
  <sheetViews>
    <sheetView zoomScale="70" zoomScaleNormal="70" workbookViewId="0">
      <selection activeCell="I5" sqref="I5"/>
    </sheetView>
  </sheetViews>
  <sheetFormatPr defaultColWidth="8.85546875" defaultRowHeight="14.45"/>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9.85546875" style="13" customWidth="1"/>
    <col min="12" max="12" width="55" style="13" customWidth="1"/>
    <col min="13" max="13" width="9.85546875" style="13" customWidth="1"/>
    <col min="14" max="14" width="55.85546875" style="13" customWidth="1"/>
    <col min="15" max="15" width="9.85546875" style="13" customWidth="1"/>
    <col min="16" max="16" width="55.42578125" style="13" customWidth="1"/>
    <col min="17" max="17" width="10" style="13" customWidth="1"/>
    <col min="18" max="18" width="55.140625" style="13" customWidth="1"/>
    <col min="19" max="19" width="10.140625" style="13" customWidth="1"/>
    <col min="20" max="20" width="56" style="13" customWidth="1"/>
    <col min="21" max="21" width="10.140625" style="13" customWidth="1"/>
    <col min="22" max="22" width="55.42578125" style="13" customWidth="1"/>
    <col min="23" max="23" width="8.85546875" style="13"/>
    <col min="24" max="24" width="40.85546875" style="13" customWidth="1"/>
    <col min="25" max="25" width="8.85546875" style="13"/>
    <col min="26" max="26" width="92.42578125" style="13" customWidth="1"/>
    <col min="27" max="16384" width="8.85546875" style="13"/>
  </cols>
  <sheetData>
    <row r="1" spans="1:26" ht="30" customHeight="1">
      <c r="A1" s="166" t="s">
        <v>140</v>
      </c>
      <c r="B1" s="166"/>
      <c r="C1" s="166"/>
      <c r="D1" s="167" t="s">
        <v>110</v>
      </c>
      <c r="E1" s="167"/>
      <c r="F1" s="167"/>
      <c r="G1" s="167"/>
      <c r="H1" s="167"/>
      <c r="I1" s="167"/>
      <c r="J1" s="167"/>
      <c r="K1" s="177" t="s">
        <v>141</v>
      </c>
      <c r="L1" s="177"/>
      <c r="M1" s="177"/>
      <c r="N1" s="177"/>
      <c r="O1" s="177"/>
      <c r="P1" s="177"/>
      <c r="Q1" s="177"/>
      <c r="R1" s="177"/>
      <c r="S1" s="177"/>
      <c r="T1" s="177"/>
      <c r="U1" s="177"/>
      <c r="V1" s="177"/>
      <c r="W1" s="177"/>
      <c r="X1" s="177"/>
      <c r="Y1" s="177"/>
      <c r="Z1" s="177"/>
    </row>
    <row r="2" spans="1:26" ht="15" customHeight="1">
      <c r="A2" s="16" t="s">
        <v>142</v>
      </c>
      <c r="B2" s="168" t="s">
        <v>143</v>
      </c>
      <c r="C2" s="168" t="s">
        <v>112</v>
      </c>
      <c r="D2" s="168" t="s">
        <v>144</v>
      </c>
      <c r="E2" s="172" t="s">
        <v>114</v>
      </c>
      <c r="F2" s="172" t="s">
        <v>145</v>
      </c>
      <c r="G2" s="172" t="s">
        <v>146</v>
      </c>
      <c r="H2" s="172" t="s">
        <v>147</v>
      </c>
      <c r="I2" s="172" t="s">
        <v>118</v>
      </c>
      <c r="J2" s="172" t="s">
        <v>148</v>
      </c>
      <c r="K2" s="168" t="s">
        <v>149</v>
      </c>
      <c r="L2" s="168"/>
      <c r="M2" s="172" t="s">
        <v>150</v>
      </c>
      <c r="N2" s="172"/>
      <c r="O2" s="168" t="s">
        <v>151</v>
      </c>
      <c r="P2" s="168"/>
      <c r="Q2" s="172" t="s">
        <v>152</v>
      </c>
      <c r="R2" s="172"/>
      <c r="S2" s="168" t="s">
        <v>153</v>
      </c>
      <c r="T2" s="168"/>
      <c r="U2" s="172" t="s">
        <v>154</v>
      </c>
      <c r="V2" s="172"/>
      <c r="W2" s="168" t="s">
        <v>155</v>
      </c>
      <c r="X2" s="168"/>
      <c r="Y2" s="172" t="s">
        <v>156</v>
      </c>
      <c r="Z2" s="172"/>
    </row>
    <row r="3" spans="1:26">
      <c r="A3" s="16">
        <f>COUNTIF(D4:D7,"&lt;&gt;")</f>
        <v>3</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26" s="14" customFormat="1" ht="50.25" customHeight="1">
      <c r="A4" s="58" t="s">
        <v>256</v>
      </c>
      <c r="B4" s="59" t="s">
        <v>257</v>
      </c>
      <c r="C4" s="179" t="s">
        <v>258</v>
      </c>
      <c r="D4" s="60" t="s">
        <v>259</v>
      </c>
      <c r="E4" s="68" t="s">
        <v>260</v>
      </c>
      <c r="F4" s="62">
        <v>2</v>
      </c>
      <c r="G4" s="64" t="s">
        <v>261</v>
      </c>
      <c r="H4" s="62" t="s">
        <v>207</v>
      </c>
      <c r="I4" s="83" t="s">
        <v>262</v>
      </c>
      <c r="J4" s="61" t="s">
        <v>263</v>
      </c>
      <c r="K4" s="78">
        <v>0</v>
      </c>
      <c r="L4" s="69" t="s">
        <v>167</v>
      </c>
      <c r="M4" s="70"/>
      <c r="N4" s="69"/>
      <c r="O4" s="79"/>
      <c r="P4" s="69"/>
      <c r="Q4" s="78"/>
      <c r="R4" s="69"/>
      <c r="S4" s="64">
        <v>1</v>
      </c>
      <c r="T4" s="61" t="s">
        <v>264</v>
      </c>
      <c r="U4" s="94">
        <v>1</v>
      </c>
      <c r="V4" s="61" t="s">
        <v>265</v>
      </c>
      <c r="W4" s="64">
        <v>0</v>
      </c>
      <c r="X4" s="61" t="s">
        <v>266</v>
      </c>
      <c r="Y4" s="94">
        <v>1</v>
      </c>
      <c r="Z4" s="61" t="s">
        <v>267</v>
      </c>
    </row>
    <row r="5" spans="1:26" s="14" customFormat="1" ht="50.25" customHeight="1">
      <c r="A5" s="58"/>
      <c r="B5" s="59"/>
      <c r="C5" s="180"/>
      <c r="D5" s="60" t="s">
        <v>268</v>
      </c>
      <c r="E5" s="68" t="s">
        <v>269</v>
      </c>
      <c r="F5" s="98">
        <v>10000</v>
      </c>
      <c r="G5" s="64" t="s">
        <v>270</v>
      </c>
      <c r="H5" s="62" t="s">
        <v>164</v>
      </c>
      <c r="I5" s="83" t="s">
        <v>271</v>
      </c>
      <c r="J5" s="61" t="s">
        <v>272</v>
      </c>
      <c r="K5" s="78">
        <v>0</v>
      </c>
      <c r="L5" s="69"/>
      <c r="M5" s="78"/>
      <c r="N5" s="69"/>
      <c r="O5" s="79"/>
      <c r="P5" s="69"/>
      <c r="Q5" s="78"/>
      <c r="R5" s="82" t="s">
        <v>273</v>
      </c>
      <c r="S5" s="63">
        <v>2000</v>
      </c>
      <c r="T5" s="68" t="s">
        <v>274</v>
      </c>
      <c r="U5" s="63">
        <v>1800</v>
      </c>
      <c r="V5" s="68" t="s">
        <v>275</v>
      </c>
      <c r="W5" s="63">
        <v>2000</v>
      </c>
      <c r="X5" s="68" t="s">
        <v>276</v>
      </c>
      <c r="Y5" s="63">
        <v>2000</v>
      </c>
      <c r="Z5" s="68" t="s">
        <v>277</v>
      </c>
    </row>
    <row r="6" spans="1:26" s="14" customFormat="1" ht="50.25" customHeight="1">
      <c r="A6" s="58"/>
      <c r="B6" s="59"/>
      <c r="C6" s="180"/>
      <c r="D6" s="60" t="s">
        <v>278</v>
      </c>
      <c r="E6" s="68" t="s">
        <v>279</v>
      </c>
      <c r="F6" s="131">
        <v>50</v>
      </c>
      <c r="G6" s="63" t="s">
        <v>280</v>
      </c>
      <c r="H6" s="62" t="s">
        <v>184</v>
      </c>
      <c r="I6" s="83" t="s">
        <v>281</v>
      </c>
      <c r="J6" s="61" t="s">
        <v>282</v>
      </c>
      <c r="K6" s="78">
        <v>0</v>
      </c>
      <c r="L6" s="69"/>
      <c r="M6" s="78"/>
      <c r="N6" s="69"/>
      <c r="O6" s="79"/>
      <c r="P6" s="69"/>
      <c r="Q6" s="78"/>
      <c r="R6" s="82"/>
      <c r="S6" s="131" t="s">
        <v>283</v>
      </c>
      <c r="T6" s="68" t="s">
        <v>284</v>
      </c>
      <c r="U6" s="63">
        <v>5</v>
      </c>
      <c r="V6" s="68" t="s">
        <v>285</v>
      </c>
      <c r="W6" s="131" t="s">
        <v>283</v>
      </c>
      <c r="X6" s="68" t="s">
        <v>286</v>
      </c>
      <c r="Y6" s="63">
        <v>0</v>
      </c>
      <c r="Z6" s="68" t="s">
        <v>287</v>
      </c>
    </row>
    <row r="7" spans="1:26" ht="30.75" customHeight="1">
      <c r="A7" s="178" t="s">
        <v>6</v>
      </c>
      <c r="B7" s="178"/>
      <c r="C7" s="178"/>
      <c r="D7" s="178"/>
      <c r="E7" s="178"/>
      <c r="F7" s="178"/>
      <c r="G7" s="178"/>
      <c r="H7" s="178"/>
      <c r="I7" s="178"/>
      <c r="J7" s="103"/>
      <c r="K7" s="87"/>
      <c r="L7" s="73"/>
      <c r="M7" s="73"/>
      <c r="N7" s="73"/>
      <c r="O7" s="73"/>
      <c r="P7" s="73"/>
      <c r="Q7" s="73"/>
      <c r="R7" s="73"/>
      <c r="S7" s="73"/>
      <c r="T7" s="73"/>
      <c r="U7" s="73"/>
      <c r="V7" s="73"/>
      <c r="W7" s="72"/>
      <c r="X7" s="72"/>
      <c r="Y7" s="72"/>
      <c r="Z7" s="72"/>
    </row>
    <row r="8" spans="1:26" ht="30.75" customHeight="1">
      <c r="A8" s="58"/>
      <c r="B8" s="58" t="s">
        <v>215</v>
      </c>
      <c r="C8" s="88"/>
      <c r="D8" s="58" t="s">
        <v>216</v>
      </c>
      <c r="E8" s="58" t="s">
        <v>112</v>
      </c>
      <c r="F8" s="58"/>
      <c r="G8" s="58"/>
      <c r="H8" s="58" t="s">
        <v>217</v>
      </c>
      <c r="I8" s="58" t="s">
        <v>218</v>
      </c>
      <c r="J8" s="104"/>
      <c r="K8" s="104"/>
      <c r="L8" s="72"/>
      <c r="M8" s="72"/>
      <c r="N8" s="72"/>
      <c r="O8" s="72"/>
      <c r="P8" s="72"/>
      <c r="Q8" s="72"/>
      <c r="R8" s="72"/>
      <c r="S8" s="72"/>
      <c r="T8" s="72"/>
      <c r="U8" s="72"/>
      <c r="V8" s="72"/>
      <c r="W8" s="72"/>
      <c r="X8" s="72"/>
      <c r="Y8" s="72"/>
      <c r="Z8" s="72"/>
    </row>
    <row r="9" spans="1:26" ht="30" customHeight="1">
      <c r="A9" s="174" t="s">
        <v>288</v>
      </c>
      <c r="B9" s="175" t="s">
        <v>289</v>
      </c>
      <c r="C9" s="176"/>
      <c r="D9" s="66" t="s">
        <v>290</v>
      </c>
      <c r="E9" s="173" t="s">
        <v>291</v>
      </c>
      <c r="F9" s="173"/>
      <c r="G9" s="173"/>
      <c r="H9" s="74" t="s">
        <v>223</v>
      </c>
      <c r="I9" s="74"/>
      <c r="J9" s="105"/>
      <c r="K9" s="105"/>
      <c r="L9" s="72"/>
      <c r="M9" s="72"/>
      <c r="N9" s="72"/>
      <c r="O9" s="72"/>
      <c r="P9" s="72"/>
      <c r="Q9" s="72"/>
      <c r="R9" s="72"/>
      <c r="S9" s="72"/>
      <c r="T9" s="72"/>
      <c r="U9" s="72"/>
      <c r="V9" s="72"/>
      <c r="W9" s="72"/>
      <c r="X9" s="72"/>
      <c r="Y9" s="72"/>
      <c r="Z9" s="72"/>
    </row>
    <row r="10" spans="1:26" ht="30" customHeight="1">
      <c r="A10" s="174"/>
      <c r="B10" s="175"/>
      <c r="C10" s="176"/>
      <c r="D10" s="60" t="s">
        <v>292</v>
      </c>
      <c r="E10" s="173" t="s">
        <v>293</v>
      </c>
      <c r="F10" s="173"/>
      <c r="G10" s="173"/>
      <c r="H10" s="74" t="s">
        <v>223</v>
      </c>
      <c r="I10" s="74"/>
      <c r="J10" s="105"/>
      <c r="K10" s="105"/>
      <c r="L10" s="72"/>
      <c r="M10" s="72"/>
      <c r="N10" s="72"/>
      <c r="O10" s="72"/>
      <c r="P10" s="72"/>
      <c r="Q10" s="72"/>
      <c r="R10" s="72"/>
      <c r="S10" s="72"/>
      <c r="T10" s="72"/>
      <c r="U10" s="72"/>
      <c r="V10" s="72"/>
      <c r="W10" s="72"/>
      <c r="X10" s="72"/>
      <c r="Y10" s="72"/>
      <c r="Z10" s="72"/>
    </row>
    <row r="11" spans="1:26" ht="30" customHeight="1">
      <c r="A11" s="174"/>
      <c r="B11" s="175"/>
      <c r="C11" s="106"/>
      <c r="D11" s="66" t="s">
        <v>294</v>
      </c>
      <c r="E11" s="173" t="s">
        <v>295</v>
      </c>
      <c r="F11" s="173"/>
      <c r="G11" s="173"/>
      <c r="H11" s="74" t="s">
        <v>223</v>
      </c>
      <c r="I11" s="74"/>
      <c r="J11" s="72"/>
      <c r="K11" s="72"/>
      <c r="L11" s="72"/>
      <c r="M11" s="72"/>
      <c r="N11" s="72"/>
      <c r="O11" s="72"/>
      <c r="P11" s="72"/>
      <c r="Q11" s="72"/>
      <c r="R11" s="72"/>
      <c r="S11" s="72"/>
      <c r="T11" s="72"/>
      <c r="U11" s="72"/>
      <c r="V11" s="72"/>
      <c r="W11" s="72"/>
      <c r="X11" s="72"/>
      <c r="Y11" s="72"/>
      <c r="Z11" s="72"/>
    </row>
    <row r="12" spans="1:26" ht="30" customHeight="1">
      <c r="A12" s="174"/>
      <c r="B12" s="175"/>
      <c r="C12" s="60"/>
      <c r="D12" s="60" t="s">
        <v>296</v>
      </c>
      <c r="E12" s="173" t="s">
        <v>297</v>
      </c>
      <c r="F12" s="173"/>
      <c r="G12" s="173"/>
      <c r="H12" s="74" t="s">
        <v>223</v>
      </c>
      <c r="I12" s="74"/>
      <c r="J12" s="72"/>
      <c r="K12" s="72"/>
      <c r="L12" s="72"/>
      <c r="M12" s="72"/>
      <c r="N12" s="72"/>
      <c r="O12" s="72"/>
      <c r="P12" s="72"/>
      <c r="Q12" s="72"/>
      <c r="R12" s="72"/>
      <c r="S12" s="72"/>
      <c r="T12" s="72"/>
      <c r="U12" s="72"/>
      <c r="V12" s="72"/>
      <c r="W12" s="72"/>
      <c r="X12" s="72"/>
      <c r="Y12" s="72"/>
      <c r="Z12" s="72"/>
    </row>
    <row r="13" spans="1:26" ht="30" customHeight="1">
      <c r="A13" s="174"/>
      <c r="B13" s="175"/>
      <c r="C13" s="72"/>
      <c r="D13" s="66" t="s">
        <v>298</v>
      </c>
      <c r="E13" s="173" t="s">
        <v>299</v>
      </c>
      <c r="F13" s="173"/>
      <c r="G13" s="173"/>
      <c r="H13" s="74" t="s">
        <v>223</v>
      </c>
      <c r="I13" s="74"/>
      <c r="J13" s="72"/>
      <c r="K13" s="72"/>
      <c r="L13" s="72"/>
      <c r="M13" s="72"/>
      <c r="N13" s="72"/>
      <c r="O13" s="72"/>
      <c r="P13" s="72"/>
      <c r="Q13" s="72"/>
      <c r="R13" s="72"/>
      <c r="S13" s="72"/>
      <c r="T13" s="72"/>
      <c r="U13" s="72"/>
      <c r="V13" s="72"/>
      <c r="W13" s="72"/>
      <c r="X13" s="72"/>
      <c r="Y13" s="72"/>
      <c r="Z13" s="72"/>
    </row>
    <row r="14" spans="1:26" ht="30" customHeight="1">
      <c r="A14" s="174"/>
      <c r="B14" s="175"/>
      <c r="C14" s="72"/>
      <c r="D14" s="60" t="s">
        <v>300</v>
      </c>
      <c r="E14" s="173" t="s">
        <v>301</v>
      </c>
      <c r="F14" s="173"/>
      <c r="G14" s="173"/>
      <c r="H14" s="74" t="s">
        <v>223</v>
      </c>
      <c r="I14" s="74"/>
      <c r="J14" s="72"/>
      <c r="K14" s="72"/>
      <c r="L14" s="72"/>
      <c r="M14" s="72"/>
      <c r="N14" s="72"/>
      <c r="O14" s="72"/>
      <c r="P14" s="72"/>
      <c r="Q14" s="72"/>
      <c r="R14" s="72"/>
      <c r="S14" s="72"/>
      <c r="T14" s="72"/>
      <c r="U14" s="72"/>
      <c r="V14" s="72"/>
      <c r="W14" s="72"/>
      <c r="X14" s="72"/>
      <c r="Y14" s="72"/>
      <c r="Z14" s="72"/>
    </row>
    <row r="15" spans="1:26" ht="30" customHeight="1">
      <c r="A15" s="174"/>
      <c r="B15" s="175"/>
      <c r="C15" s="72"/>
      <c r="D15" s="66" t="s">
        <v>302</v>
      </c>
      <c r="E15" s="173" t="s">
        <v>303</v>
      </c>
      <c r="F15" s="173"/>
      <c r="G15" s="173"/>
      <c r="H15" s="74" t="s">
        <v>223</v>
      </c>
      <c r="I15" s="74"/>
      <c r="J15" s="72"/>
      <c r="K15" s="72"/>
      <c r="L15" s="72"/>
      <c r="M15" s="72"/>
      <c r="N15" s="72"/>
      <c r="O15" s="72"/>
      <c r="P15" s="72"/>
      <c r="Q15" s="72"/>
      <c r="R15" s="72"/>
      <c r="S15" s="72"/>
      <c r="T15" s="72"/>
      <c r="U15" s="72"/>
      <c r="V15" s="72"/>
      <c r="W15" s="72"/>
      <c r="X15" s="72"/>
      <c r="Y15" s="72"/>
      <c r="Z15" s="72"/>
    </row>
    <row r="16" spans="1:26" ht="30" customHeight="1">
      <c r="A16" s="174"/>
      <c r="B16" s="175"/>
      <c r="C16" s="72"/>
      <c r="D16" s="60" t="s">
        <v>304</v>
      </c>
      <c r="E16" s="173" t="s">
        <v>305</v>
      </c>
      <c r="F16" s="173"/>
      <c r="G16" s="173"/>
      <c r="H16" s="74" t="s">
        <v>234</v>
      </c>
      <c r="I16" s="74" t="s">
        <v>306</v>
      </c>
      <c r="J16" s="72"/>
      <c r="K16" s="72"/>
      <c r="L16" s="72"/>
      <c r="M16" s="72"/>
      <c r="N16" s="72"/>
      <c r="O16" s="72"/>
      <c r="P16" s="72"/>
      <c r="Q16" s="72"/>
      <c r="R16" s="72"/>
      <c r="S16" s="72"/>
      <c r="T16" s="72"/>
      <c r="U16" s="72"/>
      <c r="V16" s="72"/>
      <c r="W16" s="72"/>
      <c r="X16" s="72"/>
      <c r="Y16" s="72"/>
      <c r="Z16" s="72"/>
    </row>
    <row r="17" spans="1:26" ht="30" customHeight="1">
      <c r="A17" s="174"/>
      <c r="B17" s="175"/>
      <c r="C17" s="72"/>
      <c r="D17" s="66" t="s">
        <v>307</v>
      </c>
      <c r="E17" s="173" t="s">
        <v>308</v>
      </c>
      <c r="F17" s="173"/>
      <c r="G17" s="173"/>
      <c r="H17" s="74" t="s">
        <v>223</v>
      </c>
      <c r="I17" s="74"/>
      <c r="J17" s="72"/>
      <c r="K17" s="72"/>
      <c r="L17" s="72"/>
      <c r="M17" s="72"/>
      <c r="N17" s="72"/>
      <c r="O17" s="72"/>
      <c r="P17" s="72"/>
      <c r="Q17" s="72"/>
      <c r="R17" s="72"/>
      <c r="S17" s="72"/>
      <c r="T17" s="72"/>
      <c r="U17" s="72"/>
      <c r="V17" s="72"/>
      <c r="W17" s="72"/>
      <c r="X17" s="72"/>
      <c r="Y17" s="72"/>
      <c r="Z17" s="72"/>
    </row>
    <row r="18" spans="1:26" ht="30" customHeight="1">
      <c r="A18" s="174"/>
      <c r="B18" s="175"/>
      <c r="C18" s="72"/>
      <c r="D18" s="60" t="s">
        <v>309</v>
      </c>
      <c r="E18" s="173" t="s">
        <v>310</v>
      </c>
      <c r="F18" s="173"/>
      <c r="G18" s="173"/>
      <c r="H18" s="74" t="s">
        <v>234</v>
      </c>
      <c r="I18" s="74"/>
      <c r="J18" s="72"/>
      <c r="K18" s="72"/>
      <c r="L18" s="72"/>
      <c r="M18" s="72"/>
      <c r="N18" s="72"/>
      <c r="O18" s="72"/>
      <c r="P18" s="72"/>
      <c r="Q18" s="72"/>
      <c r="R18" s="72"/>
      <c r="S18" s="72"/>
      <c r="T18" s="72"/>
      <c r="U18" s="72"/>
      <c r="V18" s="72"/>
      <c r="W18" s="72"/>
      <c r="X18" s="72"/>
      <c r="Y18" s="72"/>
      <c r="Z18" s="72"/>
    </row>
    <row r="19" spans="1:26">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sheetData>
  <mergeCells count="35">
    <mergeCell ref="A7:I7"/>
    <mergeCell ref="O2:P2"/>
    <mergeCell ref="Q2:R2"/>
    <mergeCell ref="S2:T2"/>
    <mergeCell ref="U2:V2"/>
    <mergeCell ref="C4:C6"/>
    <mergeCell ref="F2:F3"/>
    <mergeCell ref="G2:G3"/>
    <mergeCell ref="H2:H3"/>
    <mergeCell ref="I2:I3"/>
    <mergeCell ref="J2:J3"/>
    <mergeCell ref="K2:L2"/>
    <mergeCell ref="M2:N2"/>
    <mergeCell ref="K1:Z1"/>
    <mergeCell ref="W2:X2"/>
    <mergeCell ref="Y2:Z2"/>
    <mergeCell ref="A1:C1"/>
    <mergeCell ref="B2:B3"/>
    <mergeCell ref="C2:C3"/>
    <mergeCell ref="D2:D3"/>
    <mergeCell ref="E2:E3"/>
    <mergeCell ref="D1:J1"/>
    <mergeCell ref="A9:A18"/>
    <mergeCell ref="E16:G16"/>
    <mergeCell ref="E17:G17"/>
    <mergeCell ref="E18:G18"/>
    <mergeCell ref="E11:G11"/>
    <mergeCell ref="E12:G12"/>
    <mergeCell ref="E13:G13"/>
    <mergeCell ref="E14:G14"/>
    <mergeCell ref="E15:G15"/>
    <mergeCell ref="C9:C10"/>
    <mergeCell ref="E9:G9"/>
    <mergeCell ref="E10:G10"/>
    <mergeCell ref="B9:B18"/>
  </mergeCells>
  <conditionalFormatting sqref="H9:H18">
    <cfRule type="containsText" dxfId="33" priority="1" operator="containsText" text="Not Started">
      <formula>NOT(ISERROR(SEARCH("Not Started",H9)))</formula>
    </cfRule>
    <cfRule type="containsText" dxfId="32" priority="2" operator="containsText" text="In Progress">
      <formula>NOT(ISERROR(SEARCH("In Progress",H9)))</formula>
    </cfRule>
    <cfRule type="containsText" dxfId="31" priority="3" operator="containsText" text="Complete">
      <formula>NOT(ISERROR(SEARCH("Complete",H9)))</formula>
    </cfRule>
  </conditionalFormatting>
  <dataValidations count="1">
    <dataValidation type="list" allowBlank="1" showInputMessage="1" showErrorMessage="1" sqref="H9:H18"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Z24"/>
  <sheetViews>
    <sheetView zoomScale="70" zoomScaleNormal="70" workbookViewId="0">
      <pane xSplit="8" ySplit="3" topLeftCell="Z6" activePane="bottomRight" state="frozen"/>
      <selection pane="bottomRight" activeCell="Z6" sqref="Z6"/>
      <selection pane="bottomLeft" activeCell="A4" sqref="A4"/>
      <selection pane="topRight" activeCell="I1" sqref="I1"/>
    </sheetView>
  </sheetViews>
  <sheetFormatPr defaultColWidth="8.85546875" defaultRowHeight="15" customHeight="1"/>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58.85546875" style="13" customWidth="1"/>
    <col min="11" max="11" width="9.85546875" style="13" hidden="1" customWidth="1"/>
    <col min="12" max="12" width="55.85546875" style="13" hidden="1" customWidth="1"/>
    <col min="13" max="13" width="9.85546875" style="13" hidden="1" customWidth="1"/>
    <col min="14" max="14" width="55.42578125" style="13" hidden="1" customWidth="1"/>
    <col min="15" max="15" width="12.42578125" style="13" hidden="1" customWidth="1"/>
    <col min="16" max="16" width="55.42578125" style="13" hidden="1" customWidth="1"/>
    <col min="17" max="17" width="10" style="13" hidden="1" customWidth="1"/>
    <col min="18" max="18" width="55.140625" style="13" hidden="1" customWidth="1"/>
    <col min="19" max="19" width="10.140625" style="13" customWidth="1"/>
    <col min="20" max="20" width="56" style="13" customWidth="1"/>
    <col min="21" max="21" width="10.140625" style="13" customWidth="1"/>
    <col min="22" max="22" width="55.42578125" style="13" customWidth="1"/>
    <col min="23" max="23" width="8.85546875" style="13"/>
    <col min="24" max="24" width="38.140625" style="13" customWidth="1"/>
    <col min="25" max="25" width="8.85546875" style="13"/>
    <col min="26" max="26" width="84.85546875" style="13" customWidth="1"/>
    <col min="27" max="16384" width="8.85546875" style="13"/>
  </cols>
  <sheetData>
    <row r="1" spans="1:26" ht="30" customHeight="1">
      <c r="A1" s="166" t="s">
        <v>140</v>
      </c>
      <c r="B1" s="166"/>
      <c r="C1" s="166"/>
      <c r="D1" s="167" t="s">
        <v>110</v>
      </c>
      <c r="E1" s="167"/>
      <c r="F1" s="167"/>
      <c r="G1" s="167"/>
      <c r="H1" s="167"/>
      <c r="I1" s="167"/>
      <c r="J1" s="167"/>
      <c r="K1" s="177"/>
      <c r="L1" s="177"/>
      <c r="M1" s="177"/>
      <c r="N1" s="177"/>
      <c r="O1" s="177"/>
      <c r="P1" s="177"/>
      <c r="Q1" s="177"/>
      <c r="R1" s="177"/>
      <c r="S1" s="177"/>
      <c r="T1" s="177"/>
      <c r="U1" s="177"/>
      <c r="V1" s="177"/>
      <c r="W1" s="177"/>
      <c r="X1" s="177"/>
      <c r="Y1" s="177"/>
      <c r="Z1" s="177"/>
    </row>
    <row r="2" spans="1:26" ht="15" customHeight="1">
      <c r="A2" s="16" t="s">
        <v>142</v>
      </c>
      <c r="B2" s="168" t="s">
        <v>143</v>
      </c>
      <c r="C2" s="168" t="s">
        <v>112</v>
      </c>
      <c r="D2" s="168" t="s">
        <v>144</v>
      </c>
      <c r="E2" s="172" t="s">
        <v>114</v>
      </c>
      <c r="F2" s="172" t="s">
        <v>145</v>
      </c>
      <c r="G2" s="172" t="s">
        <v>146</v>
      </c>
      <c r="H2" s="172" t="s">
        <v>147</v>
      </c>
      <c r="I2" s="172" t="s">
        <v>118</v>
      </c>
      <c r="J2" s="172" t="s">
        <v>148</v>
      </c>
      <c r="K2" s="168" t="s">
        <v>311</v>
      </c>
      <c r="L2" s="168"/>
      <c r="M2" s="172" t="s">
        <v>150</v>
      </c>
      <c r="N2" s="172"/>
      <c r="O2" s="168" t="s">
        <v>151</v>
      </c>
      <c r="P2" s="168"/>
      <c r="Q2" s="172" t="s">
        <v>152</v>
      </c>
      <c r="R2" s="172"/>
      <c r="S2" s="168" t="s">
        <v>153</v>
      </c>
      <c r="T2" s="168"/>
      <c r="U2" s="172" t="s">
        <v>154</v>
      </c>
      <c r="V2" s="172"/>
      <c r="W2" s="168" t="s">
        <v>155</v>
      </c>
      <c r="X2" s="168"/>
      <c r="Y2" s="172" t="s">
        <v>156</v>
      </c>
      <c r="Z2" s="172"/>
    </row>
    <row r="3" spans="1:26" ht="14.45">
      <c r="A3" s="16">
        <f>COUNTIF(D4:D7,"&lt;&gt;")</f>
        <v>3</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26" s="14" customFormat="1" ht="50.25" customHeight="1">
      <c r="A4" s="174" t="s">
        <v>312</v>
      </c>
      <c r="B4" s="175" t="s">
        <v>313</v>
      </c>
      <c r="C4" s="179" t="s">
        <v>314</v>
      </c>
      <c r="D4" s="60" t="s">
        <v>315</v>
      </c>
      <c r="E4" s="61" t="s">
        <v>316</v>
      </c>
      <c r="F4" s="62">
        <v>1</v>
      </c>
      <c r="G4" s="62" t="s">
        <v>317</v>
      </c>
      <c r="H4" s="63" t="s">
        <v>207</v>
      </c>
      <c r="I4" s="61" t="s">
        <v>318</v>
      </c>
      <c r="J4" s="61" t="s">
        <v>319</v>
      </c>
      <c r="K4" s="62"/>
      <c r="L4" s="62"/>
      <c r="M4" s="64"/>
      <c r="N4" s="64"/>
      <c r="O4" s="64"/>
      <c r="P4" s="64"/>
      <c r="Q4" s="64"/>
      <c r="R4" s="64"/>
      <c r="S4" s="62">
        <v>1</v>
      </c>
      <c r="T4" s="62" t="s">
        <v>320</v>
      </c>
      <c r="U4" s="64">
        <v>1</v>
      </c>
      <c r="V4" s="64" t="s">
        <v>321</v>
      </c>
      <c r="W4" s="61">
        <v>1</v>
      </c>
      <c r="X4" s="94" t="s">
        <v>322</v>
      </c>
      <c r="Y4" s="61">
        <v>1</v>
      </c>
      <c r="Z4" s="81" t="s">
        <v>323</v>
      </c>
    </row>
    <row r="5" spans="1:26" ht="50.25" customHeight="1">
      <c r="A5" s="174"/>
      <c r="B5" s="175"/>
      <c r="C5" s="180"/>
      <c r="D5" s="66" t="s">
        <v>324</v>
      </c>
      <c r="E5" s="61" t="s">
        <v>325</v>
      </c>
      <c r="F5" s="129">
        <v>3</v>
      </c>
      <c r="G5" s="127" t="s">
        <v>326</v>
      </c>
      <c r="H5" s="62" t="s">
        <v>327</v>
      </c>
      <c r="I5" s="61" t="s">
        <v>328</v>
      </c>
      <c r="J5" s="61" t="s">
        <v>329</v>
      </c>
      <c r="K5" s="64"/>
      <c r="L5" s="67"/>
      <c r="M5" s="63"/>
      <c r="N5" s="63"/>
      <c r="O5" s="63"/>
      <c r="P5" s="63"/>
      <c r="Q5" s="63"/>
      <c r="R5" s="63"/>
      <c r="S5" s="64">
        <v>3</v>
      </c>
      <c r="T5" s="67" t="s">
        <v>330</v>
      </c>
      <c r="U5" s="63">
        <v>3</v>
      </c>
      <c r="V5" s="63" t="s">
        <v>331</v>
      </c>
      <c r="W5" s="68">
        <v>3</v>
      </c>
      <c r="X5" s="63" t="s">
        <v>332</v>
      </c>
      <c r="Y5" s="68">
        <v>2</v>
      </c>
      <c r="Z5" s="68" t="s">
        <v>333</v>
      </c>
    </row>
    <row r="6" spans="1:26" ht="50.25" customHeight="1">
      <c r="A6" s="174"/>
      <c r="B6" s="175"/>
      <c r="C6" s="180"/>
      <c r="D6" s="66" t="s">
        <v>334</v>
      </c>
      <c r="E6" s="61" t="s">
        <v>335</v>
      </c>
      <c r="F6" s="130">
        <v>3</v>
      </c>
      <c r="G6" s="128" t="s">
        <v>326</v>
      </c>
      <c r="H6" s="62" t="s">
        <v>336</v>
      </c>
      <c r="I6" s="61" t="s">
        <v>337</v>
      </c>
      <c r="J6" s="61" t="s">
        <v>186</v>
      </c>
      <c r="K6" s="71"/>
      <c r="L6" s="63"/>
      <c r="M6" s="63"/>
      <c r="N6" s="63"/>
      <c r="O6" s="63"/>
      <c r="P6" s="63"/>
      <c r="Q6" s="63"/>
      <c r="R6" s="63"/>
      <c r="S6" s="131" t="s">
        <v>338</v>
      </c>
      <c r="T6" s="63" t="s">
        <v>339</v>
      </c>
      <c r="U6" s="63" t="s">
        <v>211</v>
      </c>
      <c r="V6" s="63" t="s">
        <v>340</v>
      </c>
      <c r="W6" s="68">
        <v>3</v>
      </c>
      <c r="X6" s="63" t="s">
        <v>341</v>
      </c>
      <c r="Y6" s="68">
        <v>0</v>
      </c>
      <c r="Z6" s="68" t="s">
        <v>342</v>
      </c>
    </row>
    <row r="7" spans="1:26" ht="30.75" customHeight="1">
      <c r="A7" s="178" t="s">
        <v>6</v>
      </c>
      <c r="B7" s="178"/>
      <c r="C7" s="178"/>
      <c r="D7" s="178"/>
      <c r="E7" s="178"/>
      <c r="F7" s="178"/>
      <c r="G7" s="178"/>
      <c r="H7" s="178"/>
      <c r="I7" s="178"/>
      <c r="J7" s="72"/>
      <c r="K7" s="73"/>
      <c r="L7" s="73"/>
      <c r="M7" s="73"/>
      <c r="N7" s="73"/>
      <c r="O7" s="73"/>
      <c r="P7" s="73"/>
      <c r="Q7" s="73"/>
      <c r="R7" s="73"/>
      <c r="S7" s="73"/>
      <c r="T7" s="73"/>
      <c r="U7" s="73"/>
      <c r="V7" s="73"/>
      <c r="W7" s="72"/>
      <c r="X7" s="72"/>
      <c r="Y7" s="72"/>
      <c r="Z7" s="72"/>
    </row>
    <row r="8" spans="1:26" ht="30.75" customHeight="1">
      <c r="A8" s="58"/>
      <c r="B8" s="59" t="s">
        <v>215</v>
      </c>
      <c r="C8" s="60"/>
      <c r="D8" s="59" t="s">
        <v>216</v>
      </c>
      <c r="E8" s="58" t="s">
        <v>112</v>
      </c>
      <c r="F8" s="58"/>
      <c r="G8" s="58"/>
      <c r="H8" s="58" t="s">
        <v>217</v>
      </c>
      <c r="I8" s="58" t="s">
        <v>218</v>
      </c>
      <c r="J8" s="72"/>
      <c r="K8" s="72"/>
      <c r="L8" s="72"/>
      <c r="M8" s="72"/>
      <c r="N8" s="72"/>
      <c r="O8" s="72"/>
      <c r="P8" s="72"/>
      <c r="Q8" s="72"/>
      <c r="R8" s="72"/>
      <c r="S8" s="72"/>
      <c r="T8" s="72"/>
      <c r="U8" s="72"/>
      <c r="V8" s="72"/>
      <c r="W8" s="72"/>
      <c r="X8" s="72"/>
      <c r="Y8" s="72"/>
      <c r="Z8" s="72"/>
    </row>
    <row r="9" spans="1:26" ht="30" customHeight="1">
      <c r="A9" s="174" t="s">
        <v>343</v>
      </c>
      <c r="B9" s="175" t="s">
        <v>344</v>
      </c>
      <c r="C9" s="175"/>
      <c r="D9" s="66" t="s">
        <v>345</v>
      </c>
      <c r="E9" s="173" t="s">
        <v>346</v>
      </c>
      <c r="F9" s="173"/>
      <c r="G9" s="173"/>
      <c r="H9" s="74" t="s">
        <v>234</v>
      </c>
      <c r="I9" s="74" t="s">
        <v>347</v>
      </c>
      <c r="J9" s="72"/>
      <c r="K9" s="72"/>
      <c r="L9" s="72"/>
      <c r="M9" s="72"/>
      <c r="N9" s="72"/>
      <c r="O9" s="72"/>
      <c r="P9" s="72"/>
      <c r="Q9" s="72"/>
      <c r="R9" s="72"/>
      <c r="S9" s="72"/>
      <c r="T9" s="72"/>
      <c r="U9" s="72"/>
      <c r="V9" s="72"/>
      <c r="W9" s="72"/>
      <c r="X9" s="72"/>
      <c r="Y9" s="72"/>
      <c r="Z9" s="72"/>
    </row>
    <row r="10" spans="1:26" ht="30" customHeight="1">
      <c r="A10" s="174"/>
      <c r="B10" s="175"/>
      <c r="C10" s="175"/>
      <c r="D10" s="60" t="s">
        <v>348</v>
      </c>
      <c r="E10" s="173" t="s">
        <v>349</v>
      </c>
      <c r="F10" s="173"/>
      <c r="G10" s="173"/>
      <c r="H10" s="74" t="s">
        <v>223</v>
      </c>
      <c r="I10" s="74" t="s">
        <v>350</v>
      </c>
      <c r="J10" s="72"/>
      <c r="K10" s="72"/>
      <c r="L10" s="72"/>
      <c r="M10" s="72"/>
      <c r="N10" s="72"/>
      <c r="O10" s="72"/>
      <c r="P10" s="72"/>
      <c r="Q10" s="72"/>
      <c r="R10" s="72"/>
      <c r="S10" s="72"/>
      <c r="T10" s="72"/>
      <c r="U10" s="72"/>
      <c r="V10" s="72"/>
      <c r="W10" s="72"/>
      <c r="X10" s="72"/>
      <c r="Y10" s="72"/>
      <c r="Z10" s="72"/>
    </row>
    <row r="11" spans="1:26" ht="30" customHeight="1">
      <c r="A11" s="174"/>
      <c r="B11" s="175"/>
      <c r="C11" s="175"/>
      <c r="D11" s="60" t="s">
        <v>351</v>
      </c>
      <c r="E11" s="173" t="s">
        <v>352</v>
      </c>
      <c r="F11" s="173"/>
      <c r="G11" s="173"/>
      <c r="H11" s="74" t="s">
        <v>234</v>
      </c>
      <c r="I11" s="75" t="s">
        <v>353</v>
      </c>
      <c r="J11" s="72"/>
      <c r="K11" s="72"/>
      <c r="L11" s="72"/>
      <c r="M11" s="72"/>
      <c r="N11" s="72"/>
      <c r="O11" s="72"/>
      <c r="P11" s="72"/>
      <c r="Q11" s="72"/>
      <c r="R11" s="72"/>
      <c r="S11" s="72"/>
      <c r="T11" s="72"/>
      <c r="U11" s="72"/>
      <c r="V11" s="72"/>
      <c r="W11" s="72"/>
      <c r="X11" s="72"/>
      <c r="Y11" s="72"/>
      <c r="Z11" s="72"/>
    </row>
    <row r="12" spans="1:26" ht="30" customHeight="1">
      <c r="A12" s="174"/>
      <c r="B12" s="175"/>
      <c r="C12" s="175"/>
      <c r="D12" s="60" t="s">
        <v>354</v>
      </c>
      <c r="E12" s="173" t="s">
        <v>355</v>
      </c>
      <c r="F12" s="173"/>
      <c r="G12" s="173"/>
      <c r="H12" s="74" t="s">
        <v>223</v>
      </c>
      <c r="I12" s="75"/>
      <c r="J12" s="72"/>
      <c r="K12" s="72"/>
      <c r="L12" s="72"/>
      <c r="M12" s="72"/>
      <c r="N12" s="72"/>
      <c r="O12" s="72"/>
      <c r="P12" s="72"/>
      <c r="Q12" s="72"/>
      <c r="R12" s="72"/>
      <c r="S12" s="72"/>
      <c r="T12" s="72"/>
      <c r="U12" s="72"/>
      <c r="V12" s="72"/>
      <c r="W12" s="72"/>
      <c r="X12" s="72"/>
      <c r="Y12" s="72"/>
      <c r="Z12" s="72"/>
    </row>
    <row r="13" spans="1:26" ht="30" customHeight="1">
      <c r="A13" s="174"/>
      <c r="B13" s="175"/>
      <c r="C13" s="175"/>
      <c r="D13" s="60" t="s">
        <v>356</v>
      </c>
      <c r="E13" s="173" t="s">
        <v>357</v>
      </c>
      <c r="F13" s="173"/>
      <c r="G13" s="173"/>
      <c r="H13" s="74" t="s">
        <v>234</v>
      </c>
      <c r="I13" s="75"/>
      <c r="J13" s="72"/>
      <c r="K13" s="72"/>
      <c r="L13" s="72"/>
      <c r="M13" s="72"/>
      <c r="N13" s="72"/>
      <c r="O13" s="72"/>
      <c r="P13" s="72"/>
      <c r="Q13" s="72"/>
      <c r="R13" s="72"/>
      <c r="S13" s="72"/>
      <c r="T13" s="72"/>
      <c r="U13" s="72"/>
      <c r="V13" s="72"/>
      <c r="W13" s="72"/>
      <c r="X13" s="72"/>
      <c r="Y13" s="72"/>
      <c r="Z13" s="72"/>
    </row>
    <row r="14" spans="1:26" ht="30" customHeight="1">
      <c r="A14" s="174"/>
      <c r="B14" s="175"/>
      <c r="C14" s="175"/>
      <c r="D14" s="60" t="s">
        <v>358</v>
      </c>
      <c r="E14" s="173" t="s">
        <v>359</v>
      </c>
      <c r="F14" s="173"/>
      <c r="G14" s="173"/>
      <c r="H14" s="74" t="s">
        <v>247</v>
      </c>
      <c r="I14" s="75"/>
      <c r="J14" s="72"/>
      <c r="K14" s="72"/>
      <c r="L14" s="72"/>
      <c r="M14" s="72"/>
      <c r="N14" s="72"/>
      <c r="O14" s="72"/>
      <c r="P14" s="72"/>
      <c r="Q14" s="72"/>
      <c r="R14" s="72"/>
      <c r="S14" s="72"/>
      <c r="T14" s="72"/>
      <c r="U14" s="72"/>
      <c r="V14" s="72"/>
      <c r="W14" s="72"/>
      <c r="X14" s="72"/>
      <c r="Y14" s="72"/>
      <c r="Z14" s="72"/>
    </row>
    <row r="15" spans="1:26" ht="14.45">
      <c r="A15" s="86"/>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4.45">
      <c r="A16" s="86"/>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4.45">
      <c r="A17" s="91"/>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4.45">
      <c r="A18" s="86"/>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3" spans="1:26" ht="14.45">
      <c r="E23" s="31"/>
      <c r="F23" s="14"/>
      <c r="G23" s="14"/>
      <c r="H23" s="14"/>
    </row>
    <row r="24" spans="1:26" ht="14.45">
      <c r="I24" s="14"/>
      <c r="J24" s="14"/>
      <c r="K24" s="31"/>
      <c r="L24" s="31"/>
      <c r="M24" s="31"/>
      <c r="N24" s="31"/>
      <c r="O24" s="31"/>
      <c r="P24" s="31"/>
      <c r="Q24" s="31"/>
    </row>
  </sheetData>
  <mergeCells count="33">
    <mergeCell ref="K2:L2"/>
    <mergeCell ref="Y2:Z2"/>
    <mergeCell ref="K1:Z1"/>
    <mergeCell ref="W2:X2"/>
    <mergeCell ref="S2:T2"/>
    <mergeCell ref="D1:J1"/>
    <mergeCell ref="A7:I7"/>
    <mergeCell ref="Q2:R2"/>
    <mergeCell ref="U2:V2"/>
    <mergeCell ref="A1:C1"/>
    <mergeCell ref="B2:B3"/>
    <mergeCell ref="C2:C3"/>
    <mergeCell ref="D2:D3"/>
    <mergeCell ref="E2:E3"/>
    <mergeCell ref="F2:F3"/>
    <mergeCell ref="G2:G3"/>
    <mergeCell ref="H2:H3"/>
    <mergeCell ref="I2:I3"/>
    <mergeCell ref="J2:J3"/>
    <mergeCell ref="M2:N2"/>
    <mergeCell ref="O2:P2"/>
    <mergeCell ref="E9:G9"/>
    <mergeCell ref="A4:A6"/>
    <mergeCell ref="B4:B6"/>
    <mergeCell ref="C4:C6"/>
    <mergeCell ref="C9:C14"/>
    <mergeCell ref="B9:B14"/>
    <mergeCell ref="A9:A14"/>
    <mergeCell ref="E11:G11"/>
    <mergeCell ref="E12:G12"/>
    <mergeCell ref="E13:G13"/>
    <mergeCell ref="E14:G14"/>
    <mergeCell ref="E10:G10"/>
  </mergeCells>
  <conditionalFormatting sqref="H9:H14">
    <cfRule type="containsText" dxfId="30" priority="4" operator="containsText" text="Not Started">
      <formula>NOT(ISERROR(SEARCH("Not Started",H9)))</formula>
    </cfRule>
    <cfRule type="containsText" dxfId="29" priority="5" operator="containsText" text="In Progress">
      <formula>NOT(ISERROR(SEARCH("In Progress",H9)))</formula>
    </cfRule>
    <cfRule type="containsText" dxfId="28"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Z38"/>
  <sheetViews>
    <sheetView zoomScale="70" zoomScaleNormal="70" workbookViewId="0">
      <selection activeCell="Y4" sqref="Y4:Z7"/>
    </sheetView>
  </sheetViews>
  <sheetFormatPr defaultColWidth="8.85546875" defaultRowHeight="15" customHeight="1"/>
  <cols>
    <col min="1" max="1" width="16.140625" style="13" customWidth="1"/>
    <col min="2" max="2" width="10.85546875" style="13" customWidth="1"/>
    <col min="3" max="3" width="23.42578125" style="13" customWidth="1"/>
    <col min="4" max="4" width="12" style="13" customWidth="1"/>
    <col min="5" max="5" width="52.42578125" style="13" customWidth="1"/>
    <col min="6" max="6" width="23.42578125" style="13" customWidth="1"/>
    <col min="7" max="7" width="15" style="13" customWidth="1"/>
    <col min="8" max="8" width="11.85546875" style="13" customWidth="1"/>
    <col min="9" max="9" width="67" style="13" customWidth="1"/>
    <col min="10" max="10" width="44.85546875" style="13" customWidth="1"/>
    <col min="11" max="11" width="11.85546875" style="13" hidden="1" customWidth="1"/>
    <col min="12" max="12" width="44.85546875" style="13" hidden="1" customWidth="1"/>
    <col min="13" max="13" width="10.140625" style="13" hidden="1" customWidth="1"/>
    <col min="14" max="14" width="44.85546875" style="13" hidden="1" customWidth="1"/>
    <col min="15" max="15" width="10.140625" style="13" hidden="1" customWidth="1"/>
    <col min="16" max="16" width="44.85546875" style="13" hidden="1" customWidth="1"/>
    <col min="17" max="17" width="10.85546875" style="13" hidden="1" customWidth="1"/>
    <col min="18" max="18" width="44.85546875" style="13" hidden="1" customWidth="1"/>
    <col min="19" max="19" width="10.140625" style="13" customWidth="1"/>
    <col min="20" max="20" width="56" style="13" customWidth="1"/>
    <col min="21" max="21" width="10.140625" style="13" customWidth="1"/>
    <col min="22" max="22" width="55.42578125" style="13" customWidth="1"/>
    <col min="23" max="23" width="8.85546875" style="13"/>
    <col min="24" max="24" width="28.140625" style="13" customWidth="1"/>
    <col min="25" max="25" width="8.85546875" style="13"/>
    <col min="26" max="26" width="90.5703125" style="13" customWidth="1"/>
    <col min="27" max="16384" width="8.85546875" style="13"/>
  </cols>
  <sheetData>
    <row r="1" spans="1:26" ht="30" customHeight="1">
      <c r="A1" s="166" t="s">
        <v>140</v>
      </c>
      <c r="B1" s="166"/>
      <c r="C1" s="166"/>
      <c r="D1" s="167" t="s">
        <v>110</v>
      </c>
      <c r="E1" s="167"/>
      <c r="F1" s="167"/>
      <c r="G1" s="167"/>
      <c r="H1" s="167"/>
      <c r="I1" s="167"/>
      <c r="J1" s="167"/>
      <c r="K1" s="177" t="s">
        <v>360</v>
      </c>
      <c r="L1" s="177"/>
      <c r="M1" s="177"/>
      <c r="N1" s="177"/>
      <c r="O1" s="177"/>
      <c r="P1" s="177"/>
      <c r="Q1" s="177"/>
      <c r="R1" s="177"/>
      <c r="S1" s="177"/>
      <c r="T1" s="177"/>
      <c r="U1" s="177"/>
      <c r="V1" s="177"/>
      <c r="W1" s="177"/>
      <c r="X1" s="177"/>
      <c r="Y1" s="177"/>
      <c r="Z1" s="177"/>
    </row>
    <row r="2" spans="1:26" ht="15" customHeight="1">
      <c r="A2" s="16" t="s">
        <v>142</v>
      </c>
      <c r="B2" s="168" t="s">
        <v>143</v>
      </c>
      <c r="C2" s="168" t="s">
        <v>112</v>
      </c>
      <c r="D2" s="168" t="s">
        <v>144</v>
      </c>
      <c r="E2" s="172" t="s">
        <v>114</v>
      </c>
      <c r="F2" s="172" t="s">
        <v>145</v>
      </c>
      <c r="G2" s="172" t="s">
        <v>146</v>
      </c>
      <c r="H2" s="172" t="s">
        <v>147</v>
      </c>
      <c r="I2" s="172" t="s">
        <v>118</v>
      </c>
      <c r="J2" s="172" t="s">
        <v>148</v>
      </c>
      <c r="K2" s="168" t="s">
        <v>311</v>
      </c>
      <c r="L2" s="168"/>
      <c r="M2" s="172" t="s">
        <v>150</v>
      </c>
      <c r="N2" s="172"/>
      <c r="O2" s="168" t="s">
        <v>151</v>
      </c>
      <c r="P2" s="168"/>
      <c r="Q2" s="172" t="s">
        <v>152</v>
      </c>
      <c r="R2" s="172"/>
      <c r="S2" s="168" t="s">
        <v>153</v>
      </c>
      <c r="T2" s="168"/>
      <c r="U2" s="172" t="s">
        <v>154</v>
      </c>
      <c r="V2" s="172"/>
      <c r="W2" s="168" t="s">
        <v>155</v>
      </c>
      <c r="X2" s="168"/>
      <c r="Y2" s="172" t="s">
        <v>156</v>
      </c>
      <c r="Z2" s="172"/>
    </row>
    <row r="3" spans="1:26" ht="14.45">
      <c r="A3" s="16">
        <f>COUNTIF(D4:D8,"&lt;&gt;")</f>
        <v>4</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26" s="14" customFormat="1" ht="50.25" customHeight="1">
      <c r="A4" s="174" t="s">
        <v>361</v>
      </c>
      <c r="B4" s="175" t="s">
        <v>362</v>
      </c>
      <c r="C4" s="179" t="s">
        <v>363</v>
      </c>
      <c r="D4" s="60" t="s">
        <v>364</v>
      </c>
      <c r="E4" s="61" t="s">
        <v>365</v>
      </c>
      <c r="F4" s="7">
        <v>1</v>
      </c>
      <c r="G4" s="7" t="s">
        <v>366</v>
      </c>
      <c r="H4" s="111" t="s">
        <v>207</v>
      </c>
      <c r="I4" s="112" t="s">
        <v>367</v>
      </c>
      <c r="J4" s="61" t="s">
        <v>368</v>
      </c>
      <c r="K4" s="61"/>
      <c r="L4" s="61"/>
      <c r="M4" s="61"/>
      <c r="N4" s="61"/>
      <c r="O4" s="61"/>
      <c r="P4" s="61"/>
      <c r="Q4" s="61"/>
      <c r="R4" s="61"/>
      <c r="S4" s="64"/>
      <c r="T4" s="61"/>
      <c r="U4" s="94"/>
      <c r="V4" s="115"/>
      <c r="W4" s="123">
        <v>1</v>
      </c>
      <c r="X4" s="116" t="s">
        <v>369</v>
      </c>
      <c r="Y4" s="94">
        <v>1</v>
      </c>
      <c r="Z4" s="61" t="s">
        <v>370</v>
      </c>
    </row>
    <row r="5" spans="1:26" ht="50.25" customHeight="1">
      <c r="A5" s="174"/>
      <c r="B5" s="175"/>
      <c r="C5" s="179"/>
      <c r="D5" s="66" t="s">
        <v>371</v>
      </c>
      <c r="E5" s="61" t="s">
        <v>372</v>
      </c>
      <c r="F5" s="7">
        <v>5</v>
      </c>
      <c r="G5" s="7" t="s">
        <v>373</v>
      </c>
      <c r="H5" s="111" t="s">
        <v>207</v>
      </c>
      <c r="I5" s="113" t="s">
        <v>374</v>
      </c>
      <c r="J5" s="101" t="s">
        <v>375</v>
      </c>
      <c r="K5" s="61"/>
      <c r="L5" s="61"/>
      <c r="M5" s="61"/>
      <c r="N5" s="61"/>
      <c r="O5" s="61"/>
      <c r="P5" s="61"/>
      <c r="Q5" s="61"/>
      <c r="R5" s="61"/>
      <c r="S5" s="63"/>
      <c r="T5" s="61"/>
      <c r="U5" s="63"/>
      <c r="V5" s="121"/>
      <c r="W5" s="126">
        <v>0</v>
      </c>
      <c r="X5" s="122" t="s">
        <v>376</v>
      </c>
      <c r="Y5" s="63">
        <v>0</v>
      </c>
      <c r="Z5" s="68" t="s">
        <v>377</v>
      </c>
    </row>
    <row r="6" spans="1:26" ht="50.25" customHeight="1">
      <c r="A6" s="174"/>
      <c r="B6" s="175"/>
      <c r="C6" s="179"/>
      <c r="D6" s="66" t="s">
        <v>378</v>
      </c>
      <c r="E6" s="61" t="s">
        <v>379</v>
      </c>
      <c r="F6" s="7">
        <v>1</v>
      </c>
      <c r="G6" s="7" t="s">
        <v>380</v>
      </c>
      <c r="H6" s="111" t="s">
        <v>207</v>
      </c>
      <c r="I6" s="113" t="s">
        <v>381</v>
      </c>
      <c r="J6" s="61" t="s">
        <v>382</v>
      </c>
      <c r="K6" s="61"/>
      <c r="L6" s="61"/>
      <c r="M6" s="61"/>
      <c r="N6" s="61"/>
      <c r="O6" s="61"/>
      <c r="P6" s="61"/>
      <c r="Q6" s="61"/>
      <c r="R6" s="61"/>
      <c r="S6" s="63"/>
      <c r="T6" s="61"/>
      <c r="U6" s="63"/>
      <c r="V6" s="117"/>
      <c r="W6" s="124">
        <v>1</v>
      </c>
      <c r="X6" s="118" t="s">
        <v>383</v>
      </c>
      <c r="Y6" s="63">
        <v>1</v>
      </c>
      <c r="Z6" s="68" t="s">
        <v>384</v>
      </c>
    </row>
    <row r="7" spans="1:26" ht="50.25" customHeight="1">
      <c r="A7" s="174"/>
      <c r="B7" s="175"/>
      <c r="C7" s="179"/>
      <c r="D7" s="66" t="s">
        <v>385</v>
      </c>
      <c r="E7" s="61" t="s">
        <v>386</v>
      </c>
      <c r="F7" s="7">
        <v>1</v>
      </c>
      <c r="G7" s="24" t="s">
        <v>387</v>
      </c>
      <c r="H7" s="111" t="s">
        <v>207</v>
      </c>
      <c r="I7" s="114" t="s">
        <v>388</v>
      </c>
      <c r="J7" s="61" t="s">
        <v>389</v>
      </c>
      <c r="K7" s="61"/>
      <c r="L7" s="61"/>
      <c r="M7" s="61"/>
      <c r="N7" s="61"/>
      <c r="O7" s="61"/>
      <c r="P7" s="61"/>
      <c r="Q7" s="61"/>
      <c r="R7" s="61"/>
      <c r="S7" s="63"/>
      <c r="T7" s="61"/>
      <c r="U7" s="63"/>
      <c r="V7" s="119"/>
      <c r="W7" s="125">
        <v>1</v>
      </c>
      <c r="X7" s="120" t="s">
        <v>390</v>
      </c>
      <c r="Y7" s="63">
        <v>0</v>
      </c>
      <c r="Z7" s="68" t="s">
        <v>391</v>
      </c>
    </row>
    <row r="8" spans="1:26" ht="30.75" customHeight="1">
      <c r="A8" s="178" t="s">
        <v>6</v>
      </c>
      <c r="B8" s="178"/>
      <c r="C8" s="178"/>
      <c r="D8" s="178"/>
      <c r="E8" s="178"/>
      <c r="F8" s="178"/>
      <c r="G8" s="178"/>
      <c r="H8" s="178"/>
      <c r="I8" s="178"/>
      <c r="J8" s="72"/>
      <c r="K8" s="72"/>
      <c r="L8" s="72"/>
      <c r="M8" s="72"/>
      <c r="N8" s="72"/>
      <c r="O8" s="72"/>
      <c r="P8" s="72"/>
      <c r="Q8" s="72"/>
      <c r="R8" s="72"/>
      <c r="S8" s="73"/>
      <c r="T8" s="73"/>
      <c r="U8" s="73"/>
      <c r="V8" s="73"/>
      <c r="W8" s="72"/>
      <c r="X8" s="72"/>
      <c r="Y8" s="72"/>
      <c r="Z8" s="72"/>
    </row>
    <row r="9" spans="1:26" ht="28.9">
      <c r="A9" s="58"/>
      <c r="B9" s="58" t="s">
        <v>215</v>
      </c>
      <c r="C9" s="88"/>
      <c r="D9" s="58" t="s">
        <v>216</v>
      </c>
      <c r="E9" s="58" t="s">
        <v>112</v>
      </c>
      <c r="F9" s="58"/>
      <c r="G9" s="58"/>
      <c r="H9" s="58" t="s">
        <v>217</v>
      </c>
      <c r="I9" s="58" t="s">
        <v>218</v>
      </c>
      <c r="J9" s="72"/>
      <c r="K9" s="72"/>
      <c r="L9" s="72"/>
      <c r="M9" s="72"/>
      <c r="N9" s="72"/>
      <c r="O9" s="72"/>
      <c r="P9" s="72"/>
      <c r="Q9" s="72"/>
      <c r="R9" s="72"/>
      <c r="S9" s="72"/>
      <c r="T9" s="72"/>
      <c r="U9" s="72"/>
      <c r="V9" s="72"/>
      <c r="W9" s="72"/>
      <c r="X9" s="72"/>
      <c r="Y9" s="72"/>
      <c r="Z9" s="72"/>
    </row>
    <row r="10" spans="1:26" ht="14.45">
      <c r="A10" s="58"/>
      <c r="B10" s="58"/>
      <c r="C10" s="88"/>
      <c r="D10" s="58"/>
      <c r="E10" s="136"/>
      <c r="F10" s="136"/>
      <c r="G10" s="136"/>
      <c r="H10" s="136"/>
      <c r="I10" s="58"/>
      <c r="J10" s="72"/>
      <c r="K10" s="72"/>
      <c r="L10" s="72"/>
      <c r="M10" s="72"/>
      <c r="N10" s="72"/>
      <c r="O10" s="72"/>
      <c r="P10" s="72"/>
      <c r="Q10" s="72"/>
      <c r="R10" s="72"/>
      <c r="S10" s="72"/>
      <c r="T10" s="72"/>
      <c r="U10" s="72"/>
      <c r="V10" s="72"/>
      <c r="W10" s="72"/>
      <c r="X10" s="72"/>
      <c r="Y10" s="72"/>
      <c r="Z10" s="72"/>
    </row>
    <row r="11" spans="1:26" ht="15" customHeight="1">
      <c r="A11" s="174" t="s">
        <v>392</v>
      </c>
      <c r="B11" s="175" t="s">
        <v>393</v>
      </c>
      <c r="C11" s="176"/>
      <c r="E11" s="182" t="s">
        <v>394</v>
      </c>
      <c r="F11" s="183"/>
      <c r="G11" s="183"/>
      <c r="H11" s="184"/>
      <c r="I11" s="74"/>
      <c r="J11" s="72"/>
      <c r="K11" s="72"/>
      <c r="L11" s="72"/>
      <c r="M11" s="72"/>
      <c r="N11" s="72"/>
      <c r="O11" s="72"/>
      <c r="P11" s="72"/>
      <c r="Q11" s="72"/>
      <c r="R11" s="72"/>
      <c r="S11" s="72"/>
      <c r="T11" s="72"/>
      <c r="U11" s="72"/>
      <c r="V11" s="72"/>
      <c r="W11" s="72"/>
      <c r="X11" s="72"/>
      <c r="Y11" s="72"/>
      <c r="Z11" s="72"/>
    </row>
    <row r="12" spans="1:26" ht="30" customHeight="1">
      <c r="A12" s="174"/>
      <c r="B12" s="175"/>
      <c r="C12" s="176"/>
      <c r="D12" s="66" t="s">
        <v>395</v>
      </c>
      <c r="E12" s="181" t="s">
        <v>396</v>
      </c>
      <c r="F12" s="181"/>
      <c r="G12" s="181"/>
      <c r="H12" s="137" t="s">
        <v>223</v>
      </c>
      <c r="I12" s="74"/>
      <c r="J12" s="72"/>
      <c r="K12" s="72"/>
      <c r="L12" s="72"/>
      <c r="M12" s="72"/>
      <c r="N12" s="72"/>
      <c r="O12" s="72"/>
      <c r="P12" s="72"/>
      <c r="Q12" s="72"/>
      <c r="R12" s="72"/>
      <c r="S12" s="72"/>
      <c r="T12" s="72"/>
      <c r="U12" s="72"/>
      <c r="V12" s="72"/>
      <c r="W12" s="72"/>
      <c r="X12" s="72"/>
      <c r="Y12" s="72"/>
      <c r="Z12" s="72"/>
    </row>
    <row r="13" spans="1:26" ht="30" customHeight="1">
      <c r="A13" s="174"/>
      <c r="B13" s="175"/>
      <c r="C13" s="176"/>
      <c r="D13" s="60" t="s">
        <v>397</v>
      </c>
      <c r="E13" s="173" t="s">
        <v>398</v>
      </c>
      <c r="F13" s="173"/>
      <c r="G13" s="173"/>
      <c r="H13" s="74" t="s">
        <v>223</v>
      </c>
      <c r="I13" s="74"/>
      <c r="J13" s="72"/>
      <c r="K13" s="72"/>
      <c r="L13" s="72"/>
      <c r="M13" s="72"/>
      <c r="N13" s="72"/>
      <c r="O13" s="72"/>
      <c r="P13" s="72"/>
      <c r="Q13" s="72"/>
      <c r="R13" s="72"/>
      <c r="S13" s="72"/>
      <c r="T13" s="72"/>
      <c r="U13" s="72"/>
      <c r="V13" s="72"/>
      <c r="W13" s="72"/>
      <c r="X13" s="72"/>
      <c r="Y13" s="72"/>
      <c r="Z13" s="72"/>
    </row>
    <row r="14" spans="1:26" ht="30" customHeight="1">
      <c r="A14" s="72"/>
      <c r="B14" s="72"/>
      <c r="C14" s="72"/>
      <c r="D14" s="60" t="s">
        <v>399</v>
      </c>
      <c r="E14" s="185" t="s">
        <v>400</v>
      </c>
      <c r="F14" s="186"/>
      <c r="G14" s="187"/>
      <c r="H14" s="74" t="s">
        <v>223</v>
      </c>
      <c r="I14" s="74"/>
      <c r="J14" s="72"/>
      <c r="K14" s="72"/>
      <c r="L14" s="72"/>
      <c r="M14" s="72"/>
      <c r="N14" s="72"/>
      <c r="O14" s="72"/>
      <c r="P14" s="72"/>
      <c r="Q14" s="72"/>
      <c r="R14" s="72"/>
      <c r="S14" s="72"/>
      <c r="T14" s="72"/>
      <c r="U14" s="72"/>
      <c r="V14" s="72"/>
      <c r="W14" s="72"/>
      <c r="X14" s="72"/>
      <c r="Y14" s="72"/>
      <c r="Z14" s="72"/>
    </row>
    <row r="15" spans="1:26" ht="30" customHeight="1">
      <c r="A15" s="72"/>
      <c r="B15" s="72"/>
      <c r="C15" s="72"/>
      <c r="D15" s="60" t="s">
        <v>401</v>
      </c>
      <c r="E15" s="135" t="s">
        <v>402</v>
      </c>
      <c r="F15" s="133"/>
      <c r="G15" s="134"/>
      <c r="H15" s="74" t="s">
        <v>223</v>
      </c>
      <c r="I15" s="74"/>
      <c r="J15" s="72"/>
      <c r="K15" s="72"/>
      <c r="L15" s="72"/>
      <c r="M15" s="72"/>
      <c r="N15" s="72"/>
      <c r="O15" s="72"/>
      <c r="P15" s="72"/>
      <c r="Q15" s="72"/>
      <c r="R15" s="72"/>
      <c r="S15" s="72"/>
      <c r="T15" s="72"/>
      <c r="U15" s="72"/>
      <c r="V15" s="72"/>
      <c r="W15" s="72"/>
      <c r="X15" s="72"/>
      <c r="Y15" s="72"/>
      <c r="Z15" s="72"/>
    </row>
    <row r="16" spans="1:26" ht="30" customHeight="1">
      <c r="A16" s="72"/>
      <c r="B16" s="72"/>
      <c r="C16" s="72"/>
      <c r="D16" s="60" t="s">
        <v>403</v>
      </c>
      <c r="E16" s="181" t="s">
        <v>404</v>
      </c>
      <c r="F16" s="181"/>
      <c r="G16" s="181"/>
      <c r="H16" s="74" t="s">
        <v>223</v>
      </c>
      <c r="I16" s="74"/>
      <c r="J16" s="72"/>
      <c r="K16" s="72"/>
      <c r="L16" s="72"/>
      <c r="M16" s="72"/>
      <c r="N16" s="72"/>
      <c r="O16" s="72"/>
      <c r="P16" s="72"/>
      <c r="Q16" s="72"/>
      <c r="R16" s="72"/>
      <c r="S16" s="72"/>
      <c r="T16" s="72"/>
      <c r="U16" s="72"/>
      <c r="V16" s="72"/>
      <c r="W16" s="72"/>
      <c r="X16" s="72"/>
      <c r="Y16" s="72"/>
      <c r="Z16" s="72"/>
    </row>
    <row r="17" spans="1:26" ht="30" customHeight="1">
      <c r="A17" s="72"/>
      <c r="B17" s="72"/>
      <c r="C17" s="72"/>
      <c r="D17" s="60" t="s">
        <v>405</v>
      </c>
      <c r="E17" s="173" t="s">
        <v>406</v>
      </c>
      <c r="F17" s="173"/>
      <c r="G17" s="173"/>
      <c r="H17" s="74" t="s">
        <v>223</v>
      </c>
      <c r="I17" s="74"/>
      <c r="J17" s="72"/>
      <c r="K17" s="72"/>
      <c r="L17" s="72"/>
      <c r="M17" s="72"/>
      <c r="N17" s="72"/>
      <c r="O17" s="72"/>
      <c r="P17" s="72"/>
      <c r="Q17" s="72"/>
      <c r="R17" s="72"/>
      <c r="S17" s="72"/>
      <c r="T17" s="72"/>
      <c r="U17" s="72"/>
      <c r="V17" s="72"/>
      <c r="W17" s="72"/>
      <c r="X17" s="72"/>
      <c r="Y17" s="72"/>
      <c r="Z17" s="72"/>
    </row>
    <row r="18" spans="1:26" ht="15" customHeight="1">
      <c r="A18" s="72"/>
      <c r="B18" s="72"/>
      <c r="C18" s="72"/>
      <c r="D18" s="60"/>
      <c r="E18" s="189" t="s">
        <v>407</v>
      </c>
      <c r="F18" s="189"/>
      <c r="G18" s="189"/>
      <c r="H18" s="189"/>
      <c r="I18" s="74"/>
      <c r="J18" s="72"/>
      <c r="K18" s="72"/>
      <c r="L18" s="72"/>
      <c r="M18" s="72"/>
      <c r="N18" s="72"/>
      <c r="O18" s="72"/>
      <c r="P18" s="72"/>
      <c r="Q18" s="72"/>
      <c r="R18" s="72"/>
      <c r="S18" s="72"/>
      <c r="T18" s="72"/>
      <c r="U18" s="72"/>
      <c r="V18" s="72"/>
      <c r="W18" s="72"/>
      <c r="X18" s="72"/>
      <c r="Y18" s="72"/>
      <c r="Z18" s="72"/>
    </row>
    <row r="19" spans="1:26" ht="30" customHeight="1">
      <c r="A19" s="72"/>
      <c r="B19" s="72"/>
      <c r="C19" s="72"/>
      <c r="D19" s="60" t="s">
        <v>408</v>
      </c>
      <c r="E19" s="173" t="s">
        <v>409</v>
      </c>
      <c r="F19" s="173"/>
      <c r="G19" s="173"/>
      <c r="H19" s="74" t="s">
        <v>247</v>
      </c>
      <c r="I19" s="74"/>
      <c r="J19" s="72"/>
      <c r="K19" s="72"/>
      <c r="L19" s="72"/>
      <c r="M19" s="72"/>
      <c r="N19" s="72"/>
      <c r="O19" s="72"/>
      <c r="P19" s="72"/>
      <c r="Q19" s="72"/>
      <c r="R19" s="72"/>
      <c r="S19" s="72"/>
      <c r="T19" s="72"/>
      <c r="U19" s="72"/>
      <c r="V19" s="72"/>
      <c r="W19" s="72"/>
      <c r="X19" s="72"/>
      <c r="Y19" s="72"/>
      <c r="Z19" s="72"/>
    </row>
    <row r="20" spans="1:26" ht="30" customHeight="1">
      <c r="A20" s="72"/>
      <c r="B20" s="72"/>
      <c r="C20" s="72"/>
      <c r="D20" s="60" t="s">
        <v>410</v>
      </c>
      <c r="E20" s="173" t="s">
        <v>411</v>
      </c>
      <c r="F20" s="173"/>
      <c r="G20" s="173"/>
      <c r="H20" s="74" t="s">
        <v>247</v>
      </c>
      <c r="I20" s="74"/>
      <c r="J20" s="72"/>
      <c r="K20" s="72"/>
      <c r="L20" s="72"/>
      <c r="M20" s="72"/>
      <c r="N20" s="72"/>
      <c r="O20" s="72"/>
      <c r="P20" s="72"/>
      <c r="Q20" s="72"/>
      <c r="R20" s="72"/>
      <c r="S20" s="72"/>
      <c r="T20" s="72"/>
      <c r="U20" s="72"/>
      <c r="V20" s="72"/>
      <c r="W20" s="72"/>
      <c r="X20" s="72"/>
      <c r="Y20" s="72"/>
      <c r="Z20" s="72"/>
    </row>
    <row r="21" spans="1:26" ht="30" customHeight="1">
      <c r="A21" s="72"/>
      <c r="B21" s="72"/>
      <c r="C21" s="72"/>
      <c r="D21" s="60" t="s">
        <v>412</v>
      </c>
      <c r="E21" s="185" t="s">
        <v>413</v>
      </c>
      <c r="F21" s="186"/>
      <c r="G21" s="187"/>
      <c r="H21" s="74" t="s">
        <v>247</v>
      </c>
      <c r="I21" s="74"/>
      <c r="J21" s="72"/>
      <c r="K21" s="72"/>
      <c r="L21" s="72"/>
      <c r="M21" s="72"/>
      <c r="N21" s="72"/>
      <c r="O21" s="72"/>
      <c r="P21" s="72"/>
      <c r="Q21" s="72"/>
      <c r="R21" s="72"/>
      <c r="S21" s="72"/>
      <c r="T21" s="72"/>
      <c r="U21" s="72"/>
      <c r="V21" s="72"/>
      <c r="W21" s="72"/>
      <c r="X21" s="72"/>
      <c r="Y21" s="72"/>
      <c r="Z21" s="72"/>
    </row>
    <row r="22" spans="1:26" ht="30" customHeight="1">
      <c r="A22" s="72"/>
      <c r="B22" s="72"/>
      <c r="C22" s="72"/>
      <c r="D22" s="60" t="s">
        <v>414</v>
      </c>
      <c r="E22" s="135" t="s">
        <v>415</v>
      </c>
      <c r="F22" s="133"/>
      <c r="G22" s="134"/>
      <c r="H22" s="74" t="s">
        <v>247</v>
      </c>
      <c r="I22" s="74"/>
      <c r="J22" s="72"/>
      <c r="K22" s="72"/>
      <c r="L22" s="72"/>
      <c r="M22" s="72"/>
      <c r="N22" s="72"/>
      <c r="O22" s="72"/>
      <c r="P22" s="72"/>
      <c r="Q22" s="72"/>
      <c r="R22" s="72"/>
      <c r="S22" s="72"/>
      <c r="T22" s="72"/>
      <c r="U22" s="72"/>
      <c r="V22" s="72"/>
      <c r="W22" s="72"/>
      <c r="X22" s="72"/>
      <c r="Y22" s="72"/>
      <c r="Z22" s="72"/>
    </row>
    <row r="23" spans="1:26" ht="30" customHeight="1">
      <c r="A23" s="72"/>
      <c r="B23" s="72"/>
      <c r="C23" s="72"/>
      <c r="D23" s="60" t="s">
        <v>416</v>
      </c>
      <c r="E23" s="181" t="s">
        <v>417</v>
      </c>
      <c r="F23" s="181"/>
      <c r="G23" s="181"/>
      <c r="H23" s="74" t="s">
        <v>247</v>
      </c>
      <c r="I23" s="74"/>
      <c r="J23" s="72"/>
      <c r="K23" s="72"/>
      <c r="L23" s="72"/>
      <c r="M23" s="72"/>
      <c r="N23" s="72"/>
      <c r="O23" s="72"/>
      <c r="P23" s="72"/>
      <c r="Q23" s="72"/>
      <c r="R23" s="72"/>
      <c r="S23" s="72"/>
      <c r="T23" s="72"/>
      <c r="U23" s="72"/>
      <c r="V23" s="72"/>
      <c r="W23" s="72"/>
      <c r="X23" s="72"/>
      <c r="Y23" s="72"/>
      <c r="Z23" s="72"/>
    </row>
    <row r="24" spans="1:26" ht="16.5" customHeight="1">
      <c r="A24" s="72"/>
      <c r="B24" s="72"/>
      <c r="C24" s="72"/>
      <c r="E24" s="188" t="s">
        <v>418</v>
      </c>
      <c r="F24" s="188"/>
      <c r="G24" s="188"/>
      <c r="H24" s="188"/>
      <c r="I24" s="74"/>
      <c r="J24" s="72"/>
      <c r="K24" s="72"/>
      <c r="L24" s="72"/>
      <c r="M24" s="72"/>
      <c r="N24" s="72"/>
      <c r="O24" s="72"/>
      <c r="P24" s="72"/>
      <c r="Q24" s="72"/>
      <c r="R24" s="72"/>
      <c r="S24" s="72"/>
      <c r="T24" s="72"/>
      <c r="U24" s="72"/>
      <c r="V24" s="72"/>
      <c r="W24" s="72"/>
      <c r="X24" s="72"/>
      <c r="Y24" s="72"/>
      <c r="Z24" s="72"/>
    </row>
    <row r="25" spans="1:26" ht="30" customHeight="1">
      <c r="A25" s="72"/>
      <c r="B25" s="72"/>
      <c r="C25" s="72"/>
      <c r="D25" s="60" t="s">
        <v>419</v>
      </c>
      <c r="E25" s="173" t="s">
        <v>420</v>
      </c>
      <c r="F25" s="173"/>
      <c r="G25" s="173"/>
      <c r="H25" s="74" t="s">
        <v>234</v>
      </c>
      <c r="I25" s="74"/>
      <c r="J25" s="72"/>
      <c r="K25" s="72"/>
      <c r="L25" s="72"/>
      <c r="M25" s="72"/>
      <c r="N25" s="72"/>
      <c r="O25" s="72"/>
      <c r="P25" s="72"/>
      <c r="Q25" s="72"/>
      <c r="R25" s="72"/>
      <c r="S25" s="72"/>
      <c r="T25" s="72"/>
      <c r="U25" s="72"/>
      <c r="V25" s="72"/>
      <c r="W25" s="72"/>
      <c r="X25" s="72"/>
      <c r="Y25" s="72"/>
      <c r="Z25" s="72"/>
    </row>
    <row r="26" spans="1:26" ht="30" customHeight="1">
      <c r="D26" s="60" t="s">
        <v>421</v>
      </c>
      <c r="E26" s="186" t="s">
        <v>422</v>
      </c>
      <c r="F26" s="186"/>
      <c r="G26" s="186"/>
      <c r="H26" s="74" t="s">
        <v>234</v>
      </c>
      <c r="I26" s="74"/>
    </row>
    <row r="27" spans="1:26" ht="30" customHeight="1">
      <c r="D27" s="60" t="s">
        <v>423</v>
      </c>
      <c r="E27" s="135" t="s">
        <v>424</v>
      </c>
      <c r="F27" s="133"/>
      <c r="G27" s="134"/>
      <c r="H27" s="74" t="s">
        <v>247</v>
      </c>
      <c r="I27" s="74"/>
    </row>
    <row r="28" spans="1:26" ht="30" customHeight="1">
      <c r="D28" s="60" t="s">
        <v>425</v>
      </c>
      <c r="E28" s="173" t="s">
        <v>426</v>
      </c>
      <c r="F28" s="173"/>
      <c r="G28" s="173"/>
      <c r="H28" s="74" t="s">
        <v>247</v>
      </c>
      <c r="I28" s="74"/>
    </row>
    <row r="29" spans="1:26" ht="30" customHeight="1">
      <c r="D29" s="60" t="s">
        <v>427</v>
      </c>
      <c r="E29" s="173" t="s">
        <v>428</v>
      </c>
      <c r="F29" s="173"/>
      <c r="G29" s="173"/>
      <c r="H29" s="74" t="s">
        <v>247</v>
      </c>
      <c r="I29" s="74"/>
    </row>
    <row r="30" spans="1:26" ht="15.75" customHeight="1">
      <c r="D30" s="60"/>
      <c r="E30" s="189" t="s">
        <v>429</v>
      </c>
      <c r="F30" s="189"/>
      <c r="G30" s="189"/>
      <c r="H30" s="189"/>
      <c r="I30" s="74"/>
    </row>
    <row r="31" spans="1:26" ht="30" customHeight="1">
      <c r="D31" s="60" t="s">
        <v>430</v>
      </c>
      <c r="E31" s="173" t="s">
        <v>431</v>
      </c>
      <c r="F31" s="173"/>
      <c r="G31" s="173"/>
      <c r="H31" s="74" t="s">
        <v>247</v>
      </c>
      <c r="I31" s="74"/>
    </row>
    <row r="32" spans="1:26" ht="30" customHeight="1">
      <c r="D32" s="60" t="s">
        <v>432</v>
      </c>
      <c r="E32" s="173" t="s">
        <v>433</v>
      </c>
      <c r="F32" s="173"/>
      <c r="G32" s="173"/>
      <c r="H32" s="74" t="s">
        <v>234</v>
      </c>
      <c r="I32" s="74"/>
    </row>
    <row r="33" spans="4:9" ht="30" customHeight="1">
      <c r="D33" s="60" t="s">
        <v>434</v>
      </c>
      <c r="E33" s="173" t="s">
        <v>435</v>
      </c>
      <c r="F33" s="173"/>
      <c r="G33" s="173"/>
      <c r="H33" s="74" t="s">
        <v>247</v>
      </c>
      <c r="I33" s="74"/>
    </row>
    <row r="34" spans="4:9" ht="30" customHeight="1">
      <c r="D34" s="60" t="s">
        <v>436</v>
      </c>
      <c r="E34" s="173"/>
      <c r="F34" s="173"/>
      <c r="G34" s="173"/>
      <c r="H34" s="74"/>
      <c r="I34" s="74"/>
    </row>
    <row r="35" spans="4:9" ht="30" customHeight="1">
      <c r="D35" s="60" t="s">
        <v>437</v>
      </c>
      <c r="E35" s="173"/>
      <c r="F35" s="173"/>
      <c r="G35" s="173"/>
      <c r="H35" s="74"/>
      <c r="I35" s="74"/>
    </row>
    <row r="36" spans="4:9" ht="30" customHeight="1">
      <c r="D36" s="60" t="s">
        <v>438</v>
      </c>
      <c r="E36" s="173"/>
      <c r="F36" s="173"/>
      <c r="G36" s="173"/>
      <c r="H36" s="74"/>
      <c r="I36" s="74"/>
    </row>
    <row r="37" spans="4:9" ht="30" customHeight="1">
      <c r="D37" s="60" t="s">
        <v>439</v>
      </c>
      <c r="E37" s="173"/>
      <c r="F37" s="173"/>
      <c r="G37" s="173"/>
      <c r="H37" s="74"/>
      <c r="I37" s="74"/>
    </row>
    <row r="38" spans="4:9" ht="30" customHeight="1">
      <c r="D38" s="60" t="s">
        <v>440</v>
      </c>
      <c r="E38" s="173"/>
      <c r="F38" s="173"/>
      <c r="G38" s="173"/>
      <c r="H38" s="74"/>
      <c r="I38" s="74"/>
    </row>
  </sheetData>
  <mergeCells count="52">
    <mergeCell ref="E36:G36"/>
    <mergeCell ref="E37:G37"/>
    <mergeCell ref="E38:G38"/>
    <mergeCell ref="E30:H30"/>
    <mergeCell ref="E31:G31"/>
    <mergeCell ref="E32:G32"/>
    <mergeCell ref="E33:G33"/>
    <mergeCell ref="E34:G34"/>
    <mergeCell ref="E35:G35"/>
    <mergeCell ref="E25:G25"/>
    <mergeCell ref="E26:G26"/>
    <mergeCell ref="E28:G28"/>
    <mergeCell ref="E29:G29"/>
    <mergeCell ref="E17:G17"/>
    <mergeCell ref="E24:H24"/>
    <mergeCell ref="E18:H18"/>
    <mergeCell ref="E21:G21"/>
    <mergeCell ref="E19:G19"/>
    <mergeCell ref="E20:G20"/>
    <mergeCell ref="E23:G23"/>
    <mergeCell ref="K1:Z1"/>
    <mergeCell ref="K2:L2"/>
    <mergeCell ref="M2:N2"/>
    <mergeCell ref="O2:P2"/>
    <mergeCell ref="Q2:R2"/>
    <mergeCell ref="W2:X2"/>
    <mergeCell ref="Y2:Z2"/>
    <mergeCell ref="S2:T2"/>
    <mergeCell ref="U2:V2"/>
    <mergeCell ref="A4:A7"/>
    <mergeCell ref="A1:C1"/>
    <mergeCell ref="B2:B3"/>
    <mergeCell ref="C2:C3"/>
    <mergeCell ref="D2:D3"/>
    <mergeCell ref="B4:B7"/>
    <mergeCell ref="C4:C7"/>
    <mergeCell ref="D1:J1"/>
    <mergeCell ref="J2:J3"/>
    <mergeCell ref="E2:E3"/>
    <mergeCell ref="F2:F3"/>
    <mergeCell ref="G2:G3"/>
    <mergeCell ref="H2:H3"/>
    <mergeCell ref="I2:I3"/>
    <mergeCell ref="E16:G16"/>
    <mergeCell ref="A8:I8"/>
    <mergeCell ref="A11:A13"/>
    <mergeCell ref="B11:B13"/>
    <mergeCell ref="C11:C13"/>
    <mergeCell ref="E12:G12"/>
    <mergeCell ref="E13:G13"/>
    <mergeCell ref="E11:H11"/>
    <mergeCell ref="E14:G14"/>
  </mergeCells>
  <conditionalFormatting sqref="H12:H17 H19:H23 H25:H29 H31:H38">
    <cfRule type="containsText" dxfId="27" priority="1" operator="containsText" text="Not Started">
      <formula>NOT(ISERROR(SEARCH("Not Started",H12)))</formula>
    </cfRule>
    <cfRule type="containsText" dxfId="26" priority="2" operator="containsText" text="In Progress">
      <formula>NOT(ISERROR(SEARCH("In Progress",H12)))</formula>
    </cfRule>
    <cfRule type="containsText" dxfId="25" priority="3" operator="containsText" text="Complete">
      <formula>NOT(ISERROR(SEARCH("Complete",H12)))</formula>
    </cfRule>
  </conditionalFormatting>
  <dataValidations count="1">
    <dataValidation type="list" allowBlank="1" showInputMessage="1" showErrorMessage="1" sqref="H12:H17 H19:H23 H25:H29 H31:H38"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AH23"/>
  <sheetViews>
    <sheetView tabSelected="1" zoomScale="70" zoomScaleNormal="70" workbookViewId="0">
      <pane xSplit="8" ySplit="3" topLeftCell="Y4" activePane="bottomRight" state="frozen"/>
      <selection pane="bottomRight" activeCell="Z5" sqref="Z5"/>
      <selection pane="bottomLeft" activeCell="A4" sqref="A4"/>
      <selection pane="topRight" activeCell="I1" sqref="I1"/>
    </sheetView>
  </sheetViews>
  <sheetFormatPr defaultColWidth="8.85546875" defaultRowHeight="15" customHeight="1"/>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10.140625" style="13" hidden="1" customWidth="1"/>
    <col min="12" max="12" width="44.85546875" style="13" hidden="1" customWidth="1"/>
    <col min="13" max="13" width="10.140625" style="13" hidden="1" customWidth="1"/>
    <col min="14" max="14" width="44.85546875" style="13" hidden="1" customWidth="1"/>
    <col min="15" max="15" width="10.140625" style="13" hidden="1" customWidth="1"/>
    <col min="16" max="16" width="44.85546875" style="13" hidden="1" customWidth="1"/>
    <col min="17" max="17" width="10.140625" style="13" hidden="1" customWidth="1"/>
    <col min="18" max="18" width="44.85546875" style="13" hidden="1" customWidth="1"/>
    <col min="19" max="19" width="10.140625" style="13" customWidth="1"/>
    <col min="20" max="20" width="56" style="13" customWidth="1"/>
    <col min="21" max="21" width="10.140625" style="13" customWidth="1"/>
    <col min="22" max="22" width="55.42578125" style="13" customWidth="1"/>
    <col min="23" max="23" width="8.85546875" style="13"/>
    <col min="24" max="24" width="28.140625" style="13" customWidth="1"/>
    <col min="25" max="25" width="8.85546875" style="13"/>
    <col min="26" max="26" width="107.140625" style="13" customWidth="1"/>
    <col min="27" max="16384" width="8.85546875" style="13"/>
  </cols>
  <sheetData>
    <row r="1" spans="1:34" ht="30" customHeight="1">
      <c r="A1" s="166" t="s">
        <v>140</v>
      </c>
      <c r="B1" s="166"/>
      <c r="C1" s="166"/>
      <c r="D1" s="167" t="s">
        <v>110</v>
      </c>
      <c r="E1" s="167"/>
      <c r="F1" s="167"/>
      <c r="G1" s="167"/>
      <c r="H1" s="167"/>
      <c r="I1" s="167"/>
      <c r="J1" s="167"/>
      <c r="K1" s="177"/>
      <c r="L1" s="177"/>
      <c r="M1" s="177"/>
      <c r="N1" s="177"/>
      <c r="O1" s="177"/>
      <c r="P1" s="177"/>
      <c r="Q1" s="177"/>
      <c r="R1" s="177"/>
      <c r="S1" s="177"/>
      <c r="T1" s="177"/>
      <c r="U1" s="177"/>
      <c r="V1" s="177"/>
      <c r="W1" s="177"/>
      <c r="X1" s="177"/>
      <c r="Y1" s="177"/>
      <c r="Z1" s="177"/>
    </row>
    <row r="2" spans="1:34" ht="15" customHeight="1">
      <c r="A2" s="16" t="s">
        <v>142</v>
      </c>
      <c r="B2" s="168" t="s">
        <v>143</v>
      </c>
      <c r="C2" s="168" t="s">
        <v>112</v>
      </c>
      <c r="D2" s="168" t="s">
        <v>144</v>
      </c>
      <c r="E2" s="172" t="s">
        <v>114</v>
      </c>
      <c r="F2" s="172" t="s">
        <v>145</v>
      </c>
      <c r="G2" s="172" t="s">
        <v>146</v>
      </c>
      <c r="H2" s="172" t="s">
        <v>147</v>
      </c>
      <c r="I2" s="172" t="s">
        <v>118</v>
      </c>
      <c r="J2" s="172" t="s">
        <v>148</v>
      </c>
      <c r="K2" s="168" t="s">
        <v>311</v>
      </c>
      <c r="L2" s="168"/>
      <c r="M2" s="172" t="s">
        <v>150</v>
      </c>
      <c r="N2" s="172"/>
      <c r="O2" s="168" t="s">
        <v>151</v>
      </c>
      <c r="P2" s="168"/>
      <c r="Q2" s="172" t="s">
        <v>152</v>
      </c>
      <c r="R2" s="172"/>
      <c r="S2" s="168" t="s">
        <v>153</v>
      </c>
      <c r="T2" s="168"/>
      <c r="U2" s="172" t="s">
        <v>154</v>
      </c>
      <c r="V2" s="172"/>
      <c r="W2" s="168" t="s">
        <v>155</v>
      </c>
      <c r="X2" s="168"/>
      <c r="Y2" s="172" t="s">
        <v>156</v>
      </c>
      <c r="Z2" s="172"/>
    </row>
    <row r="3" spans="1:34" ht="14.45">
      <c r="A3" s="16">
        <f>COUNTIF(D4:D7,"&lt;&gt;")</f>
        <v>3</v>
      </c>
      <c r="B3" s="168"/>
      <c r="C3" s="168"/>
      <c r="D3" s="168"/>
      <c r="E3" s="172"/>
      <c r="F3" s="172"/>
      <c r="G3" s="17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34" s="14" customFormat="1" ht="50.25" customHeight="1">
      <c r="A4" s="174" t="s">
        <v>441</v>
      </c>
      <c r="B4" s="175" t="s">
        <v>442</v>
      </c>
      <c r="C4" s="179" t="s">
        <v>443</v>
      </c>
      <c r="D4" s="60" t="s">
        <v>444</v>
      </c>
      <c r="E4" s="68" t="s">
        <v>445</v>
      </c>
      <c r="F4" s="95">
        <v>1</v>
      </c>
      <c r="G4" s="63" t="s">
        <v>317</v>
      </c>
      <c r="H4" s="95" t="s">
        <v>207</v>
      </c>
      <c r="I4" s="100" t="s">
        <v>446</v>
      </c>
      <c r="J4" s="101" t="s">
        <v>447</v>
      </c>
      <c r="K4" s="101"/>
      <c r="L4" s="101"/>
      <c r="M4" s="101"/>
      <c r="N4" s="101"/>
      <c r="O4" s="101"/>
      <c r="P4" s="101"/>
      <c r="Q4" s="101"/>
      <c r="R4" s="101"/>
      <c r="S4" s="64"/>
      <c r="T4" s="61"/>
      <c r="U4" s="94"/>
      <c r="V4" s="61"/>
      <c r="W4" s="64">
        <v>1</v>
      </c>
      <c r="X4" s="61" t="s">
        <v>448</v>
      </c>
      <c r="Y4" s="94">
        <v>1</v>
      </c>
      <c r="Z4" s="61" t="s">
        <v>449</v>
      </c>
      <c r="AA4" s="73"/>
      <c r="AB4" s="73"/>
      <c r="AC4" s="73"/>
      <c r="AD4" s="73"/>
      <c r="AE4" s="73"/>
      <c r="AF4" s="73"/>
      <c r="AG4" s="73"/>
      <c r="AH4" s="73"/>
    </row>
    <row r="5" spans="1:34" ht="50.25" customHeight="1">
      <c r="A5" s="174"/>
      <c r="B5" s="175"/>
      <c r="C5" s="179"/>
      <c r="D5" s="66" t="s">
        <v>450</v>
      </c>
      <c r="E5" s="68" t="s">
        <v>451</v>
      </c>
      <c r="F5" s="76">
        <v>120</v>
      </c>
      <c r="G5" s="63" t="s">
        <v>452</v>
      </c>
      <c r="H5" s="95" t="s">
        <v>336</v>
      </c>
      <c r="I5" s="100" t="s">
        <v>453</v>
      </c>
      <c r="J5" s="68" t="s">
        <v>454</v>
      </c>
      <c r="K5" s="68"/>
      <c r="L5" s="68"/>
      <c r="M5" s="68"/>
      <c r="N5" s="68"/>
      <c r="O5" s="68"/>
      <c r="P5" s="68"/>
      <c r="Q5" s="68"/>
      <c r="R5" s="68"/>
      <c r="S5" s="63"/>
      <c r="T5" s="61"/>
      <c r="U5" s="63"/>
      <c r="V5" s="61"/>
      <c r="W5" s="76">
        <v>120</v>
      </c>
      <c r="X5" s="68" t="s">
        <v>455</v>
      </c>
      <c r="Y5" s="76">
        <v>112</v>
      </c>
      <c r="Z5" s="68" t="s">
        <v>456</v>
      </c>
      <c r="AA5" s="72"/>
      <c r="AB5" s="72"/>
      <c r="AC5" s="72"/>
      <c r="AD5" s="72"/>
      <c r="AE5" s="72"/>
      <c r="AF5" s="72"/>
      <c r="AG5" s="72"/>
      <c r="AH5" s="72"/>
    </row>
    <row r="6" spans="1:34" ht="50.25" customHeight="1">
      <c r="A6" s="174"/>
      <c r="B6" s="175"/>
      <c r="C6" s="179"/>
      <c r="D6" s="66" t="s">
        <v>457</v>
      </c>
      <c r="E6" s="61" t="s">
        <v>458</v>
      </c>
      <c r="F6" s="138">
        <v>0.75</v>
      </c>
      <c r="G6" s="64" t="s">
        <v>459</v>
      </c>
      <c r="H6" s="62" t="s">
        <v>184</v>
      </c>
      <c r="I6" s="83" t="s">
        <v>185</v>
      </c>
      <c r="J6" s="61" t="s">
        <v>186</v>
      </c>
      <c r="K6" s="92"/>
      <c r="L6" s="92"/>
      <c r="M6" s="92"/>
      <c r="N6" s="92"/>
      <c r="O6" s="92"/>
      <c r="P6" s="92"/>
      <c r="Q6" s="92"/>
      <c r="R6" s="92"/>
      <c r="S6" s="63"/>
      <c r="T6" s="61"/>
      <c r="U6" s="63"/>
      <c r="V6" s="61"/>
      <c r="W6" s="71">
        <v>0.75</v>
      </c>
      <c r="X6" s="68" t="s">
        <v>460</v>
      </c>
      <c r="Y6" s="63" t="s">
        <v>211</v>
      </c>
      <c r="Z6" s="68" t="s">
        <v>461</v>
      </c>
      <c r="AA6" s="72"/>
      <c r="AB6" s="72"/>
      <c r="AC6" s="72"/>
      <c r="AD6" s="72"/>
      <c r="AE6" s="72"/>
      <c r="AF6" s="72"/>
      <c r="AG6" s="72"/>
      <c r="AH6" s="72"/>
    </row>
    <row r="7" spans="1:34" ht="30.75" customHeight="1">
      <c r="A7" s="178" t="s">
        <v>6</v>
      </c>
      <c r="B7" s="178"/>
      <c r="C7" s="178"/>
      <c r="D7" s="178"/>
      <c r="E7" s="178"/>
      <c r="F7" s="178"/>
      <c r="G7" s="178"/>
      <c r="H7" s="178"/>
      <c r="I7" s="178"/>
      <c r="J7" s="72"/>
      <c r="K7" s="72"/>
      <c r="L7" s="72"/>
      <c r="M7" s="72"/>
      <c r="N7" s="72"/>
      <c r="O7" s="72"/>
      <c r="P7" s="72"/>
      <c r="Q7" s="72"/>
      <c r="R7" s="72"/>
      <c r="S7" s="73"/>
      <c r="T7" s="73"/>
      <c r="U7" s="73"/>
      <c r="V7" s="73"/>
      <c r="W7" s="72"/>
      <c r="X7" s="72"/>
      <c r="Y7" s="72"/>
      <c r="Z7" s="72"/>
      <c r="AA7" s="72"/>
      <c r="AB7" s="72"/>
      <c r="AC7" s="72"/>
      <c r="AD7" s="72"/>
      <c r="AE7" s="72"/>
      <c r="AF7" s="72"/>
      <c r="AG7" s="72"/>
      <c r="AH7" s="72"/>
    </row>
    <row r="8" spans="1:34" ht="24" customHeight="1">
      <c r="A8" s="58"/>
      <c r="B8" s="58" t="s">
        <v>215</v>
      </c>
      <c r="C8" s="88"/>
      <c r="D8" s="58" t="s">
        <v>216</v>
      </c>
      <c r="E8" s="58" t="s">
        <v>112</v>
      </c>
      <c r="F8" s="58"/>
      <c r="G8" s="58"/>
      <c r="H8" s="58" t="s">
        <v>217</v>
      </c>
      <c r="I8" s="58" t="s">
        <v>218</v>
      </c>
      <c r="J8" s="72"/>
      <c r="K8" s="72"/>
      <c r="L8" s="72"/>
      <c r="M8" s="72"/>
      <c r="N8" s="72"/>
      <c r="O8" s="72"/>
      <c r="P8" s="72"/>
      <c r="Q8" s="72"/>
      <c r="R8" s="72"/>
      <c r="S8" s="72"/>
      <c r="T8" s="72"/>
      <c r="U8" s="72"/>
      <c r="V8" s="72"/>
      <c r="W8" s="72"/>
      <c r="X8" s="72"/>
      <c r="Y8" s="72"/>
      <c r="Z8" s="72"/>
      <c r="AA8" s="72"/>
      <c r="AB8" s="72"/>
      <c r="AC8" s="72"/>
      <c r="AD8" s="72"/>
      <c r="AE8" s="72"/>
      <c r="AF8" s="72"/>
      <c r="AG8" s="72"/>
      <c r="AH8" s="72"/>
    </row>
    <row r="9" spans="1:34" ht="30" customHeight="1">
      <c r="A9" s="174" t="s">
        <v>462</v>
      </c>
      <c r="B9" s="175" t="s">
        <v>463</v>
      </c>
      <c r="C9" s="175"/>
      <c r="D9" s="66" t="s">
        <v>464</v>
      </c>
      <c r="E9" s="173" t="s">
        <v>465</v>
      </c>
      <c r="F9" s="173"/>
      <c r="G9" s="173"/>
      <c r="H9" s="74" t="s">
        <v>223</v>
      </c>
      <c r="I9" s="74"/>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ht="30" customHeight="1">
      <c r="A10" s="174"/>
      <c r="B10" s="175"/>
      <c r="C10" s="175"/>
      <c r="D10" s="60" t="s">
        <v>466</v>
      </c>
      <c r="E10" s="190" t="s">
        <v>467</v>
      </c>
      <c r="F10" s="190"/>
      <c r="G10" s="190"/>
      <c r="H10" s="74" t="s">
        <v>223</v>
      </c>
      <c r="I10" s="74"/>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ht="30" customHeight="1">
      <c r="A11" s="174"/>
      <c r="B11" s="175"/>
      <c r="C11" s="175"/>
      <c r="D11" s="60" t="s">
        <v>468</v>
      </c>
      <c r="E11" s="190" t="s">
        <v>469</v>
      </c>
      <c r="F11" s="190"/>
      <c r="G11" s="190"/>
      <c r="H11" s="74" t="s">
        <v>223</v>
      </c>
      <c r="I11" s="74"/>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ht="30" customHeight="1">
      <c r="A12" s="174"/>
      <c r="B12" s="175"/>
      <c r="C12" s="175"/>
      <c r="D12" s="60" t="s">
        <v>470</v>
      </c>
      <c r="E12" s="173" t="s">
        <v>471</v>
      </c>
      <c r="F12" s="173"/>
      <c r="G12" s="173"/>
      <c r="H12" s="74" t="s">
        <v>223</v>
      </c>
      <c r="I12" s="74"/>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ht="30" customHeight="1">
      <c r="A13" s="174"/>
      <c r="B13" s="175"/>
      <c r="C13" s="175"/>
      <c r="D13" s="60" t="s">
        <v>472</v>
      </c>
      <c r="E13" s="173" t="s">
        <v>473</v>
      </c>
      <c r="F13" s="173"/>
      <c r="G13" s="173"/>
      <c r="H13" s="74" t="s">
        <v>223</v>
      </c>
      <c r="I13" s="75"/>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ht="30" customHeight="1">
      <c r="A14" s="174"/>
      <c r="B14" s="175"/>
      <c r="C14" s="175"/>
      <c r="D14" s="60" t="s">
        <v>474</v>
      </c>
      <c r="E14" s="173" t="s">
        <v>475</v>
      </c>
      <c r="F14" s="173"/>
      <c r="G14" s="173"/>
      <c r="H14" s="74" t="s">
        <v>223</v>
      </c>
      <c r="I14" s="75"/>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ht="30" customHeight="1">
      <c r="A15" s="174"/>
      <c r="B15" s="175"/>
      <c r="C15" s="175"/>
      <c r="D15" s="60" t="s">
        <v>476</v>
      </c>
      <c r="E15" s="173" t="s">
        <v>477</v>
      </c>
      <c r="F15" s="173"/>
      <c r="G15" s="173"/>
      <c r="H15" s="74" t="s">
        <v>223</v>
      </c>
      <c r="I15" s="75"/>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ht="30" customHeight="1">
      <c r="A16" s="174"/>
      <c r="B16" s="175"/>
      <c r="C16" s="175"/>
      <c r="D16" s="60" t="s">
        <v>478</v>
      </c>
      <c r="E16" s="173"/>
      <c r="F16" s="173"/>
      <c r="G16" s="173"/>
      <c r="H16" s="74"/>
      <c r="I16" s="75"/>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ht="30" customHeight="1">
      <c r="A17" s="174"/>
      <c r="B17" s="175"/>
      <c r="C17" s="175"/>
      <c r="D17" s="60" t="s">
        <v>479</v>
      </c>
      <c r="E17" s="173"/>
      <c r="F17" s="173"/>
      <c r="G17" s="173"/>
      <c r="H17" s="74"/>
      <c r="I17" s="75"/>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ht="116.1" customHeight="1">
      <c r="A18" s="72"/>
      <c r="B18" s="59"/>
      <c r="C18" s="59"/>
      <c r="D18" s="60"/>
      <c r="E18" s="10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ht="14.45">
      <c r="A19" s="72"/>
      <c r="B19" s="59"/>
      <c r="C19" s="59"/>
      <c r="D19" s="60"/>
      <c r="E19" s="10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ht="14.45">
      <c r="A20" s="72"/>
      <c r="B20" s="59"/>
      <c r="C20" s="59"/>
      <c r="D20" s="60"/>
      <c r="E20" s="10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ht="1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ht="1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ht="1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sheetData>
  <mergeCells count="36">
    <mergeCell ref="K1:Z1"/>
    <mergeCell ref="K2:L2"/>
    <mergeCell ref="M2:N2"/>
    <mergeCell ref="O2:P2"/>
    <mergeCell ref="Q2:R2"/>
    <mergeCell ref="Y2:Z2"/>
    <mergeCell ref="W2:X2"/>
    <mergeCell ref="U2:V2"/>
    <mergeCell ref="E9:G9"/>
    <mergeCell ref="J2:J3"/>
    <mergeCell ref="E17:G17"/>
    <mergeCell ref="B9:B17"/>
    <mergeCell ref="E16:G16"/>
    <mergeCell ref="E12:G12"/>
    <mergeCell ref="C4:C6"/>
    <mergeCell ref="E13:G13"/>
    <mergeCell ref="E10:G10"/>
    <mergeCell ref="E11:G11"/>
    <mergeCell ref="E14:G14"/>
    <mergeCell ref="E15:G15"/>
    <mergeCell ref="D1:J1"/>
    <mergeCell ref="C9:C17"/>
    <mergeCell ref="S2:T2"/>
    <mergeCell ref="A1:C1"/>
    <mergeCell ref="B2:B3"/>
    <mergeCell ref="C2:C3"/>
    <mergeCell ref="D2:D3"/>
    <mergeCell ref="E2:E3"/>
    <mergeCell ref="F2:F3"/>
    <mergeCell ref="G2:G3"/>
    <mergeCell ref="H2:H3"/>
    <mergeCell ref="I2:I3"/>
    <mergeCell ref="A9:A17"/>
    <mergeCell ref="B4:B6"/>
    <mergeCell ref="A4:A6"/>
    <mergeCell ref="A7:I7"/>
  </mergeCells>
  <conditionalFormatting sqref="H9:H17">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7" xr:uid="{EFB6218D-781F-4E83-B0BF-30EFFF903B66}">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AH22"/>
  <sheetViews>
    <sheetView zoomScale="70" zoomScaleNormal="70" workbookViewId="0">
      <pane xSplit="8" ySplit="3" topLeftCell="Z4" activePane="bottomRight" state="frozen"/>
      <selection pane="bottomRight" activeCell="Z4" sqref="Y4:Z5"/>
      <selection pane="bottomLeft" activeCell="A4" sqref="A4"/>
      <selection pane="topRight" activeCell="I1" sqref="I1"/>
    </sheetView>
  </sheetViews>
  <sheetFormatPr defaultColWidth="8.85546875" defaultRowHeight="15" customHeight="1"/>
  <cols>
    <col min="1" max="1" width="16.140625" style="13" customWidth="1"/>
    <col min="2" max="2" width="10.85546875" style="13" customWidth="1"/>
    <col min="3" max="3" width="23.42578125" style="13" customWidth="1"/>
    <col min="4" max="4" width="12" style="13" customWidth="1"/>
    <col min="5" max="5" width="52.42578125" style="13" customWidth="1"/>
    <col min="6" max="6" width="10.42578125" style="13" customWidth="1"/>
    <col min="7" max="7" width="15" style="13" customWidth="1"/>
    <col min="8" max="8" width="11.85546875" style="13" customWidth="1"/>
    <col min="9" max="9" width="67" style="13" customWidth="1"/>
    <col min="10" max="10" width="44.85546875" style="13" customWidth="1"/>
    <col min="11" max="11" width="10.140625" style="13" hidden="1" customWidth="1"/>
    <col min="12" max="12" width="44.85546875" style="13" hidden="1" customWidth="1"/>
    <col min="13" max="13" width="10.140625" style="13" hidden="1" customWidth="1"/>
    <col min="14" max="14" width="44.85546875" style="13" hidden="1" customWidth="1"/>
    <col min="15" max="15" width="10.140625" style="13" hidden="1" customWidth="1"/>
    <col min="16" max="16" width="44.85546875" style="13" hidden="1" customWidth="1"/>
    <col min="17" max="17" width="10.140625" style="13" hidden="1" customWidth="1"/>
    <col min="18" max="18" width="44.85546875" style="13" hidden="1" customWidth="1"/>
    <col min="19" max="19" width="10.140625" style="13" customWidth="1"/>
    <col min="20" max="20" width="56" style="13" customWidth="1"/>
    <col min="21" max="21" width="10.140625" style="13" customWidth="1"/>
    <col min="22" max="22" width="55.42578125" style="13" customWidth="1"/>
    <col min="23" max="23" width="8.85546875" style="13"/>
    <col min="24" max="24" width="28.140625" style="13" customWidth="1"/>
    <col min="25" max="25" width="8.85546875" style="13"/>
    <col min="26" max="26" width="60" style="13" customWidth="1"/>
    <col min="27" max="16384" width="8.85546875" style="13"/>
  </cols>
  <sheetData>
    <row r="1" spans="1:34" ht="30" customHeight="1">
      <c r="A1" s="166" t="s">
        <v>140</v>
      </c>
      <c r="B1" s="166"/>
      <c r="C1" s="166"/>
      <c r="D1" s="167" t="s">
        <v>110</v>
      </c>
      <c r="E1" s="167"/>
      <c r="F1" s="167"/>
      <c r="G1" s="167"/>
      <c r="H1" s="167"/>
      <c r="I1" s="167"/>
      <c r="J1" s="167"/>
      <c r="K1" s="177"/>
      <c r="L1" s="177"/>
      <c r="M1" s="177"/>
      <c r="N1" s="177"/>
      <c r="O1" s="177"/>
      <c r="P1" s="177"/>
      <c r="Q1" s="177"/>
      <c r="R1" s="177"/>
      <c r="S1" s="177"/>
      <c r="T1" s="177"/>
      <c r="U1" s="177"/>
      <c r="V1" s="177"/>
      <c r="W1" s="177"/>
      <c r="X1" s="177"/>
      <c r="Y1" s="177"/>
      <c r="Z1" s="177"/>
    </row>
    <row r="2" spans="1:34" ht="15" customHeight="1">
      <c r="A2" s="16" t="s">
        <v>142</v>
      </c>
      <c r="B2" s="168" t="s">
        <v>143</v>
      </c>
      <c r="C2" s="168" t="s">
        <v>112</v>
      </c>
      <c r="D2" s="168" t="s">
        <v>144</v>
      </c>
      <c r="E2" s="172" t="s">
        <v>114</v>
      </c>
      <c r="F2" s="172" t="s">
        <v>145</v>
      </c>
      <c r="G2" s="191" t="s">
        <v>146</v>
      </c>
      <c r="H2" s="172" t="s">
        <v>147</v>
      </c>
      <c r="I2" s="172" t="s">
        <v>118</v>
      </c>
      <c r="J2" s="172" t="s">
        <v>148</v>
      </c>
      <c r="K2" s="168" t="s">
        <v>311</v>
      </c>
      <c r="L2" s="168"/>
      <c r="M2" s="172" t="s">
        <v>150</v>
      </c>
      <c r="N2" s="172"/>
      <c r="O2" s="168" t="s">
        <v>151</v>
      </c>
      <c r="P2" s="168"/>
      <c r="Q2" s="172" t="s">
        <v>152</v>
      </c>
      <c r="R2" s="172"/>
      <c r="S2" s="168" t="s">
        <v>153</v>
      </c>
      <c r="T2" s="168"/>
      <c r="U2" s="172" t="s">
        <v>154</v>
      </c>
      <c r="V2" s="172"/>
      <c r="W2" s="168" t="s">
        <v>155</v>
      </c>
      <c r="X2" s="168"/>
      <c r="Y2" s="172" t="s">
        <v>156</v>
      </c>
      <c r="Z2" s="172"/>
    </row>
    <row r="3" spans="1:34" ht="14.45">
      <c r="A3" s="16">
        <f>COUNTIF(D4:D6,"&lt;&gt;")</f>
        <v>2</v>
      </c>
      <c r="B3" s="168"/>
      <c r="C3" s="168"/>
      <c r="D3" s="168"/>
      <c r="E3" s="172"/>
      <c r="F3" s="172"/>
      <c r="G3" s="192"/>
      <c r="H3" s="172"/>
      <c r="I3" s="172"/>
      <c r="J3" s="172"/>
      <c r="K3" s="10" t="s">
        <v>157</v>
      </c>
      <c r="L3" s="10" t="s">
        <v>112</v>
      </c>
      <c r="M3" s="9" t="s">
        <v>157</v>
      </c>
      <c r="N3" s="9" t="s">
        <v>112</v>
      </c>
      <c r="O3" s="10" t="s">
        <v>157</v>
      </c>
      <c r="P3" s="10" t="s">
        <v>112</v>
      </c>
      <c r="Q3" s="9" t="s">
        <v>157</v>
      </c>
      <c r="R3" s="9" t="s">
        <v>112</v>
      </c>
      <c r="S3" s="10" t="s">
        <v>157</v>
      </c>
      <c r="T3" s="10" t="s">
        <v>112</v>
      </c>
      <c r="U3" s="9" t="s">
        <v>157</v>
      </c>
      <c r="V3" s="9" t="s">
        <v>112</v>
      </c>
      <c r="W3" s="10" t="s">
        <v>157</v>
      </c>
      <c r="X3" s="10" t="s">
        <v>112</v>
      </c>
      <c r="Y3" s="9" t="s">
        <v>157</v>
      </c>
      <c r="Z3" s="9" t="s">
        <v>112</v>
      </c>
    </row>
    <row r="4" spans="1:34" s="14" customFormat="1" ht="50.25" customHeight="1">
      <c r="A4" s="174" t="s">
        <v>480</v>
      </c>
      <c r="B4" s="175" t="s">
        <v>481</v>
      </c>
      <c r="C4" s="176" t="s">
        <v>482</v>
      </c>
      <c r="D4" s="60" t="s">
        <v>483</v>
      </c>
      <c r="E4" s="61" t="s">
        <v>484</v>
      </c>
      <c r="F4" s="64">
        <v>1</v>
      </c>
      <c r="G4" s="142" t="s">
        <v>485</v>
      </c>
      <c r="H4" s="139" t="s">
        <v>207</v>
      </c>
      <c r="I4" s="83" t="s">
        <v>486</v>
      </c>
      <c r="J4" s="61" t="s">
        <v>487</v>
      </c>
      <c r="K4" s="61"/>
      <c r="L4" s="61"/>
      <c r="M4" s="61"/>
      <c r="N4" s="61"/>
      <c r="O4" s="61"/>
      <c r="P4" s="61"/>
      <c r="Q4" s="61"/>
      <c r="R4" s="61"/>
      <c r="S4" s="64">
        <v>1</v>
      </c>
      <c r="T4" s="61" t="s">
        <v>488</v>
      </c>
      <c r="U4" s="143">
        <v>0</v>
      </c>
      <c r="V4" s="61" t="s">
        <v>489</v>
      </c>
      <c r="W4" s="64">
        <v>1</v>
      </c>
      <c r="X4" s="61" t="s">
        <v>490</v>
      </c>
      <c r="Y4" s="94">
        <v>0</v>
      </c>
      <c r="Z4" s="61" t="s">
        <v>491</v>
      </c>
      <c r="AA4" s="73"/>
      <c r="AB4" s="73"/>
      <c r="AC4" s="73"/>
      <c r="AD4" s="73"/>
      <c r="AE4" s="73"/>
      <c r="AF4" s="73"/>
      <c r="AG4" s="73"/>
      <c r="AH4" s="73"/>
    </row>
    <row r="5" spans="1:34" ht="50.25" customHeight="1">
      <c r="A5" s="174"/>
      <c r="B5" s="175"/>
      <c r="C5" s="176"/>
      <c r="D5" s="66" t="s">
        <v>492</v>
      </c>
      <c r="E5" s="61" t="s">
        <v>493</v>
      </c>
      <c r="F5" s="64">
        <v>5</v>
      </c>
      <c r="G5" s="140" t="s">
        <v>494</v>
      </c>
      <c r="H5" s="141" t="s">
        <v>495</v>
      </c>
      <c r="I5" s="83" t="s">
        <v>496</v>
      </c>
      <c r="J5" s="61" t="s">
        <v>497</v>
      </c>
      <c r="K5" s="61"/>
      <c r="L5" s="61"/>
      <c r="M5" s="61"/>
      <c r="N5" s="61"/>
      <c r="O5" s="61"/>
      <c r="P5" s="61"/>
      <c r="Q5" s="61"/>
      <c r="R5" s="61"/>
      <c r="S5" s="63">
        <v>0</v>
      </c>
      <c r="T5" s="68" t="s">
        <v>498</v>
      </c>
      <c r="U5" s="63">
        <v>0</v>
      </c>
      <c r="V5" s="68" t="s">
        <v>499</v>
      </c>
      <c r="W5" s="63">
        <v>3</v>
      </c>
      <c r="X5" s="68" t="s">
        <v>500</v>
      </c>
      <c r="Y5" s="63">
        <v>0</v>
      </c>
      <c r="Z5" s="68" t="s">
        <v>501</v>
      </c>
      <c r="AA5" s="72"/>
      <c r="AB5" s="72"/>
      <c r="AC5" s="72"/>
      <c r="AD5" s="72"/>
      <c r="AE5" s="72"/>
      <c r="AF5" s="72"/>
      <c r="AG5" s="72"/>
      <c r="AH5" s="72"/>
    </row>
    <row r="6" spans="1:34" ht="30.75" customHeight="1">
      <c r="A6" s="178" t="s">
        <v>6</v>
      </c>
      <c r="B6" s="178"/>
      <c r="C6" s="178"/>
      <c r="D6" s="178"/>
      <c r="E6" s="178"/>
      <c r="F6" s="178"/>
      <c r="G6" s="178"/>
      <c r="H6" s="178"/>
      <c r="I6" s="178"/>
      <c r="J6" s="72"/>
      <c r="K6" s="72"/>
      <c r="L6" s="72"/>
      <c r="M6" s="72"/>
      <c r="N6" s="72"/>
      <c r="O6" s="72"/>
      <c r="P6" s="72"/>
      <c r="Q6" s="72"/>
      <c r="R6" s="72"/>
      <c r="S6" s="73"/>
      <c r="T6" s="73"/>
      <c r="U6" s="73"/>
      <c r="V6" s="73"/>
      <c r="W6" s="72"/>
      <c r="X6" s="72"/>
      <c r="Y6" s="72"/>
      <c r="Z6" s="72"/>
      <c r="AA6" s="72"/>
      <c r="AB6" s="72"/>
      <c r="AC6" s="72"/>
      <c r="AD6" s="72"/>
      <c r="AE6" s="72"/>
      <c r="AF6" s="72"/>
      <c r="AG6" s="72"/>
      <c r="AH6" s="72"/>
    </row>
    <row r="7" spans="1:34" ht="30.75" customHeight="1">
      <c r="A7" s="58"/>
      <c r="B7" s="58" t="s">
        <v>215</v>
      </c>
      <c r="C7" s="88"/>
      <c r="D7" s="58" t="s">
        <v>216</v>
      </c>
      <c r="E7" s="58" t="s">
        <v>112</v>
      </c>
      <c r="F7" s="58"/>
      <c r="G7" s="58"/>
      <c r="H7" s="58" t="s">
        <v>217</v>
      </c>
      <c r="I7" s="58" t="s">
        <v>218</v>
      </c>
      <c r="J7" s="72"/>
      <c r="K7" s="72"/>
      <c r="L7" s="72"/>
      <c r="M7" s="72"/>
      <c r="N7" s="72"/>
      <c r="O7" s="72"/>
      <c r="P7" s="72"/>
      <c r="Q7" s="72"/>
      <c r="R7" s="72"/>
      <c r="S7" s="72"/>
      <c r="T7" s="72"/>
      <c r="U7" s="72"/>
      <c r="V7" s="72"/>
      <c r="W7" s="72"/>
      <c r="X7" s="72"/>
      <c r="Y7" s="72"/>
      <c r="Z7" s="72"/>
      <c r="AA7" s="72"/>
      <c r="AB7" s="72"/>
      <c r="AC7" s="72"/>
      <c r="AD7" s="72"/>
      <c r="AE7" s="72"/>
      <c r="AF7" s="72"/>
      <c r="AG7" s="72"/>
      <c r="AH7" s="72"/>
    </row>
    <row r="8" spans="1:34" ht="28.5" customHeight="1">
      <c r="A8" s="174" t="s">
        <v>502</v>
      </c>
      <c r="B8" s="175" t="s">
        <v>503</v>
      </c>
      <c r="C8" s="176"/>
      <c r="D8" s="66" t="s">
        <v>504</v>
      </c>
      <c r="E8" s="173" t="s">
        <v>505</v>
      </c>
      <c r="F8" s="173"/>
      <c r="G8" s="173"/>
      <c r="H8" s="74" t="s">
        <v>234</v>
      </c>
      <c r="I8" s="74"/>
      <c r="J8" s="72"/>
      <c r="K8" s="72"/>
      <c r="L8" s="72"/>
      <c r="M8" s="72"/>
      <c r="N8" s="72"/>
      <c r="O8" s="72"/>
      <c r="P8" s="72"/>
      <c r="Q8" s="72"/>
      <c r="R8" s="72"/>
      <c r="S8" s="72"/>
      <c r="T8" s="72"/>
      <c r="U8" s="72"/>
      <c r="V8" s="72"/>
      <c r="W8" s="72"/>
      <c r="X8" s="72"/>
      <c r="Y8" s="72"/>
      <c r="Z8" s="72"/>
      <c r="AA8" s="72"/>
      <c r="AB8" s="72"/>
      <c r="AC8" s="72"/>
      <c r="AD8" s="72"/>
      <c r="AE8" s="72"/>
      <c r="AF8" s="72"/>
      <c r="AG8" s="72"/>
      <c r="AH8" s="72"/>
    </row>
    <row r="9" spans="1:34" ht="26.25" customHeight="1">
      <c r="A9" s="174"/>
      <c r="B9" s="175"/>
      <c r="C9" s="176"/>
      <c r="D9" s="60" t="s">
        <v>506</v>
      </c>
      <c r="E9" s="173" t="s">
        <v>507</v>
      </c>
      <c r="F9" s="173"/>
      <c r="G9" s="173"/>
      <c r="H9" s="74" t="s">
        <v>234</v>
      </c>
      <c r="I9" s="74"/>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ht="26.25" customHeight="1">
      <c r="A10" s="174"/>
      <c r="B10" s="175"/>
      <c r="C10" s="176"/>
      <c r="D10" s="60" t="s">
        <v>508</v>
      </c>
      <c r="E10" s="173" t="s">
        <v>509</v>
      </c>
      <c r="F10" s="173"/>
      <c r="G10" s="173"/>
      <c r="H10" s="74" t="s">
        <v>247</v>
      </c>
      <c r="I10" s="74"/>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ht="26.25" customHeight="1">
      <c r="A11" s="174"/>
      <c r="B11" s="175"/>
      <c r="C11" s="176"/>
      <c r="D11" s="60" t="s">
        <v>510</v>
      </c>
      <c r="E11" s="173" t="s">
        <v>511</v>
      </c>
      <c r="F11" s="173"/>
      <c r="G11" s="173"/>
      <c r="H11" s="74" t="s">
        <v>247</v>
      </c>
      <c r="I11" s="74"/>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ht="26.25" customHeight="1">
      <c r="A12" s="174"/>
      <c r="B12" s="175"/>
      <c r="C12" s="176"/>
      <c r="D12" s="60" t="s">
        <v>512</v>
      </c>
      <c r="E12" s="173" t="s">
        <v>513</v>
      </c>
      <c r="F12" s="173"/>
      <c r="G12" s="173"/>
      <c r="H12" s="74" t="s">
        <v>247</v>
      </c>
      <c r="I12" s="74"/>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ht="26.25" customHeight="1">
      <c r="A13" s="174"/>
      <c r="B13" s="175"/>
      <c r="C13" s="176"/>
      <c r="D13" s="60" t="s">
        <v>514</v>
      </c>
      <c r="E13" s="173" t="s">
        <v>515</v>
      </c>
      <c r="F13" s="173"/>
      <c r="G13" s="173"/>
      <c r="H13" s="74" t="s">
        <v>234</v>
      </c>
      <c r="I13" s="74"/>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ht="23.25" customHeight="1">
      <c r="A14" s="174"/>
      <c r="B14" s="175"/>
      <c r="C14" s="176"/>
      <c r="D14" s="60" t="s">
        <v>516</v>
      </c>
      <c r="E14" s="173" t="s">
        <v>517</v>
      </c>
      <c r="F14" s="173"/>
      <c r="G14" s="173"/>
      <c r="H14" s="74" t="s">
        <v>234</v>
      </c>
      <c r="I14" s="74" t="s">
        <v>518</v>
      </c>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ht="1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ht="1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ht="1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ht="1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ht="1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ht="1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ht="1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ht="1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sheetData>
  <mergeCells count="34">
    <mergeCell ref="K1:Z1"/>
    <mergeCell ref="K2:L2"/>
    <mergeCell ref="M2:N2"/>
    <mergeCell ref="O2:P2"/>
    <mergeCell ref="Q2:R2"/>
    <mergeCell ref="W2:X2"/>
    <mergeCell ref="Y2:Z2"/>
    <mergeCell ref="S2:T2"/>
    <mergeCell ref="U2:V2"/>
    <mergeCell ref="D1:J1"/>
    <mergeCell ref="E14:G14"/>
    <mergeCell ref="A6:I6"/>
    <mergeCell ref="C4:C5"/>
    <mergeCell ref="A4:A5"/>
    <mergeCell ref="B4:B5"/>
    <mergeCell ref="A8:A14"/>
    <mergeCell ref="B8:B14"/>
    <mergeCell ref="C8:C14"/>
    <mergeCell ref="E8:G8"/>
    <mergeCell ref="E9:G9"/>
    <mergeCell ref="A1:C1"/>
    <mergeCell ref="B2:B3"/>
    <mergeCell ref="C2:C3"/>
    <mergeCell ref="D2:D3"/>
    <mergeCell ref="E2:E3"/>
    <mergeCell ref="H2:H3"/>
    <mergeCell ref="I2:I3"/>
    <mergeCell ref="J2:J3"/>
    <mergeCell ref="E10:G10"/>
    <mergeCell ref="E13:G13"/>
    <mergeCell ref="E11:G11"/>
    <mergeCell ref="E12:G12"/>
    <mergeCell ref="F2:F3"/>
    <mergeCell ref="G2:G3"/>
  </mergeCells>
  <conditionalFormatting sqref="H8:H14">
    <cfRule type="containsText" dxfId="21" priority="1" operator="containsText" text="Not Started">
      <formula>NOT(ISERROR(SEARCH("Not Started",H8)))</formula>
    </cfRule>
    <cfRule type="containsText" dxfId="20" priority="2" operator="containsText" text="In Progress">
      <formula>NOT(ISERROR(SEARCH("In Progress",H8)))</formula>
    </cfRule>
    <cfRule type="containsText" dxfId="19" priority="3" operator="containsText" text="Complete">
      <formula>NOT(ISERROR(SEARCH("Complete",H8)))</formula>
    </cfRule>
  </conditionalFormatting>
  <dataValidations count="1">
    <dataValidation type="list" allowBlank="1" showInputMessage="1" showErrorMessage="1" sqref="H8:H14"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file>

<file path=customXml/itemProps2.xml><?xml version="1.0" encoding="utf-8"?>
<ds:datastoreItem xmlns:ds="http://schemas.openxmlformats.org/officeDocument/2006/customXml" ds:itemID="{E40DD909-FBE5-4702-9FC7-2B10E2E4B238}"/>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Anna Hughes</cp:lastModifiedBy>
  <cp:revision/>
  <dcterms:created xsi:type="dcterms:W3CDTF">2021-04-13T20:59:38Z</dcterms:created>
  <dcterms:modified xsi:type="dcterms:W3CDTF">2024-01-19T16:00:47Z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