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documenttasks/documenttask3.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4.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0" documentId="8_{FAEC351D-6FFF-4B5A-9315-D1F18802C733}" xr6:coauthVersionLast="47" xr6:coauthVersionMax="47" xr10:uidLastSave="{00000000-0000-0000-0000-000000000000}"/>
  <bookViews>
    <workbookView xWindow="-108" yWindow="-108" windowWidth="23256" windowHeight="14016" tabRatio="825" firstSheet="11" activeTab="1" xr2:uid="{84F5CB07-F813-45B1-A2C2-CEBAC70CF643}"/>
  </bookViews>
  <sheets>
    <sheet name="Instructions" sheetId="22" r:id="rId1"/>
    <sheet name="Impact and Outcome" sheetId="1" r:id="rId2"/>
    <sheet name="Key Updates" sheetId="24" r:id="rId3"/>
    <sheet name="Output 1" sheetId="8" r:id="rId4"/>
    <sheet name="Output 2" sheetId="9" r:id="rId5"/>
    <sheet name="Output 3" sheetId="10" r:id="rId6"/>
    <sheet name="Output 4" sheetId="11" r:id="rId7"/>
    <sheet name="Output 7" sheetId="14" state="hidden" r:id="rId8"/>
    <sheet name="Output 8" sheetId="16" state="hidden" r:id="rId9"/>
    <sheet name="Output 9" sheetId="17" state="hidden" r:id="rId10"/>
    <sheet name="Output 10" sheetId="19" state="hidden" r:id="rId11"/>
    <sheet name="Unplanned Outputs" sheetId="23" r:id="rId12"/>
    <sheet name="Analysis" sheetId="21" r:id="rId13"/>
  </sheets>
  <externalReferences>
    <externalReference r:id="rId1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1" l="1"/>
  <c r="Y5" i="11"/>
  <c r="Y6" i="11"/>
  <c r="AH24" i="21"/>
  <c r="AI79" i="21"/>
  <c r="AJ78" i="21"/>
  <c r="AH65" i="21"/>
  <c r="AI16" i="21"/>
  <c r="AH32" i="21"/>
  <c r="AJ31" i="21"/>
  <c r="AJ60" i="21"/>
  <c r="AH23" i="21"/>
  <c r="AJ16" i="21"/>
  <c r="AI28" i="21"/>
  <c r="AI65" i="21"/>
  <c r="AH80" i="21"/>
  <c r="AJ50" i="21"/>
  <c r="AH48" i="21"/>
  <c r="AH55" i="21"/>
  <c r="AH36" i="21"/>
  <c r="AH70" i="21"/>
  <c r="AI39" i="21"/>
  <c r="AI59" i="21"/>
  <c r="AJ17" i="21"/>
  <c r="AH13" i="21"/>
  <c r="AI44" i="21"/>
  <c r="AH29" i="21"/>
  <c r="AI29" i="21"/>
  <c r="AH77" i="21"/>
  <c r="AH20" i="21"/>
  <c r="AI12" i="21"/>
  <c r="AI61" i="21"/>
  <c r="AI78" i="21"/>
  <c r="AI69" i="21"/>
  <c r="AJ25" i="21"/>
  <c r="AJ26" i="21"/>
  <c r="AI32" i="21"/>
  <c r="AI5" i="21"/>
  <c r="AH22" i="21"/>
  <c r="AH59" i="21"/>
  <c r="AJ22" i="21"/>
  <c r="AI64" i="21"/>
  <c r="AJ41" i="21"/>
  <c r="AJ68" i="21"/>
  <c r="AH73" i="21"/>
  <c r="AI17" i="21"/>
  <c r="AI7" i="21"/>
  <c r="AJ30" i="21"/>
  <c r="AI66" i="21"/>
  <c r="AI76" i="21"/>
  <c r="AI51" i="21"/>
  <c r="AI14" i="21"/>
  <c r="AH64" i="21"/>
  <c r="AI50" i="21"/>
  <c r="AI31" i="21"/>
  <c r="AH16" i="21"/>
  <c r="AJ40" i="21"/>
  <c r="AI26" i="21"/>
  <c r="AJ28" i="21"/>
  <c r="AI45" i="21"/>
  <c r="AJ5" i="21"/>
  <c r="AI54" i="21"/>
  <c r="AI74" i="21"/>
  <c r="AH27" i="21"/>
  <c r="AJ19" i="21"/>
  <c r="AH68" i="21"/>
  <c r="AJ12" i="21"/>
  <c r="AJ77" i="21"/>
  <c r="AH57" i="21"/>
  <c r="AI9" i="21"/>
  <c r="AJ27" i="21"/>
  <c r="AH19" i="21"/>
  <c r="AH37" i="21"/>
  <c r="AH8" i="21"/>
  <c r="AI58" i="21"/>
  <c r="AJ75" i="21"/>
  <c r="AJ44" i="21"/>
  <c r="AI23" i="21"/>
  <c r="AI53" i="21"/>
  <c r="AJ69" i="21"/>
  <c r="AH35" i="21"/>
  <c r="AJ15" i="21"/>
  <c r="AH15" i="21"/>
  <c r="AH46" i="21"/>
  <c r="AJ53" i="21"/>
  <c r="AJ55" i="21"/>
  <c r="AJ67" i="21"/>
  <c r="AH67" i="21"/>
  <c r="AH25" i="21"/>
  <c r="AH9" i="21"/>
  <c r="AH41" i="21"/>
  <c r="AI63" i="21"/>
  <c r="AH7" i="21"/>
  <c r="AI60" i="21"/>
  <c r="AJ79" i="21"/>
  <c r="AH18" i="21"/>
  <c r="AI47" i="21"/>
  <c r="AJ13" i="21"/>
  <c r="AI40" i="21"/>
  <c r="AH4" i="21"/>
  <c r="AI33" i="21"/>
  <c r="AJ63" i="21"/>
  <c r="AH51" i="21"/>
  <c r="AJ6" i="21"/>
  <c r="AJ58" i="21"/>
  <c r="AJ61" i="21"/>
  <c r="AH42" i="21"/>
  <c r="AH12" i="21"/>
  <c r="AH71" i="21"/>
  <c r="AI67" i="21"/>
  <c r="AI46" i="21"/>
  <c r="AJ4" i="21"/>
  <c r="AJ59" i="21"/>
  <c r="AJ54" i="21"/>
  <c r="AJ74" i="21"/>
  <c r="AI70" i="21"/>
  <c r="AH45" i="21"/>
  <c r="AH76" i="21"/>
  <c r="AI24" i="21"/>
  <c r="AH47" i="21"/>
  <c r="AI35" i="21"/>
  <c r="AH28" i="21"/>
  <c r="AI19" i="21"/>
  <c r="AJ45" i="21"/>
  <c r="AI38" i="21"/>
  <c r="AI55" i="21"/>
  <c r="AH78" i="21"/>
  <c r="AH26" i="21"/>
  <c r="AI36" i="21"/>
  <c r="AH63" i="21"/>
  <c r="AH79" i="21"/>
  <c r="AH58" i="21"/>
  <c r="AJ42" i="21"/>
  <c r="AJ76" i="21"/>
  <c r="AJ66" i="21"/>
  <c r="AI80" i="21"/>
  <c r="AJ8" i="21"/>
  <c r="AI71" i="21"/>
  <c r="AI62" i="21"/>
  <c r="AI8" i="21"/>
  <c r="AJ23" i="21"/>
  <c r="AJ46" i="21"/>
  <c r="AJ62" i="21"/>
  <c r="AJ34" i="21"/>
  <c r="AH38" i="21"/>
  <c r="AH6" i="21"/>
  <c r="AJ70" i="21"/>
  <c r="AH31" i="21"/>
  <c r="AI15" i="21"/>
  <c r="AJ73" i="21"/>
  <c r="AH30" i="21"/>
  <c r="AH11" i="21"/>
  <c r="AJ43" i="21"/>
  <c r="AI11" i="21"/>
  <c r="AI52" i="21"/>
  <c r="AJ32" i="21"/>
  <c r="AI25" i="21"/>
  <c r="AH54" i="21"/>
  <c r="AH21" i="21"/>
  <c r="AJ33" i="21"/>
  <c r="AJ39" i="21"/>
  <c r="AJ49" i="21"/>
  <c r="AJ7" i="21"/>
  <c r="AI18" i="21"/>
  <c r="AI49" i="21"/>
  <c r="AI56" i="21"/>
  <c r="AH17" i="21"/>
  <c r="AH50" i="21"/>
  <c r="AH34" i="21"/>
  <c r="AI20" i="21"/>
  <c r="AJ10" i="21"/>
  <c r="AI6" i="21"/>
  <c r="AI41" i="21"/>
  <c r="AJ37" i="21"/>
  <c r="AH72" i="21"/>
  <c r="AH49" i="21"/>
  <c r="AH14" i="21"/>
  <c r="AI68" i="21"/>
  <c r="AH60" i="21"/>
  <c r="AH75" i="21"/>
  <c r="AJ35" i="21"/>
  <c r="AH62" i="21"/>
  <c r="AJ38" i="21"/>
  <c r="AJ48" i="21"/>
  <c r="AI30" i="21"/>
  <c r="AJ51" i="21"/>
  <c r="AJ18" i="21"/>
  <c r="AJ47" i="21"/>
  <c r="AJ80" i="21"/>
  <c r="AJ36" i="21"/>
  <c r="AJ52" i="21"/>
  <c r="AH74" i="21"/>
  <c r="AI13" i="21"/>
  <c r="AH10" i="21"/>
  <c r="AJ14" i="21"/>
  <c r="AJ57" i="21"/>
  <c r="AH56" i="21"/>
  <c r="AH66" i="21"/>
  <c r="AH53" i="21"/>
  <c r="AJ24" i="21"/>
  <c r="AJ71" i="21"/>
  <c r="AH5" i="21"/>
  <c r="AJ9" i="21"/>
  <c r="AI10" i="21"/>
  <c r="AI57" i="21"/>
  <c r="AI42" i="21"/>
  <c r="AJ21" i="21"/>
  <c r="AI37" i="21"/>
  <c r="AJ65" i="21"/>
  <c r="AI43" i="21"/>
  <c r="AI75" i="21"/>
  <c r="AH52" i="21"/>
  <c r="AH39" i="21"/>
  <c r="AH33" i="21"/>
  <c r="AI72" i="21"/>
  <c r="AI77" i="21"/>
  <c r="AJ72" i="21"/>
  <c r="AH43" i="21"/>
  <c r="AH44" i="21"/>
  <c r="AH69" i="21"/>
  <c r="AI4" i="21"/>
  <c r="AH61" i="21"/>
  <c r="AJ29" i="21"/>
  <c r="AI73" i="21"/>
  <c r="AJ20" i="21"/>
  <c r="AI34" i="21"/>
  <c r="AJ56" i="21"/>
  <c r="AJ11" i="21"/>
  <c r="AI48" i="21"/>
  <c r="AI21" i="21"/>
  <c r="AJ64" i="21"/>
  <c r="AI22" i="21"/>
  <c r="AI27" i="21"/>
  <c r="AH40" i="21"/>
  <c r="Y7" i="11" l="1"/>
  <c r="W6" i="11"/>
  <c r="U7" i="11"/>
  <c r="F4" i="8" l="1"/>
  <c r="K11" i="21" s="1"/>
  <c r="A3" i="8"/>
  <c r="B4" i="21" s="1"/>
  <c r="E1" i="22"/>
  <c r="A1" i="22"/>
  <c r="X75" i="21"/>
  <c r="W75" i="21"/>
  <c r="V75" i="21"/>
  <c r="X74" i="21"/>
  <c r="W74" i="21"/>
  <c r="V74" i="21"/>
  <c r="AA74" i="21" s="1"/>
  <c r="X73" i="21"/>
  <c r="W73" i="21"/>
  <c r="V73" i="21"/>
  <c r="X72" i="21"/>
  <c r="W72" i="21"/>
  <c r="V72" i="21"/>
  <c r="J15" i="21"/>
  <c r="B11" i="21"/>
  <c r="A3" i="9"/>
  <c r="B5" i="21" s="1"/>
  <c r="A3" i="10"/>
  <c r="B6" i="21" s="1"/>
  <c r="A3" i="11"/>
  <c r="B7" i="21" s="1"/>
  <c r="B8" i="21"/>
  <c r="B9" i="21"/>
  <c r="A3" i="14"/>
  <c r="B10" i="21" s="1"/>
  <c r="A3" i="16"/>
  <c r="A3" i="17"/>
  <c r="B12"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J12" i="21"/>
  <c r="K8" i="21" l="1"/>
  <c r="K29" i="21"/>
  <c r="K28" i="21"/>
  <c r="K22" i="21"/>
  <c r="K32" i="21"/>
  <c r="K27" i="21"/>
  <c r="K24" i="21"/>
  <c r="K23" i="21"/>
  <c r="K21" i="21"/>
  <c r="K9" i="21"/>
  <c r="K7" i="21"/>
  <c r="K6" i="21"/>
  <c r="J4" i="21"/>
  <c r="H4" i="21"/>
  <c r="K26" i="21"/>
  <c r="K25" i="21"/>
  <c r="K20" i="21"/>
  <c r="K19" i="21"/>
  <c r="K30" i="21"/>
  <c r="K15" i="21"/>
  <c r="K14" i="21"/>
  <c r="K4" i="21"/>
  <c r="K34" i="21"/>
  <c r="K12" i="21"/>
  <c r="K31" i="21"/>
  <c r="K5" i="21"/>
  <c r="K18" i="21"/>
  <c r="K13" i="21"/>
  <c r="K33" i="21"/>
  <c r="K10" i="21"/>
  <c r="K17" i="21"/>
  <c r="K16" i="2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S23" i="21"/>
  <c r="T46" i="21"/>
  <c r="T56" i="21"/>
  <c r="R52" i="21"/>
  <c r="S25" i="21"/>
  <c r="S79" i="21"/>
  <c r="AC68" i="21"/>
  <c r="S75" i="21"/>
  <c r="R49" i="21"/>
  <c r="AC27" i="21"/>
  <c r="T59" i="21"/>
  <c r="R74" i="21"/>
  <c r="AC67" i="21"/>
  <c r="T31" i="21"/>
  <c r="R4" i="21"/>
  <c r="AC72" i="21"/>
  <c r="AC23" i="21"/>
  <c r="T23" i="21"/>
  <c r="T49" i="21"/>
  <c r="AC60" i="21"/>
  <c r="R72" i="21"/>
  <c r="R71" i="21"/>
  <c r="R63" i="21"/>
  <c r="AC78" i="21"/>
  <c r="AC63" i="21"/>
  <c r="T7" i="21"/>
  <c r="R44" i="21"/>
  <c r="T15" i="21"/>
  <c r="T74" i="21"/>
  <c r="T50" i="21"/>
  <c r="AC45" i="21"/>
  <c r="R9" i="21"/>
  <c r="T68" i="21"/>
  <c r="R20" i="21"/>
  <c r="AC57" i="21"/>
  <c r="AC48" i="21"/>
  <c r="T11" i="21"/>
  <c r="S7" i="21"/>
  <c r="T27" i="21"/>
  <c r="AC33" i="21"/>
  <c r="AC20" i="21"/>
  <c r="AC44" i="21"/>
  <c r="S8" i="21"/>
  <c r="AC51" i="21"/>
  <c r="AC64" i="21"/>
  <c r="S31" i="21"/>
  <c r="AC46" i="21"/>
  <c r="R66" i="21"/>
  <c r="AC79" i="21"/>
  <c r="S80" i="21"/>
  <c r="AC61" i="21"/>
  <c r="S12" i="21"/>
  <c r="R79" i="21"/>
  <c r="R67" i="21"/>
  <c r="AC53" i="21"/>
  <c r="T61" i="21"/>
  <c r="S13" i="21"/>
  <c r="R55" i="21"/>
  <c r="AC62" i="21"/>
  <c r="AC59" i="21"/>
  <c r="T65" i="21"/>
  <c r="R25" i="21"/>
  <c r="AC66" i="21"/>
  <c r="S36" i="21"/>
  <c r="R35" i="21"/>
  <c r="T21" i="21"/>
  <c r="AC54" i="21"/>
  <c r="S39" i="21"/>
  <c r="AC31" i="21"/>
  <c r="R23" i="21"/>
  <c r="S45" i="21"/>
  <c r="R56" i="21"/>
  <c r="T8" i="21"/>
  <c r="AC15" i="21"/>
  <c r="AC22" i="21"/>
  <c r="T44" i="21"/>
  <c r="T35" i="21"/>
  <c r="S41" i="21"/>
  <c r="AC26" i="21"/>
  <c r="AC74" i="21"/>
  <c r="AC69" i="21"/>
  <c r="R48" i="21"/>
  <c r="R36" i="21"/>
  <c r="T14" i="21"/>
  <c r="T78" i="21"/>
  <c r="S78" i="21"/>
  <c r="R43" i="21"/>
  <c r="AC65" i="21"/>
  <c r="T4" i="21"/>
  <c r="S20" i="21"/>
  <c r="S63" i="21"/>
  <c r="T80" i="21"/>
  <c r="S43" i="21"/>
  <c r="T34" i="21"/>
  <c r="AC24" i="21"/>
  <c r="R51" i="21"/>
  <c r="R38" i="21"/>
  <c r="AC36" i="21"/>
  <c r="R47" i="21"/>
  <c r="AC29" i="21"/>
  <c r="T70" i="21"/>
  <c r="T9" i="21"/>
  <c r="T52" i="21"/>
  <c r="AC77" i="21"/>
  <c r="S67" i="21"/>
  <c r="AC35" i="21"/>
  <c r="S49" i="21"/>
  <c r="R27" i="21"/>
  <c r="T38" i="21"/>
  <c r="S17" i="21"/>
  <c r="S47" i="21"/>
  <c r="T77" i="21"/>
  <c r="R42" i="21"/>
  <c r="T16" i="21"/>
  <c r="T75" i="21"/>
  <c r="T66" i="21"/>
  <c r="S64" i="21"/>
  <c r="AC19" i="21"/>
  <c r="R11" i="21"/>
  <c r="AC75" i="21"/>
  <c r="T36" i="21"/>
  <c r="T62" i="21"/>
  <c r="R62" i="21"/>
  <c r="S52" i="21"/>
  <c r="AC21" i="21"/>
  <c r="R78" i="21"/>
  <c r="T12" i="21"/>
  <c r="S38" i="21"/>
  <c r="R21" i="21"/>
  <c r="AC6" i="21"/>
  <c r="AC56" i="21"/>
  <c r="T20" i="21"/>
  <c r="T48" i="21"/>
  <c r="R40" i="21"/>
  <c r="T45" i="21"/>
  <c r="T73" i="21"/>
  <c r="S37" i="21"/>
  <c r="AC71" i="21"/>
  <c r="R31" i="21"/>
  <c r="S62" i="21"/>
  <c r="S33" i="21"/>
  <c r="T54" i="21"/>
  <c r="R37" i="21"/>
  <c r="S10" i="21"/>
  <c r="R6" i="21"/>
  <c r="T37" i="21"/>
  <c r="AC37" i="21"/>
  <c r="R68" i="21"/>
  <c r="AC16" i="21"/>
  <c r="AC9" i="21"/>
  <c r="AC12" i="21"/>
  <c r="R65" i="21"/>
  <c r="R73" i="21"/>
  <c r="AC17" i="21"/>
  <c r="T32" i="21"/>
  <c r="S40" i="21"/>
  <c r="S51" i="21"/>
  <c r="AC40" i="21"/>
  <c r="AC25" i="21"/>
  <c r="AC49" i="21"/>
  <c r="AC7" i="21"/>
  <c r="S29" i="21"/>
  <c r="S9" i="21"/>
  <c r="T42" i="21"/>
  <c r="R61" i="21"/>
  <c r="T55" i="21"/>
  <c r="AC14" i="21"/>
  <c r="S65" i="21"/>
  <c r="S53" i="21"/>
  <c r="S19" i="21"/>
  <c r="S57" i="21"/>
  <c r="R60" i="21"/>
  <c r="T76" i="21"/>
  <c r="T39" i="21"/>
  <c r="AC43" i="21"/>
  <c r="T64" i="21"/>
  <c r="AC73" i="21"/>
  <c r="T51" i="21"/>
  <c r="T26" i="21"/>
  <c r="AC10" i="21"/>
  <c r="AC28" i="21"/>
  <c r="T47" i="21"/>
  <c r="S76" i="21"/>
  <c r="R10" i="21"/>
  <c r="R24" i="21"/>
  <c r="S56" i="21"/>
  <c r="T60" i="21"/>
  <c r="R39" i="21"/>
  <c r="S69" i="21"/>
  <c r="T40" i="21"/>
  <c r="S50" i="21"/>
  <c r="S71" i="21"/>
  <c r="T25" i="21"/>
  <c r="R57" i="21"/>
  <c r="T79" i="21"/>
  <c r="S72" i="21"/>
  <c r="R15" i="21"/>
  <c r="R22" i="21"/>
  <c r="S73" i="21"/>
  <c r="S58" i="21"/>
  <c r="R34" i="21"/>
  <c r="S32" i="21"/>
  <c r="T28" i="21"/>
  <c r="T41" i="21"/>
  <c r="T29" i="21"/>
  <c r="S46" i="21"/>
  <c r="T30" i="21"/>
  <c r="S22" i="21"/>
  <c r="T67" i="21"/>
  <c r="S44" i="21"/>
  <c r="T43" i="21"/>
  <c r="AC11" i="21"/>
  <c r="R54" i="21"/>
  <c r="R12" i="21"/>
  <c r="R18" i="21"/>
  <c r="AC5" i="21"/>
  <c r="S42" i="21"/>
  <c r="T24" i="21"/>
  <c r="R45" i="21"/>
  <c r="T22" i="21"/>
  <c r="S26" i="21"/>
  <c r="S11" i="21"/>
  <c r="R41" i="21"/>
  <c r="T10" i="21"/>
  <c r="S27" i="21"/>
  <c r="S54" i="21"/>
  <c r="R19" i="21"/>
  <c r="AC8" i="21"/>
  <c r="R17" i="21"/>
  <c r="AC32" i="21"/>
  <c r="R58" i="21"/>
  <c r="S35" i="21"/>
  <c r="T57" i="21"/>
  <c r="T19" i="21"/>
  <c r="T18" i="21"/>
  <c r="T13" i="21"/>
  <c r="R28" i="21"/>
  <c r="S34" i="21"/>
  <c r="S59" i="21"/>
  <c r="AC39" i="21"/>
  <c r="R53" i="21"/>
  <c r="S21" i="21"/>
  <c r="R29" i="21"/>
  <c r="T58" i="21"/>
  <c r="AC4" i="21"/>
  <c r="S77" i="21"/>
  <c r="AC70" i="21"/>
  <c r="S30" i="21"/>
  <c r="T17" i="21"/>
  <c r="AC34" i="21"/>
  <c r="T33" i="21"/>
  <c r="S55" i="21"/>
  <c r="AC42" i="21"/>
  <c r="AC58" i="21"/>
  <c r="T5" i="21"/>
  <c r="T63" i="21"/>
  <c r="AC50" i="21"/>
  <c r="AC18" i="21"/>
  <c r="R69" i="21"/>
  <c r="AC76" i="21"/>
  <c r="S61" i="21"/>
  <c r="R8" i="21"/>
  <c r="R14" i="21"/>
  <c r="R13" i="21"/>
  <c r="S4" i="21"/>
  <c r="R77" i="21"/>
  <c r="T71" i="21"/>
  <c r="R33" i="21"/>
  <c r="S18" i="21"/>
  <c r="S66" i="21"/>
  <c r="S14" i="21"/>
  <c r="R76" i="21"/>
  <c r="R16" i="21"/>
  <c r="S16" i="21"/>
  <c r="AC52" i="21"/>
  <c r="R46" i="21"/>
  <c r="S5" i="21"/>
  <c r="R64" i="21"/>
  <c r="T72" i="21"/>
  <c r="AC13" i="21"/>
  <c r="R26" i="21"/>
  <c r="R32" i="21"/>
  <c r="R50" i="21"/>
  <c r="S15" i="21"/>
  <c r="AC55" i="21"/>
  <c r="AC38" i="21"/>
  <c r="S70" i="21"/>
  <c r="AC41" i="21"/>
  <c r="R7" i="21"/>
  <c r="S60" i="21"/>
  <c r="S24" i="21"/>
  <c r="R30" i="21"/>
  <c r="S68" i="21"/>
  <c r="T69" i="21"/>
  <c r="S28" i="21"/>
  <c r="AC47" i="21"/>
  <c r="AC80" i="21"/>
  <c r="S48" i="21"/>
  <c r="T6" i="21"/>
  <c r="T53" i="21"/>
  <c r="R70" i="21"/>
  <c r="S74" i="21"/>
  <c r="S6" i="21"/>
  <c r="AC30" i="21"/>
  <c r="R59" i="21"/>
  <c r="R75" i="21"/>
  <c r="R5" i="21"/>
  <c r="R80" i="21"/>
  <c r="Z75" i="21" l="1"/>
  <c r="AB75" i="21" s="1"/>
  <c r="Z72" i="21"/>
  <c r="AB72" i="21" s="1"/>
  <c r="Z73" i="21"/>
  <c r="AB73" i="21" s="1"/>
  <c r="Z74" i="21"/>
  <c r="AB74"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tc={058D8D9D-E179-44A4-BEAB-A66E4C67BBD9}</author>
    <author>tc={2B0F8E4F-D16C-4698-B0A0-475FD2334C67}</author>
    <author>tc={BC72677D-2BDD-4710-88B3-9F92DEA1884C}</author>
    <author>tc={50B15EF8-0EEB-44A9-ADC2-63443DE9C930}</author>
    <author>tc={BFAD2350-BA71-4395-8BDD-8EFCA81A9F00}</author>
  </authors>
  <commentList>
    <comment ref="R9" authorId="0" shapeId="0" xr:uid="{058D8D9D-E179-44A4-BEAB-A66E4C67BBD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@Shaha Hashim there was a 15 on the line that said 'Data analysis of interviews are completed: Statistical analysis reveals any significant trends and findings within interview data [number of interviews; results demonstrating local ecological knowledge]' - do you know what this was?  And if so please could you insert here?
Reply:
    I think that was additional information, which I don't think need to be included here</t>
      </text>
    </comment>
    <comment ref="V9" authorId="1" shapeId="0" xr:uid="{2B0F8E4F-D16C-4698-B0A0-475FD2334C67}">
      <text>
        <t>[Threaded comment]
Your version of Excel allows you to read this threaded comment; however, any edits to it will get removed if the file is opened in a newer version of Excel. Learn more: https://go.microsoft.com/fwlink/?linkid=870924
Comment:
    @Shaha Hashim please could you include the months of these?</t>
      </text>
    </comment>
    <comment ref="Z9" authorId="2" shapeId="0" xr:uid="{BC72677D-2BDD-4710-88B3-9F92DEA1884C}">
      <text>
        <t>[Threaded comment]
Your version of Excel allows you to read this threaded comment; however, any edits to it will get removed if the file is opened in a newer version of Excel. Learn more: https://go.microsoft.com/fwlink/?linkid=870924
Comment:
    @Shaha Hashim please could you include the months of each of these?</t>
      </text>
    </comment>
    <comment ref="E12" authorId="3" shapeId="0" xr:uid="{50B15EF8-0EEB-44A9-ADC2-63443DE9C930}">
      <text>
        <t>[Threaded comment]
Your version of Excel allows you to read this threaded comment; however, any edits to it will get removed if the file is opened in a newer version of Excel. Learn more: https://go.microsoft.com/fwlink/?linkid=870924
Comment:
    Previously included:
* Meeting President Nasheed
* Number of people reached through sharing research findings with Maldives media
* Reach and engagement of promoted research globally
Reply:
    Shall we move this to Output 4?
Reply:
    @Shaha Hashim this is up to you - given the description of output 4 it certainly looks like it fits better under there.  Also you already have a line for this impact indicator in output 4 so you wouldn't have to create a new line, can just move the numbers and comments across ☺️ let me know if you'd like me to do this
Reply:
    Yes, I think best to move under Output 4</t>
      </text>
    </comment>
    <comment ref="E13" authorId="4" shapeId="0" xr:uid="{BFAD2350-BA71-4395-8BDD-8EFCA81A9F00}">
      <text>
        <t>[Threaded comment]
Your version of Excel allows you to read this threaded comment; however, any edits to it will get removed if the file is opened in a newer version of Excel. Learn more: https://go.microsoft.com/fwlink/?linkid=870924
Comment:
    Shall we move this to Output 4 as well?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tc={DD7906E4-84EC-4CD2-B61D-414E309135EE}</author>
    <author>tc={3F403CC0-0D7B-45E4-AFAA-1B51578008D7}</author>
    <author>tc={CF5CF32C-F07F-4146-ABB3-E0858ABCBE25}</author>
  </authors>
  <commentList>
    <comment ref="O4" authorId="0" shapeId="0" xr:uid="{DD7906E4-84EC-4CD2-B61D-414E309135EE}">
      <text>
        <t>[Threaded comment]
Your version of Excel allows you to read this threaded comment; however, any edits to it will get removed if the file is opened in a newer version of Excel. Learn more: https://go.microsoft.com/fwlink/?linkid=870924
Comment:
    @Shaha Hashim just to double check - what is the 300k?  Km2 protected?  What year did this occur in?
Reply:
    That's the size of the Maldives EEZ. I have included the protection that happened in the progress for the respective year.
Reply:
    ahh yes ok - for some reason I thought this was a different impact indicator but I see now!</t>
      </text>
    </comment>
    <comment ref="Q4" authorId="1" shapeId="0" xr:uid="{3F403CC0-0D7B-45E4-AFAA-1B51578008D7}">
      <text>
        <t>[Threaded comment]
Your version of Excel allows you to read this threaded comment; however, any edits to it will get removed if the file is opened in a newer version of Excel. Learn more: https://go.microsoft.com/fwlink/?linkid=870924
Comment:
    This is 300k but the same as the year before</t>
      </text>
    </comment>
    <comment ref="Z6" authorId="2" shapeId="0" xr:uid="{CF5CF32C-F07F-4146-ABB3-E0858ABCBE25}">
      <text>
        <t>[Threaded comment]
Your version of Excel allows you to read this threaded comment; however, any edits to it will get removed if the file is opened in a newer version of Excel. Learn more: https://go.microsoft.com/fwlink/?linkid=870924
Comment:
    @Shaha Hashim could you include the month this was shared?  Should the cell to the left be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tc={AD8C87AD-B68D-4AB3-B5A6-170BC704E735}</author>
    <author>tc={1E3106C0-32DC-4DEB-B317-8DFE6FA316CA}</author>
    <author>tc={3D9157FE-D5EC-4208-8A8D-C5CF48508ED1}</author>
    <author>tc={B7DEC3F9-C8BB-47E0-AA3C-6668A7BB4CE1}</author>
  </authors>
  <commentList>
    <comment ref="F4" authorId="0" shapeId="0" xr:uid="{AD8C87AD-B68D-4AB3-B5A6-170BC704E735}">
      <text>
        <t>[Threaded comment]
Your version of Excel allows you to read this threaded comment; however, any edits to it will get removed if the file is opened in a newer version of Excel. Learn more: https://go.microsoft.com/fwlink/?linkid=870924
Comment:
    As of Dec 22 - 167 registered 
resorts</t>
      </text>
    </comment>
    <comment ref="Z7" authorId="1" shapeId="0" xr:uid="{1E3106C0-32DC-4DEB-B317-8DFE6FA316C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@Jenny Baker could you please include dates here?</t>
      </text>
    </comment>
    <comment ref="Z8" authorId="2" shapeId="0" xr:uid="{3D9157FE-D5EC-4208-8A8D-C5CF48508ED1}">
      <text>
        <t>[Threaded comment]
Your version of Excel allows you to read this threaded comment; however, any edits to it will get removed if the file is opened in a newer version of Excel. Learn more: https://go.microsoft.com/fwlink/?linkid=870924
Comment:
    @Shaha Hashim please could you include months for all of this column?  Thanks!</t>
      </text>
    </comment>
    <comment ref="Y9" authorId="3" shapeId="0" xr:uid="{B7DEC3F9-C8BB-47E0-AA3C-6668A7BB4CE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@Jenny Baker could you please include the number of conservation awards won by SSLM this year and include the details in the notes?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tc={FB73F40B-5B22-43BA-A4BB-EF40191D5722}</author>
    <author>tc={B7F909EE-D569-4715-9035-E4BC55F58D9C}</author>
    <author>tc={0A0893D1-31AD-458A-B546-3F28C5E49EC4}</author>
    <author>tc={515C0BAF-672A-4B04-A8F7-2C361899C1E2}</author>
    <author>tc={9F43688E-4574-41F0-BA72-4CFC5BB84FAB}</author>
    <author>tc={8A6FAD44-7042-48E6-8EA3-2C8C946B0698}</author>
  </authors>
  <commentList>
    <comment ref="Z4" authorId="0" shapeId="0" xr:uid="{FB73F40B-5B22-43BA-A4BB-EF40191D572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@Shaha Hashim are the 15 Laamaseelu Masveriyaa programme fishers the same as some of the 26 reported against in 2022?
Reply:
    Yes, but this is the number who traded so far in 2023
Reply:
    Sorry - I missed your response initially - ok, I will make a note that we have alsready counted them and reduce the cell across by 15.
Reply:
    @Jake Edmiston could you please include the number of newly recruited LSMV fishers from the 3 atolls?
Reply:
    Updated as of today ( we have 2 islands left on Lhaviyani so this number will increase)</t>
      </text>
    </comment>
    <comment ref="E5" authorId="1" shapeId="0" xr:uid="{B7F909EE-D569-4715-9035-E4BC55F58D9C}">
      <text>
        <t>[Threaded comment]
Your version of Excel allows you to read this threaded comment; however, any edits to it will get removed if the file is opened in a newer version of Excel. Learn more: https://go.microsoft.com/fwlink/?linkid=870924
Comment:
    This includes also:
* People across the maldives engaging with the online portal
* Fishers and school children taking part in in-person delivery workshops</t>
      </text>
    </comment>
    <comment ref="Z5" authorId="2" shapeId="0" xr:uid="{0A0893D1-31AD-458A-B546-3F28C5E49EC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@Shaha Hashim please could you include months for all text in this column?
Reply:
    @Jenny Baker could you please add how many fishers attended the quarterly meetings held this year and the months they were held? Please also add when the SSLM host training was conducted too.
Reply:
    @Jenny Baker could you please also include the updated numbers of fisher Masmahaaveshi trainings and when they were conducted?
Reply:
    @Hassan Moosa could you please add the month the Hithadhoo school session was conducted?
Reply:
    @Jake Edmiston could you please include how many community and resort people were trained on LSMV in the 3 atolls?
Reply:
    Will be more fishers/ community once we complete local island workshops on 17th
Reply:
    @Jake Edmiston can I double check whether the numebrs post the workshop were added in?
Reply:
    Added the updated numbers</t>
      </text>
    </comment>
    <comment ref="E7" authorId="3" shapeId="0" xr:uid="{515C0BAF-672A-4B04-A8F7-2C361899C1E2}">
      <text>
        <t>[Threaded comment]
Your version of Excel allows you to read this threaded comment; however, any edits to it will get removed if the file is opened in a newer version of Excel. Learn more: https://go.microsoft.com/fwlink/?linkid=870924
Comment:
    Includes: 
* No. of educational tools developed
* No. of advocacy statements/ articles and blog posts developed
* No. of online platforms developed, hosting videos, infographics and quizzes</t>
      </text>
    </comment>
    <comment ref="Z7" authorId="4" shapeId="0" xr:uid="{9F43688E-4574-41F0-BA72-4CFC5BB84FAB}">
      <text>
        <t>[Threaded comment]
Your version of Excel allows you to read this threaded comment; however, any edits to it will get removed if the file is opened in a newer version of Excel. Learn more: https://go.microsoft.com/fwlink/?linkid=870924
Comment:
    @Jenny Baker could you please add the SSLM numbers and @Jake Edmiston  could you please add the other 3 atoll numbers?
Reply:
    Could the months of these please be included?
Reply:
    Updated the SSLM numbers
Reply:
    @Shaha Hashim I changed the coral reef citizen science training to mangrove as we haven't done the coral reef one yet right? 
Reply:
    @Appin Williamson I added the months  where I know them
Reply:
    perfect, thank you!</t>
      </text>
    </comment>
    <comment ref="E8" authorId="5" shapeId="0" xr:uid="{8A6FAD44-7042-48E6-8EA3-2C8C946B0698}">
      <text>
        <t>[Threaded comment]
Your version of Excel allows you to read this threaded comment; however, any edits to it will get removed if the file is opened in a newer version of Excel. Learn more: https://go.microsoft.com/fwlink/?linkid=870924
Comment:
    Includes users of platform showing indications of pro-environmental behaviour change after interacting with the website/workshop</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tc={B4A6AEF1-CC93-4415-A48E-B7E543C2EB08}</author>
  </authors>
  <commentList>
    <comment ref="T4" authorId="0" shapeId="0" xr:uid="{B4A6AEF1-CC93-4415-A48E-B7E543C2EB0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@Shaha Hashim some of these seem like quite specific numbers to plan for, so can I check this is in the right column and shouldn't be in the 'achieved' column?
Reply:
    Or @Jake Edmiston do you know?
Reply:
    Hi @Appin Williamson I think Jake included these numbers here by mistake. They have now been added to Section 4.
Reply:
    Thanks @Shaha - I couldn't quite see where these went in output 4, could you let me know a cell number to check?</t>
      </text>
    </comment>
  </commentList>
</comments>
</file>

<file path=xl/sharedStrings.xml><?xml version="1.0" encoding="utf-8"?>
<sst xmlns="http://schemas.openxmlformats.org/spreadsheetml/2006/main" count="1299" uniqueCount="669">
  <si>
    <t>BLUE's M&amp;E Guide.pdf</t>
  </si>
  <si>
    <t>Logframe Instructions and Examples</t>
  </si>
  <si>
    <t>Example logframe</t>
  </si>
  <si>
    <t>Impact Indicator List</t>
  </si>
  <si>
    <t>Impact</t>
  </si>
  <si>
    <t>The Maldives has a thriving ecosystem and sustains low-impact small-scale fishers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</si>
  <si>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</si>
  <si>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</si>
  <si>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</si>
  <si>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</si>
  <si>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</si>
  <si>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</si>
  <si>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</si>
  <si>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</si>
  <si>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</si>
  <si>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</si>
  <si>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</si>
  <si>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</si>
  <si>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Mapping and supporting the protection of seagrass meadows in Laamu atoll, expanding our model of working with small scale fishers and resorts on sustainable fishing and seafood consumption, and creation of further Community Conservation Areas across the Maldives</t>
  </si>
  <si>
    <t>OC.0.1</t>
  </si>
  <si>
    <t>Seagrass meadows are identified and protected</t>
  </si>
  <si>
    <t>OC.0.2</t>
  </si>
  <si>
    <t>Small-scale fishers can access improved markets and make a better living from sustainable fishing</t>
  </si>
  <si>
    <t>2, 3</t>
  </si>
  <si>
    <t>OC.0.3</t>
  </si>
  <si>
    <t>Additional Community Conservation Areas are established</t>
  </si>
  <si>
    <t>Month</t>
  </si>
  <si>
    <t>Activities</t>
  </si>
  <si>
    <t>Comments/links</t>
  </si>
  <si>
    <t>Additional regular montly ouputs</t>
  </si>
  <si>
    <t>Laamu Atoll declared as a Mission Blue Hope Spot using evidence collected by Blue Marine and MRR.</t>
  </si>
  <si>
    <t xml:space="preserve">1 x Blue and green MUI report, 1 x fishers programme report, </t>
  </si>
  <si>
    <t>Seven new MPAs designated on Laamu Atoll using evidence collected by Blue Marine and MRR.
Laamu Atoll's first fisher forum convened.
Results of the resource use surveys shared with fishers from Laamu Atoll</t>
  </si>
  <si>
    <t xml:space="preserve">Completed an extensive review of the Laamaseelu Masveriyaa programme which informed programme adaptive management through-out the year. </t>
  </si>
  <si>
    <t xml:space="preserve">Completed the most comprehensive atoll-level fisheries biomass survey with 450 fish landings recorded over three months on 7 islands in Laamu Atoll. </t>
  </si>
  <si>
    <t>Completed seagrass fisheries surveys on Laamu Hithadhoo and Gaadhoo islands to understand the fisheries value of seagrasses in the Maldives, in partnership with University of Northumbria, UK</t>
  </si>
  <si>
    <t xml:space="preserve">Completed dive surveys of 28 coral reefs on Laamu Atoll to monitor the change in health and understand biomass of reef fish on the reefs.
</t>
  </si>
  <si>
    <t>Completed nitrogen enrichment experiment on Hurasfalhu and on seagrass meadow of Laamu Gan, together with ground water and marine water sample collection in and around Laamu Gan island, in partnership with University of Edinburgh, UK.
Represented Blue Marine and MRR at the 2022 UN Oceans Conference in Lisbon.</t>
  </si>
  <si>
    <t>Nine research projects affiliated with Blue Marine and MRR was presented at the 4th Maldives Marine Science Symposium in Male’, Maldives</t>
  </si>
  <si>
    <t>Signed a Memorandum of Understanding with the Hithadhoo Island Council to create the first locally managed conservation area in the Maldives.</t>
  </si>
  <si>
    <t>Three MSc student reports completed (coral beef bethos, reef fish biomass on the reefs and reef fish being removed from the reefs of Laamu Atoll).
Conducted snorkeling camp for Laamu Maavah school.
Conducted climate change, MPA and fisheries management education session for Laamu Maavah Council
Sha and Petu participated in the SANH Regional Meeting in Male'</t>
  </si>
  <si>
    <t xml:space="preserve">MRR ExCo meeting
USAID final proposal submitted
Jake and Afaaz participated in the sustainable tourism forum (at least 34 people)
MV+ Community Impact Award
LMV programme - one new fisher recruited
15 Tourism fish and seafood surveys completed.
</t>
  </si>
  <si>
    <t xml:space="preserve">Signed grant agreement with UNDP
Lenfest proposal submitted.
New Laamu Project Manager recruited.
Laamaseelu Masveriyaa quarterly meeting (9 fishers)
Naufal recruited.
Muf recruited.
Naufal completed his PADI OWDC.
Hithadhoo Council CCA meeting.
CCA draft management plan shared with MUI.
All team completed NCRMF trainings.
Nitrogen coral reef experiment deployed (45 plots on one reef)
Nitrogen seagrass experiment completed.
Collected water samples from Gan, Six Senses and Hithadhoo.
SANH meetings with Laamu Gan Council (4 members) and Agronat (6 stakeholders).
7 Tourism fish and seafood surveys completed.
</t>
  </si>
  <si>
    <t xml:space="preserve">LMV 2022 Annual Report (J)
Proposal for Baa Atoll (J)
Sharepoint organization (J)
LMV CoC presentation (J)
LMV monthly report (AZ)
Blue and Green report (AZ/ P)
30 Tourism fish and seafood surveys completed (AZ/ P/ M)
Masmahaaveshi Module 5 content development (P)
Masmahaaveshi dhivehi infographics (P)
Masmahaaveshi finalize 4 videos (P)
Website finalize (P)
8 x Social media posts (P)
Coral reef experiment surveys (M)
Water sampling Gan, SSLM, Hithadhoo (M)
Weigh the seagrass fertilizers (M)
Check seagrass experiment regrowth rate (M)
EFR Rescue course completion (M)
Ideas for SANH education material (M)
150-200 people Community group sessions (N)
4 x CCA social media post.
Draft content for signage (N)
Plan mangrove clean up event (N)
40 x interviews in Haa Dhaalu (SH)
SSLM report (J/SH)
CCA draft Management Plan translation (SH)
CCA draft Management Plan sharing with MUI and SSLM for comments (SH)
LGA meeting (SH)
Fisheries review (J)
Prepare MRR stall at the Marine Expo (P) </t>
  </si>
  <si>
    <t>-Completed activities
-Mooring buoy plan 1st draft (A)
-07 boat crew trained (Jn)
-LSMV monthly report (Jn)
-First draft recreational fishing report (Jk)
-Fisher focus group schedule (A)
-CCA Baseline science report (J)
-Monthly water sampling conducted in Gan, Hithadhoo, SSLM, Gaadhoo, Maabaidhoo and Kudafaru.
-11 completed the NCRMF theory
- Historical review chapter (S)</t>
  </si>
  <si>
    <t xml:space="preserve">LSMV monthly report May (Jn)
LSMV guest question (Jn)
Hello Hallu field test (A) - 37 students from Hithadhoo school completed 2 modules (MPAs, Interconnected ecosystems). 
CCA clean-up (N) - 54 community members and resort hosts joined. 63kg of plastic, 9kgs of metal.
Fisher focus group - 2 focus groups conducted in Hithadhoo and Maamendhoo (28 surveys). 
CCA management plan final draft (Jd)
Monthly water sampling conducted in Gan, Hithadhoo, SSLM and Kudafaru (M)
</t>
  </si>
  <si>
    <t>Get additional info for the mooring buoy plan (A)
Mooring buoy MoU (Jn)
03 boat crew trained (Jn)
LSMV monthly report June (Jn)
Tourism seafood survey report (Jk)
CCA community consultation report (N)
CCA community consultation (N)
Tourism coalition handbook (J)
Fisher focus group - Kunahandhoo (P)
CCA management plan translation (N)
CCA by-law  consultant (S)
Quarterly water sampling conducted in Gan, Hithadhoo, SSLM and Kudafaru (M)
LEK data analysis (S)
Website (P)
CCA by-law (S)
CCA tourism operator consultation (Jn)
CCA MUI consultation (Jn)
Final recreational fishing report (Jk)
Concept note for fisher stakeholder meetings (P)
Get tourist resort partnership for LSMV roll-over (J)
Onboarding of new staff member (J)
Seagrass citizen science workshop (M)
Chennai lab visit (M/S)
PADI OWD and Coral reef citizen science (P)</t>
  </si>
  <si>
    <t>Sha's MRes meeting with Govt/ Media</t>
  </si>
  <si>
    <t>Outputs</t>
  </si>
  <si>
    <t>Tracking/Reporting</t>
  </si>
  <si>
    <t>No. of Indicators</t>
  </si>
  <si>
    <t>Output code</t>
  </si>
  <si>
    <t>Indicator code</t>
  </si>
  <si>
    <t>Indicator value</t>
  </si>
  <si>
    <t>Unit</t>
  </si>
  <si>
    <t>Impact Indicator</t>
  </si>
  <si>
    <t>Assumptions</t>
  </si>
  <si>
    <t>Progress Planned in 2020</t>
  </si>
  <si>
    <t>Progress achieved in 2020</t>
  </si>
  <si>
    <t>Progress Planned in 2021</t>
  </si>
  <si>
    <t>Progress achieved in 2021</t>
  </si>
  <si>
    <t>Progress Planned in 2022</t>
  </si>
  <si>
    <t>Progress achieved in 2022</t>
  </si>
  <si>
    <t>Progress Planned in 2023</t>
  </si>
  <si>
    <t>Progress achieved in 2023</t>
  </si>
  <si>
    <t>Value</t>
  </si>
  <si>
    <t>Output 1</t>
  </si>
  <si>
    <t>O.1</t>
  </si>
  <si>
    <t>Increased effective marine protection to build climate resilience in the Maldives</t>
  </si>
  <si>
    <t>O.1.1</t>
  </si>
  <si>
    <t> M1.1.1  Newly proposed marine protected areas announced (km2)</t>
  </si>
  <si>
    <t>km2</t>
  </si>
  <si>
    <t>1.1.1</t>
  </si>
  <si>
    <t xml:space="preserve">Laamu Hithadhoo Council has announced their intention to establish a community conservation area </t>
  </si>
  <si>
    <t>Laamu Hithadhoo Community Conservation Area in the final stages of being announced.</t>
  </si>
  <si>
    <t>O.1.2</t>
  </si>
  <si>
    <t>M1.1.2  Newly designated marine protected areas gazetted (km2)</t>
  </si>
  <si>
    <t>1.1.2</t>
  </si>
  <si>
    <t>Evidence collected by Blue Marine and MRR helped designate 7 new MPAs on Laamu Atoll</t>
  </si>
  <si>
    <t>Hire legal consultant to draft regulation</t>
  </si>
  <si>
    <t>Draft regulation was submitted to LGA for gazetting in September 2023.</t>
  </si>
  <si>
    <t>O.1.3</t>
  </si>
  <si>
    <t> M1.2.1 Marine protected areas with management plans (quantity)</t>
  </si>
  <si>
    <t>Management plans</t>
  </si>
  <si>
    <t>1.2.1</t>
  </si>
  <si>
    <t>Hithadhoo CCA Management plan drafted &amp; presented to Hithadhoo Council and at 4 stakeholder consultation meetings held. Report written. Feedback included in the management plan.</t>
  </si>
  <si>
    <t>O.1.4</t>
  </si>
  <si>
    <t>M1.2.2 Marine protected areas exercising management plans (quantity)</t>
  </si>
  <si>
    <t>1.2.2</t>
  </si>
  <si>
    <t>O.1.5</t>
  </si>
  <si>
    <t>M1.3.2 Nursery grounds, breeding grounds and areas of atoll channels under [proposed/designated/created] protection (quantity)</t>
  </si>
  <si>
    <t>Number of areas</t>
  </si>
  <si>
    <t>1.3.3</t>
  </si>
  <si>
    <t>Evidence collected by Blue Marine and MRR helped designate 3 channels, 2 mangroves and 3 seagrass meadows on Laamu Atoll as MPAs</t>
  </si>
  <si>
    <t>Laamu Hithadhoo Council has announced their intention to establish a community conservation area to protect a critical grouper spawning aggregation.</t>
  </si>
  <si>
    <t xml:space="preserve">Laamu's MPAs (Vadinolhi, Fushi, Gaadhoo) and Hithadhoo CCA are grouper spawning sites </t>
  </si>
  <si>
    <t>O.1.6</t>
  </si>
  <si>
    <t>M1.4.1 New evidence compiled to support protection (quantity of reports/investigations/publications etc) M</t>
  </si>
  <si>
    <t>Reports/studies/investigations/surveys</t>
  </si>
  <si>
    <t>1.4.1</t>
  </si>
  <si>
    <t xml:space="preserve">Baseline biodiversity reports for 1) grouper spawning aggregation sites, 2) coral reefs, 3) mangroves and 4)seagrass meadows compiled. </t>
  </si>
  <si>
    <t>2: Laamu MPA social media campaign report and Laamu resource use survey report compiled.
30:  Shaha has also conducted 30 interviews on Laamu Atoll and completed an initial analysis of 15 interviews. Summary reports have been completed for the above.</t>
  </si>
  <si>
    <t>1: Laamu fisher meeting report compiled. 
1: Coral reef monitoring, 
1: fish biomass on the reef, 
1: fish biomass being removed from Laamu's reefs and gleaning on two islands of Laamu Atoll reports compiled. 
1: Napoleon wrasse publication.
1: underwater coral photography image found from investigated sources
15: Completed 45 interviews on Laamu Atoll and completed an initial analysis of 15 interviews. Summary reports have been completed for the above.
A research paper co-authored by Shaha on the distribution and abundance of Napoleon wrasses on Laamu Atoll has been published in an academic journal. Nov 2022</t>
  </si>
  <si>
    <t>Following reports to be compiled:
-Maldives fisheries management recommendations.
- Laamu fisher perceptions on fisheries management in MPAs.
-'Old Man and the Sea - Maldives' summary report</t>
  </si>
  <si>
    <t xml:space="preserve">Laamu coral reef assessment report 2022 compiled for public sharing.
Completed 45 LEK interviews in Haa Alifu and Haa Dhaalu atolls.
Completed historical literature review from 1910-1975.
Completed 12 months ground and marine water quality assessments on three islands, bi-annual assessments on two islands and three reef sites. </t>
  </si>
  <si>
    <t>O.1.7</t>
  </si>
  <si>
    <t>M1.4.2 New evidence distributed to support protection (quantity of media/policy briefings/meetings etc)</t>
  </si>
  <si>
    <t>1.4.2</t>
  </si>
  <si>
    <t>Baseline biodiversity reports for 1) grouper spawning aggregation sites, 2) coral reefs, 3) mangroves and 4)seagrass meadows shared with the government.</t>
  </si>
  <si>
    <t>Laamu MPA social media campaign report and Laamu resource use survey report shared with the government.</t>
  </si>
  <si>
    <t>Laamu fisher meeting report shared with the government.</t>
  </si>
  <si>
    <t>Share the following reports with the government
-Laamu coral reef assessment report 2022 
-Laamu fisheries biomass study 2022
-Laamu gleaning fishery report 2022
-Maldives fisheries management recommendation report.
-'Old Man and the Sea - Maldives' summary report</t>
  </si>
  <si>
    <t>The following reports have been shared with the Government and ENDhERI Project MPA management plan and Natural Capital development consultants:
-Laamu coral reef assessment report 2022 
-Laamu fisheries biomass study 2022
-Laamu gleaning fishery report 2022</t>
  </si>
  <si>
    <t>O.1.8</t>
  </si>
  <si>
    <t>Uptake of new evidence to support protection (quantity of policy instruments/MOUs etc)</t>
  </si>
  <si>
    <t>quantity of policy instruments/MOUs etc</t>
  </si>
  <si>
    <t>1.4.3</t>
  </si>
  <si>
    <t>The Ministry of Envrionment, Climate Change and Technology used Blue Marine's reports to justify Laamu's  7 new MPAs.</t>
  </si>
  <si>
    <t>MoU signed with Laamu Atoll Council and Ministry of Environment, Climate Change and Technology to support Laamu's MPAs.</t>
  </si>
  <si>
    <t>MoU signed with Laamu Hithadhoo Council to establish a Community Conservation Area</t>
  </si>
  <si>
    <t>O.1.9</t>
  </si>
  <si>
    <t>Number of Stakeholders reached with marine conservation messaging</t>
  </si>
  <si>
    <t>Stakeholders reached</t>
  </si>
  <si>
    <t>4.2.1</t>
  </si>
  <si>
    <t>O.1.10</t>
  </si>
  <si>
    <t>Number of non-monetary beneficiaries (Shaha recieves official MSc qualification from University)</t>
  </si>
  <si>
    <t>Number of beneficiaries</t>
  </si>
  <si>
    <t>4.1.2</t>
  </si>
  <si>
    <t>Activity Code</t>
  </si>
  <si>
    <t>Indicator Code</t>
  </si>
  <si>
    <t>Status</t>
  </si>
  <si>
    <t>Notes</t>
  </si>
  <si>
    <t>Output 1 Activities</t>
  </si>
  <si>
    <t>A.1</t>
  </si>
  <si>
    <t>Providing evidence for increased marine protection in Laamu Atoll</t>
  </si>
  <si>
    <t>Baseline assessment of grouper spags on Laamu Atoll</t>
  </si>
  <si>
    <t>Complete</t>
  </si>
  <si>
    <t>Completed in 2018</t>
  </si>
  <si>
    <t>Baseline assessment of 20 coral reefs on Laamu Atoll</t>
  </si>
  <si>
    <t>Completed in 2019</t>
  </si>
  <si>
    <t>Baseline assessment of two mangroves on Laamu Atoll</t>
  </si>
  <si>
    <t>Baseline assessment of three seagrass meadows on Laamu Atoll</t>
  </si>
  <si>
    <t>Present evidence to the Maldivian Government</t>
  </si>
  <si>
    <t>Completed in 2021</t>
  </si>
  <si>
    <t>Monitoring surveys of 28 coral reefs on Laamu Atoll</t>
  </si>
  <si>
    <t>Completed in 2022</t>
  </si>
  <si>
    <t>Share 2022 coral reef survey report with national and local stakeholders</t>
  </si>
  <si>
    <t>In Progress</t>
  </si>
  <si>
    <t>Afaaz is translating the summary. Sha to share afterwards</t>
  </si>
  <si>
    <t xml:space="preserve">Support the Laamu Hithadhoo Council to establish a Community Conserved Area in the Hithadhoo Baaney Kolhu Area </t>
  </si>
  <si>
    <t>Draft the management plan</t>
  </si>
  <si>
    <t>Plan drafted, translated to dhivehi and shared with the Council for comments</t>
  </si>
  <si>
    <t>Finalize the management plan, incorporating stakeholder feedback</t>
  </si>
  <si>
    <t>Not started</t>
  </si>
  <si>
    <t>Draft the LMMA management plan by-law</t>
  </si>
  <si>
    <t>ToR drafted and shared with Council for feedback</t>
  </si>
  <si>
    <t>Support Laamu Hithadhoo Council to get it published on the Government gazette</t>
  </si>
  <si>
    <t>Provide operational support to implement the management interventions</t>
  </si>
  <si>
    <t>Naufal in place, daily patrols, issue log.</t>
  </si>
  <si>
    <t>Monitor the grouper spawning aggregation site</t>
  </si>
  <si>
    <t>Monitor seagrass areas on Laamu Hithadhoo</t>
  </si>
  <si>
    <t>Monitor mangrove areas on Laamu Hithadhoo</t>
  </si>
  <si>
    <t>Monitor coral reef areas on Laamu Hithadhoo</t>
  </si>
  <si>
    <t>Develop a Handbook for creating Locally Managed Marine Areas in the Maldives</t>
  </si>
  <si>
    <t>Install mooring buoys for tourism and fisheries use</t>
  </si>
  <si>
    <t>Afaaz is getting costing and material requirement from boat Hassan</t>
  </si>
  <si>
    <t>Scientific publication of the grouper spawning study</t>
  </si>
  <si>
    <t>Explore additional funding for research on fish spawning aggregations in a changing climate.</t>
  </si>
  <si>
    <t>Funding not successful yet. Consider whether to include this in SSLM next years</t>
  </si>
  <si>
    <t>Support the management planning process for the newly established MPAs on Laamu Atoll</t>
  </si>
  <si>
    <t>Compile the resource use survey report for Laamu</t>
  </si>
  <si>
    <t>Compile the Willingness to Pay survey report at Six Senses Laamu</t>
  </si>
  <si>
    <t>Review Maldives fisheries management plans against the new data generated from Laamu and make new management recommendations</t>
  </si>
  <si>
    <t>Jude drafting</t>
  </si>
  <si>
    <t>Develop a long-term coral reef monitoring plan for Laamu Atoll</t>
  </si>
  <si>
    <t>Sha in discussion with MMRI</t>
  </si>
  <si>
    <t>Conduct annual coral reef monitoring of MPA survey sites</t>
  </si>
  <si>
    <t>Blue carbon analysis of seagrass meadows on Hithadhoo and Gaadhoo islands</t>
  </si>
  <si>
    <t xml:space="preserve">The Maldivian Government’s commitment for marine protection is elevated from twenty percent to thirty percent by 2030. </t>
  </si>
  <si>
    <t>A literature and archival search for sources and accounts dating to island discovery through to 1960</t>
  </si>
  <si>
    <t>Capture of local ecological knowledge (LEK) from two atolls in the Maldives</t>
  </si>
  <si>
    <t>Complete data analysis</t>
  </si>
  <si>
    <t xml:space="preserve">Write a summary report </t>
  </si>
  <si>
    <t>Present results to the Government</t>
  </si>
  <si>
    <t>Continue to liaise with the Maldivian Government and provide evidence to justify 30% protection of its waters</t>
  </si>
  <si>
    <t>Understanding the impact of nitrogen pollution on coral reefs</t>
  </si>
  <si>
    <t>Sampling of sea water and ground water at Laamu Gan (monthly)</t>
  </si>
  <si>
    <t>Started in January 2023</t>
  </si>
  <si>
    <t>Sampling of sea water and ground water at Laamu Hithadhoo (monthly)</t>
  </si>
  <si>
    <t>Sampling of sea water and ground water at Six Senses Laamu (monthly)</t>
  </si>
  <si>
    <t>Sampling of sea water and ground water at Gaadhoo (biannually)</t>
  </si>
  <si>
    <t>Second sampling to be done in December</t>
  </si>
  <si>
    <t>Sampling of sea water and ground water at Maabaidhoo (biannually)</t>
  </si>
  <si>
    <t>Monitoring of the long-term nitrogen enrichment experiment at Kuda Faru (monthly)</t>
  </si>
  <si>
    <t>Sampling of sea water at MRR coral monitoring sites, Laamu Atoll</t>
  </si>
  <si>
    <t>Planned for November and December 2023</t>
  </si>
  <si>
    <t>Transport/ship water samples to location of analysis (India, UK, Maldives)</t>
  </si>
  <si>
    <t>Samples Jan to Jul 2023 analyzed in India, decision to be made on remaining</t>
  </si>
  <si>
    <t>Output 2</t>
  </si>
  <si>
    <t>O.2</t>
  </si>
  <si>
    <t>Improved sustainability of reef-based fisheries in Maldives</t>
  </si>
  <si>
    <t>O.2.1</t>
  </si>
  <si>
    <t>M2.1.1 Area of habitat across which fishing practices have been restricted or banned (km2; excluding protected areas)</t>
  </si>
  <si>
    <t>2.1.1</t>
  </si>
  <si>
    <t>All species of parrotfish protected in the Maldives two month's after Blue Marine's #FishForTomorrow campaign.</t>
  </si>
  <si>
    <t>The Maldives shark fishing ban maintained through Blue Marine's #SaveOurSharks campaign</t>
  </si>
  <si>
    <t>O.2.2</t>
  </si>
  <si>
    <t>M2.2.1 New evidence compiled to support sustainable fisheries management (quantity of reports/investigations/publications etc)</t>
  </si>
  <si>
    <t>Quantity of reports/investigations/publications etc</t>
  </si>
  <si>
    <t>3.4.1</t>
  </si>
  <si>
    <t>Grouper fishery management report compiled.</t>
  </si>
  <si>
    <t>Grouper fisher management report finalized</t>
  </si>
  <si>
    <t>Laamu resource use survey report compiled.</t>
  </si>
  <si>
    <t>Laamu Fisher Forum report complied.
Fish biomass being removed from Laamu's reefs, fish biomass on Laamu's reefs and gleaning fishery report.</t>
  </si>
  <si>
    <t>Following reports to be compiled:
-Maldives fisheries management recommendations.
-Resort recreational fishery at Six Senses Laamu 2022.
-Maldives tourism sector fish and seafood survey 2022
- Laamu fisheries co-management report</t>
  </si>
  <si>
    <t xml:space="preserve">Assessment of Laamaseelu Masveriyaa programme at Six Senses Laamu 2022 report, completed in March 2023.
The following reports are in the draft stages:
-Maldives tourism sector fish and seafood survey 2022
-Laamu fisheries management recommendations.
</t>
  </si>
  <si>
    <t>O.2.3</t>
  </si>
  <si>
    <t>M2.2.2 New evidence distributed to the Maldivian Government to support sustainable fisheries management (quantity of media/policy briefings/meetings etc)</t>
  </si>
  <si>
    <t>quantity of media/policy briefings/meetings etc</t>
  </si>
  <si>
    <t>3.4.2</t>
  </si>
  <si>
    <t>Grouper fishery management report shared with the government.</t>
  </si>
  <si>
    <t>Grouper fisher management report shared with the government.</t>
  </si>
  <si>
    <t>Laamu resource use survey report shared with the government.</t>
  </si>
  <si>
    <t>Laamu Fisher Forum report shared with the government.</t>
  </si>
  <si>
    <t>Share the following reports with the government
-Assessment of Laamaseelu Masveriyaa programme at Six Senses Laamu 2022 
-Resort recreational fishery at Six Senses Laamu 2022.
-Maldives tourism sector fish and seafood survey 2022
-Laamu coral reef assessment report 2022 
-Laamu fisheries biomass study 2022
-Laamu gleaning fishery report 2022
-Maldives fisheries management recommendation report.
- Laamu fisheries co-management report
-'Old Man and the Sea - Maldives' summary report</t>
  </si>
  <si>
    <t xml:space="preserve">The following reports have been shared with the Government and ENDhERI Project MPA management plan and Natural Capital development consultants:
-Laamu coral reef assessment report 2022 
-Laamu fisheries biomass study 2022
-Laamu gleaning fishery report 2022.
-Assessment of Laamaseelu Masveriyaa programme at Six Senses Laamu 2022 </t>
  </si>
  <si>
    <t>O.2.4</t>
  </si>
  <si>
    <t>M2.2.3  Maldivian Government uptake of new evidence to support sustainable fisheries management (quantity of policy instruments/MOUs etc)</t>
  </si>
  <si>
    <t>quantity of policy instruments/MOUs etc</t>
  </si>
  <si>
    <t>3.4.3</t>
  </si>
  <si>
    <t>Maldives revised grouper fishery management plan included Blue Marine's recommended size limits for highly valued grouper species and gear restrictions.</t>
  </si>
  <si>
    <t>O.2.5</t>
  </si>
  <si>
    <t>M2.3.1 New multi-stakeholder management plans established and adopted (quantity).</t>
  </si>
  <si>
    <t>management plans</t>
  </si>
  <si>
    <t>3.2.1</t>
  </si>
  <si>
    <t>Laamu fisheries stakeholder committees formed for 1) reef fishery, grouper fishery &amp; bill fishery and 2) invertebrate collection</t>
  </si>
  <si>
    <t>O.2.6</t>
  </si>
  <si>
    <t>M2.3.2 Number of stakeholders (disaggregated by gender) actively participating in management (working group exists, meets regularly)</t>
  </si>
  <si>
    <t>stakeholders</t>
  </si>
  <si>
    <t>3.2.2</t>
  </si>
  <si>
    <t>30 male fishers and 1 female fisher attended the Laamu fisher forum.</t>
  </si>
  <si>
    <t>O.2.7</t>
  </si>
  <si>
    <t> M2.3.3 Number of regional, national and international legal agreements which have been influenced (e.g. harvest management rules, RFMOs)</t>
  </si>
  <si>
    <t>e.g. harvest management rules, RFMOs</t>
  </si>
  <si>
    <t>3.2.3</t>
  </si>
  <si>
    <t>O.2.8</t>
  </si>
  <si>
    <t> M2.3.4 Evidence of increased stock sizes (quantity of target species)</t>
  </si>
  <si>
    <t>Quantity of target species</t>
  </si>
  <si>
    <t>3.2.4</t>
  </si>
  <si>
    <t>Output 2 Activities</t>
  </si>
  <si>
    <t>A.2</t>
  </si>
  <si>
    <t>Biomass data collected from reefs on Laamu Atoll and local fisheries</t>
  </si>
  <si>
    <t>A.2.1</t>
  </si>
  <si>
    <t>Select local fisheries officers from five islands on Laamu Atoll</t>
  </si>
  <si>
    <t>A.2.2</t>
  </si>
  <si>
    <t>Collect fish landing data from five islands of Laamu for a period of six months</t>
  </si>
  <si>
    <t>A.2.3</t>
  </si>
  <si>
    <t>Conduct coral reef monitoring surveys together with the MUI team</t>
  </si>
  <si>
    <t>A.2.4</t>
  </si>
  <si>
    <t>Compile Laamu fish biomass report</t>
  </si>
  <si>
    <t>A.2.5</t>
  </si>
  <si>
    <t>Share Laamu fish biomass report with national and local stakeholders</t>
  </si>
  <si>
    <t>Need to translate the summary</t>
  </si>
  <si>
    <t>A.2.6</t>
  </si>
  <si>
    <t>Share 2022 gleaning survey report with national and local stakeholders</t>
  </si>
  <si>
    <t>Sha to chase Megan/ Julie for the final report</t>
  </si>
  <si>
    <t>Facilitating fisheries co-management on Laamu Atoll.</t>
  </si>
  <si>
    <t>A.2.7</t>
  </si>
  <si>
    <t>Convene a Laamu Fishermen's Forum</t>
  </si>
  <si>
    <t>Coducted in Dec 2021</t>
  </si>
  <si>
    <t>A.2.8</t>
  </si>
  <si>
    <t>Convene fisher stakeholder meetings to discuss atoll-based management of the 1) reef fishery, grouper fishery &amp; bill fishery and 2) invertebrate collection twice a year</t>
  </si>
  <si>
    <t>In May, Petu/ Sha to start planning for these.</t>
  </si>
  <si>
    <t>Output 3</t>
  </si>
  <si>
    <t>O.3</t>
  </si>
  <si>
    <t xml:space="preserve"> Improved environmentally responsible tourism</t>
  </si>
  <si>
    <t>O.3.1</t>
  </si>
  <si>
    <t>M3.1.1 Number of tourist establishments actively participating in MRR recommended responsible tourism behaviour that benefits marine ecosystems and species</t>
  </si>
  <si>
    <t>Tourist establishments</t>
  </si>
  <si>
    <t>4.2.3</t>
  </si>
  <si>
    <t>37 resorts supported the #ProtectMaldivesSeagrass campaign.
Laamaseelu Masveriyaa programme active at Six Senses Laamu.</t>
  </si>
  <si>
    <t>23 resorts, 11 guesthouses and 47 tour operators in the Maldives supported Blue Marine's #SaveOurSharks campaign.
Laamaseelu Masveriyaa programme active at Six Senses Laamu.</t>
  </si>
  <si>
    <t>Laamaseelu Masveriyaa programme active at Six Senses Laamu.</t>
  </si>
  <si>
    <t>Laamaseelu Masveriyaa programme active at Six Senses Laamu.
03 tourist resorts confirmed partnership for the roll-out the Laamaseelu Masveriyaa programme in Aug.
20 tourism operators signed up to the #GentletoGiants campaign in Mar.</t>
  </si>
  <si>
    <t>O.3.2</t>
  </si>
  <si>
    <t>M3.2.1 Number of tourist establishments that invest financially in marine conservation due to MRR advocacy</t>
  </si>
  <si>
    <t>No applicable normal indicator (yet) but shoud still monitor</t>
  </si>
  <si>
    <t>Six Senses Laamu</t>
  </si>
  <si>
    <t>Six Senses Laamu (already achieved)</t>
  </si>
  <si>
    <t>Six Senses Laamu (already achieved)
Amilla Fushi Resort and Residences, Ayada Maldives and Six Senses Kanuhuraa in Dec</t>
  </si>
  <si>
    <t>O.3.3</t>
  </si>
  <si>
    <t>M3.2.2 Number of tourist establishments actively submitting megafauna/seagrass/mangrove/fish landing data due to MRR advocacy</t>
  </si>
  <si>
    <t>4.3.1</t>
  </si>
  <si>
    <t>11 resorts submitted seagrass monitoring data</t>
  </si>
  <si>
    <t>31 resorts shared fish and seafood landing information with MRR.
Six Senses Laamu sharing fish landings data</t>
  </si>
  <si>
    <t>O.3.4</t>
  </si>
  <si>
    <t>M3.2.3 No. of tourism coalitions established to conserve the marine environment by MRR</t>
  </si>
  <si>
    <t>Coalitions</t>
  </si>
  <si>
    <t>5.4.2</t>
  </si>
  <si>
    <t>Establish Laamu Sustainable Tourism Coalition</t>
  </si>
  <si>
    <t>1 meeting held each with Rahaa resort (26 May) and Nazaki guesthouse (4 July), who agree to sustainable tourism standards. Standards drafted.</t>
  </si>
  <si>
    <t>O.3.5</t>
  </si>
  <si>
    <t>M3.3.1 No. of tourist establishments partnered with BLUE/ MRR</t>
  </si>
  <si>
    <t>5.4.3</t>
  </si>
  <si>
    <t>Six Senses Laamu (already achieved).
Amilla Fushi Resort and Residences, Ayada Maldives and Six Senses Kanuhuraa in Aug</t>
  </si>
  <si>
    <t>O.3.6</t>
  </si>
  <si>
    <t> M 3.3.2 No. of awards for secured by tourist establishments partnered with BLUE/ MRR</t>
  </si>
  <si>
    <t>Awards</t>
  </si>
  <si>
    <t>NA - progress</t>
  </si>
  <si>
    <t>Six Senses Laamu was awarded the World Travel Market Responsible Tourism Awards– Gold Award for Wildlife and Nature Conservation</t>
  </si>
  <si>
    <t>Six Senses Laamu was awarded the The Regenerative Travel Impact Awards 2021</t>
  </si>
  <si>
    <t>Six Senses Laamu was awarded the Skål International Sustainable Tourism Awards – Winner of Marine &amp; Coastal Category and Virtuoso Award –Protecting the Planet</t>
  </si>
  <si>
    <t>Six Senses Laamu won 3 awards. 2023 Skål Sustainable Tourism Award in the Marine and Coastal category. 2023 Aspire Award as the Sustainability Initiative of the Year. 2023 Ministry of Tourism awards in the Environmental Sustainability and the Community Engagement categories</t>
  </si>
  <si>
    <t>Output 3 Activities</t>
  </si>
  <si>
    <t>A.3</t>
  </si>
  <si>
    <t>Facilitating the formation of the Laamu Tourism Coalition</t>
  </si>
  <si>
    <t>A.3.1</t>
  </si>
  <si>
    <t>Facilitate a meeting of operators</t>
  </si>
  <si>
    <t>A.3.2</t>
  </si>
  <si>
    <t>Agree on a shared vision for Laamu Atoll and discuss the operations of the working group</t>
  </si>
  <si>
    <t>A.3.3</t>
  </si>
  <si>
    <t>Get Laamu tourism operators' agreement on sustainability standards and publicly launch the coalition</t>
  </si>
  <si>
    <t>In May, to meet all the operators separately. To discuss when Jude is here.</t>
  </si>
  <si>
    <t>Finessing the Laamaseelu Masveriyaa programme</t>
  </si>
  <si>
    <t>A.3.4</t>
  </si>
  <si>
    <t>Draft 2022 LSMV report</t>
  </si>
  <si>
    <t>A.3.5</t>
  </si>
  <si>
    <t>Share 2022 LSMV report with SSLM</t>
  </si>
  <si>
    <t>Shared in April 2023</t>
  </si>
  <si>
    <t>A.3.6</t>
  </si>
  <si>
    <t>Draft 2022 recreational fishing report</t>
  </si>
  <si>
    <t>Jake is draftng (roll-over to 2024)</t>
  </si>
  <si>
    <t>A.3.7</t>
  </si>
  <si>
    <t>Share 2022 recreational fishing reportwith SSLM</t>
  </si>
  <si>
    <t>A.3.8</t>
  </si>
  <si>
    <t>Monitor the resort fish and seafood landing process</t>
  </si>
  <si>
    <t>Ongoing on a daily basis</t>
  </si>
  <si>
    <t>A.3.9</t>
  </si>
  <si>
    <t>Assess guests’ understanding of the Laamaseelu Maveriyaa programme in order to inform future direction of our educational activities at the resort and the wider tourism industry of the Maldives.</t>
  </si>
  <si>
    <t>Jenny to share with others - Review the draft questions internally
Jenny/ Afaaz to share the questions with Nafiz</t>
  </si>
  <si>
    <t>A.3.10</t>
  </si>
  <si>
    <t>Develop a Code of Conduct for resort recreational fishery in the Maldives</t>
  </si>
  <si>
    <t>Replicating the Laamaseelu Masveriyaa programme across the Maldives tourism industry</t>
  </si>
  <si>
    <t>A.3.11</t>
  </si>
  <si>
    <t>Undertake a survey of other tourism establishments in the Maldives on their fish purchasing practices and sustainability standards and publicize findings.</t>
  </si>
  <si>
    <t>31 surveys completed. Survey closed on 15 April.
Jake is drafting the report.</t>
  </si>
  <si>
    <t>A.3.12</t>
  </si>
  <si>
    <t>Make recommendations for the Maldives tourism industry on sustainable seafood sourcing</t>
  </si>
  <si>
    <t>A.3.13</t>
  </si>
  <si>
    <t>Kanuhuraa scoping trip and trial remote LMV roll-over</t>
  </si>
  <si>
    <t>Meet with Kanuhuraa GM when Jude is here.</t>
  </si>
  <si>
    <t>A.3.14</t>
  </si>
  <si>
    <t>Six Senses Kanuhura</t>
  </si>
  <si>
    <t>Scoping trip complete - implementation completed by Dec 21</t>
  </si>
  <si>
    <t>A.3.15</t>
  </si>
  <si>
    <t>Amilla Maldives</t>
  </si>
  <si>
    <t>Scoping trip complete - implementation completed by Dec 12</t>
  </si>
  <si>
    <t>A.3.16</t>
  </si>
  <si>
    <t>Ayada Maldives</t>
  </si>
  <si>
    <t>Scoping trip complete - implementation completed by Dec 2</t>
  </si>
  <si>
    <t>Output 4</t>
  </si>
  <si>
    <t>O.4</t>
  </si>
  <si>
    <t>Strengthened local capacity, awareness and buy-in for marine conservation and climate change adaptation
AND 
An online education platform is established to encourage sustainable resource use among fishers and educate school children as resource users of the future</t>
  </si>
  <si>
    <t>O.4.1</t>
  </si>
  <si>
    <t>M4.1.1 Number of beneficiaries [fishers/local communities/students/government/industry] who have received monetary benefits - e.g. increased income through the creation of jobs, increase in livelihoods due to market benefits access to new sources of funding. (Quantity, disaggregated by gender)</t>
  </si>
  <si>
    <t>Beneficiaries</t>
  </si>
  <si>
    <t>4.1.1</t>
  </si>
  <si>
    <t>xx Laamaseelu Masveriyaa fishers
6 MNU students provided with internships</t>
  </si>
  <si>
    <t xml:space="preserve">
</t>
  </si>
  <si>
    <t>7 fisheries officers recruited for two months.
11 Laamaseelu Masveriyaa programme fishers.</t>
  </si>
  <si>
    <t>6 fisheries officer recruited for one month.
26 Laamaseelu Masveriyaa programme fishers.</t>
  </si>
  <si>
    <t>15 Laamaseelu Masveriyaa programme fishers (M) sold fish and among them, 03 LMSV fishermen received the premium bonus (already counted previously)
01 (M) Environment Officer based at Laamu Hithadhoo
06 (2F, 4M) Maldivian staff members at MRR
112 fishers newly recruited to the LSMV programme from Gaafu Dhaalu atoll (24 fishers), Baa atoll (52 fishers) and Lhaviyani (36 fishers). This also includes 3 women fishers which is first in programme history.</t>
  </si>
  <si>
    <t>O.4.2</t>
  </si>
  <si>
    <t>M4.1.2 Number of beneficiaries [fishers/local communities/students/government/industry] who have received non-monetary benefits - e.g. access to programmes, services, or education and training/capacity building (e.g. number of MSc/PhD students funded/attendants of upskilling workshops).</t>
  </si>
  <si>
    <t>6 MNU students provided with internships
xx participated in the Laamafaru Festival</t>
  </si>
  <si>
    <t>210 participants in school snorkeling camps (Isdhoo, Kalaidhoo, Dhanbidhoo, Maabaidhoo, Mundoo, Mukurimagu, Hamad &amp; Ihadhdhoo)
xx participated in council education sessions
xx participated in the Laamafaru Festival</t>
  </si>
  <si>
    <t>125 participants in school snorkeling camps (Hamad, Ihadhdhoo, Fonadhoo, Kinahandhoo and Maavah)
17 participants in council education sessions (Kunahandhoo and Maavah)
8 young people trained on PADI OWD and as Reef Check EcoDivers.
4 MSc student's field work funded (University of Exeter).
1 PhD student's field work funded (University of Northumbria).
1 PhD student's field work supported (University of Edinburgh).
2 MRR staff attended project proposal development workshops.
xx participated in the Laamafaru Festival.</t>
  </si>
  <si>
    <r>
      <rPr>
        <sz val="11"/>
        <color rgb="FFFF0000"/>
        <rFont val="Calibri"/>
      </rPr>
      <t xml:space="preserve">09 Laamaseelu Masveriyaa programme fishers attended quarterly fisher meeting in January, 12 in April, 05 in September.
07 boat crew from Six Senses Laamu trained on recreational reef fishery CoC in May and 03 in July.
</t>
    </r>
    <r>
      <rPr>
        <sz val="11"/>
        <color rgb="FF000000"/>
        <rFont val="Calibri"/>
      </rPr>
      <t xml:space="preserve">07 people from Laamu certified as PADI OW divers and trained on the national coral reef monitoring protocols in July 2023.
09 young people from Hithadhoo trained on seagrass citizen science in July 2023.
04 tourism operators and research organisations attended CCA management planning meetings (Aug).
</t>
    </r>
    <r>
      <rPr>
        <sz val="11"/>
        <color rgb="FFFF0000"/>
        <rFont val="Calibri"/>
      </rPr>
      <t xml:space="preserve">12 fishers received Masmahaaveshi training in April at the 2nd LSMV quarterly meeting. 28 fishers from Hithadhoo and Maamendhoo received Masmahaaveshi training in June. 08 fishers from Kunahandhoo received Masmahaaveshi training in October.
</t>
    </r>
    <r>
      <rPr>
        <sz val="11"/>
        <color rgb="FF000000"/>
        <rFont val="Calibri"/>
      </rPr>
      <t xml:space="preserve">37 students from Hithadhoo school completed 2 Masmahaaveshi modules in June.
112 fishers, 14 local community and 138 tourism staff received training on sustainable reef fisheries/ Masmahaaveshi
</t>
    </r>
    <r>
      <rPr>
        <sz val="11"/>
        <color rgb="FFFF0000"/>
        <rFont val="Calibri"/>
      </rPr>
      <t xml:space="preserve">14 Edinburgh Ocean Leaders team members hosted by MRR in Oct.
</t>
    </r>
    <r>
      <rPr>
        <sz val="11"/>
        <color rgb="FF000000"/>
        <rFont val="Calibri"/>
      </rPr>
      <t>03 PhD students supported (Jess Arnull, Mathew Floyd and Stephanie Heilber)
07 MRR team members participated in trainings: 05 National Coral Reef Monitoring training of trainers (Jan),  01 Natural Capital Accounting workshop (Mar), 01 PADI Rescue diver (Mar), 02 PADI OWC (Jun and Nov), 01 PADI AOWC (Jul), 04 attended the Maldives Marine Expo (Mar), 04 Addu Coral Festival (Apr), 02 Little Big Festival (June), 02 attended SANH lab analysis training (Jul), 03 SANH Annual Conference (Oct), 01 Climate Manifesto development workshop (Nov), 01 Sustainable Tourism Forum (Dec).</t>
    </r>
  </si>
  <si>
    <t>O.4.3</t>
  </si>
  <si>
    <t>M4.2.1 Number of members of the public reached with marine conservation messaging through in-person and digital engagement work (disaggregated by gender, if possible)</t>
  </si>
  <si>
    <t>Stakeholders</t>
  </si>
  <si>
    <t>Digital impact metrics (individual views) 
Attendence records, photos and feedback</t>
  </si>
  <si>
    <t>Appropriate impact metric tracking is in place and website is sufficiently publicised. Website is user friendly, appropriate for the audience and translated accurately into Dhivehi
Schools and fishers are willing to engage with Blue Marine/MMR staff, and have time and/or capacity to attend these workshops</t>
  </si>
  <si>
    <t xml:space="preserve">xx members of the public reached with messaging from the #FishForTomorrow social media campaign
</t>
  </si>
  <si>
    <t xml:space="preserve">8,000 members of the public reached with messaging from the Laamu MPAs social media campaign
</t>
  </si>
  <si>
    <t>xx members of the public reached with messaging from the #GentleToGiants social media campaign.
100 participants at the Maldives Marine Science Symposium 2022
xx participants at the sustainable tourism forum</t>
  </si>
  <si>
    <t>5000: Anticipatred online users
100: 2 school visits and 2 fisher groups would total ~100</t>
  </si>
  <si>
    <r>
      <rPr>
        <sz val="11"/>
        <color rgb="FF000000"/>
        <rFont val="Calibri"/>
      </rPr>
      <t xml:space="preserve">1,176,236 people reached with #BeGentletoGiants social media campaign.
Approximately more than 3,000 people engaged with in the Maldives Marine Expo, Addu Coral Festival, SANH Annual Conference, Sustainable Tourism Forum
</t>
    </r>
    <r>
      <rPr>
        <sz val="11"/>
        <color rgb="FFFF0000"/>
        <rFont val="Calibri"/>
      </rPr>
      <t xml:space="preserve">5147 followers on MRR Facebook page (3351 Males, 1796 Females)
2866 followers on MRR Instagram page (1439 Males, 1427 Females)
1830 followers on MRR Twitter page.
</t>
    </r>
    <r>
      <rPr>
        <sz val="11"/>
        <color rgb="FF000000"/>
        <rFont val="Calibri"/>
      </rPr>
      <t xml:space="preserve">859 guests and hosts at Six Senses Laamu engaged through guest presentations, snorkeling tours, Junior Marine Biology course, recreational fishing trips and other resort activities.
54 community members from Hithadhoo and resort hosts joined the mangrove clean-up event with 63kg of plastic and 9kgs of metal collected.
130 community members from Hithadhoo were consulted on the CCA project (Feb-Apr), 55 of whom attended management planning meetings (Aug). </t>
    </r>
  </si>
  <si>
    <t>O.4.4</t>
  </si>
  <si>
    <t>M4.2.2 Number of outreach tools or activities delivered (including workshops, media outputs, app development etc.)</t>
  </si>
  <si>
    <t>Outreach tools/activities</t>
  </si>
  <si>
    <t>4.2.2</t>
  </si>
  <si>
    <t>Website is designed and completed to a high standard</t>
  </si>
  <si>
    <t>#FishForTomorrow social media campaign</t>
  </si>
  <si>
    <t>xx school snorkeling camps.
xx council education sessions.
1 Fisher forum
xx Tourism coalition meetings</t>
  </si>
  <si>
    <t>Website due to be launched December 2022</t>
  </si>
  <si>
    <t>1: MRR's online education hub 'MasmahaaVeshi' developed.
4 school snorkeling camps conducted.
2 council education sessions.
8 scientific presentations delivered by MRR at the Maldives Marine Science Symposium 2022
4 animated videos developed.
8 infographics developed.</t>
  </si>
  <si>
    <t>04 Laamaseelu Masveriyaa programme quarterly meeting
04 Fisheries stakeholder meetings
07 Animated videos
xx Infographics 
New MRR website to be launched in April.
Online education portal (Masmahaaveshi) to be launched in April.</t>
  </si>
  <si>
    <r>
      <rPr>
        <sz val="11"/>
        <color rgb="FF000000"/>
        <rFont val="Calibri"/>
      </rPr>
      <t xml:space="preserve">03 Laamaseelu Masveriyaa programme quarterly meeting (January, April, September)
</t>
    </r>
    <r>
      <rPr>
        <sz val="11"/>
        <color rgb="FF70AD47"/>
        <rFont val="Calibri"/>
      </rPr>
      <t xml:space="preserve">07 Animated videos produced.
24 infographics produced (12 English, 12 Dhivehi)
</t>
    </r>
    <r>
      <rPr>
        <sz val="11"/>
        <color rgb="FF000000"/>
        <rFont val="Calibri"/>
      </rPr>
      <t xml:space="preserve">01 Online education portal (Masmahaaveshi) site developed.
01 fish and seafood sourcing questionnaire for tourist resorts.
01 CCA perception questionnaire for Laamu Hithadhoo community (March)
</t>
    </r>
    <r>
      <rPr>
        <sz val="11"/>
        <color rgb="FFFF0000"/>
        <rFont val="Calibri"/>
      </rPr>
      <t xml:space="preserve">28 guest presentations and 48 snorkeling tours at Six Senses Laamu.
12 Laamaseelu Masveriyaa monthly reports shared with resort management.
</t>
    </r>
    <r>
      <rPr>
        <sz val="11"/>
        <color rgb="FF000000"/>
        <rFont val="Calibri"/>
      </rPr>
      <t>03 fisher focus groups in Hithadhoo, Maamendhoo and Kunahandhoo (June x 2 islands, October x 1 island)
01 mangrove clean-up event in Hithadhoo (June)
01 Masmahaaveshi in-person training session in Hithadhoo (June)
01 PADI OWD course for coral reef citizen scientists (November) 01 coral reef citizen science training (November)
01 mangrove citizen science training for Laamu community members (November)
01 seagrass citizen science workshop in Hithadhoo (July)
26 resort staff and 18 local community education sessions conducted for LSMV roll-out</t>
    </r>
  </si>
  <si>
    <t>O.4.5</t>
  </si>
  <si>
    <t>M4.2.3. Percentage of individuals reached with public engagement work who took action/donated/changed their seafood buying and/or extraction behaviour</t>
  </si>
  <si>
    <t>%</t>
  </si>
  <si>
    <t>Questionaires are fit for purpose and answered truthfully</t>
  </si>
  <si>
    <t>84-91% of the people who responded to Laamu MPA polls were in favour of MPAs</t>
  </si>
  <si>
    <t>Output 4 Activities</t>
  </si>
  <si>
    <t>A.4</t>
  </si>
  <si>
    <t>Education and outreach for SSLM guests and hosts</t>
  </si>
  <si>
    <t>A.4.1</t>
  </si>
  <si>
    <t>Weekly guest presentations</t>
  </si>
  <si>
    <t>5 Guest Presentations done as of April 2023</t>
  </si>
  <si>
    <t>A.4.2</t>
  </si>
  <si>
    <t xml:space="preserve">Weekly guided snorkeling trips </t>
  </si>
  <si>
    <t>9 HR Snorkels carried out as of April 2023</t>
  </si>
  <si>
    <t>A.4.3</t>
  </si>
  <si>
    <t xml:space="preserve">Weekly GM cocktails </t>
  </si>
  <si>
    <t>5 GM cocktails done as of April 2023</t>
  </si>
  <si>
    <t>A.4.4</t>
  </si>
  <si>
    <t>Weekly topical talks</t>
  </si>
  <si>
    <t xml:space="preserve">0 done so far this year since very few guests actively come for them </t>
  </si>
  <si>
    <t>A.4.5</t>
  </si>
  <si>
    <t>JMB sessions as requested</t>
  </si>
  <si>
    <t>2 JMB sessions carried out as of April 2023</t>
  </si>
  <si>
    <t>A.4.6</t>
  </si>
  <si>
    <t>Support SSLM Shell activities</t>
  </si>
  <si>
    <t>17 shell shifts done as of April 2023</t>
  </si>
  <si>
    <t>A.4.7</t>
  </si>
  <si>
    <t>Engage guests in citizen science  on recreational fishing trips.</t>
  </si>
  <si>
    <t>Data collected from 48 guest fishing trips involving 208 guests in data collection</t>
  </si>
  <si>
    <t>A.4.8</t>
  </si>
  <si>
    <t>Conduct training with boat crew and resort staff on vulnerable species on Laamu’s coral reefs</t>
  </si>
  <si>
    <t>Jenny/ Afaaz start planning.</t>
  </si>
  <si>
    <t>A.4.9</t>
  </si>
  <si>
    <t>Hire an Env. officer to be based at the Laamu Hithadhoo Council</t>
  </si>
  <si>
    <t>A.4.10</t>
  </si>
  <si>
    <t>Training and mentoring of the LMMA officer</t>
  </si>
  <si>
    <t>Completed OWDC, Blue/MRR orientation</t>
  </si>
  <si>
    <t>A.4.11</t>
  </si>
  <si>
    <t>Support Laamu Hithadhoo Council to convene community consultations</t>
  </si>
  <si>
    <t>150 individual surveys completed as of April 2023. 
Stakeholder meeting date TBC</t>
  </si>
  <si>
    <t>A.4.12</t>
  </si>
  <si>
    <t>Provide citizen science trainings on ecosystem monitoring</t>
  </si>
  <si>
    <t>XX number of people expressed an interest to join</t>
  </si>
  <si>
    <t>A.4.13</t>
  </si>
  <si>
    <t>Develop signage for the CCA</t>
  </si>
  <si>
    <t>Location confirmed (Jetty area). Naufal to share proposed content.</t>
  </si>
  <si>
    <t>A.4.14</t>
  </si>
  <si>
    <t>Support the clean-up of the Hithadhoo mangrove MPA.</t>
  </si>
  <si>
    <t>Planned for May</t>
  </si>
  <si>
    <t>A.4.15</t>
  </si>
  <si>
    <t xml:space="preserve">Disseminating the handbook to other island councils. </t>
  </si>
  <si>
    <t>Strengthening the capacity of Laamu communities</t>
  </si>
  <si>
    <t>A.4.16</t>
  </si>
  <si>
    <t>Launch a social media campaign to understand community support for MPAs on Laamu Atoll</t>
  </si>
  <si>
    <t>A.4.17</t>
  </si>
  <si>
    <t>Convene fisher focus groups in all 11 islands of Laamu Atoll in combination with Education Hub + MPA signatures</t>
  </si>
  <si>
    <t xml:space="preserve">Jenny/ Afaaz to come up with a travel plan and questions
</t>
  </si>
  <si>
    <t>A.4.18</t>
  </si>
  <si>
    <t>Convene quarterly Laamaseelu Masveriyaa meetings</t>
  </si>
  <si>
    <t>Q1: 1 meeting with 9 fishers
Q2: Planned for April 2023</t>
  </si>
  <si>
    <t>A.4.19</t>
  </si>
  <si>
    <t>Provide Safety At Sea equipment for programme fishers</t>
  </si>
  <si>
    <t>Eight kits given in January 2023. Two remaining to be given.</t>
  </si>
  <si>
    <t>A.4.20</t>
  </si>
  <si>
    <t xml:space="preserve">Support the annual conservation festival </t>
  </si>
  <si>
    <t>Afaaz to find the plans/ dates</t>
  </si>
  <si>
    <t>A.4.21</t>
  </si>
  <si>
    <t>Deliver Hello Hallu education sessions for Laamu Schools.</t>
  </si>
  <si>
    <t>A.4.22</t>
  </si>
  <si>
    <t>Conduct snorkeling camps for Laamu schools</t>
  </si>
  <si>
    <t>Two schools to be completed in 2023</t>
  </si>
  <si>
    <t>A.4.23</t>
  </si>
  <si>
    <t>Conduct climate change, MPA and fisheries management education sessions for Laamu island councils</t>
  </si>
  <si>
    <t>Maabaidhoo council to be completed in 2023</t>
  </si>
  <si>
    <t>A.4.24</t>
  </si>
  <si>
    <t>Training MRR staff members on the National Coral Reef Monitoring Protocols</t>
  </si>
  <si>
    <t>5 team members completed in Jan 2023</t>
  </si>
  <si>
    <t>A.4.25</t>
  </si>
  <si>
    <t>Provide training on National Coral Reef Monitoring Protocols</t>
  </si>
  <si>
    <t>A.4.26</t>
  </si>
  <si>
    <t>Provide training of seagrass monitoring protocols</t>
  </si>
  <si>
    <t>A.4.27</t>
  </si>
  <si>
    <t>Provide training of mangrove monitoring protocols</t>
  </si>
  <si>
    <t>A.4.28</t>
  </si>
  <si>
    <t>Make visual messages in inhabited islands to promote biodiversity conservation and sustainable practices.</t>
  </si>
  <si>
    <t>A.4.29</t>
  </si>
  <si>
    <t>Convene marine themed movie nights on Laamu Gan</t>
  </si>
  <si>
    <t>A.4.30</t>
  </si>
  <si>
    <t xml:space="preserve">Prepare SANH educational materials </t>
  </si>
  <si>
    <t>Muf to plan content</t>
  </si>
  <si>
    <t>A.4.31</t>
  </si>
  <si>
    <t>Conduct SANH community workshops</t>
  </si>
  <si>
    <t>Discussed with Agronat. To contact them a few months before. After Sept</t>
  </si>
  <si>
    <t>A.4.32</t>
  </si>
  <si>
    <t>Film residents of Laamu discussing changes to the marine environment demonstrating the theory of shifting baselines.</t>
  </si>
  <si>
    <t>Strengthening the capacity of Maldivian communities</t>
  </si>
  <si>
    <t>A.4.33</t>
  </si>
  <si>
    <t xml:space="preserve">MRR social media </t>
  </si>
  <si>
    <t>Petu to include no. of posts, reach</t>
  </si>
  <si>
    <t>A.4.34</t>
  </si>
  <si>
    <t>Look into developing an internship programme in collaboration with Maldives National University</t>
  </si>
  <si>
    <t>Awaiting MoU feedback from MNU</t>
  </si>
  <si>
    <t>A.4.35</t>
  </si>
  <si>
    <t>Run a public seminar series at the MNU featuring a series of talks from international scientific experts</t>
  </si>
  <si>
    <t>A.4.36</t>
  </si>
  <si>
    <t xml:space="preserve">Representation of Maldivian research efforts at national and international scientific symposiums </t>
  </si>
  <si>
    <t>A.4.37</t>
  </si>
  <si>
    <t>Participate in SANH Annual Meeting in S Asia region in 2023/24</t>
  </si>
  <si>
    <t>Planned for October 2023 (Muf, Petu, Sha)</t>
  </si>
  <si>
    <t>Establishing an online education platform to encourage sustainable resource use among fishers and educate school children as resource users of the future</t>
  </si>
  <si>
    <t>A.4.38</t>
  </si>
  <si>
    <t xml:space="preserve">Design agency selected, onboarded and briefed </t>
  </si>
  <si>
    <t>A.4.39</t>
  </si>
  <si>
    <t xml:space="preserve">Background infomation collected to inform educational content </t>
  </si>
  <si>
    <t>A.4.40</t>
  </si>
  <si>
    <t xml:space="preserve">Scripts and copy drafted and translated </t>
  </si>
  <si>
    <t>A.4.41</t>
  </si>
  <si>
    <t>Assets produced (animated videos, infographics, quizzes)</t>
  </si>
  <si>
    <t>5 animated videos, 7 infographics produced in English and Dhivehi</t>
  </si>
  <si>
    <t>A.4.42</t>
  </si>
  <si>
    <t xml:space="preserve">Website designed and developed in keeping with other MRR assets </t>
  </si>
  <si>
    <t>Test site online</t>
  </si>
  <si>
    <t>A.4.43</t>
  </si>
  <si>
    <t>Website launched at an in-person event</t>
  </si>
  <si>
    <t>To be announced at Addu Coral Festival (pilot launch at Marine Expo in March)</t>
  </si>
  <si>
    <t>A.4.44</t>
  </si>
  <si>
    <t xml:space="preserve">Website rolled out in the community </t>
  </si>
  <si>
    <t>A.4.45</t>
  </si>
  <si>
    <t>Develop the Climate Change module</t>
  </si>
  <si>
    <t>Planned to be launched Aug/ Sep</t>
  </si>
  <si>
    <t>A.4.46</t>
  </si>
  <si>
    <t>Develop Nitrogen module</t>
  </si>
  <si>
    <t>MRR's capacity</t>
  </si>
  <si>
    <t>A.4.47</t>
  </si>
  <si>
    <t>MRR office set-up</t>
  </si>
  <si>
    <t>A.4.48</t>
  </si>
  <si>
    <t>Book keeping and accounting consultancy</t>
  </si>
  <si>
    <t>A.4.49</t>
  </si>
  <si>
    <t>HR consultancy</t>
  </si>
  <si>
    <t>A.4.50</t>
  </si>
  <si>
    <t>Financial policies and procedures</t>
  </si>
  <si>
    <t>A.4.51</t>
  </si>
  <si>
    <t>HR policies and procedures</t>
  </si>
  <si>
    <t>A.4.52</t>
  </si>
  <si>
    <t>Fundraising policy and procedures</t>
  </si>
  <si>
    <t>A.4.53</t>
  </si>
  <si>
    <t>Staff HR Handbook</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</si>
  <si>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</si>
  <si>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</si>
  <si>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</si>
  <si>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</si>
  <si>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</si>
  <si>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</si>
  <si>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7</t>
  </si>
  <si>
    <t>O.7</t>
  </si>
  <si>
    <t>2023 plan is to do xyz</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</si>
  <si>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</si>
  <si>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</si>
  <si>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</si>
  <si>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</si>
  <si>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</si>
  <si>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</si>
  <si>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</si>
  <si>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</si>
  <si>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</si>
  <si>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</si>
  <si>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</si>
  <si>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</si>
  <si>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</si>
  <si>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</si>
  <si>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</si>
  <si>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</si>
  <si>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</si>
  <si>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</si>
  <si>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</si>
  <si>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</si>
  <si>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</si>
  <si>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</si>
  <si>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</si>
  <si>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</si>
  <si>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</si>
  <si>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</si>
  <si>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</si>
  <si>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</si>
  <si>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</si>
  <si>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</si>
  <si>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</si>
  <si>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</si>
  <si>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</si>
  <si>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</si>
  <si>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</si>
  <si>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</si>
  <si>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</si>
  <si>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</si>
  <si>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Gaafu Dhaalu Laamaseelu Masveriyaa programme scoping trip</t>
  </si>
  <si>
    <t>No. of meeting with resort staff</t>
  </si>
  <si>
    <t>No. of staff engaged at resort meetings</t>
  </si>
  <si>
    <t>No. of staff engaged during other scoping activities activities</t>
  </si>
  <si>
    <t>No. of local community engaged</t>
  </si>
  <si>
    <t>No of fishers interviewed</t>
  </si>
  <si>
    <t>No. of guest presentations given</t>
  </si>
  <si>
    <t>No. of guests engaged during organised activities</t>
  </si>
  <si>
    <t>No. of spontaneous guest encounters</t>
  </si>
  <si>
    <t>U.2</t>
  </si>
  <si>
    <t>Lhaviyani Laamaseelu Masveriyaa programme scoping trip</t>
  </si>
  <si>
    <t>U.3</t>
  </si>
  <si>
    <t>Baa Laamaseelu Masveriyaa programme scoping trip</t>
  </si>
  <si>
    <t>MRR's Shaha was awarded a recognition for efforts in fisher education on sustainable practices at the National Fishermen's Day event by Maldives Fisheries Ministry</t>
  </si>
  <si>
    <t>MRR's Shaha was selected as an Edinburgh Ocean Leader 2024 in Dec 2023</t>
  </si>
  <si>
    <t>Formula Assistance</t>
  </si>
  <si>
    <t>Output Tracking</t>
  </si>
  <si>
    <t>Impact Indicator Tracking</t>
  </si>
  <si>
    <t>Final Barclays Report</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</si>
  <si>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</si>
  <si>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</si>
  <si>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</si>
  <si>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</si>
  <si>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</si>
  <si>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</si>
  <si>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</si>
  <si>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</si>
  <si>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</si>
  <si>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</si>
  <si>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</si>
  <si>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</si>
  <si>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</si>
  <si>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</si>
  <si>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</si>
  <si>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</si>
  <si>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</si>
  <si>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</si>
  <si>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Achieved in 2020+2021</t>
  </si>
  <si>
    <t>Achieved in 2022</t>
  </si>
  <si>
    <t>Achieved in 2023</t>
  </si>
  <si>
    <t>1.1.3</t>
  </si>
  <si>
    <t>Output 5</t>
  </si>
  <si>
    <t>Output 6</t>
  </si>
  <si>
    <t>1.2.3</t>
  </si>
  <si>
    <t>1.3.1</t>
  </si>
  <si>
    <t>1.3.2</t>
  </si>
  <si>
    <t>Outputs:</t>
  </si>
  <si>
    <t>2.1.2</t>
  </si>
  <si>
    <t>2.2.1</t>
  </si>
  <si>
    <t>2.2.2</t>
  </si>
  <si>
    <t>2.2.3</t>
  </si>
  <si>
    <t>2.3.1</t>
  </si>
  <si>
    <t>2.3.2</t>
  </si>
  <si>
    <t>2.3.3</t>
  </si>
  <si>
    <t>2.4.1</t>
  </si>
  <si>
    <t>2.4.2</t>
  </si>
  <si>
    <t>2.4.3</t>
  </si>
  <si>
    <t>3.1.1</t>
  </si>
  <si>
    <t>3.1.2</t>
  </si>
  <si>
    <t>3.1.3</t>
  </si>
  <si>
    <t>3.3.1</t>
  </si>
  <si>
    <t>3.3.2</t>
  </si>
  <si>
    <t>3.3.3</t>
  </si>
  <si>
    <t>5.1.1</t>
  </si>
  <si>
    <t>5.1.2</t>
  </si>
  <si>
    <t>5.1.3</t>
  </si>
  <si>
    <t>5.2.1</t>
  </si>
  <si>
    <t>5.2.2</t>
  </si>
  <si>
    <t>5.3.1</t>
  </si>
  <si>
    <t>5.3.2</t>
  </si>
  <si>
    <t>5.3.3</t>
  </si>
  <si>
    <t>6.1.1</t>
  </si>
  <si>
    <t>6.1.2</t>
  </si>
  <si>
    <t>6.1.3</t>
  </si>
  <si>
    <t>6.1.5</t>
  </si>
  <si>
    <t>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</si>
</sst>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000000"/>
      <name val="Calibri"/>
      <family val="2"/>
    </font>
    <font>
      <b/>
      <sz val="11"/>
      <color rgb="FFFF0000"/>
      <name val="Calibri"/>
      <family val="2"/>
      <scheme val="minor"/>
    </font>
    <font>
      <sz val="11"/>
      <color rgb="FFFF0000"/>
      <name val="Calibri"/>
      <family val="2"/>
    </font>
    <font>
      <sz val="11"/>
      <name val="Calibri"/>
      <family val="2"/>
    </font>
    <font>
      <b/>
      <sz val="11"/>
      <color rgb="FFFF0000"/>
      <name val="Calibri"/>
      <family val="2"/>
    </font>
    <font>
      <sz val="11"/>
      <color rgb="FF000000"/>
      <name val="Calibri"/>
    </font>
    <font>
      <sz val="11"/>
      <color rgb="FF70AD47"/>
      <name val="Calibri"/>
    </font>
    <font>
      <sz val="11"/>
      <color rgb="FFFF0000"/>
      <name val="Calibri"/>
    </font>
    <font>
      <sz val="11"/>
      <color theme="1"/>
      <name val="Calibri"/>
    </font>
    <font>
      <sz val="11"/>
      <name val="Calibri"/>
    </font>
  </fonts>
  <fills count="22">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2CC"/>
        <bgColor indexed="64"/>
      </patternFill>
    </fill>
    <fill>
      <patternFill patternType="solid">
        <fgColor rgb="FFF1DFF7"/>
        <bgColor indexed="64"/>
      </patternFill>
    </fill>
    <fill>
      <patternFill patternType="solid">
        <fgColor rgb="FFD9E1F2"/>
        <bgColor indexed="64"/>
      </patternFill>
    </fill>
    <fill>
      <patternFill patternType="solid">
        <fgColor rgb="FFE2EFDA"/>
        <bgColor indexed="64"/>
      </patternFill>
    </fill>
    <fill>
      <patternFill patternType="solid">
        <fgColor rgb="FFDDEBF7"/>
        <bgColor indexed="64"/>
      </patternFill>
    </fill>
    <fill>
      <patternFill patternType="solid">
        <fgColor rgb="FFFFFFFF"/>
        <bgColor indexed="64"/>
      </patternFill>
    </fill>
    <fill>
      <patternFill patternType="solid">
        <fgColor rgb="FFF2F2F2"/>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121">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2" fillId="3" borderId="0" xfId="0" applyFont="1" applyFill="1" applyAlignment="1">
      <alignment vertical="center"/>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21" fillId="0" borderId="0" xfId="0" applyFont="1" applyAlignment="1">
      <alignment horizontal="left" vertical="center" wrapText="1"/>
    </xf>
    <xf numFmtId="3" fontId="0" fillId="0" borderId="0" xfId="0" applyNumberFormat="1" applyAlignment="1">
      <alignment horizontal="center" vertical="center"/>
    </xf>
    <xf numFmtId="0" fontId="23" fillId="0" borderId="0" xfId="0" applyFont="1" applyAlignment="1">
      <alignment horizontal="left" vertical="center" wrapText="1"/>
    </xf>
    <xf numFmtId="3" fontId="0" fillId="0" borderId="0" xfId="0" applyNumberFormat="1" applyAlignment="1">
      <alignment horizontal="center" vertical="center" wrapText="1"/>
    </xf>
    <xf numFmtId="9" fontId="0" fillId="0" borderId="0" xfId="0" applyNumberFormat="1" applyAlignment="1">
      <alignment horizontal="center" vertical="center" wrapText="1"/>
    </xf>
    <xf numFmtId="0" fontId="1" fillId="0" borderId="0" xfId="0" applyFont="1" applyAlignment="1" applyProtection="1">
      <alignment horizontal="left" vertical="center" wrapText="1"/>
      <protection locked="0"/>
    </xf>
    <xf numFmtId="0" fontId="22" fillId="3" borderId="0" xfId="0" applyFont="1" applyFill="1"/>
    <xf numFmtId="0" fontId="21" fillId="0" borderId="0" xfId="0" applyFont="1" applyAlignment="1">
      <alignment vertical="center"/>
    </xf>
    <xf numFmtId="3" fontId="1" fillId="13" borderId="0" xfId="0" applyNumberFormat="1" applyFont="1" applyFill="1" applyAlignment="1">
      <alignment horizontal="center" vertical="center" wrapText="1"/>
    </xf>
    <xf numFmtId="0" fontId="0" fillId="13" borderId="0" xfId="0" applyFill="1" applyAlignment="1">
      <alignment vertical="top" wrapText="1"/>
    </xf>
    <xf numFmtId="0" fontId="1" fillId="15" borderId="0" xfId="0" applyFont="1" applyFill="1" applyAlignment="1">
      <alignment horizontal="left" vertical="center" wrapText="1"/>
    </xf>
    <xf numFmtId="0" fontId="1" fillId="20" borderId="0" xfId="0" applyFont="1" applyFill="1" applyAlignment="1">
      <alignment vertical="center" wrapText="1"/>
    </xf>
    <xf numFmtId="0" fontId="2" fillId="20" borderId="0" xfId="0" applyFont="1" applyFill="1" applyAlignment="1">
      <alignment horizontal="left" vertical="center" wrapText="1"/>
    </xf>
    <xf numFmtId="0" fontId="25" fillId="20" borderId="0" xfId="0" applyFont="1" applyFill="1"/>
    <xf numFmtId="0" fontId="13" fillId="3" borderId="0" xfId="0" applyFont="1" applyFill="1"/>
    <xf numFmtId="0" fontId="24" fillId="0" borderId="0" xfId="0" applyFont="1" applyAlignment="1" applyProtection="1">
      <alignment horizontal="left" vertical="center" wrapText="1"/>
      <protection locked="0"/>
    </xf>
    <xf numFmtId="0" fontId="21" fillId="21" borderId="0" xfId="0" applyFont="1" applyFill="1" applyAlignment="1">
      <alignment vertical="top" wrapText="1"/>
    </xf>
    <xf numFmtId="0" fontId="21" fillId="19" borderId="0" xfId="0" applyFont="1" applyFill="1" applyAlignment="1">
      <alignment wrapText="1"/>
    </xf>
    <xf numFmtId="0" fontId="29" fillId="0" borderId="0" xfId="0" applyFont="1" applyAlignment="1">
      <alignment horizontal="left" vertical="center" wrapText="1"/>
    </xf>
    <xf numFmtId="0" fontId="20" fillId="0" borderId="0" xfId="0" applyFont="1" applyAlignment="1">
      <alignment horizontal="left" vertical="center" wrapText="1"/>
    </xf>
    <xf numFmtId="0" fontId="30" fillId="0" borderId="0" xfId="0" applyFont="1" applyAlignment="1">
      <alignment horizontal="lef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1" fillId="19" borderId="0" xfId="0" applyFont="1" applyFill="1" applyAlignment="1">
      <alignment horizontal="left" vertical="center" wrapText="1"/>
    </xf>
    <xf numFmtId="0" fontId="1" fillId="19" borderId="0" xfId="0" applyFont="1" applyFill="1" applyAlignment="1">
      <alignment horizontal="left" vertical="center" wrapText="1"/>
    </xf>
    <xf numFmtId="0" fontId="21" fillId="17" borderId="0" xfId="0" applyFont="1" applyFill="1" applyAlignment="1">
      <alignment horizontal="left" vertical="center" wrapText="1"/>
    </xf>
    <xf numFmtId="0" fontId="1" fillId="17" borderId="0" xfId="0" applyFont="1" applyFill="1" applyAlignment="1">
      <alignment horizontal="left" vertical="center" wrapText="1"/>
    </xf>
    <xf numFmtId="0" fontId="1" fillId="18" borderId="0" xfId="0" applyFont="1" applyFill="1" applyAlignment="1">
      <alignment horizontal="left" vertical="center" wrapText="1"/>
    </xf>
    <xf numFmtId="0" fontId="3" fillId="6" borderId="0" xfId="0" applyFont="1" applyFill="1" applyAlignment="1">
      <alignment horizontal="center" vertical="center" wrapText="1"/>
    </xf>
    <xf numFmtId="0" fontId="1" fillId="15" borderId="0" xfId="0" applyFont="1" applyFill="1" applyAlignment="1">
      <alignment horizontal="left" vertical="center" wrapText="1"/>
    </xf>
    <xf numFmtId="0" fontId="1" fillId="14" borderId="0" xfId="0" applyFont="1" applyFill="1" applyAlignment="1">
      <alignment horizontal="left" vertical="center" wrapText="1"/>
    </xf>
    <xf numFmtId="0" fontId="12" fillId="7" borderId="0" xfId="0" applyFont="1" applyFill="1" applyAlignment="1">
      <alignment horizontal="center" vertical="center"/>
    </xf>
    <xf numFmtId="0" fontId="1" fillId="0" borderId="0" xfId="0" applyFont="1" applyAlignment="1">
      <alignment horizontal="center" vertical="center" wrapText="1"/>
    </xf>
    <xf numFmtId="0" fontId="0" fillId="3" borderId="0" xfId="0" applyFill="1" applyAlignment="1">
      <alignment horizontal="center" vertical="center"/>
    </xf>
    <xf numFmtId="0" fontId="1" fillId="16" borderId="0" xfId="0" applyFont="1" applyFill="1" applyAlignment="1">
      <alignment horizontal="left" vertical="center" wrapText="1"/>
    </xf>
    <xf numFmtId="0" fontId="22" fillId="3" borderId="0" xfId="0" applyFont="1" applyFill="1" applyAlignment="1">
      <alignment horizontal="left" vertical="center" wrapText="1"/>
    </xf>
    <xf numFmtId="0" fontId="21" fillId="18" borderId="0" xfId="0" applyFont="1" applyFill="1" applyAlignment="1">
      <alignment horizontal="left" vertical="center" wrapText="1"/>
    </xf>
    <xf numFmtId="0" fontId="22" fillId="18" borderId="0" xfId="0" applyFont="1" applyFill="1" applyAlignment="1">
      <alignment horizontal="left" vertical="center" wrapText="1"/>
    </xf>
    <xf numFmtId="0" fontId="2" fillId="3" borderId="0" xfId="0" applyFont="1" applyFill="1" applyAlignment="1">
      <alignment horizontal="left" vertical="center" wrapText="1"/>
    </xf>
    <xf numFmtId="0" fontId="22" fillId="20" borderId="0" xfId="0" applyFont="1" applyFill="1" applyAlignment="1">
      <alignment horizontal="left" vertical="center" wrapText="1"/>
    </xf>
    <xf numFmtId="0" fontId="21" fillId="15" borderId="0" xfId="0" applyFont="1" applyFill="1" applyAlignment="1">
      <alignment horizontal="left" vertical="center" wrapText="1"/>
    </xf>
    <xf numFmtId="0" fontId="21" fillId="0" borderId="0" xfId="0" applyFont="1" applyAlignment="1">
      <alignment horizontal="left" vertical="center" wrapText="1"/>
    </xf>
    <xf numFmtId="0" fontId="0" fillId="18" borderId="0" xfId="0" applyFill="1" applyAlignment="1">
      <alignment horizontal="left"/>
    </xf>
    <xf numFmtId="0" fontId="2" fillId="20" borderId="0" xfId="0" applyFont="1" applyFill="1" applyAlignment="1">
      <alignment horizontal="center" vertical="center" wrapText="1"/>
    </xf>
    <xf numFmtId="0" fontId="21" fillId="14" borderId="0" xfId="0" applyFont="1" applyFill="1" applyAlignment="1">
      <alignment horizontal="left" vertical="center" wrapText="1"/>
    </xf>
    <xf numFmtId="0" fontId="0" fillId="0" borderId="0" xfId="0"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xf numFmtId="0" fontId="0" fillId="0" borderId="0" xfId="0" applyAlignment="1">
      <alignment horizontal="center"/>
    </xf>
  </cellXfs>
  <cellStyles count="3">
    <cellStyle name="Hyperlink" xfId="2" builtinId="8"/>
    <cellStyle name="Normal" xfId="0" builtinId="0"/>
    <cellStyle name="Per cent" xfId="1" builtinId="5"/>
  </cellStyles>
  <dxfs count="77">
    <dxf>
      <font>
        <color theme="0" tint="-0.24994659260841701"/>
      </font>
    </dxf>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F1DFF7"/>
      <color rgb="FFEED2F7"/>
      <color rgb="FFE3BBF0"/>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ocumenttasks/documenttask1.xml><?xml version="1.0" encoding="utf-8"?>
<Tasks xmlns="http://schemas.microsoft.com/office/tasks/2019/documenttasks">
  <Task id="{A0B78501-EE72-4F72-9390-75903B349CA0}">
    <Anchor>
      <Comment id="{058D8D9D-E179-44A4-BEAB-A66E4C67BBD9}"/>
    </Anchor>
    <History>
      <Event time="2023-04-11T10:32:19.90" id="{F61598DC-2BEE-4038-A1B5-E58DC8CD4A0D}">
        <Attribution userId="S::appin@bluemarinefoundation.com::c38de373-eec4-4d14-95b7-4fa24101c57b" userName="Appin Williamson" userProvider="AD"/>
        <Anchor>
          <Comment id="{058D8D9D-E179-44A4-BEAB-A66E4C67BBD9}"/>
        </Anchor>
        <Create/>
      </Event>
      <Event time="2023-04-11T10:32:19.90" id="{47847EC0-5D29-4141-AED7-E139576D35C2}">
        <Attribution userId="S::appin@bluemarinefoundation.com::c38de373-eec4-4d14-95b7-4fa24101c57b" userName="Appin Williamson" userProvider="AD"/>
        <Anchor>
          <Comment id="{058D8D9D-E179-44A4-BEAB-A66E4C67BBD9}"/>
        </Anchor>
        <Assign userId="S::shaha@bluemarinefoundation.com::3f1568b8-c609-4f3f-928f-146abb35dc67" userName="Shaha Hashim" userProvider="AD"/>
      </Event>
      <Event time="2023-04-11T10:32:19.90" id="{2F73D0AF-3A19-42DE-BE84-F5233BD21809}">
        <Attribution userId="S::appin@bluemarinefoundation.com::c38de373-eec4-4d14-95b7-4fa24101c57b" userName="Appin Williamson" userProvider="AD"/>
        <Anchor>
          <Comment id="{058D8D9D-E179-44A4-BEAB-A66E4C67BBD9}"/>
        </Anchor>
        <SetTitle title="@Shaha Hashim there was a 15 on the line that said 'Data analysis of interviews are completed: Statistical analysis reveals any significant trends and findings within interview data [number of interviews; results demonstrating local ecological knowledge…"/>
      </Event>
      <Event time="2023-04-12T13:45:03.48" id="{EBF273FA-E797-4F01-A918-43CF628B30C3}">
        <Attribution userId="S::appin@bluemarinefoundation.com::c38de373-eec4-4d14-95b7-4fa24101c57b" userName="Appin Williamson" userProvider="AD"/>
        <Progress percentComplete="100"/>
      </Event>
    </History>
  </Task>
</Tasks>
</file>

<file path=xl/documenttasks/documenttask2.xml><?xml version="1.0" encoding="utf-8"?>
<Tasks xmlns="http://schemas.microsoft.com/office/tasks/2019/documenttasks">
  <Task id="{49B1DD38-73D1-4E9D-B86C-26157C6C5D51}">
    <Anchor>
      <Comment id="{B7DEC3F9-C8BB-47E0-AA3C-6668A7BB4CE1}"/>
    </Anchor>
    <History>
      <Event time="2023-12-14T07:53:20.15" id="{6FC46369-39B1-4DDF-B38A-ABA97269A3A2}">
        <Attribution userId="S::shaha@bluemarinefoundation.com::3f1568b8-c609-4f3f-928f-146abb35dc67" userName="Shaha Hashim" userProvider="AD"/>
        <Anchor>
          <Comment id="{B7DEC3F9-C8BB-47E0-AA3C-6668A7BB4CE1}"/>
        </Anchor>
        <Create/>
      </Event>
      <Event time="2023-12-14T07:53:20.15" id="{6A347B57-F5AE-4C2C-B203-A90E276727CC}">
        <Attribution userId="S::shaha@bluemarinefoundation.com::3f1568b8-c609-4f3f-928f-146abb35dc67" userName="Shaha Hashim" userProvider="AD"/>
        <Anchor>
          <Comment id="{B7DEC3F9-C8BB-47E0-AA3C-6668A7BB4CE1}"/>
        </Anchor>
        <Assign userId="S::jennyb@bluemarinefoundation.com::b8ec41a9-805c-49b0-adf2-7fe3d4d2276f" userName="Jenny Baker" userProvider="AD"/>
      </Event>
      <Event time="2023-12-14T07:53:20.15" id="{616A2B7F-6D92-4F06-B2B3-1944FF1F202C}">
        <Attribution userId="S::shaha@bluemarinefoundation.com::3f1568b8-c609-4f3f-928f-146abb35dc67" userName="Shaha Hashim" userProvider="AD"/>
        <Anchor>
          <Comment id="{B7DEC3F9-C8BB-47E0-AA3C-6668A7BB4CE1}"/>
        </Anchor>
        <SetTitle title="@Jenny Baker could you please include the number of conservation awards won by SSLM this year and include the details in the notes?"/>
      </Event>
      <Event time="2023-12-19T09:25:46.34" id="{ADF5DECD-A5CE-4DB3-A426-699E6DD1B3F0}">
        <Attribution userId="S::jennyb@bluemarinefoundation.com::b8ec41a9-805c-49b0-adf2-7fe3d4d2276f" userName="Jenny Baker" userProvider="AD"/>
        <Progress percentComplete="100"/>
      </Event>
    </History>
  </Task>
  <Task id="{650D6478-5E90-4A95-A2BC-681B7AA6C944}">
    <Anchor>
      <Comment id="{1E3106C0-32DC-4DEB-B317-8DFE6FA316CA}"/>
    </Anchor>
    <History>
      <Event time="2023-12-14T08:51:50.88" id="{807063F8-6A05-438D-A03E-ED2650F7FCEB}">
        <Attribution userId="S::shaha@bluemarinefoundation.com::3f1568b8-c609-4f3f-928f-146abb35dc67" userName="Shaha Hashim" userProvider="AD"/>
        <Anchor>
          <Comment id="{1E3106C0-32DC-4DEB-B317-8DFE6FA316CA}"/>
        </Anchor>
        <Create/>
      </Event>
      <Event time="2023-12-14T08:51:50.88" id="{E7D51B16-802A-493A-A5F1-47B9BF8FC097}">
        <Attribution userId="S::shaha@bluemarinefoundation.com::3f1568b8-c609-4f3f-928f-146abb35dc67" userName="Shaha Hashim" userProvider="AD"/>
        <Anchor>
          <Comment id="{1E3106C0-32DC-4DEB-B317-8DFE6FA316CA}"/>
        </Anchor>
        <Assign userId="S::jennyb@bluemarinefoundation.com::b8ec41a9-805c-49b0-adf2-7fe3d4d2276f" userName="Jenny Baker" userProvider="AD"/>
      </Event>
      <Event time="2023-12-14T08:51:50.88" id="{3DDEF2E1-AD45-4539-B81A-544D373F10DF}">
        <Attribution userId="S::shaha@bluemarinefoundation.com::3f1568b8-c609-4f3f-928f-146abb35dc67" userName="Shaha Hashim" userProvider="AD"/>
        <Anchor>
          <Comment id="{1E3106C0-32DC-4DEB-B317-8DFE6FA316CA}"/>
        </Anchor>
        <SetTitle title="@Jenny Baker could you please include dates here?"/>
      </Event>
      <Event time="2023-12-19T03:35:01.01" id="{24DCE973-E118-4BC5-B7E1-25F0CC625116}">
        <Attribution userId="S::jennyb@bluemarinefoundation.com::b8ec41a9-805c-49b0-adf2-7fe3d4d2276f" userName="Jenny Baker" userProvider="AD"/>
        <Progress percentComplete="100"/>
      </Event>
    </History>
  </Task>
</Tasks>
</file>

<file path=xl/documenttasks/documenttask3.xml><?xml version="1.0" encoding="utf-8"?>
<Tasks xmlns="http://schemas.microsoft.com/office/tasks/2019/documenttasks">
  <Task id="{E5C197AF-6827-43B2-B11F-8EF045B40053}">
    <Anchor>
      <Comment id="{0A0893D1-31AD-458A-B546-3F28C5E49EC4}"/>
    </Anchor>
    <History>
      <Event time="2023-12-14T08:00:07.84" id="{D756C730-5052-466B-A42B-62D0D3A210CE}">
        <Attribution userId="S::shaha@bluemarinefoundation.com::3f1568b8-c609-4f3f-928f-146abb35dc67" userName="Shaha Hashim" userProvider="AD"/>
        <Anchor>
          <Comment id="{48C3A62C-5BB7-430F-889B-8F64557C956E}"/>
        </Anchor>
        <Create/>
      </Event>
      <Event time="2023-12-14T08:00:07.84" id="{AFFE8D41-6A2C-4341-9939-38CFCCD20B4F}">
        <Attribution userId="S::shaha@bluemarinefoundation.com::3f1568b8-c609-4f3f-928f-146abb35dc67" userName="Shaha Hashim" userProvider="AD"/>
        <Anchor>
          <Comment id="{48C3A62C-5BB7-430F-889B-8F64557C956E}"/>
        </Anchor>
        <Assign userId="S::jennyb@bluemarinefoundation.com::b8ec41a9-805c-49b0-adf2-7fe3d4d2276f" userName="Jenny Baker" userProvider="AD"/>
      </Event>
      <Event time="2023-12-14T08:00:07.84" id="{4459ADB9-9D61-4944-877B-4AD75889F19A}">
        <Attribution userId="S::shaha@bluemarinefoundation.com::3f1568b8-c609-4f3f-928f-146abb35dc67" userName="Shaha Hashim" userProvider="AD"/>
        <Anchor>
          <Comment id="{48C3A62C-5BB7-430F-889B-8F64557C956E}"/>
        </Anchor>
        <SetTitle title="@Jenny Baker could you please add how many fishers attended the quarterly meetings held this year and the months they were held? Please also add when the SSLM host training was conducted too."/>
      </Event>
      <Event time="2023-12-14T08:18:59.69" id="{14BE1882-878A-464C-B3A1-6A2BFB63CEC6}">
        <Attribution userId="S::shaha@bluemarinefoundation.com::3f1568b8-c609-4f3f-928f-146abb35dc67" userName="Shaha Hashim" userProvider="AD"/>
        <Anchor>
          <Comment id="{ABF8BFED-875E-489C-87DB-86FAC9C6B4E4}"/>
        </Anchor>
        <UnassignAll/>
      </Event>
      <Event time="2023-12-14T08:18:59.69" id="{D1F9B91E-64C2-4501-B6B1-3ED87C6B7400}">
        <Attribution userId="S::shaha@bluemarinefoundation.com::3f1568b8-c609-4f3f-928f-146abb35dc67" userName="Shaha Hashim" userProvider="AD"/>
        <Anchor>
          <Comment id="{ABF8BFED-875E-489C-87DB-86FAC9C6B4E4}"/>
        </Anchor>
        <Assign userId="S::Jake@bluemarinefoundation.com::66ab651e-3477-4625-97a0-a347cd5f8356" userName="Jake Edmiston" userProvider="AD"/>
      </Event>
      <Event time="2023-12-15T14:55:47.35" id="{D8F8D646-7736-4DF5-8F0D-DA9042350C10}">
        <Attribution userId="S::Jake@bluemarinefoundation.com::66ab651e-3477-4625-97a0-a347cd5f8356" userName="Jake Edmiston" userProvider="AD"/>
        <Progress percentComplete="100"/>
      </Event>
      <Event time="2023-12-21T11:09:50.85" id="{1ABB1003-8F72-46C4-8C75-47079ACDE626}">
        <Attribution userId="S::appin@bluemarinefoundation.com::c38de373-eec4-4d14-95b7-4fa24101c57b" userName="Appin Williamson" userProvider="AD"/>
        <Progress percentComplete="0"/>
      </Event>
      <Event time="2024-01-08T12:10:17.12" id="{75142094-5FD9-4A3D-B07E-1F1459845FC1}">
        <Attribution userId="S::Jake@bluemarinefoundation.com::66ab651e-3477-4625-97a0-a347cd5f8356" userName="Jake Edmiston" userProvider="AD"/>
        <Progress percentComplete="100"/>
      </Event>
    </History>
  </Task>
  <Task id="{70A701C3-3658-46C5-84E7-452BE56E3522}">
    <Anchor>
      <Comment id="{FB73F40B-5B22-43BA-A4BB-EF40191D5722}"/>
    </Anchor>
    <History>
      <Event time="2023-12-14T07:56:02.04" id="{88D3FF4F-B316-4296-927E-741089565C74}">
        <Attribution userId="S::shaha@bluemarinefoundation.com::3f1568b8-c609-4f3f-928f-146abb35dc67" userName="Shaha Hashim" userProvider="AD"/>
        <Anchor>
          <Comment id="{4550A52C-8849-493A-9232-0FD02672A502}"/>
        </Anchor>
        <Create/>
      </Event>
      <Event time="2023-12-14T07:56:02.04" id="{DDB0570E-CF1F-4BB2-B306-D348870A76AF}">
        <Attribution userId="S::shaha@bluemarinefoundation.com::3f1568b8-c609-4f3f-928f-146abb35dc67" userName="Shaha Hashim" userProvider="AD"/>
        <Anchor>
          <Comment id="{4550A52C-8849-493A-9232-0FD02672A502}"/>
        </Anchor>
        <Assign userId="S::Jake@bluemarinefoundation.com::66ab651e-3477-4625-97a0-a347cd5f8356" userName="Jake Edmiston" userProvider="AD"/>
      </Event>
      <Event time="2023-12-14T07:56:02.04" id="{A41216FB-B715-46B3-B670-1CB6DF866E0B}">
        <Attribution userId="S::shaha@bluemarinefoundation.com::3f1568b8-c609-4f3f-928f-146abb35dc67" userName="Shaha Hashim" userProvider="AD"/>
        <Anchor>
          <Comment id="{4550A52C-8849-493A-9232-0FD02672A502}"/>
        </Anchor>
        <SetTitle title="@Jake Edmiston could you please include the number of newly recruited LSMV fishers from the 3 atolls?"/>
      </Event>
      <Event time="2023-12-15T14:32:22.15" id="{7D8858F0-D343-4A27-B4C4-218CBB9A090B}">
        <Attribution userId="S::Jake@bluemarinefoundation.com::66ab651e-3477-4625-97a0-a347cd5f8356" userName="Jake Edmiston" userProvider="AD"/>
        <Progress percentComplete="100"/>
      </Event>
    </History>
  </Task>
</Tasks>
</file>

<file path=xl/documenttasks/documenttask4.xml><?xml version="1.0" encoding="utf-8"?>
<Tasks xmlns="http://schemas.microsoft.com/office/tasks/2019/documenttasks">
  <Task id="{3FC6EB73-E6C1-440D-BA37-28490F4D3781}">
    <Anchor>
      <Comment id="{B4A6AEF1-CC93-4415-A48E-B7E543C2EB08}"/>
    </Anchor>
    <History>
      <Event time="2023-12-20T06:53:33.60" id="{D54E5AB0-30ED-4015-9142-0CA642E30C5E}">
        <Attribution userId="S::shaha@bluemarinefoundation.com::3f1568b8-c609-4f3f-928f-146abb35dc67" userName="Shaha Hashim" userProvider="AD"/>
        <Anchor>
          <Comment id="{601B7598-9B1A-45F6-9FDD-6729C04F0657}"/>
        </Anchor>
        <Create/>
      </Event>
      <Event time="2023-12-20T06:53:33.60" id="{97DEB8B5-8939-4D33-8DF3-B9779C855B43}">
        <Attribution userId="S::shaha@bluemarinefoundation.com::3f1568b8-c609-4f3f-928f-146abb35dc67" userName="Shaha Hashim" userProvider="AD"/>
        <Anchor>
          <Comment id="{601B7598-9B1A-45F6-9FDD-6729C04F0657}"/>
        </Anchor>
        <Assign userId="S::appin@bluemarinefoundation.com::c38de373-eec4-4d14-95b7-4fa24101c57b" userName="Appin Williamson" userProvider="AD"/>
      </Event>
      <Event time="2023-12-20T06:53:33.60" id="{827A93F5-FD45-4A3F-BE60-8C26A24C5C7F}">
        <Attribution userId="S::shaha@bluemarinefoundation.com::3f1568b8-c609-4f3f-928f-146abb35dc67" userName="Shaha Hashim" userProvider="AD"/>
        <Anchor>
          <Comment id="{601B7598-9B1A-45F6-9FDD-6729C04F0657}"/>
        </Anchor>
        <SetTitle title="Hi @Appin Williamson I think Jake included these numbers here by mistake. They have now been added to Section 4."/>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Jake Edmiston" id="{9DA6C596-57AE-4644-A8E2-D4990D55A455}" userId="Jake@bluemarinefoundation.com" providerId="PeoplePicker"/>
  <person displayName="Appin Williamson" id="{1919B06F-7800-4FB5-8C1A-5D349C10EB7A}" userId="appin@bluemarinefoundation.com" providerId="PeoplePicker"/>
  <person displayName="Shaha Hashim" id="{8004718B-316E-4D8E-86F1-74BF32A7F7DC}" userId="shaha@bluemarinefoundation.com" providerId="PeoplePicker"/>
  <person displayName="Hassan Moosa" id="{AA7C232F-46C1-45F5-8A9F-766C92E95FA4}" userId="Hassan@bluemarinefoundation.com" providerId="PeoplePicker"/>
  <person displayName="Jenny Baker" id="{96D62CF1-B9DB-4547-B5D2-955BC723ACAD}" userId="jennyb@bluemarinefoundation.com" providerId="PeoplePicker"/>
  <person displayName="Jake Edmiston" id="{ABBCD8DD-4729-4A9F-994A-AC1FE43E6DFD}" userId="S::jake@bluemarinefoundation.com::66ab651e-3477-4625-97a0-a347cd5f8356" providerId="AD"/>
  <person displayName="Appin Williamson" id="{65D5989A-BBB5-4405-A817-69277AFB45EA}" userId="S::appin@bluemarinefoundation.com::c38de373-eec4-4d14-95b7-4fa24101c57b" providerId="AD"/>
  <person displayName="Shaha Hashim" id="{1B1E9E4F-66B4-4A5B-B012-6E98D5D4F1D9}" userId="S::shaha@bluemarinefoundation.com::3f1568b8-c609-4f3f-928f-146abb35dc67" providerId="AD"/>
  <person displayName="Jenny Baker" id="{E264D054-D550-41E3-9AE1-3C45D1E070DF}" userId="S::jennyb@bluemarinefoundation.com::b8ec41a9-805c-49b0-adf2-7fe3d4d2276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9" dT="2023-04-11T10:32:19.90" personId="{65D5989A-BBB5-4405-A817-69277AFB45EA}" id="{058D8D9D-E179-44A4-BEAB-A66E4C67BBD9}" done="1">
    <text>@Shaha Hashim there was a 15 on the line that said 'Data analysis of interviews are completed: Statistical analysis reveals any significant trends and findings within interview data [number of interviews; results demonstrating local ecological knowledge]' - do you know what this was?  And if so please could you insert here?</text>
    <mentions>
      <mention mentionpersonId="{8004718B-316E-4D8E-86F1-74BF32A7F7DC}" mentionId="{4028D992-2057-439B-868A-8B4325BF1115}" startIndex="0" length="13"/>
    </mentions>
  </threadedComment>
  <threadedComment ref="R9" dT="2023-04-12T04:43:27.70" personId="{1B1E9E4F-66B4-4A5B-B012-6E98D5D4F1D9}" id="{D469887A-B3EF-4B78-B41F-9149DBDA58BE}" parentId="{058D8D9D-E179-44A4-BEAB-A66E4C67BBD9}">
    <text>I think that was additional information, which I don't think need to be included here</text>
  </threadedComment>
  <threadedComment ref="V9" dT="2023-07-24T15:51:35.96" personId="{65D5989A-BBB5-4405-A817-69277AFB45EA}" id="{2B0F8E4F-D16C-4698-B0A0-475FD2334C67}">
    <text>@Shaha Hashim please could you include the months of these?</text>
    <mentions>
      <mention mentionpersonId="{8004718B-316E-4D8E-86F1-74BF32A7F7DC}" mentionId="{12737CF3-636E-4558-B891-B334953E877A}" startIndex="0" length="13"/>
    </mentions>
  </threadedComment>
  <threadedComment ref="Z9" dT="2023-07-24T15:51:19.49" personId="{65D5989A-BBB5-4405-A817-69277AFB45EA}" id="{BC72677D-2BDD-4710-88B3-9F92DEA1884C}">
    <text>@Shaha Hashim please could you include the months of each of these?</text>
    <mentions>
      <mention mentionpersonId="{8004718B-316E-4D8E-86F1-74BF32A7F7DC}" mentionId="{9AF2D180-B21B-4666-8A10-36CC1C91151F}" startIndex="0" length="13"/>
    </mentions>
  </threadedComment>
  <threadedComment ref="E12" dT="2023-04-11T10:28:14.54" personId="{65D5989A-BBB5-4405-A817-69277AFB45EA}" id="{50B15EF8-0EEB-44A9-ADC2-63443DE9C930}">
    <text>Previously included:
* Meeting President Nasheed
* Number of people reached through sharing research findings with Maldives media
* Reach and engagement of promoted research globally</text>
  </threadedComment>
  <threadedComment ref="E12" dT="2023-04-12T08:03:57.02" personId="{1B1E9E4F-66B4-4A5B-B012-6E98D5D4F1D9}" id="{E5762568-0368-488F-AED1-74F0E552D3B4}" parentId="{50B15EF8-0EEB-44A9-ADC2-63443DE9C930}">
    <text>Shall we move this to Output 4?</text>
  </threadedComment>
  <threadedComment ref="E12" dT="2023-04-12T13:47:07.10" personId="{65D5989A-BBB5-4405-A817-69277AFB45EA}" id="{815D5831-F0D1-41B2-94E0-C50ED662FD74}" parentId="{50B15EF8-0EEB-44A9-ADC2-63443DE9C930}">
    <text>@Shaha Hashim this is up to you - given the description of output 4 it certainly looks like it fits better under there.  Also you already have a line for this impact indicator in output 4 so you wouldn't have to create a new line, can just move the numbers and comments across ☺️ let me know if you'd like me to do this</text>
    <mentions>
      <mention mentionpersonId="{8004718B-316E-4D8E-86F1-74BF32A7F7DC}" mentionId="{A7AFDEA9-72B5-478B-9F11-0510667EBCBF}" startIndex="0" length="13"/>
    </mentions>
  </threadedComment>
  <threadedComment ref="E12" dT="2023-12-14T07:45:57.10" personId="{1B1E9E4F-66B4-4A5B-B012-6E98D5D4F1D9}" id="{DCFBA6F4-F152-4875-821D-49A00300BEEC}" parentId="{50B15EF8-0EEB-44A9-ADC2-63443DE9C930}">
    <text>Yes, I think best to move under Output 4</text>
  </threadedComment>
  <threadedComment ref="E13" dT="2023-04-12T08:04:16.94" personId="{1B1E9E4F-66B4-4A5B-B012-6E98D5D4F1D9}" id="{BFAD2350-BA71-4395-8BDD-8EFCA81A9F00}">
    <text>Shall we move this to Output 4 as well?</text>
  </threadedComment>
</ThreadedComments>
</file>

<file path=xl/threadedComments/threadedComment2.xml><?xml version="1.0" encoding="utf-8"?>
<ThreadedComments xmlns="http://schemas.microsoft.com/office/spreadsheetml/2018/threadedcomments" xmlns:x="http://schemas.openxmlformats.org/spreadsheetml/2006/main">
  <threadedComment ref="O4" dT="2022-12-05T15:50:01.00" personId="{65D5989A-BBB5-4405-A817-69277AFB45EA}" id="{DD7906E4-84EC-4CD2-B61D-414E309135EE}" done="1">
    <text>@Shaha Hashim just to double check - what is the 300k?  Km2 protected?  What year did this occur in?</text>
    <mentions>
      <mention mentionpersonId="{8004718B-316E-4D8E-86F1-74BF32A7F7DC}" mentionId="{10121290-0008-4A98-8173-934B06AB281C}" startIndex="0" length="13"/>
    </mentions>
  </threadedComment>
  <threadedComment ref="O4" dT="2022-12-06T11:01:23.45" personId="{1B1E9E4F-66B4-4A5B-B012-6E98D5D4F1D9}" id="{33B2128C-F2E4-458A-B9FB-77BA27349DA5}" parentId="{DD7906E4-84EC-4CD2-B61D-414E309135EE}">
    <text>That's the size of the Maldives EEZ. I have included the protection that happened in the progress for the respective year.</text>
  </threadedComment>
  <threadedComment ref="O4" dT="2022-12-06T12:24:38.47" personId="{65D5989A-BBB5-4405-A817-69277AFB45EA}" id="{AECDE5A9-7488-4C55-8E22-260F88177184}" parentId="{DD7906E4-84EC-4CD2-B61D-414E309135EE}">
    <text>ahh yes ok - for some reason I thought this was a different impact indicator but I see now!</text>
  </threadedComment>
  <threadedComment ref="Q4" dT="2023-09-25T13:57:48.65" personId="{65D5989A-BBB5-4405-A817-69277AFB45EA}" id="{3F403CC0-0D7B-45E4-AFAA-1B51578008D7}">
    <text>This is 300k but the same as the year before</text>
  </threadedComment>
  <threadedComment ref="Z6" dT="2023-07-24T15:52:18.95" personId="{65D5989A-BBB5-4405-A817-69277AFB45EA}" id="{CF5CF32C-F07F-4146-ABB3-E0858ABCBE25}">
    <text>@Shaha Hashim could you include the month this was shared?  Should the cell to the left be '1'?</text>
    <mentions>
      <mention mentionpersonId="{8004718B-316E-4D8E-86F1-74BF32A7F7DC}" mentionId="{FD226B4A-F62E-4751-8A29-4A26FE87281B}"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4-11T11:06:56.73" personId="{65D5989A-BBB5-4405-A817-69277AFB45EA}" id="{AD8C87AD-B68D-4AB3-B5A6-170BC704E735}">
    <text>As of Dec 22 - 167 registered 
resorts</text>
  </threadedComment>
  <threadedComment ref="Z7" dT="2023-12-14T08:51:52.94" personId="{1B1E9E4F-66B4-4A5B-B012-6E98D5D4F1D9}" id="{1E3106C0-32DC-4DEB-B317-8DFE6FA316CA}" done="1">
    <text>@Jenny Baker could you please include dates here?</text>
    <mentions>
      <mention mentionpersonId="{96D62CF1-B9DB-4547-B5D2-955BC723ACAD}" mentionId="{3C161C74-4680-40D4-812E-B67623A54FB0}" startIndex="0" length="12"/>
    </mentions>
  </threadedComment>
  <threadedComment ref="Z8" dT="2023-07-24T15:52:58.01" personId="{65D5989A-BBB5-4405-A817-69277AFB45EA}" id="{3D9157FE-D5EC-4208-8A8D-C5CF48508ED1}">
    <text>@Shaha Hashim please could you include months for all of this column?  Thanks!</text>
    <mentions>
      <mention mentionpersonId="{8004718B-316E-4D8E-86F1-74BF32A7F7DC}" mentionId="{7A592D8D-DF01-4D90-AF2F-FAAC76EE210B}" startIndex="0" length="13"/>
    </mentions>
  </threadedComment>
  <threadedComment ref="Y9" dT="2023-12-14T07:53:20.51" personId="{1B1E9E4F-66B4-4A5B-B012-6E98D5D4F1D9}" id="{B7DEC3F9-C8BB-47E0-AA3C-6668A7BB4CE1}" done="1">
    <text>@Jenny Baker could you please include the number of conservation awards won by SSLM this year and include the details in the notes?</text>
    <mentions>
      <mention mentionpersonId="{96D62CF1-B9DB-4547-B5D2-955BC723ACAD}" mentionId="{83D31E77-A360-4C92-98F3-26C8D61D5842}" startIndex="0" length="12"/>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Z4" dT="2023-04-19T10:51:17.26" personId="{65D5989A-BBB5-4405-A817-69277AFB45EA}" id="{FB73F40B-5B22-43BA-A4BB-EF40191D5722}" done="1">
    <text>@Shaha Hashim are the 15 Laamaseelu Masveriyaa programme fishers the same as some of the 26 reported against in 2022?</text>
    <mentions>
      <mention mentionpersonId="{8004718B-316E-4D8E-86F1-74BF32A7F7DC}" mentionId="{8ABF45BC-B455-4D7F-9178-DB4BF15C47EA}" startIndex="0" length="13"/>
    </mentions>
  </threadedComment>
  <threadedComment ref="Z4" dT="2023-04-19T11:36:46.70" personId="{1B1E9E4F-66B4-4A5B-B012-6E98D5D4F1D9}" id="{458B3B28-18D4-4E87-B097-60986E2AA3F2}" parentId="{FB73F40B-5B22-43BA-A4BB-EF40191D5722}">
    <text>Yes, but this is the number who traded so far in 2023</text>
  </threadedComment>
  <threadedComment ref="Z4" dT="2023-07-24T15:54:26.42" personId="{65D5989A-BBB5-4405-A817-69277AFB45EA}" id="{3E3E39AB-4CEE-4E20-8759-4816D354CCD8}" parentId="{FB73F40B-5B22-43BA-A4BB-EF40191D5722}">
    <text>Sorry - I missed your response initially - ok, I will make a note that we have alsready counted them and reduce the cell across by 15.</text>
  </threadedComment>
  <threadedComment ref="Z4" dT="2023-12-14T07:56:02.67" personId="{1B1E9E4F-66B4-4A5B-B012-6E98D5D4F1D9}" id="{4550A52C-8849-493A-9232-0FD02672A502}" parentId="{FB73F40B-5B22-43BA-A4BB-EF40191D5722}">
    <text>@Jake Edmiston could you please include the number of newly recruited LSMV fishers from the 3 atolls?</text>
    <mentions>
      <mention mentionpersonId="{9DA6C596-57AE-4644-A8E2-D4990D55A455}" mentionId="{F9668A93-F677-4EDB-9FDC-D783E3F4E568}" startIndex="0" length="14"/>
    </mentions>
  </threadedComment>
  <threadedComment ref="Z4" dT="2023-12-15T08:32:12.02" personId="{ABBCD8DD-4729-4A9F-994A-AC1FE43E6DFD}" id="{16C4C501-3AB6-44D9-849F-AF73DC31FA1B}" parentId="{FB73F40B-5B22-43BA-A4BB-EF40191D5722}">
    <text>Updated as of today ( we have 2 islands left on Lhaviyani so this number will increase)</text>
  </threadedComment>
  <threadedComment ref="E5" dT="2023-04-11T11:28:44.88" personId="{65D5989A-BBB5-4405-A817-69277AFB45EA}" id="{B7F909EE-D569-4715-9035-E4BC55F58D9C}">
    <text>This includes also:
* People across the maldives engaging with the online portal
* Fishers and school children taking part in in-person delivery workshops</text>
  </threadedComment>
  <threadedComment ref="Z5" dT="2023-07-24T15:55:24.54" personId="{65D5989A-BBB5-4405-A817-69277AFB45EA}" id="{0A0893D1-31AD-458A-B546-3F28C5E49EC4}" done="1">
    <text>@Shaha Hashim please could you include months for all text in this column?</text>
    <mentions>
      <mention mentionpersonId="{8004718B-316E-4D8E-86F1-74BF32A7F7DC}" mentionId="{6ED7C119-293A-4BE2-8481-AB49403BE93C}" startIndex="0" length="13"/>
    </mentions>
  </threadedComment>
  <threadedComment ref="Z5" dT="2023-12-14T08:00:08.19" personId="{1B1E9E4F-66B4-4A5B-B012-6E98D5D4F1D9}" id="{48C3A62C-5BB7-430F-889B-8F64557C956E}" parentId="{0A0893D1-31AD-458A-B546-3F28C5E49EC4}">
    <text>@Jenny Baker could you please add how many fishers attended the quarterly meetings held this year and the months they were held? Please also add when the SSLM host training was conducted too.</text>
    <mentions>
      <mention mentionpersonId="{96D62CF1-B9DB-4547-B5D2-955BC723ACAD}" mentionId="{A84750BA-D597-4FE9-B122-6E492E1B41BE}" startIndex="0" length="12"/>
    </mentions>
  </threadedComment>
  <threadedComment ref="Z5" dT="2023-12-14T08:08:48.86" personId="{1B1E9E4F-66B4-4A5B-B012-6E98D5D4F1D9}" id="{E796A472-65D8-4892-B615-8D4AB9640FCD}" parentId="{0A0893D1-31AD-458A-B546-3F28C5E49EC4}">
    <text>@Jenny Baker could you please also include the updated numbers of fisher Masmahaaveshi trainings and when they were conducted?</text>
    <mentions>
      <mention mentionpersonId="{96D62CF1-B9DB-4547-B5D2-955BC723ACAD}" mentionId="{5CC40553-C1C9-4ABD-942C-1E8BEAD19112}" startIndex="0" length="12"/>
    </mentions>
  </threadedComment>
  <threadedComment ref="Z5" dT="2023-12-14T08:09:21.15" personId="{1B1E9E4F-66B4-4A5B-B012-6E98D5D4F1D9}" id="{338DC391-650F-464C-BB4C-E2A14FA22B90}" parentId="{0A0893D1-31AD-458A-B546-3F28C5E49EC4}">
    <text>@Hassan Moosa could you please add the month the Hithadhoo school session was conducted?</text>
    <mentions>
      <mention mentionpersonId="{AA7C232F-46C1-45F5-8A9F-766C92E95FA4}" mentionId="{FFB36454-BFA2-40F2-A9DE-E06262B39D9E}" startIndex="0" length="13"/>
    </mentions>
  </threadedComment>
  <threadedComment ref="Z5" dT="2023-12-14T08:18:59.89" personId="{1B1E9E4F-66B4-4A5B-B012-6E98D5D4F1D9}" id="{ABF8BFED-875E-489C-87DB-86FAC9C6B4E4}" parentId="{0A0893D1-31AD-458A-B546-3F28C5E49EC4}">
    <text>@Jake Edmiston could you please include how many community and resort people were trained on LSMV in the 3 atolls?</text>
    <mentions>
      <mention mentionpersonId="{9DA6C596-57AE-4644-A8E2-D4990D55A455}" mentionId="{44974CE2-1A2A-40A8-9DC7-E93011D9A91F}" startIndex="0" length="14"/>
    </mentions>
  </threadedComment>
  <threadedComment ref="Z5" dT="2023-12-15T08:55:42.26" personId="{ABBCD8DD-4729-4A9F-994A-AC1FE43E6DFD}" id="{63CC9364-9231-488D-B78E-8A2C4410D1BA}" parentId="{0A0893D1-31AD-458A-B546-3F28C5E49EC4}">
    <text>Will be more fishers/ community once we complete local island workshops on 17th</text>
  </threadedComment>
  <threadedComment ref="Z5" dT="2023-12-21T11:10:03.62" personId="{65D5989A-BBB5-4405-A817-69277AFB45EA}" id="{63EAB876-4110-460E-B979-BC31611F462E}" parentId="{0A0893D1-31AD-458A-B546-3F28C5E49EC4}">
    <text>@Jake Edmiston can I double check whether the numebrs post the workshop were added in?</text>
    <mentions>
      <mention mentionpersonId="{9DA6C596-57AE-4644-A8E2-D4990D55A455}" mentionId="{A1626005-53A0-414A-806A-6AA65B6CA6D9}" startIndex="0" length="14"/>
    </mentions>
  </threadedComment>
  <threadedComment ref="Z5" dT="2024-01-08T12:10:12.01" personId="{ABBCD8DD-4729-4A9F-994A-AC1FE43E6DFD}" id="{3381A118-A449-43B7-B053-86D04ABEF87E}" parentId="{0A0893D1-31AD-458A-B546-3F28C5E49EC4}">
    <text>Added the updated numbers</text>
  </threadedComment>
  <threadedComment ref="E7" dT="2023-04-11T11:22:45.87" personId="{65D5989A-BBB5-4405-A817-69277AFB45EA}" id="{515C0BAF-672A-4B04-A8F7-2C361899C1E2}">
    <text>Includes: 
* No. of educational tools developed
* No. of advocacy statements/ articles and blog posts developed
* No. of online platforms developed, hosting videos, infographics and quizzes</text>
  </threadedComment>
  <threadedComment ref="Z7" dT="2023-12-14T08:34:28.57" personId="{1B1E9E4F-66B4-4A5B-B012-6E98D5D4F1D9}" id="{9F43688E-4574-41F0-BA72-4CFC5BB84FAB}">
    <text>@Jenny Baker could you please add the SSLM numbers and @Jake Edmiston  could you please add the other 3 atoll numbers?</text>
    <mentions>
      <mention mentionpersonId="{96D62CF1-B9DB-4547-B5D2-955BC723ACAD}" mentionId="{1CA1C95E-6668-493F-BD30-A8E46F8E99ED}" startIndex="0" length="12"/>
      <mention mentionpersonId="{9DA6C596-57AE-4644-A8E2-D4990D55A455}" mentionId="{17D547B4-F55B-4A25-A8F1-9E57FBD09D00}" startIndex="55" length="14"/>
    </mentions>
  </threadedComment>
  <threadedComment ref="Z7" dT="2023-12-18T13:43:41.57" personId="{65D5989A-BBB5-4405-A817-69277AFB45EA}" id="{33C23165-3363-493D-967F-F28FA5D49776}" parentId="{9F43688E-4574-41F0-BA72-4CFC5BB84FAB}">
    <text>Could the months of these please be included?</text>
  </threadedComment>
  <threadedComment ref="Z7" dT="2023-12-19T04:08:28.70" personId="{E264D054-D550-41E3-9AE1-3C45D1E070DF}" id="{B02C9C9D-EEC1-4823-A676-333E210C1889}" parentId="{9F43688E-4574-41F0-BA72-4CFC5BB84FAB}">
    <text>Updated the SSLM numbers</text>
  </threadedComment>
  <threadedComment ref="Z7" dT="2023-12-19T07:12:43.28" personId="{E264D054-D550-41E3-9AE1-3C45D1E070DF}" id="{76FC8110-C49F-46CE-9B1D-1C479A3F16E0}" parentId="{9F43688E-4574-41F0-BA72-4CFC5BB84FAB}">
    <text xml:space="preserve">@Shaha Hashim I changed the coral reef citizen science training to mangrove as we haven't done the coral reef one yet right? </text>
    <mentions>
      <mention mentionpersonId="{8004718B-316E-4D8E-86F1-74BF32A7F7DC}" mentionId="{B289FEC9-90C2-487F-BB24-34A1AAD44F5F}" startIndex="0" length="13"/>
    </mentions>
  </threadedComment>
  <threadedComment ref="Z7" dT="2023-12-19T07:14:09.90" personId="{E264D054-D550-41E3-9AE1-3C45D1E070DF}" id="{6E9C5B90-14DB-444E-8DE6-A645DA30B0DC}" parentId="{9F43688E-4574-41F0-BA72-4CFC5BB84FAB}">
    <text xml:space="preserve">@Appin Williamson I added the months  where I know them
</text>
    <mentions>
      <mention mentionpersonId="{1919B06F-7800-4FB5-8C1A-5D349C10EB7A}" mentionId="{4B55AE29-40AA-46BC-8071-967F20A323A8}" startIndex="0" length="17"/>
    </mentions>
  </threadedComment>
  <threadedComment ref="Z7" dT="2023-12-19T18:23:52.67" personId="{65D5989A-BBB5-4405-A817-69277AFB45EA}" id="{6645A17E-75E5-4066-9CA3-1F4C4E7D75A0}" parentId="{9F43688E-4574-41F0-BA72-4CFC5BB84FAB}">
    <text>perfect, thank you!</text>
  </threadedComment>
  <threadedComment ref="E8" dT="2023-04-11T11:29:52.51" personId="{65D5989A-BBB5-4405-A817-69277AFB45EA}" id="{8A6FAD44-7042-48E6-8EA3-2C8C946B0698}">
    <text>Includes users of platform showing indications of pro-environmental behaviour change after interacting with the website/workshop</text>
  </threadedComment>
</ThreadedComments>
</file>

<file path=xl/threadedComments/threadedComment5.xml><?xml version="1.0" encoding="utf-8"?>
<ThreadedComments xmlns="http://schemas.microsoft.com/office/spreadsheetml/2018/threadedcomments" xmlns:x="http://schemas.openxmlformats.org/spreadsheetml/2006/main">
  <threadedComment ref="T4" dT="2023-12-18T13:43:25.85" personId="{65D5989A-BBB5-4405-A817-69277AFB45EA}" id="{B4A6AEF1-CC93-4415-A48E-B7E543C2EB08}">
    <text>@Shaha Hashim some of these seem like quite specific numbers to plan for, so can I check this is in the right column and shouldn't be in the 'achieved' column?</text>
    <mentions>
      <mention mentionpersonId="{8004718B-316E-4D8E-86F1-74BF32A7F7DC}" mentionId="{E9123B63-B1E0-494E-A3B2-554A17C39B0B}" startIndex="0" length="13"/>
    </mentions>
  </threadedComment>
  <threadedComment ref="T4" dT="2023-12-19T19:15:18.27" personId="{65D5989A-BBB5-4405-A817-69277AFB45EA}" id="{AA48A78C-FAFD-4DDA-A025-D8DE723CBE54}" parentId="{B4A6AEF1-CC93-4415-A48E-B7E543C2EB08}">
    <text>Or @Jake Edmiston do you know?</text>
    <mentions>
      <mention mentionpersonId="{9DA6C596-57AE-4644-A8E2-D4990D55A455}" mentionId="{8421CE54-6F16-4F98-B9D1-CA6596CF5327}" startIndex="3" length="14"/>
    </mentions>
  </threadedComment>
  <threadedComment ref="T4" dT="2023-12-20T06:53:33.85" personId="{1B1E9E4F-66B4-4A5B-B012-6E98D5D4F1D9}" id="{601B7598-9B1A-45F6-9FDD-6729C04F0657}" parentId="{B4A6AEF1-CC93-4415-A48E-B7E543C2EB08}">
    <text>Hi @Appin Williamson I think Jake included these numbers here by mistake. They have now been added to Section 4.</text>
    <mentions>
      <mention mentionpersonId="{1919B06F-7800-4FB5-8C1A-5D349C10EB7A}" mentionId="{60C58E0E-50A1-4C99-B9A6-9FB665A96EBF}" startIndex="3" length="17"/>
    </mentions>
  </threadedComment>
  <threadedComment ref="T4" dT="2023-12-21T10:35:13.69" personId="{65D5989A-BBB5-4405-A817-69277AFB45EA}" id="{84A3C248-0B8C-4DEA-8107-CF6FAED3B26A}" parentId="{B4A6AEF1-CC93-4415-A48E-B7E543C2EB08}">
    <text>Thanks @Shaha - I couldn't quite see where these went in output 4, could you let me know a cell number to check?</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Normal="100" workbookViewId="0">
      <selection activeCell="F1" sqref="F1"/>
    </sheetView>
  </sheetViews>
  <sheetFormatPr defaultColWidth="8.85546875" defaultRowHeight="14.45"/>
  <cols>
    <col min="1" max="1" width="21.42578125" customWidth="1"/>
    <col min="2" max="2" width="24.42578125" style="21" customWidth="1"/>
    <col min="3" max="3" width="17.42578125" customWidth="1"/>
    <col min="4" max="4" width="35.42578125" customWidth="1"/>
    <col min="5" max="5" width="6.42578125" customWidth="1"/>
    <col min="6" max="6" width="20.5703125" customWidth="1"/>
    <col min="7" max="8" width="16.42578125" customWidth="1"/>
    <col min="9" max="9" width="15.42578125" customWidth="1"/>
    <col min="10" max="10" width="43.42578125" customWidth="1"/>
  </cols>
  <sheetData>
    <row r="1" spans="1:7" s="6" customFormat="1" ht="43.35" customHeight="1">
      <c r="A1" s="86"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86"/>
      <c r="C1" s="86"/>
      <c r="D1" s="86"/>
      <c r="E1" s="29">
        <f>[1]Introduction!E1</f>
        <v>1</v>
      </c>
      <c r="F1" s="64" t="s">
        <v>0</v>
      </c>
      <c r="G1" s="63"/>
    </row>
    <row r="2" spans="1:7" s="6" customFormat="1" ht="43.35" customHeight="1">
      <c r="A2" s="86"/>
      <c r="B2" s="86"/>
      <c r="C2" s="86"/>
      <c r="D2" s="86"/>
      <c r="E2" s="29">
        <v>2</v>
      </c>
      <c r="F2" s="63" t="s">
        <v>1</v>
      </c>
      <c r="G2" s="63"/>
    </row>
    <row r="3" spans="1:7" s="6" customFormat="1" ht="43.35" customHeight="1">
      <c r="A3" s="86"/>
      <c r="B3" s="86"/>
      <c r="C3" s="86"/>
      <c r="D3" s="86"/>
      <c r="E3" s="29">
        <v>3</v>
      </c>
      <c r="F3" s="63" t="s">
        <v>2</v>
      </c>
    </row>
    <row r="4" spans="1:7" s="6" customFormat="1" ht="43.35" customHeight="1">
      <c r="A4" s="86"/>
      <c r="B4" s="86"/>
      <c r="C4" s="86"/>
      <c r="D4" s="86"/>
      <c r="E4" s="29">
        <v>4</v>
      </c>
      <c r="F4" s="63" t="s">
        <v>3</v>
      </c>
    </row>
    <row r="10" spans="1:7">
      <c r="B10"/>
    </row>
    <row r="11" spans="1:7">
      <c r="B11"/>
    </row>
    <row r="12" spans="1:7">
      <c r="B12"/>
    </row>
    <row r="13" spans="1:7">
      <c r="B13"/>
    </row>
    <row r="14" spans="1:7">
      <c r="B14"/>
    </row>
    <row r="15" spans="1:7" ht="14.8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2"/>
      <c r="E27" s="62"/>
      <c r="F27" s="62"/>
      <c r="G27" s="62"/>
      <c r="H27" s="62"/>
    </row>
    <row r="28" spans="2:8">
      <c r="D28" s="62"/>
      <c r="E28" s="62"/>
      <c r="F28" s="62"/>
      <c r="G28" s="62"/>
      <c r="H28" s="62"/>
    </row>
    <row r="29" spans="2:8">
      <c r="D29" s="62"/>
      <c r="E29" s="62"/>
      <c r="F29" s="62"/>
      <c r="G29" s="62"/>
      <c r="H29" s="62"/>
    </row>
    <row r="30" spans="2:8">
      <c r="D30" s="62"/>
      <c r="E30" s="62"/>
      <c r="F30" s="62"/>
      <c r="G30" s="62"/>
      <c r="H30" s="62"/>
    </row>
    <row r="31" spans="2:8">
      <c r="D31" s="62"/>
      <c r="E31" s="62"/>
      <c r="F31" s="62"/>
      <c r="G31" s="62"/>
      <c r="H31" s="62"/>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10" sqref="E10:I15"/>
    </sheetView>
  </sheetViews>
  <sheetFormatPr defaultColWidth="8.5703125" defaultRowHeight="14.45"/>
  <cols>
    <col min="1" max="1" width="16.42578125" style="15" customWidth="1"/>
    <col min="2" max="2" width="10.5703125" style="15" customWidth="1"/>
    <col min="3" max="3" width="23.42578125" style="15" customWidth="1"/>
    <col min="4" max="4" width="11.5703125"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16384" width="8.5703125" style="15"/>
  </cols>
  <sheetData>
    <row r="1" spans="1:22"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row>
    <row r="2" spans="1:22" ht="15" customHeight="1">
      <c r="A2" s="19" t="s">
        <v>50</v>
      </c>
      <c r="B2" s="89" t="s">
        <v>51</v>
      </c>
      <c r="C2" s="89" t="s">
        <v>9</v>
      </c>
      <c r="D2" s="89" t="s">
        <v>52</v>
      </c>
      <c r="E2" s="91" t="s">
        <v>11</v>
      </c>
      <c r="F2" s="91" t="s">
        <v>53</v>
      </c>
      <c r="G2" s="91" t="s">
        <v>54</v>
      </c>
      <c r="H2" s="91" t="s">
        <v>55</v>
      </c>
      <c r="I2" s="91" t="s">
        <v>15</v>
      </c>
      <c r="J2" s="91" t="s">
        <v>56</v>
      </c>
      <c r="K2" s="89" t="s">
        <v>546</v>
      </c>
      <c r="L2" s="89"/>
      <c r="M2" s="91" t="s">
        <v>547</v>
      </c>
      <c r="N2" s="91"/>
      <c r="O2" s="89" t="s">
        <v>548</v>
      </c>
      <c r="P2" s="89"/>
      <c r="Q2" s="91" t="s">
        <v>549</v>
      </c>
      <c r="R2" s="91"/>
      <c r="S2" s="89" t="s">
        <v>550</v>
      </c>
      <c r="T2" s="89"/>
      <c r="U2" s="91" t="s">
        <v>551</v>
      </c>
      <c r="V2" s="91"/>
    </row>
    <row r="3" spans="1:22">
      <c r="A3" s="19">
        <f>COUNTIF(D4:D7,"&lt;&gt;")</f>
        <v>3</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row>
    <row r="4" spans="1:22" s="16" customFormat="1" ht="128.85" customHeight="1">
      <c r="A4" s="89" t="s">
        <v>571</v>
      </c>
      <c r="B4" s="91" t="s">
        <v>572</v>
      </c>
      <c r="C4" s="109"/>
      <c r="D4" s="23" t="s">
        <v>573</v>
      </c>
      <c r="E4" s="26"/>
      <c r="F4" s="7"/>
      <c r="G4" s="7"/>
      <c r="H4" s="50"/>
      <c r="I4" s="26"/>
      <c r="J4" s="26"/>
      <c r="K4" s="29"/>
      <c r="L4" s="25"/>
      <c r="M4" s="29"/>
      <c r="N4" s="25"/>
      <c r="O4" s="29"/>
      <c r="P4" s="25"/>
      <c r="Q4" s="29"/>
      <c r="R4" s="25"/>
      <c r="S4" s="29"/>
      <c r="T4" s="25"/>
      <c r="U4" s="29"/>
      <c r="V4" s="25"/>
    </row>
    <row r="5" spans="1:22">
      <c r="A5" s="89"/>
      <c r="B5" s="91"/>
      <c r="C5" s="109"/>
      <c r="D5" s="18" t="s">
        <v>574</v>
      </c>
      <c r="E5" s="25"/>
      <c r="F5" s="7"/>
      <c r="G5" s="7"/>
      <c r="H5" s="7"/>
      <c r="I5" s="25"/>
      <c r="J5" s="26"/>
      <c r="K5" s="29"/>
      <c r="L5" s="25"/>
      <c r="M5" s="29"/>
      <c r="N5" s="25"/>
      <c r="O5" s="29"/>
      <c r="P5" s="25"/>
      <c r="Q5" s="29"/>
      <c r="R5" s="25"/>
      <c r="S5" s="29"/>
      <c r="T5" s="25"/>
      <c r="U5" s="29"/>
      <c r="V5" s="25"/>
    </row>
    <row r="6" spans="1:22">
      <c r="A6" s="89"/>
      <c r="B6" s="91"/>
      <c r="C6" s="109"/>
      <c r="D6" s="18" t="s">
        <v>575</v>
      </c>
      <c r="E6" s="25"/>
      <c r="F6" s="7"/>
      <c r="G6" s="7"/>
      <c r="H6" s="7"/>
      <c r="I6" s="25"/>
      <c r="J6" s="26"/>
      <c r="K6" s="29"/>
      <c r="L6" s="25"/>
      <c r="M6" s="29"/>
      <c r="N6" s="25"/>
      <c r="O6" s="29"/>
      <c r="P6" s="25"/>
      <c r="Q6" s="29"/>
      <c r="R6" s="25"/>
      <c r="S6" s="29"/>
      <c r="T6" s="25"/>
      <c r="U6" s="29"/>
      <c r="V6" s="25"/>
    </row>
    <row r="7" spans="1:22" ht="30.75" customHeight="1">
      <c r="A7" s="99" t="s">
        <v>27</v>
      </c>
      <c r="B7" s="99"/>
      <c r="C7" s="99"/>
      <c r="D7" s="99"/>
      <c r="E7" s="99"/>
      <c r="F7" s="99"/>
      <c r="G7" s="99"/>
      <c r="H7" s="99"/>
      <c r="I7" s="99"/>
      <c r="K7" s="16"/>
      <c r="L7" s="16"/>
      <c r="M7" s="16"/>
      <c r="N7" s="16"/>
      <c r="O7" s="16"/>
      <c r="P7" s="16"/>
      <c r="Q7" s="16"/>
      <c r="R7" s="16"/>
      <c r="S7" s="16"/>
      <c r="T7" s="16"/>
      <c r="U7" s="16"/>
      <c r="V7" s="16"/>
    </row>
    <row r="8" spans="1:22" ht="30.75" customHeight="1">
      <c r="A8" s="12"/>
      <c r="B8" s="12" t="s">
        <v>128</v>
      </c>
      <c r="C8" s="20"/>
      <c r="D8" s="12" t="s">
        <v>129</v>
      </c>
      <c r="E8" s="12" t="s">
        <v>9</v>
      </c>
      <c r="F8" s="12"/>
      <c r="G8" s="12"/>
      <c r="H8" s="12" t="s">
        <v>130</v>
      </c>
      <c r="I8" s="12" t="s">
        <v>131</v>
      </c>
    </row>
    <row r="9" spans="1:22">
      <c r="A9" s="89" t="s">
        <v>576</v>
      </c>
      <c r="B9" s="91" t="s">
        <v>577</v>
      </c>
      <c r="C9" s="109"/>
      <c r="D9" s="18" t="s">
        <v>578</v>
      </c>
      <c r="E9" s="92"/>
      <c r="F9" s="92"/>
      <c r="G9" s="92"/>
      <c r="H9" s="1"/>
      <c r="I9" s="1"/>
    </row>
    <row r="10" spans="1:22" ht="29.25" customHeight="1">
      <c r="A10" s="89"/>
      <c r="B10" s="91"/>
      <c r="C10" s="109"/>
      <c r="D10" s="23" t="s">
        <v>579</v>
      </c>
      <c r="E10" s="92"/>
      <c r="F10" s="92"/>
      <c r="G10" s="92"/>
      <c r="H10" s="1"/>
      <c r="I10" s="1"/>
    </row>
    <row r="11" spans="1:22" ht="28.5" customHeight="1">
      <c r="A11" s="89"/>
      <c r="B11" s="91"/>
      <c r="C11" s="109"/>
      <c r="D11" s="23" t="s">
        <v>580</v>
      </c>
      <c r="E11" s="92"/>
      <c r="F11" s="92"/>
      <c r="G11" s="92"/>
      <c r="H11" s="1"/>
      <c r="I11" s="1"/>
    </row>
    <row r="12" spans="1:22" ht="30" customHeight="1">
      <c r="A12" s="89"/>
      <c r="B12" s="91"/>
      <c r="C12" s="109"/>
      <c r="D12" s="23" t="s">
        <v>581</v>
      </c>
      <c r="E12" s="92"/>
      <c r="F12" s="92"/>
      <c r="G12" s="92"/>
      <c r="H12" s="1"/>
      <c r="I12" s="1"/>
    </row>
    <row r="13" spans="1:22" ht="30.75" customHeight="1">
      <c r="A13" s="89"/>
      <c r="B13" s="91"/>
      <c r="C13" s="109"/>
      <c r="D13" s="23" t="s">
        <v>582</v>
      </c>
      <c r="E13" s="92"/>
      <c r="F13" s="92"/>
      <c r="G13" s="92"/>
      <c r="H13" s="1"/>
      <c r="I13" s="1"/>
    </row>
    <row r="18" spans="1:1">
      <c r="A18" s="13"/>
    </row>
    <row r="19" spans="1:1">
      <c r="A19" s="13"/>
    </row>
    <row r="20" spans="1:1">
      <c r="A20" s="38"/>
    </row>
    <row r="21" spans="1:1">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10" priority="1" operator="containsText" text="Not Started">
      <formula>NOT(ISERROR(SEARCH("Not Started",H9)))</formula>
    </cfRule>
    <cfRule type="containsText" dxfId="9" priority="2" operator="containsText" text="In Progress">
      <formula>NOT(ISERROR(SEARCH("In Progress",H9)))</formula>
    </cfRule>
    <cfRule type="containsText" dxfId="8"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10" sqref="E10:I15"/>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16384" width="8.5703125" style="15"/>
  </cols>
  <sheetData>
    <row r="1" spans="1:22"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row>
    <row r="2" spans="1:22" ht="15" customHeight="1">
      <c r="A2" s="19" t="s">
        <v>50</v>
      </c>
      <c r="B2" s="89" t="s">
        <v>51</v>
      </c>
      <c r="C2" s="89" t="s">
        <v>9</v>
      </c>
      <c r="D2" s="89" t="s">
        <v>52</v>
      </c>
      <c r="E2" s="91" t="s">
        <v>11</v>
      </c>
      <c r="F2" s="91" t="s">
        <v>53</v>
      </c>
      <c r="G2" s="91" t="s">
        <v>54</v>
      </c>
      <c r="H2" s="91" t="s">
        <v>55</v>
      </c>
      <c r="I2" s="91" t="s">
        <v>15</v>
      </c>
      <c r="J2" s="91" t="s">
        <v>56</v>
      </c>
      <c r="K2" s="89" t="s">
        <v>546</v>
      </c>
      <c r="L2" s="89"/>
      <c r="M2" s="91" t="s">
        <v>547</v>
      </c>
      <c r="N2" s="91"/>
      <c r="O2" s="89" t="s">
        <v>548</v>
      </c>
      <c r="P2" s="89"/>
      <c r="Q2" s="91" t="s">
        <v>549</v>
      </c>
      <c r="R2" s="91"/>
      <c r="S2" s="89" t="s">
        <v>550</v>
      </c>
      <c r="T2" s="89"/>
      <c r="U2" s="91" t="s">
        <v>551</v>
      </c>
      <c r="V2" s="91"/>
    </row>
    <row r="3" spans="1:22">
      <c r="A3" s="19">
        <f>COUNTIF(D4:D6,"&lt;&gt;")</f>
        <v>1</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row>
    <row r="4" spans="1:22" s="16" customFormat="1" ht="108" customHeight="1">
      <c r="A4" s="89" t="s">
        <v>583</v>
      </c>
      <c r="B4" s="91" t="s">
        <v>584</v>
      </c>
      <c r="C4" s="109"/>
      <c r="D4" s="23" t="s">
        <v>585</v>
      </c>
      <c r="E4" s="25"/>
      <c r="F4" s="7"/>
      <c r="G4" s="7"/>
      <c r="H4" s="7"/>
      <c r="I4" s="26"/>
      <c r="J4" s="26"/>
      <c r="K4" s="29"/>
      <c r="L4" s="25"/>
      <c r="M4" s="29"/>
      <c r="N4" s="25"/>
      <c r="O4" s="29"/>
      <c r="P4" s="25"/>
      <c r="Q4" s="29"/>
      <c r="R4" s="25"/>
      <c r="S4" s="29"/>
      <c r="T4" s="25"/>
      <c r="U4" s="29"/>
      <c r="V4" s="25"/>
    </row>
    <row r="5" spans="1:22" s="16" customFormat="1">
      <c r="A5" s="89"/>
      <c r="B5" s="91"/>
      <c r="C5" s="109"/>
      <c r="D5" s="23"/>
      <c r="E5" s="25"/>
      <c r="F5" s="7"/>
      <c r="G5" s="7"/>
      <c r="H5" s="7"/>
      <c r="I5" s="26"/>
      <c r="J5" s="26"/>
      <c r="K5" s="29"/>
      <c r="L5" s="25"/>
      <c r="M5" s="29"/>
      <c r="N5" s="25"/>
      <c r="O5" s="29"/>
      <c r="P5" s="25"/>
      <c r="Q5" s="29"/>
      <c r="R5" s="25"/>
      <c r="S5" s="29"/>
      <c r="T5" s="25"/>
      <c r="U5" s="29"/>
      <c r="V5" s="25"/>
    </row>
    <row r="6" spans="1:22" s="16" customFormat="1">
      <c r="A6" s="89"/>
      <c r="B6" s="91"/>
      <c r="C6" s="109"/>
      <c r="D6" s="23"/>
      <c r="E6" s="25"/>
      <c r="F6" s="7"/>
      <c r="G6" s="7"/>
      <c r="H6" s="7"/>
      <c r="I6" s="26"/>
      <c r="J6" s="26"/>
      <c r="K6" s="29"/>
      <c r="L6" s="25"/>
      <c r="M6" s="29"/>
      <c r="N6" s="25"/>
      <c r="O6" s="29"/>
      <c r="P6" s="25"/>
      <c r="Q6" s="29"/>
      <c r="R6" s="25"/>
      <c r="S6" s="29"/>
      <c r="T6" s="25"/>
      <c r="U6" s="29"/>
      <c r="V6" s="25"/>
    </row>
    <row r="7" spans="1:22" ht="30.75" customHeight="1">
      <c r="A7" s="99" t="s">
        <v>27</v>
      </c>
      <c r="B7" s="99"/>
      <c r="C7" s="99"/>
      <c r="D7" s="99"/>
      <c r="E7" s="99"/>
      <c r="F7" s="99"/>
      <c r="G7" s="99"/>
      <c r="H7" s="99"/>
      <c r="I7" s="99"/>
      <c r="K7" s="16"/>
      <c r="L7" s="16"/>
      <c r="M7" s="16"/>
      <c r="N7" s="16"/>
      <c r="O7" s="16"/>
      <c r="P7" s="16"/>
      <c r="Q7" s="16"/>
      <c r="R7" s="16"/>
      <c r="S7" s="16"/>
      <c r="T7" s="16"/>
      <c r="U7" s="16"/>
      <c r="V7" s="16"/>
    </row>
    <row r="8" spans="1:22" ht="30.75" customHeight="1">
      <c r="A8" s="12"/>
      <c r="B8" s="12" t="s">
        <v>128</v>
      </c>
      <c r="C8" s="20"/>
      <c r="D8" s="12" t="s">
        <v>129</v>
      </c>
      <c r="E8" s="12" t="s">
        <v>9</v>
      </c>
      <c r="F8" s="12"/>
      <c r="G8" s="12"/>
      <c r="H8" s="12" t="s">
        <v>130</v>
      </c>
      <c r="I8" s="12" t="s">
        <v>131</v>
      </c>
    </row>
    <row r="9" spans="1:22">
      <c r="A9" s="89" t="s">
        <v>586</v>
      </c>
      <c r="B9" s="91" t="s">
        <v>587</v>
      </c>
      <c r="C9" s="109"/>
      <c r="D9" s="18" t="s">
        <v>588</v>
      </c>
      <c r="E9" s="92"/>
      <c r="F9" s="92"/>
      <c r="G9" s="92"/>
      <c r="H9" s="1"/>
      <c r="I9" s="1"/>
    </row>
    <row r="10" spans="1:22">
      <c r="A10" s="89"/>
      <c r="B10" s="91"/>
      <c r="C10" s="109"/>
      <c r="D10" s="23" t="s">
        <v>589</v>
      </c>
      <c r="E10" s="92"/>
      <c r="F10" s="92"/>
      <c r="G10" s="92"/>
      <c r="H10" s="1"/>
      <c r="I10" s="1"/>
    </row>
    <row r="11" spans="1:22">
      <c r="A11" s="89"/>
      <c r="B11" s="91"/>
      <c r="C11" s="109"/>
      <c r="D11" s="23" t="s">
        <v>590</v>
      </c>
      <c r="E11" s="92"/>
      <c r="F11" s="92"/>
      <c r="G11" s="92"/>
      <c r="H11" s="1"/>
      <c r="I11" s="1"/>
    </row>
    <row r="15" spans="1:22" ht="15" customHeight="1"/>
    <row r="20" spans="1:1">
      <c r="A20" s="13"/>
    </row>
    <row r="21" spans="1:1">
      <c r="A21" s="13"/>
    </row>
    <row r="22" spans="1:1">
      <c r="A22" s="13"/>
    </row>
    <row r="23" spans="1:1">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7" priority="1" operator="containsText" text="Not Started">
      <formula>NOT(ISERROR(SEARCH("Not Started",H9)))</formula>
    </cfRule>
    <cfRule type="containsText" dxfId="6" priority="2" operator="containsText" text="In Progress">
      <formula>NOT(ISERROR(SEARCH("In Progress",H9)))</formula>
    </cfRule>
    <cfRule type="containsText" dxfId="5"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W34"/>
  <sheetViews>
    <sheetView zoomScale="85" zoomScaleNormal="85" workbookViewId="0">
      <pane xSplit="5" ySplit="3" topLeftCell="F4" activePane="bottomRight" state="frozen"/>
      <selection pane="bottomRight" activeCell="T4" sqref="T4"/>
      <selection pane="bottomLeft" activeCell="A4" sqref="A4"/>
      <selection pane="topRight" activeCell="F1" sqref="F1"/>
    </sheetView>
  </sheetViews>
  <sheetFormatPr defaultColWidth="8.85546875" defaultRowHeight="14.45"/>
  <cols>
    <col min="2" max="2" width="32.5703125" style="6" bestFit="1" customWidth="1"/>
    <col min="3" max="3" width="8.5703125" style="7"/>
    <col min="4" max="4" width="43.85546875" style="21" customWidth="1"/>
    <col min="6" max="6" width="51.5703125" style="24" customWidth="1"/>
    <col min="7" max="7" width="30.42578125" style="26" customWidth="1"/>
    <col min="8" max="8" width="9.42578125" customWidth="1"/>
    <col min="9" max="9" width="22.42578125" customWidth="1"/>
    <col min="10" max="10" width="9.42578125" customWidth="1"/>
    <col min="11" max="11" width="22.42578125" customWidth="1"/>
    <col min="12" max="12" width="9.42578125" customWidth="1"/>
    <col min="13" max="13" width="22.42578125" customWidth="1"/>
    <col min="15" max="15" width="31.42578125" customWidth="1"/>
    <col min="17" max="17" width="34.42578125" customWidth="1"/>
    <col min="19" max="19" width="31.42578125" customWidth="1"/>
    <col min="21" max="21" width="31.5703125" customWidth="1"/>
    <col min="23" max="23" width="32" customWidth="1"/>
  </cols>
  <sheetData>
    <row r="1" spans="1:23" ht="15.75" customHeight="1">
      <c r="A1" s="87" t="s">
        <v>48</v>
      </c>
      <c r="B1" s="87"/>
      <c r="C1" s="87"/>
      <c r="D1" s="87"/>
      <c r="E1" s="87"/>
      <c r="F1" s="87"/>
      <c r="G1" s="87"/>
      <c r="H1" s="102" t="s">
        <v>49</v>
      </c>
      <c r="I1" s="102"/>
      <c r="J1" s="102"/>
      <c r="K1" s="102"/>
      <c r="L1" s="102"/>
      <c r="M1" s="102"/>
      <c r="N1" s="102"/>
      <c r="O1" s="102"/>
      <c r="P1" s="102"/>
      <c r="Q1" s="102"/>
      <c r="R1" s="102"/>
      <c r="S1" s="102"/>
      <c r="T1" s="102"/>
      <c r="U1" s="102"/>
      <c r="V1" s="102"/>
      <c r="W1" s="102"/>
    </row>
    <row r="2" spans="1:23" ht="30" customHeight="1">
      <c r="A2" s="91" t="s">
        <v>591</v>
      </c>
      <c r="B2" s="91" t="s">
        <v>9</v>
      </c>
      <c r="C2" s="91" t="s">
        <v>53</v>
      </c>
      <c r="D2" s="91" t="s">
        <v>54</v>
      </c>
      <c r="E2" s="91" t="s">
        <v>55</v>
      </c>
      <c r="F2" s="91" t="s">
        <v>131</v>
      </c>
      <c r="G2" s="91" t="s">
        <v>15</v>
      </c>
      <c r="H2" s="89" t="s">
        <v>57</v>
      </c>
      <c r="I2" s="89"/>
      <c r="J2" s="91" t="s">
        <v>58</v>
      </c>
      <c r="K2" s="91"/>
      <c r="L2" s="89" t="s">
        <v>59</v>
      </c>
      <c r="M2" s="89"/>
      <c r="N2" s="91" t="s">
        <v>60</v>
      </c>
      <c r="O2" s="91"/>
      <c r="P2" s="89" t="s">
        <v>61</v>
      </c>
      <c r="Q2" s="89"/>
      <c r="R2" s="91" t="s">
        <v>62</v>
      </c>
      <c r="S2" s="91"/>
      <c r="T2" s="89" t="s">
        <v>63</v>
      </c>
      <c r="U2" s="89"/>
      <c r="V2" s="91" t="s">
        <v>64</v>
      </c>
      <c r="W2" s="91"/>
    </row>
    <row r="3" spans="1:23">
      <c r="A3" s="91"/>
      <c r="B3" s="91"/>
      <c r="C3" s="91"/>
      <c r="D3" s="91"/>
      <c r="E3" s="91"/>
      <c r="F3" s="91"/>
      <c r="G3" s="91"/>
      <c r="H3" s="12" t="s">
        <v>65</v>
      </c>
      <c r="I3" s="12" t="s">
        <v>9</v>
      </c>
      <c r="J3" s="9" t="s">
        <v>65</v>
      </c>
      <c r="K3" s="9" t="s">
        <v>9</v>
      </c>
      <c r="L3" s="12" t="s">
        <v>65</v>
      </c>
      <c r="M3" s="12" t="s">
        <v>9</v>
      </c>
      <c r="N3" s="9" t="s">
        <v>65</v>
      </c>
      <c r="O3" s="9" t="s">
        <v>9</v>
      </c>
      <c r="P3" s="12" t="s">
        <v>65</v>
      </c>
      <c r="Q3" s="12" t="s">
        <v>9</v>
      </c>
      <c r="R3" s="9" t="s">
        <v>65</v>
      </c>
      <c r="S3" s="9" t="s">
        <v>9</v>
      </c>
      <c r="T3" s="12" t="s">
        <v>65</v>
      </c>
      <c r="U3" s="12" t="s">
        <v>9</v>
      </c>
      <c r="V3" s="9" t="s">
        <v>65</v>
      </c>
      <c r="W3" s="9" t="s">
        <v>9</v>
      </c>
    </row>
    <row r="4" spans="1:23">
      <c r="A4" s="116" t="s">
        <v>592</v>
      </c>
      <c r="B4" s="86" t="s">
        <v>593</v>
      </c>
      <c r="C4" s="26">
        <v>12</v>
      </c>
      <c r="D4" s="21" t="s">
        <v>594</v>
      </c>
      <c r="E4" s="22" t="s">
        <v>123</v>
      </c>
      <c r="G4" s="25"/>
      <c r="H4" s="2"/>
      <c r="I4" s="25"/>
      <c r="J4" s="2"/>
      <c r="K4" s="25"/>
      <c r="L4" s="2"/>
      <c r="M4" s="25"/>
      <c r="N4" s="2"/>
      <c r="O4" s="25"/>
      <c r="P4" s="2"/>
      <c r="Q4" s="25"/>
      <c r="R4" s="2"/>
      <c r="S4" s="25"/>
      <c r="T4" s="26">
        <v>12</v>
      </c>
      <c r="U4" s="21" t="s">
        <v>594</v>
      </c>
    </row>
    <row r="5" spans="1:23">
      <c r="A5" s="116"/>
      <c r="B5" s="86"/>
      <c r="C5" s="7">
        <v>25</v>
      </c>
      <c r="D5" s="26" t="s">
        <v>595</v>
      </c>
      <c r="E5" s="22" t="s">
        <v>123</v>
      </c>
      <c r="G5" s="25"/>
      <c r="H5" s="2"/>
      <c r="I5" s="25"/>
      <c r="J5" s="29"/>
      <c r="K5" s="25"/>
      <c r="L5" s="29"/>
      <c r="M5" s="25"/>
      <c r="N5" s="2"/>
      <c r="O5" s="25"/>
      <c r="P5" s="29"/>
      <c r="Q5" s="25"/>
      <c r="R5" s="14"/>
      <c r="S5" s="25"/>
      <c r="T5" s="7">
        <v>25</v>
      </c>
      <c r="U5" s="26" t="s">
        <v>595</v>
      </c>
    </row>
    <row r="6" spans="1:23" ht="28.9">
      <c r="A6" s="116"/>
      <c r="B6" s="86"/>
      <c r="C6" s="7">
        <v>40</v>
      </c>
      <c r="D6" s="24" t="s">
        <v>596</v>
      </c>
      <c r="E6" s="22" t="s">
        <v>123</v>
      </c>
      <c r="H6" s="2"/>
      <c r="I6" s="25"/>
      <c r="J6" s="29"/>
      <c r="K6" s="25"/>
      <c r="L6" s="29"/>
      <c r="M6" s="25"/>
      <c r="N6" s="29"/>
      <c r="O6" s="25"/>
      <c r="P6" s="29"/>
      <c r="Q6" s="25"/>
      <c r="R6" s="2"/>
      <c r="S6" s="27"/>
      <c r="T6" s="7">
        <v>40</v>
      </c>
      <c r="U6" s="24" t="s">
        <v>596</v>
      </c>
    </row>
    <row r="7" spans="1:23">
      <c r="A7" s="116"/>
      <c r="B7" s="86"/>
      <c r="C7" s="7">
        <v>102</v>
      </c>
      <c r="D7" s="24" t="s">
        <v>597</v>
      </c>
      <c r="E7" s="22" t="s">
        <v>123</v>
      </c>
      <c r="H7" s="2"/>
      <c r="I7" s="25"/>
      <c r="J7" s="2"/>
      <c r="K7" s="25"/>
      <c r="L7" s="29"/>
      <c r="M7" s="25"/>
      <c r="N7" s="2"/>
      <c r="O7" s="27"/>
      <c r="P7" s="2"/>
      <c r="Q7" s="27"/>
      <c r="R7" s="2"/>
      <c r="S7" s="27"/>
      <c r="T7" s="7">
        <v>102</v>
      </c>
      <c r="U7" s="24" t="s">
        <v>597</v>
      </c>
    </row>
    <row r="8" spans="1:23">
      <c r="A8" s="116"/>
      <c r="B8" s="86"/>
      <c r="C8" s="7">
        <v>35</v>
      </c>
      <c r="D8" s="24" t="s">
        <v>598</v>
      </c>
      <c r="E8" s="22" t="s">
        <v>123</v>
      </c>
      <c r="H8" s="2"/>
      <c r="I8" s="7"/>
      <c r="J8" s="2"/>
      <c r="K8" s="7"/>
      <c r="L8" s="7"/>
      <c r="M8" s="7"/>
      <c r="N8" s="2"/>
      <c r="O8" s="2"/>
      <c r="P8" s="30"/>
      <c r="Q8" s="2"/>
      <c r="R8" s="2"/>
      <c r="S8" s="30"/>
      <c r="T8" s="7">
        <v>35</v>
      </c>
      <c r="U8" s="24" t="s">
        <v>598</v>
      </c>
    </row>
    <row r="9" spans="1:23">
      <c r="A9" s="116"/>
      <c r="B9" s="86"/>
      <c r="C9" s="7">
        <v>0</v>
      </c>
      <c r="D9" s="24" t="s">
        <v>599</v>
      </c>
      <c r="E9" s="22" t="s">
        <v>391</v>
      </c>
      <c r="H9" s="2"/>
      <c r="J9" s="2"/>
      <c r="L9" s="7"/>
      <c r="N9" s="2"/>
      <c r="T9" s="7">
        <v>0</v>
      </c>
      <c r="U9" s="24" t="s">
        <v>599</v>
      </c>
    </row>
    <row r="10" spans="1:23" ht="28.9">
      <c r="A10" s="116"/>
      <c r="B10" s="86"/>
      <c r="C10" s="7">
        <v>0</v>
      </c>
      <c r="D10" s="24" t="s">
        <v>600</v>
      </c>
      <c r="E10" s="22" t="s">
        <v>123</v>
      </c>
      <c r="H10" s="2"/>
      <c r="J10" s="2"/>
      <c r="L10" s="29"/>
      <c r="N10" s="2"/>
      <c r="T10" s="7">
        <v>0</v>
      </c>
      <c r="U10" s="24" t="s">
        <v>600</v>
      </c>
    </row>
    <row r="11" spans="1:23" ht="28.9">
      <c r="A11" s="116"/>
      <c r="B11" s="86"/>
      <c r="C11" s="2">
        <v>6</v>
      </c>
      <c r="D11" s="24" t="s">
        <v>601</v>
      </c>
      <c r="E11" t="s">
        <v>123</v>
      </c>
      <c r="H11" s="2"/>
      <c r="J11" s="2"/>
      <c r="L11" s="29"/>
      <c r="N11" s="7"/>
      <c r="O11" s="21"/>
      <c r="T11" s="2">
        <v>6</v>
      </c>
      <c r="U11" s="24" t="s">
        <v>601</v>
      </c>
    </row>
    <row r="12" spans="1:23" ht="30.75" customHeight="1">
      <c r="A12" s="116" t="s">
        <v>602</v>
      </c>
      <c r="B12" s="86" t="s">
        <v>603</v>
      </c>
      <c r="C12" s="2">
        <v>9</v>
      </c>
      <c r="D12" s="21" t="s">
        <v>594</v>
      </c>
      <c r="E12" s="22" t="s">
        <v>391</v>
      </c>
      <c r="G12" s="24"/>
      <c r="H12" s="2"/>
      <c r="J12" s="2"/>
      <c r="L12" s="29"/>
      <c r="N12" s="7"/>
      <c r="O12" s="21"/>
      <c r="T12" s="2">
        <v>9</v>
      </c>
      <c r="U12" s="21" t="s">
        <v>594</v>
      </c>
    </row>
    <row r="13" spans="1:23">
      <c r="A13" s="116"/>
      <c r="B13" s="86"/>
      <c r="C13" s="2">
        <v>13</v>
      </c>
      <c r="D13" s="26" t="s">
        <v>595</v>
      </c>
      <c r="E13" s="22" t="s">
        <v>123</v>
      </c>
      <c r="G13" s="24"/>
      <c r="H13" s="2"/>
      <c r="J13" s="2"/>
      <c r="L13" s="29"/>
      <c r="N13" s="7"/>
      <c r="O13" s="24"/>
      <c r="T13" s="2">
        <v>13</v>
      </c>
      <c r="U13" s="26" t="s">
        <v>595</v>
      </c>
    </row>
    <row r="14" spans="1:23" ht="28.9">
      <c r="A14" s="116"/>
      <c r="B14" s="86"/>
      <c r="C14" s="2">
        <v>0</v>
      </c>
      <c r="D14" s="24" t="s">
        <v>596</v>
      </c>
      <c r="E14" s="22" t="s">
        <v>123</v>
      </c>
      <c r="G14" s="24"/>
      <c r="H14" s="2"/>
      <c r="J14" s="2"/>
      <c r="L14" s="29"/>
      <c r="N14" s="7"/>
      <c r="O14" s="24"/>
      <c r="T14" s="2">
        <v>0</v>
      </c>
      <c r="U14" s="24" t="s">
        <v>596</v>
      </c>
    </row>
    <row r="15" spans="1:23">
      <c r="A15" s="116"/>
      <c r="B15" s="86"/>
      <c r="C15" s="2">
        <v>112</v>
      </c>
      <c r="D15" s="24" t="s">
        <v>597</v>
      </c>
      <c r="E15" s="22" t="s">
        <v>123</v>
      </c>
      <c r="H15" s="2"/>
      <c r="J15" s="2"/>
      <c r="L15" s="29"/>
      <c r="N15" s="7"/>
      <c r="O15" s="24"/>
      <c r="T15" s="2">
        <v>112</v>
      </c>
      <c r="U15" s="24" t="s">
        <v>597</v>
      </c>
    </row>
    <row r="16" spans="1:23">
      <c r="A16" s="116"/>
      <c r="B16" s="86"/>
      <c r="C16" s="2">
        <v>26</v>
      </c>
      <c r="D16" s="24" t="s">
        <v>598</v>
      </c>
      <c r="E16" s="22" t="s">
        <v>123</v>
      </c>
      <c r="H16" s="2"/>
      <c r="J16" s="2"/>
      <c r="L16" s="29"/>
      <c r="N16" s="7"/>
      <c r="O16" s="24"/>
      <c r="T16" s="2">
        <v>26</v>
      </c>
      <c r="U16" s="24" t="s">
        <v>598</v>
      </c>
    </row>
    <row r="17" spans="1:21">
      <c r="A17" s="116"/>
      <c r="B17" s="86"/>
      <c r="C17" s="7">
        <v>0</v>
      </c>
      <c r="D17" s="24" t="s">
        <v>599</v>
      </c>
      <c r="E17" s="22" t="s">
        <v>391</v>
      </c>
      <c r="H17" s="2"/>
      <c r="J17" s="2"/>
      <c r="L17" s="29"/>
      <c r="N17" s="7"/>
      <c r="O17" s="21"/>
      <c r="T17" s="7">
        <v>0</v>
      </c>
      <c r="U17" s="24" t="s">
        <v>599</v>
      </c>
    </row>
    <row r="18" spans="1:21" ht="28.9">
      <c r="A18" s="116"/>
      <c r="B18" s="86"/>
      <c r="C18" s="7">
        <v>0</v>
      </c>
      <c r="D18" s="24" t="s">
        <v>600</v>
      </c>
      <c r="E18" t="s">
        <v>123</v>
      </c>
      <c r="N18" s="7"/>
      <c r="T18" s="7">
        <v>0</v>
      </c>
      <c r="U18" s="24" t="s">
        <v>600</v>
      </c>
    </row>
    <row r="19" spans="1:21" ht="28.9">
      <c r="A19" s="116"/>
      <c r="B19" s="86"/>
      <c r="C19" s="7">
        <v>0</v>
      </c>
      <c r="D19" s="24" t="s">
        <v>601</v>
      </c>
      <c r="E19" t="s">
        <v>123</v>
      </c>
      <c r="N19" s="7"/>
      <c r="T19" s="7">
        <v>0</v>
      </c>
      <c r="U19" s="24" t="s">
        <v>601</v>
      </c>
    </row>
    <row r="20" spans="1:21">
      <c r="A20" s="116" t="s">
        <v>604</v>
      </c>
      <c r="B20" s="86" t="s">
        <v>605</v>
      </c>
      <c r="C20" s="7">
        <v>11</v>
      </c>
      <c r="D20" s="21" t="s">
        <v>594</v>
      </c>
      <c r="E20" t="s">
        <v>123</v>
      </c>
      <c r="N20" s="7"/>
      <c r="T20" s="7">
        <v>11</v>
      </c>
      <c r="U20" s="21" t="s">
        <v>594</v>
      </c>
    </row>
    <row r="21" spans="1:21">
      <c r="A21" s="116"/>
      <c r="B21" s="86"/>
      <c r="C21" s="7">
        <v>32</v>
      </c>
      <c r="D21" s="26" t="s">
        <v>595</v>
      </c>
      <c r="E21" t="s">
        <v>123</v>
      </c>
      <c r="N21" s="7"/>
      <c r="T21" s="7">
        <v>32</v>
      </c>
      <c r="U21" s="26" t="s">
        <v>595</v>
      </c>
    </row>
    <row r="22" spans="1:21" ht="28.9">
      <c r="A22" s="116"/>
      <c r="B22" s="86"/>
      <c r="C22" s="7">
        <v>2</v>
      </c>
      <c r="D22" s="24" t="s">
        <v>596</v>
      </c>
      <c r="E22" t="s">
        <v>123</v>
      </c>
      <c r="N22" s="7"/>
      <c r="T22" s="7">
        <v>2</v>
      </c>
      <c r="U22" s="24" t="s">
        <v>596</v>
      </c>
    </row>
    <row r="23" spans="1:21">
      <c r="A23" s="116"/>
      <c r="B23" s="86"/>
      <c r="C23" s="7">
        <v>85</v>
      </c>
      <c r="D23" s="24" t="s">
        <v>597</v>
      </c>
      <c r="E23" t="s">
        <v>123</v>
      </c>
      <c r="N23" s="7"/>
      <c r="T23" s="7">
        <v>85</v>
      </c>
      <c r="U23" s="24" t="s">
        <v>597</v>
      </c>
    </row>
    <row r="24" spans="1:21">
      <c r="A24" s="116"/>
      <c r="B24" s="86"/>
      <c r="C24" s="7">
        <v>40</v>
      </c>
      <c r="D24" s="24" t="s">
        <v>598</v>
      </c>
      <c r="E24" t="s">
        <v>123</v>
      </c>
      <c r="N24" s="7"/>
      <c r="T24" s="7">
        <v>40</v>
      </c>
      <c r="U24" s="24" t="s">
        <v>598</v>
      </c>
    </row>
    <row r="25" spans="1:21">
      <c r="A25" s="116"/>
      <c r="B25" s="86"/>
      <c r="C25" s="7">
        <v>0</v>
      </c>
      <c r="D25" s="24" t="s">
        <v>599</v>
      </c>
      <c r="E25" t="s">
        <v>391</v>
      </c>
      <c r="N25" s="7"/>
      <c r="T25" s="7">
        <v>0</v>
      </c>
      <c r="U25" s="24" t="s">
        <v>599</v>
      </c>
    </row>
    <row r="26" spans="1:21" ht="28.9">
      <c r="A26" s="116"/>
      <c r="B26" s="86"/>
      <c r="C26" s="7">
        <v>0</v>
      </c>
      <c r="D26" s="24" t="s">
        <v>600</v>
      </c>
      <c r="E26" t="s">
        <v>123</v>
      </c>
      <c r="N26" s="7"/>
      <c r="T26" s="7">
        <v>0</v>
      </c>
      <c r="U26" s="24" t="s">
        <v>600</v>
      </c>
    </row>
    <row r="27" spans="1:21" ht="28.9">
      <c r="A27" s="116"/>
      <c r="B27" s="86"/>
      <c r="C27" s="7">
        <v>3</v>
      </c>
      <c r="D27" s="24" t="s">
        <v>601</v>
      </c>
      <c r="E27" t="s">
        <v>123</v>
      </c>
      <c r="N27" s="7"/>
      <c r="T27" s="7">
        <v>3</v>
      </c>
      <c r="U27" s="24" t="s">
        <v>601</v>
      </c>
    </row>
    <row r="28" spans="1:21">
      <c r="B28" s="6" t="s">
        <v>606</v>
      </c>
      <c r="N28" s="7"/>
    </row>
    <row r="29" spans="1:21">
      <c r="B29" s="6" t="s">
        <v>607</v>
      </c>
      <c r="N29" s="7"/>
    </row>
    <row r="30" spans="1:21">
      <c r="N30" s="7"/>
    </row>
    <row r="31" spans="1:21">
      <c r="N31" s="7"/>
    </row>
    <row r="32" spans="1:21">
      <c r="N32" s="7"/>
    </row>
    <row r="33" spans="14:14">
      <c r="N33" s="7"/>
    </row>
    <row r="34" spans="14:14">
      <c r="N34" s="7"/>
    </row>
  </sheetData>
  <mergeCells count="23">
    <mergeCell ref="B20:B27"/>
    <mergeCell ref="A20:A27"/>
    <mergeCell ref="B2:B3"/>
    <mergeCell ref="B4:B11"/>
    <mergeCell ref="A4:A11"/>
    <mergeCell ref="B12:B19"/>
    <mergeCell ref="A12:A19"/>
    <mergeCell ref="A2:A3"/>
    <mergeCell ref="T2:U2"/>
    <mergeCell ref="V2:W2"/>
    <mergeCell ref="H1:W1"/>
    <mergeCell ref="A1:G1"/>
    <mergeCell ref="H2:I2"/>
    <mergeCell ref="J2:K2"/>
    <mergeCell ref="L2:M2"/>
    <mergeCell ref="N2:O2"/>
    <mergeCell ref="P2:Q2"/>
    <mergeCell ref="R2:S2"/>
    <mergeCell ref="G2:G3"/>
    <mergeCell ref="F2:F3"/>
    <mergeCell ref="E2:E3"/>
    <mergeCell ref="D2:D3"/>
    <mergeCell ref="C2:C3"/>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J84"/>
  <sheetViews>
    <sheetView zoomScaleNormal="100" workbookViewId="0">
      <selection activeCell="X80" sqref="X80"/>
    </sheetView>
  </sheetViews>
  <sheetFormatPr defaultColWidth="8.85546875" defaultRowHeight="14.45"/>
  <cols>
    <col min="1" max="1" width="11.5703125" customWidth="1"/>
    <col min="7" max="7" width="0" hidden="1" customWidth="1"/>
    <col min="8" max="8" width="8" bestFit="1" customWidth="1"/>
    <col min="9" max="9" width="9.42578125" hidden="1" customWidth="1"/>
    <col min="10" max="10" width="10" bestFit="1" customWidth="1"/>
    <col min="11" max="11" width="10" hidden="1" customWidth="1"/>
    <col min="12" max="12" width="11.5703125" style="33" customWidth="1"/>
    <col min="13" max="13" width="9.5703125" hidden="1" customWidth="1"/>
    <col min="14" max="14" width="10.42578125" hidden="1" customWidth="1"/>
    <col min="15" max="15" width="10.42578125" style="33" hidden="1" customWidth="1"/>
    <col min="17" max="17" width="8.42578125" style="6" bestFit="1" customWidth="1"/>
    <col min="18" max="20" width="11.42578125" customWidth="1"/>
    <col min="21" max="21" width="1.42578125" customWidth="1"/>
    <col min="25" max="25" width="1.42578125" customWidth="1"/>
    <col min="28" max="28" width="13.42578125" style="7" customWidth="1"/>
    <col min="34" max="34" width="9.5703125" bestFit="1" customWidth="1"/>
    <col min="39" max="39" width="10.42578125" customWidth="1"/>
  </cols>
  <sheetData>
    <row r="1" spans="1:36">
      <c r="A1" s="104" t="s">
        <v>608</v>
      </c>
      <c r="B1" s="104"/>
      <c r="C1" s="104"/>
      <c r="E1" s="104" t="s">
        <v>609</v>
      </c>
      <c r="F1" s="104"/>
      <c r="G1" s="104"/>
      <c r="H1" s="104"/>
      <c r="I1" s="104"/>
      <c r="J1" s="104"/>
      <c r="K1" s="104"/>
      <c r="L1" s="104"/>
      <c r="M1" s="104"/>
      <c r="N1" s="104"/>
      <c r="O1" s="104"/>
      <c r="Q1" s="15"/>
      <c r="R1" s="119" t="s">
        <v>610</v>
      </c>
      <c r="S1" s="119"/>
      <c r="T1" s="119"/>
      <c r="U1" s="119"/>
      <c r="V1" s="119"/>
      <c r="W1" s="119"/>
      <c r="X1" s="119"/>
      <c r="Y1" s="119"/>
      <c r="Z1" s="119"/>
      <c r="AA1" s="119"/>
      <c r="AB1" s="119"/>
      <c r="AC1" s="119"/>
      <c r="AG1" s="120" t="s">
        <v>611</v>
      </c>
      <c r="AH1" s="120"/>
      <c r="AI1" s="120"/>
      <c r="AJ1" s="120"/>
    </row>
    <row r="2" spans="1:36">
      <c r="A2" s="104"/>
      <c r="B2" s="104"/>
      <c r="C2" s="104"/>
      <c r="E2" s="104"/>
      <c r="F2" s="104"/>
      <c r="G2" s="104"/>
      <c r="H2" s="104"/>
      <c r="I2" s="104"/>
      <c r="J2" s="104"/>
      <c r="K2" s="104"/>
      <c r="L2" s="104"/>
      <c r="M2" s="104"/>
      <c r="N2" s="104"/>
      <c r="O2" s="104"/>
      <c r="Q2" s="15"/>
      <c r="R2" s="117" t="s">
        <v>612</v>
      </c>
      <c r="S2" s="117"/>
      <c r="T2" s="117"/>
      <c r="U2" s="15"/>
      <c r="V2" s="117" t="s">
        <v>613</v>
      </c>
      <c r="W2" s="117"/>
      <c r="X2" s="117"/>
      <c r="Y2" s="15"/>
      <c r="Z2" s="118" t="s">
        <v>614</v>
      </c>
      <c r="AA2" s="118"/>
      <c r="AB2" s="118"/>
      <c r="AC2" s="118"/>
      <c r="AG2" s="15"/>
      <c r="AH2" s="117" t="s">
        <v>612</v>
      </c>
      <c r="AI2" s="117"/>
      <c r="AJ2" s="117"/>
    </row>
    <row r="3" spans="1:36" ht="55.15">
      <c r="A3" s="8" t="s">
        <v>615</v>
      </c>
      <c r="B3" s="8" t="s">
        <v>616</v>
      </c>
      <c r="C3" s="8" t="s">
        <v>617</v>
      </c>
      <c r="E3" s="8" t="s">
        <v>591</v>
      </c>
      <c r="F3" s="8" t="s">
        <v>618</v>
      </c>
      <c r="G3" s="8" t="s">
        <v>619</v>
      </c>
      <c r="H3" s="8" t="s">
        <v>620</v>
      </c>
      <c r="I3" s="8" t="s">
        <v>621</v>
      </c>
      <c r="J3" s="8" t="s">
        <v>622</v>
      </c>
      <c r="K3" s="8" t="s">
        <v>623</v>
      </c>
      <c r="L3" s="32" t="s">
        <v>624</v>
      </c>
      <c r="M3" s="8" t="s">
        <v>621</v>
      </c>
      <c r="N3" s="8" t="s">
        <v>623</v>
      </c>
      <c r="O3" s="32" t="s">
        <v>625</v>
      </c>
      <c r="Q3" s="54" t="s">
        <v>55</v>
      </c>
      <c r="R3" s="55" t="s">
        <v>620</v>
      </c>
      <c r="S3" s="55" t="s">
        <v>622</v>
      </c>
      <c r="T3" s="55" t="s">
        <v>623</v>
      </c>
      <c r="U3" s="57"/>
      <c r="V3" s="51" t="s">
        <v>620</v>
      </c>
      <c r="W3" s="51" t="s">
        <v>622</v>
      </c>
      <c r="X3" s="51" t="s">
        <v>623</v>
      </c>
      <c r="Y3" s="15"/>
      <c r="Z3" s="56" t="s">
        <v>626</v>
      </c>
      <c r="AA3" s="53" t="s">
        <v>627</v>
      </c>
      <c r="AB3" s="32" t="s">
        <v>628</v>
      </c>
      <c r="AC3" s="60" t="s">
        <v>629</v>
      </c>
      <c r="AG3" s="54" t="s">
        <v>55</v>
      </c>
      <c r="AH3" s="55" t="s">
        <v>630</v>
      </c>
      <c r="AI3" s="55" t="s">
        <v>631</v>
      </c>
      <c r="AJ3" s="55" t="s">
        <v>632</v>
      </c>
    </row>
    <row r="4" spans="1:36">
      <c r="A4" t="s">
        <v>66</v>
      </c>
      <c r="B4" s="7">
        <f>'Output 1'!A3</f>
        <v>8</v>
      </c>
      <c r="C4" s="7">
        <f>4+B4</f>
        <v>12</v>
      </c>
      <c r="E4" t="str">
        <f>'Output 1'!B4</f>
        <v>O.1</v>
      </c>
      <c r="F4" t="str">
        <f>'Output 1'!D4</f>
        <v>O.1.1</v>
      </c>
      <c r="G4" s="4">
        <f>'Output 1'!$K$4/'Output 1'!$F$4</f>
        <v>0</v>
      </c>
      <c r="H4" s="4">
        <f>'Output 1'!M$4/'Output 1'!$F$4</f>
        <v>0</v>
      </c>
      <c r="I4" s="4">
        <f>('Output 1'!O$4)/'Output 1'!$F$4</f>
        <v>1.4458661225444643E-4</v>
      </c>
      <c r="J4" s="4">
        <f>('Output 1'!Q$4)/'Output 1'!$F$4</f>
        <v>0</v>
      </c>
      <c r="K4" s="4">
        <f>('Output 1'!U$4)/'Output 1'!$F$4</f>
        <v>0</v>
      </c>
      <c r="L4" s="34">
        <f>H4+J4</f>
        <v>0</v>
      </c>
      <c r="M4" s="4">
        <f>('Output 1'!S$4)/'Output 1'!$F$4</f>
        <v>0</v>
      </c>
      <c r="N4" s="4">
        <f>('Output 1'!U$4)/'Output 1'!$F$4</f>
        <v>0</v>
      </c>
      <c r="O4" s="34">
        <f>L4+N4</f>
        <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f>
        <v>0</v>
      </c>
      <c r="S4" s="5">
        <f ca="1">SUMIF(INDIRECT("'Output 1'!$H$4:$H$"&amp;$C$4),Analysis!Q4,INDIRECT("'Output 1'!$Q$4:$Q$"&amp;$C$4))
+SUMIF(INDIRECT("'Output 2'!$H$4:$H$"&amp;$C$5),Analysis!Q4,INDIRECT("'Output 2'!$Q$4:$Q$"&amp;$C$5))
+SUMIF(INDIRECT("'Output 3'!$H$4:$H$"&amp;$C$6),Analysis!Q4,INDIRECT("'Output 3'!$Q$4:$Q$"&amp;$C$6))
+SUMIF(INDIRECT("'Output 4'!$H$4:$H$"&amp;$C$7),Analysis!Q4,INDIRECT("'Output 4'!$Q$4:$Q$"&amp;$C$7))</f>
        <v>0</v>
      </c>
      <c r="T4" s="5">
        <f ca="1">SUMIF(INDIRECT("'Output 1'!$H$4:$H$"&amp;$C$4),Analysis!Q4,INDIRECT("'Output 1'!$U$4:$U$"&amp;$C$4))
+SUMIF(INDIRECT("'Output 2'!$H$4:$H$"&amp;$C$5),Analysis!Q4,INDIRECT("'Output 2'!$U$4:$U$"&amp;$C$5))
+SUMIF(INDIRECT("'Output 3'!$H$4:$H$"&amp;$C$6),Analysis!Q4,INDIRECT("'Output 3'!$U$4:$U$"&amp;$C$6))
+SUMIF(INDIRECT("'Output 4'!$H$4:$H$"&amp;$C$7),Analysis!Q4,INDIRECT("'Output 4'!$U$4:$U$"&amp;$C$7))</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2">
        <f t="shared" ref="AB4:AB35" ca="1" si="2">AA4+Z4</f>
        <v>0</v>
      </c>
      <c r="AC4" s="61">
        <f ca="1">SUMIF(INDIRECT("'Output 1'!$H$5:$H$"&amp;$C$4),Analysis!$Q4,INDIRECT("'Output 1'!$F$5:$F$"&amp;$C$4))
+SUMIF(INDIRECT("'Output 2'!$H$5:$H$"&amp;$C$5),Analysis!$Q4,INDIRECT("'Output 2'!$F$5:$F$"&amp;$C$5))
+SUMIF(INDIRECT("'Output 3'!$H$5:$H$"&amp;$C$6),Analysis!$Q4,INDIRECT("'Output 3'!$F$5:$F$"&amp;$C$6))
+SUMIF(INDIRECT("'Output 4'!$H$5:$H$"&amp;$C$7),Analysis!$Q4,INDIRECT("'Output 4'!$F$5:$F$"&amp;$C$7))</f>
        <v>0</v>
      </c>
      <c r="AG4" s="31">
        <v>1.1000000000000001</v>
      </c>
      <c r="AH4" s="5">
        <f ca="1">SUMIF(INDIRECT("'Output 1'!$H$4:$H$"&amp;$C$4),Analysis!AG4,INDIRECT("'Output 1'!$m$4:$m$"&amp;$C$4))+SUMIF(INDIRECT("'Output 1'!$H$4:$H$"&amp;$C$4),Analysis!AG4,INDIRECT("'Output 1'!$q$4:$q$"&amp;$C$4))
+SUMIF(INDIRECT("'Output 2'!$H$4:$H$"&amp;$C$5),Analysis!AG4,INDIRECT("'Output 2'!$m$4:$m$"&amp;$C$5))+SUMIF(INDIRECT("'Output 2'!$H$4:$H$"&amp;$C$5),Analysis!AG4,INDIRECT("'Output 2'!$q$4:$q$"&amp;$C$5))
+SUMIF(INDIRECT("'Output 3'!$H$4:$H$"&amp;$C$6),Analysis!AG4,INDIRECT("'Output 3'!$m$4:$m$"&amp;$C$6))+SUMIF(INDIRECT("'Output 3'!$H$4:$H$"&amp;$C$6),Analysis!AG4,INDIRECT("'Output 3'!$q$4:$q$"&amp;$C$6))
+SUMIF(INDIRECT("'Output 4'!$H$4:$H$"&amp;$C$7),Analysis!AG4,INDIRECT("'Output 4'!$m$4:$m$"&amp;$C$7))+SUMIF(INDIRECT("'Output 4'!$H$4:$H$"&amp;$C$7),Analysis!AG4,INDIRECT("'Output 4'!$q$4:$q$"&amp;$C$7))
+SUMIF('Unplanned Outputs'!$E$4:$E$500,Analysis!Q4,'Unplanned Outputs'!$J$4:$J$500)+SUMIF('Unplanned Outputs'!$E$4:$E$500,Analysis!Q4,'Unplanned Outputs'!$N$4:$N$500)</f>
        <v>0</v>
      </c>
      <c r="AI4" s="5">
        <f ca="1">SUMIF(INDIRECT("'Output 1'!$H$4:$H$"&amp;$C$4),Analysis!AG4,INDIRECT("'Output 1'!$U$4:$U$"&amp;$C$4))
+SUMIF(INDIRECT("'Output 2'!$H$4:$H$"&amp;$C$5),Analysis!AG4,INDIRECT("'Output 2'!$U$4:$U$"&amp;$C$5))
+SUMIF(INDIRECT("'Output 3'!$H$4:$H$"&amp;$C$6),Analysis!AG4,INDIRECT("'Output 3'!$U$4:$U$"&amp;$C$6))
+SUMIF(INDIRECT("'Output 4'!$H$4:$H$"&amp;$C$7),Analysis!AG4,INDIRECT("'Output 4'!$U$4:$U$"&amp;$C$7))
+SUMIF('Unplanned Outputs'!$E$4:$E$500,Analysis!AG4,'Unplanned Outputs'!$R$4:$R$500)</f>
        <v>0</v>
      </c>
      <c r="AJ4" s="5">
        <f ca="1">SUMIF(INDIRECT("'Output 1'!$H$4:$H$"&amp;$C$4),Analysis!AG4,INDIRECT("'Output 1'!$Y$4:$Y$"&amp;$C$4))
+SUMIF(INDIRECT("'Output 2'!$H$4:$H$"&amp;$C$5),Analysis!AG4,INDIRECT("'Output 2'!$Y$4:$Y$"&amp;$C$5))
+SUMIF(INDIRECT("'Output 3'!$H$4:$H$"&amp;$C$6),Analysis!AG4,INDIRECT("'Output 3'!$Y$4:$Y$"&amp;$C$6))
+SUMIF(INDIRECT("'Output 4'!$H$4:$H$"&amp;$C$7),Analysis!AG4,INDIRECT("'Output 4'!$Y$4:$Y$"&amp;$C$7))
+SUMIF('Unplanned Outputs'!$E$4:$E$500,Analysis!AG4,'Unplanned Outputs'!$V$4:$V$500)</f>
        <v>0</v>
      </c>
    </row>
    <row r="5" spans="1:36">
      <c r="A5" t="s">
        <v>198</v>
      </c>
      <c r="B5" s="7">
        <f>'Output 2'!A3</f>
        <v>8</v>
      </c>
      <c r="C5" s="7">
        <f t="shared" ref="C5:C13" si="3">4+B5</f>
        <v>12</v>
      </c>
      <c r="F5" t="str">
        <f>'Output 1'!D5</f>
        <v>O.1.2</v>
      </c>
      <c r="G5" s="4">
        <f>'Output 1'!K$5/'Output 1'!$F$5</f>
        <v>0</v>
      </c>
      <c r="H5" s="4">
        <f>'Output 1'!M$5/'Output 1'!$F$5</f>
        <v>0</v>
      </c>
      <c r="I5" s="4">
        <f>('Output 1'!O$5)/'Output 1'!$F$5</f>
        <v>1</v>
      </c>
      <c r="J5" s="4">
        <f>('Output 1'!Q$5)/'Output 1'!$F$5</f>
        <v>1</v>
      </c>
      <c r="K5" s="4">
        <f>('Output 1'!U$4)/'Output 1'!$F$4</f>
        <v>0</v>
      </c>
      <c r="L5" s="34">
        <f t="shared" ref="L5" si="4">H5+J5</f>
        <v>1</v>
      </c>
      <c r="M5" s="4">
        <f>('Output 1'!S$5)/'Output 1'!$F$5</f>
        <v>0</v>
      </c>
      <c r="N5" s="4">
        <f>('Output 1'!U$5)/'Output 1'!$F$5</f>
        <v>0</v>
      </c>
      <c r="O5" s="34">
        <f t="shared" ref="O5" si="5">L5+N5</f>
        <v>1</v>
      </c>
      <c r="Q5" s="31" t="s">
        <v>72</v>
      </c>
      <c r="R5" s="5">
        <f ca="1">SUMIF(INDIRECT("'Output 1'!$H$4:$H$"&amp;$C$4),Analysis!Q5,INDIRECT("'Output 1'!$m$4:$m$"&amp;$C$4))
+SUMIF(INDIRECT("'Output 2'!$H$4:$H$"&amp;$C$5),Analysis!Q5,INDIRECT("'Output 2'!$m$4:$m$"&amp;$C$5))
+SUMIF(INDIRECT("'Output 3'!$H$4:$H$"&amp;$C$6),Analysis!Q5,INDIRECT("'Output 3'!$m$4:$m$"&amp;$C$6))
+SUMIF(INDIRECT("'Output 4'!$H$4:$H$"&amp;$C$7),Analysis!Q5,INDIRECT("'Output 4'!$m$4:$m$"&amp;$C$7))</f>
        <v>0</v>
      </c>
      <c r="S5" s="5">
        <f ca="1">SUMIF(INDIRECT("'Output 1'!$H$4:$H$"&amp;$C$4),Analysis!Q5,INDIRECT("'Output 1'!$Q$4:$Q$"&amp;$C$4))
+SUMIF(INDIRECT("'Output 2'!$H$4:$H$"&amp;$C$5),Analysis!Q5,INDIRECT("'Output 2'!$Q$4:$Q$"&amp;$C$5))
+SUMIF(INDIRECT("'Output 3'!$H$4:$H$"&amp;$C$6),Analysis!Q5,INDIRECT("'Output 3'!$Q$4:$Q$"&amp;$C$6))
+SUMIF(INDIRECT("'Output 4'!$H$4:$H$"&amp;$C$7),Analysis!Q5,INDIRECT("'Output 4'!$Q$4:$Q$"&amp;$C$7))</f>
        <v>0</v>
      </c>
      <c r="T5" s="5">
        <f ca="1">SUMIF(INDIRECT("'Output 1'!$H$4:$H$"&amp;$C$4),Analysis!Q5,INDIRECT("'Output 1'!$U$4:$U$"&amp;$C$4))
+SUMIF(INDIRECT("'Output 2'!$H$4:$H$"&amp;$C$5),Analysis!Q5,INDIRECT("'Output 2'!$U$4:$U$"&amp;$C$5))
+SUMIF(INDIRECT("'Output 3'!$H$4:$H$"&amp;$C$6),Analysis!Q5,INDIRECT("'Output 3'!$U$4:$U$"&amp;$C$6))
+SUMIF(INDIRECT("'Output 4'!$H$4:$H$"&amp;$C$7),Analysis!Q5,INDIRECT("'Output 4'!$U$4:$U$"&amp;$C$7))</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2">
        <f t="shared" ca="1" si="2"/>
        <v>0</v>
      </c>
      <c r="AC5" s="61">
        <f ca="1">SUMIF(INDIRECT("'Output 1'!$H$5:$H$"&amp;$C$4),Analysis!$Q5,INDIRECT("'Output 1'!$F$5:$F$"&amp;$C$4))
+SUMIF(INDIRECT("'Output 2'!$H$5:$H$"&amp;$C$5),Analysis!$Q5,INDIRECT("'Output 2'!$F$5:$F$"&amp;$C$5))
+SUMIF(INDIRECT("'Output 3'!$H$5:$H$"&amp;$C$6),Analysis!$Q5,INDIRECT("'Output 3'!$F$5:$F$"&amp;$C$6))
+SUMIF(INDIRECT("'Output 4'!$H$5:$H$"&amp;$C$7),Analysis!$Q5,INDIRECT("'Output 4'!$F$5:$F$"&amp;$C$7))</f>
        <v>0</v>
      </c>
      <c r="AG5" s="31" t="s">
        <v>72</v>
      </c>
      <c r="AH5" s="5">
        <f ca="1">SUMIF(INDIRECT("'Output 1'!$H$4:$H$"&amp;$C$4),Analysis!AG5,INDIRECT("'Output 1'!$m$4:$m$"&amp;$C$4))+SUMIF(INDIRECT("'Output 1'!$H$4:$H$"&amp;$C$4),Analysis!AG5,INDIRECT("'Output 1'!$q$4:$q$"&amp;$C$4))
+SUMIF(INDIRECT("'Output 2'!$H$4:$H$"&amp;$C$5),Analysis!AG5,INDIRECT("'Output 2'!$m$4:$m$"&amp;$C$5))+SUMIF(INDIRECT("'Output 2'!$H$4:$H$"&amp;$C$5),Analysis!AG5,INDIRECT("'Output 2'!$q$4:$q$"&amp;$C$5))
+SUMIF(INDIRECT("'Output 3'!$H$4:$H$"&amp;$C$6),Analysis!AG5,INDIRECT("'Output 3'!$m$4:$m$"&amp;$C$6))+SUMIF(INDIRECT("'Output 3'!$H$4:$H$"&amp;$C$6),Analysis!AG5,INDIRECT("'Output 3'!$q$4:$q$"&amp;$C$6))
+SUMIF(INDIRECT("'Output 4'!$H$4:$H$"&amp;$C$7),Analysis!AG5,INDIRECT("'Output 4'!$m$4:$m$"&amp;$C$7))+SUMIF(INDIRECT("'Output 4'!$H$4:$H$"&amp;$C$7),Analysis!AG5,INDIRECT("'Output 4'!$q$4:$q$"&amp;$C$7))
+SUMIF('Unplanned Outputs'!$E$4:$E$500,Analysis!Q5,'Unplanned Outputs'!$J$4:$J$500)+SUMIF('Unplanned Outputs'!$E$4:$E$500,Analysis!Q5,'Unplanned Outputs'!$N$4:$N$500)</f>
        <v>0</v>
      </c>
      <c r="AI5" s="5">
        <f ca="1">SUMIF(INDIRECT("'Output 1'!$H$4:$H$"&amp;$C$4),Analysis!AG5,INDIRECT("'Output 1'!$U$4:$U$"&amp;$C$4))
+SUMIF(INDIRECT("'Output 2'!$H$4:$H$"&amp;$C$5),Analysis!AG5,INDIRECT("'Output 2'!$U$4:$U$"&amp;$C$5))
+SUMIF(INDIRECT("'Output 3'!$H$4:$H$"&amp;$C$6),Analysis!AG5,INDIRECT("'Output 3'!$U$4:$U$"&amp;$C$6))
+SUMIF(INDIRECT("'Output 4'!$H$4:$H$"&amp;$C$7),Analysis!AG5,INDIRECT("'Output 4'!$U$4:$U$"&amp;$C$7))
+SUMIF('Unplanned Outputs'!$E$4:$E$500,Analysis!AG5,'Unplanned Outputs'!$R$4:$R$500)</f>
        <v>0</v>
      </c>
      <c r="AJ5" s="5">
        <f ca="1">SUMIF(INDIRECT("'Output 1'!$H$4:$H$"&amp;$C$4),Analysis!AG5,INDIRECT("'Output 1'!$Y$4:$Y$"&amp;$C$4))
+SUMIF(INDIRECT("'Output 2'!$H$4:$H$"&amp;$C$5),Analysis!AG5,INDIRECT("'Output 2'!$Y$4:$Y$"&amp;$C$5))
+SUMIF(INDIRECT("'Output 3'!$H$4:$H$"&amp;$C$6),Analysis!AG5,INDIRECT("'Output 3'!$Y$4:$Y$"&amp;$C$6))
+SUMIF(INDIRECT("'Output 4'!$H$4:$H$"&amp;$C$7),Analysis!AG5,INDIRECT("'Output 4'!$Y$4:$Y$"&amp;$C$7))
+SUMIF('Unplanned Outputs'!$E$4:$E$500,Analysis!AG5,'Unplanned Outputs'!$V$4:$V$500)</f>
        <v>5.83</v>
      </c>
    </row>
    <row r="6" spans="1:36">
      <c r="A6" t="s">
        <v>273</v>
      </c>
      <c r="B6" s="7">
        <f>'Output 3'!A3</f>
        <v>6</v>
      </c>
      <c r="C6" s="7">
        <f t="shared" si="3"/>
        <v>10</v>
      </c>
      <c r="F6" t="str">
        <f>'Output 1'!D6</f>
        <v>O.1.3</v>
      </c>
      <c r="G6" s="4">
        <f>'Output 1'!K$6/'Output 1'!$F$6</f>
        <v>0</v>
      </c>
      <c r="H6" s="4">
        <f>'Output 1'!M$6/'Output 1'!$F$6</f>
        <v>0</v>
      </c>
      <c r="I6" s="4">
        <f>('Output 1'!O$6)/'Output 1'!$F$6</f>
        <v>0</v>
      </c>
      <c r="J6" s="4">
        <f>('Output 1'!Q$6)/'Output 1'!$F$6</f>
        <v>0</v>
      </c>
      <c r="K6" s="4">
        <f>('Output 1'!U$4)/'Output 1'!$F$4</f>
        <v>0</v>
      </c>
      <c r="L6" s="34">
        <f>H$6+J$6</f>
        <v>0</v>
      </c>
      <c r="M6" s="4">
        <f>('Output 1'!S$6)/'Output 1'!$F$6</f>
        <v>0.875</v>
      </c>
      <c r="N6" s="4">
        <f>('Output 1'!U$6)/'Output 1'!$F$6</f>
        <v>0</v>
      </c>
      <c r="O6" s="34">
        <f>L$6+N$6</f>
        <v>0</v>
      </c>
      <c r="Q6" s="31" t="s">
        <v>77</v>
      </c>
      <c r="R6" s="5">
        <f ca="1">SUMIF(INDIRECT("'Output 1'!$H$4:$H$"&amp;$C$4),Analysis!Q6,INDIRECT("'Output 1'!$m$4:$m$"&amp;$C$4))
+SUMIF(INDIRECT("'Output 2'!$H$4:$H$"&amp;$C$5),Analysis!Q6,INDIRECT("'Output 2'!$m$4:$m$"&amp;$C$5))
+SUMIF(INDIRECT("'Output 3'!$H$4:$H$"&amp;$C$6),Analysis!Q6,INDIRECT("'Output 3'!$m$4:$m$"&amp;$C$6))
+SUMIF(INDIRECT("'Output 4'!$H$4:$H$"&amp;$C$7),Analysis!Q6,INDIRECT("'Output 4'!$m$4:$m$"&amp;$C$7))</f>
        <v>0</v>
      </c>
      <c r="S6" s="5">
        <f ca="1">SUMIF(INDIRECT("'Output 1'!$H$4:$H$"&amp;$C$4),Analysis!Q6,INDIRECT("'Output 1'!$Q$4:$Q$"&amp;$C$4))
+SUMIF(INDIRECT("'Output 2'!$H$4:$H$"&amp;$C$5),Analysis!Q6,INDIRECT("'Output 2'!$Q$4:$Q$"&amp;$C$5))
+SUMIF(INDIRECT("'Output 3'!$H$4:$H$"&amp;$C$6),Analysis!Q6,INDIRECT("'Output 3'!$Q$4:$Q$"&amp;$C$6))
+SUMIF(INDIRECT("'Output 4'!$H$4:$H$"&amp;$C$7),Analysis!Q6,INDIRECT("'Output 4'!$Q$4:$Q$"&amp;$C$7))</f>
        <v>26.7</v>
      </c>
      <c r="T6" s="5">
        <f ca="1">SUMIF(INDIRECT("'Output 1'!$H$4:$H$"&amp;$C$4),Analysis!Q6,INDIRECT("'Output 1'!$U$4:$U$"&amp;$C$4))
+SUMIF(INDIRECT("'Output 2'!$H$4:$H$"&amp;$C$5),Analysis!Q6,INDIRECT("'Output 2'!$U$4:$U$"&amp;$C$5))
+SUMIF(INDIRECT("'Output 3'!$H$4:$H$"&amp;$C$6),Analysis!Q6,INDIRECT("'Output 3'!$U$4:$U$"&amp;$C$6))
+SUMIF(INDIRECT("'Output 4'!$H$4:$H$"&amp;$C$7),Analysis!Q6,INDIRECT("'Output 4'!$U$4:$U$"&amp;$C$7))</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26.7</v>
      </c>
      <c r="AA6" s="37">
        <f t="shared" si="1"/>
        <v>0</v>
      </c>
      <c r="AB6" s="52">
        <f t="shared" ca="1" si="2"/>
        <v>26.7</v>
      </c>
      <c r="AC6" s="61">
        <f ca="1">SUMIF(INDIRECT("'Output 1'!$H$5:$H$"&amp;$C$4),Analysis!$Q6,INDIRECT("'Output 1'!$F$5:$F$"&amp;$C$4))
+SUMIF(INDIRECT("'Output 2'!$H$5:$H$"&amp;$C$5),Analysis!$Q6,INDIRECT("'Output 2'!$F$5:$F$"&amp;$C$5))
+SUMIF(INDIRECT("'Output 3'!$H$5:$H$"&amp;$C$6),Analysis!$Q6,INDIRECT("'Output 3'!$F$5:$F$"&amp;$C$6))
+SUMIF(INDIRECT("'Output 4'!$H$5:$H$"&amp;$C$7),Analysis!$Q6,INDIRECT("'Output 4'!$F$5:$F$"&amp;$C$7))</f>
        <v>26.7</v>
      </c>
      <c r="AG6" s="31" t="s">
        <v>77</v>
      </c>
      <c r="AH6" s="5">
        <f ca="1">SUMIF(INDIRECT("'Output 1'!$H$4:$H$"&amp;$C$4),Analysis!AG6,INDIRECT("'Output 1'!$m$4:$m$"&amp;$C$4))+SUMIF(INDIRECT("'Output 1'!$H$4:$H$"&amp;$C$4),Analysis!AG6,INDIRECT("'Output 1'!$q$4:$q$"&amp;$C$4))
+SUMIF(INDIRECT("'Output 2'!$H$4:$H$"&amp;$C$5),Analysis!AG6,INDIRECT("'Output 2'!$m$4:$m$"&amp;$C$5))+SUMIF(INDIRECT("'Output 2'!$H$4:$H$"&amp;$C$5),Analysis!AG6,INDIRECT("'Output 2'!$q$4:$q$"&amp;$C$5))
+SUMIF(INDIRECT("'Output 3'!$H$4:$H$"&amp;$C$6),Analysis!AG6,INDIRECT("'Output 3'!$m$4:$m$"&amp;$C$6))+SUMIF(INDIRECT("'Output 3'!$H$4:$H$"&amp;$C$6),Analysis!AG6,INDIRECT("'Output 3'!$q$4:$q$"&amp;$C$6))
+SUMIF(INDIRECT("'Output 4'!$H$4:$H$"&amp;$C$7),Analysis!AG6,INDIRECT("'Output 4'!$m$4:$m$"&amp;$C$7))+SUMIF(INDIRECT("'Output 4'!$H$4:$H$"&amp;$C$7),Analysis!AG6,INDIRECT("'Output 4'!$q$4:$q$"&amp;$C$7))
+SUMIF('Unplanned Outputs'!$E$4:$E$500,Analysis!Q6,'Unplanned Outputs'!$J$4:$J$500)+SUMIF('Unplanned Outputs'!$E$4:$E$500,Analysis!Q6,'Unplanned Outputs'!$N$4:$N$500)</f>
        <v>26.7</v>
      </c>
      <c r="AI6" s="5">
        <f ca="1">SUMIF(INDIRECT("'Output 1'!$H$4:$H$"&amp;$C$4),Analysis!AG6,INDIRECT("'Output 1'!$U$4:$U$"&amp;$C$4))
+SUMIF(INDIRECT("'Output 2'!$H$4:$H$"&amp;$C$5),Analysis!AG6,INDIRECT("'Output 2'!$U$4:$U$"&amp;$C$5))
+SUMIF(INDIRECT("'Output 3'!$H$4:$H$"&amp;$C$6),Analysis!AG6,INDIRECT("'Output 3'!$U$4:$U$"&amp;$C$6))
+SUMIF(INDIRECT("'Output 4'!$H$4:$H$"&amp;$C$7),Analysis!AG6,INDIRECT("'Output 4'!$U$4:$U$"&amp;$C$7))
+SUMIF('Unplanned Outputs'!$E$4:$E$500,Analysis!AG6,'Unplanned Outputs'!$R$4:$R$500)</f>
        <v>0</v>
      </c>
      <c r="AJ6" s="5">
        <f ca="1">SUMIF(INDIRECT("'Output 1'!$H$4:$H$"&amp;$C$4),Analysis!AG6,INDIRECT("'Output 1'!$Y$4:$Y$"&amp;$C$4))
+SUMIF(INDIRECT("'Output 2'!$H$4:$H$"&amp;$C$5),Analysis!AG6,INDIRECT("'Output 2'!$Y$4:$Y$"&amp;$C$5))
+SUMIF(INDIRECT("'Output 3'!$H$4:$H$"&amp;$C$6),Analysis!AG6,INDIRECT("'Output 3'!$Y$4:$Y$"&amp;$C$6))
+SUMIF(INDIRECT("'Output 4'!$H$4:$H$"&amp;$C$7),Analysis!AG6,INDIRECT("'Output 4'!$Y$4:$Y$"&amp;$C$7))
+SUMIF('Unplanned Outputs'!$E$4:$E$500,Analysis!AG6,'Unplanned Outputs'!$V$4:$V$500)</f>
        <v>5.83</v>
      </c>
    </row>
    <row r="7" spans="1:36">
      <c r="A7" t="s">
        <v>360</v>
      </c>
      <c r="B7" s="7">
        <f>'Output 4'!A3</f>
        <v>5</v>
      </c>
      <c r="C7" s="7">
        <f t="shared" si="3"/>
        <v>9</v>
      </c>
      <c r="F7" t="str">
        <f>'Output 1'!D7</f>
        <v>O.1.4</v>
      </c>
      <c r="G7" s="4">
        <f>'Output 1'!K$7/'Output 1'!$F$7</f>
        <v>0</v>
      </c>
      <c r="H7" s="4">
        <f>'Output 1'!M$7/'Output 1'!$F$7</f>
        <v>0</v>
      </c>
      <c r="I7" s="4">
        <f>('Output 1'!O$7)/'Output 1'!$F$7</f>
        <v>0</v>
      </c>
      <c r="J7" s="4">
        <f>('Output 1'!Q$7)/'Output 1'!$F$7</f>
        <v>0</v>
      </c>
      <c r="K7" s="4">
        <f>('Output 1'!U$4)/'Output 1'!$F$4</f>
        <v>0</v>
      </c>
      <c r="L7" s="34">
        <f>H$7+J$7</f>
        <v>0</v>
      </c>
      <c r="M7" s="4">
        <f>('Output 1'!S$7)/'Output 1'!$F$7</f>
        <v>0</v>
      </c>
      <c r="N7" s="4">
        <f>('Output 1'!U$7)/'Output 1'!$F$7</f>
        <v>0</v>
      </c>
      <c r="O7" s="34">
        <f>L$7+N$7</f>
        <v>0</v>
      </c>
      <c r="Q7" s="31" t="s">
        <v>633</v>
      </c>
      <c r="R7" s="5">
        <f ca="1">SUMIF(INDIRECT("'Output 1'!$H$4:$H$"&amp;$C$4),Analysis!Q7,INDIRECT("'Output 1'!$m$4:$m$"&amp;$C$4))
+SUMIF(INDIRECT("'Output 2'!$H$4:$H$"&amp;$C$5),Analysis!Q7,INDIRECT("'Output 2'!$m$4:$m$"&amp;$C$5))
+SUMIF(INDIRECT("'Output 3'!$H$4:$H$"&amp;$C$6),Analysis!Q7,INDIRECT("'Output 3'!$m$4:$m$"&amp;$C$6))
+SUMIF(INDIRECT("'Output 4'!$H$4:$H$"&amp;$C$7),Analysis!Q7,INDIRECT("'Output 4'!$m$4:$m$"&amp;$C$7))</f>
        <v>0</v>
      </c>
      <c r="S7" s="5">
        <f ca="1">SUMIF(INDIRECT("'Output 1'!$H$4:$H$"&amp;$C$4),Analysis!Q7,INDIRECT("'Output 1'!$Q$4:$Q$"&amp;$C$4))
+SUMIF(INDIRECT("'Output 2'!$H$4:$H$"&amp;$C$5),Analysis!Q7,INDIRECT("'Output 2'!$Q$4:$Q$"&amp;$C$5))
+SUMIF(INDIRECT("'Output 3'!$H$4:$H$"&amp;$C$6),Analysis!Q7,INDIRECT("'Output 3'!$Q$4:$Q$"&amp;$C$6))
+SUMIF(INDIRECT("'Output 4'!$H$4:$H$"&amp;$C$7),Analysis!Q7,INDIRECT("'Output 4'!$Q$4:$Q$"&amp;$C$7))</f>
        <v>0</v>
      </c>
      <c r="T7" s="5">
        <f ca="1">SUMIF(INDIRECT("'Output 1'!$H$4:$H$"&amp;$C$4),Analysis!Q7,INDIRECT("'Output 1'!$U$4:$U$"&amp;$C$4))
+SUMIF(INDIRECT("'Output 2'!$H$4:$H$"&amp;$C$5),Analysis!Q7,INDIRECT("'Output 2'!$U$4:$U$"&amp;$C$5))
+SUMIF(INDIRECT("'Output 3'!$H$4:$H$"&amp;$C$6),Analysis!Q7,INDIRECT("'Output 3'!$U$4:$U$"&amp;$C$6))
+SUMIF(INDIRECT("'Output 4'!$H$4:$H$"&amp;$C$7),Analysis!Q7,INDIRECT("'Output 4'!$U$4:$U$"&amp;$C$7))</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2">
        <f t="shared" ca="1" si="2"/>
        <v>0</v>
      </c>
      <c r="AC7" s="61">
        <f ca="1">SUMIF(INDIRECT("'Output 1'!$H$5:$H$"&amp;$C$4),Analysis!$Q7,INDIRECT("'Output 1'!$F$5:$F$"&amp;$C$4))
+SUMIF(INDIRECT("'Output 2'!$H$5:$H$"&amp;$C$5),Analysis!$Q7,INDIRECT("'Output 2'!$F$5:$F$"&amp;$C$5))
+SUMIF(INDIRECT("'Output 3'!$H$5:$H$"&amp;$C$6),Analysis!$Q7,INDIRECT("'Output 3'!$F$5:$F$"&amp;$C$6))
+SUMIF(INDIRECT("'Output 4'!$H$5:$H$"&amp;$C$7),Analysis!$Q7,INDIRECT("'Output 4'!$F$5:$F$"&amp;$C$7))</f>
        <v>0</v>
      </c>
      <c r="AG7" s="31" t="s">
        <v>633</v>
      </c>
      <c r="AH7" s="5">
        <f ca="1">SUMIF(INDIRECT("'Output 1'!$H$4:$H$"&amp;$C$4),Analysis!AG7,INDIRECT("'Output 1'!$m$4:$m$"&amp;$C$4))+SUMIF(INDIRECT("'Output 1'!$H$4:$H$"&amp;$C$4),Analysis!AG7,INDIRECT("'Output 1'!$q$4:$q$"&amp;$C$4))
+SUMIF(INDIRECT("'Output 2'!$H$4:$H$"&amp;$C$5),Analysis!AG7,INDIRECT("'Output 2'!$m$4:$m$"&amp;$C$5))+SUMIF(INDIRECT("'Output 2'!$H$4:$H$"&amp;$C$5),Analysis!AG7,INDIRECT("'Output 2'!$q$4:$q$"&amp;$C$5))
+SUMIF(INDIRECT("'Output 3'!$H$4:$H$"&amp;$C$6),Analysis!AG7,INDIRECT("'Output 3'!$m$4:$m$"&amp;$C$6))+SUMIF(INDIRECT("'Output 3'!$H$4:$H$"&amp;$C$6),Analysis!AG7,INDIRECT("'Output 3'!$q$4:$q$"&amp;$C$6))
+SUMIF(INDIRECT("'Output 4'!$H$4:$H$"&amp;$C$7),Analysis!AG7,INDIRECT("'Output 4'!$m$4:$m$"&amp;$C$7))+SUMIF(INDIRECT("'Output 4'!$H$4:$H$"&amp;$C$7),Analysis!AG7,INDIRECT("'Output 4'!$q$4:$q$"&amp;$C$7))
+SUMIF('Unplanned Outputs'!$E$4:$E$500,Analysis!Q7,'Unplanned Outputs'!$J$4:$J$500)+SUMIF('Unplanned Outputs'!$E$4:$E$500,Analysis!Q7,'Unplanned Outputs'!$N$4:$N$500)</f>
        <v>0</v>
      </c>
      <c r="AI7" s="5">
        <f ca="1">SUMIF(INDIRECT("'Output 1'!$H$4:$H$"&amp;$C$4),Analysis!AG7,INDIRECT("'Output 1'!$U$4:$U$"&amp;$C$4))
+SUMIF(INDIRECT("'Output 2'!$H$4:$H$"&amp;$C$5),Analysis!AG7,INDIRECT("'Output 2'!$U$4:$U$"&amp;$C$5))
+SUMIF(INDIRECT("'Output 3'!$H$4:$H$"&amp;$C$6),Analysis!AG7,INDIRECT("'Output 3'!$U$4:$U$"&amp;$C$6))
+SUMIF(INDIRECT("'Output 4'!$H$4:$H$"&amp;$C$7),Analysis!AG7,INDIRECT("'Output 4'!$U$4:$U$"&amp;$C$7))
+SUMIF('Unplanned Outputs'!$E$4:$E$500,Analysis!AG7,'Unplanned Outputs'!$R$4:$R$500)</f>
        <v>0</v>
      </c>
      <c r="AJ7" s="5">
        <f ca="1">SUMIF(INDIRECT("'Output 1'!$H$4:$H$"&amp;$C$4),Analysis!AG7,INDIRECT("'Output 1'!$Y$4:$Y$"&amp;$C$4))
+SUMIF(INDIRECT("'Output 2'!$H$4:$H$"&amp;$C$5),Analysis!AG7,INDIRECT("'Output 2'!$Y$4:$Y$"&amp;$C$5))
+SUMIF(INDIRECT("'Output 3'!$H$4:$H$"&amp;$C$6),Analysis!AG7,INDIRECT("'Output 3'!$Y$4:$Y$"&amp;$C$6))
+SUMIF(INDIRECT("'Output 4'!$H$4:$H$"&amp;$C$7),Analysis!AG7,INDIRECT("'Output 4'!$Y$4:$Y$"&amp;$C$7))
+SUMIF('Unplanned Outputs'!$E$4:$E$500,Analysis!AG7,'Unplanned Outputs'!$V$4:$V$500)</f>
        <v>0</v>
      </c>
    </row>
    <row r="8" spans="1:36">
      <c r="A8" t="s">
        <v>634</v>
      </c>
      <c r="B8" s="7" t="e">
        <f>#REF!</f>
        <v>#REF!</v>
      </c>
      <c r="C8" s="7" t="e">
        <f t="shared" si="3"/>
        <v>#REF!</v>
      </c>
      <c r="E8" t="str">
        <f>'Output 2'!$B$4</f>
        <v>O.2</v>
      </c>
      <c r="F8" t="str">
        <f>'Output 2'!$D$4</f>
        <v>O.2.1</v>
      </c>
      <c r="G8" s="4">
        <f>'Output 2'!$K$4/'Output 2'!$F$4</f>
        <v>1</v>
      </c>
      <c r="H8" s="4">
        <f>'Output 2'!M$4/'Output 2'!$F$4</f>
        <v>1</v>
      </c>
      <c r="I8" s="4">
        <f>('Output 2'!O$4)/'Output 2'!$F$4</f>
        <v>1</v>
      </c>
      <c r="J8" s="4">
        <f>('Output 2'!Q$4)/'Output 2'!$F$4</f>
        <v>0</v>
      </c>
      <c r="K8" s="4">
        <f>('Output 1'!U$4)/'Output 1'!$F$4</f>
        <v>0</v>
      </c>
      <c r="L8" s="34">
        <f>H8+J8</f>
        <v>1</v>
      </c>
      <c r="M8" s="4">
        <f>('Output 2'!S$4)/'Output 2'!$F$4</f>
        <v>0</v>
      </c>
      <c r="N8" s="4">
        <f>('Output 2'!U$4)/'Output 2'!$F$4</f>
        <v>0</v>
      </c>
      <c r="O8" s="34">
        <f>L8+N8</f>
        <v>1</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f>
        <v>0</v>
      </c>
      <c r="S8" s="5">
        <f ca="1">SUMIF(INDIRECT("'Output 1'!$H$4:$H$"&amp;$C$4),Analysis!Q8,INDIRECT("'Output 1'!$Q$4:$Q$"&amp;$C$4))
+SUMIF(INDIRECT("'Output 2'!$H$4:$H$"&amp;$C$5),Analysis!Q8,INDIRECT("'Output 2'!$Q$4:$Q$"&amp;$C$5))
+SUMIF(INDIRECT("'Output 3'!$H$4:$H$"&amp;$C$6),Analysis!Q8,INDIRECT("'Output 3'!$Q$4:$Q$"&amp;$C$6))
+SUMIF(INDIRECT("'Output 4'!$H$4:$H$"&amp;$C$7),Analysis!Q8,INDIRECT("'Output 4'!$Q$4:$Q$"&amp;$C$7))</f>
        <v>0</v>
      </c>
      <c r="T8" s="5">
        <f ca="1">SUMIF(INDIRECT("'Output 1'!$H$4:$H$"&amp;$C$4),Analysis!Q8,INDIRECT("'Output 1'!$U$4:$U$"&amp;$C$4))
+SUMIF(INDIRECT("'Output 2'!$H$4:$H$"&amp;$C$5),Analysis!Q8,INDIRECT("'Output 2'!$U$4:$U$"&amp;$C$5))
+SUMIF(INDIRECT("'Output 3'!$H$4:$H$"&amp;$C$6),Analysis!Q8,INDIRECT("'Output 3'!$U$4:$U$"&amp;$C$6))
+SUMIF(INDIRECT("'Output 4'!$H$4:$H$"&amp;$C$7),Analysis!Q8,INDIRECT("'Output 4'!$U$4:$U$"&amp;$C$7))</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2">
        <f t="shared" ca="1" si="2"/>
        <v>0</v>
      </c>
      <c r="AC8" s="61">
        <f ca="1">SUMIF(INDIRECT("'Output 1'!$H$5:$H$"&amp;$C$4),Analysis!$Q8,INDIRECT("'Output 1'!$F$5:$F$"&amp;$C$4))
+SUMIF(INDIRECT("'Output 2'!$H$5:$H$"&amp;$C$5),Analysis!$Q8,INDIRECT("'Output 2'!$F$5:$F$"&amp;$C$5))
+SUMIF(INDIRECT("'Output 3'!$H$5:$H$"&amp;$C$6),Analysis!$Q8,INDIRECT("'Output 3'!$F$5:$F$"&amp;$C$6))
+SUMIF(INDIRECT("'Output 4'!$H$5:$H$"&amp;$C$7),Analysis!$Q8,INDIRECT("'Output 4'!$F$5:$F$"&amp;$C$7))</f>
        <v>0</v>
      </c>
      <c r="AG8" s="31">
        <v>1.2</v>
      </c>
      <c r="AH8" s="5">
        <f ca="1">SUMIF(INDIRECT("'Output 1'!$H$4:$H$"&amp;$C$4),Analysis!AG8,INDIRECT("'Output 1'!$m$4:$m$"&amp;$C$4))+SUMIF(INDIRECT("'Output 1'!$H$4:$H$"&amp;$C$4),Analysis!AG8,INDIRECT("'Output 1'!$q$4:$q$"&amp;$C$4))
+SUMIF(INDIRECT("'Output 2'!$H$4:$H$"&amp;$C$5),Analysis!AG8,INDIRECT("'Output 2'!$m$4:$m$"&amp;$C$5))+SUMIF(INDIRECT("'Output 2'!$H$4:$H$"&amp;$C$5),Analysis!AG8,INDIRECT("'Output 2'!$q$4:$q$"&amp;$C$5))
+SUMIF(INDIRECT("'Output 3'!$H$4:$H$"&amp;$C$6),Analysis!AG8,INDIRECT("'Output 3'!$m$4:$m$"&amp;$C$6))+SUMIF(INDIRECT("'Output 3'!$H$4:$H$"&amp;$C$6),Analysis!AG8,INDIRECT("'Output 3'!$q$4:$q$"&amp;$C$6))
+SUMIF(INDIRECT("'Output 4'!$H$4:$H$"&amp;$C$7),Analysis!AG8,INDIRECT("'Output 4'!$m$4:$m$"&amp;$C$7))+SUMIF(INDIRECT("'Output 4'!$H$4:$H$"&amp;$C$7),Analysis!AG8,INDIRECT("'Output 4'!$q$4:$q$"&amp;$C$7))
+SUMIF('Unplanned Outputs'!$E$4:$E$500,Analysis!Q8,'Unplanned Outputs'!$J$4:$J$500)+SUMIF('Unplanned Outputs'!$E$4:$E$500,Analysis!Q8,'Unplanned Outputs'!$N$4:$N$500)</f>
        <v>0</v>
      </c>
      <c r="AI8" s="5">
        <f ca="1">SUMIF(INDIRECT("'Output 1'!$H$4:$H$"&amp;$C$4),Analysis!AG8,INDIRECT("'Output 1'!$U$4:$U$"&amp;$C$4))
+SUMIF(INDIRECT("'Output 2'!$H$4:$H$"&amp;$C$5),Analysis!AG8,INDIRECT("'Output 2'!$U$4:$U$"&amp;$C$5))
+SUMIF(INDIRECT("'Output 3'!$H$4:$H$"&amp;$C$6),Analysis!AG8,INDIRECT("'Output 3'!$U$4:$U$"&amp;$C$6))
+SUMIF(INDIRECT("'Output 4'!$H$4:$H$"&amp;$C$7),Analysis!AG8,INDIRECT("'Output 4'!$U$4:$U$"&amp;$C$7))
+SUMIF('Unplanned Outputs'!$E$4:$E$500,Analysis!AG8,'Unplanned Outputs'!$R$4:$R$500)</f>
        <v>0</v>
      </c>
      <c r="AJ8" s="5">
        <f ca="1">SUMIF(INDIRECT("'Output 1'!$H$4:$H$"&amp;$C$4),Analysis!AG8,INDIRECT("'Output 1'!$Y$4:$Y$"&amp;$C$4))
+SUMIF(INDIRECT("'Output 2'!$H$4:$H$"&amp;$C$5),Analysis!AG8,INDIRECT("'Output 2'!$Y$4:$Y$"&amp;$C$5))
+SUMIF(INDIRECT("'Output 3'!$H$4:$H$"&amp;$C$6),Analysis!AG8,INDIRECT("'Output 3'!$Y$4:$Y$"&amp;$C$6))
+SUMIF(INDIRECT("'Output 4'!$H$4:$H$"&amp;$C$7),Analysis!AG8,INDIRECT("'Output 4'!$Y$4:$Y$"&amp;$C$7))
+SUMIF('Unplanned Outputs'!$E$4:$E$500,Analysis!AG8,'Unplanned Outputs'!$V$4:$V$500)</f>
        <v>0</v>
      </c>
    </row>
    <row r="9" spans="1:36">
      <c r="A9" t="s">
        <v>635</v>
      </c>
      <c r="B9" s="7" t="e">
        <f>#REF!</f>
        <v>#REF!</v>
      </c>
      <c r="C9" s="7" t="e">
        <f t="shared" si="3"/>
        <v>#REF!</v>
      </c>
      <c r="F9" t="str">
        <f>'Output 2'!$D$5</f>
        <v>O.2.2</v>
      </c>
      <c r="G9" s="4" t="e">
        <f>'Output 2'!K$5/'Output 2'!$F$5</f>
        <v>#DIV/0!</v>
      </c>
      <c r="H9" s="4" t="e">
        <f>'Output 2'!M$5/'Output 2'!$F$5</f>
        <v>#DIV/0!</v>
      </c>
      <c r="I9" s="4" t="e">
        <f>('Output 2'!O$5)/'Output 2'!$F$5</f>
        <v>#DIV/0!</v>
      </c>
      <c r="J9" s="4" t="e">
        <f>('Output 2'!Q$5)/'Output 2'!$F$5</f>
        <v>#DIV/0!</v>
      </c>
      <c r="K9" s="4">
        <f>('Output 1'!U$4)/'Output 1'!$F$4</f>
        <v>0</v>
      </c>
      <c r="L9" s="34" t="e">
        <f t="shared" ref="L9:L34" si="6">H9+J9</f>
        <v>#DIV/0!</v>
      </c>
      <c r="M9" s="4" t="e">
        <f>('Output 2'!S$5)/'Output 2'!$F$5</f>
        <v>#DIV/0!</v>
      </c>
      <c r="N9" s="4" t="e">
        <f>('Output 2'!U$5)/'Output 2'!$F$5</f>
        <v>#DIV/0!</v>
      </c>
      <c r="O9" s="34" t="e">
        <f t="shared" ref="O9:O25" si="7">L9+N9</f>
        <v>#DIV/0!</v>
      </c>
      <c r="Q9" s="31" t="s">
        <v>84</v>
      </c>
      <c r="R9" s="5">
        <f ca="1">SUMIF(INDIRECT("'Output 1'!$H$4:$H$"&amp;$C$4),Analysis!Q9,INDIRECT("'Output 1'!$m$4:$m$"&amp;$C$4))
+SUMIF(INDIRECT("'Output 2'!$H$4:$H$"&amp;$C$5),Analysis!Q9,INDIRECT("'Output 2'!$m$4:$m$"&amp;$C$5))
+SUMIF(INDIRECT("'Output 3'!$H$4:$H$"&amp;$C$6),Analysis!Q9,INDIRECT("'Output 3'!$m$4:$m$"&amp;$C$6))
+SUMIF(INDIRECT("'Output 4'!$H$4:$H$"&amp;$C$7),Analysis!Q9,INDIRECT("'Output 4'!$m$4:$m$"&amp;$C$7))</f>
        <v>0</v>
      </c>
      <c r="S9" s="5">
        <f ca="1">SUMIF(INDIRECT("'Output 1'!$H$4:$H$"&amp;$C$4),Analysis!Q9,INDIRECT("'Output 1'!$Q$4:$Q$"&amp;$C$4))
+SUMIF(INDIRECT("'Output 2'!$H$4:$H$"&amp;$C$5),Analysis!Q9,INDIRECT("'Output 2'!$Q$4:$Q$"&amp;$C$5))
+SUMIF(INDIRECT("'Output 3'!$H$4:$H$"&amp;$C$6),Analysis!Q9,INDIRECT("'Output 3'!$Q$4:$Q$"&amp;$C$6))
+SUMIF(INDIRECT("'Output 4'!$H$4:$H$"&amp;$C$7),Analysis!Q9,INDIRECT("'Output 4'!$Q$4:$Q$"&amp;$C$7))</f>
        <v>0</v>
      </c>
      <c r="T9" s="5">
        <f ca="1">SUMIF(INDIRECT("'Output 1'!$H$4:$H$"&amp;$C$4),Analysis!Q9,INDIRECT("'Output 1'!$U$4:$U$"&amp;$C$4))
+SUMIF(INDIRECT("'Output 2'!$H$4:$H$"&amp;$C$5),Analysis!Q9,INDIRECT("'Output 2'!$U$4:$U$"&amp;$C$5))
+SUMIF(INDIRECT("'Output 3'!$H$4:$H$"&amp;$C$6),Analysis!Q9,INDIRECT("'Output 3'!$U$4:$U$"&amp;$C$6))
+SUMIF(INDIRECT("'Output 4'!$H$4:$H$"&amp;$C$7),Analysis!Q9,INDIRECT("'Output 4'!$U$4:$U$"&amp;$C$7))</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2">
        <f t="shared" ca="1" si="2"/>
        <v>0</v>
      </c>
      <c r="AC9" s="61">
        <f ca="1">SUMIF(INDIRECT("'Output 1'!$H$5:$H$"&amp;$C$4),Analysis!$Q9,INDIRECT("'Output 1'!$F$5:$F$"&amp;$C$4))
+SUMIF(INDIRECT("'Output 2'!$H$5:$H$"&amp;$C$5),Analysis!$Q9,INDIRECT("'Output 2'!$F$5:$F$"&amp;$C$5))
+SUMIF(INDIRECT("'Output 3'!$H$5:$H$"&amp;$C$6),Analysis!$Q9,INDIRECT("'Output 3'!$F$5:$F$"&amp;$C$6))
+SUMIF(INDIRECT("'Output 4'!$H$5:$H$"&amp;$C$7),Analysis!$Q9,INDIRECT("'Output 4'!$F$5:$F$"&amp;$C$7))</f>
        <v>8</v>
      </c>
      <c r="AG9" s="31" t="s">
        <v>84</v>
      </c>
      <c r="AH9" s="5">
        <f ca="1">SUMIF(INDIRECT("'Output 1'!$H$4:$H$"&amp;$C$4),Analysis!AG9,INDIRECT("'Output 1'!$m$4:$m$"&amp;$C$4))+SUMIF(INDIRECT("'Output 1'!$H$4:$H$"&amp;$C$4),Analysis!AG9,INDIRECT("'Output 1'!$q$4:$q$"&amp;$C$4))
+SUMIF(INDIRECT("'Output 2'!$H$4:$H$"&amp;$C$5),Analysis!AG9,INDIRECT("'Output 2'!$m$4:$m$"&amp;$C$5))+SUMIF(INDIRECT("'Output 2'!$H$4:$H$"&amp;$C$5),Analysis!AG9,INDIRECT("'Output 2'!$q$4:$q$"&amp;$C$5))
+SUMIF(INDIRECT("'Output 3'!$H$4:$H$"&amp;$C$6),Analysis!AG9,INDIRECT("'Output 3'!$m$4:$m$"&amp;$C$6))+SUMIF(INDIRECT("'Output 3'!$H$4:$H$"&amp;$C$6),Analysis!AG9,INDIRECT("'Output 3'!$q$4:$q$"&amp;$C$6))
+SUMIF(INDIRECT("'Output 4'!$H$4:$H$"&amp;$C$7),Analysis!AG9,INDIRECT("'Output 4'!$m$4:$m$"&amp;$C$7))+SUMIF(INDIRECT("'Output 4'!$H$4:$H$"&amp;$C$7),Analysis!AG9,INDIRECT("'Output 4'!$q$4:$q$"&amp;$C$7))
+SUMIF('Unplanned Outputs'!$E$4:$E$500,Analysis!Q9,'Unplanned Outputs'!$J$4:$J$500)+SUMIF('Unplanned Outputs'!$E$4:$E$500,Analysis!Q9,'Unplanned Outputs'!$N$4:$N$500)</f>
        <v>0</v>
      </c>
      <c r="AI9" s="5">
        <f ca="1">SUMIF(INDIRECT("'Output 1'!$H$4:$H$"&amp;$C$4),Analysis!AG9,INDIRECT("'Output 1'!$U$4:$U$"&amp;$C$4))
+SUMIF(INDIRECT("'Output 2'!$H$4:$H$"&amp;$C$5),Analysis!AG9,INDIRECT("'Output 2'!$U$4:$U$"&amp;$C$5))
+SUMIF(INDIRECT("'Output 3'!$H$4:$H$"&amp;$C$6),Analysis!AG9,INDIRECT("'Output 3'!$U$4:$U$"&amp;$C$6))
+SUMIF(INDIRECT("'Output 4'!$H$4:$H$"&amp;$C$7),Analysis!AG9,INDIRECT("'Output 4'!$U$4:$U$"&amp;$C$7))
+SUMIF('Unplanned Outputs'!$E$4:$E$500,Analysis!AG9,'Unplanned Outputs'!$R$4:$R$500)</f>
        <v>0</v>
      </c>
      <c r="AJ9" s="5">
        <f ca="1">SUMIF(INDIRECT("'Output 1'!$H$4:$H$"&amp;$C$4),Analysis!AG9,INDIRECT("'Output 1'!$Y$4:$Y$"&amp;$C$4))
+SUMIF(INDIRECT("'Output 2'!$H$4:$H$"&amp;$C$5),Analysis!AG9,INDIRECT("'Output 2'!$Y$4:$Y$"&amp;$C$5))
+SUMIF(INDIRECT("'Output 3'!$H$4:$H$"&amp;$C$6),Analysis!AG9,INDIRECT("'Output 3'!$Y$4:$Y$"&amp;$C$6))
+SUMIF(INDIRECT("'Output 4'!$H$4:$H$"&amp;$C$7),Analysis!AG9,INDIRECT("'Output 4'!$Y$4:$Y$"&amp;$C$7))
+SUMIF('Unplanned Outputs'!$E$4:$E$500,Analysis!AG9,'Unplanned Outputs'!$V$4:$V$500)</f>
        <v>1</v>
      </c>
    </row>
    <row r="10" spans="1:36">
      <c r="A10" t="s">
        <v>552</v>
      </c>
      <c r="B10" s="7">
        <f>'Output 7'!A3</f>
        <v>3</v>
      </c>
      <c r="C10" s="7">
        <f t="shared" si="3"/>
        <v>7</v>
      </c>
      <c r="F10" t="str">
        <f>'Output 2'!$D$6</f>
        <v>O.2.3</v>
      </c>
      <c r="G10" s="4" t="e">
        <f>'Output 2'!K$6/'Output 2'!$F$6</f>
        <v>#DIV/0!</v>
      </c>
      <c r="H10" s="4" t="e">
        <f>'Output 2'!M$6/'Output 2'!$F$6</f>
        <v>#DIV/0!</v>
      </c>
      <c r="I10" s="4" t="e">
        <f>('Output 2'!O$6)/'Output 2'!$F$6</f>
        <v>#DIV/0!</v>
      </c>
      <c r="J10" s="4" t="e">
        <f>('Output 2'!Q$6)/'Output 2'!$F$6</f>
        <v>#DIV/0!</v>
      </c>
      <c r="K10" s="4">
        <f>('Output 1'!U$4)/'Output 1'!$F$4</f>
        <v>0</v>
      </c>
      <c r="L10" s="34" t="e">
        <f t="shared" si="6"/>
        <v>#DIV/0!</v>
      </c>
      <c r="M10" s="4" t="e">
        <f>('Output 2'!S$6)/'Output 2'!$F$6</f>
        <v>#DIV/0!</v>
      </c>
      <c r="N10" s="4" t="e">
        <f>('Output 2'!U$6)/'Output 2'!$F$6</f>
        <v>#DIV/0!</v>
      </c>
      <c r="O10" s="34" t="e">
        <f t="shared" si="7"/>
        <v>#DIV/0!</v>
      </c>
      <c r="Q10" s="31" t="s">
        <v>88</v>
      </c>
      <c r="R10" s="5">
        <f ca="1">SUMIF(INDIRECT("'Output 1'!$H$4:$H$"&amp;$C$4),Analysis!Q10,INDIRECT("'Output 1'!$m$4:$m$"&amp;$C$4))
+SUMIF(INDIRECT("'Output 2'!$H$4:$H$"&amp;$C$5),Analysis!Q10,INDIRECT("'Output 2'!$m$4:$m$"&amp;$C$5))
+SUMIF(INDIRECT("'Output 3'!$H$4:$H$"&amp;$C$6),Analysis!Q10,INDIRECT("'Output 3'!$m$4:$m$"&amp;$C$6))
+SUMIF(INDIRECT("'Output 4'!$H$4:$H$"&amp;$C$7),Analysis!Q10,INDIRECT("'Output 4'!$m$4:$m$"&amp;$C$7))</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2">
        <f t="shared" ca="1" si="2"/>
        <v>0</v>
      </c>
      <c r="AC10" s="61">
        <f ca="1">SUMIF(INDIRECT("'Output 1'!$H$5:$H$"&amp;$C$4),Analysis!$Q10,INDIRECT("'Output 1'!$F$5:$F$"&amp;$C$4))
+SUMIF(INDIRECT("'Output 2'!$H$5:$H$"&amp;$C$5),Analysis!$Q10,INDIRECT("'Output 2'!$F$5:$F$"&amp;$C$5))
+SUMIF(INDIRECT("'Output 3'!$H$5:$H$"&amp;$C$6),Analysis!$Q10,INDIRECT("'Output 3'!$F$5:$F$"&amp;$C$6))
+SUMIF(INDIRECT("'Output 4'!$H$5:$H$"&amp;$C$7),Analysis!$Q10,INDIRECT("'Output 4'!$F$5:$F$"&amp;$C$7))</f>
        <v>8</v>
      </c>
      <c r="AG10" s="31" t="s">
        <v>88</v>
      </c>
      <c r="AH10" s="5">
        <f ca="1">SUMIF(INDIRECT("'Output 1'!$H$4:$H$"&amp;$C$4),Analysis!AG10,INDIRECT("'Output 1'!$m$4:$m$"&amp;$C$4))+SUMIF(INDIRECT("'Output 1'!$H$4:$H$"&amp;$C$4),Analysis!AG10,INDIRECT("'Output 1'!$q$4:$q$"&amp;$C$4))
+SUMIF(INDIRECT("'Output 2'!$H$4:$H$"&amp;$C$5),Analysis!AG10,INDIRECT("'Output 2'!$m$4:$m$"&amp;$C$5))+SUMIF(INDIRECT("'Output 2'!$H$4:$H$"&amp;$C$5),Analysis!AG10,INDIRECT("'Output 2'!$q$4:$q$"&amp;$C$5))
+SUMIF(INDIRECT("'Output 3'!$H$4:$H$"&amp;$C$6),Analysis!AG10,INDIRECT("'Output 3'!$m$4:$m$"&amp;$C$6))+SUMIF(INDIRECT("'Output 3'!$H$4:$H$"&amp;$C$6),Analysis!AG10,INDIRECT("'Output 3'!$q$4:$q$"&amp;$C$6))
+SUMIF(INDIRECT("'Output 4'!$H$4:$H$"&amp;$C$7),Analysis!AG10,INDIRECT("'Output 4'!$m$4:$m$"&amp;$C$7))+SUMIF(INDIRECT("'Output 4'!$H$4:$H$"&amp;$C$7),Analysis!AG10,INDIRECT("'Output 4'!$q$4:$q$"&amp;$C$7))
+SUMIF('Unplanned Outputs'!$E$4:$E$500,Analysis!Q10,'Unplanned Outputs'!$J$4:$J$500)+SUMIF('Unplanned Outputs'!$E$4:$E$500,Analysis!Q10,'Unplanned Outputs'!$N$4:$N$500)</f>
        <v>0</v>
      </c>
      <c r="AI10" s="5">
        <f ca="1">SUMIF(INDIRECT("'Output 1'!$H$4:$H$"&amp;$C$4),Analysis!AG10,INDIRECT("'Output 1'!$U$4:$U$"&amp;$C$4))
+SUMIF(INDIRECT("'Output 2'!$H$4:$H$"&amp;$C$5),Analysis!AG10,INDIRECT("'Output 2'!$U$4:$U$"&amp;$C$5))
+SUMIF(INDIRECT("'Output 3'!$H$4:$H$"&amp;$C$6),Analysis!AG10,INDIRECT("'Output 3'!$U$4:$U$"&amp;$C$6))
+SUMIF(INDIRECT("'Output 4'!$H$4:$H$"&amp;$C$7),Analysis!AG10,INDIRECT("'Output 4'!$U$4:$U$"&amp;$C$7))
+SUMIF('Unplanned Outputs'!$E$4:$E$500,Analysis!AG10,'Unplanned Outputs'!$R$4:$R$500)</f>
        <v>0</v>
      </c>
      <c r="AJ10" s="5">
        <f ca="1">SUMIF(INDIRECT("'Output 1'!$H$4:$H$"&amp;$C$4),Analysis!AG10,INDIRECT("'Output 1'!$Y$4:$Y$"&amp;$C$4))
+SUMIF(INDIRECT("'Output 2'!$H$4:$H$"&amp;$C$5),Analysis!AG10,INDIRECT("'Output 2'!$Y$4:$Y$"&amp;$C$5))
+SUMIF(INDIRECT("'Output 3'!$H$4:$H$"&amp;$C$6),Analysis!AG10,INDIRECT("'Output 3'!$Y$4:$Y$"&amp;$C$6))
+SUMIF(INDIRECT("'Output 4'!$H$4:$H$"&amp;$C$7),Analysis!AG10,INDIRECT("'Output 4'!$Y$4:$Y$"&amp;$C$7))
+SUMIF('Unplanned Outputs'!$E$4:$E$500,Analysis!AG10,'Unplanned Outputs'!$V$4:$V$500)</f>
        <v>0</v>
      </c>
    </row>
    <row r="11" spans="1:36">
      <c r="A11" t="s">
        <v>563</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f>('Output 1'!U$4)/'Output 1'!$F$4</f>
        <v>0</v>
      </c>
      <c r="L11" s="34" t="e">
        <f t="shared" si="6"/>
        <v>#DIV/0!</v>
      </c>
      <c r="M11" s="4" t="e">
        <f>('Output 3'!S$4)/'Output 3'!$F$4</f>
        <v>#DIV/0!</v>
      </c>
      <c r="N11" s="4" t="e">
        <f>('Output 3'!U$4)/'Output 3'!$F$4</f>
        <v>#DIV/0!</v>
      </c>
      <c r="O11" s="34" t="e">
        <f t="shared" si="7"/>
        <v>#DIV/0!</v>
      </c>
      <c r="Q11" s="31" t="s">
        <v>636</v>
      </c>
      <c r="R11" s="5">
        <f ca="1">SUMIF(INDIRECT("'Output 1'!$H$4:$H$"&amp;$C$4),Analysis!Q11,INDIRECT("'Output 1'!$m$4:$m$"&amp;$C$4))
+SUMIF(INDIRECT("'Output 2'!$H$4:$H$"&amp;$C$5),Analysis!Q11,INDIRECT("'Output 2'!$m$4:$m$"&amp;$C$5))
+SUMIF(INDIRECT("'Output 3'!$H$4:$H$"&amp;$C$6),Analysis!Q11,INDIRECT("'Output 3'!$m$4:$m$"&amp;$C$6))
+SUMIF(INDIRECT("'Output 4'!$H$4:$H$"&amp;$C$7),Analysis!Q11,INDIRECT("'Output 4'!$m$4:$m$"&amp;$C$7))</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2">
        <f t="shared" ca="1" si="2"/>
        <v>0</v>
      </c>
      <c r="AC11" s="61">
        <f ca="1">SUMIF(INDIRECT("'Output 1'!$H$5:$H$"&amp;$C$4),Analysis!$Q11,INDIRECT("'Output 1'!$F$5:$F$"&amp;$C$4))
+SUMIF(INDIRECT("'Output 2'!$H$5:$H$"&amp;$C$5),Analysis!$Q11,INDIRECT("'Output 2'!$F$5:$F$"&amp;$C$5))
+SUMIF(INDIRECT("'Output 3'!$H$5:$H$"&amp;$C$6),Analysis!$Q11,INDIRECT("'Output 3'!$F$5:$F$"&amp;$C$6))
+SUMIF(INDIRECT("'Output 4'!$H$5:$H$"&amp;$C$7),Analysis!$Q11,INDIRECT("'Output 4'!$F$5:$F$"&amp;$C$7))</f>
        <v>0</v>
      </c>
      <c r="AG11" s="31" t="s">
        <v>636</v>
      </c>
      <c r="AH11" s="5">
        <f ca="1">SUMIF(INDIRECT("'Output 1'!$H$4:$H$"&amp;$C$4),Analysis!AG11,INDIRECT("'Output 1'!$m$4:$m$"&amp;$C$4))+SUMIF(INDIRECT("'Output 1'!$H$4:$H$"&amp;$C$4),Analysis!AG11,INDIRECT("'Output 1'!$q$4:$q$"&amp;$C$4))
+SUMIF(INDIRECT("'Output 2'!$H$4:$H$"&amp;$C$5),Analysis!AG11,INDIRECT("'Output 2'!$m$4:$m$"&amp;$C$5))+SUMIF(INDIRECT("'Output 2'!$H$4:$H$"&amp;$C$5),Analysis!AG11,INDIRECT("'Output 2'!$q$4:$q$"&amp;$C$5))
+SUMIF(INDIRECT("'Output 3'!$H$4:$H$"&amp;$C$6),Analysis!AG11,INDIRECT("'Output 3'!$m$4:$m$"&amp;$C$6))+SUMIF(INDIRECT("'Output 3'!$H$4:$H$"&amp;$C$6),Analysis!AG11,INDIRECT("'Output 3'!$q$4:$q$"&amp;$C$6))
+SUMIF(INDIRECT("'Output 4'!$H$4:$H$"&amp;$C$7),Analysis!AG11,INDIRECT("'Output 4'!$m$4:$m$"&amp;$C$7))+SUMIF(INDIRECT("'Output 4'!$H$4:$H$"&amp;$C$7),Analysis!AG11,INDIRECT("'Output 4'!$q$4:$q$"&amp;$C$7))
+SUMIF('Unplanned Outputs'!$E$4:$E$500,Analysis!Q11,'Unplanned Outputs'!$J$4:$J$500)+SUMIF('Unplanned Outputs'!$E$4:$E$500,Analysis!Q11,'Unplanned Outputs'!$N$4:$N$500)</f>
        <v>0</v>
      </c>
      <c r="AI11" s="5">
        <f ca="1">SUMIF(INDIRECT("'Output 1'!$H$4:$H$"&amp;$C$4),Analysis!AG11,INDIRECT("'Output 1'!$U$4:$U$"&amp;$C$4))
+SUMIF(INDIRECT("'Output 2'!$H$4:$H$"&amp;$C$5),Analysis!AG11,INDIRECT("'Output 2'!$U$4:$U$"&amp;$C$5))
+SUMIF(INDIRECT("'Output 3'!$H$4:$H$"&amp;$C$6),Analysis!AG11,INDIRECT("'Output 3'!$U$4:$U$"&amp;$C$6))
+SUMIF(INDIRECT("'Output 4'!$H$4:$H$"&amp;$C$7),Analysis!AG11,INDIRECT("'Output 4'!$U$4:$U$"&amp;$C$7))
+SUMIF('Unplanned Outputs'!$E$4:$E$500,Analysis!AG11,'Unplanned Outputs'!$R$4:$R$500)</f>
        <v>0</v>
      </c>
      <c r="AJ11" s="5">
        <f ca="1">SUMIF(INDIRECT("'Output 1'!$H$4:$H$"&amp;$C$4),Analysis!AG11,INDIRECT("'Output 1'!$Y$4:$Y$"&amp;$C$4))
+SUMIF(INDIRECT("'Output 2'!$H$4:$H$"&amp;$C$5),Analysis!AG11,INDIRECT("'Output 2'!$Y$4:$Y$"&amp;$C$5))
+SUMIF(INDIRECT("'Output 3'!$H$4:$H$"&amp;$C$6),Analysis!AG11,INDIRECT("'Output 3'!$Y$4:$Y$"&amp;$C$6))
+SUMIF(INDIRECT("'Output 4'!$H$4:$H$"&amp;$C$7),Analysis!AG11,INDIRECT("'Output 4'!$Y$4:$Y$"&amp;$C$7))
+SUMIF('Unplanned Outputs'!$E$4:$E$500,Analysis!AG11,'Unplanned Outputs'!$V$4:$V$500)</f>
        <v>0</v>
      </c>
    </row>
    <row r="12" spans="1:36">
      <c r="A12" t="s">
        <v>571</v>
      </c>
      <c r="B12" s="7">
        <f>'Output 9'!A3</f>
        <v>3</v>
      </c>
      <c r="C12" s="7">
        <f t="shared" si="3"/>
        <v>7</v>
      </c>
      <c r="F12" t="str">
        <f>'Output 3'!$D$5</f>
        <v>O.3.2</v>
      </c>
      <c r="G12" s="4" t="e">
        <f>'Output 3'!K$5/'Output 3'!$F$5</f>
        <v>#DIV/0!</v>
      </c>
      <c r="H12" s="4" t="e">
        <f>'Output 3'!M$5/'Output 3'!$F$5</f>
        <v>#DIV/0!</v>
      </c>
      <c r="I12" s="4" t="e">
        <f>('Output 3'!Q$5)/'Output 3'!$F$5</f>
        <v>#DIV/0!</v>
      </c>
      <c r="J12" s="4" t="e">
        <f>('Output 3'!$Q$5)/'Output 3'!$F$5</f>
        <v>#DIV/0!</v>
      </c>
      <c r="K12" s="4">
        <f>('Output 1'!U$4)/'Output 1'!$F$4</f>
        <v>0</v>
      </c>
      <c r="L12" s="34" t="e">
        <f t="shared" si="6"/>
        <v>#DIV/0!</v>
      </c>
      <c r="M12" s="4" t="e">
        <f>('Output 3'!S$5)/'Output 3'!$F$5</f>
        <v>#DIV/0!</v>
      </c>
      <c r="N12" s="4" t="e">
        <f>('Output 3'!U$5)/'Output 3'!$F$5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2">
        <f t="shared" ca="1" si="2"/>
        <v>0</v>
      </c>
      <c r="AC12" s="61">
        <f ca="1">SUMIF(INDIRECT("'Output 1'!$H$5:$H$"&amp;$C$4),Analysis!$Q12,INDIRECT("'Output 1'!$F$5:$F$"&amp;$C$4))
+SUMIF(INDIRECT("'Output 2'!$H$5:$H$"&amp;$C$5),Analysis!$Q12,INDIRECT("'Output 2'!$F$5:$F$"&amp;$C$5))
+SUMIF(INDIRECT("'Output 3'!$H$5:$H$"&amp;$C$6),Analysis!$Q12,INDIRECT("'Output 3'!$F$5:$F$"&amp;$C$6))
+SUMIF(INDIRECT("'Output 4'!$H$5:$H$"&amp;$C$7),Analysis!$Q12,INDIRECT("'Output 4'!$F$5:$F$"&amp;$C$7))</f>
        <v>0</v>
      </c>
      <c r="AG12" s="31">
        <v>1.3</v>
      </c>
      <c r="AH12" s="5">
        <f ca="1">SUMIF(INDIRECT("'Output 1'!$H$4:$H$"&amp;$C$4),Analysis!AG12,INDIRECT("'Output 1'!$m$4:$m$"&amp;$C$4))+SUMIF(INDIRECT("'Output 1'!$H$4:$H$"&amp;$C$4),Analysis!AG12,INDIRECT("'Output 1'!$q$4:$q$"&amp;$C$4))
+SUMIF(INDIRECT("'Output 2'!$H$4:$H$"&amp;$C$5),Analysis!AG12,INDIRECT("'Output 2'!$m$4:$m$"&amp;$C$5))+SUMIF(INDIRECT("'Output 2'!$H$4:$H$"&amp;$C$5),Analysis!AG12,INDIRECT("'Output 2'!$q$4:$q$"&amp;$C$5))
+SUMIF(INDIRECT("'Output 3'!$H$4:$H$"&amp;$C$6),Analysis!AG12,INDIRECT("'Output 3'!$m$4:$m$"&amp;$C$6))+SUMIF(INDIRECT("'Output 3'!$H$4:$H$"&amp;$C$6),Analysis!AG12,INDIRECT("'Output 3'!$q$4:$q$"&amp;$C$6))
+SUMIF(INDIRECT("'Output 4'!$H$4:$H$"&amp;$C$7),Analysis!AG12,INDIRECT("'Output 4'!$m$4:$m$"&amp;$C$7))+SUMIF(INDIRECT("'Output 4'!$H$4:$H$"&amp;$C$7),Analysis!AG12,INDIRECT("'Output 4'!$q$4:$q$"&amp;$C$7))
+SUMIF('Unplanned Outputs'!$E$4:$E$500,Analysis!Q12,'Unplanned Outputs'!$J$4:$J$500)+SUMIF('Unplanned Outputs'!$E$4:$E$500,Analysis!Q12,'Unplanned Outputs'!$N$4:$N$500)</f>
        <v>0</v>
      </c>
      <c r="AI12" s="5">
        <f ca="1">SUMIF(INDIRECT("'Output 1'!$H$4:$H$"&amp;$C$4),Analysis!AG12,INDIRECT("'Output 1'!$U$4:$U$"&amp;$C$4))
+SUMIF(INDIRECT("'Output 2'!$H$4:$H$"&amp;$C$5),Analysis!AG12,INDIRECT("'Output 2'!$U$4:$U$"&amp;$C$5))
+SUMIF(INDIRECT("'Output 3'!$H$4:$H$"&amp;$C$6),Analysis!AG12,INDIRECT("'Output 3'!$U$4:$U$"&amp;$C$6))
+SUMIF(INDIRECT("'Output 4'!$H$4:$H$"&amp;$C$7),Analysis!AG12,INDIRECT("'Output 4'!$U$4:$U$"&amp;$C$7))
+SUMIF('Unplanned Outputs'!$E$4:$E$500,Analysis!AG12,'Unplanned Outputs'!$R$4:$R$500)</f>
        <v>0</v>
      </c>
      <c r="AJ12" s="5">
        <f ca="1">SUMIF(INDIRECT("'Output 1'!$H$4:$H$"&amp;$C$4),Analysis!AG12,INDIRECT("'Output 1'!$Y$4:$Y$"&amp;$C$4))
+SUMIF(INDIRECT("'Output 2'!$H$4:$H$"&amp;$C$5),Analysis!AG12,INDIRECT("'Output 2'!$Y$4:$Y$"&amp;$C$5))
+SUMIF(INDIRECT("'Output 3'!$H$4:$H$"&amp;$C$6),Analysis!AG12,INDIRECT("'Output 3'!$Y$4:$Y$"&amp;$C$6))
+SUMIF(INDIRECT("'Output 4'!$H$4:$H$"&amp;$C$7),Analysis!AG12,INDIRECT("'Output 4'!$Y$4:$Y$"&amp;$C$7))
+SUMIF('Unplanned Outputs'!$E$4:$E$500,Analysis!AG12,'Unplanned Outputs'!$V$4:$V$500)</f>
        <v>0</v>
      </c>
    </row>
    <row r="13" spans="1:36">
      <c r="A13" t="s">
        <v>583</v>
      </c>
      <c r="B13" s="7">
        <f>'Output 10'!A3</f>
        <v>1</v>
      </c>
      <c r="C13" s="7">
        <f t="shared" si="3"/>
        <v>5</v>
      </c>
      <c r="F13" t="str">
        <f>'Output 3'!$D$6</f>
        <v>O.3.3</v>
      </c>
      <c r="G13" s="4" t="e">
        <f>'Output 3'!K$6/'Output 3'!$F$6</f>
        <v>#DIV/0!</v>
      </c>
      <c r="H13" s="4" t="e">
        <f>'Output 3'!M$6/'Output 3'!$F$6</f>
        <v>#DIV/0!</v>
      </c>
      <c r="I13" s="4" t="e">
        <f>('Output 3'!O$6)/'Output 3'!$F$6</f>
        <v>#DIV/0!</v>
      </c>
      <c r="J13" s="4" t="e">
        <f>('Output 3'!Q$6)/'Output 3'!$F$6</f>
        <v>#DIV/0!</v>
      </c>
      <c r="K13" s="4">
        <f>('Output 1'!U$4)/'Output 1'!$F$4</f>
        <v>0</v>
      </c>
      <c r="L13" s="34" t="e">
        <f t="shared" si="6"/>
        <v>#DIV/0!</v>
      </c>
      <c r="M13" s="4" t="e">
        <f>('Output 3'!S$6)/'Output 3'!$F$6</f>
        <v>#DIV/0!</v>
      </c>
      <c r="N13" s="4" t="e">
        <f>('Output 3'!U$6)/'Output 3'!$F$6</f>
        <v>#DIV/0!</v>
      </c>
      <c r="O13" s="34" t="e">
        <f t="shared" si="7"/>
        <v>#DIV/0!</v>
      </c>
      <c r="Q13" s="31" t="s">
        <v>637</v>
      </c>
      <c r="R13" s="5">
        <f ca="1">SUMIF(INDIRECT("'Output 1'!$H$4:$H$"&amp;$C$4),Analysis!Q13,INDIRECT("'Output 1'!$m$4:$m$"&amp;$C$4))
+SUMIF(INDIRECT("'Output 2'!$H$4:$H$"&amp;$C$5),Analysis!Q13,INDIRECT("'Output 2'!$m$4:$m$"&amp;$C$5))
+SUMIF(INDIRECT("'Output 3'!$H$4:$H$"&amp;$C$6),Analysis!Q13,INDIRECT("'Output 3'!$m$4:$m$"&amp;$C$6))
+SUMIF(INDIRECT("'Output 4'!$H$4:$H$"&amp;$C$7),Analysis!Q13,INDIRECT("'Output 4'!$m$4:$m$"&amp;$C$7))</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2">
        <f t="shared" ca="1" si="2"/>
        <v>0</v>
      </c>
      <c r="AC13" s="61">
        <f ca="1">SUMIF(INDIRECT("'Output 1'!$H$5:$H$"&amp;$C$4),Analysis!$Q13,INDIRECT("'Output 1'!$F$5:$F$"&amp;$C$4))
+SUMIF(INDIRECT("'Output 2'!$H$5:$H$"&amp;$C$5),Analysis!$Q13,INDIRECT("'Output 2'!$F$5:$F$"&amp;$C$5))
+SUMIF(INDIRECT("'Output 3'!$H$5:$H$"&amp;$C$6),Analysis!$Q13,INDIRECT("'Output 3'!$F$5:$F$"&amp;$C$6))
+SUMIF(INDIRECT("'Output 4'!$H$5:$H$"&amp;$C$7),Analysis!$Q13,INDIRECT("'Output 4'!$F$5:$F$"&amp;$C$7))</f>
        <v>0</v>
      </c>
      <c r="AG13" s="31" t="s">
        <v>637</v>
      </c>
      <c r="AH13" s="5">
        <f ca="1">SUMIF(INDIRECT("'Output 1'!$H$4:$H$"&amp;$C$4),Analysis!AG13,INDIRECT("'Output 1'!$m$4:$m$"&amp;$C$4))+SUMIF(INDIRECT("'Output 1'!$H$4:$H$"&amp;$C$4),Analysis!AG13,INDIRECT("'Output 1'!$q$4:$q$"&amp;$C$4))
+SUMIF(INDIRECT("'Output 2'!$H$4:$H$"&amp;$C$5),Analysis!AG13,INDIRECT("'Output 2'!$m$4:$m$"&amp;$C$5))+SUMIF(INDIRECT("'Output 2'!$H$4:$H$"&amp;$C$5),Analysis!AG13,INDIRECT("'Output 2'!$q$4:$q$"&amp;$C$5))
+SUMIF(INDIRECT("'Output 3'!$H$4:$H$"&amp;$C$6),Analysis!AG13,INDIRECT("'Output 3'!$m$4:$m$"&amp;$C$6))+SUMIF(INDIRECT("'Output 3'!$H$4:$H$"&amp;$C$6),Analysis!AG13,INDIRECT("'Output 3'!$q$4:$q$"&amp;$C$6))
+SUMIF(INDIRECT("'Output 4'!$H$4:$H$"&amp;$C$7),Analysis!AG13,INDIRECT("'Output 4'!$m$4:$m$"&amp;$C$7))+SUMIF(INDIRECT("'Output 4'!$H$4:$H$"&amp;$C$7),Analysis!AG13,INDIRECT("'Output 4'!$q$4:$q$"&amp;$C$7))
+SUMIF('Unplanned Outputs'!$E$4:$E$500,Analysis!Q13,'Unplanned Outputs'!$J$4:$J$500)+SUMIF('Unplanned Outputs'!$E$4:$E$500,Analysis!Q13,'Unplanned Outputs'!$N$4:$N$500)</f>
        <v>0</v>
      </c>
      <c r="AI13" s="5">
        <f ca="1">SUMIF(INDIRECT("'Output 1'!$H$4:$H$"&amp;$C$4),Analysis!AG13,INDIRECT("'Output 1'!$U$4:$U$"&amp;$C$4))
+SUMIF(INDIRECT("'Output 2'!$H$4:$H$"&amp;$C$5),Analysis!AG13,INDIRECT("'Output 2'!$U$4:$U$"&amp;$C$5))
+SUMIF(INDIRECT("'Output 3'!$H$4:$H$"&amp;$C$6),Analysis!AG13,INDIRECT("'Output 3'!$U$4:$U$"&amp;$C$6))
+SUMIF(INDIRECT("'Output 4'!$H$4:$H$"&amp;$C$7),Analysis!AG13,INDIRECT("'Output 4'!$U$4:$U$"&amp;$C$7))
+SUMIF('Unplanned Outputs'!$E$4:$E$500,Analysis!AG13,'Unplanned Outputs'!$R$4:$R$500)</f>
        <v>0</v>
      </c>
      <c r="AJ13" s="5">
        <f ca="1">SUMIF(INDIRECT("'Output 1'!$H$4:$H$"&amp;$C$4),Analysis!AG13,INDIRECT("'Output 1'!$Y$4:$Y$"&amp;$C$4))
+SUMIF(INDIRECT("'Output 2'!$H$4:$H$"&amp;$C$5),Analysis!AG13,INDIRECT("'Output 2'!$Y$4:$Y$"&amp;$C$5))
+SUMIF(INDIRECT("'Output 3'!$H$4:$H$"&amp;$C$6),Analysis!AG13,INDIRECT("'Output 3'!$Y$4:$Y$"&amp;$C$6))
+SUMIF(INDIRECT("'Output 4'!$H$4:$H$"&amp;$C$7),Analysis!AG13,INDIRECT("'Output 4'!$Y$4:$Y$"&amp;$C$7))
+SUMIF('Unplanned Outputs'!$E$4:$E$500,Analysis!AG13,'Unplanned Outputs'!$V$4:$V$500)</f>
        <v>0</v>
      </c>
    </row>
    <row r="14" spans="1:36">
      <c r="E14" t="str">
        <f>'Output 4'!$B$4</f>
        <v>O.4</v>
      </c>
      <c r="F14" t="str">
        <f>'Output 4'!$D$4</f>
        <v>O.4.1</v>
      </c>
      <c r="G14" s="4" t="e">
        <f>'Output 4'!$K$4/'Output 4'!$F$4</f>
        <v>#DIV/0!</v>
      </c>
      <c r="H14" s="4" t="e">
        <f>'Output 4'!M$4/'Output 4'!$F$4</f>
        <v>#DIV/0!</v>
      </c>
      <c r="I14" s="4" t="e">
        <f>('Output 4'!O$4)/'Output 4'!$F$4</f>
        <v>#DIV/0!</v>
      </c>
      <c r="J14" s="4" t="e">
        <f>('Output 4'!Q$4)/'Output 4'!$F$4</f>
        <v>#DIV/0!</v>
      </c>
      <c r="K14" s="4">
        <f>('Output 1'!U$4)/'Output 1'!$F$4</f>
        <v>0</v>
      </c>
      <c r="L14" s="34" t="e">
        <f t="shared" si="6"/>
        <v>#DIV/0!</v>
      </c>
      <c r="M14" s="4" t="e">
        <f>('Output 4'!S$4)/'Output 4'!$F$4</f>
        <v>#DIV/0!</v>
      </c>
      <c r="N14" s="4" t="e">
        <f>('Output 4'!U$4)/'Output 4'!$F$4</f>
        <v>#DIV/0!</v>
      </c>
      <c r="O14" s="34" t="e">
        <f t="shared" si="7"/>
        <v>#DIV/0!</v>
      </c>
      <c r="Q14" s="31" t="s">
        <v>638</v>
      </c>
      <c r="R14" s="5">
        <f ca="1">SUMIF(INDIRECT("'Output 1'!$H$4:$H$"&amp;$C$4),Analysis!Q14,INDIRECT("'Output 1'!$m$4:$m$"&amp;$C$4))
+SUMIF(INDIRECT("'Output 2'!$H$4:$H$"&amp;$C$5),Analysis!Q14,INDIRECT("'Output 2'!$m$4:$m$"&amp;$C$5))
+SUMIF(INDIRECT("'Output 3'!$H$4:$H$"&amp;$C$6),Analysis!Q14,INDIRECT("'Output 3'!$m$4:$m$"&amp;$C$6))
+SUMIF(INDIRECT("'Output 4'!$H$4:$H$"&amp;$C$7),Analysis!Q14,INDIRECT("'Output 4'!$m$4:$m$"&amp;$C$7))</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2">
        <f t="shared" ca="1" si="2"/>
        <v>0</v>
      </c>
      <c r="AC14" s="61">
        <f ca="1">SUMIF(INDIRECT("'Output 1'!$H$5:$H$"&amp;$C$4),Analysis!$Q14,INDIRECT("'Output 1'!$F$5:$F$"&amp;$C$4))
+SUMIF(INDIRECT("'Output 2'!$H$5:$H$"&amp;$C$5),Analysis!$Q14,INDIRECT("'Output 2'!$F$5:$F$"&amp;$C$5))
+SUMIF(INDIRECT("'Output 3'!$H$5:$H$"&amp;$C$6),Analysis!$Q14,INDIRECT("'Output 3'!$F$5:$F$"&amp;$C$6))
+SUMIF(INDIRECT("'Output 4'!$H$5:$H$"&amp;$C$7),Analysis!$Q14,INDIRECT("'Output 4'!$F$5:$F$"&amp;$C$7))</f>
        <v>0</v>
      </c>
      <c r="AG14" s="31" t="s">
        <v>638</v>
      </c>
      <c r="AH14" s="5">
        <f ca="1">SUMIF(INDIRECT("'Output 1'!$H$4:$H$"&amp;$C$4),Analysis!AG14,INDIRECT("'Output 1'!$m$4:$m$"&amp;$C$4))+SUMIF(INDIRECT("'Output 1'!$H$4:$H$"&amp;$C$4),Analysis!AG14,INDIRECT("'Output 1'!$q$4:$q$"&amp;$C$4))
+SUMIF(INDIRECT("'Output 2'!$H$4:$H$"&amp;$C$5),Analysis!AG14,INDIRECT("'Output 2'!$m$4:$m$"&amp;$C$5))+SUMIF(INDIRECT("'Output 2'!$H$4:$H$"&amp;$C$5),Analysis!AG14,INDIRECT("'Output 2'!$q$4:$q$"&amp;$C$5))
+SUMIF(INDIRECT("'Output 3'!$H$4:$H$"&amp;$C$6),Analysis!AG14,INDIRECT("'Output 3'!$m$4:$m$"&amp;$C$6))+SUMIF(INDIRECT("'Output 3'!$H$4:$H$"&amp;$C$6),Analysis!AG14,INDIRECT("'Output 3'!$q$4:$q$"&amp;$C$6))
+SUMIF(INDIRECT("'Output 4'!$H$4:$H$"&amp;$C$7),Analysis!AG14,INDIRECT("'Output 4'!$m$4:$m$"&amp;$C$7))+SUMIF(INDIRECT("'Output 4'!$H$4:$H$"&amp;$C$7),Analysis!AG14,INDIRECT("'Output 4'!$q$4:$q$"&amp;$C$7))
+SUMIF('Unplanned Outputs'!$E$4:$E$500,Analysis!Q14,'Unplanned Outputs'!$J$4:$J$500)+SUMIF('Unplanned Outputs'!$E$4:$E$500,Analysis!Q14,'Unplanned Outputs'!$N$4:$N$500)</f>
        <v>0</v>
      </c>
      <c r="AI14" s="5">
        <f ca="1">SUMIF(INDIRECT("'Output 1'!$H$4:$H$"&amp;$C$4),Analysis!AG14,INDIRECT("'Output 1'!$U$4:$U$"&amp;$C$4))
+SUMIF(INDIRECT("'Output 2'!$H$4:$H$"&amp;$C$5),Analysis!AG14,INDIRECT("'Output 2'!$U$4:$U$"&amp;$C$5))
+SUMIF(INDIRECT("'Output 3'!$H$4:$H$"&amp;$C$6),Analysis!AG14,INDIRECT("'Output 3'!$U$4:$U$"&amp;$C$6))
+SUMIF(INDIRECT("'Output 4'!$H$4:$H$"&amp;$C$7),Analysis!AG14,INDIRECT("'Output 4'!$U$4:$U$"&amp;$C$7))
+SUMIF('Unplanned Outputs'!$E$4:$E$500,Analysis!AG14,'Unplanned Outputs'!$R$4:$R$500)</f>
        <v>0</v>
      </c>
      <c r="AJ14" s="5">
        <f ca="1">SUMIF(INDIRECT("'Output 1'!$H$4:$H$"&amp;$C$4),Analysis!AG14,INDIRECT("'Output 1'!$Y$4:$Y$"&amp;$C$4))
+SUMIF(INDIRECT("'Output 2'!$H$4:$H$"&amp;$C$5),Analysis!AG14,INDIRECT("'Output 2'!$Y$4:$Y$"&amp;$C$5))
+SUMIF(INDIRECT("'Output 3'!$H$4:$H$"&amp;$C$6),Analysis!AG14,INDIRECT("'Output 3'!$Y$4:$Y$"&amp;$C$6))
+SUMIF(INDIRECT("'Output 4'!$H$4:$H$"&amp;$C$7),Analysis!AG14,INDIRECT("'Output 4'!$Y$4:$Y$"&amp;$C$7))
+SUMIF('Unplanned Outputs'!$E$4:$E$500,Analysis!AG14,'Unplanned Outputs'!$V$4:$V$500)</f>
        <v>0</v>
      </c>
    </row>
    <row r="15" spans="1:36">
      <c r="F15" t="str">
        <f>'Output 4'!$D$5</f>
        <v>O.4.2</v>
      </c>
      <c r="G15" s="4" t="e">
        <f>'Output 4'!K$5/'Output 4'!$F$5</f>
        <v>#DIV/0!</v>
      </c>
      <c r="H15" s="4" t="e">
        <f>'Output 4'!M$5/'Output 4'!$F$5</f>
        <v>#DIV/0!</v>
      </c>
      <c r="I15" s="4" t="e">
        <f>('Output 4'!Q$5)/'Output 4'!$F$5</f>
        <v>#DIV/0!</v>
      </c>
      <c r="J15" s="4" t="e">
        <f>('Output 4'!Q$5)/'Output 4'!$F$5</f>
        <v>#DIV/0!</v>
      </c>
      <c r="K15" s="4">
        <f>('Output 1'!U$4)/'Output 1'!$F$4</f>
        <v>0</v>
      </c>
      <c r="L15" s="34" t="e">
        <f t="shared" si="6"/>
        <v>#DIV/0!</v>
      </c>
      <c r="M15" s="4" t="e">
        <f>('Output 4'!#REF!)/'Output 4'!$F$5</f>
        <v>#REF!</v>
      </c>
      <c r="N15" s="4" t="e">
        <f>('Output 4'!U$5)/'Output 4'!$F$5</f>
        <v>#DIV/0!</v>
      </c>
      <c r="O15" s="34" t="e">
        <f t="shared" si="7"/>
        <v>#DIV/0!</v>
      </c>
      <c r="Q15" s="31" t="s">
        <v>92</v>
      </c>
      <c r="R15" s="5">
        <f ca="1">SUMIF(INDIRECT("'Output 1'!$H$4:$H$"&amp;$C$4),Analysis!Q15,INDIRECT("'Output 1'!$m$4:$m$"&amp;$C$4))
+SUMIF(INDIRECT("'Output 2'!$H$4:$H$"&amp;$C$5),Analysis!Q15,INDIRECT("'Output 2'!$m$4:$m$"&amp;$C$5))
+SUMIF(INDIRECT("'Output 3'!$H$4:$H$"&amp;$C$6),Analysis!Q15,INDIRECT("'Output 3'!$m$4:$m$"&amp;$C$6))
+SUMIF(INDIRECT("'Output 4'!$H$4:$H$"&amp;$C$7),Analysis!Q15,INDIRECT("'Output 4'!$m$4:$m$"&amp;$C$7))</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f>
        <v>8</v>
      </c>
      <c r="T15" s="5">
        <f ca="1">SUMIF(INDIRECT("'Output 1'!$H$4:$H$"&amp;$C$4),Analysis!Q15,INDIRECT("'Output 1'!$U$4:$U$"&amp;$C$4))
+SUMIF(INDIRECT("'Output 2'!$H$4:$H$"&amp;$C$5),Analysis!Q15,INDIRECT("'Output 2'!$U$4:$U$"&amp;$C$5))
+SUMIF(INDIRECT("'Output 3'!$H$4:$H$"&amp;$C$6),Analysis!Q15,INDIRECT("'Output 3'!$U$4:$U$"&amp;$C$6))
+SUMIF(INDIRECT("'Output 4'!$H$4:$H$"&amp;$C$7),Analysis!Q15,INDIRECT("'Output 4'!$U$4:$U$"&amp;$C$7))</f>
        <v>1</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9</v>
      </c>
      <c r="AA15" s="37">
        <f t="shared" si="1"/>
        <v>0</v>
      </c>
      <c r="AB15" s="52">
        <f t="shared" ca="1" si="2"/>
        <v>9</v>
      </c>
      <c r="AC15" s="61">
        <f ca="1">SUMIF(INDIRECT("'Output 1'!$H$5:$H$"&amp;$C$4),Analysis!$Q15,INDIRECT("'Output 1'!$F$5:$F$"&amp;$C$4))
+SUMIF(INDIRECT("'Output 2'!$H$5:$H$"&amp;$C$5),Analysis!$Q15,INDIRECT("'Output 2'!$F$5:$F$"&amp;$C$5))
+SUMIF(INDIRECT("'Output 3'!$H$5:$H$"&amp;$C$6),Analysis!$Q15,INDIRECT("'Output 3'!$F$5:$F$"&amp;$C$6))
+SUMIF(INDIRECT("'Output 4'!$H$5:$H$"&amp;$C$7),Analysis!$Q15,INDIRECT("'Output 4'!$F$5:$F$"&amp;$C$7))</f>
        <v>0</v>
      </c>
      <c r="AG15" s="31" t="s">
        <v>92</v>
      </c>
      <c r="AH15" s="5">
        <f ca="1">SUMIF(INDIRECT("'Output 1'!$H$4:$H$"&amp;$C$4),Analysis!AG15,INDIRECT("'Output 1'!$m$4:$m$"&amp;$C$4))+SUMIF(INDIRECT("'Output 1'!$H$4:$H$"&amp;$C$4),Analysis!AG15,INDIRECT("'Output 1'!$q$4:$q$"&amp;$C$4))
+SUMIF(INDIRECT("'Output 2'!$H$4:$H$"&amp;$C$5),Analysis!AG15,INDIRECT("'Output 2'!$m$4:$m$"&amp;$C$5))+SUMIF(INDIRECT("'Output 2'!$H$4:$H$"&amp;$C$5),Analysis!AG15,INDIRECT("'Output 2'!$q$4:$q$"&amp;$C$5))
+SUMIF(INDIRECT("'Output 3'!$H$4:$H$"&amp;$C$6),Analysis!AG15,INDIRECT("'Output 3'!$m$4:$m$"&amp;$C$6))+SUMIF(INDIRECT("'Output 3'!$H$4:$H$"&amp;$C$6),Analysis!AG15,INDIRECT("'Output 3'!$q$4:$q$"&amp;$C$6))
+SUMIF(INDIRECT("'Output 4'!$H$4:$H$"&amp;$C$7),Analysis!AG15,INDIRECT("'Output 4'!$m$4:$m$"&amp;$C$7))+SUMIF(INDIRECT("'Output 4'!$H$4:$H$"&amp;$C$7),Analysis!AG15,INDIRECT("'Output 4'!$q$4:$q$"&amp;$C$7))
+SUMIF('Unplanned Outputs'!$E$4:$E$500,Analysis!Q15,'Unplanned Outputs'!$J$4:$J$500)+SUMIF('Unplanned Outputs'!$E$4:$E$500,Analysis!Q15,'Unplanned Outputs'!$N$4:$N$500)</f>
        <v>8</v>
      </c>
      <c r="AI15" s="5">
        <f ca="1">SUMIF(INDIRECT("'Output 1'!$H$4:$H$"&amp;$C$4),Analysis!AG15,INDIRECT("'Output 1'!$U$4:$U$"&amp;$C$4))
+SUMIF(INDIRECT("'Output 2'!$H$4:$H$"&amp;$C$5),Analysis!AG15,INDIRECT("'Output 2'!$U$4:$U$"&amp;$C$5))
+SUMIF(INDIRECT("'Output 3'!$H$4:$H$"&amp;$C$6),Analysis!AG15,INDIRECT("'Output 3'!$U$4:$U$"&amp;$C$6))
+SUMIF(INDIRECT("'Output 4'!$H$4:$H$"&amp;$C$7),Analysis!AG15,INDIRECT("'Output 4'!$U$4:$U$"&amp;$C$7))
+SUMIF('Unplanned Outputs'!$E$4:$E$500,Analysis!AG15,'Unplanned Outputs'!$R$4:$R$500)</f>
        <v>1</v>
      </c>
      <c r="AJ15" s="5">
        <f ca="1">SUMIF(INDIRECT("'Output 1'!$H$4:$H$"&amp;$C$4),Analysis!AG15,INDIRECT("'Output 1'!$Y$4:$Y$"&amp;$C$4))
+SUMIF(INDIRECT("'Output 2'!$H$4:$H$"&amp;$C$5),Analysis!AG15,INDIRECT("'Output 2'!$Y$4:$Y$"&amp;$C$5))
+SUMIF(INDIRECT("'Output 3'!$H$4:$H$"&amp;$C$6),Analysis!AG15,INDIRECT("'Output 3'!$Y$4:$Y$"&amp;$C$6))
+SUMIF(INDIRECT("'Output 4'!$H$4:$H$"&amp;$C$7),Analysis!AG15,INDIRECT("'Output 4'!$Y$4:$Y$"&amp;$C$7))
+SUMIF('Unplanned Outputs'!$E$4:$E$500,Analysis!AG15,'Unplanned Outputs'!$V$4:$V$500)</f>
        <v>4</v>
      </c>
    </row>
    <row r="16" spans="1:36">
      <c r="F16" t="str">
        <f>'Output 4'!$D$6</f>
        <v>O.4.3</v>
      </c>
      <c r="G16" s="4">
        <f>'Output 4'!K$6/'Output 4'!$F$6</f>
        <v>0</v>
      </c>
      <c r="H16" s="4">
        <f>'Output 4'!M$6/'Output 4'!$F$6</f>
        <v>0</v>
      </c>
      <c r="I16" s="4">
        <f>('Output 4'!O$6)/'Output 4'!$F$6</f>
        <v>0</v>
      </c>
      <c r="J16" s="4">
        <f>('Output 4'!Q$6)/'Output 4'!$F$6</f>
        <v>1.5686274509803921</v>
      </c>
      <c r="K16" s="4">
        <f>('Output 1'!U$4)/'Output 1'!$F$4</f>
        <v>0</v>
      </c>
      <c r="L16" s="34">
        <f t="shared" si="6"/>
        <v>1.5686274509803921</v>
      </c>
      <c r="M16" s="4">
        <f>('Output 4'!S$6)/'Output 4'!$F$6</f>
        <v>0</v>
      </c>
      <c r="N16" s="4">
        <f>('Output 4'!U$6)/'Output 4'!$F$6</f>
        <v>0</v>
      </c>
      <c r="O16" s="34">
        <f t="shared" si="7"/>
        <v>1.5686274509803921</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2">
        <f t="shared" ca="1" si="2"/>
        <v>0</v>
      </c>
      <c r="AC16" s="61">
        <f ca="1">SUMIF(INDIRECT("'Output 1'!$H$5:$H$"&amp;$C$4),Analysis!$Q16,INDIRECT("'Output 1'!$F$5:$F$"&amp;$C$4))
+SUMIF(INDIRECT("'Output 2'!$H$5:$H$"&amp;$C$5),Analysis!$Q16,INDIRECT("'Output 2'!$F$5:$F$"&amp;$C$5))
+SUMIF(INDIRECT("'Output 3'!$H$5:$H$"&amp;$C$6),Analysis!$Q16,INDIRECT("'Output 3'!$F$5:$F$"&amp;$C$6))
+SUMIF(INDIRECT("'Output 4'!$H$5:$H$"&amp;$C$7),Analysis!$Q16,INDIRECT("'Output 4'!$F$5:$F$"&amp;$C$7))</f>
        <v>0</v>
      </c>
      <c r="AG16" s="31">
        <v>1.4</v>
      </c>
      <c r="AH16" s="5">
        <f ca="1">SUMIF(INDIRECT("'Output 1'!$H$4:$H$"&amp;$C$4),Analysis!AG16,INDIRECT("'Output 1'!$m$4:$m$"&amp;$C$4))+SUMIF(INDIRECT("'Output 1'!$H$4:$H$"&amp;$C$4),Analysis!AG16,INDIRECT("'Output 1'!$q$4:$q$"&amp;$C$4))
+SUMIF(INDIRECT("'Output 2'!$H$4:$H$"&amp;$C$5),Analysis!AG16,INDIRECT("'Output 2'!$m$4:$m$"&amp;$C$5))+SUMIF(INDIRECT("'Output 2'!$H$4:$H$"&amp;$C$5),Analysis!AG16,INDIRECT("'Output 2'!$q$4:$q$"&amp;$C$5))
+SUMIF(INDIRECT("'Output 3'!$H$4:$H$"&amp;$C$6),Analysis!AG16,INDIRECT("'Output 3'!$m$4:$m$"&amp;$C$6))+SUMIF(INDIRECT("'Output 3'!$H$4:$H$"&amp;$C$6),Analysis!AG16,INDIRECT("'Output 3'!$q$4:$q$"&amp;$C$6))
+SUMIF(INDIRECT("'Output 4'!$H$4:$H$"&amp;$C$7),Analysis!AG16,INDIRECT("'Output 4'!$m$4:$m$"&amp;$C$7))+SUMIF(INDIRECT("'Output 4'!$H$4:$H$"&amp;$C$7),Analysis!AG16,INDIRECT("'Output 4'!$q$4:$q$"&amp;$C$7))
+SUMIF('Unplanned Outputs'!$E$4:$E$500,Analysis!Q16,'Unplanned Outputs'!$J$4:$J$500)+SUMIF('Unplanned Outputs'!$E$4:$E$500,Analysis!Q16,'Unplanned Outputs'!$N$4:$N$500)</f>
        <v>0</v>
      </c>
      <c r="AI16" s="5">
        <f ca="1">SUMIF(INDIRECT("'Output 1'!$H$4:$H$"&amp;$C$4),Analysis!AG16,INDIRECT("'Output 1'!$U$4:$U$"&amp;$C$4))
+SUMIF(INDIRECT("'Output 2'!$H$4:$H$"&amp;$C$5),Analysis!AG16,INDIRECT("'Output 2'!$U$4:$U$"&amp;$C$5))
+SUMIF(INDIRECT("'Output 3'!$H$4:$H$"&amp;$C$6),Analysis!AG16,INDIRECT("'Output 3'!$U$4:$U$"&amp;$C$6))
+SUMIF(INDIRECT("'Output 4'!$H$4:$H$"&amp;$C$7),Analysis!AG16,INDIRECT("'Output 4'!$U$4:$U$"&amp;$C$7))
+SUMIF('Unplanned Outputs'!$E$4:$E$500,Analysis!AG16,'Unplanned Outputs'!$R$4:$R$500)</f>
        <v>0</v>
      </c>
      <c r="AJ16" s="5">
        <f ca="1">SUMIF(INDIRECT("'Output 1'!$H$4:$H$"&amp;$C$4),Analysis!AG16,INDIRECT("'Output 1'!$Y$4:$Y$"&amp;$C$4))
+SUMIF(INDIRECT("'Output 2'!$H$4:$H$"&amp;$C$5),Analysis!AG16,INDIRECT("'Output 2'!$Y$4:$Y$"&amp;$C$5))
+SUMIF(INDIRECT("'Output 3'!$H$4:$H$"&amp;$C$6),Analysis!AG16,INDIRECT("'Output 3'!$Y$4:$Y$"&amp;$C$6))
+SUMIF(INDIRECT("'Output 4'!$H$4:$H$"&amp;$C$7),Analysis!AG16,INDIRECT("'Output 4'!$Y$4:$Y$"&amp;$C$7))
+SUMIF('Unplanned Outputs'!$E$4:$E$500,Analysis!AG16,'Unplanned Outputs'!$V$4:$V$500)</f>
        <v>0</v>
      </c>
    </row>
    <row r="17" spans="1:36">
      <c r="E17" t="e">
        <f>#REF!</f>
        <v>#REF!</v>
      </c>
      <c r="F17" t="e">
        <f>#REF!</f>
        <v>#REF!</v>
      </c>
      <c r="G17" s="4" t="e">
        <f>#REF!/#REF!</f>
        <v>#REF!</v>
      </c>
      <c r="H17" s="4" t="e">
        <f>#REF!/#REF!</f>
        <v>#REF!</v>
      </c>
      <c r="I17" s="4" t="e">
        <f>(#REF!)/#REF!</f>
        <v>#REF!</v>
      </c>
      <c r="J17" s="4" t="e">
        <f>(#REF!)/#REF!</f>
        <v>#REF!</v>
      </c>
      <c r="K17" s="4">
        <f>('Output 1'!U$4)/'Output 1'!$F$4</f>
        <v>0</v>
      </c>
      <c r="L17" s="34" t="e">
        <f t="shared" si="6"/>
        <v>#REF!</v>
      </c>
      <c r="M17" s="4" t="e">
        <f>(#REF!)/#REF!</f>
        <v>#REF!</v>
      </c>
      <c r="N17" s="4" t="e">
        <f>(#REF!)/#REF!</f>
        <v>#REF!</v>
      </c>
      <c r="O17" s="34" t="e">
        <f t="shared" si="7"/>
        <v>#REF!</v>
      </c>
      <c r="Q17" s="31" t="s">
        <v>99</v>
      </c>
      <c r="R17" s="5">
        <f ca="1">SUMIF(INDIRECT("'Output 1'!$H$4:$H$"&amp;$C$4),Analysis!Q17,INDIRECT("'Output 1'!$m$4:$m$"&amp;$C$4))
+SUMIF(INDIRECT("'Output 2'!$H$4:$H$"&amp;$C$5),Analysis!Q17,INDIRECT("'Output 2'!$m$4:$m$"&amp;$C$5))
+SUMIF(INDIRECT("'Output 3'!$H$4:$H$"&amp;$C$6),Analysis!Q17,INDIRECT("'Output 3'!$m$4:$m$"&amp;$C$6))
+SUMIF(INDIRECT("'Output 4'!$H$4:$H$"&amp;$C$7),Analysis!Q17,INDIRECT("'Output 4'!$m$4:$m$"&amp;$C$7))</f>
        <v>5</v>
      </c>
      <c r="S17" s="5">
        <f ca="1">SUMIF(INDIRECT("'Output 1'!$H$4:$H$"&amp;$C$4),Analysis!Q17,INDIRECT("'Output 1'!$Q$4:$Q$"&amp;$C$4))
+SUMIF(INDIRECT("'Output 2'!$H$4:$H$"&amp;$C$5),Analysis!Q17,INDIRECT("'Output 2'!$Q$4:$Q$"&amp;$C$5))
+SUMIF(INDIRECT("'Output 3'!$H$4:$H$"&amp;$C$6),Analysis!Q17,INDIRECT("'Output 3'!$Q$4:$Q$"&amp;$C$6))
+SUMIF(INDIRECT("'Output 4'!$H$4:$H$"&amp;$C$7),Analysis!Q17,INDIRECT("'Output 4'!$Q$4:$Q$"&amp;$C$7))</f>
        <v>32</v>
      </c>
      <c r="T17" s="5">
        <f ca="1">SUMIF(INDIRECT("'Output 1'!$H$4:$H$"&amp;$C$4),Analysis!Q17,INDIRECT("'Output 1'!$U$4:$U$"&amp;$C$4))
+SUMIF(INDIRECT("'Output 2'!$H$4:$H$"&amp;$C$5),Analysis!Q17,INDIRECT("'Output 2'!$U$4:$U$"&amp;$C$5))
+SUMIF(INDIRECT("'Output 3'!$H$4:$H$"&amp;$C$6),Analysis!Q17,INDIRECT("'Output 3'!$U$4:$U$"&amp;$C$6))
+SUMIF(INDIRECT("'Output 4'!$H$4:$H$"&amp;$C$7),Analysis!Q17,INDIRECT("'Output 4'!$U$4:$U$"&amp;$C$7))</f>
        <v>22</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59</v>
      </c>
      <c r="AA17" s="37">
        <f t="shared" si="1"/>
        <v>0</v>
      </c>
      <c r="AB17" s="52">
        <f t="shared" ca="1" si="2"/>
        <v>59</v>
      </c>
      <c r="AC17" s="61">
        <f ca="1">SUMIF(INDIRECT("'Output 1'!$H$5:$H$"&amp;$C$4),Analysis!$Q17,INDIRECT("'Output 1'!$F$5:$F$"&amp;$C$4))
+SUMIF(INDIRECT("'Output 2'!$H$5:$H$"&amp;$C$5),Analysis!$Q17,INDIRECT("'Output 2'!$F$5:$F$"&amp;$C$5))
+SUMIF(INDIRECT("'Output 3'!$H$5:$H$"&amp;$C$6),Analysis!$Q17,INDIRECT("'Output 3'!$F$5:$F$"&amp;$C$6))
+SUMIF(INDIRECT("'Output 4'!$H$5:$H$"&amp;$C$7),Analysis!$Q17,INDIRECT("'Output 4'!$F$5:$F$"&amp;$C$7))</f>
        <v>0</v>
      </c>
      <c r="AG17" s="31" t="s">
        <v>99</v>
      </c>
      <c r="AH17" s="5">
        <f ca="1">SUMIF(INDIRECT("'Output 1'!$H$4:$H$"&amp;$C$4),Analysis!AG17,INDIRECT("'Output 1'!$m$4:$m$"&amp;$C$4))+SUMIF(INDIRECT("'Output 1'!$H$4:$H$"&amp;$C$4),Analysis!AG17,INDIRECT("'Output 1'!$q$4:$q$"&amp;$C$4))
+SUMIF(INDIRECT("'Output 2'!$H$4:$H$"&amp;$C$5),Analysis!AG17,INDIRECT("'Output 2'!$m$4:$m$"&amp;$C$5))+SUMIF(INDIRECT("'Output 2'!$H$4:$H$"&amp;$C$5),Analysis!AG17,INDIRECT("'Output 2'!$q$4:$q$"&amp;$C$5))
+SUMIF(INDIRECT("'Output 3'!$H$4:$H$"&amp;$C$6),Analysis!AG17,INDIRECT("'Output 3'!$m$4:$m$"&amp;$C$6))+SUMIF(INDIRECT("'Output 3'!$H$4:$H$"&amp;$C$6),Analysis!AG17,INDIRECT("'Output 3'!$q$4:$q$"&amp;$C$6))
+SUMIF(INDIRECT("'Output 4'!$H$4:$H$"&amp;$C$7),Analysis!AG17,INDIRECT("'Output 4'!$m$4:$m$"&amp;$C$7))+SUMIF(INDIRECT("'Output 4'!$H$4:$H$"&amp;$C$7),Analysis!AG17,INDIRECT("'Output 4'!$q$4:$q$"&amp;$C$7))
+SUMIF('Unplanned Outputs'!$E$4:$E$500,Analysis!Q17,'Unplanned Outputs'!$J$4:$J$500)+SUMIF('Unplanned Outputs'!$E$4:$E$500,Analysis!Q17,'Unplanned Outputs'!$N$4:$N$500)</f>
        <v>37</v>
      </c>
      <c r="AI17" s="5">
        <f ca="1">SUMIF(INDIRECT("'Output 1'!$H$4:$H$"&amp;$C$4),Analysis!AG17,INDIRECT("'Output 1'!$U$4:$U$"&amp;$C$4))
+SUMIF(INDIRECT("'Output 2'!$H$4:$H$"&amp;$C$5),Analysis!AG17,INDIRECT("'Output 2'!$U$4:$U$"&amp;$C$5))
+SUMIF(INDIRECT("'Output 3'!$H$4:$H$"&amp;$C$6),Analysis!AG17,INDIRECT("'Output 3'!$U$4:$U$"&amp;$C$6))
+SUMIF(INDIRECT("'Output 4'!$H$4:$H$"&amp;$C$7),Analysis!AG17,INDIRECT("'Output 4'!$U$4:$U$"&amp;$C$7))
+SUMIF('Unplanned Outputs'!$E$4:$E$500,Analysis!AG17,'Unplanned Outputs'!$R$4:$R$500)</f>
        <v>22</v>
      </c>
      <c r="AJ17" s="5">
        <f ca="1">SUMIF(INDIRECT("'Output 1'!$H$4:$H$"&amp;$C$4),Analysis!AG17,INDIRECT("'Output 1'!$Y$4:$Y$"&amp;$C$4))
+SUMIF(INDIRECT("'Output 2'!$H$4:$H$"&amp;$C$5),Analysis!AG17,INDIRECT("'Output 2'!$Y$4:$Y$"&amp;$C$5))
+SUMIF(INDIRECT("'Output 3'!$H$4:$H$"&amp;$C$6),Analysis!AG17,INDIRECT("'Output 3'!$Y$4:$Y$"&amp;$C$6))
+SUMIF(INDIRECT("'Output 4'!$H$4:$H$"&amp;$C$7),Analysis!AG17,INDIRECT("'Output 4'!$Y$4:$Y$"&amp;$C$7))
+SUMIF('Unplanned Outputs'!$E$4:$E$500,Analysis!AG17,'Unplanned Outputs'!$V$4:$V$500)</f>
        <v>0</v>
      </c>
    </row>
    <row r="18" spans="1:36">
      <c r="F18" t="e">
        <f>#REF!</f>
        <v>#REF!</v>
      </c>
      <c r="G18" s="4" t="e">
        <f>#REF!/#REF!</f>
        <v>#REF!</v>
      </c>
      <c r="H18" s="4" t="e">
        <f>#REF!/#REF!</f>
        <v>#REF!</v>
      </c>
      <c r="I18" s="4" t="e">
        <f>(#REF!)/#REF!</f>
        <v>#REF!</v>
      </c>
      <c r="J18" s="4" t="e">
        <f>(#REF!)/#REF!</f>
        <v>#REF!</v>
      </c>
      <c r="K18" s="4">
        <f>('Output 1'!U$4)/'Output 1'!$F$4</f>
        <v>0</v>
      </c>
      <c r="L18" s="34" t="e">
        <f t="shared" si="6"/>
        <v>#REF!</v>
      </c>
      <c r="M18" s="4" t="e">
        <f>(#REF!)/#REF!</f>
        <v>#REF!</v>
      </c>
      <c r="N18" s="4" t="e">
        <f>(#REF!)/#REF!</f>
        <v>#REF!</v>
      </c>
      <c r="O18" s="34" t="e">
        <f t="shared" si="7"/>
        <v>#REF!</v>
      </c>
      <c r="Q18" s="31" t="s">
        <v>107</v>
      </c>
      <c r="R18" s="5">
        <f ca="1">SUMIF(INDIRECT("'Output 1'!$H$4:$H$"&amp;$C$4),Analysis!Q18,INDIRECT("'Output 1'!$m$4:$m$"&amp;$C$4))
+SUMIF(INDIRECT("'Output 2'!$H$4:$H$"&amp;$C$5),Analysis!Q18,INDIRECT("'Output 2'!$m$4:$m$"&amp;$C$5))
+SUMIF(INDIRECT("'Output 3'!$H$4:$H$"&amp;$C$6),Analysis!Q18,INDIRECT("'Output 3'!$m$4:$m$"&amp;$C$6))
+SUMIF(INDIRECT("'Output 4'!$H$4:$H$"&amp;$C$7),Analysis!Q18,INDIRECT("'Output 4'!$m$4:$m$"&amp;$C$7))</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f>
        <v>2</v>
      </c>
      <c r="T18" s="5">
        <f ca="1">SUMIF(INDIRECT("'Output 1'!$H$4:$H$"&amp;$C$4),Analysis!Q18,INDIRECT("'Output 1'!$U$4:$U$"&amp;$C$4))
+SUMIF(INDIRECT("'Output 2'!$H$4:$H$"&amp;$C$5),Analysis!Q18,INDIRECT("'Output 2'!$U$4:$U$"&amp;$C$5))
+SUMIF(INDIRECT("'Output 3'!$H$4:$H$"&amp;$C$6),Analysis!Q18,INDIRECT("'Output 3'!$U$4:$U$"&amp;$C$6))
+SUMIF(INDIRECT("'Output 4'!$H$4:$H$"&amp;$C$7),Analysis!Q18,INDIRECT("'Output 4'!$U$4:$U$"&amp;$C$7))</f>
        <v>1</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3</v>
      </c>
      <c r="AA18" s="37">
        <f t="shared" si="1"/>
        <v>0</v>
      </c>
      <c r="AB18" s="52">
        <f t="shared" ca="1" si="2"/>
        <v>3</v>
      </c>
      <c r="AC18" s="61">
        <f ca="1">SUMIF(INDIRECT("'Output 1'!$H$5:$H$"&amp;$C$4),Analysis!$Q18,INDIRECT("'Output 1'!$F$5:$F$"&amp;$C$4))
+SUMIF(INDIRECT("'Output 2'!$H$5:$H$"&amp;$C$5),Analysis!$Q18,INDIRECT("'Output 2'!$F$5:$F$"&amp;$C$5))
+SUMIF(INDIRECT("'Output 3'!$H$5:$H$"&amp;$C$6),Analysis!$Q18,INDIRECT("'Output 3'!$F$5:$F$"&amp;$C$6))
+SUMIF(INDIRECT("'Output 4'!$H$5:$H$"&amp;$C$7),Analysis!$Q18,INDIRECT("'Output 4'!$F$5:$F$"&amp;$C$7))</f>
        <v>0</v>
      </c>
      <c r="AG18" s="31" t="s">
        <v>107</v>
      </c>
      <c r="AH18" s="5">
        <f ca="1">SUMIF(INDIRECT("'Output 1'!$H$4:$H$"&amp;$C$4),Analysis!AG18,INDIRECT("'Output 1'!$m$4:$m$"&amp;$C$4))+SUMIF(INDIRECT("'Output 1'!$H$4:$H$"&amp;$C$4),Analysis!AG18,INDIRECT("'Output 1'!$q$4:$q$"&amp;$C$4))
+SUMIF(INDIRECT("'Output 2'!$H$4:$H$"&amp;$C$5),Analysis!AG18,INDIRECT("'Output 2'!$m$4:$m$"&amp;$C$5))+SUMIF(INDIRECT("'Output 2'!$H$4:$H$"&amp;$C$5),Analysis!AG18,INDIRECT("'Output 2'!$q$4:$q$"&amp;$C$5))
+SUMIF(INDIRECT("'Output 3'!$H$4:$H$"&amp;$C$6),Analysis!AG18,INDIRECT("'Output 3'!$m$4:$m$"&amp;$C$6))+SUMIF(INDIRECT("'Output 3'!$H$4:$H$"&amp;$C$6),Analysis!AG18,INDIRECT("'Output 3'!$q$4:$q$"&amp;$C$6))
+SUMIF(INDIRECT("'Output 4'!$H$4:$H$"&amp;$C$7),Analysis!AG18,INDIRECT("'Output 4'!$m$4:$m$"&amp;$C$7))+SUMIF(INDIRECT("'Output 4'!$H$4:$H$"&amp;$C$7),Analysis!AG18,INDIRECT("'Output 4'!$q$4:$q$"&amp;$C$7))
+SUMIF('Unplanned Outputs'!$E$4:$E$500,Analysis!Q18,'Unplanned Outputs'!$J$4:$J$500)+SUMIF('Unplanned Outputs'!$E$4:$E$500,Analysis!Q18,'Unplanned Outputs'!$N$4:$N$500)</f>
        <v>2</v>
      </c>
      <c r="AI18" s="5">
        <f ca="1">SUMIF(INDIRECT("'Output 1'!$H$4:$H$"&amp;$C$4),Analysis!AG18,INDIRECT("'Output 1'!$U$4:$U$"&amp;$C$4))
+SUMIF(INDIRECT("'Output 2'!$H$4:$H$"&amp;$C$5),Analysis!AG18,INDIRECT("'Output 2'!$U$4:$U$"&amp;$C$5))
+SUMIF(INDIRECT("'Output 3'!$H$4:$H$"&amp;$C$6),Analysis!AG18,INDIRECT("'Output 3'!$U$4:$U$"&amp;$C$6))
+SUMIF(INDIRECT("'Output 4'!$H$4:$H$"&amp;$C$7),Analysis!AG18,INDIRECT("'Output 4'!$U$4:$U$"&amp;$C$7))
+SUMIF('Unplanned Outputs'!$E$4:$E$500,Analysis!AG18,'Unplanned Outputs'!$R$4:$R$500)</f>
        <v>1</v>
      </c>
      <c r="AJ18" s="5">
        <f ca="1">SUMIF(INDIRECT("'Output 1'!$H$4:$H$"&amp;$C$4),Analysis!AG18,INDIRECT("'Output 1'!$Y$4:$Y$"&amp;$C$4))
+SUMIF(INDIRECT("'Output 2'!$H$4:$H$"&amp;$C$5),Analysis!AG18,INDIRECT("'Output 2'!$Y$4:$Y$"&amp;$C$5))
+SUMIF(INDIRECT("'Output 3'!$H$4:$H$"&amp;$C$6),Analysis!AG18,INDIRECT("'Output 3'!$Y$4:$Y$"&amp;$C$6))
+SUMIF(INDIRECT("'Output 4'!$H$4:$H$"&amp;$C$7),Analysis!AG18,INDIRECT("'Output 4'!$Y$4:$Y$"&amp;$C$7))
+SUMIF('Unplanned Outputs'!$E$4:$E$500,Analysis!AG18,'Unplanned Outputs'!$V$4:$V$500)</f>
        <v>3</v>
      </c>
    </row>
    <row r="19" spans="1:36">
      <c r="F19" t="e">
        <f>#REF!</f>
        <v>#REF!</v>
      </c>
      <c r="G19" s="4" t="e">
        <f>#REF!/#REF!</f>
        <v>#REF!</v>
      </c>
      <c r="H19" s="4" t="e">
        <f>#REF!/#REF!</f>
        <v>#REF!</v>
      </c>
      <c r="I19" s="4" t="e">
        <f>(#REF!)/#REF!</f>
        <v>#REF!</v>
      </c>
      <c r="J19" s="4" t="e">
        <f>(#REF!)/#REF!</f>
        <v>#REF!</v>
      </c>
      <c r="K19" s="4">
        <f>('Output 1'!U$4)/'Output 1'!$F$4</f>
        <v>0</v>
      </c>
      <c r="L19" s="34" t="e">
        <f t="shared" si="6"/>
        <v>#REF!</v>
      </c>
      <c r="M19" s="4" t="e">
        <f>(#REF!)/#REF!</f>
        <v>#REF!</v>
      </c>
      <c r="N19" s="4" t="e">
        <f>(#REF!)/#REF!</f>
        <v>#REF!</v>
      </c>
      <c r="O19" s="34" t="e">
        <f t="shared" si="7"/>
        <v>#REF!</v>
      </c>
      <c r="Q19" s="31" t="s">
        <v>116</v>
      </c>
      <c r="R19" s="5">
        <f ca="1">SUMIF(INDIRECT("'Output 1'!$H$4:$H$"&amp;$C$4),Analysis!Q19,INDIRECT("'Output 1'!$m$4:$m$"&amp;$C$4))
+SUMIF(INDIRECT("'Output 2'!$H$4:$H$"&amp;$C$5),Analysis!Q19,INDIRECT("'Output 2'!$m$4:$m$"&amp;$C$5))
+SUMIF(INDIRECT("'Output 3'!$H$4:$H$"&amp;$C$6),Analysis!Q19,INDIRECT("'Output 3'!$m$4:$m$"&amp;$C$6))
+SUMIF(INDIRECT("'Output 4'!$H$4:$H$"&amp;$C$7),Analysis!Q19,INDIRECT("'Output 4'!$m$4:$m$"&amp;$C$7))</f>
        <v>7</v>
      </c>
      <c r="S19" s="5">
        <f ca="1">SUMIF(INDIRECT("'Output 1'!$H$4:$H$"&amp;$C$4),Analysis!Q19,INDIRECT("'Output 1'!$Q$4:$Q$"&amp;$C$4))
+SUMIF(INDIRECT("'Output 2'!$H$4:$H$"&amp;$C$5),Analysis!Q19,INDIRECT("'Output 2'!$Q$4:$Q$"&amp;$C$5))
+SUMIF(INDIRECT("'Output 3'!$H$4:$H$"&amp;$C$6),Analysis!Q19,INDIRECT("'Output 3'!$Q$4:$Q$"&amp;$C$6))
+SUMIF(INDIRECT("'Output 4'!$H$4:$H$"&amp;$C$7),Analysis!Q19,INDIRECT("'Output 4'!$Q$4:$Q$"&amp;$C$7))</f>
        <v>2</v>
      </c>
      <c r="T19" s="5">
        <f ca="1">SUMIF(INDIRECT("'Output 1'!$H$4:$H$"&amp;$C$4),Analysis!Q19,INDIRECT("'Output 1'!$U$4:$U$"&amp;$C$4))
+SUMIF(INDIRECT("'Output 2'!$H$4:$H$"&amp;$C$5),Analysis!Q19,INDIRECT("'Output 2'!$U$4:$U$"&amp;$C$5))
+SUMIF(INDIRECT("'Output 3'!$H$4:$H$"&amp;$C$6),Analysis!Q19,INDIRECT("'Output 3'!$U$4:$U$"&amp;$C$6))
+SUMIF(INDIRECT("'Output 4'!$H$4:$H$"&amp;$C$7),Analysis!Q19,INDIRECT("'Output 4'!$U$4:$U$"&amp;$C$7))</f>
        <v>1</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10</v>
      </c>
      <c r="AA19" s="37">
        <f t="shared" si="1"/>
        <v>0</v>
      </c>
      <c r="AB19" s="52">
        <f t="shared" ca="1" si="2"/>
        <v>10</v>
      </c>
      <c r="AC19" s="61">
        <f ca="1">SUMIF(INDIRECT("'Output 1'!$H$5:$H$"&amp;$C$4),Analysis!$Q19,INDIRECT("'Output 1'!$F$5:$F$"&amp;$C$4))
+SUMIF(INDIRECT("'Output 2'!$H$5:$H$"&amp;$C$5),Analysis!$Q19,INDIRECT("'Output 2'!$F$5:$F$"&amp;$C$5))
+SUMIF(INDIRECT("'Output 3'!$H$5:$H$"&amp;$C$6),Analysis!$Q19,INDIRECT("'Output 3'!$F$5:$F$"&amp;$C$6))
+SUMIF(INDIRECT("'Output 4'!$H$5:$H$"&amp;$C$7),Analysis!$Q19,INDIRECT("'Output 4'!$F$5:$F$"&amp;$C$7))</f>
        <v>0</v>
      </c>
      <c r="AG19" s="31" t="s">
        <v>116</v>
      </c>
      <c r="AH19" s="5">
        <f ca="1">SUMIF(INDIRECT("'Output 1'!$H$4:$H$"&amp;$C$4),Analysis!AG19,INDIRECT("'Output 1'!$m$4:$m$"&amp;$C$4))+SUMIF(INDIRECT("'Output 1'!$H$4:$H$"&amp;$C$4),Analysis!AG19,INDIRECT("'Output 1'!$q$4:$q$"&amp;$C$4))
+SUMIF(INDIRECT("'Output 2'!$H$4:$H$"&amp;$C$5),Analysis!AG19,INDIRECT("'Output 2'!$m$4:$m$"&amp;$C$5))+SUMIF(INDIRECT("'Output 2'!$H$4:$H$"&amp;$C$5),Analysis!AG19,INDIRECT("'Output 2'!$q$4:$q$"&amp;$C$5))
+SUMIF(INDIRECT("'Output 3'!$H$4:$H$"&amp;$C$6),Analysis!AG19,INDIRECT("'Output 3'!$m$4:$m$"&amp;$C$6))+SUMIF(INDIRECT("'Output 3'!$H$4:$H$"&amp;$C$6),Analysis!AG19,INDIRECT("'Output 3'!$q$4:$q$"&amp;$C$6))
+SUMIF(INDIRECT("'Output 4'!$H$4:$H$"&amp;$C$7),Analysis!AG19,INDIRECT("'Output 4'!$m$4:$m$"&amp;$C$7))+SUMIF(INDIRECT("'Output 4'!$H$4:$H$"&amp;$C$7),Analysis!AG19,INDIRECT("'Output 4'!$q$4:$q$"&amp;$C$7))
+SUMIF('Unplanned Outputs'!$E$4:$E$500,Analysis!Q19,'Unplanned Outputs'!$J$4:$J$500)+SUMIF('Unplanned Outputs'!$E$4:$E$500,Analysis!Q19,'Unplanned Outputs'!$N$4:$N$500)</f>
        <v>9</v>
      </c>
      <c r="AI19" s="5">
        <f ca="1">SUMIF(INDIRECT("'Output 1'!$H$4:$H$"&amp;$C$4),Analysis!AG19,INDIRECT("'Output 1'!$U$4:$U$"&amp;$C$4))
+SUMIF(INDIRECT("'Output 2'!$H$4:$H$"&amp;$C$5),Analysis!AG19,INDIRECT("'Output 2'!$U$4:$U$"&amp;$C$5))
+SUMIF(INDIRECT("'Output 3'!$H$4:$H$"&amp;$C$6),Analysis!AG19,INDIRECT("'Output 3'!$U$4:$U$"&amp;$C$6))
+SUMIF(INDIRECT("'Output 4'!$H$4:$H$"&amp;$C$7),Analysis!AG19,INDIRECT("'Output 4'!$U$4:$U$"&amp;$C$7))
+SUMIF('Unplanned Outputs'!$E$4:$E$500,Analysis!AG19,'Unplanned Outputs'!$R$4:$R$500)</f>
        <v>1</v>
      </c>
      <c r="AJ19" s="5">
        <f ca="1">SUMIF(INDIRECT("'Output 1'!$H$4:$H$"&amp;$C$4),Analysis!AG19,INDIRECT("'Output 1'!$Y$4:$Y$"&amp;$C$4))
+SUMIF(INDIRECT("'Output 2'!$H$4:$H$"&amp;$C$5),Analysis!AG19,INDIRECT("'Output 2'!$Y$4:$Y$"&amp;$C$5))
+SUMIF(INDIRECT("'Output 3'!$H$4:$H$"&amp;$C$6),Analysis!AG19,INDIRECT("'Output 3'!$Y$4:$Y$"&amp;$C$6))
+SUMIF(INDIRECT("'Output 4'!$H$4:$H$"&amp;$C$7),Analysis!AG19,INDIRECT("'Output 4'!$Y$4:$Y$"&amp;$C$7))
+SUMIF('Unplanned Outputs'!$E$4:$E$500,Analysis!AG19,'Unplanned Outputs'!$V$4:$V$500)</f>
        <v>0</v>
      </c>
    </row>
    <row r="20" spans="1:36">
      <c r="A20" t="s">
        <v>639</v>
      </c>
      <c r="B20" s="7">
        <f>COUNTIF(B4:B18,"&lt;&gt;")</f>
        <v>10</v>
      </c>
      <c r="E20" t="e">
        <f>#REF!</f>
        <v>#REF!</v>
      </c>
      <c r="F20" t="e">
        <f>#REF!</f>
        <v>#REF!</v>
      </c>
      <c r="G20" s="4" t="e">
        <f>#REF!/#REF!</f>
        <v>#REF!</v>
      </c>
      <c r="H20" s="4" t="e">
        <f>#REF!/#REF!</f>
        <v>#REF!</v>
      </c>
      <c r="I20" s="4" t="e">
        <f>(#REF!)/#REF!</f>
        <v>#REF!</v>
      </c>
      <c r="J20" s="4" t="e">
        <f>(#REF!)/#REF!</f>
        <v>#REF!</v>
      </c>
      <c r="K20" s="4">
        <f>('Output 1'!U$4)/'Output 1'!$F$4</f>
        <v>0</v>
      </c>
      <c r="L20" s="34" t="e">
        <f t="shared" si="6"/>
        <v>#REF!</v>
      </c>
      <c r="M20" s="4" t="e">
        <f>(#REF!)/#REF!</f>
        <v>#REF!</v>
      </c>
      <c r="N20" s="4" t="e">
        <f>(#REF!)/#REF!</f>
        <v>#REF!</v>
      </c>
      <c r="O20" s="34" t="e">
        <f t="shared" si="7"/>
        <v>#REF!</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2">
        <f t="shared" ca="1" si="2"/>
        <v>0</v>
      </c>
      <c r="AC20" s="61">
        <f ca="1">SUMIF(INDIRECT("'Output 1'!$H$5:$H$"&amp;$C$4),Analysis!$Q20,INDIRECT("'Output 1'!$F$5:$F$"&amp;$C$4))
+SUMIF(INDIRECT("'Output 2'!$H$5:$H$"&amp;$C$5),Analysis!$Q20,INDIRECT("'Output 2'!$F$5:$F$"&amp;$C$5))
+SUMIF(INDIRECT("'Output 3'!$H$5:$H$"&amp;$C$6),Analysis!$Q20,INDIRECT("'Output 3'!$F$5:$F$"&amp;$C$6))
+SUMIF(INDIRECT("'Output 4'!$H$5:$H$"&amp;$C$7),Analysis!$Q20,INDIRECT("'Output 4'!$F$5:$F$"&amp;$C$7))</f>
        <v>0</v>
      </c>
      <c r="AG20" s="31">
        <v>2.1</v>
      </c>
      <c r="AH20" s="5">
        <f ca="1">SUMIF(INDIRECT("'Output 1'!$H$4:$H$"&amp;$C$4),Analysis!AG20,INDIRECT("'Output 1'!$m$4:$m$"&amp;$C$4))+SUMIF(INDIRECT("'Output 1'!$H$4:$H$"&amp;$C$4),Analysis!AG20,INDIRECT("'Output 1'!$q$4:$q$"&amp;$C$4))
+SUMIF(INDIRECT("'Output 2'!$H$4:$H$"&amp;$C$5),Analysis!AG20,INDIRECT("'Output 2'!$m$4:$m$"&amp;$C$5))+SUMIF(INDIRECT("'Output 2'!$H$4:$H$"&amp;$C$5),Analysis!AG20,INDIRECT("'Output 2'!$q$4:$q$"&amp;$C$5))
+SUMIF(INDIRECT("'Output 3'!$H$4:$H$"&amp;$C$6),Analysis!AG20,INDIRECT("'Output 3'!$m$4:$m$"&amp;$C$6))+SUMIF(INDIRECT("'Output 3'!$H$4:$H$"&amp;$C$6),Analysis!AG20,INDIRECT("'Output 3'!$q$4:$q$"&amp;$C$6))
+SUMIF(INDIRECT("'Output 4'!$H$4:$H$"&amp;$C$7),Analysis!AG20,INDIRECT("'Output 4'!$m$4:$m$"&amp;$C$7))+SUMIF(INDIRECT("'Output 4'!$H$4:$H$"&amp;$C$7),Analysis!AG20,INDIRECT("'Output 4'!$q$4:$q$"&amp;$C$7))
+SUMIF('Unplanned Outputs'!$E$4:$E$500,Analysis!Q20,'Unplanned Outputs'!$J$4:$J$500)+SUMIF('Unplanned Outputs'!$E$4:$E$500,Analysis!Q20,'Unplanned Outputs'!$N$4:$N$500)</f>
        <v>0</v>
      </c>
      <c r="AI20" s="5">
        <f ca="1">SUMIF(INDIRECT("'Output 1'!$H$4:$H$"&amp;$C$4),Analysis!AG20,INDIRECT("'Output 1'!$U$4:$U$"&amp;$C$4))
+SUMIF(INDIRECT("'Output 2'!$H$4:$H$"&amp;$C$5),Analysis!AG20,INDIRECT("'Output 2'!$U$4:$U$"&amp;$C$5))
+SUMIF(INDIRECT("'Output 3'!$H$4:$H$"&amp;$C$6),Analysis!AG20,INDIRECT("'Output 3'!$U$4:$U$"&amp;$C$6))
+SUMIF(INDIRECT("'Output 4'!$H$4:$H$"&amp;$C$7),Analysis!AG20,INDIRECT("'Output 4'!$U$4:$U$"&amp;$C$7))
+SUMIF('Unplanned Outputs'!$E$4:$E$500,Analysis!AG20,'Unplanned Outputs'!$R$4:$R$500)</f>
        <v>0</v>
      </c>
      <c r="AJ20" s="5">
        <f ca="1">SUMIF(INDIRECT("'Output 1'!$H$4:$H$"&amp;$C$4),Analysis!AG20,INDIRECT("'Output 1'!$Y$4:$Y$"&amp;$C$4))
+SUMIF(INDIRECT("'Output 2'!$H$4:$H$"&amp;$C$5),Analysis!AG20,INDIRECT("'Output 2'!$Y$4:$Y$"&amp;$C$5))
+SUMIF(INDIRECT("'Output 3'!$H$4:$H$"&amp;$C$6),Analysis!AG20,INDIRECT("'Output 3'!$Y$4:$Y$"&amp;$C$6))
+SUMIF(INDIRECT("'Output 4'!$H$4:$H$"&amp;$C$7),Analysis!AG20,INDIRECT("'Output 4'!$Y$4:$Y$"&amp;$C$7))
+SUMIF('Unplanned Outputs'!$E$4:$E$500,Analysis!AG20,'Unplanned Outputs'!$V$4:$V$500)</f>
        <v>0</v>
      </c>
    </row>
    <row r="21" spans="1:36">
      <c r="F21" t="e">
        <f>#REF!</f>
        <v>#REF!</v>
      </c>
      <c r="G21" s="4" t="e">
        <f>#REF!/#REF!</f>
        <v>#REF!</v>
      </c>
      <c r="H21" s="4" t="e">
        <f>#REF!/#REF!</f>
        <v>#REF!</v>
      </c>
      <c r="I21" s="4" t="e">
        <f>(#REF!)/#REF!</f>
        <v>#REF!</v>
      </c>
      <c r="J21" s="4" t="e">
        <f>(#REF!)/#REF!</f>
        <v>#REF!</v>
      </c>
      <c r="K21" s="4">
        <f>('Output 1'!U$4)/'Output 1'!$F$4</f>
        <v>0</v>
      </c>
      <c r="L21" s="34" t="e">
        <f t="shared" si="6"/>
        <v>#REF!</v>
      </c>
      <c r="M21" s="4" t="e">
        <f>(#REF!)/#REF!</f>
        <v>#REF!</v>
      </c>
      <c r="N21" s="4" t="e">
        <f>(#REF!)/#REF!</f>
        <v>#REF!</v>
      </c>
      <c r="O21" s="34" t="e">
        <f t="shared" si="7"/>
        <v>#REF!</v>
      </c>
      <c r="Q21" s="31" t="s">
        <v>203</v>
      </c>
      <c r="R21" s="5">
        <f ca="1">SUMIF(INDIRECT("'Output 1'!$H$4:$H$"&amp;$C$4),Analysis!Q21,INDIRECT("'Output 1'!$m$4:$m$"&amp;$C$4))
+SUMIF(INDIRECT("'Output 2'!$H$4:$H$"&amp;$C$5),Analysis!Q21,INDIRECT("'Output 2'!$m$4:$m$"&amp;$C$5))
+SUMIF(INDIRECT("'Output 3'!$H$4:$H$"&amp;$C$6),Analysis!Q21,INDIRECT("'Output 3'!$m$4:$m$"&amp;$C$6))
+SUMIF(INDIRECT("'Output 4'!$H$4:$H$"&amp;$C$7),Analysis!Q21,INDIRECT("'Output 4'!$m$4:$m$"&amp;$C$7))</f>
        <v>300000</v>
      </c>
      <c r="S21" s="5">
        <f ca="1">SUMIF(INDIRECT("'Output 1'!$H$4:$H$"&amp;$C$4),Analysis!Q21,INDIRECT("'Output 1'!$Q$4:$Q$"&amp;$C$4))
+SUMIF(INDIRECT("'Output 2'!$H$4:$H$"&amp;$C$5),Analysis!Q21,INDIRECT("'Output 2'!$Q$4:$Q$"&amp;$C$5))
+SUMIF(INDIRECT("'Output 3'!$H$4:$H$"&amp;$C$6),Analysis!Q21,INDIRECT("'Output 3'!$Q$4:$Q$"&amp;$C$6))
+SUMIF(INDIRECT("'Output 4'!$H$4:$H$"&amp;$C$7),Analysis!Q21,INDIRECT("'Output 4'!$Q$4:$Q$"&amp;$C$7))</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300000</v>
      </c>
      <c r="AA21" s="37">
        <f t="shared" si="1"/>
        <v>0</v>
      </c>
      <c r="AB21" s="52">
        <f t="shared" ca="1" si="2"/>
        <v>300000</v>
      </c>
      <c r="AC21" s="61">
        <f ca="1">SUMIF(INDIRECT("'Output 1'!$H$5:$H$"&amp;$C$4),Analysis!$Q21,INDIRECT("'Output 1'!$F$5:$F$"&amp;$C$4))
+SUMIF(INDIRECT("'Output 2'!$H$5:$H$"&amp;$C$5),Analysis!$Q21,INDIRECT("'Output 2'!$F$5:$F$"&amp;$C$5))
+SUMIF(INDIRECT("'Output 3'!$H$5:$H$"&amp;$C$6),Analysis!$Q21,INDIRECT("'Output 3'!$F$5:$F$"&amp;$C$6))
+SUMIF(INDIRECT("'Output 4'!$H$5:$H$"&amp;$C$7),Analysis!$Q21,INDIRECT("'Output 4'!$F$5:$F$"&amp;$C$7))</f>
        <v>0</v>
      </c>
      <c r="AG21" s="31" t="s">
        <v>203</v>
      </c>
      <c r="AH21" s="5">
        <f ca="1">SUMIF(INDIRECT("'Output 1'!$H$4:$H$"&amp;$C$4),Analysis!AG21,INDIRECT("'Output 1'!$m$4:$m$"&amp;$C$4))+SUMIF(INDIRECT("'Output 1'!$H$4:$H$"&amp;$C$4),Analysis!AG21,INDIRECT("'Output 1'!$q$4:$q$"&amp;$C$4))
+SUMIF(INDIRECT("'Output 2'!$H$4:$H$"&amp;$C$5),Analysis!AG21,INDIRECT("'Output 2'!$m$4:$m$"&amp;$C$5))+SUMIF(INDIRECT("'Output 2'!$H$4:$H$"&amp;$C$5),Analysis!AG21,INDIRECT("'Output 2'!$q$4:$q$"&amp;$C$5))
+SUMIF(INDIRECT("'Output 3'!$H$4:$H$"&amp;$C$6),Analysis!AG21,INDIRECT("'Output 3'!$m$4:$m$"&amp;$C$6))+SUMIF(INDIRECT("'Output 3'!$H$4:$H$"&amp;$C$6),Analysis!AG21,INDIRECT("'Output 3'!$q$4:$q$"&amp;$C$6))
+SUMIF(INDIRECT("'Output 4'!$H$4:$H$"&amp;$C$7),Analysis!AG21,INDIRECT("'Output 4'!$m$4:$m$"&amp;$C$7))+SUMIF(INDIRECT("'Output 4'!$H$4:$H$"&amp;$C$7),Analysis!AG21,INDIRECT("'Output 4'!$q$4:$q$"&amp;$C$7))
+SUMIF('Unplanned Outputs'!$E$4:$E$500,Analysis!Q21,'Unplanned Outputs'!$J$4:$J$500)+SUMIF('Unplanned Outputs'!$E$4:$E$500,Analysis!Q21,'Unplanned Outputs'!$N$4:$N$500)</f>
        <v>300000</v>
      </c>
      <c r="AI21" s="5">
        <f ca="1">SUMIF(INDIRECT("'Output 1'!$H$4:$H$"&amp;$C$4),Analysis!AG21,INDIRECT("'Output 1'!$U$4:$U$"&amp;$C$4))
+SUMIF(INDIRECT("'Output 2'!$H$4:$H$"&amp;$C$5),Analysis!AG21,INDIRECT("'Output 2'!$U$4:$U$"&amp;$C$5))
+SUMIF(INDIRECT("'Output 3'!$H$4:$H$"&amp;$C$6),Analysis!AG21,INDIRECT("'Output 3'!$U$4:$U$"&amp;$C$6))
+SUMIF(INDIRECT("'Output 4'!$H$4:$H$"&amp;$C$7),Analysis!AG21,INDIRECT("'Output 4'!$U$4:$U$"&amp;$C$7))
+SUMIF('Unplanned Outputs'!$E$4:$E$500,Analysis!AG21,'Unplanned Outputs'!$R$4:$R$500)</f>
        <v>0</v>
      </c>
      <c r="AJ21" s="5">
        <f ca="1">SUMIF(INDIRECT("'Output 1'!$H$4:$H$"&amp;$C$4),Analysis!AG21,INDIRECT("'Output 1'!$Y$4:$Y$"&amp;$C$4))
+SUMIF(INDIRECT("'Output 2'!$H$4:$H$"&amp;$C$5),Analysis!AG21,INDIRECT("'Output 2'!$Y$4:$Y$"&amp;$C$5))
+SUMIF(INDIRECT("'Output 3'!$H$4:$H$"&amp;$C$6),Analysis!AG21,INDIRECT("'Output 3'!$Y$4:$Y$"&amp;$C$6))
+SUMIF(INDIRECT("'Output 4'!$H$4:$H$"&amp;$C$7),Analysis!AG21,INDIRECT("'Output 4'!$Y$4:$Y$"&amp;$C$7))
+SUMIF('Unplanned Outputs'!$E$4:$E$500,Analysis!AG21,'Unplanned Outputs'!$V$4:$V$500)</f>
        <v>0</v>
      </c>
    </row>
    <row r="22" spans="1:36">
      <c r="F22" t="e">
        <f>#REF!</f>
        <v>#REF!</v>
      </c>
      <c r="G22" s="4" t="e">
        <f>#REF!/#REF!</f>
        <v>#REF!</v>
      </c>
      <c r="H22" s="4" t="e">
        <f>#REF!/#REF!</f>
        <v>#REF!</v>
      </c>
      <c r="I22" s="4" t="e">
        <f>(#REF!)/#REF!</f>
        <v>#REF!</v>
      </c>
      <c r="J22" s="4" t="e">
        <f>(#REF!)/#REF!</f>
        <v>#REF!</v>
      </c>
      <c r="K22" s="4">
        <f>('Output 1'!U$4)/'Output 1'!$F$4</f>
        <v>0</v>
      </c>
      <c r="L22" s="34" t="e">
        <f t="shared" si="6"/>
        <v>#REF!</v>
      </c>
      <c r="M22" s="4" t="e">
        <f>(#REF!)/#REF!</f>
        <v>#REF!</v>
      </c>
      <c r="N22" s="4" t="e">
        <f>(#REF!)/#REF!</f>
        <v>#REF!</v>
      </c>
      <c r="O22" s="34" t="e">
        <f t="shared" si="7"/>
        <v>#REF!</v>
      </c>
      <c r="Q22" s="31" t="s">
        <v>640</v>
      </c>
      <c r="R22" s="5">
        <f ca="1">SUMIF(INDIRECT("'Output 1'!$H$4:$H$"&amp;$C$4),Analysis!Q22,INDIRECT("'Output 1'!$m$4:$m$"&amp;$C$4))
+SUMIF(INDIRECT("'Output 2'!$H$4:$H$"&amp;$C$5),Analysis!Q22,INDIRECT("'Output 2'!$m$4:$m$"&amp;$C$5))
+SUMIF(INDIRECT("'Output 3'!$H$4:$H$"&amp;$C$6),Analysis!Q22,INDIRECT("'Output 3'!$m$4:$m$"&amp;$C$6))
+SUMIF(INDIRECT("'Output 4'!$H$4:$H$"&amp;$C$7),Analysis!Q22,INDIRECT("'Output 4'!$m$4:$m$"&amp;$C$7))</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2">
        <f t="shared" ca="1" si="2"/>
        <v>0</v>
      </c>
      <c r="AC22" s="61">
        <f ca="1">SUMIF(INDIRECT("'Output 1'!$H$5:$H$"&amp;$C$4),Analysis!$Q22,INDIRECT("'Output 1'!$F$5:$F$"&amp;$C$4))
+SUMIF(INDIRECT("'Output 2'!$H$5:$H$"&amp;$C$5),Analysis!$Q22,INDIRECT("'Output 2'!$F$5:$F$"&amp;$C$5))
+SUMIF(INDIRECT("'Output 3'!$H$5:$H$"&amp;$C$6),Analysis!$Q22,INDIRECT("'Output 3'!$F$5:$F$"&amp;$C$6))
+SUMIF(INDIRECT("'Output 4'!$H$5:$H$"&amp;$C$7),Analysis!$Q22,INDIRECT("'Output 4'!$F$5:$F$"&amp;$C$7))</f>
        <v>0</v>
      </c>
      <c r="AG22" s="31" t="s">
        <v>640</v>
      </c>
      <c r="AH22" s="5">
        <f ca="1">SUMIF(INDIRECT("'Output 1'!$H$4:$H$"&amp;$C$4),Analysis!AG22,INDIRECT("'Output 1'!$m$4:$m$"&amp;$C$4))+SUMIF(INDIRECT("'Output 1'!$H$4:$H$"&amp;$C$4),Analysis!AG22,INDIRECT("'Output 1'!$q$4:$q$"&amp;$C$4))
+SUMIF(INDIRECT("'Output 2'!$H$4:$H$"&amp;$C$5),Analysis!AG22,INDIRECT("'Output 2'!$m$4:$m$"&amp;$C$5))+SUMIF(INDIRECT("'Output 2'!$H$4:$H$"&amp;$C$5),Analysis!AG22,INDIRECT("'Output 2'!$q$4:$q$"&amp;$C$5))
+SUMIF(INDIRECT("'Output 3'!$H$4:$H$"&amp;$C$6),Analysis!AG22,INDIRECT("'Output 3'!$m$4:$m$"&amp;$C$6))+SUMIF(INDIRECT("'Output 3'!$H$4:$H$"&amp;$C$6),Analysis!AG22,INDIRECT("'Output 3'!$q$4:$q$"&amp;$C$6))
+SUMIF(INDIRECT("'Output 4'!$H$4:$H$"&amp;$C$7),Analysis!AG22,INDIRECT("'Output 4'!$m$4:$m$"&amp;$C$7))+SUMIF(INDIRECT("'Output 4'!$H$4:$H$"&amp;$C$7),Analysis!AG22,INDIRECT("'Output 4'!$q$4:$q$"&amp;$C$7))
+SUMIF('Unplanned Outputs'!$E$4:$E$500,Analysis!Q22,'Unplanned Outputs'!$J$4:$J$500)+SUMIF('Unplanned Outputs'!$E$4:$E$500,Analysis!Q22,'Unplanned Outputs'!$N$4:$N$500)</f>
        <v>0</v>
      </c>
      <c r="AI22" s="5">
        <f ca="1">SUMIF(INDIRECT("'Output 1'!$H$4:$H$"&amp;$C$4),Analysis!AG22,INDIRECT("'Output 1'!$U$4:$U$"&amp;$C$4))
+SUMIF(INDIRECT("'Output 2'!$H$4:$H$"&amp;$C$5),Analysis!AG22,INDIRECT("'Output 2'!$U$4:$U$"&amp;$C$5))
+SUMIF(INDIRECT("'Output 3'!$H$4:$H$"&amp;$C$6),Analysis!AG22,INDIRECT("'Output 3'!$U$4:$U$"&amp;$C$6))
+SUMIF(INDIRECT("'Output 4'!$H$4:$H$"&amp;$C$7),Analysis!AG22,INDIRECT("'Output 4'!$U$4:$U$"&amp;$C$7))
+SUMIF('Unplanned Outputs'!$E$4:$E$500,Analysis!AG22,'Unplanned Outputs'!$R$4:$R$500)</f>
        <v>0</v>
      </c>
      <c r="AJ22" s="5">
        <f ca="1">SUMIF(INDIRECT("'Output 1'!$H$4:$H$"&amp;$C$4),Analysis!AG22,INDIRECT("'Output 1'!$Y$4:$Y$"&amp;$C$4))
+SUMIF(INDIRECT("'Output 2'!$H$4:$H$"&amp;$C$5),Analysis!AG22,INDIRECT("'Output 2'!$Y$4:$Y$"&amp;$C$5))
+SUMIF(INDIRECT("'Output 3'!$H$4:$H$"&amp;$C$6),Analysis!AG22,INDIRECT("'Output 3'!$Y$4:$Y$"&amp;$C$6))
+SUMIF(INDIRECT("'Output 4'!$H$4:$H$"&amp;$C$7),Analysis!AG22,INDIRECT("'Output 4'!$Y$4:$Y$"&amp;$C$7))
+SUMIF('Unplanned Outputs'!$E$4:$E$500,Analysis!AG22,'Unplanned Outputs'!$V$4:$V$500)</f>
        <v>0</v>
      </c>
    </row>
    <row r="23" spans="1:36">
      <c r="E23" t="str">
        <f>'Output 7'!$B$4</f>
        <v>O.7</v>
      </c>
      <c r="F23" t="str">
        <f>'Output 7'!$D$4</f>
        <v>O.7.1</v>
      </c>
      <c r="G23" s="4" t="e">
        <f>'Output 7'!$K$4/'Output 7'!$F$4</f>
        <v>#DIV/0!</v>
      </c>
      <c r="H23" s="4" t="e">
        <f>'Output 7'!M$4/'Output 7'!$F$4</f>
        <v>#DIV/0!</v>
      </c>
      <c r="I23" s="4" t="e">
        <f>('Output 7'!O$4)/'Output 7'!$F$4</f>
        <v>#DIV/0!</v>
      </c>
      <c r="J23" s="4" t="e">
        <f>('Output 7'!Q$4)/'Output 7'!$F$4</f>
        <v>#DIV/0!</v>
      </c>
      <c r="K23" s="4">
        <f>('Output 1'!U$4)/'Output 1'!$F$4</f>
        <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2">
        <f t="shared" ca="1" si="2"/>
        <v>0</v>
      </c>
      <c r="AC23" s="61">
        <f ca="1">SUMIF(INDIRECT("'Output 1'!$H$5:$H$"&amp;$C$4),Analysis!$Q23,INDIRECT("'Output 1'!$F$5:$F$"&amp;$C$4))
+SUMIF(INDIRECT("'Output 2'!$H$5:$H$"&amp;$C$5),Analysis!$Q23,INDIRECT("'Output 2'!$F$5:$F$"&amp;$C$5))
+SUMIF(INDIRECT("'Output 3'!$H$5:$H$"&amp;$C$6),Analysis!$Q23,INDIRECT("'Output 3'!$F$5:$F$"&amp;$C$6))
+SUMIF(INDIRECT("'Output 4'!$H$5:$H$"&amp;$C$7),Analysis!$Q23,INDIRECT("'Output 4'!$F$5:$F$"&amp;$C$7))</f>
        <v>0</v>
      </c>
      <c r="AG23" s="31">
        <v>2.2000000000000002</v>
      </c>
      <c r="AH23" s="5">
        <f ca="1">SUMIF(INDIRECT("'Output 1'!$H$4:$H$"&amp;$C$4),Analysis!AG23,INDIRECT("'Output 1'!$m$4:$m$"&amp;$C$4))+SUMIF(INDIRECT("'Output 1'!$H$4:$H$"&amp;$C$4),Analysis!AG23,INDIRECT("'Output 1'!$q$4:$q$"&amp;$C$4))
+SUMIF(INDIRECT("'Output 2'!$H$4:$H$"&amp;$C$5),Analysis!AG23,INDIRECT("'Output 2'!$m$4:$m$"&amp;$C$5))+SUMIF(INDIRECT("'Output 2'!$H$4:$H$"&amp;$C$5),Analysis!AG23,INDIRECT("'Output 2'!$q$4:$q$"&amp;$C$5))
+SUMIF(INDIRECT("'Output 3'!$H$4:$H$"&amp;$C$6),Analysis!AG23,INDIRECT("'Output 3'!$m$4:$m$"&amp;$C$6))+SUMIF(INDIRECT("'Output 3'!$H$4:$H$"&amp;$C$6),Analysis!AG23,INDIRECT("'Output 3'!$q$4:$q$"&amp;$C$6))
+SUMIF(INDIRECT("'Output 4'!$H$4:$H$"&amp;$C$7),Analysis!AG23,INDIRECT("'Output 4'!$m$4:$m$"&amp;$C$7))+SUMIF(INDIRECT("'Output 4'!$H$4:$H$"&amp;$C$7),Analysis!AG23,INDIRECT("'Output 4'!$q$4:$q$"&amp;$C$7))
+SUMIF('Unplanned Outputs'!$E$4:$E$500,Analysis!Q23,'Unplanned Outputs'!$J$4:$J$500)+SUMIF('Unplanned Outputs'!$E$4:$E$500,Analysis!Q23,'Unplanned Outputs'!$N$4:$N$500)</f>
        <v>0</v>
      </c>
      <c r="AI23" s="5">
        <f ca="1">SUMIF(INDIRECT("'Output 1'!$H$4:$H$"&amp;$C$4),Analysis!AG23,INDIRECT("'Output 1'!$U$4:$U$"&amp;$C$4))
+SUMIF(INDIRECT("'Output 2'!$H$4:$H$"&amp;$C$5),Analysis!AG23,INDIRECT("'Output 2'!$U$4:$U$"&amp;$C$5))
+SUMIF(INDIRECT("'Output 3'!$H$4:$H$"&amp;$C$6),Analysis!AG23,INDIRECT("'Output 3'!$U$4:$U$"&amp;$C$6))
+SUMIF(INDIRECT("'Output 4'!$H$4:$H$"&amp;$C$7),Analysis!AG23,INDIRECT("'Output 4'!$U$4:$U$"&amp;$C$7))
+SUMIF('Unplanned Outputs'!$E$4:$E$500,Analysis!AG23,'Unplanned Outputs'!$R$4:$R$500)</f>
        <v>0</v>
      </c>
      <c r="AJ23" s="5">
        <f ca="1">SUMIF(INDIRECT("'Output 1'!$H$4:$H$"&amp;$C$4),Analysis!AG23,INDIRECT("'Output 1'!$Y$4:$Y$"&amp;$C$4))
+SUMIF(INDIRECT("'Output 2'!$H$4:$H$"&amp;$C$5),Analysis!AG23,INDIRECT("'Output 2'!$Y$4:$Y$"&amp;$C$5))
+SUMIF(INDIRECT("'Output 3'!$H$4:$H$"&amp;$C$6),Analysis!AG23,INDIRECT("'Output 3'!$Y$4:$Y$"&amp;$C$6))
+SUMIF(INDIRECT("'Output 4'!$H$4:$H$"&amp;$C$7),Analysis!AG23,INDIRECT("'Output 4'!$Y$4:$Y$"&amp;$C$7))
+SUMIF('Unplanned Outputs'!$E$4:$E$500,Analysis!AG23,'Unplanned Outputs'!$V$4:$V$500)</f>
        <v>0</v>
      </c>
    </row>
    <row r="24" spans="1:36">
      <c r="F24" t="str">
        <f>'Output 7'!$D$5</f>
        <v>O.7.2</v>
      </c>
      <c r="G24" s="4" t="e">
        <f>'Output 7'!K$5/'Output 7'!$F$5</f>
        <v>#DIV/0!</v>
      </c>
      <c r="H24" s="4" t="e">
        <f>'Output 7'!M$5/'Output 7'!$F$5</f>
        <v>#DIV/0!</v>
      </c>
      <c r="I24" s="4" t="e">
        <f>('Output 7'!O$5)/'Output 7'!$F$5</f>
        <v>#DIV/0!</v>
      </c>
      <c r="J24" s="4" t="e">
        <f>('Output 7'!Q$5)/'Output 7'!$F$5</f>
        <v>#DIV/0!</v>
      </c>
      <c r="K24" s="4">
        <f>('Output 1'!U$4)/'Output 1'!$F$4</f>
        <v>0</v>
      </c>
      <c r="L24" s="34" t="e">
        <f t="shared" si="6"/>
        <v>#DIV/0!</v>
      </c>
      <c r="M24" s="4" t="e">
        <f>('Output 7'!#REF!)/'Output 7'!$F$5</f>
        <v>#REF!</v>
      </c>
      <c r="N24" s="4" t="e">
        <f>('Output 7'!U$5)/'Output 7'!$F$5</f>
        <v>#DIV/0!</v>
      </c>
      <c r="O24" s="34" t="e">
        <f t="shared" si="7"/>
        <v>#DIV/0!</v>
      </c>
      <c r="Q24" s="31" t="s">
        <v>641</v>
      </c>
      <c r="R24" s="5">
        <f ca="1">SUMIF(INDIRECT("'Output 1'!$H$4:$H$"&amp;$C$4),Analysis!Q24,INDIRECT("'Output 1'!$m$4:$m$"&amp;$C$4))
+SUMIF(INDIRECT("'Output 2'!$H$4:$H$"&amp;$C$5),Analysis!Q24,INDIRECT("'Output 2'!$m$4:$m$"&amp;$C$5))
+SUMIF(INDIRECT("'Output 3'!$H$4:$H$"&amp;$C$6),Analysis!Q24,INDIRECT("'Output 3'!$m$4:$m$"&amp;$C$6))
+SUMIF(INDIRECT("'Output 4'!$H$4:$H$"&amp;$C$7),Analysis!Q24,INDIRECT("'Output 4'!$m$4:$m$"&amp;$C$7))</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2">
        <f t="shared" ca="1" si="2"/>
        <v>0</v>
      </c>
      <c r="AC24" s="61">
        <f ca="1">SUMIF(INDIRECT("'Output 1'!$H$5:$H$"&amp;$C$4),Analysis!$Q24,INDIRECT("'Output 1'!$F$5:$F$"&amp;$C$4))
+SUMIF(INDIRECT("'Output 2'!$H$5:$H$"&amp;$C$5),Analysis!$Q24,INDIRECT("'Output 2'!$F$5:$F$"&amp;$C$5))
+SUMIF(INDIRECT("'Output 3'!$H$5:$H$"&amp;$C$6),Analysis!$Q24,INDIRECT("'Output 3'!$F$5:$F$"&amp;$C$6))
+SUMIF(INDIRECT("'Output 4'!$H$5:$H$"&amp;$C$7),Analysis!$Q24,INDIRECT("'Output 4'!$F$5:$F$"&amp;$C$7))</f>
        <v>0</v>
      </c>
      <c r="AG24" s="31" t="s">
        <v>641</v>
      </c>
      <c r="AH24" s="5">
        <f ca="1">SUMIF(INDIRECT("'Output 1'!$H$4:$H$"&amp;$C$4),Analysis!AG24,INDIRECT("'Output 1'!$m$4:$m$"&amp;$C$4))+SUMIF(INDIRECT("'Output 1'!$H$4:$H$"&amp;$C$4),Analysis!AG24,INDIRECT("'Output 1'!$q$4:$q$"&amp;$C$4))
+SUMIF(INDIRECT("'Output 2'!$H$4:$H$"&amp;$C$5),Analysis!AG24,INDIRECT("'Output 2'!$m$4:$m$"&amp;$C$5))+SUMIF(INDIRECT("'Output 2'!$H$4:$H$"&amp;$C$5),Analysis!AG24,INDIRECT("'Output 2'!$q$4:$q$"&amp;$C$5))
+SUMIF(INDIRECT("'Output 3'!$H$4:$H$"&amp;$C$6),Analysis!AG24,INDIRECT("'Output 3'!$m$4:$m$"&amp;$C$6))+SUMIF(INDIRECT("'Output 3'!$H$4:$H$"&amp;$C$6),Analysis!AG24,INDIRECT("'Output 3'!$q$4:$q$"&amp;$C$6))
+SUMIF(INDIRECT("'Output 4'!$H$4:$H$"&amp;$C$7),Analysis!AG24,INDIRECT("'Output 4'!$m$4:$m$"&amp;$C$7))+SUMIF(INDIRECT("'Output 4'!$H$4:$H$"&amp;$C$7),Analysis!AG24,INDIRECT("'Output 4'!$q$4:$q$"&amp;$C$7))
+SUMIF('Unplanned Outputs'!$E$4:$E$500,Analysis!Q24,'Unplanned Outputs'!$J$4:$J$500)+SUMIF('Unplanned Outputs'!$E$4:$E$500,Analysis!Q24,'Unplanned Outputs'!$N$4:$N$500)</f>
        <v>0</v>
      </c>
      <c r="AI24" s="5">
        <f ca="1">SUMIF(INDIRECT("'Output 1'!$H$4:$H$"&amp;$C$4),Analysis!AG24,INDIRECT("'Output 1'!$U$4:$U$"&amp;$C$4))
+SUMIF(INDIRECT("'Output 2'!$H$4:$H$"&amp;$C$5),Analysis!AG24,INDIRECT("'Output 2'!$U$4:$U$"&amp;$C$5))
+SUMIF(INDIRECT("'Output 3'!$H$4:$H$"&amp;$C$6),Analysis!AG24,INDIRECT("'Output 3'!$U$4:$U$"&amp;$C$6))
+SUMIF(INDIRECT("'Output 4'!$H$4:$H$"&amp;$C$7),Analysis!AG24,INDIRECT("'Output 4'!$U$4:$U$"&amp;$C$7))
+SUMIF('Unplanned Outputs'!$E$4:$E$500,Analysis!AG24,'Unplanned Outputs'!$R$4:$R$500)</f>
        <v>0</v>
      </c>
      <c r="AJ24" s="5">
        <f ca="1">SUMIF(INDIRECT("'Output 1'!$H$4:$H$"&amp;$C$4),Analysis!AG24,INDIRECT("'Output 1'!$Y$4:$Y$"&amp;$C$4))
+SUMIF(INDIRECT("'Output 2'!$H$4:$H$"&amp;$C$5),Analysis!AG24,INDIRECT("'Output 2'!$Y$4:$Y$"&amp;$C$5))
+SUMIF(INDIRECT("'Output 3'!$H$4:$H$"&amp;$C$6),Analysis!AG24,INDIRECT("'Output 3'!$Y$4:$Y$"&amp;$C$6))
+SUMIF(INDIRECT("'Output 4'!$H$4:$H$"&amp;$C$7),Analysis!AG24,INDIRECT("'Output 4'!$Y$4:$Y$"&amp;$C$7))
+SUMIF('Unplanned Outputs'!$E$4:$E$500,Analysis!AG24,'Unplanned Outputs'!$V$4:$V$500)</f>
        <v>0</v>
      </c>
    </row>
    <row r="25" spans="1:36">
      <c r="F25" t="str">
        <f>'Output 7'!$D$6</f>
        <v>O.7.3</v>
      </c>
      <c r="G25" s="4" t="e">
        <f>'Output 7'!K$6/'Output 7'!$F$6</f>
        <v>#DIV/0!</v>
      </c>
      <c r="H25" s="4" t="e">
        <f>'Output 7'!M$6/'Output 7'!$F$6</f>
        <v>#DIV/0!</v>
      </c>
      <c r="I25" s="4" t="e">
        <f>('Output 7'!O$6)/'Output 7'!$F$6</f>
        <v>#DIV/0!</v>
      </c>
      <c r="J25" s="4" t="e">
        <f>('Output 7'!Q$6)/'Output 7'!$F$6</f>
        <v>#DIV/0!</v>
      </c>
      <c r="K25" s="4">
        <f>('Output 1'!U$4)/'Output 1'!$F$4</f>
        <v>0</v>
      </c>
      <c r="L25" s="34" t="e">
        <f t="shared" si="6"/>
        <v>#DIV/0!</v>
      </c>
      <c r="M25" s="4" t="e">
        <f>('Output 7'!S$6)/'Output 7'!$F$6</f>
        <v>#DIV/0!</v>
      </c>
      <c r="N25" s="4" t="e">
        <f>('Output 7'!U$6)/'Output 7'!$F$6</f>
        <v>#DIV/0!</v>
      </c>
      <c r="O25" s="34" t="e">
        <f t="shared" si="7"/>
        <v>#DIV/0!</v>
      </c>
      <c r="Q25" s="31" t="s">
        <v>642</v>
      </c>
      <c r="R25" s="5">
        <f ca="1">SUMIF(INDIRECT("'Output 1'!$H$4:$H$"&amp;$C$4),Analysis!Q25,INDIRECT("'Output 1'!$m$4:$m$"&amp;$C$4))
+SUMIF(INDIRECT("'Output 2'!$H$4:$H$"&amp;$C$5),Analysis!Q25,INDIRECT("'Output 2'!$m$4:$m$"&amp;$C$5))
+SUMIF(INDIRECT("'Output 3'!$H$4:$H$"&amp;$C$6),Analysis!Q25,INDIRECT("'Output 3'!$m$4:$m$"&amp;$C$6))
+SUMIF(INDIRECT("'Output 4'!$H$4:$H$"&amp;$C$7),Analysis!Q25,INDIRECT("'Output 4'!$m$4:$m$"&amp;$C$7))</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2">
        <f t="shared" ca="1" si="2"/>
        <v>0</v>
      </c>
      <c r="AC25" s="61">
        <f ca="1">SUMIF(INDIRECT("'Output 1'!$H$5:$H$"&amp;$C$4),Analysis!$Q25,INDIRECT("'Output 1'!$F$5:$F$"&amp;$C$4))
+SUMIF(INDIRECT("'Output 2'!$H$5:$H$"&amp;$C$5),Analysis!$Q25,INDIRECT("'Output 2'!$F$5:$F$"&amp;$C$5))
+SUMIF(INDIRECT("'Output 3'!$H$5:$H$"&amp;$C$6),Analysis!$Q25,INDIRECT("'Output 3'!$F$5:$F$"&amp;$C$6))
+SUMIF(INDIRECT("'Output 4'!$H$5:$H$"&amp;$C$7),Analysis!$Q25,INDIRECT("'Output 4'!$F$5:$F$"&amp;$C$7))</f>
        <v>0</v>
      </c>
      <c r="AG25" s="31" t="s">
        <v>642</v>
      </c>
      <c r="AH25" s="5">
        <f ca="1">SUMIF(INDIRECT("'Output 1'!$H$4:$H$"&amp;$C$4),Analysis!AG25,INDIRECT("'Output 1'!$m$4:$m$"&amp;$C$4))+SUMIF(INDIRECT("'Output 1'!$H$4:$H$"&amp;$C$4),Analysis!AG25,INDIRECT("'Output 1'!$q$4:$q$"&amp;$C$4))
+SUMIF(INDIRECT("'Output 2'!$H$4:$H$"&amp;$C$5),Analysis!AG25,INDIRECT("'Output 2'!$m$4:$m$"&amp;$C$5))+SUMIF(INDIRECT("'Output 2'!$H$4:$H$"&amp;$C$5),Analysis!AG25,INDIRECT("'Output 2'!$q$4:$q$"&amp;$C$5))
+SUMIF(INDIRECT("'Output 3'!$H$4:$H$"&amp;$C$6),Analysis!AG25,INDIRECT("'Output 3'!$m$4:$m$"&amp;$C$6))+SUMIF(INDIRECT("'Output 3'!$H$4:$H$"&amp;$C$6),Analysis!AG25,INDIRECT("'Output 3'!$q$4:$q$"&amp;$C$6))
+SUMIF(INDIRECT("'Output 4'!$H$4:$H$"&amp;$C$7),Analysis!AG25,INDIRECT("'Output 4'!$m$4:$m$"&amp;$C$7))+SUMIF(INDIRECT("'Output 4'!$H$4:$H$"&amp;$C$7),Analysis!AG25,INDIRECT("'Output 4'!$q$4:$q$"&amp;$C$7))
+SUMIF('Unplanned Outputs'!$E$4:$E$500,Analysis!Q25,'Unplanned Outputs'!$J$4:$J$500)+SUMIF('Unplanned Outputs'!$E$4:$E$500,Analysis!Q25,'Unplanned Outputs'!$N$4:$N$500)</f>
        <v>0</v>
      </c>
      <c r="AI25" s="5">
        <f ca="1">SUMIF(INDIRECT("'Output 1'!$H$4:$H$"&amp;$C$4),Analysis!AG25,INDIRECT("'Output 1'!$U$4:$U$"&amp;$C$4))
+SUMIF(INDIRECT("'Output 2'!$H$4:$H$"&amp;$C$5),Analysis!AG25,INDIRECT("'Output 2'!$U$4:$U$"&amp;$C$5))
+SUMIF(INDIRECT("'Output 3'!$H$4:$H$"&amp;$C$6),Analysis!AG25,INDIRECT("'Output 3'!$U$4:$U$"&amp;$C$6))
+SUMIF(INDIRECT("'Output 4'!$H$4:$H$"&amp;$C$7),Analysis!AG25,INDIRECT("'Output 4'!$U$4:$U$"&amp;$C$7))
+SUMIF('Unplanned Outputs'!$E$4:$E$500,Analysis!AG25,'Unplanned Outputs'!$R$4:$R$500)</f>
        <v>0</v>
      </c>
      <c r="AJ25" s="5">
        <f ca="1">SUMIF(INDIRECT("'Output 1'!$H$4:$H$"&amp;$C$4),Analysis!AG25,INDIRECT("'Output 1'!$Y$4:$Y$"&amp;$C$4))
+SUMIF(INDIRECT("'Output 2'!$H$4:$H$"&amp;$C$5),Analysis!AG25,INDIRECT("'Output 2'!$Y$4:$Y$"&amp;$C$5))
+SUMIF(INDIRECT("'Output 3'!$H$4:$H$"&amp;$C$6),Analysis!AG25,INDIRECT("'Output 3'!$Y$4:$Y$"&amp;$C$6))
+SUMIF(INDIRECT("'Output 4'!$H$4:$H$"&amp;$C$7),Analysis!AG25,INDIRECT("'Output 4'!$Y$4:$Y$"&amp;$C$7))
+SUMIF('Unplanned Outputs'!$E$4:$E$500,Analysis!AG25,'Unplanned Outputs'!$V$4:$V$500)</f>
        <v>0</v>
      </c>
    </row>
    <row r="26" spans="1:36">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4" t="e">
        <f t="shared" si="6"/>
        <v>#DIV/0!</v>
      </c>
      <c r="M26" s="4" t="e">
        <f>(#REF!)/#REF!</f>
        <v>#REF!</v>
      </c>
      <c r="N26" s="4" t="e">
        <f>(#REF!)/#REF!</f>
        <v>#REF!</v>
      </c>
      <c r="O26" s="34" t="e">
        <f>#REF!+N26</f>
        <v>#REF!</v>
      </c>
      <c r="Q26" s="31" t="s">
        <v>643</v>
      </c>
      <c r="R26" s="5">
        <f ca="1">SUMIF(INDIRECT("'Output 1'!$H$4:$H$"&amp;$C$4),Analysis!Q26,INDIRECT("'Output 1'!$m$4:$m$"&amp;$C$4))
+SUMIF(INDIRECT("'Output 2'!$H$4:$H$"&amp;$C$5),Analysis!Q26,INDIRECT("'Output 2'!$m$4:$m$"&amp;$C$5))
+SUMIF(INDIRECT("'Output 3'!$H$4:$H$"&amp;$C$6),Analysis!Q26,INDIRECT("'Output 3'!$m$4:$m$"&amp;$C$6))
+SUMIF(INDIRECT("'Output 4'!$H$4:$H$"&amp;$C$7),Analysis!Q26,INDIRECT("'Output 4'!$m$4:$m$"&amp;$C$7))</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2">
        <f t="shared" ca="1" si="2"/>
        <v>0</v>
      </c>
      <c r="AC26" s="61">
        <f ca="1">SUMIF(INDIRECT("'Output 1'!$H$5:$H$"&amp;$C$4),Analysis!$Q26,INDIRECT("'Output 1'!$F$5:$F$"&amp;$C$4))
+SUMIF(INDIRECT("'Output 2'!$H$5:$H$"&amp;$C$5),Analysis!$Q26,INDIRECT("'Output 2'!$F$5:$F$"&amp;$C$5))
+SUMIF(INDIRECT("'Output 3'!$H$5:$H$"&amp;$C$6),Analysis!$Q26,INDIRECT("'Output 3'!$F$5:$F$"&amp;$C$6))
+SUMIF(INDIRECT("'Output 4'!$H$5:$H$"&amp;$C$7),Analysis!$Q26,INDIRECT("'Output 4'!$F$5:$F$"&amp;$C$7))</f>
        <v>0</v>
      </c>
      <c r="AG26" s="31" t="s">
        <v>643</v>
      </c>
      <c r="AH26" s="5">
        <f ca="1">SUMIF(INDIRECT("'Output 1'!$H$4:$H$"&amp;$C$4),Analysis!AG26,INDIRECT("'Output 1'!$m$4:$m$"&amp;$C$4))+SUMIF(INDIRECT("'Output 1'!$H$4:$H$"&amp;$C$4),Analysis!AG26,INDIRECT("'Output 1'!$q$4:$q$"&amp;$C$4))
+SUMIF(INDIRECT("'Output 2'!$H$4:$H$"&amp;$C$5),Analysis!AG26,INDIRECT("'Output 2'!$m$4:$m$"&amp;$C$5))+SUMIF(INDIRECT("'Output 2'!$H$4:$H$"&amp;$C$5),Analysis!AG26,INDIRECT("'Output 2'!$q$4:$q$"&amp;$C$5))
+SUMIF(INDIRECT("'Output 3'!$H$4:$H$"&amp;$C$6),Analysis!AG26,INDIRECT("'Output 3'!$m$4:$m$"&amp;$C$6))+SUMIF(INDIRECT("'Output 3'!$H$4:$H$"&amp;$C$6),Analysis!AG26,INDIRECT("'Output 3'!$q$4:$q$"&amp;$C$6))
+SUMIF(INDIRECT("'Output 4'!$H$4:$H$"&amp;$C$7),Analysis!AG26,INDIRECT("'Output 4'!$m$4:$m$"&amp;$C$7))+SUMIF(INDIRECT("'Output 4'!$H$4:$H$"&amp;$C$7),Analysis!AG26,INDIRECT("'Output 4'!$q$4:$q$"&amp;$C$7))
+SUMIF('Unplanned Outputs'!$E$4:$E$500,Analysis!Q26,'Unplanned Outputs'!$J$4:$J$500)+SUMIF('Unplanned Outputs'!$E$4:$E$500,Analysis!Q26,'Unplanned Outputs'!$N$4:$N$500)</f>
        <v>0</v>
      </c>
      <c r="AI26" s="5">
        <f ca="1">SUMIF(INDIRECT("'Output 1'!$H$4:$H$"&amp;$C$4),Analysis!AG26,INDIRECT("'Output 1'!$U$4:$U$"&amp;$C$4))
+SUMIF(INDIRECT("'Output 2'!$H$4:$H$"&amp;$C$5),Analysis!AG26,INDIRECT("'Output 2'!$U$4:$U$"&amp;$C$5))
+SUMIF(INDIRECT("'Output 3'!$H$4:$H$"&amp;$C$6),Analysis!AG26,INDIRECT("'Output 3'!$U$4:$U$"&amp;$C$6))
+SUMIF(INDIRECT("'Output 4'!$H$4:$H$"&amp;$C$7),Analysis!AG26,INDIRECT("'Output 4'!$U$4:$U$"&amp;$C$7))
+SUMIF('Unplanned Outputs'!$E$4:$E$500,Analysis!AG26,'Unplanned Outputs'!$R$4:$R$500)</f>
        <v>0</v>
      </c>
      <c r="AJ26" s="5">
        <f ca="1">SUMIF(INDIRECT("'Output 1'!$H$4:$H$"&amp;$C$4),Analysis!AG26,INDIRECT("'Output 1'!$Y$4:$Y$"&amp;$C$4))
+SUMIF(INDIRECT("'Output 2'!$H$4:$H$"&amp;$C$5),Analysis!AG26,INDIRECT("'Output 2'!$Y$4:$Y$"&amp;$C$5))
+SUMIF(INDIRECT("'Output 3'!$H$4:$H$"&amp;$C$6),Analysis!AG26,INDIRECT("'Output 3'!$Y$4:$Y$"&amp;$C$6))
+SUMIF(INDIRECT("'Output 4'!$H$4:$H$"&amp;$C$7),Analysis!AG26,INDIRECT("'Output 4'!$Y$4:$Y$"&amp;$C$7))
+SUMIF('Unplanned Outputs'!$E$4:$E$500,Analysis!AG26,'Unplanned Outputs'!$V$4:$V$500)</f>
        <v>0</v>
      </c>
    </row>
    <row r="27" spans="1:36">
      <c r="F27" t="str">
        <f>'Output 2'!$D$5</f>
        <v>O.2.2</v>
      </c>
      <c r="G27" s="4" t="e">
        <f>'Output 8'!K$5/'Output 8'!$F$5</f>
        <v>#DIV/0!</v>
      </c>
      <c r="H27" s="4" t="e">
        <f>'Output 8'!M$5/'Output 8'!$F$5</f>
        <v>#DIV/0!</v>
      </c>
      <c r="I27" s="4" t="e">
        <f>('Output 8'!O$5)/'Output 8'!$F$5</f>
        <v>#DIV/0!</v>
      </c>
      <c r="J27" s="4" t="e">
        <f>('Output 8'!Q$5)/'Output 8'!$F$5</f>
        <v>#DIV/0!</v>
      </c>
      <c r="K27" s="4">
        <f>('Output 1'!U$4)/'Output 1'!$F$4</f>
        <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2">
        <f t="shared" ca="1" si="2"/>
        <v>0</v>
      </c>
      <c r="AC27" s="61">
        <f ca="1">SUMIF(INDIRECT("'Output 1'!$H$5:$H$"&amp;$C$4),Analysis!$Q27,INDIRECT("'Output 1'!$F$5:$F$"&amp;$C$4))
+SUMIF(INDIRECT("'Output 2'!$H$5:$H$"&amp;$C$5),Analysis!$Q27,INDIRECT("'Output 2'!$F$5:$F$"&amp;$C$5))
+SUMIF(INDIRECT("'Output 3'!$H$5:$H$"&amp;$C$6),Analysis!$Q27,INDIRECT("'Output 3'!$F$5:$F$"&amp;$C$6))
+SUMIF(INDIRECT("'Output 4'!$H$5:$H$"&amp;$C$7),Analysis!$Q27,INDIRECT("'Output 4'!$F$5:$F$"&amp;$C$7))</f>
        <v>0</v>
      </c>
      <c r="AG27" s="31">
        <v>2.2999999999999998</v>
      </c>
      <c r="AH27" s="5">
        <f ca="1">SUMIF(INDIRECT("'Output 1'!$H$4:$H$"&amp;$C$4),Analysis!AG27,INDIRECT("'Output 1'!$m$4:$m$"&amp;$C$4))+SUMIF(INDIRECT("'Output 1'!$H$4:$H$"&amp;$C$4),Analysis!AG27,INDIRECT("'Output 1'!$q$4:$q$"&amp;$C$4))
+SUMIF(INDIRECT("'Output 2'!$H$4:$H$"&amp;$C$5),Analysis!AG27,INDIRECT("'Output 2'!$m$4:$m$"&amp;$C$5))+SUMIF(INDIRECT("'Output 2'!$H$4:$H$"&amp;$C$5),Analysis!AG27,INDIRECT("'Output 2'!$q$4:$q$"&amp;$C$5))
+SUMIF(INDIRECT("'Output 3'!$H$4:$H$"&amp;$C$6),Analysis!AG27,INDIRECT("'Output 3'!$m$4:$m$"&amp;$C$6))+SUMIF(INDIRECT("'Output 3'!$H$4:$H$"&amp;$C$6),Analysis!AG27,INDIRECT("'Output 3'!$q$4:$q$"&amp;$C$6))
+SUMIF(INDIRECT("'Output 4'!$H$4:$H$"&amp;$C$7),Analysis!AG27,INDIRECT("'Output 4'!$m$4:$m$"&amp;$C$7))+SUMIF(INDIRECT("'Output 4'!$H$4:$H$"&amp;$C$7),Analysis!AG27,INDIRECT("'Output 4'!$q$4:$q$"&amp;$C$7))
+SUMIF('Unplanned Outputs'!$E$4:$E$500,Analysis!Q27,'Unplanned Outputs'!$J$4:$J$500)+SUMIF('Unplanned Outputs'!$E$4:$E$500,Analysis!Q27,'Unplanned Outputs'!$N$4:$N$500)</f>
        <v>0</v>
      </c>
      <c r="AI27" s="5">
        <f ca="1">SUMIF(INDIRECT("'Output 1'!$H$4:$H$"&amp;$C$4),Analysis!AG27,INDIRECT("'Output 1'!$U$4:$U$"&amp;$C$4))
+SUMIF(INDIRECT("'Output 2'!$H$4:$H$"&amp;$C$5),Analysis!AG27,INDIRECT("'Output 2'!$U$4:$U$"&amp;$C$5))
+SUMIF(INDIRECT("'Output 3'!$H$4:$H$"&amp;$C$6),Analysis!AG27,INDIRECT("'Output 3'!$U$4:$U$"&amp;$C$6))
+SUMIF(INDIRECT("'Output 4'!$H$4:$H$"&amp;$C$7),Analysis!AG27,INDIRECT("'Output 4'!$U$4:$U$"&amp;$C$7))
+SUMIF('Unplanned Outputs'!$E$4:$E$500,Analysis!AG27,'Unplanned Outputs'!$R$4:$R$500)</f>
        <v>0</v>
      </c>
      <c r="AJ27" s="5">
        <f ca="1">SUMIF(INDIRECT("'Output 1'!$H$4:$H$"&amp;$C$4),Analysis!AG27,INDIRECT("'Output 1'!$Y$4:$Y$"&amp;$C$4))
+SUMIF(INDIRECT("'Output 2'!$H$4:$H$"&amp;$C$5),Analysis!AG27,INDIRECT("'Output 2'!$Y$4:$Y$"&amp;$C$5))
+SUMIF(INDIRECT("'Output 3'!$H$4:$H$"&amp;$C$6),Analysis!AG27,INDIRECT("'Output 3'!$Y$4:$Y$"&amp;$C$6))
+SUMIF(INDIRECT("'Output 4'!$H$4:$H$"&amp;$C$7),Analysis!AG27,INDIRECT("'Output 4'!$Y$4:$Y$"&amp;$C$7))
+SUMIF('Unplanned Outputs'!$E$4:$E$500,Analysis!AG27,'Unplanned Outputs'!$V$4:$V$500)</f>
        <v>0</v>
      </c>
    </row>
    <row r="28" spans="1:36">
      <c r="F28" t="str">
        <f>'Output 2'!$D$6</f>
        <v>O.2.3</v>
      </c>
      <c r="G28" s="4" t="e">
        <f>'Output 8'!K$6/'Output 8'!$F$6</f>
        <v>#DIV/0!</v>
      </c>
      <c r="H28" s="4" t="e">
        <f>'Output 8'!M$6/'Output 8'!$F$6</f>
        <v>#DIV/0!</v>
      </c>
      <c r="I28" s="4" t="e">
        <f>('Output 8'!O$6)/'Output 8'!$F$6</f>
        <v>#DIV/0!</v>
      </c>
      <c r="J28" s="4" t="e">
        <f>('Output 8'!Q$6)/'Output 8'!$F$6</f>
        <v>#DIV/0!</v>
      </c>
      <c r="K28" s="4">
        <f>('Output 1'!U$4)/'Output 1'!$F$4</f>
        <v>0</v>
      </c>
      <c r="L28" s="34" t="e">
        <f t="shared" si="6"/>
        <v>#DIV/0!</v>
      </c>
      <c r="M28" s="4" t="e">
        <f>(#REF!)/#REF!</f>
        <v>#REF!</v>
      </c>
      <c r="N28" s="4" t="e">
        <f>(#REF!)/#REF!</f>
        <v>#REF!</v>
      </c>
      <c r="O28" s="34" t="e">
        <f>#REF!+N28</f>
        <v>#REF!</v>
      </c>
      <c r="Q28" s="31" t="s">
        <v>644</v>
      </c>
      <c r="R28" s="5">
        <f ca="1">SUMIF(INDIRECT("'Output 1'!$H$4:$H$"&amp;$C$4),Analysis!Q28,INDIRECT("'Output 1'!$m$4:$m$"&amp;$C$4))
+SUMIF(INDIRECT("'Output 2'!$H$4:$H$"&amp;$C$5),Analysis!Q28,INDIRECT("'Output 2'!$m$4:$m$"&amp;$C$5))
+SUMIF(INDIRECT("'Output 3'!$H$4:$H$"&amp;$C$6),Analysis!Q28,INDIRECT("'Output 3'!$m$4:$m$"&amp;$C$6))
+SUMIF(INDIRECT("'Output 4'!$H$4:$H$"&amp;$C$7),Analysis!Q28,INDIRECT("'Output 4'!$m$4:$m$"&amp;$C$7))</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2">
        <f t="shared" ca="1" si="2"/>
        <v>0</v>
      </c>
      <c r="AC28" s="61">
        <f ca="1">SUMIF(INDIRECT("'Output 1'!$H$5:$H$"&amp;$C$4),Analysis!$Q28,INDIRECT("'Output 1'!$F$5:$F$"&amp;$C$4))
+SUMIF(INDIRECT("'Output 2'!$H$5:$H$"&amp;$C$5),Analysis!$Q28,INDIRECT("'Output 2'!$F$5:$F$"&amp;$C$5))
+SUMIF(INDIRECT("'Output 3'!$H$5:$H$"&amp;$C$6),Analysis!$Q28,INDIRECT("'Output 3'!$F$5:$F$"&amp;$C$6))
+SUMIF(INDIRECT("'Output 4'!$H$5:$H$"&amp;$C$7),Analysis!$Q28,INDIRECT("'Output 4'!$F$5:$F$"&amp;$C$7))</f>
        <v>0</v>
      </c>
      <c r="AG28" s="31" t="s">
        <v>644</v>
      </c>
      <c r="AH28" s="5">
        <f ca="1">SUMIF(INDIRECT("'Output 1'!$H$4:$H$"&amp;$C$4),Analysis!AG28,INDIRECT("'Output 1'!$m$4:$m$"&amp;$C$4))+SUMIF(INDIRECT("'Output 1'!$H$4:$H$"&amp;$C$4),Analysis!AG28,INDIRECT("'Output 1'!$q$4:$q$"&amp;$C$4))
+SUMIF(INDIRECT("'Output 2'!$H$4:$H$"&amp;$C$5),Analysis!AG28,INDIRECT("'Output 2'!$m$4:$m$"&amp;$C$5))+SUMIF(INDIRECT("'Output 2'!$H$4:$H$"&amp;$C$5),Analysis!AG28,INDIRECT("'Output 2'!$q$4:$q$"&amp;$C$5))
+SUMIF(INDIRECT("'Output 3'!$H$4:$H$"&amp;$C$6),Analysis!AG28,INDIRECT("'Output 3'!$m$4:$m$"&amp;$C$6))+SUMIF(INDIRECT("'Output 3'!$H$4:$H$"&amp;$C$6),Analysis!AG28,INDIRECT("'Output 3'!$q$4:$q$"&amp;$C$6))
+SUMIF(INDIRECT("'Output 4'!$H$4:$H$"&amp;$C$7),Analysis!AG28,INDIRECT("'Output 4'!$m$4:$m$"&amp;$C$7))+SUMIF(INDIRECT("'Output 4'!$H$4:$H$"&amp;$C$7),Analysis!AG28,INDIRECT("'Output 4'!$q$4:$q$"&amp;$C$7))
+SUMIF('Unplanned Outputs'!$E$4:$E$500,Analysis!Q28,'Unplanned Outputs'!$J$4:$J$500)+SUMIF('Unplanned Outputs'!$E$4:$E$500,Analysis!Q28,'Unplanned Outputs'!$N$4:$N$500)</f>
        <v>0</v>
      </c>
      <c r="AI28" s="5">
        <f ca="1">SUMIF(INDIRECT("'Output 1'!$H$4:$H$"&amp;$C$4),Analysis!AG28,INDIRECT("'Output 1'!$U$4:$U$"&amp;$C$4))
+SUMIF(INDIRECT("'Output 2'!$H$4:$H$"&amp;$C$5),Analysis!AG28,INDIRECT("'Output 2'!$U$4:$U$"&amp;$C$5))
+SUMIF(INDIRECT("'Output 3'!$H$4:$H$"&amp;$C$6),Analysis!AG28,INDIRECT("'Output 3'!$U$4:$U$"&amp;$C$6))
+SUMIF(INDIRECT("'Output 4'!$H$4:$H$"&amp;$C$7),Analysis!AG28,INDIRECT("'Output 4'!$U$4:$U$"&amp;$C$7))
+SUMIF('Unplanned Outputs'!$E$4:$E$500,Analysis!AG28,'Unplanned Outputs'!$R$4:$R$500)</f>
        <v>0</v>
      </c>
      <c r="AJ28" s="5">
        <f ca="1">SUMIF(INDIRECT("'Output 1'!$H$4:$H$"&amp;$C$4),Analysis!AG28,INDIRECT("'Output 1'!$Y$4:$Y$"&amp;$C$4))
+SUMIF(INDIRECT("'Output 2'!$H$4:$H$"&amp;$C$5),Analysis!AG28,INDIRECT("'Output 2'!$Y$4:$Y$"&amp;$C$5))
+SUMIF(INDIRECT("'Output 3'!$H$4:$H$"&amp;$C$6),Analysis!AG28,INDIRECT("'Output 3'!$Y$4:$Y$"&amp;$C$6))
+SUMIF(INDIRECT("'Output 4'!$H$4:$H$"&amp;$C$7),Analysis!AG28,INDIRECT("'Output 4'!$Y$4:$Y$"&amp;$C$7))
+SUMIF('Unplanned Outputs'!$E$4:$E$500,Analysis!AG28,'Unplanned Outputs'!$V$4:$V$500)</f>
        <v>0</v>
      </c>
    </row>
    <row r="29" spans="1:36">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4" t="e">
        <f t="shared" si="6"/>
        <v>#DIV/0!</v>
      </c>
      <c r="M29" s="4" t="e">
        <f>('Output 8'!S$4)/'Output 8'!$F$4</f>
        <v>#DIV/0!</v>
      </c>
      <c r="N29" s="4" t="e">
        <f>('Output 8'!U$4)/'Output 8'!$F$4</f>
        <v>#DIV/0!</v>
      </c>
      <c r="O29" s="34" t="e">
        <f t="shared" ref="O29:O34" si="8">L26+N29</f>
        <v>#DIV/0!</v>
      </c>
      <c r="Q29" s="31" t="s">
        <v>645</v>
      </c>
      <c r="R29" s="5">
        <f ca="1">SUMIF(INDIRECT("'Output 1'!$H$4:$H$"&amp;$C$4),Analysis!Q29,INDIRECT("'Output 1'!$m$4:$m$"&amp;$C$4))
+SUMIF(INDIRECT("'Output 2'!$H$4:$H$"&amp;$C$5),Analysis!Q29,INDIRECT("'Output 2'!$m$4:$m$"&amp;$C$5))
+SUMIF(INDIRECT("'Output 3'!$H$4:$H$"&amp;$C$6),Analysis!Q29,INDIRECT("'Output 3'!$m$4:$m$"&amp;$C$6))
+SUMIF(INDIRECT("'Output 4'!$H$4:$H$"&amp;$C$7),Analysis!Q29,INDIRECT("'Output 4'!$m$4:$m$"&amp;$C$7))</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2">
        <f t="shared" ca="1" si="2"/>
        <v>0</v>
      </c>
      <c r="AC29" s="61">
        <f ca="1">SUMIF(INDIRECT("'Output 1'!$H$5:$H$"&amp;$C$4),Analysis!$Q29,INDIRECT("'Output 1'!$F$5:$F$"&amp;$C$4))
+SUMIF(INDIRECT("'Output 2'!$H$5:$H$"&amp;$C$5),Analysis!$Q29,INDIRECT("'Output 2'!$F$5:$F$"&amp;$C$5))
+SUMIF(INDIRECT("'Output 3'!$H$5:$H$"&amp;$C$6),Analysis!$Q29,INDIRECT("'Output 3'!$F$5:$F$"&amp;$C$6))
+SUMIF(INDIRECT("'Output 4'!$H$5:$H$"&amp;$C$7),Analysis!$Q29,INDIRECT("'Output 4'!$F$5:$F$"&amp;$C$7))</f>
        <v>0</v>
      </c>
      <c r="AG29" s="31" t="s">
        <v>645</v>
      </c>
      <c r="AH29" s="5">
        <f ca="1">SUMIF(INDIRECT("'Output 1'!$H$4:$H$"&amp;$C$4),Analysis!AG29,INDIRECT("'Output 1'!$m$4:$m$"&amp;$C$4))+SUMIF(INDIRECT("'Output 1'!$H$4:$H$"&amp;$C$4),Analysis!AG29,INDIRECT("'Output 1'!$q$4:$q$"&amp;$C$4))
+SUMIF(INDIRECT("'Output 2'!$H$4:$H$"&amp;$C$5),Analysis!AG29,INDIRECT("'Output 2'!$m$4:$m$"&amp;$C$5))+SUMIF(INDIRECT("'Output 2'!$H$4:$H$"&amp;$C$5),Analysis!AG29,INDIRECT("'Output 2'!$q$4:$q$"&amp;$C$5))
+SUMIF(INDIRECT("'Output 3'!$H$4:$H$"&amp;$C$6),Analysis!AG29,INDIRECT("'Output 3'!$m$4:$m$"&amp;$C$6))+SUMIF(INDIRECT("'Output 3'!$H$4:$H$"&amp;$C$6),Analysis!AG29,INDIRECT("'Output 3'!$q$4:$q$"&amp;$C$6))
+SUMIF(INDIRECT("'Output 4'!$H$4:$H$"&amp;$C$7),Analysis!AG29,INDIRECT("'Output 4'!$m$4:$m$"&amp;$C$7))+SUMIF(INDIRECT("'Output 4'!$H$4:$H$"&amp;$C$7),Analysis!AG29,INDIRECT("'Output 4'!$q$4:$q$"&amp;$C$7))
+SUMIF('Unplanned Outputs'!$E$4:$E$500,Analysis!Q29,'Unplanned Outputs'!$J$4:$J$500)+SUMIF('Unplanned Outputs'!$E$4:$E$500,Analysis!Q29,'Unplanned Outputs'!$N$4:$N$500)</f>
        <v>0</v>
      </c>
      <c r="AI29" s="5">
        <f ca="1">SUMIF(INDIRECT("'Output 1'!$H$4:$H$"&amp;$C$4),Analysis!AG29,INDIRECT("'Output 1'!$U$4:$U$"&amp;$C$4))
+SUMIF(INDIRECT("'Output 2'!$H$4:$H$"&amp;$C$5),Analysis!AG29,INDIRECT("'Output 2'!$U$4:$U$"&amp;$C$5))
+SUMIF(INDIRECT("'Output 3'!$H$4:$H$"&amp;$C$6),Analysis!AG29,INDIRECT("'Output 3'!$U$4:$U$"&amp;$C$6))
+SUMIF(INDIRECT("'Output 4'!$H$4:$H$"&amp;$C$7),Analysis!AG29,INDIRECT("'Output 4'!$U$4:$U$"&amp;$C$7))
+SUMIF('Unplanned Outputs'!$E$4:$E$500,Analysis!AG29,'Unplanned Outputs'!$R$4:$R$500)</f>
        <v>0</v>
      </c>
      <c r="AJ29" s="5">
        <f ca="1">SUMIF(INDIRECT("'Output 1'!$H$4:$H$"&amp;$C$4),Analysis!AG29,INDIRECT("'Output 1'!$Y$4:$Y$"&amp;$C$4))
+SUMIF(INDIRECT("'Output 2'!$H$4:$H$"&amp;$C$5),Analysis!AG29,INDIRECT("'Output 2'!$Y$4:$Y$"&amp;$C$5))
+SUMIF(INDIRECT("'Output 3'!$H$4:$H$"&amp;$C$6),Analysis!AG29,INDIRECT("'Output 3'!$Y$4:$Y$"&amp;$C$6))
+SUMIF(INDIRECT("'Output 4'!$H$4:$H$"&amp;$C$7),Analysis!AG29,INDIRECT("'Output 4'!$Y$4:$Y$"&amp;$C$7))
+SUMIF('Unplanned Outputs'!$E$4:$E$500,Analysis!AG29,'Unplanned Outputs'!$V$4:$V$500)</f>
        <v>0</v>
      </c>
    </row>
    <row r="30" spans="1:36">
      <c r="F30" t="str">
        <f>'Output 9'!$D$5</f>
        <v>O.9.2</v>
      </c>
      <c r="G30" s="4" t="e">
        <f>'Output 9'!K$5/'Output 9'!$F$5</f>
        <v>#DIV/0!</v>
      </c>
      <c r="H30" s="4" t="e">
        <f>'Output 9'!M$5/'Output 9'!$F$5</f>
        <v>#DIV/0!</v>
      </c>
      <c r="I30" s="4" t="e">
        <f>('Output 9'!O$5)/'Output 9'!$F$5</f>
        <v>#DIV/0!</v>
      </c>
      <c r="J30" s="4" t="e">
        <f>('Output 9'!Q$5)/'Output 9'!$F$5</f>
        <v>#DIV/0!</v>
      </c>
      <c r="K30" s="4">
        <f>('Output 1'!U$4)/'Output 1'!$F$4</f>
        <v>0</v>
      </c>
      <c r="L30" s="34" t="e">
        <f t="shared" si="6"/>
        <v>#DIV/0!</v>
      </c>
      <c r="M30" s="4" t="e">
        <f>('Output 8'!S$5)/'Output 8'!$F$5</f>
        <v>#DIV/0!</v>
      </c>
      <c r="N30" s="4" t="e">
        <f>('Output 8'!U$5)/'Output 8'!$F$5</f>
        <v>#DIV/0!</v>
      </c>
      <c r="O30" s="34" t="e">
        <f t="shared" si="8"/>
        <v>#DIV/0!</v>
      </c>
      <c r="Q30" s="31" t="s">
        <v>646</v>
      </c>
      <c r="R30" s="5">
        <f ca="1">SUMIF(INDIRECT("'Output 1'!$H$4:$H$"&amp;$C$4),Analysis!Q30,INDIRECT("'Output 1'!$m$4:$m$"&amp;$C$4))
+SUMIF(INDIRECT("'Output 2'!$H$4:$H$"&amp;$C$5),Analysis!Q30,INDIRECT("'Output 2'!$m$4:$m$"&amp;$C$5))
+SUMIF(INDIRECT("'Output 3'!$H$4:$H$"&amp;$C$6),Analysis!Q30,INDIRECT("'Output 3'!$m$4:$m$"&amp;$C$6))
+SUMIF(INDIRECT("'Output 4'!$H$4:$H$"&amp;$C$7),Analysis!Q30,INDIRECT("'Output 4'!$m$4:$m$"&amp;$C$7))</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2">
        <f t="shared" ca="1" si="2"/>
        <v>0</v>
      </c>
      <c r="AC30" s="61">
        <f ca="1">SUMIF(INDIRECT("'Output 1'!$H$5:$H$"&amp;$C$4),Analysis!$Q30,INDIRECT("'Output 1'!$F$5:$F$"&amp;$C$4))
+SUMIF(INDIRECT("'Output 2'!$H$5:$H$"&amp;$C$5),Analysis!$Q30,INDIRECT("'Output 2'!$F$5:$F$"&amp;$C$5))
+SUMIF(INDIRECT("'Output 3'!$H$5:$H$"&amp;$C$6),Analysis!$Q30,INDIRECT("'Output 3'!$F$5:$F$"&amp;$C$6))
+SUMIF(INDIRECT("'Output 4'!$H$5:$H$"&amp;$C$7),Analysis!$Q30,INDIRECT("'Output 4'!$F$5:$F$"&amp;$C$7))</f>
        <v>0</v>
      </c>
      <c r="AG30" s="31" t="s">
        <v>646</v>
      </c>
      <c r="AH30" s="5">
        <f ca="1">SUMIF(INDIRECT("'Output 1'!$H$4:$H$"&amp;$C$4),Analysis!AG30,INDIRECT("'Output 1'!$m$4:$m$"&amp;$C$4))+SUMIF(INDIRECT("'Output 1'!$H$4:$H$"&amp;$C$4),Analysis!AG30,INDIRECT("'Output 1'!$q$4:$q$"&amp;$C$4))
+SUMIF(INDIRECT("'Output 2'!$H$4:$H$"&amp;$C$5),Analysis!AG30,INDIRECT("'Output 2'!$m$4:$m$"&amp;$C$5))+SUMIF(INDIRECT("'Output 2'!$H$4:$H$"&amp;$C$5),Analysis!AG30,INDIRECT("'Output 2'!$q$4:$q$"&amp;$C$5))
+SUMIF(INDIRECT("'Output 3'!$H$4:$H$"&amp;$C$6),Analysis!AG30,INDIRECT("'Output 3'!$m$4:$m$"&amp;$C$6))+SUMIF(INDIRECT("'Output 3'!$H$4:$H$"&amp;$C$6),Analysis!AG30,INDIRECT("'Output 3'!$q$4:$q$"&amp;$C$6))
+SUMIF(INDIRECT("'Output 4'!$H$4:$H$"&amp;$C$7),Analysis!AG30,INDIRECT("'Output 4'!$m$4:$m$"&amp;$C$7))+SUMIF(INDIRECT("'Output 4'!$H$4:$H$"&amp;$C$7),Analysis!AG30,INDIRECT("'Output 4'!$q$4:$q$"&amp;$C$7))
+SUMIF('Unplanned Outputs'!$E$4:$E$500,Analysis!Q30,'Unplanned Outputs'!$J$4:$J$500)+SUMIF('Unplanned Outputs'!$E$4:$E$500,Analysis!Q30,'Unplanned Outputs'!$N$4:$N$500)</f>
        <v>0</v>
      </c>
      <c r="AI30" s="5">
        <f ca="1">SUMIF(INDIRECT("'Output 1'!$H$4:$H$"&amp;$C$4),Analysis!AG30,INDIRECT("'Output 1'!$U$4:$U$"&amp;$C$4))
+SUMIF(INDIRECT("'Output 2'!$H$4:$H$"&amp;$C$5),Analysis!AG30,INDIRECT("'Output 2'!$U$4:$U$"&amp;$C$5))
+SUMIF(INDIRECT("'Output 3'!$H$4:$H$"&amp;$C$6),Analysis!AG30,INDIRECT("'Output 3'!$U$4:$U$"&amp;$C$6))
+SUMIF(INDIRECT("'Output 4'!$H$4:$H$"&amp;$C$7),Analysis!AG30,INDIRECT("'Output 4'!$U$4:$U$"&amp;$C$7))
+SUMIF('Unplanned Outputs'!$E$4:$E$500,Analysis!AG30,'Unplanned Outputs'!$R$4:$R$500)</f>
        <v>0</v>
      </c>
      <c r="AJ30" s="5">
        <f ca="1">SUMIF(INDIRECT("'Output 1'!$H$4:$H$"&amp;$C$4),Analysis!AG30,INDIRECT("'Output 1'!$Y$4:$Y$"&amp;$C$4))
+SUMIF(INDIRECT("'Output 2'!$H$4:$H$"&amp;$C$5),Analysis!AG30,INDIRECT("'Output 2'!$Y$4:$Y$"&amp;$C$5))
+SUMIF(INDIRECT("'Output 3'!$H$4:$H$"&amp;$C$6),Analysis!AG30,INDIRECT("'Output 3'!$Y$4:$Y$"&amp;$C$6))
+SUMIF(INDIRECT("'Output 4'!$H$4:$H$"&amp;$C$7),Analysis!AG30,INDIRECT("'Output 4'!$Y$4:$Y$"&amp;$C$7))
+SUMIF('Unplanned Outputs'!$E$4:$E$500,Analysis!AG30,'Unplanned Outputs'!$V$4:$V$500)</f>
        <v>0</v>
      </c>
    </row>
    <row r="31" spans="1:36">
      <c r="F31" t="str">
        <f>'Output 9'!$D$6</f>
        <v>O.9.3</v>
      </c>
      <c r="G31" s="4" t="e">
        <f>'Output 9'!K$6/'Output 9'!$F$6</f>
        <v>#DIV/0!</v>
      </c>
      <c r="H31" s="4" t="e">
        <f>'Output 9'!M$6/'Output 9'!$F$6</f>
        <v>#DIV/0!</v>
      </c>
      <c r="I31" s="4" t="e">
        <f>('Output 9'!O$6)/'Output 9'!$F$6</f>
        <v>#DIV/0!</v>
      </c>
      <c r="J31" s="4" t="e">
        <f>('Output 9'!Q$6)/'Output 9'!$F$6</f>
        <v>#DIV/0!</v>
      </c>
      <c r="K31" s="4">
        <f>('Output 1'!U$4)/'Output 1'!$F$4</f>
        <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2">
        <f t="shared" ca="1" si="2"/>
        <v>0</v>
      </c>
      <c r="AC31" s="61">
        <f ca="1">SUMIF(INDIRECT("'Output 1'!$H$5:$H$"&amp;$C$4),Analysis!$Q31,INDIRECT("'Output 1'!$F$5:$F$"&amp;$C$4))
+SUMIF(INDIRECT("'Output 2'!$H$5:$H$"&amp;$C$5),Analysis!$Q31,INDIRECT("'Output 2'!$F$5:$F$"&amp;$C$5))
+SUMIF(INDIRECT("'Output 3'!$H$5:$H$"&amp;$C$6),Analysis!$Q31,INDIRECT("'Output 3'!$F$5:$F$"&amp;$C$6))
+SUMIF(INDIRECT("'Output 4'!$H$5:$H$"&amp;$C$7),Analysis!$Q31,INDIRECT("'Output 4'!$F$5:$F$"&amp;$C$7))</f>
        <v>0</v>
      </c>
      <c r="AG31" s="31">
        <v>2.4</v>
      </c>
      <c r="AH31" s="5">
        <f ca="1">SUMIF(INDIRECT("'Output 1'!$H$4:$H$"&amp;$C$4),Analysis!AG31,INDIRECT("'Output 1'!$m$4:$m$"&amp;$C$4))+SUMIF(INDIRECT("'Output 1'!$H$4:$H$"&amp;$C$4),Analysis!AG31,INDIRECT("'Output 1'!$q$4:$q$"&amp;$C$4))
+SUMIF(INDIRECT("'Output 2'!$H$4:$H$"&amp;$C$5),Analysis!AG31,INDIRECT("'Output 2'!$m$4:$m$"&amp;$C$5))+SUMIF(INDIRECT("'Output 2'!$H$4:$H$"&amp;$C$5),Analysis!AG31,INDIRECT("'Output 2'!$q$4:$q$"&amp;$C$5))
+SUMIF(INDIRECT("'Output 3'!$H$4:$H$"&amp;$C$6),Analysis!AG31,INDIRECT("'Output 3'!$m$4:$m$"&amp;$C$6))+SUMIF(INDIRECT("'Output 3'!$H$4:$H$"&amp;$C$6),Analysis!AG31,INDIRECT("'Output 3'!$q$4:$q$"&amp;$C$6))
+SUMIF(INDIRECT("'Output 4'!$H$4:$H$"&amp;$C$7),Analysis!AG31,INDIRECT("'Output 4'!$m$4:$m$"&amp;$C$7))+SUMIF(INDIRECT("'Output 4'!$H$4:$H$"&amp;$C$7),Analysis!AG31,INDIRECT("'Output 4'!$q$4:$q$"&amp;$C$7))
+SUMIF('Unplanned Outputs'!$E$4:$E$500,Analysis!Q31,'Unplanned Outputs'!$J$4:$J$500)+SUMIF('Unplanned Outputs'!$E$4:$E$500,Analysis!Q31,'Unplanned Outputs'!$N$4:$N$500)</f>
        <v>0</v>
      </c>
      <c r="AI31" s="5">
        <f ca="1">SUMIF(INDIRECT("'Output 1'!$H$4:$H$"&amp;$C$4),Analysis!AG31,INDIRECT("'Output 1'!$U$4:$U$"&amp;$C$4))
+SUMIF(INDIRECT("'Output 2'!$H$4:$H$"&amp;$C$5),Analysis!AG31,INDIRECT("'Output 2'!$U$4:$U$"&amp;$C$5))
+SUMIF(INDIRECT("'Output 3'!$H$4:$H$"&amp;$C$6),Analysis!AG31,INDIRECT("'Output 3'!$U$4:$U$"&amp;$C$6))
+SUMIF(INDIRECT("'Output 4'!$H$4:$H$"&amp;$C$7),Analysis!AG31,INDIRECT("'Output 4'!$U$4:$U$"&amp;$C$7))
+SUMIF('Unplanned Outputs'!$E$4:$E$500,Analysis!AG31,'Unplanned Outputs'!$R$4:$R$500)</f>
        <v>0</v>
      </c>
      <c r="AJ31" s="5">
        <f ca="1">SUMIF(INDIRECT("'Output 1'!$H$4:$H$"&amp;$C$4),Analysis!AG31,INDIRECT("'Output 1'!$Y$4:$Y$"&amp;$C$4))
+SUMIF(INDIRECT("'Output 2'!$H$4:$H$"&amp;$C$5),Analysis!AG31,INDIRECT("'Output 2'!$Y$4:$Y$"&amp;$C$5))
+SUMIF(INDIRECT("'Output 3'!$H$4:$H$"&amp;$C$6),Analysis!AG31,INDIRECT("'Output 3'!$Y$4:$Y$"&amp;$C$6))
+SUMIF(INDIRECT("'Output 4'!$H$4:$H$"&amp;$C$7),Analysis!AG31,INDIRECT("'Output 4'!$Y$4:$Y$"&amp;$C$7))
+SUMIF('Unplanned Outputs'!$E$4:$E$500,Analysis!AG31,'Unplanned Outputs'!$V$4:$V$500)</f>
        <v>0</v>
      </c>
    </row>
    <row r="32" spans="1:36">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4" t="e">
        <f t="shared" si="6"/>
        <v>#DIV/0!</v>
      </c>
      <c r="M32" s="4" t="e">
        <f>('Output 9'!S$4)/'Output 9'!$F$4</f>
        <v>#DIV/0!</v>
      </c>
      <c r="N32" s="4" t="e">
        <f>('Output 9'!U$4)/'Output 9'!$F$4</f>
        <v>#DIV/0!</v>
      </c>
      <c r="O32" s="34" t="e">
        <f t="shared" si="8"/>
        <v>#DIV/0!</v>
      </c>
      <c r="Q32" s="31" t="s">
        <v>647</v>
      </c>
      <c r="R32" s="5">
        <f ca="1">SUMIF(INDIRECT("'Output 1'!$H$4:$H$"&amp;$C$4),Analysis!Q32,INDIRECT("'Output 1'!$m$4:$m$"&amp;$C$4))
+SUMIF(INDIRECT("'Output 2'!$H$4:$H$"&amp;$C$5),Analysis!Q32,INDIRECT("'Output 2'!$m$4:$m$"&amp;$C$5))
+SUMIF(INDIRECT("'Output 3'!$H$4:$H$"&amp;$C$6),Analysis!Q32,INDIRECT("'Output 3'!$m$4:$m$"&amp;$C$6))
+SUMIF(INDIRECT("'Output 4'!$H$4:$H$"&amp;$C$7),Analysis!Q32,INDIRECT("'Output 4'!$m$4:$m$"&amp;$C$7))</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2">
        <f t="shared" ca="1" si="2"/>
        <v>0</v>
      </c>
      <c r="AC32" s="61">
        <f ca="1">SUMIF(INDIRECT("'Output 1'!$H$5:$H$"&amp;$C$4),Analysis!$Q32,INDIRECT("'Output 1'!$F$5:$F$"&amp;$C$4))
+SUMIF(INDIRECT("'Output 2'!$H$5:$H$"&amp;$C$5),Analysis!$Q32,INDIRECT("'Output 2'!$F$5:$F$"&amp;$C$5))
+SUMIF(INDIRECT("'Output 3'!$H$5:$H$"&amp;$C$6),Analysis!$Q32,INDIRECT("'Output 3'!$F$5:$F$"&amp;$C$6))
+SUMIF(INDIRECT("'Output 4'!$H$5:$H$"&amp;$C$7),Analysis!$Q32,INDIRECT("'Output 4'!$F$5:$F$"&amp;$C$7))</f>
        <v>0</v>
      </c>
      <c r="AG32" s="31" t="s">
        <v>647</v>
      </c>
      <c r="AH32" s="5">
        <f ca="1">SUMIF(INDIRECT("'Output 1'!$H$4:$H$"&amp;$C$4),Analysis!AG32,INDIRECT("'Output 1'!$m$4:$m$"&amp;$C$4))+SUMIF(INDIRECT("'Output 1'!$H$4:$H$"&amp;$C$4),Analysis!AG32,INDIRECT("'Output 1'!$q$4:$q$"&amp;$C$4))
+SUMIF(INDIRECT("'Output 2'!$H$4:$H$"&amp;$C$5),Analysis!AG32,INDIRECT("'Output 2'!$m$4:$m$"&amp;$C$5))+SUMIF(INDIRECT("'Output 2'!$H$4:$H$"&amp;$C$5),Analysis!AG32,INDIRECT("'Output 2'!$q$4:$q$"&amp;$C$5))
+SUMIF(INDIRECT("'Output 3'!$H$4:$H$"&amp;$C$6),Analysis!AG32,INDIRECT("'Output 3'!$m$4:$m$"&amp;$C$6))+SUMIF(INDIRECT("'Output 3'!$H$4:$H$"&amp;$C$6),Analysis!AG32,INDIRECT("'Output 3'!$q$4:$q$"&amp;$C$6))
+SUMIF(INDIRECT("'Output 4'!$H$4:$H$"&amp;$C$7),Analysis!AG32,INDIRECT("'Output 4'!$m$4:$m$"&amp;$C$7))+SUMIF(INDIRECT("'Output 4'!$H$4:$H$"&amp;$C$7),Analysis!AG32,INDIRECT("'Output 4'!$q$4:$q$"&amp;$C$7))
+SUMIF('Unplanned Outputs'!$E$4:$E$500,Analysis!Q32,'Unplanned Outputs'!$J$4:$J$500)+SUMIF('Unplanned Outputs'!$E$4:$E$500,Analysis!Q32,'Unplanned Outputs'!$N$4:$N$500)</f>
        <v>0</v>
      </c>
      <c r="AI32" s="5">
        <f ca="1">SUMIF(INDIRECT("'Output 1'!$H$4:$H$"&amp;$C$4),Analysis!AG32,INDIRECT("'Output 1'!$U$4:$U$"&amp;$C$4))
+SUMIF(INDIRECT("'Output 2'!$H$4:$H$"&amp;$C$5),Analysis!AG32,INDIRECT("'Output 2'!$U$4:$U$"&amp;$C$5))
+SUMIF(INDIRECT("'Output 3'!$H$4:$H$"&amp;$C$6),Analysis!AG32,INDIRECT("'Output 3'!$U$4:$U$"&amp;$C$6))
+SUMIF(INDIRECT("'Output 4'!$H$4:$H$"&amp;$C$7),Analysis!AG32,INDIRECT("'Output 4'!$U$4:$U$"&amp;$C$7))
+SUMIF('Unplanned Outputs'!$E$4:$E$500,Analysis!AG32,'Unplanned Outputs'!$R$4:$R$500)</f>
        <v>0</v>
      </c>
      <c r="AJ32" s="5">
        <f ca="1">SUMIF(INDIRECT("'Output 1'!$H$4:$H$"&amp;$C$4),Analysis!AG32,INDIRECT("'Output 1'!$Y$4:$Y$"&amp;$C$4))
+SUMIF(INDIRECT("'Output 2'!$H$4:$H$"&amp;$C$5),Analysis!AG32,INDIRECT("'Output 2'!$Y$4:$Y$"&amp;$C$5))
+SUMIF(INDIRECT("'Output 3'!$H$4:$H$"&amp;$C$6),Analysis!AG32,INDIRECT("'Output 3'!$Y$4:$Y$"&amp;$C$6))
+SUMIF(INDIRECT("'Output 4'!$H$4:$H$"&amp;$C$7),Analysis!AG32,INDIRECT("'Output 4'!$Y$4:$Y$"&amp;$C$7))
+SUMIF('Unplanned Outputs'!$E$4:$E$500,Analysis!AG32,'Unplanned Outputs'!$V$4:$V$500)</f>
        <v>0</v>
      </c>
    </row>
    <row r="33" spans="6:36">
      <c r="F33">
        <f>'Output 10'!$D$5</f>
        <v>0</v>
      </c>
      <c r="G33" s="4" t="e">
        <f>'Output 10'!K$5/'Output 10'!$F$5</f>
        <v>#DIV/0!</v>
      </c>
      <c r="H33" s="4" t="e">
        <f>'Output 10'!M$5/'Output 10'!$F$5</f>
        <v>#DIV/0!</v>
      </c>
      <c r="I33" s="4" t="e">
        <f>('Output 10'!O$5)/'Output 10'!$F$5</f>
        <v>#DIV/0!</v>
      </c>
      <c r="J33" s="4" t="e">
        <f>('Output 10'!Q$5)/'Output 10'!$F$5</f>
        <v>#DIV/0!</v>
      </c>
      <c r="K33" s="4">
        <f>('Output 1'!U$4)/'Output 1'!$F$4</f>
        <v>0</v>
      </c>
      <c r="L33" s="34" t="e">
        <f t="shared" si="6"/>
        <v>#DIV/0!</v>
      </c>
      <c r="M33" s="4" t="e">
        <f>('Output 9'!S$5)/'Output 9'!$F$5</f>
        <v>#DIV/0!</v>
      </c>
      <c r="N33" s="4" t="e">
        <f>('Output 9'!U$5)/'Output 9'!$F$5</f>
        <v>#DIV/0!</v>
      </c>
      <c r="O33" s="34" t="e">
        <f t="shared" si="8"/>
        <v>#DIV/0!</v>
      </c>
      <c r="Q33" s="31" t="s">
        <v>648</v>
      </c>
      <c r="R33" s="5">
        <f ca="1">SUMIF(INDIRECT("'Output 1'!$H$4:$H$"&amp;$C$4),Analysis!Q33,INDIRECT("'Output 1'!$m$4:$m$"&amp;$C$4))
+SUMIF(INDIRECT("'Output 2'!$H$4:$H$"&amp;$C$5),Analysis!Q33,INDIRECT("'Output 2'!$m$4:$m$"&amp;$C$5))
+SUMIF(INDIRECT("'Output 3'!$H$4:$H$"&amp;$C$6),Analysis!Q33,INDIRECT("'Output 3'!$m$4:$m$"&amp;$C$6))
+SUMIF(INDIRECT("'Output 4'!$H$4:$H$"&amp;$C$7),Analysis!Q33,INDIRECT("'Output 4'!$m$4:$m$"&amp;$C$7))</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2">
        <f t="shared" ca="1" si="2"/>
        <v>0</v>
      </c>
      <c r="AC33" s="61">
        <f ca="1">SUMIF(INDIRECT("'Output 1'!$H$5:$H$"&amp;$C$4),Analysis!$Q33,INDIRECT("'Output 1'!$F$5:$F$"&amp;$C$4))
+SUMIF(INDIRECT("'Output 2'!$H$5:$H$"&amp;$C$5),Analysis!$Q33,INDIRECT("'Output 2'!$F$5:$F$"&amp;$C$5))
+SUMIF(INDIRECT("'Output 3'!$H$5:$H$"&amp;$C$6),Analysis!$Q33,INDIRECT("'Output 3'!$F$5:$F$"&amp;$C$6))
+SUMIF(INDIRECT("'Output 4'!$H$5:$H$"&amp;$C$7),Analysis!$Q33,INDIRECT("'Output 4'!$F$5:$F$"&amp;$C$7))</f>
        <v>0</v>
      </c>
      <c r="AG33" s="31" t="s">
        <v>648</v>
      </c>
      <c r="AH33" s="5">
        <f ca="1">SUMIF(INDIRECT("'Output 1'!$H$4:$H$"&amp;$C$4),Analysis!AG33,INDIRECT("'Output 1'!$m$4:$m$"&amp;$C$4))+SUMIF(INDIRECT("'Output 1'!$H$4:$H$"&amp;$C$4),Analysis!AG33,INDIRECT("'Output 1'!$q$4:$q$"&amp;$C$4))
+SUMIF(INDIRECT("'Output 2'!$H$4:$H$"&amp;$C$5),Analysis!AG33,INDIRECT("'Output 2'!$m$4:$m$"&amp;$C$5))+SUMIF(INDIRECT("'Output 2'!$H$4:$H$"&amp;$C$5),Analysis!AG33,INDIRECT("'Output 2'!$q$4:$q$"&amp;$C$5))
+SUMIF(INDIRECT("'Output 3'!$H$4:$H$"&amp;$C$6),Analysis!AG33,INDIRECT("'Output 3'!$m$4:$m$"&amp;$C$6))+SUMIF(INDIRECT("'Output 3'!$H$4:$H$"&amp;$C$6),Analysis!AG33,INDIRECT("'Output 3'!$q$4:$q$"&amp;$C$6))
+SUMIF(INDIRECT("'Output 4'!$H$4:$H$"&amp;$C$7),Analysis!AG33,INDIRECT("'Output 4'!$m$4:$m$"&amp;$C$7))+SUMIF(INDIRECT("'Output 4'!$H$4:$H$"&amp;$C$7),Analysis!AG33,INDIRECT("'Output 4'!$q$4:$q$"&amp;$C$7))
+SUMIF('Unplanned Outputs'!$E$4:$E$500,Analysis!Q33,'Unplanned Outputs'!$J$4:$J$500)+SUMIF('Unplanned Outputs'!$E$4:$E$500,Analysis!Q33,'Unplanned Outputs'!$N$4:$N$500)</f>
        <v>0</v>
      </c>
      <c r="AI33" s="5">
        <f ca="1">SUMIF(INDIRECT("'Output 1'!$H$4:$H$"&amp;$C$4),Analysis!AG33,INDIRECT("'Output 1'!$U$4:$U$"&amp;$C$4))
+SUMIF(INDIRECT("'Output 2'!$H$4:$H$"&amp;$C$5),Analysis!AG33,INDIRECT("'Output 2'!$U$4:$U$"&amp;$C$5))
+SUMIF(INDIRECT("'Output 3'!$H$4:$H$"&amp;$C$6),Analysis!AG33,INDIRECT("'Output 3'!$U$4:$U$"&amp;$C$6))
+SUMIF(INDIRECT("'Output 4'!$H$4:$H$"&amp;$C$7),Analysis!AG33,INDIRECT("'Output 4'!$U$4:$U$"&amp;$C$7))
+SUMIF('Unplanned Outputs'!$E$4:$E$500,Analysis!AG33,'Unplanned Outputs'!$R$4:$R$500)</f>
        <v>0</v>
      </c>
      <c r="AJ33" s="5">
        <f ca="1">SUMIF(INDIRECT("'Output 1'!$H$4:$H$"&amp;$C$4),Analysis!AG33,INDIRECT("'Output 1'!$Y$4:$Y$"&amp;$C$4))
+SUMIF(INDIRECT("'Output 2'!$H$4:$H$"&amp;$C$5),Analysis!AG33,INDIRECT("'Output 2'!$Y$4:$Y$"&amp;$C$5))
+SUMIF(INDIRECT("'Output 3'!$H$4:$H$"&amp;$C$6),Analysis!AG33,INDIRECT("'Output 3'!$Y$4:$Y$"&amp;$C$6))
+SUMIF(INDIRECT("'Output 4'!$H$4:$H$"&amp;$C$7),Analysis!AG33,INDIRECT("'Output 4'!$Y$4:$Y$"&amp;$C$7))
+SUMIF('Unplanned Outputs'!$E$4:$E$500,Analysis!AG33,'Unplanned Outputs'!$V$4:$V$500)</f>
        <v>0</v>
      </c>
    </row>
    <row r="34" spans="6:36">
      <c r="F34">
        <f>'Output 10'!$D$6</f>
        <v>0</v>
      </c>
      <c r="G34" s="4" t="e">
        <f>'Output 10'!K$6/'Output 10'!$F$6</f>
        <v>#DIV/0!</v>
      </c>
      <c r="H34" s="4" t="e">
        <f>'Output 10'!M$6/'Output 10'!$F$6</f>
        <v>#DIV/0!</v>
      </c>
      <c r="I34" s="4" t="e">
        <f>('Output 10'!O$6)/'Output 10'!$F$6</f>
        <v>#DIV/0!</v>
      </c>
      <c r="J34" s="4" t="e">
        <f>('Output 10'!Q$6)/'Output 10'!$F$6</f>
        <v>#DIV/0!</v>
      </c>
      <c r="K34" s="4">
        <f>('Output 1'!U$4)/'Output 1'!$F$4</f>
        <v>0</v>
      </c>
      <c r="L34" s="34" t="e">
        <f t="shared" si="6"/>
        <v>#DIV/0!</v>
      </c>
      <c r="M34" s="4" t="e">
        <f>('Output 9'!S$6)/'Output 9'!$F$6</f>
        <v>#DIV/0!</v>
      </c>
      <c r="N34" s="4" t="e">
        <f>('Output 9'!U$6)/'Output 9'!$F$6</f>
        <v>#DIV/0!</v>
      </c>
      <c r="O34" s="34" t="e">
        <f t="shared" si="8"/>
        <v>#DIV/0!</v>
      </c>
      <c r="Q34" s="31" t="s">
        <v>649</v>
      </c>
      <c r="R34" s="5">
        <f ca="1">SUMIF(INDIRECT("'Output 1'!$H$4:$H$"&amp;$C$4),Analysis!Q34,INDIRECT("'Output 1'!$m$4:$m$"&amp;$C$4))
+SUMIF(INDIRECT("'Output 2'!$H$4:$H$"&amp;$C$5),Analysis!Q34,INDIRECT("'Output 2'!$m$4:$m$"&amp;$C$5))
+SUMIF(INDIRECT("'Output 3'!$H$4:$H$"&amp;$C$6),Analysis!Q34,INDIRECT("'Output 3'!$m$4:$m$"&amp;$C$6))
+SUMIF(INDIRECT("'Output 4'!$H$4:$H$"&amp;$C$7),Analysis!Q34,INDIRECT("'Output 4'!$m$4:$m$"&amp;$C$7))</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2">
        <f t="shared" ca="1" si="2"/>
        <v>0</v>
      </c>
      <c r="AC34" s="61">
        <f ca="1">SUMIF(INDIRECT("'Output 1'!$H$5:$H$"&amp;$C$4),Analysis!$Q34,INDIRECT("'Output 1'!$F$5:$F$"&amp;$C$4))
+SUMIF(INDIRECT("'Output 2'!$H$5:$H$"&amp;$C$5),Analysis!$Q34,INDIRECT("'Output 2'!$F$5:$F$"&amp;$C$5))
+SUMIF(INDIRECT("'Output 3'!$H$5:$H$"&amp;$C$6),Analysis!$Q34,INDIRECT("'Output 3'!$F$5:$F$"&amp;$C$6))
+SUMIF(INDIRECT("'Output 4'!$H$5:$H$"&amp;$C$7),Analysis!$Q34,INDIRECT("'Output 4'!$F$5:$F$"&amp;$C$7))</f>
        <v>0</v>
      </c>
      <c r="AG34" s="31" t="s">
        <v>649</v>
      </c>
      <c r="AH34" s="5">
        <f ca="1">SUMIF(INDIRECT("'Output 1'!$H$4:$H$"&amp;$C$4),Analysis!AG34,INDIRECT("'Output 1'!$m$4:$m$"&amp;$C$4))+SUMIF(INDIRECT("'Output 1'!$H$4:$H$"&amp;$C$4),Analysis!AG34,INDIRECT("'Output 1'!$q$4:$q$"&amp;$C$4))
+SUMIF(INDIRECT("'Output 2'!$H$4:$H$"&amp;$C$5),Analysis!AG34,INDIRECT("'Output 2'!$m$4:$m$"&amp;$C$5))+SUMIF(INDIRECT("'Output 2'!$H$4:$H$"&amp;$C$5),Analysis!AG34,INDIRECT("'Output 2'!$q$4:$q$"&amp;$C$5))
+SUMIF(INDIRECT("'Output 3'!$H$4:$H$"&amp;$C$6),Analysis!AG34,INDIRECT("'Output 3'!$m$4:$m$"&amp;$C$6))+SUMIF(INDIRECT("'Output 3'!$H$4:$H$"&amp;$C$6),Analysis!AG34,INDIRECT("'Output 3'!$q$4:$q$"&amp;$C$6))
+SUMIF(INDIRECT("'Output 4'!$H$4:$H$"&amp;$C$7),Analysis!AG34,INDIRECT("'Output 4'!$m$4:$m$"&amp;$C$7))+SUMIF(INDIRECT("'Output 4'!$H$4:$H$"&amp;$C$7),Analysis!AG34,INDIRECT("'Output 4'!$q$4:$q$"&amp;$C$7))
+SUMIF('Unplanned Outputs'!$E$4:$E$500,Analysis!Q34,'Unplanned Outputs'!$J$4:$J$500)+SUMIF('Unplanned Outputs'!$E$4:$E$500,Analysis!Q34,'Unplanned Outputs'!$N$4:$N$500)</f>
        <v>0</v>
      </c>
      <c r="AI34" s="5">
        <f ca="1">SUMIF(INDIRECT("'Output 1'!$H$4:$H$"&amp;$C$4),Analysis!AG34,INDIRECT("'Output 1'!$U$4:$U$"&amp;$C$4))
+SUMIF(INDIRECT("'Output 2'!$H$4:$H$"&amp;$C$5),Analysis!AG34,INDIRECT("'Output 2'!$U$4:$U$"&amp;$C$5))
+SUMIF(INDIRECT("'Output 3'!$H$4:$H$"&amp;$C$6),Analysis!AG34,INDIRECT("'Output 3'!$U$4:$U$"&amp;$C$6))
+SUMIF(INDIRECT("'Output 4'!$H$4:$H$"&amp;$C$7),Analysis!AG34,INDIRECT("'Output 4'!$U$4:$U$"&amp;$C$7))
+SUMIF('Unplanned Outputs'!$E$4:$E$500,Analysis!AG34,'Unplanned Outputs'!$R$4:$R$500)</f>
        <v>0</v>
      </c>
      <c r="AJ34" s="5">
        <f ca="1">SUMIF(INDIRECT("'Output 1'!$H$4:$H$"&amp;$C$4),Analysis!AG34,INDIRECT("'Output 1'!$Y$4:$Y$"&amp;$C$4))
+SUMIF(INDIRECT("'Output 2'!$H$4:$H$"&amp;$C$5),Analysis!AG34,INDIRECT("'Output 2'!$Y$4:$Y$"&amp;$C$5))
+SUMIF(INDIRECT("'Output 3'!$H$4:$H$"&amp;$C$6),Analysis!AG34,INDIRECT("'Output 3'!$Y$4:$Y$"&amp;$C$6))
+SUMIF(INDIRECT("'Output 4'!$H$4:$H$"&amp;$C$7),Analysis!AG34,INDIRECT("'Output 4'!$Y$4:$Y$"&amp;$C$7))
+SUMIF('Unplanned Outputs'!$E$4:$E$500,Analysis!AG34,'Unplanned Outputs'!$V$4:$V$500)</f>
        <v>0</v>
      </c>
    </row>
    <row r="35" spans="6:36">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2">
        <f t="shared" ca="1" si="2"/>
        <v>0</v>
      </c>
      <c r="AC35" s="61">
        <f ca="1">SUMIF(INDIRECT("'Output 1'!$H$5:$H$"&amp;$C$4),Analysis!$Q35,INDIRECT("'Output 1'!$F$5:$F$"&amp;$C$4))
+SUMIF(INDIRECT("'Output 2'!$H$5:$H$"&amp;$C$5),Analysis!$Q35,INDIRECT("'Output 2'!$F$5:$F$"&amp;$C$5))
+SUMIF(INDIRECT("'Output 3'!$H$5:$H$"&amp;$C$6),Analysis!$Q35,INDIRECT("'Output 3'!$F$5:$F$"&amp;$C$6))
+SUMIF(INDIRECT("'Output 4'!$H$5:$H$"&amp;$C$7),Analysis!$Q35,INDIRECT("'Output 4'!$F$5:$F$"&amp;$C$7))</f>
        <v>0</v>
      </c>
      <c r="AG35" s="31">
        <v>3.1</v>
      </c>
      <c r="AH35" s="5">
        <f ca="1">SUMIF(INDIRECT("'Output 1'!$H$4:$H$"&amp;$C$4),Analysis!AG35,INDIRECT("'Output 1'!$m$4:$m$"&amp;$C$4))+SUMIF(INDIRECT("'Output 1'!$H$4:$H$"&amp;$C$4),Analysis!AG35,INDIRECT("'Output 1'!$q$4:$q$"&amp;$C$4))
+SUMIF(INDIRECT("'Output 2'!$H$4:$H$"&amp;$C$5),Analysis!AG35,INDIRECT("'Output 2'!$m$4:$m$"&amp;$C$5))+SUMIF(INDIRECT("'Output 2'!$H$4:$H$"&amp;$C$5),Analysis!AG35,INDIRECT("'Output 2'!$q$4:$q$"&amp;$C$5))
+SUMIF(INDIRECT("'Output 3'!$H$4:$H$"&amp;$C$6),Analysis!AG35,INDIRECT("'Output 3'!$m$4:$m$"&amp;$C$6))+SUMIF(INDIRECT("'Output 3'!$H$4:$H$"&amp;$C$6),Analysis!AG35,INDIRECT("'Output 3'!$q$4:$q$"&amp;$C$6))
+SUMIF(INDIRECT("'Output 4'!$H$4:$H$"&amp;$C$7),Analysis!AG35,INDIRECT("'Output 4'!$m$4:$m$"&amp;$C$7))+SUMIF(INDIRECT("'Output 4'!$H$4:$H$"&amp;$C$7),Analysis!AG35,INDIRECT("'Output 4'!$q$4:$q$"&amp;$C$7))
+SUMIF('Unplanned Outputs'!$E$4:$E$500,Analysis!Q35,'Unplanned Outputs'!$J$4:$J$500)+SUMIF('Unplanned Outputs'!$E$4:$E$500,Analysis!Q35,'Unplanned Outputs'!$N$4:$N$500)</f>
        <v>0</v>
      </c>
      <c r="AI35" s="5">
        <f ca="1">SUMIF(INDIRECT("'Output 1'!$H$4:$H$"&amp;$C$4),Analysis!AG35,INDIRECT("'Output 1'!$U$4:$U$"&amp;$C$4))
+SUMIF(INDIRECT("'Output 2'!$H$4:$H$"&amp;$C$5),Analysis!AG35,INDIRECT("'Output 2'!$U$4:$U$"&amp;$C$5))
+SUMIF(INDIRECT("'Output 3'!$H$4:$H$"&amp;$C$6),Analysis!AG35,INDIRECT("'Output 3'!$U$4:$U$"&amp;$C$6))
+SUMIF(INDIRECT("'Output 4'!$H$4:$H$"&amp;$C$7),Analysis!AG35,INDIRECT("'Output 4'!$U$4:$U$"&amp;$C$7))
+SUMIF('Unplanned Outputs'!$E$4:$E$500,Analysis!AG35,'Unplanned Outputs'!$R$4:$R$500)</f>
        <v>0</v>
      </c>
      <c r="AJ35" s="5">
        <f ca="1">SUMIF(INDIRECT("'Output 1'!$H$4:$H$"&amp;$C$4),Analysis!AG35,INDIRECT("'Output 1'!$Y$4:$Y$"&amp;$C$4))
+SUMIF(INDIRECT("'Output 2'!$H$4:$H$"&amp;$C$5),Analysis!AG35,INDIRECT("'Output 2'!$Y$4:$Y$"&amp;$C$5))
+SUMIF(INDIRECT("'Output 3'!$H$4:$H$"&amp;$C$6),Analysis!AG35,INDIRECT("'Output 3'!$Y$4:$Y$"&amp;$C$6))
+SUMIF(INDIRECT("'Output 4'!$H$4:$H$"&amp;$C$7),Analysis!AG35,INDIRECT("'Output 4'!$Y$4:$Y$"&amp;$C$7))
+SUMIF('Unplanned Outputs'!$E$4:$E$500,Analysis!AG35,'Unplanned Outputs'!$V$4:$V$500)</f>
        <v>0</v>
      </c>
    </row>
    <row r="36" spans="6:36">
      <c r="M36" s="4" t="e">
        <f>(#REF!)/#REF!</f>
        <v>#REF!</v>
      </c>
      <c r="N36" s="4" t="e">
        <f>(#REF!)/#REF!</f>
        <v>#REF!</v>
      </c>
      <c r="O36" s="34" t="e">
        <f>#REF!+N36</f>
        <v>#REF!</v>
      </c>
      <c r="Q36" s="31" t="s">
        <v>650</v>
      </c>
      <c r="R36" s="5">
        <f ca="1">SUMIF(INDIRECT("'Output 1'!$H$4:$H$"&amp;$C$4),Analysis!Q36,INDIRECT("'Output 1'!$m$4:$m$"&amp;$C$4))
+SUMIF(INDIRECT("'Output 2'!$H$4:$H$"&amp;$C$5),Analysis!Q36,INDIRECT("'Output 2'!$m$4:$m$"&amp;$C$5))
+SUMIF(INDIRECT("'Output 3'!$H$4:$H$"&amp;$C$6),Analysis!Q36,INDIRECT("'Output 3'!$m$4:$m$"&amp;$C$6))
+SUMIF(INDIRECT("'Output 4'!$H$4:$H$"&amp;$C$7),Analysis!Q36,INDIRECT("'Output 4'!$m$4:$m$"&amp;$C$7))</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9">SUM(R36:T36)</f>
        <v>0</v>
      </c>
      <c r="AA36" s="37">
        <f t="shared" ref="AA36:AA67" si="10">SUM(V36:X36)</f>
        <v>0</v>
      </c>
      <c r="AB36" s="52">
        <f t="shared" ref="AB36:AB67" ca="1" si="11">AA36+Z36</f>
        <v>0</v>
      </c>
      <c r="AC36" s="61">
        <f ca="1">SUMIF(INDIRECT("'Output 1'!$H$5:$H$"&amp;$C$4),Analysis!$Q36,INDIRECT("'Output 1'!$F$5:$F$"&amp;$C$4))
+SUMIF(INDIRECT("'Output 2'!$H$5:$H$"&amp;$C$5),Analysis!$Q36,INDIRECT("'Output 2'!$F$5:$F$"&amp;$C$5))
+SUMIF(INDIRECT("'Output 3'!$H$5:$H$"&amp;$C$6),Analysis!$Q36,INDIRECT("'Output 3'!$F$5:$F$"&amp;$C$6))
+SUMIF(INDIRECT("'Output 4'!$H$5:$H$"&amp;$C$7),Analysis!$Q36,INDIRECT("'Output 4'!$F$5:$F$"&amp;$C$7))</f>
        <v>0</v>
      </c>
      <c r="AG36" s="31" t="s">
        <v>650</v>
      </c>
      <c r="AH36" s="5">
        <f ca="1">SUMIF(INDIRECT("'Output 1'!$H$4:$H$"&amp;$C$4),Analysis!AG36,INDIRECT("'Output 1'!$m$4:$m$"&amp;$C$4))+SUMIF(INDIRECT("'Output 1'!$H$4:$H$"&amp;$C$4),Analysis!AG36,INDIRECT("'Output 1'!$q$4:$q$"&amp;$C$4))
+SUMIF(INDIRECT("'Output 2'!$H$4:$H$"&amp;$C$5),Analysis!AG36,INDIRECT("'Output 2'!$m$4:$m$"&amp;$C$5))+SUMIF(INDIRECT("'Output 2'!$H$4:$H$"&amp;$C$5),Analysis!AG36,INDIRECT("'Output 2'!$q$4:$q$"&amp;$C$5))
+SUMIF(INDIRECT("'Output 3'!$H$4:$H$"&amp;$C$6),Analysis!AG36,INDIRECT("'Output 3'!$m$4:$m$"&amp;$C$6))+SUMIF(INDIRECT("'Output 3'!$H$4:$H$"&amp;$C$6),Analysis!AG36,INDIRECT("'Output 3'!$q$4:$q$"&amp;$C$6))
+SUMIF(INDIRECT("'Output 4'!$H$4:$H$"&amp;$C$7),Analysis!AG36,INDIRECT("'Output 4'!$m$4:$m$"&amp;$C$7))+SUMIF(INDIRECT("'Output 4'!$H$4:$H$"&amp;$C$7),Analysis!AG36,INDIRECT("'Output 4'!$q$4:$q$"&amp;$C$7))
+SUMIF('Unplanned Outputs'!$E$4:$E$500,Analysis!Q36,'Unplanned Outputs'!$J$4:$J$500)+SUMIF('Unplanned Outputs'!$E$4:$E$500,Analysis!Q36,'Unplanned Outputs'!$N$4:$N$500)</f>
        <v>0</v>
      </c>
      <c r="AI36" s="5">
        <f ca="1">SUMIF(INDIRECT("'Output 1'!$H$4:$H$"&amp;$C$4),Analysis!AG36,INDIRECT("'Output 1'!$U$4:$U$"&amp;$C$4))
+SUMIF(INDIRECT("'Output 2'!$H$4:$H$"&amp;$C$5),Analysis!AG36,INDIRECT("'Output 2'!$U$4:$U$"&amp;$C$5))
+SUMIF(INDIRECT("'Output 3'!$H$4:$H$"&amp;$C$6),Analysis!AG36,INDIRECT("'Output 3'!$U$4:$U$"&amp;$C$6))
+SUMIF(INDIRECT("'Output 4'!$H$4:$H$"&amp;$C$7),Analysis!AG36,INDIRECT("'Output 4'!$U$4:$U$"&amp;$C$7))
+SUMIF('Unplanned Outputs'!$E$4:$E$500,Analysis!AG36,'Unplanned Outputs'!$R$4:$R$500)</f>
        <v>0</v>
      </c>
      <c r="AJ36" s="5">
        <f ca="1">SUMIF(INDIRECT("'Output 1'!$H$4:$H$"&amp;$C$4),Analysis!AG36,INDIRECT("'Output 1'!$Y$4:$Y$"&amp;$C$4))
+SUMIF(INDIRECT("'Output 2'!$H$4:$H$"&amp;$C$5),Analysis!AG36,INDIRECT("'Output 2'!$Y$4:$Y$"&amp;$C$5))
+SUMIF(INDIRECT("'Output 3'!$H$4:$H$"&amp;$C$6),Analysis!AG36,INDIRECT("'Output 3'!$Y$4:$Y$"&amp;$C$6))
+SUMIF(INDIRECT("'Output 4'!$H$4:$H$"&amp;$C$7),Analysis!AG36,INDIRECT("'Output 4'!$Y$4:$Y$"&amp;$C$7))
+SUMIF('Unplanned Outputs'!$E$4:$E$500,Analysis!AG36,'Unplanned Outputs'!$V$4:$V$500)</f>
        <v>0</v>
      </c>
    </row>
    <row r="37" spans="6:36">
      <c r="M37" s="4" t="e">
        <f>(#REF!)/#REF!</f>
        <v>#REF!</v>
      </c>
      <c r="N37" s="4" t="e">
        <f>(#REF!)/#REF!</f>
        <v>#REF!</v>
      </c>
      <c r="O37" s="34" t="e">
        <f>#REF!+N37</f>
        <v>#REF!</v>
      </c>
      <c r="Q37" s="31" t="s">
        <v>651</v>
      </c>
      <c r="R37" s="5">
        <f ca="1">SUMIF(INDIRECT("'Output 1'!$H$4:$H$"&amp;$C$4),Analysis!Q37,INDIRECT("'Output 1'!$m$4:$m$"&amp;$C$4))
+SUMIF(INDIRECT("'Output 2'!$H$4:$H$"&amp;$C$5),Analysis!Q37,INDIRECT("'Output 2'!$m$4:$m$"&amp;$C$5))
+SUMIF(INDIRECT("'Output 3'!$H$4:$H$"&amp;$C$6),Analysis!Q37,INDIRECT("'Output 3'!$m$4:$m$"&amp;$C$6))
+SUMIF(INDIRECT("'Output 4'!$H$4:$H$"&amp;$C$7),Analysis!Q37,INDIRECT("'Output 4'!$m$4:$m$"&amp;$C$7))</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9"/>
        <v>0</v>
      </c>
      <c r="AA37" s="37">
        <f t="shared" si="10"/>
        <v>0</v>
      </c>
      <c r="AB37" s="52">
        <f t="shared" ca="1" si="11"/>
        <v>0</v>
      </c>
      <c r="AC37" s="61">
        <f ca="1">SUMIF(INDIRECT("'Output 1'!$H$5:$H$"&amp;$C$4),Analysis!$Q37,INDIRECT("'Output 1'!$F$5:$F$"&amp;$C$4))
+SUMIF(INDIRECT("'Output 2'!$H$5:$H$"&amp;$C$5),Analysis!$Q37,INDIRECT("'Output 2'!$F$5:$F$"&amp;$C$5))
+SUMIF(INDIRECT("'Output 3'!$H$5:$H$"&amp;$C$6),Analysis!$Q37,INDIRECT("'Output 3'!$F$5:$F$"&amp;$C$6))
+SUMIF(INDIRECT("'Output 4'!$H$5:$H$"&amp;$C$7),Analysis!$Q37,INDIRECT("'Output 4'!$F$5:$F$"&amp;$C$7))</f>
        <v>0</v>
      </c>
      <c r="AG37" s="31" t="s">
        <v>651</v>
      </c>
      <c r="AH37" s="5">
        <f ca="1">SUMIF(INDIRECT("'Output 1'!$H$4:$H$"&amp;$C$4),Analysis!AG37,INDIRECT("'Output 1'!$m$4:$m$"&amp;$C$4))+SUMIF(INDIRECT("'Output 1'!$H$4:$H$"&amp;$C$4),Analysis!AG37,INDIRECT("'Output 1'!$q$4:$q$"&amp;$C$4))
+SUMIF(INDIRECT("'Output 2'!$H$4:$H$"&amp;$C$5),Analysis!AG37,INDIRECT("'Output 2'!$m$4:$m$"&amp;$C$5))+SUMIF(INDIRECT("'Output 2'!$H$4:$H$"&amp;$C$5),Analysis!AG37,INDIRECT("'Output 2'!$q$4:$q$"&amp;$C$5))
+SUMIF(INDIRECT("'Output 3'!$H$4:$H$"&amp;$C$6),Analysis!AG37,INDIRECT("'Output 3'!$m$4:$m$"&amp;$C$6))+SUMIF(INDIRECT("'Output 3'!$H$4:$H$"&amp;$C$6),Analysis!AG37,INDIRECT("'Output 3'!$q$4:$q$"&amp;$C$6))
+SUMIF(INDIRECT("'Output 4'!$H$4:$H$"&amp;$C$7),Analysis!AG37,INDIRECT("'Output 4'!$m$4:$m$"&amp;$C$7))+SUMIF(INDIRECT("'Output 4'!$H$4:$H$"&amp;$C$7),Analysis!AG37,INDIRECT("'Output 4'!$q$4:$q$"&amp;$C$7))
+SUMIF('Unplanned Outputs'!$E$4:$E$500,Analysis!Q37,'Unplanned Outputs'!$J$4:$J$500)+SUMIF('Unplanned Outputs'!$E$4:$E$500,Analysis!Q37,'Unplanned Outputs'!$N$4:$N$500)</f>
        <v>0</v>
      </c>
      <c r="AI37" s="5">
        <f ca="1">SUMIF(INDIRECT("'Output 1'!$H$4:$H$"&amp;$C$4),Analysis!AG37,INDIRECT("'Output 1'!$U$4:$U$"&amp;$C$4))
+SUMIF(INDIRECT("'Output 2'!$H$4:$H$"&amp;$C$5),Analysis!AG37,INDIRECT("'Output 2'!$U$4:$U$"&amp;$C$5))
+SUMIF(INDIRECT("'Output 3'!$H$4:$H$"&amp;$C$6),Analysis!AG37,INDIRECT("'Output 3'!$U$4:$U$"&amp;$C$6))
+SUMIF(INDIRECT("'Output 4'!$H$4:$H$"&amp;$C$7),Analysis!AG37,INDIRECT("'Output 4'!$U$4:$U$"&amp;$C$7))
+SUMIF('Unplanned Outputs'!$E$4:$E$500,Analysis!AG37,'Unplanned Outputs'!$R$4:$R$500)</f>
        <v>0</v>
      </c>
      <c r="AJ37" s="5">
        <f ca="1">SUMIF(INDIRECT("'Output 1'!$H$4:$H$"&amp;$C$4),Analysis!AG37,INDIRECT("'Output 1'!$Y$4:$Y$"&amp;$C$4))
+SUMIF(INDIRECT("'Output 2'!$H$4:$H$"&amp;$C$5),Analysis!AG37,INDIRECT("'Output 2'!$Y$4:$Y$"&amp;$C$5))
+SUMIF(INDIRECT("'Output 3'!$H$4:$H$"&amp;$C$6),Analysis!AG37,INDIRECT("'Output 3'!$Y$4:$Y$"&amp;$C$6))
+SUMIF(INDIRECT("'Output 4'!$H$4:$H$"&amp;$C$7),Analysis!AG37,INDIRECT("'Output 4'!$Y$4:$Y$"&amp;$C$7))
+SUMIF('Unplanned Outputs'!$E$4:$E$500,Analysis!AG37,'Unplanned Outputs'!$V$4:$V$500)</f>
        <v>0</v>
      </c>
    </row>
    <row r="38" spans="6:36">
      <c r="M38" s="4" t="e">
        <f>('Output 10'!S$4)/'Output 10'!$F$4</f>
        <v>#DIV/0!</v>
      </c>
      <c r="N38" s="4" t="e">
        <f>('Output 10'!U$4)/'Output 10'!$F$4</f>
        <v>#DIV/0!</v>
      </c>
      <c r="O38" s="34" t="e">
        <f>L32+N38</f>
        <v>#DIV/0!</v>
      </c>
      <c r="Q38" s="31" t="s">
        <v>652</v>
      </c>
      <c r="R38" s="5">
        <f ca="1">SUMIF(INDIRECT("'Output 1'!$H$4:$H$"&amp;$C$4),Analysis!Q38,INDIRECT("'Output 1'!$m$4:$m$"&amp;$C$4))
+SUMIF(INDIRECT("'Output 2'!$H$4:$H$"&amp;$C$5),Analysis!Q38,INDIRECT("'Output 2'!$m$4:$m$"&amp;$C$5))
+SUMIF(INDIRECT("'Output 3'!$H$4:$H$"&amp;$C$6),Analysis!Q38,INDIRECT("'Output 3'!$m$4:$m$"&amp;$C$6))
+SUMIF(INDIRECT("'Output 4'!$H$4:$H$"&amp;$C$7),Analysis!Q38,INDIRECT("'Output 4'!$m$4:$m$"&amp;$C$7))</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9"/>
        <v>0</v>
      </c>
      <c r="AA38" s="37">
        <f t="shared" si="10"/>
        <v>0</v>
      </c>
      <c r="AB38" s="52">
        <f t="shared" ca="1" si="11"/>
        <v>0</v>
      </c>
      <c r="AC38" s="61">
        <f ca="1">SUMIF(INDIRECT("'Output 1'!$H$5:$H$"&amp;$C$4),Analysis!$Q38,INDIRECT("'Output 1'!$F$5:$F$"&amp;$C$4))
+SUMIF(INDIRECT("'Output 2'!$H$5:$H$"&amp;$C$5),Analysis!$Q38,INDIRECT("'Output 2'!$F$5:$F$"&amp;$C$5))
+SUMIF(INDIRECT("'Output 3'!$H$5:$H$"&amp;$C$6),Analysis!$Q38,INDIRECT("'Output 3'!$F$5:$F$"&amp;$C$6))
+SUMIF(INDIRECT("'Output 4'!$H$5:$H$"&amp;$C$7),Analysis!$Q38,INDIRECT("'Output 4'!$F$5:$F$"&amp;$C$7))</f>
        <v>0</v>
      </c>
      <c r="AG38" s="31" t="s">
        <v>652</v>
      </c>
      <c r="AH38" s="5">
        <f ca="1">SUMIF(INDIRECT("'Output 1'!$H$4:$H$"&amp;$C$4),Analysis!AG38,INDIRECT("'Output 1'!$m$4:$m$"&amp;$C$4))+SUMIF(INDIRECT("'Output 1'!$H$4:$H$"&amp;$C$4),Analysis!AG38,INDIRECT("'Output 1'!$q$4:$q$"&amp;$C$4))
+SUMIF(INDIRECT("'Output 2'!$H$4:$H$"&amp;$C$5),Analysis!AG38,INDIRECT("'Output 2'!$m$4:$m$"&amp;$C$5))+SUMIF(INDIRECT("'Output 2'!$H$4:$H$"&amp;$C$5),Analysis!AG38,INDIRECT("'Output 2'!$q$4:$q$"&amp;$C$5))
+SUMIF(INDIRECT("'Output 3'!$H$4:$H$"&amp;$C$6),Analysis!AG38,INDIRECT("'Output 3'!$m$4:$m$"&amp;$C$6))+SUMIF(INDIRECT("'Output 3'!$H$4:$H$"&amp;$C$6),Analysis!AG38,INDIRECT("'Output 3'!$q$4:$q$"&amp;$C$6))
+SUMIF(INDIRECT("'Output 4'!$H$4:$H$"&amp;$C$7),Analysis!AG38,INDIRECT("'Output 4'!$m$4:$m$"&amp;$C$7))+SUMIF(INDIRECT("'Output 4'!$H$4:$H$"&amp;$C$7),Analysis!AG38,INDIRECT("'Output 4'!$q$4:$q$"&amp;$C$7))
+SUMIF('Unplanned Outputs'!$E$4:$E$500,Analysis!Q38,'Unplanned Outputs'!$J$4:$J$500)+SUMIF('Unplanned Outputs'!$E$4:$E$500,Analysis!Q38,'Unplanned Outputs'!$N$4:$N$500)</f>
        <v>0</v>
      </c>
      <c r="AI38" s="5">
        <f ca="1">SUMIF(INDIRECT("'Output 1'!$H$4:$H$"&amp;$C$4),Analysis!AG38,INDIRECT("'Output 1'!$U$4:$U$"&amp;$C$4))
+SUMIF(INDIRECT("'Output 2'!$H$4:$H$"&amp;$C$5),Analysis!AG38,INDIRECT("'Output 2'!$U$4:$U$"&amp;$C$5))
+SUMIF(INDIRECT("'Output 3'!$H$4:$H$"&amp;$C$6),Analysis!AG38,INDIRECT("'Output 3'!$U$4:$U$"&amp;$C$6))
+SUMIF(INDIRECT("'Output 4'!$H$4:$H$"&amp;$C$7),Analysis!AG38,INDIRECT("'Output 4'!$U$4:$U$"&amp;$C$7))
+SUMIF('Unplanned Outputs'!$E$4:$E$500,Analysis!AG38,'Unplanned Outputs'!$R$4:$R$500)</f>
        <v>0</v>
      </c>
      <c r="AJ38" s="5">
        <f ca="1">SUMIF(INDIRECT("'Output 1'!$H$4:$H$"&amp;$C$4),Analysis!AG38,INDIRECT("'Output 1'!$Y$4:$Y$"&amp;$C$4))
+SUMIF(INDIRECT("'Output 2'!$H$4:$H$"&amp;$C$5),Analysis!AG38,INDIRECT("'Output 2'!$Y$4:$Y$"&amp;$C$5))
+SUMIF(INDIRECT("'Output 3'!$H$4:$H$"&amp;$C$6),Analysis!AG38,INDIRECT("'Output 3'!$Y$4:$Y$"&amp;$C$6))
+SUMIF(INDIRECT("'Output 4'!$H$4:$H$"&amp;$C$7),Analysis!AG38,INDIRECT("'Output 4'!$Y$4:$Y$"&amp;$C$7))
+SUMIF('Unplanned Outputs'!$E$4:$E$500,Analysis!AG38,'Unplanned Outputs'!$V$4:$V$500)</f>
        <v>0</v>
      </c>
    </row>
    <row r="39" spans="6:36">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9"/>
        <v>0</v>
      </c>
      <c r="AA39" s="37">
        <f t="shared" si="10"/>
        <v>0</v>
      </c>
      <c r="AB39" s="52">
        <f t="shared" ca="1" si="11"/>
        <v>0</v>
      </c>
      <c r="AC39" s="61">
        <f ca="1">SUMIF(INDIRECT("'Output 1'!$H$5:$H$"&amp;$C$4),Analysis!$Q39,INDIRECT("'Output 1'!$F$5:$F$"&amp;$C$4))
+SUMIF(INDIRECT("'Output 2'!$H$5:$H$"&amp;$C$5),Analysis!$Q39,INDIRECT("'Output 2'!$F$5:$F$"&amp;$C$5))
+SUMIF(INDIRECT("'Output 3'!$H$5:$H$"&amp;$C$6),Analysis!$Q39,INDIRECT("'Output 3'!$F$5:$F$"&amp;$C$6))
+SUMIF(INDIRECT("'Output 4'!$H$5:$H$"&amp;$C$7),Analysis!$Q39,INDIRECT("'Output 4'!$F$5:$F$"&amp;$C$7))</f>
        <v>0</v>
      </c>
      <c r="AG39" s="31">
        <v>3.2</v>
      </c>
      <c r="AH39" s="5">
        <f ca="1">SUMIF(INDIRECT("'Output 1'!$H$4:$H$"&amp;$C$4),Analysis!AG39,INDIRECT("'Output 1'!$m$4:$m$"&amp;$C$4))+SUMIF(INDIRECT("'Output 1'!$H$4:$H$"&amp;$C$4),Analysis!AG39,INDIRECT("'Output 1'!$q$4:$q$"&amp;$C$4))
+SUMIF(INDIRECT("'Output 2'!$H$4:$H$"&amp;$C$5),Analysis!AG39,INDIRECT("'Output 2'!$m$4:$m$"&amp;$C$5))+SUMIF(INDIRECT("'Output 2'!$H$4:$H$"&amp;$C$5),Analysis!AG39,INDIRECT("'Output 2'!$q$4:$q$"&amp;$C$5))
+SUMIF(INDIRECT("'Output 3'!$H$4:$H$"&amp;$C$6),Analysis!AG39,INDIRECT("'Output 3'!$m$4:$m$"&amp;$C$6))+SUMIF(INDIRECT("'Output 3'!$H$4:$H$"&amp;$C$6),Analysis!AG39,INDIRECT("'Output 3'!$q$4:$q$"&amp;$C$6))
+SUMIF(INDIRECT("'Output 4'!$H$4:$H$"&amp;$C$7),Analysis!AG39,INDIRECT("'Output 4'!$m$4:$m$"&amp;$C$7))+SUMIF(INDIRECT("'Output 4'!$H$4:$H$"&amp;$C$7),Analysis!AG39,INDIRECT("'Output 4'!$q$4:$q$"&amp;$C$7))
+SUMIF('Unplanned Outputs'!$E$4:$E$500,Analysis!Q39,'Unplanned Outputs'!$J$4:$J$500)+SUMIF('Unplanned Outputs'!$E$4:$E$500,Analysis!Q39,'Unplanned Outputs'!$N$4:$N$500)</f>
        <v>0</v>
      </c>
      <c r="AI39" s="5">
        <f ca="1">SUMIF(INDIRECT("'Output 1'!$H$4:$H$"&amp;$C$4),Analysis!AG39,INDIRECT("'Output 1'!$U$4:$U$"&amp;$C$4))
+SUMIF(INDIRECT("'Output 2'!$H$4:$H$"&amp;$C$5),Analysis!AG39,INDIRECT("'Output 2'!$U$4:$U$"&amp;$C$5))
+SUMIF(INDIRECT("'Output 3'!$H$4:$H$"&amp;$C$6),Analysis!AG39,INDIRECT("'Output 3'!$U$4:$U$"&amp;$C$6))
+SUMIF(INDIRECT("'Output 4'!$H$4:$H$"&amp;$C$7),Analysis!AG39,INDIRECT("'Output 4'!$U$4:$U$"&amp;$C$7))
+SUMIF('Unplanned Outputs'!$E$4:$E$500,Analysis!AG39,'Unplanned Outputs'!$R$4:$R$500)</f>
        <v>0</v>
      </c>
      <c r="AJ39" s="5">
        <f ca="1">SUMIF(INDIRECT("'Output 1'!$H$4:$H$"&amp;$C$4),Analysis!AG39,INDIRECT("'Output 1'!$Y$4:$Y$"&amp;$C$4))
+SUMIF(INDIRECT("'Output 2'!$H$4:$H$"&amp;$C$5),Analysis!AG39,INDIRECT("'Output 2'!$Y$4:$Y$"&amp;$C$5))
+SUMIF(INDIRECT("'Output 3'!$H$4:$H$"&amp;$C$6),Analysis!AG39,INDIRECT("'Output 3'!$Y$4:$Y$"&amp;$C$6))
+SUMIF(INDIRECT("'Output 4'!$H$4:$H$"&amp;$C$7),Analysis!AG39,INDIRECT("'Output 4'!$Y$4:$Y$"&amp;$C$7))
+SUMIF('Unplanned Outputs'!$E$4:$E$500,Analysis!AG39,'Unplanned Outputs'!$V$4:$V$500)</f>
        <v>0</v>
      </c>
    </row>
    <row r="40" spans="6:36">
      <c r="M40" s="4" t="e">
        <f>('Output 10'!S$6)/'Output 10'!$F$6</f>
        <v>#DIV/0!</v>
      </c>
      <c r="N40" s="4" t="e">
        <f>('Output 10'!U$6)/'Output 10'!$F$6</f>
        <v>#DIV/0!</v>
      </c>
      <c r="O40" s="34" t="e">
        <f>L34+N40</f>
        <v>#DIV/0!</v>
      </c>
      <c r="Q40" s="31" t="s">
        <v>234</v>
      </c>
      <c r="R40" s="5">
        <f ca="1">SUMIF(INDIRECT("'Output 1'!$H$4:$H$"&amp;$C$4),Analysis!Q40,INDIRECT("'Output 1'!$m$4:$m$"&amp;$C$4))
+SUMIF(INDIRECT("'Output 2'!$H$4:$H$"&amp;$C$5),Analysis!Q40,INDIRECT("'Output 2'!$m$4:$m$"&amp;$C$5))
+SUMIF(INDIRECT("'Output 3'!$H$4:$H$"&amp;$C$6),Analysis!Q40,INDIRECT("'Output 3'!$m$4:$m$"&amp;$C$6))
+SUMIF(INDIRECT("'Output 4'!$H$4:$H$"&amp;$C$7),Analysis!Q40,INDIRECT("'Output 4'!$m$4:$m$"&amp;$C$7))</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9"/>
        <v>0</v>
      </c>
      <c r="AA40" s="37">
        <f t="shared" si="10"/>
        <v>0</v>
      </c>
      <c r="AB40" s="52">
        <f t="shared" ca="1" si="11"/>
        <v>0</v>
      </c>
      <c r="AC40" s="61">
        <f ca="1">SUMIF(INDIRECT("'Output 1'!$H$5:$H$"&amp;$C$4),Analysis!$Q40,INDIRECT("'Output 1'!$F$5:$F$"&amp;$C$4))
+SUMIF(INDIRECT("'Output 2'!$H$5:$H$"&amp;$C$5),Analysis!$Q40,INDIRECT("'Output 2'!$F$5:$F$"&amp;$C$5))
+SUMIF(INDIRECT("'Output 3'!$H$5:$H$"&amp;$C$6),Analysis!$Q40,INDIRECT("'Output 3'!$F$5:$F$"&amp;$C$6))
+SUMIF(INDIRECT("'Output 4'!$H$5:$H$"&amp;$C$7),Analysis!$Q40,INDIRECT("'Output 4'!$F$5:$F$"&amp;$C$7))</f>
        <v>0</v>
      </c>
      <c r="AG40" s="31" t="s">
        <v>234</v>
      </c>
      <c r="AH40" s="5">
        <f ca="1">SUMIF(INDIRECT("'Output 1'!$H$4:$H$"&amp;$C$4),Analysis!AG40,INDIRECT("'Output 1'!$m$4:$m$"&amp;$C$4))+SUMIF(INDIRECT("'Output 1'!$H$4:$H$"&amp;$C$4),Analysis!AG40,INDIRECT("'Output 1'!$q$4:$q$"&amp;$C$4))
+SUMIF(INDIRECT("'Output 2'!$H$4:$H$"&amp;$C$5),Analysis!AG40,INDIRECT("'Output 2'!$m$4:$m$"&amp;$C$5))+SUMIF(INDIRECT("'Output 2'!$H$4:$H$"&amp;$C$5),Analysis!AG40,INDIRECT("'Output 2'!$q$4:$q$"&amp;$C$5))
+SUMIF(INDIRECT("'Output 3'!$H$4:$H$"&amp;$C$6),Analysis!AG40,INDIRECT("'Output 3'!$m$4:$m$"&amp;$C$6))+SUMIF(INDIRECT("'Output 3'!$H$4:$H$"&amp;$C$6),Analysis!AG40,INDIRECT("'Output 3'!$q$4:$q$"&amp;$C$6))
+SUMIF(INDIRECT("'Output 4'!$H$4:$H$"&amp;$C$7),Analysis!AG40,INDIRECT("'Output 4'!$m$4:$m$"&amp;$C$7))+SUMIF(INDIRECT("'Output 4'!$H$4:$H$"&amp;$C$7),Analysis!AG40,INDIRECT("'Output 4'!$q$4:$q$"&amp;$C$7))
+SUMIF('Unplanned Outputs'!$E$4:$E$500,Analysis!Q40,'Unplanned Outputs'!$J$4:$J$500)+SUMIF('Unplanned Outputs'!$E$4:$E$500,Analysis!Q40,'Unplanned Outputs'!$N$4:$N$500)</f>
        <v>0</v>
      </c>
      <c r="AI40" s="5">
        <f ca="1">SUMIF(INDIRECT("'Output 1'!$H$4:$H$"&amp;$C$4),Analysis!AG40,INDIRECT("'Output 1'!$U$4:$U$"&amp;$C$4))
+SUMIF(INDIRECT("'Output 2'!$H$4:$H$"&amp;$C$5),Analysis!AG40,INDIRECT("'Output 2'!$U$4:$U$"&amp;$C$5))
+SUMIF(INDIRECT("'Output 3'!$H$4:$H$"&amp;$C$6),Analysis!AG40,INDIRECT("'Output 3'!$U$4:$U$"&amp;$C$6))
+SUMIF(INDIRECT("'Output 4'!$H$4:$H$"&amp;$C$7),Analysis!AG40,INDIRECT("'Output 4'!$U$4:$U$"&amp;$C$7))
+SUMIF('Unplanned Outputs'!$E$4:$E$500,Analysis!AG40,'Unplanned Outputs'!$R$4:$R$500)</f>
        <v>0</v>
      </c>
      <c r="AJ40" s="5">
        <f ca="1">SUMIF(INDIRECT("'Output 1'!$H$4:$H$"&amp;$C$4),Analysis!AG40,INDIRECT("'Output 1'!$Y$4:$Y$"&amp;$C$4))
+SUMIF(INDIRECT("'Output 2'!$H$4:$H$"&amp;$C$5),Analysis!AG40,INDIRECT("'Output 2'!$Y$4:$Y$"&amp;$C$5))
+SUMIF(INDIRECT("'Output 3'!$H$4:$H$"&amp;$C$6),Analysis!AG40,INDIRECT("'Output 3'!$Y$4:$Y$"&amp;$C$6))
+SUMIF(INDIRECT("'Output 4'!$H$4:$H$"&amp;$C$7),Analysis!AG40,INDIRECT("'Output 4'!$Y$4:$Y$"&amp;$C$7))
+SUMIF('Unplanned Outputs'!$E$4:$E$500,Analysis!AG40,'Unplanned Outputs'!$V$4:$V$500)</f>
        <v>0</v>
      </c>
    </row>
    <row r="41" spans="6:36">
      <c r="Q41" s="31" t="s">
        <v>239</v>
      </c>
      <c r="R41" s="5">
        <f ca="1">SUMIF(INDIRECT("'Output 1'!$H$4:$H$"&amp;$C$4),Analysis!Q41,INDIRECT("'Output 1'!$m$4:$m$"&amp;$C$4))
+SUMIF(INDIRECT("'Output 2'!$H$4:$H$"&amp;$C$5),Analysis!Q41,INDIRECT("'Output 2'!$m$4:$m$"&amp;$C$5))
+SUMIF(INDIRECT("'Output 3'!$H$4:$H$"&amp;$C$6),Analysis!Q41,INDIRECT("'Output 3'!$m$4:$m$"&amp;$C$6))
+SUMIF(INDIRECT("'Output 4'!$H$4:$H$"&amp;$C$7),Analysis!Q41,INDIRECT("'Output 4'!$m$4:$m$"&amp;$C$7))</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f>
        <v>31</v>
      </c>
      <c r="T41" s="5">
        <f ca="1">SUMIF(INDIRECT("'Output 1'!$H$4:$H$"&amp;$C$4),Analysis!Q41,INDIRECT("'Output 1'!$U$4:$U$"&amp;$C$4))
+SUMIF(INDIRECT("'Output 2'!$H$4:$H$"&amp;$C$5),Analysis!Q41,INDIRECT("'Output 2'!$U$4:$U$"&amp;$C$5))
+SUMIF(INDIRECT("'Output 3'!$H$4:$H$"&amp;$C$6),Analysis!Q41,INDIRECT("'Output 3'!$U$4:$U$"&amp;$C$6))
+SUMIF(INDIRECT("'Output 4'!$H$4:$H$"&amp;$C$7),Analysis!Q41,INDIRECT("'Output 4'!$U$4:$U$"&amp;$C$7))</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9"/>
        <v>31</v>
      </c>
      <c r="AA41" s="37">
        <f t="shared" si="10"/>
        <v>0</v>
      </c>
      <c r="AB41" s="52">
        <f t="shared" ca="1" si="11"/>
        <v>31</v>
      </c>
      <c r="AC41" s="61">
        <f ca="1">SUMIF(INDIRECT("'Output 1'!$H$5:$H$"&amp;$C$4),Analysis!$Q41,INDIRECT("'Output 1'!$F$5:$F$"&amp;$C$4))
+SUMIF(INDIRECT("'Output 2'!$H$5:$H$"&amp;$C$5),Analysis!$Q41,INDIRECT("'Output 2'!$F$5:$F$"&amp;$C$5))
+SUMIF(INDIRECT("'Output 3'!$H$5:$H$"&amp;$C$6),Analysis!$Q41,INDIRECT("'Output 3'!$F$5:$F$"&amp;$C$6))
+SUMIF(INDIRECT("'Output 4'!$H$5:$H$"&amp;$C$7),Analysis!$Q41,INDIRECT("'Output 4'!$F$5:$F$"&amp;$C$7))</f>
        <v>0</v>
      </c>
      <c r="AG41" s="31" t="s">
        <v>239</v>
      </c>
      <c r="AH41" s="5">
        <f ca="1">SUMIF(INDIRECT("'Output 1'!$H$4:$H$"&amp;$C$4),Analysis!AG41,INDIRECT("'Output 1'!$m$4:$m$"&amp;$C$4))+SUMIF(INDIRECT("'Output 1'!$H$4:$H$"&amp;$C$4),Analysis!AG41,INDIRECT("'Output 1'!$q$4:$q$"&amp;$C$4))
+SUMIF(INDIRECT("'Output 2'!$H$4:$H$"&amp;$C$5),Analysis!AG41,INDIRECT("'Output 2'!$m$4:$m$"&amp;$C$5))+SUMIF(INDIRECT("'Output 2'!$H$4:$H$"&amp;$C$5),Analysis!AG41,INDIRECT("'Output 2'!$q$4:$q$"&amp;$C$5))
+SUMIF(INDIRECT("'Output 3'!$H$4:$H$"&amp;$C$6),Analysis!AG41,INDIRECT("'Output 3'!$m$4:$m$"&amp;$C$6))+SUMIF(INDIRECT("'Output 3'!$H$4:$H$"&amp;$C$6),Analysis!AG41,INDIRECT("'Output 3'!$q$4:$q$"&amp;$C$6))
+SUMIF(INDIRECT("'Output 4'!$H$4:$H$"&amp;$C$7),Analysis!AG41,INDIRECT("'Output 4'!$m$4:$m$"&amp;$C$7))+SUMIF(INDIRECT("'Output 4'!$H$4:$H$"&amp;$C$7),Analysis!AG41,INDIRECT("'Output 4'!$q$4:$q$"&amp;$C$7))
+SUMIF('Unplanned Outputs'!$E$4:$E$500,Analysis!Q41,'Unplanned Outputs'!$J$4:$J$500)+SUMIF('Unplanned Outputs'!$E$4:$E$500,Analysis!Q41,'Unplanned Outputs'!$N$4:$N$500)</f>
        <v>31</v>
      </c>
      <c r="AI41" s="5">
        <f ca="1">SUMIF(INDIRECT("'Output 1'!$H$4:$H$"&amp;$C$4),Analysis!AG41,INDIRECT("'Output 1'!$U$4:$U$"&amp;$C$4))
+SUMIF(INDIRECT("'Output 2'!$H$4:$H$"&amp;$C$5),Analysis!AG41,INDIRECT("'Output 2'!$U$4:$U$"&amp;$C$5))
+SUMIF(INDIRECT("'Output 3'!$H$4:$H$"&amp;$C$6),Analysis!AG41,INDIRECT("'Output 3'!$U$4:$U$"&amp;$C$6))
+SUMIF(INDIRECT("'Output 4'!$H$4:$H$"&amp;$C$7),Analysis!AG41,INDIRECT("'Output 4'!$U$4:$U$"&amp;$C$7))
+SUMIF('Unplanned Outputs'!$E$4:$E$500,Analysis!AG41,'Unplanned Outputs'!$R$4:$R$500)</f>
        <v>0</v>
      </c>
      <c r="AJ41" s="5">
        <f ca="1">SUMIF(INDIRECT("'Output 1'!$H$4:$H$"&amp;$C$4),Analysis!AG41,INDIRECT("'Output 1'!$Y$4:$Y$"&amp;$C$4))
+SUMIF(INDIRECT("'Output 2'!$H$4:$H$"&amp;$C$5),Analysis!AG41,INDIRECT("'Output 2'!$Y$4:$Y$"&amp;$C$5))
+SUMIF(INDIRECT("'Output 3'!$H$4:$H$"&amp;$C$6),Analysis!AG41,INDIRECT("'Output 3'!$Y$4:$Y$"&amp;$C$6))
+SUMIF(INDIRECT("'Output 4'!$H$4:$H$"&amp;$C$7),Analysis!AG41,INDIRECT("'Output 4'!$Y$4:$Y$"&amp;$C$7))
+SUMIF('Unplanned Outputs'!$E$4:$E$500,Analysis!AG41,'Unplanned Outputs'!$V$4:$V$500)</f>
        <v>0</v>
      </c>
    </row>
    <row r="42" spans="6:36">
      <c r="Q42" s="31" t="s">
        <v>244</v>
      </c>
      <c r="R42" s="5">
        <f ca="1">SUMIF(INDIRECT("'Output 1'!$H$4:$H$"&amp;$C$4),Analysis!Q42,INDIRECT("'Output 1'!$m$4:$m$"&amp;$C$4))
+SUMIF(INDIRECT("'Output 2'!$H$4:$H$"&amp;$C$5),Analysis!Q42,INDIRECT("'Output 2'!$m$4:$m$"&amp;$C$5))
+SUMIF(INDIRECT("'Output 3'!$H$4:$H$"&amp;$C$6),Analysis!Q42,INDIRECT("'Output 3'!$m$4:$m$"&amp;$C$6))
+SUMIF(INDIRECT("'Output 4'!$H$4:$H$"&amp;$C$7),Analysis!Q42,INDIRECT("'Output 4'!$m$4:$m$"&amp;$C$7))</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9"/>
        <v>0</v>
      </c>
      <c r="AA42" s="37">
        <f t="shared" si="10"/>
        <v>0</v>
      </c>
      <c r="AB42" s="52">
        <f t="shared" ca="1" si="11"/>
        <v>0</v>
      </c>
      <c r="AC42" s="61">
        <f ca="1">SUMIF(INDIRECT("'Output 1'!$H$5:$H$"&amp;$C$4),Analysis!$Q42,INDIRECT("'Output 1'!$F$5:$F$"&amp;$C$4))
+SUMIF(INDIRECT("'Output 2'!$H$5:$H$"&amp;$C$5),Analysis!$Q42,INDIRECT("'Output 2'!$F$5:$F$"&amp;$C$5))
+SUMIF(INDIRECT("'Output 3'!$H$5:$H$"&amp;$C$6),Analysis!$Q42,INDIRECT("'Output 3'!$F$5:$F$"&amp;$C$6))
+SUMIF(INDIRECT("'Output 4'!$H$5:$H$"&amp;$C$7),Analysis!$Q42,INDIRECT("'Output 4'!$F$5:$F$"&amp;$C$7))</f>
        <v>0</v>
      </c>
      <c r="AG42" s="31" t="s">
        <v>244</v>
      </c>
      <c r="AH42" s="5">
        <f ca="1">SUMIF(INDIRECT("'Output 1'!$H$4:$H$"&amp;$C$4),Analysis!AG42,INDIRECT("'Output 1'!$m$4:$m$"&amp;$C$4))+SUMIF(INDIRECT("'Output 1'!$H$4:$H$"&amp;$C$4),Analysis!AG42,INDIRECT("'Output 1'!$q$4:$q$"&amp;$C$4))
+SUMIF(INDIRECT("'Output 2'!$H$4:$H$"&amp;$C$5),Analysis!AG42,INDIRECT("'Output 2'!$m$4:$m$"&amp;$C$5))+SUMIF(INDIRECT("'Output 2'!$H$4:$H$"&amp;$C$5),Analysis!AG42,INDIRECT("'Output 2'!$q$4:$q$"&amp;$C$5))
+SUMIF(INDIRECT("'Output 3'!$H$4:$H$"&amp;$C$6),Analysis!AG42,INDIRECT("'Output 3'!$m$4:$m$"&amp;$C$6))+SUMIF(INDIRECT("'Output 3'!$H$4:$H$"&amp;$C$6),Analysis!AG42,INDIRECT("'Output 3'!$q$4:$q$"&amp;$C$6))
+SUMIF(INDIRECT("'Output 4'!$H$4:$H$"&amp;$C$7),Analysis!AG42,INDIRECT("'Output 4'!$m$4:$m$"&amp;$C$7))+SUMIF(INDIRECT("'Output 4'!$H$4:$H$"&amp;$C$7),Analysis!AG42,INDIRECT("'Output 4'!$q$4:$q$"&amp;$C$7))
+SUMIF('Unplanned Outputs'!$E$4:$E$500,Analysis!Q42,'Unplanned Outputs'!$J$4:$J$500)+SUMIF('Unplanned Outputs'!$E$4:$E$500,Analysis!Q42,'Unplanned Outputs'!$N$4:$N$500)</f>
        <v>0</v>
      </c>
      <c r="AI42" s="5">
        <f ca="1">SUMIF(INDIRECT("'Output 1'!$H$4:$H$"&amp;$C$4),Analysis!AG42,INDIRECT("'Output 1'!$U$4:$U$"&amp;$C$4))
+SUMIF(INDIRECT("'Output 2'!$H$4:$H$"&amp;$C$5),Analysis!AG42,INDIRECT("'Output 2'!$U$4:$U$"&amp;$C$5))
+SUMIF(INDIRECT("'Output 3'!$H$4:$H$"&amp;$C$6),Analysis!AG42,INDIRECT("'Output 3'!$U$4:$U$"&amp;$C$6))
+SUMIF(INDIRECT("'Output 4'!$H$4:$H$"&amp;$C$7),Analysis!AG42,INDIRECT("'Output 4'!$U$4:$U$"&amp;$C$7))
+SUMIF('Unplanned Outputs'!$E$4:$E$500,Analysis!AG42,'Unplanned Outputs'!$R$4:$R$500)</f>
        <v>0</v>
      </c>
      <c r="AJ42" s="5">
        <f ca="1">SUMIF(INDIRECT("'Output 1'!$H$4:$H$"&amp;$C$4),Analysis!AG42,INDIRECT("'Output 1'!$Y$4:$Y$"&amp;$C$4))
+SUMIF(INDIRECT("'Output 2'!$H$4:$H$"&amp;$C$5),Analysis!AG42,INDIRECT("'Output 2'!$Y$4:$Y$"&amp;$C$5))
+SUMIF(INDIRECT("'Output 3'!$H$4:$H$"&amp;$C$6),Analysis!AG42,INDIRECT("'Output 3'!$Y$4:$Y$"&amp;$C$6))
+SUMIF(INDIRECT("'Output 4'!$H$4:$H$"&amp;$C$7),Analysis!AG42,INDIRECT("'Output 4'!$Y$4:$Y$"&amp;$C$7))
+SUMIF('Unplanned Outputs'!$E$4:$E$500,Analysis!AG42,'Unplanned Outputs'!$V$4:$V$500)</f>
        <v>0</v>
      </c>
    </row>
    <row r="43" spans="6:36">
      <c r="Q43" s="31" t="s">
        <v>248</v>
      </c>
      <c r="R43" s="5">
        <f ca="1">SUMIF(INDIRECT("'Output 1'!$H$4:$H$"&amp;$C$4),Analysis!Q43,INDIRECT("'Output 1'!$m$4:$m$"&amp;$C$4))
+SUMIF(INDIRECT("'Output 2'!$H$4:$H$"&amp;$C$5),Analysis!Q43,INDIRECT("'Output 2'!$m$4:$m$"&amp;$C$5))
+SUMIF(INDIRECT("'Output 3'!$H$4:$H$"&amp;$C$6),Analysis!Q43,INDIRECT("'Output 3'!$m$4:$m$"&amp;$C$6))
+SUMIF(INDIRECT("'Output 4'!$H$4:$H$"&amp;$C$7),Analysis!Q43,INDIRECT("'Output 4'!$m$4:$m$"&amp;$C$7))</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9"/>
        <v>0</v>
      </c>
      <c r="AA43" s="37">
        <f t="shared" si="10"/>
        <v>0</v>
      </c>
      <c r="AB43" s="52">
        <f t="shared" ca="1" si="11"/>
        <v>0</v>
      </c>
      <c r="AC43" s="61">
        <f ca="1">SUMIF(INDIRECT("'Output 1'!$H$5:$H$"&amp;$C$4),Analysis!$Q43,INDIRECT("'Output 1'!$F$5:$F$"&amp;$C$4))
+SUMIF(INDIRECT("'Output 2'!$H$5:$H$"&amp;$C$5),Analysis!$Q43,INDIRECT("'Output 2'!$F$5:$F$"&amp;$C$5))
+SUMIF(INDIRECT("'Output 3'!$H$5:$H$"&amp;$C$6),Analysis!$Q43,INDIRECT("'Output 3'!$F$5:$F$"&amp;$C$6))
+SUMIF(INDIRECT("'Output 4'!$H$5:$H$"&amp;$C$7),Analysis!$Q43,INDIRECT("'Output 4'!$F$5:$F$"&amp;$C$7))</f>
        <v>0</v>
      </c>
      <c r="AG43" s="31" t="s">
        <v>248</v>
      </c>
      <c r="AH43" s="5">
        <f ca="1">SUMIF(INDIRECT("'Output 1'!$H$4:$H$"&amp;$C$4),Analysis!AG43,INDIRECT("'Output 1'!$m$4:$m$"&amp;$C$4))+SUMIF(INDIRECT("'Output 1'!$H$4:$H$"&amp;$C$4),Analysis!AG43,INDIRECT("'Output 1'!$q$4:$q$"&amp;$C$4))
+SUMIF(INDIRECT("'Output 2'!$H$4:$H$"&amp;$C$5),Analysis!AG43,INDIRECT("'Output 2'!$m$4:$m$"&amp;$C$5))+SUMIF(INDIRECT("'Output 2'!$H$4:$H$"&amp;$C$5),Analysis!AG43,INDIRECT("'Output 2'!$q$4:$q$"&amp;$C$5))
+SUMIF(INDIRECT("'Output 3'!$H$4:$H$"&amp;$C$6),Analysis!AG43,INDIRECT("'Output 3'!$m$4:$m$"&amp;$C$6))+SUMIF(INDIRECT("'Output 3'!$H$4:$H$"&amp;$C$6),Analysis!AG43,INDIRECT("'Output 3'!$q$4:$q$"&amp;$C$6))
+SUMIF(INDIRECT("'Output 4'!$H$4:$H$"&amp;$C$7),Analysis!AG43,INDIRECT("'Output 4'!$m$4:$m$"&amp;$C$7))+SUMIF(INDIRECT("'Output 4'!$H$4:$H$"&amp;$C$7),Analysis!AG43,INDIRECT("'Output 4'!$q$4:$q$"&amp;$C$7))
+SUMIF('Unplanned Outputs'!$E$4:$E$500,Analysis!Q43,'Unplanned Outputs'!$J$4:$J$500)+SUMIF('Unplanned Outputs'!$E$4:$E$500,Analysis!Q43,'Unplanned Outputs'!$N$4:$N$500)</f>
        <v>0</v>
      </c>
      <c r="AI43" s="5">
        <f ca="1">SUMIF(INDIRECT("'Output 1'!$H$4:$H$"&amp;$C$4),Analysis!AG43,INDIRECT("'Output 1'!$U$4:$U$"&amp;$C$4))
+SUMIF(INDIRECT("'Output 2'!$H$4:$H$"&amp;$C$5),Analysis!AG43,INDIRECT("'Output 2'!$U$4:$U$"&amp;$C$5))
+SUMIF(INDIRECT("'Output 3'!$H$4:$H$"&amp;$C$6),Analysis!AG43,INDIRECT("'Output 3'!$U$4:$U$"&amp;$C$6))
+SUMIF(INDIRECT("'Output 4'!$H$4:$H$"&amp;$C$7),Analysis!AG43,INDIRECT("'Output 4'!$U$4:$U$"&amp;$C$7))
+SUMIF('Unplanned Outputs'!$E$4:$E$500,Analysis!AG43,'Unplanned Outputs'!$R$4:$R$500)</f>
        <v>0</v>
      </c>
      <c r="AJ43" s="5">
        <f ca="1">SUMIF(INDIRECT("'Output 1'!$H$4:$H$"&amp;$C$4),Analysis!AG43,INDIRECT("'Output 1'!$Y$4:$Y$"&amp;$C$4))
+SUMIF(INDIRECT("'Output 2'!$H$4:$H$"&amp;$C$5),Analysis!AG43,INDIRECT("'Output 2'!$Y$4:$Y$"&amp;$C$5))
+SUMIF(INDIRECT("'Output 3'!$H$4:$H$"&amp;$C$6),Analysis!AG43,INDIRECT("'Output 3'!$Y$4:$Y$"&amp;$C$6))
+SUMIF(INDIRECT("'Output 4'!$H$4:$H$"&amp;$C$7),Analysis!AG43,INDIRECT("'Output 4'!$Y$4:$Y$"&amp;$C$7))
+SUMIF('Unplanned Outputs'!$E$4:$E$500,Analysis!AG43,'Unplanned Outputs'!$V$4:$V$500)</f>
        <v>0</v>
      </c>
    </row>
    <row r="44" spans="6:36">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9"/>
        <v>0</v>
      </c>
      <c r="AA44" s="37">
        <f t="shared" si="10"/>
        <v>0</v>
      </c>
      <c r="AB44" s="52">
        <f t="shared" ca="1" si="11"/>
        <v>0</v>
      </c>
      <c r="AC44" s="61">
        <f ca="1">SUMIF(INDIRECT("'Output 1'!$H$5:$H$"&amp;$C$4),Analysis!$Q44,INDIRECT("'Output 1'!$F$5:$F$"&amp;$C$4))
+SUMIF(INDIRECT("'Output 2'!$H$5:$H$"&amp;$C$5),Analysis!$Q44,INDIRECT("'Output 2'!$F$5:$F$"&amp;$C$5))
+SUMIF(INDIRECT("'Output 3'!$H$5:$H$"&amp;$C$6),Analysis!$Q44,INDIRECT("'Output 3'!$F$5:$F$"&amp;$C$6))
+SUMIF(INDIRECT("'Output 4'!$H$5:$H$"&amp;$C$7),Analysis!$Q44,INDIRECT("'Output 4'!$F$5:$F$"&amp;$C$7))</f>
        <v>0</v>
      </c>
      <c r="AG44" s="31">
        <v>3.3</v>
      </c>
      <c r="AH44" s="5">
        <f ca="1">SUMIF(INDIRECT("'Output 1'!$H$4:$H$"&amp;$C$4),Analysis!AG44,INDIRECT("'Output 1'!$m$4:$m$"&amp;$C$4))+SUMIF(INDIRECT("'Output 1'!$H$4:$H$"&amp;$C$4),Analysis!AG44,INDIRECT("'Output 1'!$q$4:$q$"&amp;$C$4))
+SUMIF(INDIRECT("'Output 2'!$H$4:$H$"&amp;$C$5),Analysis!AG44,INDIRECT("'Output 2'!$m$4:$m$"&amp;$C$5))+SUMIF(INDIRECT("'Output 2'!$H$4:$H$"&amp;$C$5),Analysis!AG44,INDIRECT("'Output 2'!$q$4:$q$"&amp;$C$5))
+SUMIF(INDIRECT("'Output 3'!$H$4:$H$"&amp;$C$6),Analysis!AG44,INDIRECT("'Output 3'!$m$4:$m$"&amp;$C$6))+SUMIF(INDIRECT("'Output 3'!$H$4:$H$"&amp;$C$6),Analysis!AG44,INDIRECT("'Output 3'!$q$4:$q$"&amp;$C$6))
+SUMIF(INDIRECT("'Output 4'!$H$4:$H$"&amp;$C$7),Analysis!AG44,INDIRECT("'Output 4'!$m$4:$m$"&amp;$C$7))+SUMIF(INDIRECT("'Output 4'!$H$4:$H$"&amp;$C$7),Analysis!AG44,INDIRECT("'Output 4'!$q$4:$q$"&amp;$C$7))
+SUMIF('Unplanned Outputs'!$E$4:$E$500,Analysis!Q44,'Unplanned Outputs'!$J$4:$J$500)+SUMIF('Unplanned Outputs'!$E$4:$E$500,Analysis!Q44,'Unplanned Outputs'!$N$4:$N$500)</f>
        <v>0</v>
      </c>
      <c r="AI44" s="5">
        <f ca="1">SUMIF(INDIRECT("'Output 1'!$H$4:$H$"&amp;$C$4),Analysis!AG44,INDIRECT("'Output 1'!$U$4:$U$"&amp;$C$4))
+SUMIF(INDIRECT("'Output 2'!$H$4:$H$"&amp;$C$5),Analysis!AG44,INDIRECT("'Output 2'!$U$4:$U$"&amp;$C$5))
+SUMIF(INDIRECT("'Output 3'!$H$4:$H$"&amp;$C$6),Analysis!AG44,INDIRECT("'Output 3'!$U$4:$U$"&amp;$C$6))
+SUMIF(INDIRECT("'Output 4'!$H$4:$H$"&amp;$C$7),Analysis!AG44,INDIRECT("'Output 4'!$U$4:$U$"&amp;$C$7))
+SUMIF('Unplanned Outputs'!$E$4:$E$500,Analysis!AG44,'Unplanned Outputs'!$R$4:$R$500)</f>
        <v>0</v>
      </c>
      <c r="AJ44" s="5">
        <f ca="1">SUMIF(INDIRECT("'Output 1'!$H$4:$H$"&amp;$C$4),Analysis!AG44,INDIRECT("'Output 1'!$Y$4:$Y$"&amp;$C$4))
+SUMIF(INDIRECT("'Output 2'!$H$4:$H$"&amp;$C$5),Analysis!AG44,INDIRECT("'Output 2'!$Y$4:$Y$"&amp;$C$5))
+SUMIF(INDIRECT("'Output 3'!$H$4:$H$"&amp;$C$6),Analysis!AG44,INDIRECT("'Output 3'!$Y$4:$Y$"&amp;$C$6))
+SUMIF(INDIRECT("'Output 4'!$H$4:$H$"&amp;$C$7),Analysis!AG44,INDIRECT("'Output 4'!$Y$4:$Y$"&amp;$C$7))
+SUMIF('Unplanned Outputs'!$E$4:$E$500,Analysis!AG44,'Unplanned Outputs'!$V$4:$V$500)</f>
        <v>0</v>
      </c>
    </row>
    <row r="45" spans="6:36">
      <c r="Q45" s="31" t="s">
        <v>653</v>
      </c>
      <c r="R45" s="5">
        <f ca="1">SUMIF(INDIRECT("'Output 1'!$H$4:$H$"&amp;$C$4),Analysis!Q45,INDIRECT("'Output 1'!$m$4:$m$"&amp;$C$4))
+SUMIF(INDIRECT("'Output 2'!$H$4:$H$"&amp;$C$5),Analysis!Q45,INDIRECT("'Output 2'!$m$4:$m$"&amp;$C$5))
+SUMIF(INDIRECT("'Output 3'!$H$4:$H$"&amp;$C$6),Analysis!Q45,INDIRECT("'Output 3'!$m$4:$m$"&amp;$C$6))
+SUMIF(INDIRECT("'Output 4'!$H$4:$H$"&amp;$C$7),Analysis!Q45,INDIRECT("'Output 4'!$m$4:$m$"&amp;$C$7))</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9"/>
        <v>0</v>
      </c>
      <c r="AA45" s="37">
        <f t="shared" si="10"/>
        <v>0</v>
      </c>
      <c r="AB45" s="52">
        <f t="shared" ca="1" si="11"/>
        <v>0</v>
      </c>
      <c r="AC45" s="61">
        <f ca="1">SUMIF(INDIRECT("'Output 1'!$H$5:$H$"&amp;$C$4),Analysis!$Q45,INDIRECT("'Output 1'!$F$5:$F$"&amp;$C$4))
+SUMIF(INDIRECT("'Output 2'!$H$5:$H$"&amp;$C$5),Analysis!$Q45,INDIRECT("'Output 2'!$F$5:$F$"&amp;$C$5))
+SUMIF(INDIRECT("'Output 3'!$H$5:$H$"&amp;$C$6),Analysis!$Q45,INDIRECT("'Output 3'!$F$5:$F$"&amp;$C$6))
+SUMIF(INDIRECT("'Output 4'!$H$5:$H$"&amp;$C$7),Analysis!$Q45,INDIRECT("'Output 4'!$F$5:$F$"&amp;$C$7))</f>
        <v>0</v>
      </c>
      <c r="AG45" s="31" t="s">
        <v>653</v>
      </c>
      <c r="AH45" s="5">
        <f ca="1">SUMIF(INDIRECT("'Output 1'!$H$4:$H$"&amp;$C$4),Analysis!AG45,INDIRECT("'Output 1'!$m$4:$m$"&amp;$C$4))+SUMIF(INDIRECT("'Output 1'!$H$4:$H$"&amp;$C$4),Analysis!AG45,INDIRECT("'Output 1'!$q$4:$q$"&amp;$C$4))
+SUMIF(INDIRECT("'Output 2'!$H$4:$H$"&amp;$C$5),Analysis!AG45,INDIRECT("'Output 2'!$m$4:$m$"&amp;$C$5))+SUMIF(INDIRECT("'Output 2'!$H$4:$H$"&amp;$C$5),Analysis!AG45,INDIRECT("'Output 2'!$q$4:$q$"&amp;$C$5))
+SUMIF(INDIRECT("'Output 3'!$H$4:$H$"&amp;$C$6),Analysis!AG45,INDIRECT("'Output 3'!$m$4:$m$"&amp;$C$6))+SUMIF(INDIRECT("'Output 3'!$H$4:$H$"&amp;$C$6),Analysis!AG45,INDIRECT("'Output 3'!$q$4:$q$"&amp;$C$6))
+SUMIF(INDIRECT("'Output 4'!$H$4:$H$"&amp;$C$7),Analysis!AG45,INDIRECT("'Output 4'!$m$4:$m$"&amp;$C$7))+SUMIF(INDIRECT("'Output 4'!$H$4:$H$"&amp;$C$7),Analysis!AG45,INDIRECT("'Output 4'!$q$4:$q$"&amp;$C$7))
+SUMIF('Unplanned Outputs'!$E$4:$E$500,Analysis!Q45,'Unplanned Outputs'!$J$4:$J$500)+SUMIF('Unplanned Outputs'!$E$4:$E$500,Analysis!Q45,'Unplanned Outputs'!$N$4:$N$500)</f>
        <v>0</v>
      </c>
      <c r="AI45" s="5">
        <f ca="1">SUMIF(INDIRECT("'Output 1'!$H$4:$H$"&amp;$C$4),Analysis!AG45,INDIRECT("'Output 1'!$U$4:$U$"&amp;$C$4))
+SUMIF(INDIRECT("'Output 2'!$H$4:$H$"&amp;$C$5),Analysis!AG45,INDIRECT("'Output 2'!$U$4:$U$"&amp;$C$5))
+SUMIF(INDIRECT("'Output 3'!$H$4:$H$"&amp;$C$6),Analysis!AG45,INDIRECT("'Output 3'!$U$4:$U$"&amp;$C$6))
+SUMIF(INDIRECT("'Output 4'!$H$4:$H$"&amp;$C$7),Analysis!AG45,INDIRECT("'Output 4'!$U$4:$U$"&amp;$C$7))
+SUMIF('Unplanned Outputs'!$E$4:$E$500,Analysis!AG45,'Unplanned Outputs'!$R$4:$R$500)</f>
        <v>0</v>
      </c>
      <c r="AJ45" s="5">
        <f ca="1">SUMIF(INDIRECT("'Output 1'!$H$4:$H$"&amp;$C$4),Analysis!AG45,INDIRECT("'Output 1'!$Y$4:$Y$"&amp;$C$4))
+SUMIF(INDIRECT("'Output 2'!$H$4:$H$"&amp;$C$5),Analysis!AG45,INDIRECT("'Output 2'!$Y$4:$Y$"&amp;$C$5))
+SUMIF(INDIRECT("'Output 3'!$H$4:$H$"&amp;$C$6),Analysis!AG45,INDIRECT("'Output 3'!$Y$4:$Y$"&amp;$C$6))
+SUMIF(INDIRECT("'Output 4'!$H$4:$H$"&amp;$C$7),Analysis!AG45,INDIRECT("'Output 4'!$Y$4:$Y$"&amp;$C$7))
+SUMIF('Unplanned Outputs'!$E$4:$E$500,Analysis!AG45,'Unplanned Outputs'!$V$4:$V$500)</f>
        <v>0</v>
      </c>
    </row>
    <row r="46" spans="6:36">
      <c r="Q46" s="31" t="s">
        <v>654</v>
      </c>
      <c r="R46" s="5">
        <f ca="1">SUMIF(INDIRECT("'Output 1'!$H$4:$H$"&amp;$C$4),Analysis!Q46,INDIRECT("'Output 1'!$m$4:$m$"&amp;$C$4))
+SUMIF(INDIRECT("'Output 2'!$H$4:$H$"&amp;$C$5),Analysis!Q46,INDIRECT("'Output 2'!$m$4:$m$"&amp;$C$5))
+SUMIF(INDIRECT("'Output 3'!$H$4:$H$"&amp;$C$6),Analysis!Q46,INDIRECT("'Output 3'!$m$4:$m$"&amp;$C$6))
+SUMIF(INDIRECT("'Output 4'!$H$4:$H$"&amp;$C$7),Analysis!Q46,INDIRECT("'Output 4'!$m$4:$m$"&amp;$C$7))</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9"/>
        <v>0</v>
      </c>
      <c r="AA46" s="37">
        <f t="shared" si="10"/>
        <v>0</v>
      </c>
      <c r="AB46" s="52">
        <f t="shared" ca="1" si="11"/>
        <v>0</v>
      </c>
      <c r="AC46" s="61">
        <f ca="1">SUMIF(INDIRECT("'Output 1'!$H$5:$H$"&amp;$C$4),Analysis!$Q46,INDIRECT("'Output 1'!$F$5:$F$"&amp;$C$4))
+SUMIF(INDIRECT("'Output 2'!$H$5:$H$"&amp;$C$5),Analysis!$Q46,INDIRECT("'Output 2'!$F$5:$F$"&amp;$C$5))
+SUMIF(INDIRECT("'Output 3'!$H$5:$H$"&amp;$C$6),Analysis!$Q46,INDIRECT("'Output 3'!$F$5:$F$"&amp;$C$6))
+SUMIF(INDIRECT("'Output 4'!$H$5:$H$"&amp;$C$7),Analysis!$Q46,INDIRECT("'Output 4'!$F$5:$F$"&amp;$C$7))</f>
        <v>0</v>
      </c>
      <c r="AG46" s="31" t="s">
        <v>654</v>
      </c>
      <c r="AH46" s="5">
        <f ca="1">SUMIF(INDIRECT("'Output 1'!$H$4:$H$"&amp;$C$4),Analysis!AG46,INDIRECT("'Output 1'!$m$4:$m$"&amp;$C$4))+SUMIF(INDIRECT("'Output 1'!$H$4:$H$"&amp;$C$4),Analysis!AG46,INDIRECT("'Output 1'!$q$4:$q$"&amp;$C$4))
+SUMIF(INDIRECT("'Output 2'!$H$4:$H$"&amp;$C$5),Analysis!AG46,INDIRECT("'Output 2'!$m$4:$m$"&amp;$C$5))+SUMIF(INDIRECT("'Output 2'!$H$4:$H$"&amp;$C$5),Analysis!AG46,INDIRECT("'Output 2'!$q$4:$q$"&amp;$C$5))
+SUMIF(INDIRECT("'Output 3'!$H$4:$H$"&amp;$C$6),Analysis!AG46,INDIRECT("'Output 3'!$m$4:$m$"&amp;$C$6))+SUMIF(INDIRECT("'Output 3'!$H$4:$H$"&amp;$C$6),Analysis!AG46,INDIRECT("'Output 3'!$q$4:$q$"&amp;$C$6))
+SUMIF(INDIRECT("'Output 4'!$H$4:$H$"&amp;$C$7),Analysis!AG46,INDIRECT("'Output 4'!$m$4:$m$"&amp;$C$7))+SUMIF(INDIRECT("'Output 4'!$H$4:$H$"&amp;$C$7),Analysis!AG46,INDIRECT("'Output 4'!$q$4:$q$"&amp;$C$7))
+SUMIF('Unplanned Outputs'!$E$4:$E$500,Analysis!Q46,'Unplanned Outputs'!$J$4:$J$500)+SUMIF('Unplanned Outputs'!$E$4:$E$500,Analysis!Q46,'Unplanned Outputs'!$N$4:$N$500)</f>
        <v>0</v>
      </c>
      <c r="AI46" s="5">
        <f ca="1">SUMIF(INDIRECT("'Output 1'!$H$4:$H$"&amp;$C$4),Analysis!AG46,INDIRECT("'Output 1'!$U$4:$U$"&amp;$C$4))
+SUMIF(INDIRECT("'Output 2'!$H$4:$H$"&amp;$C$5),Analysis!AG46,INDIRECT("'Output 2'!$U$4:$U$"&amp;$C$5))
+SUMIF(INDIRECT("'Output 3'!$H$4:$H$"&amp;$C$6),Analysis!AG46,INDIRECT("'Output 3'!$U$4:$U$"&amp;$C$6))
+SUMIF(INDIRECT("'Output 4'!$H$4:$H$"&amp;$C$7),Analysis!AG46,INDIRECT("'Output 4'!$U$4:$U$"&amp;$C$7))
+SUMIF('Unplanned Outputs'!$E$4:$E$500,Analysis!AG46,'Unplanned Outputs'!$R$4:$R$500)</f>
        <v>0</v>
      </c>
      <c r="AJ46" s="5">
        <f ca="1">SUMIF(INDIRECT("'Output 1'!$H$4:$H$"&amp;$C$4),Analysis!AG46,INDIRECT("'Output 1'!$Y$4:$Y$"&amp;$C$4))
+SUMIF(INDIRECT("'Output 2'!$H$4:$H$"&amp;$C$5),Analysis!AG46,INDIRECT("'Output 2'!$Y$4:$Y$"&amp;$C$5))
+SUMIF(INDIRECT("'Output 3'!$H$4:$H$"&amp;$C$6),Analysis!AG46,INDIRECT("'Output 3'!$Y$4:$Y$"&amp;$C$6))
+SUMIF(INDIRECT("'Output 4'!$H$4:$H$"&amp;$C$7),Analysis!AG46,INDIRECT("'Output 4'!$Y$4:$Y$"&amp;$C$7))
+SUMIF('Unplanned Outputs'!$E$4:$E$500,Analysis!AG46,'Unplanned Outputs'!$V$4:$V$500)</f>
        <v>0</v>
      </c>
    </row>
    <row r="47" spans="6:36">
      <c r="Q47" s="31" t="s">
        <v>655</v>
      </c>
      <c r="R47" s="5">
        <f ca="1">SUMIF(INDIRECT("'Output 1'!$H$4:$H$"&amp;$C$4),Analysis!Q47,INDIRECT("'Output 1'!$m$4:$m$"&amp;$C$4))
+SUMIF(INDIRECT("'Output 2'!$H$4:$H$"&amp;$C$5),Analysis!Q47,INDIRECT("'Output 2'!$m$4:$m$"&amp;$C$5))
+SUMIF(INDIRECT("'Output 3'!$H$4:$H$"&amp;$C$6),Analysis!Q47,INDIRECT("'Output 3'!$m$4:$m$"&amp;$C$6))
+SUMIF(INDIRECT("'Output 4'!$H$4:$H$"&amp;$C$7),Analysis!Q47,INDIRECT("'Output 4'!$m$4:$m$"&amp;$C$7))</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9"/>
        <v>0</v>
      </c>
      <c r="AA47" s="37">
        <f t="shared" si="10"/>
        <v>0</v>
      </c>
      <c r="AB47" s="52">
        <f t="shared" ca="1" si="11"/>
        <v>0</v>
      </c>
      <c r="AC47" s="61">
        <f ca="1">SUMIF(INDIRECT("'Output 1'!$H$5:$H$"&amp;$C$4),Analysis!$Q47,INDIRECT("'Output 1'!$F$5:$F$"&amp;$C$4))
+SUMIF(INDIRECT("'Output 2'!$H$5:$H$"&amp;$C$5),Analysis!$Q47,INDIRECT("'Output 2'!$F$5:$F$"&amp;$C$5))
+SUMIF(INDIRECT("'Output 3'!$H$5:$H$"&amp;$C$6),Analysis!$Q47,INDIRECT("'Output 3'!$F$5:$F$"&amp;$C$6))
+SUMIF(INDIRECT("'Output 4'!$H$5:$H$"&amp;$C$7),Analysis!$Q47,INDIRECT("'Output 4'!$F$5:$F$"&amp;$C$7))</f>
        <v>0</v>
      </c>
      <c r="AG47" s="31" t="s">
        <v>655</v>
      </c>
      <c r="AH47" s="5">
        <f ca="1">SUMIF(INDIRECT("'Output 1'!$H$4:$H$"&amp;$C$4),Analysis!AG47,INDIRECT("'Output 1'!$m$4:$m$"&amp;$C$4))+SUMIF(INDIRECT("'Output 1'!$H$4:$H$"&amp;$C$4),Analysis!AG47,INDIRECT("'Output 1'!$q$4:$q$"&amp;$C$4))
+SUMIF(INDIRECT("'Output 2'!$H$4:$H$"&amp;$C$5),Analysis!AG47,INDIRECT("'Output 2'!$m$4:$m$"&amp;$C$5))+SUMIF(INDIRECT("'Output 2'!$H$4:$H$"&amp;$C$5),Analysis!AG47,INDIRECT("'Output 2'!$q$4:$q$"&amp;$C$5))
+SUMIF(INDIRECT("'Output 3'!$H$4:$H$"&amp;$C$6),Analysis!AG47,INDIRECT("'Output 3'!$m$4:$m$"&amp;$C$6))+SUMIF(INDIRECT("'Output 3'!$H$4:$H$"&amp;$C$6),Analysis!AG47,INDIRECT("'Output 3'!$q$4:$q$"&amp;$C$6))
+SUMIF(INDIRECT("'Output 4'!$H$4:$H$"&amp;$C$7),Analysis!AG47,INDIRECT("'Output 4'!$m$4:$m$"&amp;$C$7))+SUMIF(INDIRECT("'Output 4'!$H$4:$H$"&amp;$C$7),Analysis!AG47,INDIRECT("'Output 4'!$q$4:$q$"&amp;$C$7))
+SUMIF('Unplanned Outputs'!$E$4:$E$500,Analysis!Q47,'Unplanned Outputs'!$J$4:$J$500)+SUMIF('Unplanned Outputs'!$E$4:$E$500,Analysis!Q47,'Unplanned Outputs'!$N$4:$N$500)</f>
        <v>0</v>
      </c>
      <c r="AI47" s="5">
        <f ca="1">SUMIF(INDIRECT("'Output 1'!$H$4:$H$"&amp;$C$4),Analysis!AG47,INDIRECT("'Output 1'!$U$4:$U$"&amp;$C$4))
+SUMIF(INDIRECT("'Output 2'!$H$4:$H$"&amp;$C$5),Analysis!AG47,INDIRECT("'Output 2'!$U$4:$U$"&amp;$C$5))
+SUMIF(INDIRECT("'Output 3'!$H$4:$H$"&amp;$C$6),Analysis!AG47,INDIRECT("'Output 3'!$U$4:$U$"&amp;$C$6))
+SUMIF(INDIRECT("'Output 4'!$H$4:$H$"&amp;$C$7),Analysis!AG47,INDIRECT("'Output 4'!$U$4:$U$"&amp;$C$7))
+SUMIF('Unplanned Outputs'!$E$4:$E$500,Analysis!AG47,'Unplanned Outputs'!$R$4:$R$500)</f>
        <v>0</v>
      </c>
      <c r="AJ47" s="5">
        <f ca="1">SUMIF(INDIRECT("'Output 1'!$H$4:$H$"&amp;$C$4),Analysis!AG47,INDIRECT("'Output 1'!$Y$4:$Y$"&amp;$C$4))
+SUMIF(INDIRECT("'Output 2'!$H$4:$H$"&amp;$C$5),Analysis!AG47,INDIRECT("'Output 2'!$Y$4:$Y$"&amp;$C$5))
+SUMIF(INDIRECT("'Output 3'!$H$4:$H$"&amp;$C$6),Analysis!AG47,INDIRECT("'Output 3'!$Y$4:$Y$"&amp;$C$6))
+SUMIF(INDIRECT("'Output 4'!$H$4:$H$"&amp;$C$7),Analysis!AG47,INDIRECT("'Output 4'!$Y$4:$Y$"&amp;$C$7))
+SUMIF('Unplanned Outputs'!$E$4:$E$500,Analysis!AG47,'Unplanned Outputs'!$V$4:$V$500)</f>
        <v>0</v>
      </c>
    </row>
    <row r="48" spans="6:36">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9"/>
        <v>0</v>
      </c>
      <c r="AA48" s="37">
        <f t="shared" si="10"/>
        <v>0</v>
      </c>
      <c r="AB48" s="52">
        <f t="shared" ca="1" si="11"/>
        <v>0</v>
      </c>
      <c r="AC48" s="61">
        <f ca="1">SUMIF(INDIRECT("'Output 1'!$H$5:$H$"&amp;$C$4),Analysis!$Q48,INDIRECT("'Output 1'!$F$5:$F$"&amp;$C$4))
+SUMIF(INDIRECT("'Output 2'!$H$5:$H$"&amp;$C$5),Analysis!$Q48,INDIRECT("'Output 2'!$F$5:$F$"&amp;$C$5))
+SUMIF(INDIRECT("'Output 3'!$H$5:$H$"&amp;$C$6),Analysis!$Q48,INDIRECT("'Output 3'!$F$5:$F$"&amp;$C$6))
+SUMIF(INDIRECT("'Output 4'!$H$5:$H$"&amp;$C$7),Analysis!$Q48,INDIRECT("'Output 4'!$F$5:$F$"&amp;$C$7))</f>
        <v>0</v>
      </c>
      <c r="AG48" s="31">
        <v>3.4</v>
      </c>
      <c r="AH48" s="5">
        <f ca="1">SUMIF(INDIRECT("'Output 1'!$H$4:$H$"&amp;$C$4),Analysis!AG48,INDIRECT("'Output 1'!$m$4:$m$"&amp;$C$4))+SUMIF(INDIRECT("'Output 1'!$H$4:$H$"&amp;$C$4),Analysis!AG48,INDIRECT("'Output 1'!$q$4:$q$"&amp;$C$4))
+SUMIF(INDIRECT("'Output 2'!$H$4:$H$"&amp;$C$5),Analysis!AG48,INDIRECT("'Output 2'!$m$4:$m$"&amp;$C$5))+SUMIF(INDIRECT("'Output 2'!$H$4:$H$"&amp;$C$5),Analysis!AG48,INDIRECT("'Output 2'!$q$4:$q$"&amp;$C$5))
+SUMIF(INDIRECT("'Output 3'!$H$4:$H$"&amp;$C$6),Analysis!AG48,INDIRECT("'Output 3'!$m$4:$m$"&amp;$C$6))+SUMIF(INDIRECT("'Output 3'!$H$4:$H$"&amp;$C$6),Analysis!AG48,INDIRECT("'Output 3'!$q$4:$q$"&amp;$C$6))
+SUMIF(INDIRECT("'Output 4'!$H$4:$H$"&amp;$C$7),Analysis!AG48,INDIRECT("'Output 4'!$m$4:$m$"&amp;$C$7))+SUMIF(INDIRECT("'Output 4'!$H$4:$H$"&amp;$C$7),Analysis!AG48,INDIRECT("'Output 4'!$q$4:$q$"&amp;$C$7))
+SUMIF('Unplanned Outputs'!$E$4:$E$500,Analysis!Q48,'Unplanned Outputs'!$J$4:$J$500)+SUMIF('Unplanned Outputs'!$E$4:$E$500,Analysis!Q48,'Unplanned Outputs'!$N$4:$N$500)</f>
        <v>0</v>
      </c>
      <c r="AI48" s="5">
        <f ca="1">SUMIF(INDIRECT("'Output 1'!$H$4:$H$"&amp;$C$4),Analysis!AG48,INDIRECT("'Output 1'!$U$4:$U$"&amp;$C$4))
+SUMIF(INDIRECT("'Output 2'!$H$4:$H$"&amp;$C$5),Analysis!AG48,INDIRECT("'Output 2'!$U$4:$U$"&amp;$C$5))
+SUMIF(INDIRECT("'Output 3'!$H$4:$H$"&amp;$C$6),Analysis!AG48,INDIRECT("'Output 3'!$U$4:$U$"&amp;$C$6))
+SUMIF(INDIRECT("'Output 4'!$H$4:$H$"&amp;$C$7),Analysis!AG48,INDIRECT("'Output 4'!$U$4:$U$"&amp;$C$7))
+SUMIF('Unplanned Outputs'!$E$4:$E$500,Analysis!AG48,'Unplanned Outputs'!$R$4:$R$500)</f>
        <v>0</v>
      </c>
      <c r="AJ48" s="5">
        <f ca="1">SUMIF(INDIRECT("'Output 1'!$H$4:$H$"&amp;$C$4),Analysis!AG48,INDIRECT("'Output 1'!$Y$4:$Y$"&amp;$C$4))
+SUMIF(INDIRECT("'Output 2'!$H$4:$H$"&amp;$C$5),Analysis!AG48,INDIRECT("'Output 2'!$Y$4:$Y$"&amp;$C$5))
+SUMIF(INDIRECT("'Output 3'!$H$4:$H$"&amp;$C$6),Analysis!AG48,INDIRECT("'Output 3'!$Y$4:$Y$"&amp;$C$6))
+SUMIF(INDIRECT("'Output 4'!$H$4:$H$"&amp;$C$7),Analysis!AG48,INDIRECT("'Output 4'!$Y$4:$Y$"&amp;$C$7))
+SUMIF('Unplanned Outputs'!$E$4:$E$500,Analysis!AG48,'Unplanned Outputs'!$V$4:$V$500)</f>
        <v>0</v>
      </c>
    </row>
    <row r="49" spans="17:36">
      <c r="Q49" s="31" t="s">
        <v>209</v>
      </c>
      <c r="R49" s="5">
        <f ca="1">SUMIF(INDIRECT("'Output 1'!$H$4:$H$"&amp;$C$4),Analysis!Q49,INDIRECT("'Output 1'!$m$4:$m$"&amp;$C$4))
+SUMIF(INDIRECT("'Output 2'!$H$4:$H$"&amp;$C$5),Analysis!Q49,INDIRECT("'Output 2'!$m$4:$m$"&amp;$C$5))
+SUMIF(INDIRECT("'Output 3'!$H$4:$H$"&amp;$C$6),Analysis!Q49,INDIRECT("'Output 3'!$m$4:$m$"&amp;$C$6))
+SUMIF(INDIRECT("'Output 4'!$H$4:$H$"&amp;$C$7),Analysis!Q49,INDIRECT("'Output 4'!$m$4:$m$"&amp;$C$7))</f>
        <v>1</v>
      </c>
      <c r="S49" s="5">
        <f ca="1">SUMIF(INDIRECT("'Output 1'!$H$4:$H$"&amp;$C$4),Analysis!Q49,INDIRECT("'Output 1'!$Q$4:$Q$"&amp;$C$4))
+SUMIF(INDIRECT("'Output 2'!$H$4:$H$"&amp;$C$5),Analysis!Q49,INDIRECT("'Output 2'!$Q$4:$Q$"&amp;$C$5))
+SUMIF(INDIRECT("'Output 3'!$H$4:$H$"&amp;$C$6),Analysis!Q49,INDIRECT("'Output 3'!$Q$4:$Q$"&amp;$C$6))
+SUMIF(INDIRECT("'Output 4'!$H$4:$H$"&amp;$C$7),Analysis!Q49,INDIRECT("'Output 4'!$Q$4:$Q$"&amp;$C$7))</f>
        <v>1</v>
      </c>
      <c r="T49" s="5">
        <f ca="1">SUMIF(INDIRECT("'Output 1'!$H$4:$H$"&amp;$C$4),Analysis!Q49,INDIRECT("'Output 1'!$U$4:$U$"&amp;$C$4))
+SUMIF(INDIRECT("'Output 2'!$H$4:$H$"&amp;$C$5),Analysis!Q49,INDIRECT("'Output 2'!$U$4:$U$"&amp;$C$5))
+SUMIF(INDIRECT("'Output 3'!$H$4:$H$"&amp;$C$6),Analysis!Q49,INDIRECT("'Output 3'!$U$4:$U$"&amp;$C$6))
+SUMIF(INDIRECT("'Output 4'!$H$4:$H$"&amp;$C$7),Analysis!Q49,INDIRECT("'Output 4'!$U$4:$U$"&amp;$C$7))</f>
        <v>4</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9"/>
        <v>6</v>
      </c>
      <c r="AA49" s="37">
        <f t="shared" si="10"/>
        <v>0</v>
      </c>
      <c r="AB49" s="52">
        <f t="shared" ca="1" si="11"/>
        <v>6</v>
      </c>
      <c r="AC49" s="61">
        <f ca="1">SUMIF(INDIRECT("'Output 1'!$H$5:$H$"&amp;$C$4),Analysis!$Q49,INDIRECT("'Output 1'!$F$5:$F$"&amp;$C$4))
+SUMIF(INDIRECT("'Output 2'!$H$5:$H$"&amp;$C$5),Analysis!$Q49,INDIRECT("'Output 2'!$F$5:$F$"&amp;$C$5))
+SUMIF(INDIRECT("'Output 3'!$H$5:$H$"&amp;$C$6),Analysis!$Q49,INDIRECT("'Output 3'!$F$5:$F$"&amp;$C$6))
+SUMIF(INDIRECT("'Output 4'!$H$5:$H$"&amp;$C$7),Analysis!$Q49,INDIRECT("'Output 4'!$F$5:$F$"&amp;$C$7))</f>
        <v>0</v>
      </c>
      <c r="AG49" s="31" t="s">
        <v>209</v>
      </c>
      <c r="AH49" s="5">
        <f ca="1">SUMIF(INDIRECT("'Output 1'!$H$4:$H$"&amp;$C$4),Analysis!AG49,INDIRECT("'Output 1'!$m$4:$m$"&amp;$C$4))+SUMIF(INDIRECT("'Output 1'!$H$4:$H$"&amp;$C$4),Analysis!AG49,INDIRECT("'Output 1'!$q$4:$q$"&amp;$C$4))
+SUMIF(INDIRECT("'Output 2'!$H$4:$H$"&amp;$C$5),Analysis!AG49,INDIRECT("'Output 2'!$m$4:$m$"&amp;$C$5))+SUMIF(INDIRECT("'Output 2'!$H$4:$H$"&amp;$C$5),Analysis!AG49,INDIRECT("'Output 2'!$q$4:$q$"&amp;$C$5))
+SUMIF(INDIRECT("'Output 3'!$H$4:$H$"&amp;$C$6),Analysis!AG49,INDIRECT("'Output 3'!$m$4:$m$"&amp;$C$6))+SUMIF(INDIRECT("'Output 3'!$H$4:$H$"&amp;$C$6),Analysis!AG49,INDIRECT("'Output 3'!$q$4:$q$"&amp;$C$6))
+SUMIF(INDIRECT("'Output 4'!$H$4:$H$"&amp;$C$7),Analysis!AG49,INDIRECT("'Output 4'!$m$4:$m$"&amp;$C$7))+SUMIF(INDIRECT("'Output 4'!$H$4:$H$"&amp;$C$7),Analysis!AG49,INDIRECT("'Output 4'!$q$4:$q$"&amp;$C$7))
+SUMIF('Unplanned Outputs'!$E$4:$E$500,Analysis!Q49,'Unplanned Outputs'!$J$4:$J$500)+SUMIF('Unplanned Outputs'!$E$4:$E$500,Analysis!Q49,'Unplanned Outputs'!$N$4:$N$500)</f>
        <v>2</v>
      </c>
      <c r="AI49" s="5">
        <f ca="1">SUMIF(INDIRECT("'Output 1'!$H$4:$H$"&amp;$C$4),Analysis!AG49,INDIRECT("'Output 1'!$U$4:$U$"&amp;$C$4))
+SUMIF(INDIRECT("'Output 2'!$H$4:$H$"&amp;$C$5),Analysis!AG49,INDIRECT("'Output 2'!$U$4:$U$"&amp;$C$5))
+SUMIF(INDIRECT("'Output 3'!$H$4:$H$"&amp;$C$6),Analysis!AG49,INDIRECT("'Output 3'!$U$4:$U$"&amp;$C$6))
+SUMIF(INDIRECT("'Output 4'!$H$4:$H$"&amp;$C$7),Analysis!AG49,INDIRECT("'Output 4'!$U$4:$U$"&amp;$C$7))
+SUMIF('Unplanned Outputs'!$E$4:$E$500,Analysis!AG49,'Unplanned Outputs'!$R$4:$R$500)</f>
        <v>4</v>
      </c>
      <c r="AJ49" s="5">
        <f ca="1">SUMIF(INDIRECT("'Output 1'!$H$4:$H$"&amp;$C$4),Analysis!AG49,INDIRECT("'Output 1'!$Y$4:$Y$"&amp;$C$4))
+SUMIF(INDIRECT("'Output 2'!$H$4:$H$"&amp;$C$5),Analysis!AG49,INDIRECT("'Output 2'!$Y$4:$Y$"&amp;$C$5))
+SUMIF(INDIRECT("'Output 3'!$H$4:$H$"&amp;$C$6),Analysis!AG49,INDIRECT("'Output 3'!$Y$4:$Y$"&amp;$C$6))
+SUMIF(INDIRECT("'Output 4'!$H$4:$H$"&amp;$C$7),Analysis!AG49,INDIRECT("'Output 4'!$Y$4:$Y$"&amp;$C$7))
+SUMIF('Unplanned Outputs'!$E$4:$E$500,Analysis!AG49,'Unplanned Outputs'!$V$4:$V$500)</f>
        <v>3</v>
      </c>
    </row>
    <row r="50" spans="17:36">
      <c r="Q50" s="31" t="s">
        <v>219</v>
      </c>
      <c r="R50" s="5">
        <f ca="1">SUMIF(INDIRECT("'Output 1'!$H$4:$H$"&amp;$C$4),Analysis!Q50,INDIRECT("'Output 1'!$m$4:$m$"&amp;$C$4))
+SUMIF(INDIRECT("'Output 2'!$H$4:$H$"&amp;$C$5),Analysis!Q50,INDIRECT("'Output 2'!$m$4:$m$"&amp;$C$5))
+SUMIF(INDIRECT("'Output 3'!$H$4:$H$"&amp;$C$6),Analysis!Q50,INDIRECT("'Output 3'!$m$4:$m$"&amp;$C$6))
+SUMIF(INDIRECT("'Output 4'!$H$4:$H$"&amp;$C$7),Analysis!Q50,INDIRECT("'Output 4'!$m$4:$m$"&amp;$C$7))</f>
        <v>1</v>
      </c>
      <c r="S50" s="5">
        <f ca="1">SUMIF(INDIRECT("'Output 1'!$H$4:$H$"&amp;$C$4),Analysis!Q50,INDIRECT("'Output 1'!$Q$4:$Q$"&amp;$C$4))
+SUMIF(INDIRECT("'Output 2'!$H$4:$H$"&amp;$C$5),Analysis!Q50,INDIRECT("'Output 2'!$Q$4:$Q$"&amp;$C$5))
+SUMIF(INDIRECT("'Output 3'!$H$4:$H$"&amp;$C$6),Analysis!Q50,INDIRECT("'Output 3'!$Q$4:$Q$"&amp;$C$6))
+SUMIF(INDIRECT("'Output 4'!$H$4:$H$"&amp;$C$7),Analysis!Q50,INDIRECT("'Output 4'!$Q$4:$Q$"&amp;$C$7))</f>
        <v>1</v>
      </c>
      <c r="T50" s="5">
        <f ca="1">SUMIF(INDIRECT("'Output 1'!$H$4:$H$"&amp;$C$4),Analysis!Q50,INDIRECT("'Output 1'!$U$4:$U$"&amp;$C$4))
+SUMIF(INDIRECT("'Output 2'!$H$4:$H$"&amp;$C$5),Analysis!Q50,INDIRECT("'Output 2'!$U$4:$U$"&amp;$C$5))
+SUMIF(INDIRECT("'Output 3'!$H$4:$H$"&amp;$C$6),Analysis!Q50,INDIRECT("'Output 3'!$U$4:$U$"&amp;$C$6))
+SUMIF(INDIRECT("'Output 4'!$H$4:$H$"&amp;$C$7),Analysis!Q50,INDIRECT("'Output 4'!$U$4:$U$"&amp;$C$7))</f>
        <v>1</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9"/>
        <v>3</v>
      </c>
      <c r="AA50" s="37">
        <f t="shared" si="10"/>
        <v>0</v>
      </c>
      <c r="AB50" s="52">
        <f t="shared" ca="1" si="11"/>
        <v>3</v>
      </c>
      <c r="AC50" s="61">
        <f ca="1">SUMIF(INDIRECT("'Output 1'!$H$5:$H$"&amp;$C$4),Analysis!$Q50,INDIRECT("'Output 1'!$F$5:$F$"&amp;$C$4))
+SUMIF(INDIRECT("'Output 2'!$H$5:$H$"&amp;$C$5),Analysis!$Q50,INDIRECT("'Output 2'!$F$5:$F$"&amp;$C$5))
+SUMIF(INDIRECT("'Output 3'!$H$5:$H$"&amp;$C$6),Analysis!$Q50,INDIRECT("'Output 3'!$F$5:$F$"&amp;$C$6))
+SUMIF(INDIRECT("'Output 4'!$H$5:$H$"&amp;$C$7),Analysis!$Q50,INDIRECT("'Output 4'!$F$5:$F$"&amp;$C$7))</f>
        <v>0</v>
      </c>
      <c r="AG50" s="31" t="s">
        <v>219</v>
      </c>
      <c r="AH50" s="5">
        <f ca="1">SUMIF(INDIRECT("'Output 1'!$H$4:$H$"&amp;$C$4),Analysis!AG50,INDIRECT("'Output 1'!$m$4:$m$"&amp;$C$4))+SUMIF(INDIRECT("'Output 1'!$H$4:$H$"&amp;$C$4),Analysis!AG50,INDIRECT("'Output 1'!$q$4:$q$"&amp;$C$4))
+SUMIF(INDIRECT("'Output 2'!$H$4:$H$"&amp;$C$5),Analysis!AG50,INDIRECT("'Output 2'!$m$4:$m$"&amp;$C$5))+SUMIF(INDIRECT("'Output 2'!$H$4:$H$"&amp;$C$5),Analysis!AG50,INDIRECT("'Output 2'!$q$4:$q$"&amp;$C$5))
+SUMIF(INDIRECT("'Output 3'!$H$4:$H$"&amp;$C$6),Analysis!AG50,INDIRECT("'Output 3'!$m$4:$m$"&amp;$C$6))+SUMIF(INDIRECT("'Output 3'!$H$4:$H$"&amp;$C$6),Analysis!AG50,INDIRECT("'Output 3'!$q$4:$q$"&amp;$C$6))
+SUMIF(INDIRECT("'Output 4'!$H$4:$H$"&amp;$C$7),Analysis!AG50,INDIRECT("'Output 4'!$m$4:$m$"&amp;$C$7))+SUMIF(INDIRECT("'Output 4'!$H$4:$H$"&amp;$C$7),Analysis!AG50,INDIRECT("'Output 4'!$q$4:$q$"&amp;$C$7))
+SUMIF('Unplanned Outputs'!$E$4:$E$500,Analysis!Q50,'Unplanned Outputs'!$J$4:$J$500)+SUMIF('Unplanned Outputs'!$E$4:$E$500,Analysis!Q50,'Unplanned Outputs'!$N$4:$N$500)</f>
        <v>2</v>
      </c>
      <c r="AI50" s="5">
        <f ca="1">SUMIF(INDIRECT("'Output 1'!$H$4:$H$"&amp;$C$4),Analysis!AG50,INDIRECT("'Output 1'!$U$4:$U$"&amp;$C$4))
+SUMIF(INDIRECT("'Output 2'!$H$4:$H$"&amp;$C$5),Analysis!AG50,INDIRECT("'Output 2'!$U$4:$U$"&amp;$C$5))
+SUMIF(INDIRECT("'Output 3'!$H$4:$H$"&amp;$C$6),Analysis!AG50,INDIRECT("'Output 3'!$U$4:$U$"&amp;$C$6))
+SUMIF(INDIRECT("'Output 4'!$H$4:$H$"&amp;$C$7),Analysis!AG50,INDIRECT("'Output 4'!$U$4:$U$"&amp;$C$7))
+SUMIF('Unplanned Outputs'!$E$4:$E$500,Analysis!AG50,'Unplanned Outputs'!$R$4:$R$500)</f>
        <v>1</v>
      </c>
      <c r="AJ50" s="5">
        <f ca="1">SUMIF(INDIRECT("'Output 1'!$H$4:$H$"&amp;$C$4),Analysis!AG50,INDIRECT("'Output 1'!$Y$4:$Y$"&amp;$C$4))
+SUMIF(INDIRECT("'Output 2'!$H$4:$H$"&amp;$C$5),Analysis!AG50,INDIRECT("'Output 2'!$Y$4:$Y$"&amp;$C$5))
+SUMIF(INDIRECT("'Output 3'!$H$4:$H$"&amp;$C$6),Analysis!AG50,INDIRECT("'Output 3'!$Y$4:$Y$"&amp;$C$6))
+SUMIF(INDIRECT("'Output 4'!$H$4:$H$"&amp;$C$7),Analysis!AG50,INDIRECT("'Output 4'!$Y$4:$Y$"&amp;$C$7))
+SUMIF('Unplanned Outputs'!$E$4:$E$500,Analysis!AG50,'Unplanned Outputs'!$V$4:$V$500)</f>
        <v>4</v>
      </c>
    </row>
    <row r="51" spans="17:36">
      <c r="Q51" s="31" t="s">
        <v>229</v>
      </c>
      <c r="R51" s="5">
        <f ca="1">SUMIF(INDIRECT("'Output 1'!$H$4:$H$"&amp;$C$4),Analysis!Q51,INDIRECT("'Output 1'!$m$4:$m$"&amp;$C$4))
+SUMIF(INDIRECT("'Output 2'!$H$4:$H$"&amp;$C$5),Analysis!Q51,INDIRECT("'Output 2'!$m$4:$m$"&amp;$C$5))
+SUMIF(INDIRECT("'Output 3'!$H$4:$H$"&amp;$C$6),Analysis!Q51,INDIRECT("'Output 3'!$m$4:$m$"&amp;$C$6))
+SUMIF(INDIRECT("'Output 4'!$H$4:$H$"&amp;$C$7),Analysis!Q51,INDIRECT("'Output 4'!$m$4:$m$"&amp;$C$7))</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9"/>
        <v>0</v>
      </c>
      <c r="AA51" s="37">
        <f t="shared" si="10"/>
        <v>0</v>
      </c>
      <c r="AB51" s="52">
        <f t="shared" ca="1" si="11"/>
        <v>0</v>
      </c>
      <c r="AC51" s="61">
        <f ca="1">SUMIF(INDIRECT("'Output 1'!$H$5:$H$"&amp;$C$4),Analysis!$Q51,INDIRECT("'Output 1'!$F$5:$F$"&amp;$C$4))
+SUMIF(INDIRECT("'Output 2'!$H$5:$H$"&amp;$C$5),Analysis!$Q51,INDIRECT("'Output 2'!$F$5:$F$"&amp;$C$5))
+SUMIF(INDIRECT("'Output 3'!$H$5:$H$"&amp;$C$6),Analysis!$Q51,INDIRECT("'Output 3'!$F$5:$F$"&amp;$C$6))
+SUMIF(INDIRECT("'Output 4'!$H$5:$H$"&amp;$C$7),Analysis!$Q51,INDIRECT("'Output 4'!$F$5:$F$"&amp;$C$7))</f>
        <v>0</v>
      </c>
      <c r="AG51" s="31" t="s">
        <v>229</v>
      </c>
      <c r="AH51" s="5">
        <f ca="1">SUMIF(INDIRECT("'Output 1'!$H$4:$H$"&amp;$C$4),Analysis!AG51,INDIRECT("'Output 1'!$m$4:$m$"&amp;$C$4))+SUMIF(INDIRECT("'Output 1'!$H$4:$H$"&amp;$C$4),Analysis!AG51,INDIRECT("'Output 1'!$q$4:$q$"&amp;$C$4))
+SUMIF(INDIRECT("'Output 2'!$H$4:$H$"&amp;$C$5),Analysis!AG51,INDIRECT("'Output 2'!$m$4:$m$"&amp;$C$5))+SUMIF(INDIRECT("'Output 2'!$H$4:$H$"&amp;$C$5),Analysis!AG51,INDIRECT("'Output 2'!$q$4:$q$"&amp;$C$5))
+SUMIF(INDIRECT("'Output 3'!$H$4:$H$"&amp;$C$6),Analysis!AG51,INDIRECT("'Output 3'!$m$4:$m$"&amp;$C$6))+SUMIF(INDIRECT("'Output 3'!$H$4:$H$"&amp;$C$6),Analysis!AG51,INDIRECT("'Output 3'!$q$4:$q$"&amp;$C$6))
+SUMIF(INDIRECT("'Output 4'!$H$4:$H$"&amp;$C$7),Analysis!AG51,INDIRECT("'Output 4'!$m$4:$m$"&amp;$C$7))+SUMIF(INDIRECT("'Output 4'!$H$4:$H$"&amp;$C$7),Analysis!AG51,INDIRECT("'Output 4'!$q$4:$q$"&amp;$C$7))
+SUMIF('Unplanned Outputs'!$E$4:$E$500,Analysis!Q51,'Unplanned Outputs'!$J$4:$J$500)+SUMIF('Unplanned Outputs'!$E$4:$E$500,Analysis!Q51,'Unplanned Outputs'!$N$4:$N$500)</f>
        <v>0</v>
      </c>
      <c r="AI51" s="5">
        <f ca="1">SUMIF(INDIRECT("'Output 1'!$H$4:$H$"&amp;$C$4),Analysis!AG51,INDIRECT("'Output 1'!$U$4:$U$"&amp;$C$4))
+SUMIF(INDIRECT("'Output 2'!$H$4:$H$"&amp;$C$5),Analysis!AG51,INDIRECT("'Output 2'!$U$4:$U$"&amp;$C$5))
+SUMIF(INDIRECT("'Output 3'!$H$4:$H$"&amp;$C$6),Analysis!AG51,INDIRECT("'Output 3'!$U$4:$U$"&amp;$C$6))
+SUMIF(INDIRECT("'Output 4'!$H$4:$H$"&amp;$C$7),Analysis!AG51,INDIRECT("'Output 4'!$U$4:$U$"&amp;$C$7))
+SUMIF('Unplanned Outputs'!$E$4:$E$500,Analysis!AG51,'Unplanned Outputs'!$R$4:$R$500)</f>
        <v>0</v>
      </c>
      <c r="AJ51" s="5">
        <f ca="1">SUMIF(INDIRECT("'Output 1'!$H$4:$H$"&amp;$C$4),Analysis!AG51,INDIRECT("'Output 1'!$Y$4:$Y$"&amp;$C$4))
+SUMIF(INDIRECT("'Output 2'!$H$4:$H$"&amp;$C$5),Analysis!AG51,INDIRECT("'Output 2'!$Y$4:$Y$"&amp;$C$5))
+SUMIF(INDIRECT("'Output 3'!$H$4:$H$"&amp;$C$6),Analysis!AG51,INDIRECT("'Output 3'!$Y$4:$Y$"&amp;$C$6))
+SUMIF(INDIRECT("'Output 4'!$H$4:$H$"&amp;$C$7),Analysis!AG51,INDIRECT("'Output 4'!$Y$4:$Y$"&amp;$C$7))
+SUMIF('Unplanned Outputs'!$E$4:$E$500,Analysis!AG51,'Unplanned Outputs'!$V$4:$V$500)</f>
        <v>0</v>
      </c>
    </row>
    <row r="52" spans="17:36">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9"/>
        <v>0</v>
      </c>
      <c r="AA52" s="37">
        <f t="shared" si="10"/>
        <v>0</v>
      </c>
      <c r="AB52" s="52">
        <f t="shared" ca="1" si="11"/>
        <v>0</v>
      </c>
      <c r="AC52" s="61">
        <f ca="1">SUMIF(INDIRECT("'Output 1'!$H$5:$H$"&amp;$C$4),Analysis!$Q52,INDIRECT("'Output 1'!$F$5:$F$"&amp;$C$4))
+SUMIF(INDIRECT("'Output 2'!$H$5:$H$"&amp;$C$5),Analysis!$Q52,INDIRECT("'Output 2'!$F$5:$F$"&amp;$C$5))
+SUMIF(INDIRECT("'Output 3'!$H$5:$H$"&amp;$C$6),Analysis!$Q52,INDIRECT("'Output 3'!$F$5:$F$"&amp;$C$6))
+SUMIF(INDIRECT("'Output 4'!$H$5:$H$"&amp;$C$7),Analysis!$Q52,INDIRECT("'Output 4'!$F$5:$F$"&amp;$C$7))</f>
        <v>0</v>
      </c>
      <c r="AG52" s="31">
        <v>4.0999999999999996</v>
      </c>
      <c r="AH52" s="5">
        <f ca="1">SUMIF(INDIRECT("'Output 1'!$H$4:$H$"&amp;$C$4),Analysis!AG52,INDIRECT("'Output 1'!$m$4:$m$"&amp;$C$4))+SUMIF(INDIRECT("'Output 1'!$H$4:$H$"&amp;$C$4),Analysis!AG52,INDIRECT("'Output 1'!$q$4:$q$"&amp;$C$4))
+SUMIF(INDIRECT("'Output 2'!$H$4:$H$"&amp;$C$5),Analysis!AG52,INDIRECT("'Output 2'!$m$4:$m$"&amp;$C$5))+SUMIF(INDIRECT("'Output 2'!$H$4:$H$"&amp;$C$5),Analysis!AG52,INDIRECT("'Output 2'!$q$4:$q$"&amp;$C$5))
+SUMIF(INDIRECT("'Output 3'!$H$4:$H$"&amp;$C$6),Analysis!AG52,INDIRECT("'Output 3'!$m$4:$m$"&amp;$C$6))+SUMIF(INDIRECT("'Output 3'!$H$4:$H$"&amp;$C$6),Analysis!AG52,INDIRECT("'Output 3'!$q$4:$q$"&amp;$C$6))
+SUMIF(INDIRECT("'Output 4'!$H$4:$H$"&amp;$C$7),Analysis!AG52,INDIRECT("'Output 4'!$m$4:$m$"&amp;$C$7))+SUMIF(INDIRECT("'Output 4'!$H$4:$H$"&amp;$C$7),Analysis!AG52,INDIRECT("'Output 4'!$q$4:$q$"&amp;$C$7))
+SUMIF('Unplanned Outputs'!$E$4:$E$500,Analysis!Q52,'Unplanned Outputs'!$J$4:$J$500)+SUMIF('Unplanned Outputs'!$E$4:$E$500,Analysis!Q52,'Unplanned Outputs'!$N$4:$N$500)</f>
        <v>0</v>
      </c>
      <c r="AI52" s="5">
        <f ca="1">SUMIF(INDIRECT("'Output 1'!$H$4:$H$"&amp;$C$4),Analysis!AG52,INDIRECT("'Output 1'!$U$4:$U$"&amp;$C$4))
+SUMIF(INDIRECT("'Output 2'!$H$4:$H$"&amp;$C$5),Analysis!AG52,INDIRECT("'Output 2'!$U$4:$U$"&amp;$C$5))
+SUMIF(INDIRECT("'Output 3'!$H$4:$H$"&amp;$C$6),Analysis!AG52,INDIRECT("'Output 3'!$U$4:$U$"&amp;$C$6))
+SUMIF(INDIRECT("'Output 4'!$H$4:$H$"&amp;$C$7),Analysis!AG52,INDIRECT("'Output 4'!$U$4:$U$"&amp;$C$7))
+SUMIF('Unplanned Outputs'!$E$4:$E$500,Analysis!AG52,'Unplanned Outputs'!$R$4:$R$500)</f>
        <v>0</v>
      </c>
      <c r="AJ52" s="5">
        <f ca="1">SUMIF(INDIRECT("'Output 1'!$H$4:$H$"&amp;$C$4),Analysis!AG52,INDIRECT("'Output 1'!$Y$4:$Y$"&amp;$C$4))
+SUMIF(INDIRECT("'Output 2'!$H$4:$H$"&amp;$C$5),Analysis!AG52,INDIRECT("'Output 2'!$Y$4:$Y$"&amp;$C$5))
+SUMIF(INDIRECT("'Output 3'!$H$4:$H$"&amp;$C$6),Analysis!AG52,INDIRECT("'Output 3'!$Y$4:$Y$"&amp;$C$6))
+SUMIF(INDIRECT("'Output 4'!$H$4:$H$"&amp;$C$7),Analysis!AG52,INDIRECT("'Output 4'!$Y$4:$Y$"&amp;$C$7))
+SUMIF('Unplanned Outputs'!$E$4:$E$500,Analysis!AG52,'Unplanned Outputs'!$V$4:$V$500)</f>
        <v>0</v>
      </c>
    </row>
    <row r="53" spans="17:36">
      <c r="Q53" s="31" t="s">
        <v>366</v>
      </c>
      <c r="R53" s="5">
        <f ca="1">SUMIF(INDIRECT("'Output 1'!$H$4:$H$"&amp;$C$4),Analysis!Q53,INDIRECT("'Output 1'!$m$4:$m$"&amp;$C$4))
+SUMIF(INDIRECT("'Output 2'!$H$4:$H$"&amp;$C$5),Analysis!Q53,INDIRECT("'Output 2'!$m$4:$m$"&amp;$C$5))
+SUMIF(INDIRECT("'Output 3'!$H$4:$H$"&amp;$C$6),Analysis!Q53,INDIRECT("'Output 3'!$m$4:$m$"&amp;$C$6))
+SUMIF(INDIRECT("'Output 4'!$H$4:$H$"&amp;$C$7),Analysis!Q53,INDIRECT("'Output 4'!$m$4:$m$"&amp;$C$7))</f>
        <v>6</v>
      </c>
      <c r="S53" s="5">
        <f ca="1">SUMIF(INDIRECT("'Output 1'!$H$4:$H$"&amp;$C$4),Analysis!Q53,INDIRECT("'Output 1'!$Q$4:$Q$"&amp;$C$4))
+SUMIF(INDIRECT("'Output 2'!$H$4:$H$"&amp;$C$5),Analysis!Q53,INDIRECT("'Output 2'!$Q$4:$Q$"&amp;$C$5))
+SUMIF(INDIRECT("'Output 3'!$H$4:$H$"&amp;$C$6),Analysis!Q53,INDIRECT("'Output 3'!$Q$4:$Q$"&amp;$C$6))
+SUMIF(INDIRECT("'Output 4'!$H$4:$H$"&amp;$C$7),Analysis!Q53,INDIRECT("'Output 4'!$Q$4:$Q$"&amp;$C$7))</f>
        <v>18</v>
      </c>
      <c r="T53" s="5">
        <f ca="1">SUMIF(INDIRECT("'Output 1'!$H$4:$H$"&amp;$C$4),Analysis!Q53,INDIRECT("'Output 1'!$U$4:$U$"&amp;$C$4))
+SUMIF(INDIRECT("'Output 2'!$H$4:$H$"&amp;$C$5),Analysis!Q53,INDIRECT("'Output 2'!$U$4:$U$"&amp;$C$5))
+SUMIF(INDIRECT("'Output 3'!$H$4:$H$"&amp;$C$6),Analysis!Q53,INDIRECT("'Output 3'!$U$4:$U$"&amp;$C$6))
+SUMIF(INDIRECT("'Output 4'!$H$4:$H$"&amp;$C$7),Analysis!Q53,INDIRECT("'Output 4'!$U$4:$U$"&amp;$C$7))</f>
        <v>32</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9"/>
        <v>56</v>
      </c>
      <c r="AA53" s="37">
        <f t="shared" si="10"/>
        <v>0</v>
      </c>
      <c r="AB53" s="52">
        <f t="shared" ca="1" si="11"/>
        <v>56</v>
      </c>
      <c r="AC53" s="61">
        <f ca="1">SUMIF(INDIRECT("'Output 1'!$H$5:$H$"&amp;$C$4),Analysis!$Q53,INDIRECT("'Output 1'!$F$5:$F$"&amp;$C$4))
+SUMIF(INDIRECT("'Output 2'!$H$5:$H$"&amp;$C$5),Analysis!$Q53,INDIRECT("'Output 2'!$F$5:$F$"&amp;$C$5))
+SUMIF(INDIRECT("'Output 3'!$H$5:$H$"&amp;$C$6),Analysis!$Q53,INDIRECT("'Output 3'!$F$5:$F$"&amp;$C$6))
+SUMIF(INDIRECT("'Output 4'!$H$5:$H$"&amp;$C$7),Analysis!$Q53,INDIRECT("'Output 4'!$F$5:$F$"&amp;$C$7))</f>
        <v>0</v>
      </c>
      <c r="AG53" s="31" t="s">
        <v>366</v>
      </c>
      <c r="AH53" s="5">
        <f ca="1">SUMIF(INDIRECT("'Output 1'!$H$4:$H$"&amp;$C$4),Analysis!AG53,INDIRECT("'Output 1'!$m$4:$m$"&amp;$C$4))+SUMIF(INDIRECT("'Output 1'!$H$4:$H$"&amp;$C$4),Analysis!AG53,INDIRECT("'Output 1'!$q$4:$q$"&amp;$C$4))
+SUMIF(INDIRECT("'Output 2'!$H$4:$H$"&amp;$C$5),Analysis!AG53,INDIRECT("'Output 2'!$m$4:$m$"&amp;$C$5))+SUMIF(INDIRECT("'Output 2'!$H$4:$H$"&amp;$C$5),Analysis!AG53,INDIRECT("'Output 2'!$q$4:$q$"&amp;$C$5))
+SUMIF(INDIRECT("'Output 3'!$H$4:$H$"&amp;$C$6),Analysis!AG53,INDIRECT("'Output 3'!$m$4:$m$"&amp;$C$6))+SUMIF(INDIRECT("'Output 3'!$H$4:$H$"&amp;$C$6),Analysis!AG53,INDIRECT("'Output 3'!$q$4:$q$"&amp;$C$6))
+SUMIF(INDIRECT("'Output 4'!$H$4:$H$"&amp;$C$7),Analysis!AG53,INDIRECT("'Output 4'!$m$4:$m$"&amp;$C$7))+SUMIF(INDIRECT("'Output 4'!$H$4:$H$"&amp;$C$7),Analysis!AG53,INDIRECT("'Output 4'!$q$4:$q$"&amp;$C$7))
+SUMIF('Unplanned Outputs'!$E$4:$E$500,Analysis!Q53,'Unplanned Outputs'!$J$4:$J$500)+SUMIF('Unplanned Outputs'!$E$4:$E$500,Analysis!Q53,'Unplanned Outputs'!$N$4:$N$500)</f>
        <v>24</v>
      </c>
      <c r="AI53" s="5">
        <f ca="1">SUMIF(INDIRECT("'Output 1'!$H$4:$H$"&amp;$C$4),Analysis!AG53,INDIRECT("'Output 1'!$U$4:$U$"&amp;$C$4))
+SUMIF(INDIRECT("'Output 2'!$H$4:$H$"&amp;$C$5),Analysis!AG53,INDIRECT("'Output 2'!$U$4:$U$"&amp;$C$5))
+SUMIF(INDIRECT("'Output 3'!$H$4:$H$"&amp;$C$6),Analysis!AG53,INDIRECT("'Output 3'!$U$4:$U$"&amp;$C$6))
+SUMIF(INDIRECT("'Output 4'!$H$4:$H$"&amp;$C$7),Analysis!AG53,INDIRECT("'Output 4'!$U$4:$U$"&amp;$C$7))
+SUMIF('Unplanned Outputs'!$E$4:$E$500,Analysis!AG53,'Unplanned Outputs'!$R$4:$R$500)</f>
        <v>32</v>
      </c>
      <c r="AJ53" s="5">
        <f ca="1">SUMIF(INDIRECT("'Output 1'!$H$4:$H$"&amp;$C$4),Analysis!AG53,INDIRECT("'Output 1'!$Y$4:$Y$"&amp;$C$4))
+SUMIF(INDIRECT("'Output 2'!$H$4:$H$"&amp;$C$5),Analysis!AG53,INDIRECT("'Output 2'!$Y$4:$Y$"&amp;$C$5))
+SUMIF(INDIRECT("'Output 3'!$H$4:$H$"&amp;$C$6),Analysis!AG53,INDIRECT("'Output 3'!$Y$4:$Y$"&amp;$C$6))
+SUMIF(INDIRECT("'Output 4'!$H$4:$H$"&amp;$C$7),Analysis!AG53,INDIRECT("'Output 4'!$Y$4:$Y$"&amp;$C$7))
+SUMIF('Unplanned Outputs'!$E$4:$E$500,Analysis!AG53,'Unplanned Outputs'!$V$4:$V$500)</f>
        <v>105</v>
      </c>
    </row>
    <row r="54" spans="17:36">
      <c r="Q54" s="31" t="s">
        <v>127</v>
      </c>
      <c r="R54" s="5">
        <f ca="1">SUMIF(INDIRECT("'Output 1'!$H$4:$H$"&amp;$C$4),Analysis!Q54,INDIRECT("'Output 1'!$m$4:$m$"&amp;$C$4))
+SUMIF(INDIRECT("'Output 2'!$H$4:$H$"&amp;$C$5),Analysis!Q54,INDIRECT("'Output 2'!$m$4:$m$"&amp;$C$5))
+SUMIF(INDIRECT("'Output 3'!$H$4:$H$"&amp;$C$6),Analysis!Q54,INDIRECT("'Output 3'!$m$4:$m$"&amp;$C$6))
+SUMIF(INDIRECT("'Output 4'!$H$4:$H$"&amp;$C$7),Analysis!Q54,INDIRECT("'Output 4'!$m$4:$m$"&amp;$C$7))</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f>
        <v>210</v>
      </c>
      <c r="T54" s="5">
        <f ca="1">SUMIF(INDIRECT("'Output 1'!$H$4:$H$"&amp;$C$4),Analysis!Q54,INDIRECT("'Output 1'!$U$4:$U$"&amp;$C$4))
+SUMIF(INDIRECT("'Output 2'!$H$4:$H$"&amp;$C$5),Analysis!Q54,INDIRECT("'Output 2'!$U$4:$U$"&amp;$C$5))
+SUMIF(INDIRECT("'Output 3'!$H$4:$H$"&amp;$C$6),Analysis!Q54,INDIRECT("'Output 3'!$U$4:$U$"&amp;$C$6))
+SUMIF(INDIRECT("'Output 4'!$H$4:$H$"&amp;$C$7),Analysis!Q54,INDIRECT("'Output 4'!$U$4:$U$"&amp;$C$7))</f>
        <v>158</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9"/>
        <v>368</v>
      </c>
      <c r="AA54" s="37">
        <f t="shared" si="10"/>
        <v>0</v>
      </c>
      <c r="AB54" s="52">
        <f t="shared" ca="1" si="11"/>
        <v>368</v>
      </c>
      <c r="AC54" s="61">
        <f ca="1">SUMIF(INDIRECT("'Output 1'!$H$5:$H$"&amp;$C$4),Analysis!$Q54,INDIRECT("'Output 1'!$F$5:$F$"&amp;$C$4))
+SUMIF(INDIRECT("'Output 2'!$H$5:$H$"&amp;$C$5),Analysis!$Q54,INDIRECT("'Output 2'!$F$5:$F$"&amp;$C$5))
+SUMIF(INDIRECT("'Output 3'!$H$5:$H$"&amp;$C$6),Analysis!$Q54,INDIRECT("'Output 3'!$F$5:$F$"&amp;$C$6))
+SUMIF(INDIRECT("'Output 4'!$H$5:$H$"&amp;$C$7),Analysis!$Q54,INDIRECT("'Output 4'!$F$5:$F$"&amp;$C$7))</f>
        <v>0</v>
      </c>
      <c r="AG54" s="31" t="s">
        <v>127</v>
      </c>
      <c r="AH54" s="5">
        <f ca="1">SUMIF(INDIRECT("'Output 1'!$H$4:$H$"&amp;$C$4),Analysis!AG54,INDIRECT("'Output 1'!$m$4:$m$"&amp;$C$4))+SUMIF(INDIRECT("'Output 1'!$H$4:$H$"&amp;$C$4),Analysis!AG54,INDIRECT("'Output 1'!$q$4:$q$"&amp;$C$4))
+SUMIF(INDIRECT("'Output 2'!$H$4:$H$"&amp;$C$5),Analysis!AG54,INDIRECT("'Output 2'!$m$4:$m$"&amp;$C$5))+SUMIF(INDIRECT("'Output 2'!$H$4:$H$"&amp;$C$5),Analysis!AG54,INDIRECT("'Output 2'!$q$4:$q$"&amp;$C$5))
+SUMIF(INDIRECT("'Output 3'!$H$4:$H$"&amp;$C$6),Analysis!AG54,INDIRECT("'Output 3'!$m$4:$m$"&amp;$C$6))+SUMIF(INDIRECT("'Output 3'!$H$4:$H$"&amp;$C$6),Analysis!AG54,INDIRECT("'Output 3'!$q$4:$q$"&amp;$C$6))
+SUMIF(INDIRECT("'Output 4'!$H$4:$H$"&amp;$C$7),Analysis!AG54,INDIRECT("'Output 4'!$m$4:$m$"&amp;$C$7))+SUMIF(INDIRECT("'Output 4'!$H$4:$H$"&amp;$C$7),Analysis!AG54,INDIRECT("'Output 4'!$q$4:$q$"&amp;$C$7))
+SUMIF('Unplanned Outputs'!$E$4:$E$500,Analysis!Q54,'Unplanned Outputs'!$J$4:$J$500)+SUMIF('Unplanned Outputs'!$E$4:$E$500,Analysis!Q54,'Unplanned Outputs'!$N$4:$N$500)</f>
        <v>210</v>
      </c>
      <c r="AI54" s="5">
        <f ca="1">SUMIF(INDIRECT("'Output 1'!$H$4:$H$"&amp;$C$4),Analysis!AG54,INDIRECT("'Output 1'!$U$4:$U$"&amp;$C$4))
+SUMIF(INDIRECT("'Output 2'!$H$4:$H$"&amp;$C$5),Analysis!AG54,INDIRECT("'Output 2'!$U$4:$U$"&amp;$C$5))
+SUMIF(INDIRECT("'Output 3'!$H$4:$H$"&amp;$C$6),Analysis!AG54,INDIRECT("'Output 3'!$U$4:$U$"&amp;$C$6))
+SUMIF(INDIRECT("'Output 4'!$H$4:$H$"&amp;$C$7),Analysis!AG54,INDIRECT("'Output 4'!$U$4:$U$"&amp;$C$7))
+SUMIF('Unplanned Outputs'!$E$4:$E$500,Analysis!AG54,'Unplanned Outputs'!$R$4:$R$500)</f>
        <v>158</v>
      </c>
      <c r="AJ54" s="5">
        <f ca="1">SUMIF(INDIRECT("'Output 1'!$H$4:$H$"&amp;$C$4),Analysis!AG54,INDIRECT("'Output 1'!$Y$4:$Y$"&amp;$C$4))
+SUMIF(INDIRECT("'Output 2'!$H$4:$H$"&amp;$C$5),Analysis!AG54,INDIRECT("'Output 2'!$Y$4:$Y$"&amp;$C$5))
+SUMIF(INDIRECT("'Output 3'!$H$4:$H$"&amp;$C$6),Analysis!AG54,INDIRECT("'Output 3'!$Y$4:$Y$"&amp;$C$6))
+SUMIF(INDIRECT("'Output 4'!$H$4:$H$"&amp;$C$7),Analysis!AG54,INDIRECT("'Output 4'!$Y$4:$Y$"&amp;$C$7))
+SUMIF('Unplanned Outputs'!$E$4:$E$500,Analysis!AG54,'Unplanned Outputs'!$V$4:$V$500)</f>
        <v>123</v>
      </c>
    </row>
    <row r="55" spans="17:36">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9"/>
        <v>0</v>
      </c>
      <c r="AA55" s="37">
        <f t="shared" si="10"/>
        <v>0</v>
      </c>
      <c r="AB55" s="52">
        <f t="shared" ca="1" si="11"/>
        <v>0</v>
      </c>
      <c r="AC55" s="61">
        <f ca="1">SUMIF(INDIRECT("'Output 1'!$H$5:$H$"&amp;$C$4),Analysis!$Q55,INDIRECT("'Output 1'!$F$5:$F$"&amp;$C$4))
+SUMIF(INDIRECT("'Output 2'!$H$5:$H$"&amp;$C$5),Analysis!$Q55,INDIRECT("'Output 2'!$F$5:$F$"&amp;$C$5))
+SUMIF(INDIRECT("'Output 3'!$H$5:$H$"&amp;$C$6),Analysis!$Q55,INDIRECT("'Output 3'!$F$5:$F$"&amp;$C$6))
+SUMIF(INDIRECT("'Output 4'!$H$5:$H$"&amp;$C$7),Analysis!$Q55,INDIRECT("'Output 4'!$F$5:$F$"&amp;$C$7))</f>
        <v>0</v>
      </c>
      <c r="AG55" s="31">
        <v>4.2</v>
      </c>
      <c r="AH55" s="5">
        <f ca="1">SUMIF(INDIRECT("'Output 1'!$H$4:$H$"&amp;$C$4),Analysis!AG55,INDIRECT("'Output 1'!$m$4:$m$"&amp;$C$4))+SUMIF(INDIRECT("'Output 1'!$H$4:$H$"&amp;$C$4),Analysis!AG55,INDIRECT("'Output 1'!$q$4:$q$"&amp;$C$4))
+SUMIF(INDIRECT("'Output 2'!$H$4:$H$"&amp;$C$5),Analysis!AG55,INDIRECT("'Output 2'!$m$4:$m$"&amp;$C$5))+SUMIF(INDIRECT("'Output 2'!$H$4:$H$"&amp;$C$5),Analysis!AG55,INDIRECT("'Output 2'!$q$4:$q$"&amp;$C$5))
+SUMIF(INDIRECT("'Output 3'!$H$4:$H$"&amp;$C$6),Analysis!AG55,INDIRECT("'Output 3'!$m$4:$m$"&amp;$C$6))+SUMIF(INDIRECT("'Output 3'!$H$4:$H$"&amp;$C$6),Analysis!AG55,INDIRECT("'Output 3'!$q$4:$q$"&amp;$C$6))
+SUMIF(INDIRECT("'Output 4'!$H$4:$H$"&amp;$C$7),Analysis!AG55,INDIRECT("'Output 4'!$m$4:$m$"&amp;$C$7))+SUMIF(INDIRECT("'Output 4'!$H$4:$H$"&amp;$C$7),Analysis!AG55,INDIRECT("'Output 4'!$q$4:$q$"&amp;$C$7))
+SUMIF('Unplanned Outputs'!$E$4:$E$500,Analysis!Q55,'Unplanned Outputs'!$J$4:$J$500)+SUMIF('Unplanned Outputs'!$E$4:$E$500,Analysis!Q55,'Unplanned Outputs'!$N$4:$N$500)</f>
        <v>0</v>
      </c>
      <c r="AI55" s="5">
        <f ca="1">SUMIF(INDIRECT("'Output 1'!$H$4:$H$"&amp;$C$4),Analysis!AG55,INDIRECT("'Output 1'!$U$4:$U$"&amp;$C$4))
+SUMIF(INDIRECT("'Output 2'!$H$4:$H$"&amp;$C$5),Analysis!AG55,INDIRECT("'Output 2'!$U$4:$U$"&amp;$C$5))
+SUMIF(INDIRECT("'Output 3'!$H$4:$H$"&amp;$C$6),Analysis!AG55,INDIRECT("'Output 3'!$U$4:$U$"&amp;$C$6))
+SUMIF(INDIRECT("'Output 4'!$H$4:$H$"&amp;$C$7),Analysis!AG55,INDIRECT("'Output 4'!$U$4:$U$"&amp;$C$7))
+SUMIF('Unplanned Outputs'!$E$4:$E$500,Analysis!AG55,'Unplanned Outputs'!$R$4:$R$500)</f>
        <v>0</v>
      </c>
      <c r="AJ55" s="5">
        <f ca="1">SUMIF(INDIRECT("'Output 1'!$H$4:$H$"&amp;$C$4),Analysis!AG55,INDIRECT("'Output 1'!$Y$4:$Y$"&amp;$C$4))
+SUMIF(INDIRECT("'Output 2'!$H$4:$H$"&amp;$C$5),Analysis!AG55,INDIRECT("'Output 2'!$Y$4:$Y$"&amp;$C$5))
+SUMIF(INDIRECT("'Output 3'!$H$4:$H$"&amp;$C$6),Analysis!AG55,INDIRECT("'Output 3'!$Y$4:$Y$"&amp;$C$6))
+SUMIF(INDIRECT("'Output 4'!$H$4:$H$"&amp;$C$7),Analysis!AG55,INDIRECT("'Output 4'!$Y$4:$Y$"&amp;$C$7))
+SUMIF('Unplanned Outputs'!$E$4:$E$500,Analysis!AG55,'Unplanned Outputs'!$V$4:$V$500)</f>
        <v>0</v>
      </c>
    </row>
    <row r="56" spans="17:36">
      <c r="Q56" s="31" t="s">
        <v>123</v>
      </c>
      <c r="R56" s="5">
        <f ca="1">SUMIF(INDIRECT("'Output 1'!$H$4:$H$"&amp;$C$4),Analysis!Q56,INDIRECT("'Output 1'!$m$4:$m$"&amp;$C$4))
+SUMIF(INDIRECT("'Output 2'!$H$4:$H$"&amp;$C$5),Analysis!Q56,INDIRECT("'Output 2'!$m$4:$m$"&amp;$C$5))
+SUMIF(INDIRECT("'Output 3'!$H$4:$H$"&amp;$C$6),Analysis!Q56,INDIRECT("'Output 3'!$m$4:$m$"&amp;$C$6))
+SUMIF(INDIRECT("'Output 4'!$H$4:$H$"&amp;$C$7),Analysis!Q56,INDIRECT("'Output 4'!$m$4:$m$"&amp;$C$7))</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f>
        <v>8000</v>
      </c>
      <c r="T56" s="5">
        <f ca="1">SUMIF(INDIRECT("'Output 1'!$H$4:$H$"&amp;$C$4),Analysis!Q56,INDIRECT("'Output 1'!$U$4:$U$"&amp;$C$4))
+SUMIF(INDIRECT("'Output 2'!$H$4:$H$"&amp;$C$5),Analysis!Q56,INDIRECT("'Output 2'!$U$4:$U$"&amp;$C$5))
+SUMIF(INDIRECT("'Output 3'!$H$4:$H$"&amp;$C$6),Analysis!Q56,INDIRECT("'Output 3'!$U$4:$U$"&amp;$C$6))
+SUMIF(INDIRECT("'Output 4'!$H$4:$H$"&amp;$C$7),Analysis!Q56,INDIRECT("'Output 4'!$U$4:$U$"&amp;$C$7))</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9"/>
        <v>8000</v>
      </c>
      <c r="AA56" s="37">
        <f t="shared" si="10"/>
        <v>0</v>
      </c>
      <c r="AB56" s="52">
        <f t="shared" ca="1" si="11"/>
        <v>8000</v>
      </c>
      <c r="AC56" s="61">
        <f ca="1">SUMIF(INDIRECT("'Output 1'!$H$5:$H$"&amp;$C$4),Analysis!$Q56,INDIRECT("'Output 1'!$F$5:$F$"&amp;$C$4))
+SUMIF(INDIRECT("'Output 2'!$H$5:$H$"&amp;$C$5),Analysis!$Q56,INDIRECT("'Output 2'!$F$5:$F$"&amp;$C$5))
+SUMIF(INDIRECT("'Output 3'!$H$5:$H$"&amp;$C$6),Analysis!$Q56,INDIRECT("'Output 3'!$F$5:$F$"&amp;$C$6))
+SUMIF(INDIRECT("'Output 4'!$H$5:$H$"&amp;$C$7),Analysis!$Q56,INDIRECT("'Output 4'!$F$5:$F$"&amp;$C$7))</f>
        <v>5101</v>
      </c>
      <c r="AG56" s="31" t="s">
        <v>123</v>
      </c>
      <c r="AH56" s="5">
        <f ca="1">SUMIF(INDIRECT("'Output 1'!$H$4:$H$"&amp;$C$4),Analysis!AG56,INDIRECT("'Output 1'!$m$4:$m$"&amp;$C$4))+SUMIF(INDIRECT("'Output 1'!$H$4:$H$"&amp;$C$4),Analysis!AG56,INDIRECT("'Output 1'!$q$4:$q$"&amp;$C$4))
+SUMIF(INDIRECT("'Output 2'!$H$4:$H$"&amp;$C$5),Analysis!AG56,INDIRECT("'Output 2'!$m$4:$m$"&amp;$C$5))+SUMIF(INDIRECT("'Output 2'!$H$4:$H$"&amp;$C$5),Analysis!AG56,INDIRECT("'Output 2'!$q$4:$q$"&amp;$C$5))
+SUMIF(INDIRECT("'Output 3'!$H$4:$H$"&amp;$C$6),Analysis!AG56,INDIRECT("'Output 3'!$m$4:$m$"&amp;$C$6))+SUMIF(INDIRECT("'Output 3'!$H$4:$H$"&amp;$C$6),Analysis!AG56,INDIRECT("'Output 3'!$q$4:$q$"&amp;$C$6))
+SUMIF(INDIRECT("'Output 4'!$H$4:$H$"&amp;$C$7),Analysis!AG56,INDIRECT("'Output 4'!$m$4:$m$"&amp;$C$7))+SUMIF(INDIRECT("'Output 4'!$H$4:$H$"&amp;$C$7),Analysis!AG56,INDIRECT("'Output 4'!$q$4:$q$"&amp;$C$7))
+SUMIF('Unplanned Outputs'!$E$4:$E$500,Analysis!Q56,'Unplanned Outputs'!$J$4:$J$500)+SUMIF('Unplanned Outputs'!$E$4:$E$500,Analysis!Q56,'Unplanned Outputs'!$N$4:$N$500)</f>
        <v>8000</v>
      </c>
      <c r="AI56" s="5">
        <f ca="1">SUMIF(INDIRECT("'Output 1'!$H$4:$H$"&amp;$C$4),Analysis!AG56,INDIRECT("'Output 1'!$U$4:$U$"&amp;$C$4))
+SUMIF(INDIRECT("'Output 2'!$H$4:$H$"&amp;$C$5),Analysis!AG56,INDIRECT("'Output 2'!$U$4:$U$"&amp;$C$5))
+SUMIF(INDIRECT("'Output 3'!$H$4:$H$"&amp;$C$6),Analysis!AG56,INDIRECT("'Output 3'!$U$4:$U$"&amp;$C$6))
+SUMIF(INDIRECT("'Output 4'!$H$4:$H$"&amp;$C$7),Analysis!AG56,INDIRECT("'Output 4'!$U$4:$U$"&amp;$C$7))
+SUMIF('Unplanned Outputs'!$E$4:$E$500,Analysis!AG56,'Unplanned Outputs'!$R$4:$R$500)</f>
        <v>0</v>
      </c>
      <c r="AJ56" s="5">
        <f ca="1">SUMIF(INDIRECT("'Output 1'!$H$4:$H$"&amp;$C$4),Analysis!AG56,INDIRECT("'Output 1'!$Y$4:$Y$"&amp;$C$4))
+SUMIF(INDIRECT("'Output 2'!$H$4:$H$"&amp;$C$5),Analysis!AG56,INDIRECT("'Output 2'!$Y$4:$Y$"&amp;$C$5))
+SUMIF(INDIRECT("'Output 3'!$H$4:$H$"&amp;$C$6),Analysis!AG56,INDIRECT("'Output 3'!$Y$4:$Y$"&amp;$C$6))
+SUMIF(INDIRECT("'Output 4'!$H$4:$H$"&amp;$C$7),Analysis!AG56,INDIRECT("'Output 4'!$Y$4:$Y$"&amp;$C$7))
+SUMIF('Unplanned Outputs'!$E$4:$E$500,Analysis!AG56,'Unplanned Outputs'!$V$4:$V$500)</f>
        <v>1186635</v>
      </c>
    </row>
    <row r="57" spans="17:36">
      <c r="Q57" s="31" t="s">
        <v>391</v>
      </c>
      <c r="R57" s="5">
        <f ca="1">SUMIF(INDIRECT("'Output 1'!$H$4:$H$"&amp;$C$4),Analysis!Q57,INDIRECT("'Output 1'!$m$4:$m$"&amp;$C$4))
+SUMIF(INDIRECT("'Output 2'!$H$4:$H$"&amp;$C$5),Analysis!Q57,INDIRECT("'Output 2'!$m$4:$m$"&amp;$C$5))
+SUMIF(INDIRECT("'Output 3'!$H$4:$H$"&amp;$C$6),Analysis!Q57,INDIRECT("'Output 3'!$m$4:$m$"&amp;$C$6))
+SUMIF(INDIRECT("'Output 4'!$H$4:$H$"&amp;$C$7),Analysis!Q57,INDIRECT("'Output 4'!$m$4:$m$"&amp;$C$7))</f>
        <v>1</v>
      </c>
      <c r="S57" s="5">
        <f ca="1">SUMIF(INDIRECT("'Output 1'!$H$4:$H$"&amp;$C$4),Analysis!Q57,INDIRECT("'Output 1'!$Q$4:$Q$"&amp;$C$4))
+SUMIF(INDIRECT("'Output 2'!$H$4:$H$"&amp;$C$5),Analysis!Q57,INDIRECT("'Output 2'!$Q$4:$Q$"&amp;$C$5))
+SUMIF(INDIRECT("'Output 3'!$H$4:$H$"&amp;$C$6),Analysis!Q57,INDIRECT("'Output 3'!$Q$4:$Q$"&amp;$C$6))
+SUMIF(INDIRECT("'Output 4'!$H$4:$H$"&amp;$C$7),Analysis!Q57,INDIRECT("'Output 4'!$Q$4:$Q$"&amp;$C$7))</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f>
        <v>27</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9"/>
        <v>28</v>
      </c>
      <c r="AA57" s="37">
        <f t="shared" si="10"/>
        <v>0</v>
      </c>
      <c r="AB57" s="52">
        <f t="shared" ca="1" si="11"/>
        <v>28</v>
      </c>
      <c r="AC57" s="61">
        <f ca="1">SUMIF(INDIRECT("'Output 1'!$H$5:$H$"&amp;$C$4),Analysis!$Q57,INDIRECT("'Output 1'!$F$5:$F$"&amp;$C$4))
+SUMIF(INDIRECT("'Output 2'!$H$5:$H$"&amp;$C$5),Analysis!$Q57,INDIRECT("'Output 2'!$F$5:$F$"&amp;$C$5))
+SUMIF(INDIRECT("'Output 3'!$H$5:$H$"&amp;$C$6),Analysis!$Q57,INDIRECT("'Output 3'!$F$5:$F$"&amp;$C$6))
+SUMIF(INDIRECT("'Output 4'!$H$5:$H$"&amp;$C$7),Analysis!$Q57,INDIRECT("'Output 4'!$F$5:$F$"&amp;$C$7))</f>
        <v>0</v>
      </c>
      <c r="AG57" s="31" t="s">
        <v>391</v>
      </c>
      <c r="AH57" s="5">
        <f ca="1">SUMIF(INDIRECT("'Output 1'!$H$4:$H$"&amp;$C$4),Analysis!AG57,INDIRECT("'Output 1'!$m$4:$m$"&amp;$C$4))+SUMIF(INDIRECT("'Output 1'!$H$4:$H$"&amp;$C$4),Analysis!AG57,INDIRECT("'Output 1'!$q$4:$q$"&amp;$C$4))
+SUMIF(INDIRECT("'Output 2'!$H$4:$H$"&amp;$C$5),Analysis!AG57,INDIRECT("'Output 2'!$m$4:$m$"&amp;$C$5))+SUMIF(INDIRECT("'Output 2'!$H$4:$H$"&amp;$C$5),Analysis!AG57,INDIRECT("'Output 2'!$q$4:$q$"&amp;$C$5))
+SUMIF(INDIRECT("'Output 3'!$H$4:$H$"&amp;$C$6),Analysis!AG57,INDIRECT("'Output 3'!$m$4:$m$"&amp;$C$6))+SUMIF(INDIRECT("'Output 3'!$H$4:$H$"&amp;$C$6),Analysis!AG57,INDIRECT("'Output 3'!$q$4:$q$"&amp;$C$6))
+SUMIF(INDIRECT("'Output 4'!$H$4:$H$"&amp;$C$7),Analysis!AG57,INDIRECT("'Output 4'!$m$4:$m$"&amp;$C$7))+SUMIF(INDIRECT("'Output 4'!$H$4:$H$"&amp;$C$7),Analysis!AG57,INDIRECT("'Output 4'!$q$4:$q$"&amp;$C$7))
+SUMIF('Unplanned Outputs'!$E$4:$E$500,Analysis!Q57,'Unplanned Outputs'!$J$4:$J$500)+SUMIF('Unplanned Outputs'!$E$4:$E$500,Analysis!Q57,'Unplanned Outputs'!$N$4:$N$500)</f>
        <v>1</v>
      </c>
      <c r="AI57" s="5">
        <f ca="1">SUMIF(INDIRECT("'Output 1'!$H$4:$H$"&amp;$C$4),Analysis!AG57,INDIRECT("'Output 1'!$U$4:$U$"&amp;$C$4))
+SUMIF(INDIRECT("'Output 2'!$H$4:$H$"&amp;$C$5),Analysis!AG57,INDIRECT("'Output 2'!$U$4:$U$"&amp;$C$5))
+SUMIF(INDIRECT("'Output 3'!$H$4:$H$"&amp;$C$6),Analysis!AG57,INDIRECT("'Output 3'!$U$4:$U$"&amp;$C$6))
+SUMIF(INDIRECT("'Output 4'!$H$4:$H$"&amp;$C$7),Analysis!AG57,INDIRECT("'Output 4'!$U$4:$U$"&amp;$C$7))
+SUMIF('Unplanned Outputs'!$E$4:$E$500,Analysis!AG57,'Unplanned Outputs'!$R$4:$R$500)</f>
        <v>27</v>
      </c>
      <c r="AJ57" s="5">
        <f ca="1">SUMIF(INDIRECT("'Output 1'!$H$4:$H$"&amp;$C$4),Analysis!AG57,INDIRECT("'Output 1'!$Y$4:$Y$"&amp;$C$4))
+SUMIF(INDIRECT("'Output 2'!$H$4:$H$"&amp;$C$5),Analysis!AG57,INDIRECT("'Output 2'!$Y$4:$Y$"&amp;$C$5))
+SUMIF(INDIRECT("'Output 3'!$H$4:$H$"&amp;$C$6),Analysis!AG57,INDIRECT("'Output 3'!$Y$4:$Y$"&amp;$C$6))
+SUMIF(INDIRECT("'Output 4'!$H$4:$H$"&amp;$C$7),Analysis!AG57,INDIRECT("'Output 4'!$Y$4:$Y$"&amp;$C$7))
+SUMIF('Unplanned Outputs'!$E$4:$E$500,Analysis!AG57,'Unplanned Outputs'!$V$4:$V$500)</f>
        <v>41</v>
      </c>
    </row>
    <row r="58" spans="17:36">
      <c r="Q58" s="31" t="s">
        <v>279</v>
      </c>
      <c r="R58" s="5">
        <f ca="1">SUMIF(INDIRECT("'Output 1'!$H$4:$H$"&amp;$C$4),Analysis!Q58,INDIRECT("'Output 1'!$m$4:$m$"&amp;$C$4))
+SUMIF(INDIRECT("'Output 2'!$H$4:$H$"&amp;$C$5),Analysis!Q58,INDIRECT("'Output 2'!$m$4:$m$"&amp;$C$5))
+SUMIF(INDIRECT("'Output 3'!$H$4:$H$"&amp;$C$6),Analysis!Q58,INDIRECT("'Output 3'!$m$4:$m$"&amp;$C$6))
+SUMIF(INDIRECT("'Output 4'!$H$4:$H$"&amp;$C$7),Analysis!Q58,INDIRECT("'Output 4'!$m$4:$m$"&amp;$C$7))</f>
        <v>37</v>
      </c>
      <c r="S58" s="5">
        <f ca="1">SUMIF(INDIRECT("'Output 1'!$H$4:$H$"&amp;$C$4),Analysis!Q58,INDIRECT("'Output 1'!$Q$4:$Q$"&amp;$C$4))
+SUMIF(INDIRECT("'Output 2'!$H$4:$H$"&amp;$C$5),Analysis!Q58,INDIRECT("'Output 2'!$Q$4:$Q$"&amp;$C$5))
+SUMIF(INDIRECT("'Output 3'!$H$4:$H$"&amp;$C$6),Analysis!Q58,INDIRECT("'Output 3'!$Q$4:$Q$"&amp;$C$6))
+SUMIF(INDIRECT("'Output 4'!$H$4:$H$"&amp;$C$7),Analysis!Q58,INDIRECT("'Output 4'!$Q$4:$Q$"&amp;$C$7))</f>
        <v>81.87</v>
      </c>
      <c r="T58" s="5">
        <f ca="1">SUMIF(INDIRECT("'Output 1'!$H$4:$H$"&amp;$C$4),Analysis!Q58,INDIRECT("'Output 1'!$U$4:$U$"&amp;$C$4))
+SUMIF(INDIRECT("'Output 2'!$H$4:$H$"&amp;$C$5),Analysis!Q58,INDIRECT("'Output 2'!$U$4:$U$"&amp;$C$5))
+SUMIF(INDIRECT("'Output 3'!$H$4:$H$"&amp;$C$6),Analysis!Q58,INDIRECT("'Output 3'!$U$4:$U$"&amp;$C$6))
+SUMIF(INDIRECT("'Output 4'!$H$4:$H$"&amp;$C$7),Analysis!Q58,INDIRECT("'Output 4'!$U$4:$U$"&amp;$C$7))</f>
        <v>1</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9"/>
        <v>119.87</v>
      </c>
      <c r="AA58" s="37">
        <f t="shared" si="10"/>
        <v>0</v>
      </c>
      <c r="AB58" s="52">
        <f t="shared" ca="1" si="11"/>
        <v>119.87</v>
      </c>
      <c r="AC58" s="61">
        <f ca="1">SUMIF(INDIRECT("'Output 1'!$H$5:$H$"&amp;$C$4),Analysis!$Q58,INDIRECT("'Output 1'!$F$5:$F$"&amp;$C$4))
+SUMIF(INDIRECT("'Output 2'!$H$5:$H$"&amp;$C$5),Analysis!$Q58,INDIRECT("'Output 2'!$F$5:$F$"&amp;$C$5))
+SUMIF(INDIRECT("'Output 3'!$H$5:$H$"&amp;$C$6),Analysis!$Q58,INDIRECT("'Output 3'!$F$5:$F$"&amp;$C$6))
+SUMIF(INDIRECT("'Output 4'!$H$5:$H$"&amp;$C$7),Analysis!$Q58,INDIRECT("'Output 4'!$F$5:$F$"&amp;$C$7))</f>
        <v>0</v>
      </c>
      <c r="AG58" s="31" t="s">
        <v>279</v>
      </c>
      <c r="AH58" s="5">
        <f ca="1">SUMIF(INDIRECT("'Output 1'!$H$4:$H$"&amp;$C$4),Analysis!AG58,INDIRECT("'Output 1'!$m$4:$m$"&amp;$C$4))+SUMIF(INDIRECT("'Output 1'!$H$4:$H$"&amp;$C$4),Analysis!AG58,INDIRECT("'Output 1'!$q$4:$q$"&amp;$C$4))
+SUMIF(INDIRECT("'Output 2'!$H$4:$H$"&amp;$C$5),Analysis!AG58,INDIRECT("'Output 2'!$m$4:$m$"&amp;$C$5))+SUMIF(INDIRECT("'Output 2'!$H$4:$H$"&amp;$C$5),Analysis!AG58,INDIRECT("'Output 2'!$q$4:$q$"&amp;$C$5))
+SUMIF(INDIRECT("'Output 3'!$H$4:$H$"&amp;$C$6),Analysis!AG58,INDIRECT("'Output 3'!$m$4:$m$"&amp;$C$6))+SUMIF(INDIRECT("'Output 3'!$H$4:$H$"&amp;$C$6),Analysis!AG58,INDIRECT("'Output 3'!$q$4:$q$"&amp;$C$6))
+SUMIF(INDIRECT("'Output 4'!$H$4:$H$"&amp;$C$7),Analysis!AG58,INDIRECT("'Output 4'!$m$4:$m$"&amp;$C$7))+SUMIF(INDIRECT("'Output 4'!$H$4:$H$"&amp;$C$7),Analysis!AG58,INDIRECT("'Output 4'!$q$4:$q$"&amp;$C$7))
+SUMIF('Unplanned Outputs'!$E$4:$E$500,Analysis!Q58,'Unplanned Outputs'!$J$4:$J$500)+SUMIF('Unplanned Outputs'!$E$4:$E$500,Analysis!Q58,'Unplanned Outputs'!$N$4:$N$500)</f>
        <v>118.87</v>
      </c>
      <c r="AI58" s="5">
        <f ca="1">SUMIF(INDIRECT("'Output 1'!$H$4:$H$"&amp;$C$4),Analysis!AG58,INDIRECT("'Output 1'!$U$4:$U$"&amp;$C$4))
+SUMIF(INDIRECT("'Output 2'!$H$4:$H$"&amp;$C$5),Analysis!AG58,INDIRECT("'Output 2'!$U$4:$U$"&amp;$C$5))
+SUMIF(INDIRECT("'Output 3'!$H$4:$H$"&amp;$C$6),Analysis!AG58,INDIRECT("'Output 3'!$U$4:$U$"&amp;$C$6))
+SUMIF(INDIRECT("'Output 4'!$H$4:$H$"&amp;$C$7),Analysis!AG58,INDIRECT("'Output 4'!$U$4:$U$"&amp;$C$7))
+SUMIF('Unplanned Outputs'!$E$4:$E$500,Analysis!AG58,'Unplanned Outputs'!$R$4:$R$500)</f>
        <v>1</v>
      </c>
      <c r="AJ58" s="5">
        <f ca="1">SUMIF(INDIRECT("'Output 1'!$H$4:$H$"&amp;$C$4),Analysis!AG58,INDIRECT("'Output 1'!$Y$4:$Y$"&amp;$C$4))
+SUMIF(INDIRECT("'Output 2'!$H$4:$H$"&amp;$C$5),Analysis!AG58,INDIRECT("'Output 2'!$Y$4:$Y$"&amp;$C$5))
+SUMIF(INDIRECT("'Output 3'!$H$4:$H$"&amp;$C$6),Analysis!AG58,INDIRECT("'Output 3'!$Y$4:$Y$"&amp;$C$6))
+SUMIF(INDIRECT("'Output 4'!$H$4:$H$"&amp;$C$7),Analysis!AG58,INDIRECT("'Output 4'!$Y$4:$Y$"&amp;$C$7))
+SUMIF('Unplanned Outputs'!$E$4:$E$500,Analysis!AG58,'Unplanned Outputs'!$V$4:$V$500)</f>
        <v>24</v>
      </c>
    </row>
    <row r="59" spans="17:36">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9"/>
        <v>0</v>
      </c>
      <c r="AA59" s="37">
        <f t="shared" si="10"/>
        <v>0</v>
      </c>
      <c r="AB59" s="52">
        <f t="shared" ca="1" si="11"/>
        <v>0</v>
      </c>
      <c r="AC59" s="61">
        <f ca="1">SUMIF(INDIRECT("'Output 1'!$H$5:$H$"&amp;$C$4),Analysis!$Q59,INDIRECT("'Output 1'!$F$5:$F$"&amp;$C$4))
+SUMIF(INDIRECT("'Output 2'!$H$5:$H$"&amp;$C$5),Analysis!$Q59,INDIRECT("'Output 2'!$F$5:$F$"&amp;$C$5))
+SUMIF(INDIRECT("'Output 3'!$H$5:$H$"&amp;$C$6),Analysis!$Q59,INDIRECT("'Output 3'!$F$5:$F$"&amp;$C$6))
+SUMIF(INDIRECT("'Output 4'!$H$5:$H$"&amp;$C$7),Analysis!$Q59,INDIRECT("'Output 4'!$F$5:$F$"&amp;$C$7))</f>
        <v>0</v>
      </c>
      <c r="AG59" s="31">
        <v>4.3</v>
      </c>
      <c r="AH59" s="5">
        <f ca="1">SUMIF(INDIRECT("'Output 1'!$H$4:$H$"&amp;$C$4),Analysis!AG59,INDIRECT("'Output 1'!$m$4:$m$"&amp;$C$4))+SUMIF(INDIRECT("'Output 1'!$H$4:$H$"&amp;$C$4),Analysis!AG59,INDIRECT("'Output 1'!$q$4:$q$"&amp;$C$4))
+SUMIF(INDIRECT("'Output 2'!$H$4:$H$"&amp;$C$5),Analysis!AG59,INDIRECT("'Output 2'!$m$4:$m$"&amp;$C$5))+SUMIF(INDIRECT("'Output 2'!$H$4:$H$"&amp;$C$5),Analysis!AG59,INDIRECT("'Output 2'!$q$4:$q$"&amp;$C$5))
+SUMIF(INDIRECT("'Output 3'!$H$4:$H$"&amp;$C$6),Analysis!AG59,INDIRECT("'Output 3'!$m$4:$m$"&amp;$C$6))+SUMIF(INDIRECT("'Output 3'!$H$4:$H$"&amp;$C$6),Analysis!AG59,INDIRECT("'Output 3'!$q$4:$q$"&amp;$C$6))
+SUMIF(INDIRECT("'Output 4'!$H$4:$H$"&amp;$C$7),Analysis!AG59,INDIRECT("'Output 4'!$m$4:$m$"&amp;$C$7))+SUMIF(INDIRECT("'Output 4'!$H$4:$H$"&amp;$C$7),Analysis!AG59,INDIRECT("'Output 4'!$q$4:$q$"&amp;$C$7))
+SUMIF('Unplanned Outputs'!$E$4:$E$500,Analysis!Q59,'Unplanned Outputs'!$J$4:$J$500)+SUMIF('Unplanned Outputs'!$E$4:$E$500,Analysis!Q59,'Unplanned Outputs'!$N$4:$N$500)</f>
        <v>0</v>
      </c>
      <c r="AI59" s="5">
        <f ca="1">SUMIF(INDIRECT("'Output 1'!$H$4:$H$"&amp;$C$4),Analysis!AG59,INDIRECT("'Output 1'!$U$4:$U$"&amp;$C$4))
+SUMIF(INDIRECT("'Output 2'!$H$4:$H$"&amp;$C$5),Analysis!AG59,INDIRECT("'Output 2'!$U$4:$U$"&amp;$C$5))
+SUMIF(INDIRECT("'Output 3'!$H$4:$H$"&amp;$C$6),Analysis!AG59,INDIRECT("'Output 3'!$U$4:$U$"&amp;$C$6))
+SUMIF(INDIRECT("'Output 4'!$H$4:$H$"&amp;$C$7),Analysis!AG59,INDIRECT("'Output 4'!$U$4:$U$"&amp;$C$7))
+SUMIF('Unplanned Outputs'!$E$4:$E$500,Analysis!AG59,'Unplanned Outputs'!$R$4:$R$500)</f>
        <v>0</v>
      </c>
      <c r="AJ59" s="5">
        <f ca="1">SUMIF(INDIRECT("'Output 1'!$H$4:$H$"&amp;$C$4),Analysis!AG59,INDIRECT("'Output 1'!$Y$4:$Y$"&amp;$C$4))
+SUMIF(INDIRECT("'Output 2'!$H$4:$H$"&amp;$C$5),Analysis!AG59,INDIRECT("'Output 2'!$Y$4:$Y$"&amp;$C$5))
+SUMIF(INDIRECT("'Output 3'!$H$4:$H$"&amp;$C$6),Analysis!AG59,INDIRECT("'Output 3'!$Y$4:$Y$"&amp;$C$6))
+SUMIF(INDIRECT("'Output 4'!$H$4:$H$"&amp;$C$7),Analysis!AG59,INDIRECT("'Output 4'!$Y$4:$Y$"&amp;$C$7))
+SUMIF('Unplanned Outputs'!$E$4:$E$500,Analysis!AG59,'Unplanned Outputs'!$V$4:$V$500)</f>
        <v>0</v>
      </c>
    </row>
    <row r="60" spans="17:36">
      <c r="Q60" s="31" t="s">
        <v>292</v>
      </c>
      <c r="R60" s="5">
        <f ca="1">SUMIF(INDIRECT("'Output 1'!$H$4:$H$"&amp;$C$4),Analysis!Q60,INDIRECT("'Output 1'!$m$4:$m$"&amp;$C$4))
+SUMIF(INDIRECT("'Output 2'!$H$4:$H$"&amp;$C$5),Analysis!Q60,INDIRECT("'Output 2'!$m$4:$m$"&amp;$C$5))
+SUMIF(INDIRECT("'Output 3'!$H$4:$H$"&amp;$C$6),Analysis!Q60,INDIRECT("'Output 3'!$m$4:$m$"&amp;$C$6))
+SUMIF(INDIRECT("'Output 4'!$H$4:$H$"&amp;$C$7),Analysis!Q60,INDIRECT("'Output 4'!$m$4:$m$"&amp;$C$7))</f>
        <v>11</v>
      </c>
      <c r="S60" s="5">
        <f ca="1">SUMIF(INDIRECT("'Output 1'!$H$4:$H$"&amp;$C$4),Analysis!Q60,INDIRECT("'Output 1'!$Q$4:$Q$"&amp;$C$4))
+SUMIF(INDIRECT("'Output 2'!$H$4:$H$"&amp;$C$5),Analysis!Q60,INDIRECT("'Output 2'!$Q$4:$Q$"&amp;$C$5))
+SUMIF(INDIRECT("'Output 3'!$H$4:$H$"&amp;$C$6),Analysis!Q60,INDIRECT("'Output 3'!$Q$4:$Q$"&amp;$C$6))
+SUMIF(INDIRECT("'Output 4'!$H$4:$H$"&amp;$C$7),Analysis!Q60,INDIRECT("'Output 4'!$Q$4:$Q$"&amp;$C$7))</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9"/>
        <v>11</v>
      </c>
      <c r="AA60" s="37">
        <f t="shared" si="10"/>
        <v>0</v>
      </c>
      <c r="AB60" s="52">
        <f t="shared" ca="1" si="11"/>
        <v>11</v>
      </c>
      <c r="AC60" s="61">
        <f ca="1">SUMIF(INDIRECT("'Output 1'!$H$5:$H$"&amp;$C$4),Analysis!$Q60,INDIRECT("'Output 1'!$F$5:$F$"&amp;$C$4))
+SUMIF(INDIRECT("'Output 2'!$H$5:$H$"&amp;$C$5),Analysis!$Q60,INDIRECT("'Output 2'!$F$5:$F$"&amp;$C$5))
+SUMIF(INDIRECT("'Output 3'!$H$5:$H$"&amp;$C$6),Analysis!$Q60,INDIRECT("'Output 3'!$F$5:$F$"&amp;$C$6))
+SUMIF(INDIRECT("'Output 4'!$H$5:$H$"&amp;$C$7),Analysis!$Q60,INDIRECT("'Output 4'!$F$5:$F$"&amp;$C$7))</f>
        <v>0</v>
      </c>
      <c r="AG60" s="31" t="s">
        <v>292</v>
      </c>
      <c r="AH60" s="5">
        <f ca="1">SUMIF(INDIRECT("'Output 1'!$H$4:$H$"&amp;$C$4),Analysis!AG60,INDIRECT("'Output 1'!$m$4:$m$"&amp;$C$4))+SUMIF(INDIRECT("'Output 1'!$H$4:$H$"&amp;$C$4),Analysis!AG60,INDIRECT("'Output 1'!$q$4:$q$"&amp;$C$4))
+SUMIF(INDIRECT("'Output 2'!$H$4:$H$"&amp;$C$5),Analysis!AG60,INDIRECT("'Output 2'!$m$4:$m$"&amp;$C$5))+SUMIF(INDIRECT("'Output 2'!$H$4:$H$"&amp;$C$5),Analysis!AG60,INDIRECT("'Output 2'!$q$4:$q$"&amp;$C$5))
+SUMIF(INDIRECT("'Output 3'!$H$4:$H$"&amp;$C$6),Analysis!AG60,INDIRECT("'Output 3'!$m$4:$m$"&amp;$C$6))+SUMIF(INDIRECT("'Output 3'!$H$4:$H$"&amp;$C$6),Analysis!AG60,INDIRECT("'Output 3'!$q$4:$q$"&amp;$C$6))
+SUMIF(INDIRECT("'Output 4'!$H$4:$H$"&amp;$C$7),Analysis!AG60,INDIRECT("'Output 4'!$m$4:$m$"&amp;$C$7))+SUMIF(INDIRECT("'Output 4'!$H$4:$H$"&amp;$C$7),Analysis!AG60,INDIRECT("'Output 4'!$q$4:$q$"&amp;$C$7))
+SUMIF('Unplanned Outputs'!$E$4:$E$500,Analysis!Q60,'Unplanned Outputs'!$J$4:$J$500)+SUMIF('Unplanned Outputs'!$E$4:$E$500,Analysis!Q60,'Unplanned Outputs'!$N$4:$N$500)</f>
        <v>11</v>
      </c>
      <c r="AI60" s="5">
        <f ca="1">SUMIF(INDIRECT("'Output 1'!$H$4:$H$"&amp;$C$4),Analysis!AG60,INDIRECT("'Output 1'!$U$4:$U$"&amp;$C$4))
+SUMIF(INDIRECT("'Output 2'!$H$4:$H$"&amp;$C$5),Analysis!AG60,INDIRECT("'Output 2'!$U$4:$U$"&amp;$C$5))
+SUMIF(INDIRECT("'Output 3'!$H$4:$H$"&amp;$C$6),Analysis!AG60,INDIRECT("'Output 3'!$U$4:$U$"&amp;$C$6))
+SUMIF(INDIRECT("'Output 4'!$H$4:$H$"&amp;$C$7),Analysis!AG60,INDIRECT("'Output 4'!$U$4:$U$"&amp;$C$7))
+SUMIF('Unplanned Outputs'!$E$4:$E$500,Analysis!AG60,'Unplanned Outputs'!$R$4:$R$500)</f>
        <v>0</v>
      </c>
      <c r="AJ60" s="5">
        <f ca="1">SUMIF(INDIRECT("'Output 1'!$H$4:$H$"&amp;$C$4),Analysis!AG60,INDIRECT("'Output 1'!$Y$4:$Y$"&amp;$C$4))
+SUMIF(INDIRECT("'Output 2'!$H$4:$H$"&amp;$C$5),Analysis!AG60,INDIRECT("'Output 2'!$Y$4:$Y$"&amp;$C$5))
+SUMIF(INDIRECT("'Output 3'!$H$4:$H$"&amp;$C$6),Analysis!AG60,INDIRECT("'Output 3'!$Y$4:$Y$"&amp;$C$6))
+SUMIF(INDIRECT("'Output 4'!$H$4:$H$"&amp;$C$7),Analysis!AG60,INDIRECT("'Output 4'!$Y$4:$Y$"&amp;$C$7))
+SUMIF('Unplanned Outputs'!$E$4:$E$500,Analysis!AG60,'Unplanned Outputs'!$V$4:$V$500)</f>
        <v>31</v>
      </c>
    </row>
    <row r="61" spans="17:36">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9"/>
        <v>0</v>
      </c>
      <c r="AA61" s="37">
        <f t="shared" si="10"/>
        <v>0</v>
      </c>
      <c r="AB61" s="52">
        <f t="shared" ca="1" si="11"/>
        <v>0</v>
      </c>
      <c r="AC61" s="61">
        <f ca="1">SUMIF(INDIRECT("'Output 1'!$H$5:$H$"&amp;$C$4),Analysis!$Q61,INDIRECT("'Output 1'!$F$5:$F$"&amp;$C$4))
+SUMIF(INDIRECT("'Output 2'!$H$5:$H$"&amp;$C$5),Analysis!$Q61,INDIRECT("'Output 2'!$F$5:$F$"&amp;$C$5))
+SUMIF(INDIRECT("'Output 3'!$H$5:$H$"&amp;$C$6),Analysis!$Q61,INDIRECT("'Output 3'!$F$5:$F$"&amp;$C$6))
+SUMIF(INDIRECT("'Output 4'!$H$5:$H$"&amp;$C$7),Analysis!$Q61,INDIRECT("'Output 4'!$F$5:$F$"&amp;$C$7))</f>
        <v>0</v>
      </c>
      <c r="AG61" s="31">
        <v>5.0999999999999996</v>
      </c>
      <c r="AH61" s="5">
        <f ca="1">SUMIF(INDIRECT("'Output 1'!$H$4:$H$"&amp;$C$4),Analysis!AG61,INDIRECT("'Output 1'!$m$4:$m$"&amp;$C$4))+SUMIF(INDIRECT("'Output 1'!$H$4:$H$"&amp;$C$4),Analysis!AG61,INDIRECT("'Output 1'!$q$4:$q$"&amp;$C$4))
+SUMIF(INDIRECT("'Output 2'!$H$4:$H$"&amp;$C$5),Analysis!AG61,INDIRECT("'Output 2'!$m$4:$m$"&amp;$C$5))+SUMIF(INDIRECT("'Output 2'!$H$4:$H$"&amp;$C$5),Analysis!AG61,INDIRECT("'Output 2'!$q$4:$q$"&amp;$C$5))
+SUMIF(INDIRECT("'Output 3'!$H$4:$H$"&amp;$C$6),Analysis!AG61,INDIRECT("'Output 3'!$m$4:$m$"&amp;$C$6))+SUMIF(INDIRECT("'Output 3'!$H$4:$H$"&amp;$C$6),Analysis!AG61,INDIRECT("'Output 3'!$q$4:$q$"&amp;$C$6))
+SUMIF(INDIRECT("'Output 4'!$H$4:$H$"&amp;$C$7),Analysis!AG61,INDIRECT("'Output 4'!$m$4:$m$"&amp;$C$7))+SUMIF(INDIRECT("'Output 4'!$H$4:$H$"&amp;$C$7),Analysis!AG61,INDIRECT("'Output 4'!$q$4:$q$"&amp;$C$7))
+SUMIF('Unplanned Outputs'!$E$4:$E$500,Analysis!Q61,'Unplanned Outputs'!$J$4:$J$500)+SUMIF('Unplanned Outputs'!$E$4:$E$500,Analysis!Q61,'Unplanned Outputs'!$N$4:$N$500)</f>
        <v>0</v>
      </c>
      <c r="AI61" s="5">
        <f ca="1">SUMIF(INDIRECT("'Output 1'!$H$4:$H$"&amp;$C$4),Analysis!AG61,INDIRECT("'Output 1'!$U$4:$U$"&amp;$C$4))
+SUMIF(INDIRECT("'Output 2'!$H$4:$H$"&amp;$C$5),Analysis!AG61,INDIRECT("'Output 2'!$U$4:$U$"&amp;$C$5))
+SUMIF(INDIRECT("'Output 3'!$H$4:$H$"&amp;$C$6),Analysis!AG61,INDIRECT("'Output 3'!$U$4:$U$"&amp;$C$6))
+SUMIF(INDIRECT("'Output 4'!$H$4:$H$"&amp;$C$7),Analysis!AG61,INDIRECT("'Output 4'!$U$4:$U$"&amp;$C$7))
+SUMIF('Unplanned Outputs'!$E$4:$E$500,Analysis!AG61,'Unplanned Outputs'!$R$4:$R$500)</f>
        <v>0</v>
      </c>
      <c r="AJ61" s="5">
        <f ca="1">SUMIF(INDIRECT("'Output 1'!$H$4:$H$"&amp;$C$4),Analysis!AG61,INDIRECT("'Output 1'!$Y$4:$Y$"&amp;$C$4))
+SUMIF(INDIRECT("'Output 2'!$H$4:$H$"&amp;$C$5),Analysis!AG61,INDIRECT("'Output 2'!$Y$4:$Y$"&amp;$C$5))
+SUMIF(INDIRECT("'Output 3'!$H$4:$H$"&amp;$C$6),Analysis!AG61,INDIRECT("'Output 3'!$Y$4:$Y$"&amp;$C$6))
+SUMIF(INDIRECT("'Output 4'!$H$4:$H$"&amp;$C$7),Analysis!AG61,INDIRECT("'Output 4'!$Y$4:$Y$"&amp;$C$7))
+SUMIF('Unplanned Outputs'!$E$4:$E$500,Analysis!AG61,'Unplanned Outputs'!$V$4:$V$500)</f>
        <v>0</v>
      </c>
    </row>
    <row r="62" spans="17:36">
      <c r="Q62" s="31" t="s">
        <v>656</v>
      </c>
      <c r="R62" s="5">
        <f ca="1">SUMIF(INDIRECT("'Output 1'!$H$4:$H$"&amp;$C$4),Analysis!Q62,INDIRECT("'Output 1'!$m$4:$m$"&amp;$C$4))
+SUMIF(INDIRECT("'Output 2'!$H$4:$H$"&amp;$C$5),Analysis!Q62,INDIRECT("'Output 2'!$m$4:$m$"&amp;$C$5))
+SUMIF(INDIRECT("'Output 3'!$H$4:$H$"&amp;$C$6),Analysis!Q62,INDIRECT("'Output 3'!$m$4:$m$"&amp;$C$6))
+SUMIF(INDIRECT("'Output 4'!$H$4:$H$"&amp;$C$7),Analysis!Q62,INDIRECT("'Output 4'!$m$4:$m$"&amp;$C$7))</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9"/>
        <v>0</v>
      </c>
      <c r="AA62" s="37">
        <f t="shared" si="10"/>
        <v>0</v>
      </c>
      <c r="AB62" s="52">
        <f t="shared" ca="1" si="11"/>
        <v>0</v>
      </c>
      <c r="AC62" s="61">
        <f ca="1">SUMIF(INDIRECT("'Output 1'!$H$5:$H$"&amp;$C$4),Analysis!$Q62,INDIRECT("'Output 1'!$F$5:$F$"&amp;$C$4))
+SUMIF(INDIRECT("'Output 2'!$H$5:$H$"&amp;$C$5),Analysis!$Q62,INDIRECT("'Output 2'!$F$5:$F$"&amp;$C$5))
+SUMIF(INDIRECT("'Output 3'!$H$5:$H$"&amp;$C$6),Analysis!$Q62,INDIRECT("'Output 3'!$F$5:$F$"&amp;$C$6))
+SUMIF(INDIRECT("'Output 4'!$H$5:$H$"&amp;$C$7),Analysis!$Q62,INDIRECT("'Output 4'!$F$5:$F$"&amp;$C$7))</f>
        <v>0</v>
      </c>
      <c r="AG62" s="31" t="s">
        <v>656</v>
      </c>
      <c r="AH62" s="5">
        <f ca="1">SUMIF(INDIRECT("'Output 1'!$H$4:$H$"&amp;$C$4),Analysis!AG62,INDIRECT("'Output 1'!$m$4:$m$"&amp;$C$4))+SUMIF(INDIRECT("'Output 1'!$H$4:$H$"&amp;$C$4),Analysis!AG62,INDIRECT("'Output 1'!$q$4:$q$"&amp;$C$4))
+SUMIF(INDIRECT("'Output 2'!$H$4:$H$"&amp;$C$5),Analysis!AG62,INDIRECT("'Output 2'!$m$4:$m$"&amp;$C$5))+SUMIF(INDIRECT("'Output 2'!$H$4:$H$"&amp;$C$5),Analysis!AG62,INDIRECT("'Output 2'!$q$4:$q$"&amp;$C$5))
+SUMIF(INDIRECT("'Output 3'!$H$4:$H$"&amp;$C$6),Analysis!AG62,INDIRECT("'Output 3'!$m$4:$m$"&amp;$C$6))+SUMIF(INDIRECT("'Output 3'!$H$4:$H$"&amp;$C$6),Analysis!AG62,INDIRECT("'Output 3'!$q$4:$q$"&amp;$C$6))
+SUMIF(INDIRECT("'Output 4'!$H$4:$H$"&amp;$C$7),Analysis!AG62,INDIRECT("'Output 4'!$m$4:$m$"&amp;$C$7))+SUMIF(INDIRECT("'Output 4'!$H$4:$H$"&amp;$C$7),Analysis!AG62,INDIRECT("'Output 4'!$q$4:$q$"&amp;$C$7))
+SUMIF('Unplanned Outputs'!$E$4:$E$500,Analysis!Q62,'Unplanned Outputs'!$J$4:$J$500)+SUMIF('Unplanned Outputs'!$E$4:$E$500,Analysis!Q62,'Unplanned Outputs'!$N$4:$N$500)</f>
        <v>0</v>
      </c>
      <c r="AI62" s="5">
        <f ca="1">SUMIF(INDIRECT("'Output 1'!$H$4:$H$"&amp;$C$4),Analysis!AG62,INDIRECT("'Output 1'!$U$4:$U$"&amp;$C$4))
+SUMIF(INDIRECT("'Output 2'!$H$4:$H$"&amp;$C$5),Analysis!AG62,INDIRECT("'Output 2'!$U$4:$U$"&amp;$C$5))
+SUMIF(INDIRECT("'Output 3'!$H$4:$H$"&amp;$C$6),Analysis!AG62,INDIRECT("'Output 3'!$U$4:$U$"&amp;$C$6))
+SUMIF(INDIRECT("'Output 4'!$H$4:$H$"&amp;$C$7),Analysis!AG62,INDIRECT("'Output 4'!$U$4:$U$"&amp;$C$7))
+SUMIF('Unplanned Outputs'!$E$4:$E$500,Analysis!AG62,'Unplanned Outputs'!$R$4:$R$500)</f>
        <v>0</v>
      </c>
      <c r="AJ62" s="5">
        <f ca="1">SUMIF(INDIRECT("'Output 1'!$H$4:$H$"&amp;$C$4),Analysis!AG62,INDIRECT("'Output 1'!$Y$4:$Y$"&amp;$C$4))
+SUMIF(INDIRECT("'Output 2'!$H$4:$H$"&amp;$C$5),Analysis!AG62,INDIRECT("'Output 2'!$Y$4:$Y$"&amp;$C$5))
+SUMIF(INDIRECT("'Output 3'!$H$4:$H$"&amp;$C$6),Analysis!AG62,INDIRECT("'Output 3'!$Y$4:$Y$"&amp;$C$6))
+SUMIF(INDIRECT("'Output 4'!$H$4:$H$"&amp;$C$7),Analysis!AG62,INDIRECT("'Output 4'!$Y$4:$Y$"&amp;$C$7))
+SUMIF('Unplanned Outputs'!$E$4:$E$500,Analysis!AG62,'Unplanned Outputs'!$V$4:$V$500)</f>
        <v>0</v>
      </c>
    </row>
    <row r="63" spans="17:36">
      <c r="Q63" s="31" t="s">
        <v>657</v>
      </c>
      <c r="R63" s="5">
        <f ca="1">SUMIF(INDIRECT("'Output 1'!$H$4:$H$"&amp;$C$4),Analysis!Q63,INDIRECT("'Output 1'!$m$4:$m$"&amp;$C$4))
+SUMIF(INDIRECT("'Output 2'!$H$4:$H$"&amp;$C$5),Analysis!Q63,INDIRECT("'Output 2'!$m$4:$m$"&amp;$C$5))
+SUMIF(INDIRECT("'Output 3'!$H$4:$H$"&amp;$C$6),Analysis!Q63,INDIRECT("'Output 3'!$m$4:$m$"&amp;$C$6))
+SUMIF(INDIRECT("'Output 4'!$H$4:$H$"&amp;$C$7),Analysis!Q63,INDIRECT("'Output 4'!$m$4:$m$"&amp;$C$7))</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9"/>
        <v>0</v>
      </c>
      <c r="AA63" s="37">
        <f t="shared" si="10"/>
        <v>0</v>
      </c>
      <c r="AB63" s="52">
        <f t="shared" ca="1" si="11"/>
        <v>0</v>
      </c>
      <c r="AC63" s="61">
        <f ca="1">SUMIF(INDIRECT("'Output 1'!$H$5:$H$"&amp;$C$4),Analysis!$Q63,INDIRECT("'Output 1'!$F$5:$F$"&amp;$C$4))
+SUMIF(INDIRECT("'Output 2'!$H$5:$H$"&amp;$C$5),Analysis!$Q63,INDIRECT("'Output 2'!$F$5:$F$"&amp;$C$5))
+SUMIF(INDIRECT("'Output 3'!$H$5:$H$"&amp;$C$6),Analysis!$Q63,INDIRECT("'Output 3'!$F$5:$F$"&amp;$C$6))
+SUMIF(INDIRECT("'Output 4'!$H$5:$H$"&amp;$C$7),Analysis!$Q63,INDIRECT("'Output 4'!$F$5:$F$"&amp;$C$7))</f>
        <v>0</v>
      </c>
      <c r="AG63" s="31" t="s">
        <v>657</v>
      </c>
      <c r="AH63" s="5">
        <f ca="1">SUMIF(INDIRECT("'Output 1'!$H$4:$H$"&amp;$C$4),Analysis!AG63,INDIRECT("'Output 1'!$m$4:$m$"&amp;$C$4))+SUMIF(INDIRECT("'Output 1'!$H$4:$H$"&amp;$C$4),Analysis!AG63,INDIRECT("'Output 1'!$q$4:$q$"&amp;$C$4))
+SUMIF(INDIRECT("'Output 2'!$H$4:$H$"&amp;$C$5),Analysis!AG63,INDIRECT("'Output 2'!$m$4:$m$"&amp;$C$5))+SUMIF(INDIRECT("'Output 2'!$H$4:$H$"&amp;$C$5),Analysis!AG63,INDIRECT("'Output 2'!$q$4:$q$"&amp;$C$5))
+SUMIF(INDIRECT("'Output 3'!$H$4:$H$"&amp;$C$6),Analysis!AG63,INDIRECT("'Output 3'!$m$4:$m$"&amp;$C$6))+SUMIF(INDIRECT("'Output 3'!$H$4:$H$"&amp;$C$6),Analysis!AG63,INDIRECT("'Output 3'!$q$4:$q$"&amp;$C$6))
+SUMIF(INDIRECT("'Output 4'!$H$4:$H$"&amp;$C$7),Analysis!AG63,INDIRECT("'Output 4'!$m$4:$m$"&amp;$C$7))+SUMIF(INDIRECT("'Output 4'!$H$4:$H$"&amp;$C$7),Analysis!AG63,INDIRECT("'Output 4'!$q$4:$q$"&amp;$C$7))
+SUMIF('Unplanned Outputs'!$E$4:$E$500,Analysis!Q63,'Unplanned Outputs'!$J$4:$J$500)+SUMIF('Unplanned Outputs'!$E$4:$E$500,Analysis!Q63,'Unplanned Outputs'!$N$4:$N$500)</f>
        <v>0</v>
      </c>
      <c r="AI63" s="5">
        <f ca="1">SUMIF(INDIRECT("'Output 1'!$H$4:$H$"&amp;$C$4),Analysis!AG63,INDIRECT("'Output 1'!$U$4:$U$"&amp;$C$4))
+SUMIF(INDIRECT("'Output 2'!$H$4:$H$"&amp;$C$5),Analysis!AG63,INDIRECT("'Output 2'!$U$4:$U$"&amp;$C$5))
+SUMIF(INDIRECT("'Output 3'!$H$4:$H$"&amp;$C$6),Analysis!AG63,INDIRECT("'Output 3'!$U$4:$U$"&amp;$C$6))
+SUMIF(INDIRECT("'Output 4'!$H$4:$H$"&amp;$C$7),Analysis!AG63,INDIRECT("'Output 4'!$U$4:$U$"&amp;$C$7))
+SUMIF('Unplanned Outputs'!$E$4:$E$500,Analysis!AG63,'Unplanned Outputs'!$R$4:$R$500)</f>
        <v>0</v>
      </c>
      <c r="AJ63" s="5">
        <f ca="1">SUMIF(INDIRECT("'Output 1'!$H$4:$H$"&amp;$C$4),Analysis!AG63,INDIRECT("'Output 1'!$Y$4:$Y$"&amp;$C$4))
+SUMIF(INDIRECT("'Output 2'!$H$4:$H$"&amp;$C$5),Analysis!AG63,INDIRECT("'Output 2'!$Y$4:$Y$"&amp;$C$5))
+SUMIF(INDIRECT("'Output 3'!$H$4:$H$"&amp;$C$6),Analysis!AG63,INDIRECT("'Output 3'!$Y$4:$Y$"&amp;$C$6))
+SUMIF(INDIRECT("'Output 4'!$H$4:$H$"&amp;$C$7),Analysis!AG63,INDIRECT("'Output 4'!$Y$4:$Y$"&amp;$C$7))
+SUMIF('Unplanned Outputs'!$E$4:$E$500,Analysis!AG63,'Unplanned Outputs'!$V$4:$V$500)</f>
        <v>0</v>
      </c>
    </row>
    <row r="64" spans="17:36">
      <c r="Q64" s="31" t="s">
        <v>658</v>
      </c>
      <c r="R64" s="5">
        <f ca="1">SUMIF(INDIRECT("'Output 1'!$H$4:$H$"&amp;$C$4),Analysis!Q64,INDIRECT("'Output 1'!$m$4:$m$"&amp;$C$4))
+SUMIF(INDIRECT("'Output 2'!$H$4:$H$"&amp;$C$5),Analysis!Q64,INDIRECT("'Output 2'!$m$4:$m$"&amp;$C$5))
+SUMIF(INDIRECT("'Output 3'!$H$4:$H$"&amp;$C$6),Analysis!Q64,INDIRECT("'Output 3'!$m$4:$m$"&amp;$C$6))
+SUMIF(INDIRECT("'Output 4'!$H$4:$H$"&amp;$C$7),Analysis!Q64,INDIRECT("'Output 4'!$m$4:$m$"&amp;$C$7))</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9"/>
        <v>0</v>
      </c>
      <c r="AA64" s="37">
        <f t="shared" si="10"/>
        <v>0</v>
      </c>
      <c r="AB64" s="52">
        <f t="shared" ca="1" si="11"/>
        <v>0</v>
      </c>
      <c r="AC64" s="61">
        <f ca="1">SUMIF(INDIRECT("'Output 1'!$H$5:$H$"&amp;$C$4),Analysis!$Q64,INDIRECT("'Output 1'!$F$5:$F$"&amp;$C$4))
+SUMIF(INDIRECT("'Output 2'!$H$5:$H$"&amp;$C$5),Analysis!$Q64,INDIRECT("'Output 2'!$F$5:$F$"&amp;$C$5))
+SUMIF(INDIRECT("'Output 3'!$H$5:$H$"&amp;$C$6),Analysis!$Q64,INDIRECT("'Output 3'!$F$5:$F$"&amp;$C$6))
+SUMIF(INDIRECT("'Output 4'!$H$5:$H$"&amp;$C$7),Analysis!$Q64,INDIRECT("'Output 4'!$F$5:$F$"&amp;$C$7))</f>
        <v>0</v>
      </c>
      <c r="AG64" s="31" t="s">
        <v>658</v>
      </c>
      <c r="AH64" s="5">
        <f ca="1">SUMIF(INDIRECT("'Output 1'!$H$4:$H$"&amp;$C$4),Analysis!AG64,INDIRECT("'Output 1'!$m$4:$m$"&amp;$C$4))+SUMIF(INDIRECT("'Output 1'!$H$4:$H$"&amp;$C$4),Analysis!AG64,INDIRECT("'Output 1'!$q$4:$q$"&amp;$C$4))
+SUMIF(INDIRECT("'Output 2'!$H$4:$H$"&amp;$C$5),Analysis!AG64,INDIRECT("'Output 2'!$m$4:$m$"&amp;$C$5))+SUMIF(INDIRECT("'Output 2'!$H$4:$H$"&amp;$C$5),Analysis!AG64,INDIRECT("'Output 2'!$q$4:$q$"&amp;$C$5))
+SUMIF(INDIRECT("'Output 3'!$H$4:$H$"&amp;$C$6),Analysis!AG64,INDIRECT("'Output 3'!$m$4:$m$"&amp;$C$6))+SUMIF(INDIRECT("'Output 3'!$H$4:$H$"&amp;$C$6),Analysis!AG64,INDIRECT("'Output 3'!$q$4:$q$"&amp;$C$6))
+SUMIF(INDIRECT("'Output 4'!$H$4:$H$"&amp;$C$7),Analysis!AG64,INDIRECT("'Output 4'!$m$4:$m$"&amp;$C$7))+SUMIF(INDIRECT("'Output 4'!$H$4:$H$"&amp;$C$7),Analysis!AG64,INDIRECT("'Output 4'!$q$4:$q$"&amp;$C$7))
+SUMIF('Unplanned Outputs'!$E$4:$E$500,Analysis!Q64,'Unplanned Outputs'!$J$4:$J$500)+SUMIF('Unplanned Outputs'!$E$4:$E$500,Analysis!Q64,'Unplanned Outputs'!$N$4:$N$500)</f>
        <v>0</v>
      </c>
      <c r="AI64" s="5">
        <f ca="1">SUMIF(INDIRECT("'Output 1'!$H$4:$H$"&amp;$C$4),Analysis!AG64,INDIRECT("'Output 1'!$U$4:$U$"&amp;$C$4))
+SUMIF(INDIRECT("'Output 2'!$H$4:$H$"&amp;$C$5),Analysis!AG64,INDIRECT("'Output 2'!$U$4:$U$"&amp;$C$5))
+SUMIF(INDIRECT("'Output 3'!$H$4:$H$"&amp;$C$6),Analysis!AG64,INDIRECT("'Output 3'!$U$4:$U$"&amp;$C$6))
+SUMIF(INDIRECT("'Output 4'!$H$4:$H$"&amp;$C$7),Analysis!AG64,INDIRECT("'Output 4'!$U$4:$U$"&amp;$C$7))
+SUMIF('Unplanned Outputs'!$E$4:$E$500,Analysis!AG64,'Unplanned Outputs'!$R$4:$R$500)</f>
        <v>0</v>
      </c>
      <c r="AJ64" s="5">
        <f ca="1">SUMIF(INDIRECT("'Output 1'!$H$4:$H$"&amp;$C$4),Analysis!AG64,INDIRECT("'Output 1'!$Y$4:$Y$"&amp;$C$4))
+SUMIF(INDIRECT("'Output 2'!$H$4:$H$"&amp;$C$5),Analysis!AG64,INDIRECT("'Output 2'!$Y$4:$Y$"&amp;$C$5))
+SUMIF(INDIRECT("'Output 3'!$H$4:$H$"&amp;$C$6),Analysis!AG64,INDIRECT("'Output 3'!$Y$4:$Y$"&amp;$C$6))
+SUMIF(INDIRECT("'Output 4'!$H$4:$H$"&amp;$C$7),Analysis!AG64,INDIRECT("'Output 4'!$Y$4:$Y$"&amp;$C$7))
+SUMIF('Unplanned Outputs'!$E$4:$E$500,Analysis!AG64,'Unplanned Outputs'!$V$4:$V$500)</f>
        <v>0</v>
      </c>
    </row>
    <row r="65" spans="17:36">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9"/>
        <v>0</v>
      </c>
      <c r="AA65" s="37">
        <f t="shared" si="10"/>
        <v>0</v>
      </c>
      <c r="AB65" s="52">
        <f t="shared" ca="1" si="11"/>
        <v>0</v>
      </c>
      <c r="AC65" s="61">
        <f ca="1">SUMIF(INDIRECT("'Output 1'!$H$5:$H$"&amp;$C$4),Analysis!$Q65,INDIRECT("'Output 1'!$F$5:$F$"&amp;$C$4))
+SUMIF(INDIRECT("'Output 2'!$H$5:$H$"&amp;$C$5),Analysis!$Q65,INDIRECT("'Output 2'!$F$5:$F$"&amp;$C$5))
+SUMIF(INDIRECT("'Output 3'!$H$5:$H$"&amp;$C$6),Analysis!$Q65,INDIRECT("'Output 3'!$F$5:$F$"&amp;$C$6))
+SUMIF(INDIRECT("'Output 4'!$H$5:$H$"&amp;$C$7),Analysis!$Q65,INDIRECT("'Output 4'!$F$5:$F$"&amp;$C$7))</f>
        <v>0</v>
      </c>
      <c r="AG65" s="31">
        <v>5.2</v>
      </c>
      <c r="AH65" s="5">
        <f ca="1">SUMIF(INDIRECT("'Output 1'!$H$4:$H$"&amp;$C$4),Analysis!AG65,INDIRECT("'Output 1'!$m$4:$m$"&amp;$C$4))+SUMIF(INDIRECT("'Output 1'!$H$4:$H$"&amp;$C$4),Analysis!AG65,INDIRECT("'Output 1'!$q$4:$q$"&amp;$C$4))
+SUMIF(INDIRECT("'Output 2'!$H$4:$H$"&amp;$C$5),Analysis!AG65,INDIRECT("'Output 2'!$m$4:$m$"&amp;$C$5))+SUMIF(INDIRECT("'Output 2'!$H$4:$H$"&amp;$C$5),Analysis!AG65,INDIRECT("'Output 2'!$q$4:$q$"&amp;$C$5))
+SUMIF(INDIRECT("'Output 3'!$H$4:$H$"&amp;$C$6),Analysis!AG65,INDIRECT("'Output 3'!$m$4:$m$"&amp;$C$6))+SUMIF(INDIRECT("'Output 3'!$H$4:$H$"&amp;$C$6),Analysis!AG65,INDIRECT("'Output 3'!$q$4:$q$"&amp;$C$6))
+SUMIF(INDIRECT("'Output 4'!$H$4:$H$"&amp;$C$7),Analysis!AG65,INDIRECT("'Output 4'!$m$4:$m$"&amp;$C$7))+SUMIF(INDIRECT("'Output 4'!$H$4:$H$"&amp;$C$7),Analysis!AG65,INDIRECT("'Output 4'!$q$4:$q$"&amp;$C$7))
+SUMIF('Unplanned Outputs'!$E$4:$E$500,Analysis!Q65,'Unplanned Outputs'!$J$4:$J$500)+SUMIF('Unplanned Outputs'!$E$4:$E$500,Analysis!Q65,'Unplanned Outputs'!$N$4:$N$500)</f>
        <v>0</v>
      </c>
      <c r="AI65" s="5">
        <f ca="1">SUMIF(INDIRECT("'Output 1'!$H$4:$H$"&amp;$C$4),Analysis!AG65,INDIRECT("'Output 1'!$U$4:$U$"&amp;$C$4))
+SUMIF(INDIRECT("'Output 2'!$H$4:$H$"&amp;$C$5),Analysis!AG65,INDIRECT("'Output 2'!$U$4:$U$"&amp;$C$5))
+SUMIF(INDIRECT("'Output 3'!$H$4:$H$"&amp;$C$6),Analysis!AG65,INDIRECT("'Output 3'!$U$4:$U$"&amp;$C$6))
+SUMIF(INDIRECT("'Output 4'!$H$4:$H$"&amp;$C$7),Analysis!AG65,INDIRECT("'Output 4'!$U$4:$U$"&amp;$C$7))
+SUMIF('Unplanned Outputs'!$E$4:$E$500,Analysis!AG65,'Unplanned Outputs'!$R$4:$R$500)</f>
        <v>0</v>
      </c>
      <c r="AJ65" s="5">
        <f ca="1">SUMIF(INDIRECT("'Output 1'!$H$4:$H$"&amp;$C$4),Analysis!AG65,INDIRECT("'Output 1'!$Y$4:$Y$"&amp;$C$4))
+SUMIF(INDIRECT("'Output 2'!$H$4:$H$"&amp;$C$5),Analysis!AG65,INDIRECT("'Output 2'!$Y$4:$Y$"&amp;$C$5))
+SUMIF(INDIRECT("'Output 3'!$H$4:$H$"&amp;$C$6),Analysis!AG65,INDIRECT("'Output 3'!$Y$4:$Y$"&amp;$C$6))
+SUMIF(INDIRECT("'Output 4'!$H$4:$H$"&amp;$C$7),Analysis!AG65,INDIRECT("'Output 4'!$Y$4:$Y$"&amp;$C$7))
+SUMIF('Unplanned Outputs'!$E$4:$E$500,Analysis!AG65,'Unplanned Outputs'!$V$4:$V$500)</f>
        <v>0</v>
      </c>
    </row>
    <row r="66" spans="17:36">
      <c r="Q66" s="31" t="s">
        <v>659</v>
      </c>
      <c r="R66" s="5">
        <f ca="1">SUMIF(INDIRECT("'Output 1'!$H$4:$H$"&amp;$C$4),Analysis!Q66,INDIRECT("'Output 1'!$m$4:$m$"&amp;$C$4))
+SUMIF(INDIRECT("'Output 2'!$H$4:$H$"&amp;$C$5),Analysis!Q66,INDIRECT("'Output 2'!$m$4:$m$"&amp;$C$5))
+SUMIF(INDIRECT("'Output 3'!$H$4:$H$"&amp;$C$6),Analysis!Q66,INDIRECT("'Output 3'!$m$4:$m$"&amp;$C$6))
+SUMIF(INDIRECT("'Output 4'!$H$4:$H$"&amp;$C$7),Analysis!Q66,INDIRECT("'Output 4'!$m$4:$m$"&amp;$C$7))</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9"/>
        <v>0</v>
      </c>
      <c r="AA66" s="37">
        <f t="shared" si="10"/>
        <v>0</v>
      </c>
      <c r="AB66" s="52">
        <f t="shared" ca="1" si="11"/>
        <v>0</v>
      </c>
      <c r="AC66" s="61">
        <f ca="1">SUMIF(INDIRECT("'Output 1'!$H$5:$H$"&amp;$C$4),Analysis!$Q66,INDIRECT("'Output 1'!$F$5:$F$"&amp;$C$4))
+SUMIF(INDIRECT("'Output 2'!$H$5:$H$"&amp;$C$5),Analysis!$Q66,INDIRECT("'Output 2'!$F$5:$F$"&amp;$C$5))
+SUMIF(INDIRECT("'Output 3'!$H$5:$H$"&amp;$C$6),Analysis!$Q66,INDIRECT("'Output 3'!$F$5:$F$"&amp;$C$6))
+SUMIF(INDIRECT("'Output 4'!$H$5:$H$"&amp;$C$7),Analysis!$Q66,INDIRECT("'Output 4'!$F$5:$F$"&amp;$C$7))</f>
        <v>0</v>
      </c>
      <c r="AG66" s="31" t="s">
        <v>659</v>
      </c>
      <c r="AH66" s="5">
        <f ca="1">SUMIF(INDIRECT("'Output 1'!$H$4:$H$"&amp;$C$4),Analysis!AG66,INDIRECT("'Output 1'!$m$4:$m$"&amp;$C$4))+SUMIF(INDIRECT("'Output 1'!$H$4:$H$"&amp;$C$4),Analysis!AG66,INDIRECT("'Output 1'!$q$4:$q$"&amp;$C$4))
+SUMIF(INDIRECT("'Output 2'!$H$4:$H$"&amp;$C$5),Analysis!AG66,INDIRECT("'Output 2'!$m$4:$m$"&amp;$C$5))+SUMIF(INDIRECT("'Output 2'!$H$4:$H$"&amp;$C$5),Analysis!AG66,INDIRECT("'Output 2'!$q$4:$q$"&amp;$C$5))
+SUMIF(INDIRECT("'Output 3'!$H$4:$H$"&amp;$C$6),Analysis!AG66,INDIRECT("'Output 3'!$m$4:$m$"&amp;$C$6))+SUMIF(INDIRECT("'Output 3'!$H$4:$H$"&amp;$C$6),Analysis!AG66,INDIRECT("'Output 3'!$q$4:$q$"&amp;$C$6))
+SUMIF(INDIRECT("'Output 4'!$H$4:$H$"&amp;$C$7),Analysis!AG66,INDIRECT("'Output 4'!$m$4:$m$"&amp;$C$7))+SUMIF(INDIRECT("'Output 4'!$H$4:$H$"&amp;$C$7),Analysis!AG66,INDIRECT("'Output 4'!$q$4:$q$"&amp;$C$7))
+SUMIF('Unplanned Outputs'!$E$4:$E$500,Analysis!Q66,'Unplanned Outputs'!$J$4:$J$500)+SUMIF('Unplanned Outputs'!$E$4:$E$500,Analysis!Q66,'Unplanned Outputs'!$N$4:$N$500)</f>
        <v>0</v>
      </c>
      <c r="AI66" s="5">
        <f ca="1">SUMIF(INDIRECT("'Output 1'!$H$4:$H$"&amp;$C$4),Analysis!AG66,INDIRECT("'Output 1'!$U$4:$U$"&amp;$C$4))
+SUMIF(INDIRECT("'Output 2'!$H$4:$H$"&amp;$C$5),Analysis!AG66,INDIRECT("'Output 2'!$U$4:$U$"&amp;$C$5))
+SUMIF(INDIRECT("'Output 3'!$H$4:$H$"&amp;$C$6),Analysis!AG66,INDIRECT("'Output 3'!$U$4:$U$"&amp;$C$6))
+SUMIF(INDIRECT("'Output 4'!$H$4:$H$"&amp;$C$7),Analysis!AG66,INDIRECT("'Output 4'!$U$4:$U$"&amp;$C$7))
+SUMIF('Unplanned Outputs'!$E$4:$E$500,Analysis!AG66,'Unplanned Outputs'!$R$4:$R$500)</f>
        <v>0</v>
      </c>
      <c r="AJ66" s="5">
        <f ca="1">SUMIF(INDIRECT("'Output 1'!$H$4:$H$"&amp;$C$4),Analysis!AG66,INDIRECT("'Output 1'!$Y$4:$Y$"&amp;$C$4))
+SUMIF(INDIRECT("'Output 2'!$H$4:$H$"&amp;$C$5),Analysis!AG66,INDIRECT("'Output 2'!$Y$4:$Y$"&amp;$C$5))
+SUMIF(INDIRECT("'Output 3'!$H$4:$H$"&amp;$C$6),Analysis!AG66,INDIRECT("'Output 3'!$Y$4:$Y$"&amp;$C$6))
+SUMIF(INDIRECT("'Output 4'!$H$4:$H$"&amp;$C$7),Analysis!AG66,INDIRECT("'Output 4'!$Y$4:$Y$"&amp;$C$7))
+SUMIF('Unplanned Outputs'!$E$4:$E$500,Analysis!AG66,'Unplanned Outputs'!$V$4:$V$500)</f>
        <v>0</v>
      </c>
    </row>
    <row r="67" spans="17:36">
      <c r="Q67" s="31" t="s">
        <v>660</v>
      </c>
      <c r="R67" s="5">
        <f ca="1">SUMIF(INDIRECT("'Output 1'!$H$4:$H$"&amp;$C$4),Analysis!Q67,INDIRECT("'Output 1'!$m$4:$m$"&amp;$C$4))
+SUMIF(INDIRECT("'Output 2'!$H$4:$H$"&amp;$C$5),Analysis!Q67,INDIRECT("'Output 2'!$m$4:$m$"&amp;$C$5))
+SUMIF(INDIRECT("'Output 3'!$H$4:$H$"&amp;$C$6),Analysis!Q67,INDIRECT("'Output 3'!$m$4:$m$"&amp;$C$6))
+SUMIF(INDIRECT("'Output 4'!$H$4:$H$"&amp;$C$7),Analysis!Q67,INDIRECT("'Output 4'!$m$4:$m$"&amp;$C$7))</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9"/>
        <v>0</v>
      </c>
      <c r="AA67" s="37">
        <f t="shared" si="10"/>
        <v>0</v>
      </c>
      <c r="AB67" s="52">
        <f t="shared" ca="1" si="11"/>
        <v>0</v>
      </c>
      <c r="AC67" s="61">
        <f ca="1">SUMIF(INDIRECT("'Output 1'!$H$5:$H$"&amp;$C$4),Analysis!$Q67,INDIRECT("'Output 1'!$F$5:$F$"&amp;$C$4))
+SUMIF(INDIRECT("'Output 2'!$H$5:$H$"&amp;$C$5),Analysis!$Q67,INDIRECT("'Output 2'!$F$5:$F$"&amp;$C$5))
+SUMIF(INDIRECT("'Output 3'!$H$5:$H$"&amp;$C$6),Analysis!$Q67,INDIRECT("'Output 3'!$F$5:$F$"&amp;$C$6))
+SUMIF(INDIRECT("'Output 4'!$H$5:$H$"&amp;$C$7),Analysis!$Q67,INDIRECT("'Output 4'!$F$5:$F$"&amp;$C$7))</f>
        <v>0</v>
      </c>
      <c r="AG67" s="31" t="s">
        <v>660</v>
      </c>
      <c r="AH67" s="5">
        <f ca="1">SUMIF(INDIRECT("'Output 1'!$H$4:$H$"&amp;$C$4),Analysis!AG67,INDIRECT("'Output 1'!$m$4:$m$"&amp;$C$4))+SUMIF(INDIRECT("'Output 1'!$H$4:$H$"&amp;$C$4),Analysis!AG67,INDIRECT("'Output 1'!$q$4:$q$"&amp;$C$4))
+SUMIF(INDIRECT("'Output 2'!$H$4:$H$"&amp;$C$5),Analysis!AG67,INDIRECT("'Output 2'!$m$4:$m$"&amp;$C$5))+SUMIF(INDIRECT("'Output 2'!$H$4:$H$"&amp;$C$5),Analysis!AG67,INDIRECT("'Output 2'!$q$4:$q$"&amp;$C$5))
+SUMIF(INDIRECT("'Output 3'!$H$4:$H$"&amp;$C$6),Analysis!AG67,INDIRECT("'Output 3'!$m$4:$m$"&amp;$C$6))+SUMIF(INDIRECT("'Output 3'!$H$4:$H$"&amp;$C$6),Analysis!AG67,INDIRECT("'Output 3'!$q$4:$q$"&amp;$C$6))
+SUMIF(INDIRECT("'Output 4'!$H$4:$H$"&amp;$C$7),Analysis!AG67,INDIRECT("'Output 4'!$m$4:$m$"&amp;$C$7))+SUMIF(INDIRECT("'Output 4'!$H$4:$H$"&amp;$C$7),Analysis!AG67,INDIRECT("'Output 4'!$q$4:$q$"&amp;$C$7))
+SUMIF('Unplanned Outputs'!$E$4:$E$500,Analysis!Q67,'Unplanned Outputs'!$J$4:$J$500)+SUMIF('Unplanned Outputs'!$E$4:$E$500,Analysis!Q67,'Unplanned Outputs'!$N$4:$N$500)</f>
        <v>0</v>
      </c>
      <c r="AI67" s="5">
        <f ca="1">SUMIF(INDIRECT("'Output 1'!$H$4:$H$"&amp;$C$4),Analysis!AG67,INDIRECT("'Output 1'!$U$4:$U$"&amp;$C$4))
+SUMIF(INDIRECT("'Output 2'!$H$4:$H$"&amp;$C$5),Analysis!AG67,INDIRECT("'Output 2'!$U$4:$U$"&amp;$C$5))
+SUMIF(INDIRECT("'Output 3'!$H$4:$H$"&amp;$C$6),Analysis!AG67,INDIRECT("'Output 3'!$U$4:$U$"&amp;$C$6))
+SUMIF(INDIRECT("'Output 4'!$H$4:$H$"&amp;$C$7),Analysis!AG67,INDIRECT("'Output 4'!$U$4:$U$"&amp;$C$7))
+SUMIF('Unplanned Outputs'!$E$4:$E$500,Analysis!AG67,'Unplanned Outputs'!$R$4:$R$500)</f>
        <v>0</v>
      </c>
      <c r="AJ67" s="5">
        <f ca="1">SUMIF(INDIRECT("'Output 1'!$H$4:$H$"&amp;$C$4),Analysis!AG67,INDIRECT("'Output 1'!$Y$4:$Y$"&amp;$C$4))
+SUMIF(INDIRECT("'Output 2'!$H$4:$H$"&amp;$C$5),Analysis!AG67,INDIRECT("'Output 2'!$Y$4:$Y$"&amp;$C$5))
+SUMIF(INDIRECT("'Output 3'!$H$4:$H$"&amp;$C$6),Analysis!AG67,INDIRECT("'Output 3'!$Y$4:$Y$"&amp;$C$6))
+SUMIF(INDIRECT("'Output 4'!$H$4:$H$"&amp;$C$7),Analysis!AG67,INDIRECT("'Output 4'!$Y$4:$Y$"&amp;$C$7))
+SUMIF('Unplanned Outputs'!$E$4:$E$500,Analysis!AG67,'Unplanned Outputs'!$V$4:$V$500)</f>
        <v>0</v>
      </c>
    </row>
    <row r="68" spans="17:36">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2">SUM(R68:T68)</f>
        <v>0</v>
      </c>
      <c r="AA68" s="37">
        <f t="shared" ref="AA68:AA80" si="13">SUM(V68:X68)</f>
        <v>0</v>
      </c>
      <c r="AB68" s="52">
        <f t="shared" ref="AB68:AB80" ca="1" si="14">AA68+Z68</f>
        <v>0</v>
      </c>
      <c r="AC68" s="61">
        <f ca="1">SUMIF(INDIRECT("'Output 1'!$H$5:$H$"&amp;$C$4),Analysis!$Q68,INDIRECT("'Output 1'!$F$5:$F$"&amp;$C$4))
+SUMIF(INDIRECT("'Output 2'!$H$5:$H$"&amp;$C$5),Analysis!$Q68,INDIRECT("'Output 2'!$F$5:$F$"&amp;$C$5))
+SUMIF(INDIRECT("'Output 3'!$H$5:$H$"&amp;$C$6),Analysis!$Q68,INDIRECT("'Output 3'!$F$5:$F$"&amp;$C$6))
+SUMIF(INDIRECT("'Output 4'!$H$5:$H$"&amp;$C$7),Analysis!$Q68,INDIRECT("'Output 4'!$F$5:$F$"&amp;$C$7))</f>
        <v>0</v>
      </c>
      <c r="AG68" s="31">
        <v>5.3</v>
      </c>
      <c r="AH68" s="5">
        <f ca="1">SUMIF(INDIRECT("'Output 1'!$H$4:$H$"&amp;$C$4),Analysis!AG68,INDIRECT("'Output 1'!$m$4:$m$"&amp;$C$4))+SUMIF(INDIRECT("'Output 1'!$H$4:$H$"&amp;$C$4),Analysis!AG68,INDIRECT("'Output 1'!$q$4:$q$"&amp;$C$4))
+SUMIF(INDIRECT("'Output 2'!$H$4:$H$"&amp;$C$5),Analysis!AG68,INDIRECT("'Output 2'!$m$4:$m$"&amp;$C$5))+SUMIF(INDIRECT("'Output 2'!$H$4:$H$"&amp;$C$5),Analysis!AG68,INDIRECT("'Output 2'!$q$4:$q$"&amp;$C$5))
+SUMIF(INDIRECT("'Output 3'!$H$4:$H$"&amp;$C$6),Analysis!AG68,INDIRECT("'Output 3'!$m$4:$m$"&amp;$C$6))+SUMIF(INDIRECT("'Output 3'!$H$4:$H$"&amp;$C$6),Analysis!AG68,INDIRECT("'Output 3'!$q$4:$q$"&amp;$C$6))
+SUMIF(INDIRECT("'Output 4'!$H$4:$H$"&amp;$C$7),Analysis!AG68,INDIRECT("'Output 4'!$m$4:$m$"&amp;$C$7))+SUMIF(INDIRECT("'Output 4'!$H$4:$H$"&amp;$C$7),Analysis!AG68,INDIRECT("'Output 4'!$q$4:$q$"&amp;$C$7))
+SUMIF('Unplanned Outputs'!$E$4:$E$500,Analysis!Q68,'Unplanned Outputs'!$J$4:$J$500)+SUMIF('Unplanned Outputs'!$E$4:$E$500,Analysis!Q68,'Unplanned Outputs'!$N$4:$N$500)</f>
        <v>0</v>
      </c>
      <c r="AI68" s="5">
        <f ca="1">SUMIF(INDIRECT("'Output 1'!$H$4:$H$"&amp;$C$4),Analysis!AG68,INDIRECT("'Output 1'!$U$4:$U$"&amp;$C$4))
+SUMIF(INDIRECT("'Output 2'!$H$4:$H$"&amp;$C$5),Analysis!AG68,INDIRECT("'Output 2'!$U$4:$U$"&amp;$C$5))
+SUMIF(INDIRECT("'Output 3'!$H$4:$H$"&amp;$C$6),Analysis!AG68,INDIRECT("'Output 3'!$U$4:$U$"&amp;$C$6))
+SUMIF(INDIRECT("'Output 4'!$H$4:$H$"&amp;$C$7),Analysis!AG68,INDIRECT("'Output 4'!$U$4:$U$"&amp;$C$7))
+SUMIF('Unplanned Outputs'!$E$4:$E$500,Analysis!AG68,'Unplanned Outputs'!$R$4:$R$500)</f>
        <v>0</v>
      </c>
      <c r="AJ68" s="5">
        <f ca="1">SUMIF(INDIRECT("'Output 1'!$H$4:$H$"&amp;$C$4),Analysis!AG68,INDIRECT("'Output 1'!$Y$4:$Y$"&amp;$C$4))
+SUMIF(INDIRECT("'Output 2'!$H$4:$H$"&amp;$C$5),Analysis!AG68,INDIRECT("'Output 2'!$Y$4:$Y$"&amp;$C$5))
+SUMIF(INDIRECT("'Output 3'!$H$4:$H$"&amp;$C$6),Analysis!AG68,INDIRECT("'Output 3'!$Y$4:$Y$"&amp;$C$6))
+SUMIF(INDIRECT("'Output 4'!$H$4:$H$"&amp;$C$7),Analysis!AG68,INDIRECT("'Output 4'!$Y$4:$Y$"&amp;$C$7))
+SUMIF('Unplanned Outputs'!$E$4:$E$500,Analysis!AG68,'Unplanned Outputs'!$V$4:$V$500)</f>
        <v>0</v>
      </c>
    </row>
    <row r="69" spans="17:36">
      <c r="Q69" s="31" t="s">
        <v>661</v>
      </c>
      <c r="R69" s="5">
        <f ca="1">SUMIF(INDIRECT("'Output 1'!$H$4:$H$"&amp;$C$4),Analysis!Q69,INDIRECT("'Output 1'!$m$4:$m$"&amp;$C$4))
+SUMIF(INDIRECT("'Output 2'!$H$4:$H$"&amp;$C$5),Analysis!Q69,INDIRECT("'Output 2'!$m$4:$m$"&amp;$C$5))
+SUMIF(INDIRECT("'Output 3'!$H$4:$H$"&amp;$C$6),Analysis!Q69,INDIRECT("'Output 3'!$m$4:$m$"&amp;$C$6))
+SUMIF(INDIRECT("'Output 4'!$H$4:$H$"&amp;$C$7),Analysis!Q69,INDIRECT("'Output 4'!$m$4:$m$"&amp;$C$7))</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2"/>
        <v>0</v>
      </c>
      <c r="AA69" s="37">
        <f t="shared" si="13"/>
        <v>0</v>
      </c>
      <c r="AB69" s="52">
        <f t="shared" ca="1" si="14"/>
        <v>0</v>
      </c>
      <c r="AC69" s="61">
        <f ca="1">SUMIF(INDIRECT("'Output 1'!$H$5:$H$"&amp;$C$4),Analysis!$Q69,INDIRECT("'Output 1'!$F$5:$F$"&amp;$C$4))
+SUMIF(INDIRECT("'Output 2'!$H$5:$H$"&amp;$C$5),Analysis!$Q69,INDIRECT("'Output 2'!$F$5:$F$"&amp;$C$5))
+SUMIF(INDIRECT("'Output 3'!$H$5:$H$"&amp;$C$6),Analysis!$Q69,INDIRECT("'Output 3'!$F$5:$F$"&amp;$C$6))
+SUMIF(INDIRECT("'Output 4'!$H$5:$H$"&amp;$C$7),Analysis!$Q69,INDIRECT("'Output 4'!$F$5:$F$"&amp;$C$7))</f>
        <v>0</v>
      </c>
      <c r="AG69" s="31" t="s">
        <v>661</v>
      </c>
      <c r="AH69" s="5">
        <f ca="1">SUMIF(INDIRECT("'Output 1'!$H$4:$H$"&amp;$C$4),Analysis!AG69,INDIRECT("'Output 1'!$m$4:$m$"&amp;$C$4))+SUMIF(INDIRECT("'Output 1'!$H$4:$H$"&amp;$C$4),Analysis!AG69,INDIRECT("'Output 1'!$q$4:$q$"&amp;$C$4))
+SUMIF(INDIRECT("'Output 2'!$H$4:$H$"&amp;$C$5),Analysis!AG69,INDIRECT("'Output 2'!$m$4:$m$"&amp;$C$5))+SUMIF(INDIRECT("'Output 2'!$H$4:$H$"&amp;$C$5),Analysis!AG69,INDIRECT("'Output 2'!$q$4:$q$"&amp;$C$5))
+SUMIF(INDIRECT("'Output 3'!$H$4:$H$"&amp;$C$6),Analysis!AG69,INDIRECT("'Output 3'!$m$4:$m$"&amp;$C$6))+SUMIF(INDIRECT("'Output 3'!$H$4:$H$"&amp;$C$6),Analysis!AG69,INDIRECT("'Output 3'!$q$4:$q$"&amp;$C$6))
+SUMIF(INDIRECT("'Output 4'!$H$4:$H$"&amp;$C$7),Analysis!AG69,INDIRECT("'Output 4'!$m$4:$m$"&amp;$C$7))+SUMIF(INDIRECT("'Output 4'!$H$4:$H$"&amp;$C$7),Analysis!AG69,INDIRECT("'Output 4'!$q$4:$q$"&amp;$C$7))
+SUMIF('Unplanned Outputs'!$E$4:$E$500,Analysis!Q69,'Unplanned Outputs'!$J$4:$J$500)+SUMIF('Unplanned Outputs'!$E$4:$E$500,Analysis!Q69,'Unplanned Outputs'!$N$4:$N$500)</f>
        <v>0</v>
      </c>
      <c r="AI69" s="5">
        <f ca="1">SUMIF(INDIRECT("'Output 1'!$H$4:$H$"&amp;$C$4),Analysis!AG69,INDIRECT("'Output 1'!$U$4:$U$"&amp;$C$4))
+SUMIF(INDIRECT("'Output 2'!$H$4:$H$"&amp;$C$5),Analysis!AG69,INDIRECT("'Output 2'!$U$4:$U$"&amp;$C$5))
+SUMIF(INDIRECT("'Output 3'!$H$4:$H$"&amp;$C$6),Analysis!AG69,INDIRECT("'Output 3'!$U$4:$U$"&amp;$C$6))
+SUMIF(INDIRECT("'Output 4'!$H$4:$H$"&amp;$C$7),Analysis!AG69,INDIRECT("'Output 4'!$U$4:$U$"&amp;$C$7))
+SUMIF('Unplanned Outputs'!$E$4:$E$500,Analysis!AG69,'Unplanned Outputs'!$R$4:$R$500)</f>
        <v>0</v>
      </c>
      <c r="AJ69" s="5">
        <f ca="1">SUMIF(INDIRECT("'Output 1'!$H$4:$H$"&amp;$C$4),Analysis!AG69,INDIRECT("'Output 1'!$Y$4:$Y$"&amp;$C$4))
+SUMIF(INDIRECT("'Output 2'!$H$4:$H$"&amp;$C$5),Analysis!AG69,INDIRECT("'Output 2'!$Y$4:$Y$"&amp;$C$5))
+SUMIF(INDIRECT("'Output 3'!$H$4:$H$"&amp;$C$6),Analysis!AG69,INDIRECT("'Output 3'!$Y$4:$Y$"&amp;$C$6))
+SUMIF(INDIRECT("'Output 4'!$H$4:$H$"&amp;$C$7),Analysis!AG69,INDIRECT("'Output 4'!$Y$4:$Y$"&amp;$C$7))
+SUMIF('Unplanned Outputs'!$E$4:$E$500,Analysis!AG69,'Unplanned Outputs'!$V$4:$V$500)</f>
        <v>0</v>
      </c>
    </row>
    <row r="70" spans="17:36">
      <c r="Q70" s="31" t="s">
        <v>662</v>
      </c>
      <c r="R70" s="5">
        <f ca="1">SUMIF(INDIRECT("'Output 1'!$H$4:$H$"&amp;$C$4),Analysis!Q70,INDIRECT("'Output 1'!$m$4:$m$"&amp;$C$4))
+SUMIF(INDIRECT("'Output 2'!$H$4:$H$"&amp;$C$5),Analysis!Q70,INDIRECT("'Output 2'!$m$4:$m$"&amp;$C$5))
+SUMIF(INDIRECT("'Output 3'!$H$4:$H$"&amp;$C$6),Analysis!Q70,INDIRECT("'Output 3'!$m$4:$m$"&amp;$C$6))
+SUMIF(INDIRECT("'Output 4'!$H$4:$H$"&amp;$C$7),Analysis!Q70,INDIRECT("'Output 4'!$m$4:$m$"&amp;$C$7))</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2"/>
        <v>0</v>
      </c>
      <c r="AA70" s="37">
        <f t="shared" si="13"/>
        <v>0</v>
      </c>
      <c r="AB70" s="52">
        <f t="shared" ca="1" si="14"/>
        <v>0</v>
      </c>
      <c r="AC70" s="61">
        <f ca="1">SUMIF(INDIRECT("'Output 1'!$H$5:$H$"&amp;$C$4),Analysis!$Q70,INDIRECT("'Output 1'!$F$5:$F$"&amp;$C$4))
+SUMIF(INDIRECT("'Output 2'!$H$5:$H$"&amp;$C$5),Analysis!$Q70,INDIRECT("'Output 2'!$F$5:$F$"&amp;$C$5))
+SUMIF(INDIRECT("'Output 3'!$H$5:$H$"&amp;$C$6),Analysis!$Q70,INDIRECT("'Output 3'!$F$5:$F$"&amp;$C$6))
+SUMIF(INDIRECT("'Output 4'!$H$5:$H$"&amp;$C$7),Analysis!$Q70,INDIRECT("'Output 4'!$F$5:$F$"&amp;$C$7))</f>
        <v>0</v>
      </c>
      <c r="AG70" s="31" t="s">
        <v>662</v>
      </c>
      <c r="AH70" s="5">
        <f ca="1">SUMIF(INDIRECT("'Output 1'!$H$4:$H$"&amp;$C$4),Analysis!AG70,INDIRECT("'Output 1'!$m$4:$m$"&amp;$C$4))+SUMIF(INDIRECT("'Output 1'!$H$4:$H$"&amp;$C$4),Analysis!AG70,INDIRECT("'Output 1'!$q$4:$q$"&amp;$C$4))
+SUMIF(INDIRECT("'Output 2'!$H$4:$H$"&amp;$C$5),Analysis!AG70,INDIRECT("'Output 2'!$m$4:$m$"&amp;$C$5))+SUMIF(INDIRECT("'Output 2'!$H$4:$H$"&amp;$C$5),Analysis!AG70,INDIRECT("'Output 2'!$q$4:$q$"&amp;$C$5))
+SUMIF(INDIRECT("'Output 3'!$H$4:$H$"&amp;$C$6),Analysis!AG70,INDIRECT("'Output 3'!$m$4:$m$"&amp;$C$6))+SUMIF(INDIRECT("'Output 3'!$H$4:$H$"&amp;$C$6),Analysis!AG70,INDIRECT("'Output 3'!$q$4:$q$"&amp;$C$6))
+SUMIF(INDIRECT("'Output 4'!$H$4:$H$"&amp;$C$7),Analysis!AG70,INDIRECT("'Output 4'!$m$4:$m$"&amp;$C$7))+SUMIF(INDIRECT("'Output 4'!$H$4:$H$"&amp;$C$7),Analysis!AG70,INDIRECT("'Output 4'!$q$4:$q$"&amp;$C$7))
+SUMIF('Unplanned Outputs'!$E$4:$E$500,Analysis!Q70,'Unplanned Outputs'!$J$4:$J$500)+SUMIF('Unplanned Outputs'!$E$4:$E$500,Analysis!Q70,'Unplanned Outputs'!$N$4:$N$500)</f>
        <v>0</v>
      </c>
      <c r="AI70" s="5">
        <f ca="1">SUMIF(INDIRECT("'Output 1'!$H$4:$H$"&amp;$C$4),Analysis!AG70,INDIRECT("'Output 1'!$U$4:$U$"&amp;$C$4))
+SUMIF(INDIRECT("'Output 2'!$H$4:$H$"&amp;$C$5),Analysis!AG70,INDIRECT("'Output 2'!$U$4:$U$"&amp;$C$5))
+SUMIF(INDIRECT("'Output 3'!$H$4:$H$"&amp;$C$6),Analysis!AG70,INDIRECT("'Output 3'!$U$4:$U$"&amp;$C$6))
+SUMIF(INDIRECT("'Output 4'!$H$4:$H$"&amp;$C$7),Analysis!AG70,INDIRECT("'Output 4'!$U$4:$U$"&amp;$C$7))
+SUMIF('Unplanned Outputs'!$E$4:$E$500,Analysis!AG70,'Unplanned Outputs'!$R$4:$R$500)</f>
        <v>0</v>
      </c>
      <c r="AJ70" s="5">
        <f ca="1">SUMIF(INDIRECT("'Output 1'!$H$4:$H$"&amp;$C$4),Analysis!AG70,INDIRECT("'Output 1'!$Y$4:$Y$"&amp;$C$4))
+SUMIF(INDIRECT("'Output 2'!$H$4:$H$"&amp;$C$5),Analysis!AG70,INDIRECT("'Output 2'!$Y$4:$Y$"&amp;$C$5))
+SUMIF(INDIRECT("'Output 3'!$H$4:$H$"&amp;$C$6),Analysis!AG70,INDIRECT("'Output 3'!$Y$4:$Y$"&amp;$C$6))
+SUMIF(INDIRECT("'Output 4'!$H$4:$H$"&amp;$C$7),Analysis!AG70,INDIRECT("'Output 4'!$Y$4:$Y$"&amp;$C$7))
+SUMIF('Unplanned Outputs'!$E$4:$E$500,Analysis!AG70,'Unplanned Outputs'!$V$4:$V$500)</f>
        <v>0</v>
      </c>
    </row>
    <row r="71" spans="17:36">
      <c r="Q71" s="31" t="s">
        <v>663</v>
      </c>
      <c r="R71" s="5">
        <f ca="1">SUMIF(INDIRECT("'Output 1'!$H$4:$H$"&amp;$C$4),Analysis!Q71,INDIRECT("'Output 1'!$m$4:$m$"&amp;$C$4))
+SUMIF(INDIRECT("'Output 2'!$H$4:$H$"&amp;$C$5),Analysis!Q71,INDIRECT("'Output 2'!$m$4:$m$"&amp;$C$5))
+SUMIF(INDIRECT("'Output 3'!$H$4:$H$"&amp;$C$6),Analysis!Q71,INDIRECT("'Output 3'!$m$4:$m$"&amp;$C$6))
+SUMIF(INDIRECT("'Output 4'!$H$4:$H$"&amp;$C$7),Analysis!Q71,INDIRECT("'Output 4'!$m$4:$m$"&amp;$C$7))</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2"/>
        <v>0</v>
      </c>
      <c r="AA71" s="37">
        <f t="shared" si="13"/>
        <v>0</v>
      </c>
      <c r="AB71" s="52">
        <f t="shared" ca="1" si="14"/>
        <v>0</v>
      </c>
      <c r="AC71" s="61">
        <f ca="1">SUMIF(INDIRECT("'Output 1'!$H$5:$H$"&amp;$C$4),Analysis!$Q71,INDIRECT("'Output 1'!$F$5:$F$"&amp;$C$4))
+SUMIF(INDIRECT("'Output 2'!$H$5:$H$"&amp;$C$5),Analysis!$Q71,INDIRECT("'Output 2'!$F$5:$F$"&amp;$C$5))
+SUMIF(INDIRECT("'Output 3'!$H$5:$H$"&amp;$C$6),Analysis!$Q71,INDIRECT("'Output 3'!$F$5:$F$"&amp;$C$6))
+SUMIF(INDIRECT("'Output 4'!$H$5:$H$"&amp;$C$7),Analysis!$Q71,INDIRECT("'Output 4'!$F$5:$F$"&amp;$C$7))</f>
        <v>0</v>
      </c>
      <c r="AG71" s="31" t="s">
        <v>663</v>
      </c>
      <c r="AH71" s="5">
        <f ca="1">SUMIF(INDIRECT("'Output 1'!$H$4:$H$"&amp;$C$4),Analysis!AG71,INDIRECT("'Output 1'!$m$4:$m$"&amp;$C$4))+SUMIF(INDIRECT("'Output 1'!$H$4:$H$"&amp;$C$4),Analysis!AG71,INDIRECT("'Output 1'!$q$4:$q$"&amp;$C$4))
+SUMIF(INDIRECT("'Output 2'!$H$4:$H$"&amp;$C$5),Analysis!AG71,INDIRECT("'Output 2'!$m$4:$m$"&amp;$C$5))+SUMIF(INDIRECT("'Output 2'!$H$4:$H$"&amp;$C$5),Analysis!AG71,INDIRECT("'Output 2'!$q$4:$q$"&amp;$C$5))
+SUMIF(INDIRECT("'Output 3'!$H$4:$H$"&amp;$C$6),Analysis!AG71,INDIRECT("'Output 3'!$m$4:$m$"&amp;$C$6))+SUMIF(INDIRECT("'Output 3'!$H$4:$H$"&amp;$C$6),Analysis!AG71,INDIRECT("'Output 3'!$q$4:$q$"&amp;$C$6))
+SUMIF(INDIRECT("'Output 4'!$H$4:$H$"&amp;$C$7),Analysis!AG71,INDIRECT("'Output 4'!$m$4:$m$"&amp;$C$7))+SUMIF(INDIRECT("'Output 4'!$H$4:$H$"&amp;$C$7),Analysis!AG71,INDIRECT("'Output 4'!$q$4:$q$"&amp;$C$7))
+SUMIF('Unplanned Outputs'!$E$4:$E$500,Analysis!Q71,'Unplanned Outputs'!$J$4:$J$500)+SUMIF('Unplanned Outputs'!$E$4:$E$500,Analysis!Q71,'Unplanned Outputs'!$N$4:$N$500)</f>
        <v>0</v>
      </c>
      <c r="AI71" s="5">
        <f ca="1">SUMIF(INDIRECT("'Output 1'!$H$4:$H$"&amp;$C$4),Analysis!AG71,INDIRECT("'Output 1'!$U$4:$U$"&amp;$C$4))
+SUMIF(INDIRECT("'Output 2'!$H$4:$H$"&amp;$C$5),Analysis!AG71,INDIRECT("'Output 2'!$U$4:$U$"&amp;$C$5))
+SUMIF(INDIRECT("'Output 3'!$H$4:$H$"&amp;$C$6),Analysis!AG71,INDIRECT("'Output 3'!$U$4:$U$"&amp;$C$6))
+SUMIF(INDIRECT("'Output 4'!$H$4:$H$"&amp;$C$7),Analysis!AG71,INDIRECT("'Output 4'!$U$4:$U$"&amp;$C$7))
+SUMIF('Unplanned Outputs'!$E$4:$E$500,Analysis!AG71,'Unplanned Outputs'!$R$4:$R$500)</f>
        <v>0</v>
      </c>
      <c r="AJ71" s="5">
        <f ca="1">SUMIF(INDIRECT("'Output 1'!$H$4:$H$"&amp;$C$4),Analysis!AG71,INDIRECT("'Output 1'!$Y$4:$Y$"&amp;$C$4))
+SUMIF(INDIRECT("'Output 2'!$H$4:$H$"&amp;$C$5),Analysis!AG71,INDIRECT("'Output 2'!$Y$4:$Y$"&amp;$C$5))
+SUMIF(INDIRECT("'Output 3'!$H$4:$H$"&amp;$C$6),Analysis!AG71,INDIRECT("'Output 3'!$Y$4:$Y$"&amp;$C$6))
+SUMIF(INDIRECT("'Output 4'!$H$4:$H$"&amp;$C$7),Analysis!AG71,INDIRECT("'Output 4'!$Y$4:$Y$"&amp;$C$7))
+SUMIF('Unplanned Outputs'!$E$4:$E$500,Analysis!AG71,'Unplanned Outputs'!$V$4:$V$500)</f>
        <v>0</v>
      </c>
    </row>
    <row r="72" spans="17:36">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5">SUM(R72:T72)</f>
        <v>0</v>
      </c>
      <c r="AA72" s="37">
        <f t="shared" ref="AA72:AA75" si="16">SUM(V72:X72)</f>
        <v>0</v>
      </c>
      <c r="AB72" s="52">
        <f t="shared" ref="AB72:AB75" ca="1" si="17">AA72+Z72</f>
        <v>0</v>
      </c>
      <c r="AC72" s="61">
        <f ca="1">SUMIF(INDIRECT("'Output 1'!$H$5:$H$"&amp;$C$4),Analysis!$Q72,INDIRECT("'Output 1'!$F$5:$F$"&amp;$C$4))
+SUMIF(INDIRECT("'Output 2'!$H$5:$H$"&amp;$C$5),Analysis!$Q72,INDIRECT("'Output 2'!$F$5:$F$"&amp;$C$5))
+SUMIF(INDIRECT("'Output 3'!$H$5:$H$"&amp;$C$6),Analysis!$Q72,INDIRECT("'Output 3'!$F$5:$F$"&amp;$C$6))
+SUMIF(INDIRECT("'Output 4'!$H$5:$H$"&amp;$C$7),Analysis!$Q72,INDIRECT("'Output 4'!$F$5:$F$"&amp;$C$7))</f>
        <v>0</v>
      </c>
      <c r="AG72" s="31">
        <v>6.1</v>
      </c>
      <c r="AH72" s="5">
        <f ca="1">SUMIF(INDIRECT("'Output 1'!$H$4:$H$"&amp;$C$4),Analysis!AG72,INDIRECT("'Output 1'!$m$4:$m$"&amp;$C$4))+SUMIF(INDIRECT("'Output 1'!$H$4:$H$"&amp;$C$4),Analysis!AG72,INDIRECT("'Output 1'!$q$4:$q$"&amp;$C$4))
+SUMIF(INDIRECT("'Output 2'!$H$4:$H$"&amp;$C$5),Analysis!AG72,INDIRECT("'Output 2'!$m$4:$m$"&amp;$C$5))+SUMIF(INDIRECT("'Output 2'!$H$4:$H$"&amp;$C$5),Analysis!AG72,INDIRECT("'Output 2'!$q$4:$q$"&amp;$C$5))
+SUMIF(INDIRECT("'Output 3'!$H$4:$H$"&amp;$C$6),Analysis!AG72,INDIRECT("'Output 3'!$m$4:$m$"&amp;$C$6))+SUMIF(INDIRECT("'Output 3'!$H$4:$H$"&amp;$C$6),Analysis!AG72,INDIRECT("'Output 3'!$q$4:$q$"&amp;$C$6))
+SUMIF(INDIRECT("'Output 4'!$H$4:$H$"&amp;$C$7),Analysis!AG72,INDIRECT("'Output 4'!$m$4:$m$"&amp;$C$7))+SUMIF(INDIRECT("'Output 4'!$H$4:$H$"&amp;$C$7),Analysis!AG72,INDIRECT("'Output 4'!$q$4:$q$"&amp;$C$7))
+SUMIF('Unplanned Outputs'!$E$4:$E$500,Analysis!Q72,'Unplanned Outputs'!$J$4:$J$500)+SUMIF('Unplanned Outputs'!$E$4:$E$500,Analysis!Q72,'Unplanned Outputs'!$N$4:$N$500)</f>
        <v>0</v>
      </c>
      <c r="AI72" s="5">
        <f ca="1">SUMIF(INDIRECT("'Output 1'!$H$4:$H$"&amp;$C$4),Analysis!AG72,INDIRECT("'Output 1'!$U$4:$U$"&amp;$C$4))
+SUMIF(INDIRECT("'Output 2'!$H$4:$H$"&amp;$C$5),Analysis!AG72,INDIRECT("'Output 2'!$U$4:$U$"&amp;$C$5))
+SUMIF(INDIRECT("'Output 3'!$H$4:$H$"&amp;$C$6),Analysis!AG72,INDIRECT("'Output 3'!$U$4:$U$"&amp;$C$6))
+SUMIF(INDIRECT("'Output 4'!$H$4:$H$"&amp;$C$7),Analysis!AG72,INDIRECT("'Output 4'!$U$4:$U$"&amp;$C$7))
+SUMIF('Unplanned Outputs'!$E$4:$E$500,Analysis!AG72,'Unplanned Outputs'!$R$4:$R$500)</f>
        <v>0</v>
      </c>
      <c r="AJ72" s="5">
        <f ca="1">SUMIF(INDIRECT("'Output 1'!$H$4:$H$"&amp;$C$4),Analysis!AG72,INDIRECT("'Output 1'!$Y$4:$Y$"&amp;$C$4))
+SUMIF(INDIRECT("'Output 2'!$H$4:$H$"&amp;$C$5),Analysis!AG72,INDIRECT("'Output 2'!$Y$4:$Y$"&amp;$C$5))
+SUMIF(INDIRECT("'Output 3'!$H$4:$H$"&amp;$C$6),Analysis!AG72,INDIRECT("'Output 3'!$Y$4:$Y$"&amp;$C$6))
+SUMIF(INDIRECT("'Output 4'!$H$4:$H$"&amp;$C$7),Analysis!AG72,INDIRECT("'Output 4'!$Y$4:$Y$"&amp;$C$7))
+SUMIF('Unplanned Outputs'!$E$4:$E$500,Analysis!AG72,'Unplanned Outputs'!$V$4:$V$500)</f>
        <v>0</v>
      </c>
    </row>
    <row r="73" spans="17:36">
      <c r="Q73" s="31" t="s">
        <v>664</v>
      </c>
      <c r="R73" s="5">
        <f ca="1">SUMIF(INDIRECT("'Output 1'!$H$4:$H$"&amp;$C$4),Analysis!Q73,INDIRECT("'Output 1'!$m$4:$m$"&amp;$C$4))
+SUMIF(INDIRECT("'Output 2'!$H$4:$H$"&amp;$C$5),Analysis!Q73,INDIRECT("'Output 2'!$m$4:$m$"&amp;$C$5))
+SUMIF(INDIRECT("'Output 3'!$H$4:$H$"&amp;$C$6),Analysis!Q73,INDIRECT("'Output 3'!$m$4:$m$"&amp;$C$6))
+SUMIF(INDIRECT("'Output 4'!$H$4:$H$"&amp;$C$7),Analysis!Q73,INDIRECT("'Output 4'!$m$4:$m$"&amp;$C$7))</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5"/>
        <v>0</v>
      </c>
      <c r="AA73" s="37">
        <f t="shared" si="16"/>
        <v>0</v>
      </c>
      <c r="AB73" s="52">
        <f t="shared" ca="1" si="17"/>
        <v>0</v>
      </c>
      <c r="AC73" s="61">
        <f ca="1">SUMIF(INDIRECT("'Output 1'!$H$5:$H$"&amp;$C$4),Analysis!$Q73,INDIRECT("'Output 1'!$F$5:$F$"&amp;$C$4))
+SUMIF(INDIRECT("'Output 2'!$H$5:$H$"&amp;$C$5),Analysis!$Q73,INDIRECT("'Output 2'!$F$5:$F$"&amp;$C$5))
+SUMIF(INDIRECT("'Output 3'!$H$5:$H$"&amp;$C$6),Analysis!$Q73,INDIRECT("'Output 3'!$F$5:$F$"&amp;$C$6))
+SUMIF(INDIRECT("'Output 4'!$H$5:$H$"&amp;$C$7),Analysis!$Q73,INDIRECT("'Output 4'!$F$5:$F$"&amp;$C$7))</f>
        <v>0</v>
      </c>
      <c r="AG73" s="31" t="s">
        <v>664</v>
      </c>
      <c r="AH73" s="5">
        <f ca="1">SUMIF(INDIRECT("'Output 1'!$H$4:$H$"&amp;$C$4),Analysis!AG73,INDIRECT("'Output 1'!$m$4:$m$"&amp;$C$4))+SUMIF(INDIRECT("'Output 1'!$H$4:$H$"&amp;$C$4),Analysis!AG73,INDIRECT("'Output 1'!$q$4:$q$"&amp;$C$4))
+SUMIF(INDIRECT("'Output 2'!$H$4:$H$"&amp;$C$5),Analysis!AG73,INDIRECT("'Output 2'!$m$4:$m$"&amp;$C$5))+SUMIF(INDIRECT("'Output 2'!$H$4:$H$"&amp;$C$5),Analysis!AG73,INDIRECT("'Output 2'!$q$4:$q$"&amp;$C$5))
+SUMIF(INDIRECT("'Output 3'!$H$4:$H$"&amp;$C$6),Analysis!AG73,INDIRECT("'Output 3'!$m$4:$m$"&amp;$C$6))+SUMIF(INDIRECT("'Output 3'!$H$4:$H$"&amp;$C$6),Analysis!AG73,INDIRECT("'Output 3'!$q$4:$q$"&amp;$C$6))
+SUMIF(INDIRECT("'Output 4'!$H$4:$H$"&amp;$C$7),Analysis!AG73,INDIRECT("'Output 4'!$m$4:$m$"&amp;$C$7))+SUMIF(INDIRECT("'Output 4'!$H$4:$H$"&amp;$C$7),Analysis!AG73,INDIRECT("'Output 4'!$q$4:$q$"&amp;$C$7))
+SUMIF('Unplanned Outputs'!$E$4:$E$500,Analysis!Q73,'Unplanned Outputs'!$J$4:$J$500)+SUMIF('Unplanned Outputs'!$E$4:$E$500,Analysis!Q73,'Unplanned Outputs'!$N$4:$N$500)</f>
        <v>0</v>
      </c>
      <c r="AI73" s="5">
        <f ca="1">SUMIF(INDIRECT("'Output 1'!$H$4:$H$"&amp;$C$4),Analysis!AG73,INDIRECT("'Output 1'!$U$4:$U$"&amp;$C$4))
+SUMIF(INDIRECT("'Output 2'!$H$4:$H$"&amp;$C$5),Analysis!AG73,INDIRECT("'Output 2'!$U$4:$U$"&amp;$C$5))
+SUMIF(INDIRECT("'Output 3'!$H$4:$H$"&amp;$C$6),Analysis!AG73,INDIRECT("'Output 3'!$U$4:$U$"&amp;$C$6))
+SUMIF(INDIRECT("'Output 4'!$H$4:$H$"&amp;$C$7),Analysis!AG73,INDIRECT("'Output 4'!$U$4:$U$"&amp;$C$7))
+SUMIF('Unplanned Outputs'!$E$4:$E$500,Analysis!AG73,'Unplanned Outputs'!$R$4:$R$500)</f>
        <v>0</v>
      </c>
      <c r="AJ73" s="5">
        <f ca="1">SUMIF(INDIRECT("'Output 1'!$H$4:$H$"&amp;$C$4),Analysis!AG73,INDIRECT("'Output 1'!$Y$4:$Y$"&amp;$C$4))
+SUMIF(INDIRECT("'Output 2'!$H$4:$H$"&amp;$C$5),Analysis!AG73,INDIRECT("'Output 2'!$Y$4:$Y$"&amp;$C$5))
+SUMIF(INDIRECT("'Output 3'!$H$4:$H$"&amp;$C$6),Analysis!AG73,INDIRECT("'Output 3'!$Y$4:$Y$"&amp;$C$6))
+SUMIF(INDIRECT("'Output 4'!$H$4:$H$"&amp;$C$7),Analysis!AG73,INDIRECT("'Output 4'!$Y$4:$Y$"&amp;$C$7))
+SUMIF('Unplanned Outputs'!$E$4:$E$500,Analysis!AG73,'Unplanned Outputs'!$V$4:$V$500)</f>
        <v>0</v>
      </c>
    </row>
    <row r="74" spans="17:36">
      <c r="Q74" s="31" t="s">
        <v>665</v>
      </c>
      <c r="R74" s="5">
        <f ca="1">SUMIF(INDIRECT("'Output 1'!$H$4:$H$"&amp;$C$4),Analysis!Q74,INDIRECT("'Output 1'!$m$4:$m$"&amp;$C$4))
+SUMIF(INDIRECT("'Output 2'!$H$4:$H$"&amp;$C$5),Analysis!Q74,INDIRECT("'Output 2'!$m$4:$m$"&amp;$C$5))
+SUMIF(INDIRECT("'Output 3'!$H$4:$H$"&amp;$C$6),Analysis!Q74,INDIRECT("'Output 3'!$m$4:$m$"&amp;$C$6))
+SUMIF(INDIRECT("'Output 4'!$H$4:$H$"&amp;$C$7),Analysis!Q74,INDIRECT("'Output 4'!$m$4:$m$"&amp;$C$7))</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5"/>
        <v>0</v>
      </c>
      <c r="AA74" s="37">
        <f t="shared" si="16"/>
        <v>0</v>
      </c>
      <c r="AB74" s="52">
        <f t="shared" ca="1" si="17"/>
        <v>0</v>
      </c>
      <c r="AC74" s="61">
        <f ca="1">SUMIF(INDIRECT("'Output 1'!$H$5:$H$"&amp;$C$4),Analysis!$Q74,INDIRECT("'Output 1'!$F$5:$F$"&amp;$C$4))
+SUMIF(INDIRECT("'Output 2'!$H$5:$H$"&amp;$C$5),Analysis!$Q74,INDIRECT("'Output 2'!$F$5:$F$"&amp;$C$5))
+SUMIF(INDIRECT("'Output 3'!$H$5:$H$"&amp;$C$6),Analysis!$Q74,INDIRECT("'Output 3'!$F$5:$F$"&amp;$C$6))
+SUMIF(INDIRECT("'Output 4'!$H$5:$H$"&amp;$C$7),Analysis!$Q74,INDIRECT("'Output 4'!$F$5:$F$"&amp;$C$7))</f>
        <v>0</v>
      </c>
      <c r="AG74" s="31" t="s">
        <v>665</v>
      </c>
      <c r="AH74" s="5">
        <f ca="1">SUMIF(INDIRECT("'Output 1'!$H$4:$H$"&amp;$C$4),Analysis!AG74,INDIRECT("'Output 1'!$m$4:$m$"&amp;$C$4))+SUMIF(INDIRECT("'Output 1'!$H$4:$H$"&amp;$C$4),Analysis!AG74,INDIRECT("'Output 1'!$q$4:$q$"&amp;$C$4))
+SUMIF(INDIRECT("'Output 2'!$H$4:$H$"&amp;$C$5),Analysis!AG74,INDIRECT("'Output 2'!$m$4:$m$"&amp;$C$5))+SUMIF(INDIRECT("'Output 2'!$H$4:$H$"&amp;$C$5),Analysis!AG74,INDIRECT("'Output 2'!$q$4:$q$"&amp;$C$5))
+SUMIF(INDIRECT("'Output 3'!$H$4:$H$"&amp;$C$6),Analysis!AG74,INDIRECT("'Output 3'!$m$4:$m$"&amp;$C$6))+SUMIF(INDIRECT("'Output 3'!$H$4:$H$"&amp;$C$6),Analysis!AG74,INDIRECT("'Output 3'!$q$4:$q$"&amp;$C$6))
+SUMIF(INDIRECT("'Output 4'!$H$4:$H$"&amp;$C$7),Analysis!AG74,INDIRECT("'Output 4'!$m$4:$m$"&amp;$C$7))+SUMIF(INDIRECT("'Output 4'!$H$4:$H$"&amp;$C$7),Analysis!AG74,INDIRECT("'Output 4'!$q$4:$q$"&amp;$C$7))
+SUMIF('Unplanned Outputs'!$E$4:$E$500,Analysis!Q74,'Unplanned Outputs'!$J$4:$J$500)+SUMIF('Unplanned Outputs'!$E$4:$E$500,Analysis!Q74,'Unplanned Outputs'!$N$4:$N$500)</f>
        <v>0</v>
      </c>
      <c r="AI74" s="5">
        <f ca="1">SUMIF(INDIRECT("'Output 1'!$H$4:$H$"&amp;$C$4),Analysis!AG74,INDIRECT("'Output 1'!$U$4:$U$"&amp;$C$4))
+SUMIF(INDIRECT("'Output 2'!$H$4:$H$"&amp;$C$5),Analysis!AG74,INDIRECT("'Output 2'!$U$4:$U$"&amp;$C$5))
+SUMIF(INDIRECT("'Output 3'!$H$4:$H$"&amp;$C$6),Analysis!AG74,INDIRECT("'Output 3'!$U$4:$U$"&amp;$C$6))
+SUMIF(INDIRECT("'Output 4'!$H$4:$H$"&amp;$C$7),Analysis!AG74,INDIRECT("'Output 4'!$U$4:$U$"&amp;$C$7))
+SUMIF('Unplanned Outputs'!$E$4:$E$500,Analysis!AG74,'Unplanned Outputs'!$R$4:$R$500)</f>
        <v>0</v>
      </c>
      <c r="AJ74" s="5">
        <f ca="1">SUMIF(INDIRECT("'Output 1'!$H$4:$H$"&amp;$C$4),Analysis!AG74,INDIRECT("'Output 1'!$Y$4:$Y$"&amp;$C$4))
+SUMIF(INDIRECT("'Output 2'!$H$4:$H$"&amp;$C$5),Analysis!AG74,INDIRECT("'Output 2'!$Y$4:$Y$"&amp;$C$5))
+SUMIF(INDIRECT("'Output 3'!$H$4:$H$"&amp;$C$6),Analysis!AG74,INDIRECT("'Output 3'!$Y$4:$Y$"&amp;$C$6))
+SUMIF(INDIRECT("'Output 4'!$H$4:$H$"&amp;$C$7),Analysis!AG74,INDIRECT("'Output 4'!$Y$4:$Y$"&amp;$C$7))
+SUMIF('Unplanned Outputs'!$E$4:$E$500,Analysis!AG74,'Unplanned Outputs'!$V$4:$V$500)</f>
        <v>0</v>
      </c>
    </row>
    <row r="75" spans="17:36">
      <c r="Q75" s="31" t="s">
        <v>666</v>
      </c>
      <c r="R75" s="5">
        <f ca="1">SUMIF(INDIRECT("'Output 1'!$H$4:$H$"&amp;$C$4),Analysis!Q75,INDIRECT("'Output 1'!$m$4:$m$"&amp;$C$4))
+SUMIF(INDIRECT("'Output 2'!$H$4:$H$"&amp;$C$5),Analysis!Q75,INDIRECT("'Output 2'!$m$4:$m$"&amp;$C$5))
+SUMIF(INDIRECT("'Output 3'!$H$4:$H$"&amp;$C$6),Analysis!Q75,INDIRECT("'Output 3'!$m$4:$m$"&amp;$C$6))
+SUMIF(INDIRECT("'Output 4'!$H$4:$H$"&amp;$C$7),Analysis!Q75,INDIRECT("'Output 4'!$m$4:$m$"&amp;$C$7))</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5"/>
        <v>0</v>
      </c>
      <c r="AA75" s="37">
        <f t="shared" si="16"/>
        <v>0</v>
      </c>
      <c r="AB75" s="52">
        <f t="shared" ca="1" si="17"/>
        <v>0</v>
      </c>
      <c r="AC75" s="61">
        <f ca="1">SUMIF(INDIRECT("'Output 1'!$H$5:$H$"&amp;$C$4),Analysis!$Q75,INDIRECT("'Output 1'!$F$5:$F$"&amp;$C$4))
+SUMIF(INDIRECT("'Output 2'!$H$5:$H$"&amp;$C$5),Analysis!$Q75,INDIRECT("'Output 2'!$F$5:$F$"&amp;$C$5))
+SUMIF(INDIRECT("'Output 3'!$H$5:$H$"&amp;$C$6),Analysis!$Q75,INDIRECT("'Output 3'!$F$5:$F$"&amp;$C$6))
+SUMIF(INDIRECT("'Output 4'!$H$5:$H$"&amp;$C$7),Analysis!$Q75,INDIRECT("'Output 4'!$F$5:$F$"&amp;$C$7))</f>
        <v>0</v>
      </c>
      <c r="AG75" s="31" t="s">
        <v>666</v>
      </c>
      <c r="AH75" s="5">
        <f ca="1">SUMIF(INDIRECT("'Output 1'!$H$4:$H$"&amp;$C$4),Analysis!AG75,INDIRECT("'Output 1'!$m$4:$m$"&amp;$C$4))+SUMIF(INDIRECT("'Output 1'!$H$4:$H$"&amp;$C$4),Analysis!AG75,INDIRECT("'Output 1'!$q$4:$q$"&amp;$C$4))
+SUMIF(INDIRECT("'Output 2'!$H$4:$H$"&amp;$C$5),Analysis!AG75,INDIRECT("'Output 2'!$m$4:$m$"&amp;$C$5))+SUMIF(INDIRECT("'Output 2'!$H$4:$H$"&amp;$C$5),Analysis!AG75,INDIRECT("'Output 2'!$q$4:$q$"&amp;$C$5))
+SUMIF(INDIRECT("'Output 3'!$H$4:$H$"&amp;$C$6),Analysis!AG75,INDIRECT("'Output 3'!$m$4:$m$"&amp;$C$6))+SUMIF(INDIRECT("'Output 3'!$H$4:$H$"&amp;$C$6),Analysis!AG75,INDIRECT("'Output 3'!$q$4:$q$"&amp;$C$6))
+SUMIF(INDIRECT("'Output 4'!$H$4:$H$"&amp;$C$7),Analysis!AG75,INDIRECT("'Output 4'!$m$4:$m$"&amp;$C$7))+SUMIF(INDIRECT("'Output 4'!$H$4:$H$"&amp;$C$7),Analysis!AG75,INDIRECT("'Output 4'!$q$4:$q$"&amp;$C$7))
+SUMIF('Unplanned Outputs'!$E$4:$E$500,Analysis!Q75,'Unplanned Outputs'!$J$4:$J$500)+SUMIF('Unplanned Outputs'!$E$4:$E$500,Analysis!Q75,'Unplanned Outputs'!$N$4:$N$500)</f>
        <v>0</v>
      </c>
      <c r="AI75" s="5">
        <f ca="1">SUMIF(INDIRECT("'Output 1'!$H$4:$H$"&amp;$C$4),Analysis!AG75,INDIRECT("'Output 1'!$U$4:$U$"&amp;$C$4))
+SUMIF(INDIRECT("'Output 2'!$H$4:$H$"&amp;$C$5),Analysis!AG75,INDIRECT("'Output 2'!$U$4:$U$"&amp;$C$5))
+SUMIF(INDIRECT("'Output 3'!$H$4:$H$"&amp;$C$6),Analysis!AG75,INDIRECT("'Output 3'!$U$4:$U$"&amp;$C$6))
+SUMIF(INDIRECT("'Output 4'!$H$4:$H$"&amp;$C$7),Analysis!AG75,INDIRECT("'Output 4'!$U$4:$U$"&amp;$C$7))
+SUMIF('Unplanned Outputs'!$E$4:$E$500,Analysis!AG75,'Unplanned Outputs'!$R$4:$R$500)</f>
        <v>0</v>
      </c>
      <c r="AJ75" s="5">
        <f ca="1">SUMIF(INDIRECT("'Output 1'!$H$4:$H$"&amp;$C$4),Analysis!AG75,INDIRECT("'Output 1'!$Y$4:$Y$"&amp;$C$4))
+SUMIF(INDIRECT("'Output 2'!$H$4:$H$"&amp;$C$5),Analysis!AG75,INDIRECT("'Output 2'!$Y$4:$Y$"&amp;$C$5))
+SUMIF(INDIRECT("'Output 3'!$H$4:$H$"&amp;$C$6),Analysis!AG75,INDIRECT("'Output 3'!$Y$4:$Y$"&amp;$C$6))
+SUMIF(INDIRECT("'Output 4'!$H$4:$H$"&amp;$C$7),Analysis!AG75,INDIRECT("'Output 4'!$Y$4:$Y$"&amp;$C$7))
+SUMIF('Unplanned Outputs'!$E$4:$E$500,Analysis!AG75,'Unplanned Outputs'!$V$4:$V$500)</f>
        <v>0</v>
      </c>
    </row>
    <row r="76" spans="17:36">
      <c r="Q76" s="31" t="s">
        <v>667</v>
      </c>
      <c r="R76" s="5">
        <f ca="1">SUMIF(INDIRECT("'Output 1'!$H$4:$H$"&amp;$C$4),Analysis!Q76,INDIRECT("'Output 1'!$m$4:$m$"&amp;$C$4))
+SUMIF(INDIRECT("'Output 2'!$H$4:$H$"&amp;$C$5),Analysis!Q76,INDIRECT("'Output 2'!$m$4:$m$"&amp;$C$5))
+SUMIF(INDIRECT("'Output 3'!$H$4:$H$"&amp;$C$6),Analysis!Q76,INDIRECT("'Output 3'!$m$4:$m$"&amp;$C$6))
+SUMIF(INDIRECT("'Output 4'!$H$4:$H$"&amp;$C$7),Analysis!Q76,INDIRECT("'Output 4'!$m$4:$m$"&amp;$C$7))</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2"/>
        <v>0</v>
      </c>
      <c r="AA76" s="37">
        <f t="shared" si="13"/>
        <v>0</v>
      </c>
      <c r="AB76" s="52">
        <f t="shared" ca="1" si="14"/>
        <v>0</v>
      </c>
      <c r="AC76" s="61">
        <f ca="1">SUMIF(INDIRECT("'Output 1'!$H$5:$H$"&amp;$C$4),Analysis!$Q76,INDIRECT("'Output 1'!$F$5:$F$"&amp;$C$4))
+SUMIF(INDIRECT("'Output 2'!$H$5:$H$"&amp;$C$5),Analysis!$Q76,INDIRECT("'Output 2'!$F$5:$F$"&amp;$C$5))
+SUMIF(INDIRECT("'Output 3'!$H$5:$H$"&amp;$C$6),Analysis!$Q76,INDIRECT("'Output 3'!$F$5:$F$"&amp;$C$6))
+SUMIF(INDIRECT("'Output 4'!$H$5:$H$"&amp;$C$7),Analysis!$Q76,INDIRECT("'Output 4'!$F$5:$F$"&amp;$C$7))</f>
        <v>0</v>
      </c>
      <c r="AG76" s="31" t="s">
        <v>667</v>
      </c>
      <c r="AH76" s="5">
        <f ca="1">SUMIF(INDIRECT("'Output 1'!$H$4:$H$"&amp;$C$4),Analysis!AG76,INDIRECT("'Output 1'!$m$4:$m$"&amp;$C$4))+SUMIF(INDIRECT("'Output 1'!$H$4:$H$"&amp;$C$4),Analysis!AG76,INDIRECT("'Output 1'!$q$4:$q$"&amp;$C$4))
+SUMIF(INDIRECT("'Output 2'!$H$4:$H$"&amp;$C$5),Analysis!AG76,INDIRECT("'Output 2'!$m$4:$m$"&amp;$C$5))+SUMIF(INDIRECT("'Output 2'!$H$4:$H$"&amp;$C$5),Analysis!AG76,INDIRECT("'Output 2'!$q$4:$q$"&amp;$C$5))
+SUMIF(INDIRECT("'Output 3'!$H$4:$H$"&amp;$C$6),Analysis!AG76,INDIRECT("'Output 3'!$m$4:$m$"&amp;$C$6))+SUMIF(INDIRECT("'Output 3'!$H$4:$H$"&amp;$C$6),Analysis!AG76,INDIRECT("'Output 3'!$q$4:$q$"&amp;$C$6))
+SUMIF(INDIRECT("'Output 4'!$H$4:$H$"&amp;$C$7),Analysis!AG76,INDIRECT("'Output 4'!$m$4:$m$"&amp;$C$7))+SUMIF(INDIRECT("'Output 4'!$H$4:$H$"&amp;$C$7),Analysis!AG76,INDIRECT("'Output 4'!$q$4:$q$"&amp;$C$7))
+SUMIF('Unplanned Outputs'!$E$4:$E$500,Analysis!Q76,'Unplanned Outputs'!$J$4:$J$500)+SUMIF('Unplanned Outputs'!$E$4:$E$500,Analysis!Q76,'Unplanned Outputs'!$N$4:$N$500)</f>
        <v>0</v>
      </c>
      <c r="AI76" s="5">
        <f ca="1">SUMIF(INDIRECT("'Output 1'!$H$4:$H$"&amp;$C$4),Analysis!AG76,INDIRECT("'Output 1'!$U$4:$U$"&amp;$C$4))
+SUMIF(INDIRECT("'Output 2'!$H$4:$H$"&amp;$C$5),Analysis!AG76,INDIRECT("'Output 2'!$U$4:$U$"&amp;$C$5))
+SUMIF(INDIRECT("'Output 3'!$H$4:$H$"&amp;$C$6),Analysis!AG76,INDIRECT("'Output 3'!$U$4:$U$"&amp;$C$6))
+SUMIF(INDIRECT("'Output 4'!$H$4:$H$"&amp;$C$7),Analysis!AG76,INDIRECT("'Output 4'!$U$4:$U$"&amp;$C$7))
+SUMIF('Unplanned Outputs'!$E$4:$E$500,Analysis!AG76,'Unplanned Outputs'!$R$4:$R$500)</f>
        <v>0</v>
      </c>
      <c r="AJ76" s="5">
        <f ca="1">SUMIF(INDIRECT("'Output 1'!$H$4:$H$"&amp;$C$4),Analysis!AG76,INDIRECT("'Output 1'!$Y$4:$Y$"&amp;$C$4))
+SUMIF(INDIRECT("'Output 2'!$H$4:$H$"&amp;$C$5),Analysis!AG76,INDIRECT("'Output 2'!$Y$4:$Y$"&amp;$C$5))
+SUMIF(INDIRECT("'Output 3'!$H$4:$H$"&amp;$C$6),Analysis!AG76,INDIRECT("'Output 3'!$Y$4:$Y$"&amp;$C$6))
+SUMIF(INDIRECT("'Output 4'!$H$4:$H$"&amp;$C$7),Analysis!AG76,INDIRECT("'Output 4'!$Y$4:$Y$"&amp;$C$7))
+SUMIF('Unplanned Outputs'!$E$4:$E$500,Analysis!AG76,'Unplanned Outputs'!$V$4:$V$500)</f>
        <v>0</v>
      </c>
    </row>
    <row r="77" spans="17:36">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2"/>
        <v>0</v>
      </c>
      <c r="AA77" s="37">
        <f t="shared" si="13"/>
        <v>0</v>
      </c>
      <c r="AB77" s="52">
        <f t="shared" ca="1" si="14"/>
        <v>0</v>
      </c>
      <c r="AC77" s="61">
        <f ca="1">SUMIF(INDIRECT("'Output 1'!$H$5:$H$"&amp;$C$4),Analysis!$Q77,INDIRECT("'Output 1'!$F$5:$F$"&amp;$C$4))
+SUMIF(INDIRECT("'Output 2'!$H$5:$H$"&amp;$C$5),Analysis!$Q77,INDIRECT("'Output 2'!$F$5:$F$"&amp;$C$5))
+SUMIF(INDIRECT("'Output 3'!$H$5:$H$"&amp;$C$6),Analysis!$Q77,INDIRECT("'Output 3'!$F$5:$F$"&amp;$C$6))
+SUMIF(INDIRECT("'Output 4'!$H$5:$H$"&amp;$C$7),Analysis!$Q77,INDIRECT("'Output 4'!$F$5:$F$"&amp;$C$7))</f>
        <v>0</v>
      </c>
      <c r="AG77" s="31">
        <v>5.4</v>
      </c>
      <c r="AH77" s="5">
        <f ca="1">SUMIF(INDIRECT("'Output 1'!$H$4:$H$"&amp;$C$4),Analysis!AG77,INDIRECT("'Output 1'!$m$4:$m$"&amp;$C$4))+SUMIF(INDIRECT("'Output 1'!$H$4:$H$"&amp;$C$4),Analysis!AG77,INDIRECT("'Output 1'!$q$4:$q$"&amp;$C$4))
+SUMIF(INDIRECT("'Output 2'!$H$4:$H$"&amp;$C$5),Analysis!AG77,INDIRECT("'Output 2'!$m$4:$m$"&amp;$C$5))+SUMIF(INDIRECT("'Output 2'!$H$4:$H$"&amp;$C$5),Analysis!AG77,INDIRECT("'Output 2'!$q$4:$q$"&amp;$C$5))
+SUMIF(INDIRECT("'Output 3'!$H$4:$H$"&amp;$C$6),Analysis!AG77,INDIRECT("'Output 3'!$m$4:$m$"&amp;$C$6))+SUMIF(INDIRECT("'Output 3'!$H$4:$H$"&amp;$C$6),Analysis!AG77,INDIRECT("'Output 3'!$q$4:$q$"&amp;$C$6))
+SUMIF(INDIRECT("'Output 4'!$H$4:$H$"&amp;$C$7),Analysis!AG77,INDIRECT("'Output 4'!$m$4:$m$"&amp;$C$7))+SUMIF(INDIRECT("'Output 4'!$H$4:$H$"&amp;$C$7),Analysis!AG77,INDIRECT("'Output 4'!$q$4:$q$"&amp;$C$7))
+SUMIF('Unplanned Outputs'!$E$4:$E$500,Analysis!Q77,'Unplanned Outputs'!$J$4:$J$500)+SUMIF('Unplanned Outputs'!$E$4:$E$500,Analysis!Q77,'Unplanned Outputs'!$N$4:$N$500)</f>
        <v>0</v>
      </c>
      <c r="AI77" s="5">
        <f ca="1">SUMIF(INDIRECT("'Output 1'!$H$4:$H$"&amp;$C$4),Analysis!AG77,INDIRECT("'Output 1'!$U$4:$U$"&amp;$C$4))
+SUMIF(INDIRECT("'Output 2'!$H$4:$H$"&amp;$C$5),Analysis!AG77,INDIRECT("'Output 2'!$U$4:$U$"&amp;$C$5))
+SUMIF(INDIRECT("'Output 3'!$H$4:$H$"&amp;$C$6),Analysis!AG77,INDIRECT("'Output 3'!$U$4:$U$"&amp;$C$6))
+SUMIF(INDIRECT("'Output 4'!$H$4:$H$"&amp;$C$7),Analysis!AG77,INDIRECT("'Output 4'!$U$4:$U$"&amp;$C$7))
+SUMIF('Unplanned Outputs'!$E$4:$E$500,Analysis!AG77,'Unplanned Outputs'!$R$4:$R$500)</f>
        <v>0</v>
      </c>
      <c r="AJ77" s="5">
        <f ca="1">SUMIF(INDIRECT("'Output 1'!$H$4:$H$"&amp;$C$4),Analysis!AG77,INDIRECT("'Output 1'!$Y$4:$Y$"&amp;$C$4))
+SUMIF(INDIRECT("'Output 2'!$H$4:$H$"&amp;$C$5),Analysis!AG77,INDIRECT("'Output 2'!$Y$4:$Y$"&amp;$C$5))
+SUMIF(INDIRECT("'Output 3'!$H$4:$H$"&amp;$C$6),Analysis!AG77,INDIRECT("'Output 3'!$Y$4:$Y$"&amp;$C$6))
+SUMIF(INDIRECT("'Output 4'!$H$4:$H$"&amp;$C$7),Analysis!AG77,INDIRECT("'Output 4'!$Y$4:$Y$"&amp;$C$7))
+SUMIF('Unplanned Outputs'!$E$4:$E$500,Analysis!AG77,'Unplanned Outputs'!$V$4:$V$500)</f>
        <v>0</v>
      </c>
    </row>
    <row r="78" spans="17:36">
      <c r="Q78" s="31" t="s">
        <v>668</v>
      </c>
      <c r="R78" s="5">
        <f ca="1">SUMIF(INDIRECT("'Output 1'!$H$4:$H$"&amp;$C$4),Analysis!Q78,INDIRECT("'Output 1'!$m$4:$m$"&amp;$C$4))
+SUMIF(INDIRECT("'Output 2'!$H$4:$H$"&amp;$C$5),Analysis!Q78,INDIRECT("'Output 2'!$m$4:$m$"&amp;$C$5))
+SUMIF(INDIRECT("'Output 3'!$H$4:$H$"&amp;$C$6),Analysis!Q78,INDIRECT("'Output 3'!$m$4:$m$"&amp;$C$6))
+SUMIF(INDIRECT("'Output 4'!$H$4:$H$"&amp;$C$7),Analysis!Q78,INDIRECT("'Output 4'!$m$4:$m$"&amp;$C$7))</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2"/>
        <v>0</v>
      </c>
      <c r="AA78" s="37">
        <f t="shared" si="13"/>
        <v>0</v>
      </c>
      <c r="AB78" s="52">
        <f t="shared" ca="1" si="14"/>
        <v>0</v>
      </c>
      <c r="AC78" s="61">
        <f ca="1">SUMIF(INDIRECT("'Output 1'!$H$5:$H$"&amp;$C$4),Analysis!$Q78,INDIRECT("'Output 1'!$F$5:$F$"&amp;$C$4))
+SUMIF(INDIRECT("'Output 2'!$H$5:$H$"&amp;$C$5),Analysis!$Q78,INDIRECT("'Output 2'!$F$5:$F$"&amp;$C$5))
+SUMIF(INDIRECT("'Output 3'!$H$5:$H$"&amp;$C$6),Analysis!$Q78,INDIRECT("'Output 3'!$F$5:$F$"&amp;$C$6))
+SUMIF(INDIRECT("'Output 4'!$H$5:$H$"&amp;$C$7),Analysis!$Q78,INDIRECT("'Output 4'!$F$5:$F$"&amp;$C$7))</f>
        <v>0</v>
      </c>
      <c r="AG78" s="31" t="s">
        <v>668</v>
      </c>
      <c r="AH78" s="5">
        <f ca="1">SUMIF(INDIRECT("'Output 1'!$H$4:$H$"&amp;$C$4),Analysis!AG78,INDIRECT("'Output 1'!$m$4:$m$"&amp;$C$4))+SUMIF(INDIRECT("'Output 1'!$H$4:$H$"&amp;$C$4),Analysis!AG78,INDIRECT("'Output 1'!$q$4:$q$"&amp;$C$4))
+SUMIF(INDIRECT("'Output 2'!$H$4:$H$"&amp;$C$5),Analysis!AG78,INDIRECT("'Output 2'!$m$4:$m$"&amp;$C$5))+SUMIF(INDIRECT("'Output 2'!$H$4:$H$"&amp;$C$5),Analysis!AG78,INDIRECT("'Output 2'!$q$4:$q$"&amp;$C$5))
+SUMIF(INDIRECT("'Output 3'!$H$4:$H$"&amp;$C$6),Analysis!AG78,INDIRECT("'Output 3'!$m$4:$m$"&amp;$C$6))+SUMIF(INDIRECT("'Output 3'!$H$4:$H$"&amp;$C$6),Analysis!AG78,INDIRECT("'Output 3'!$q$4:$q$"&amp;$C$6))
+SUMIF(INDIRECT("'Output 4'!$H$4:$H$"&amp;$C$7),Analysis!AG78,INDIRECT("'Output 4'!$m$4:$m$"&amp;$C$7))+SUMIF(INDIRECT("'Output 4'!$H$4:$H$"&amp;$C$7),Analysis!AG78,INDIRECT("'Output 4'!$q$4:$q$"&amp;$C$7))
+SUMIF('Unplanned Outputs'!$E$4:$E$500,Analysis!Q78,'Unplanned Outputs'!$J$4:$J$500)+SUMIF('Unplanned Outputs'!$E$4:$E$500,Analysis!Q78,'Unplanned Outputs'!$N$4:$N$500)</f>
        <v>0</v>
      </c>
      <c r="AI78" s="5">
        <f ca="1">SUMIF(INDIRECT("'Output 1'!$H$4:$H$"&amp;$C$4),Analysis!AG78,INDIRECT("'Output 1'!$U$4:$U$"&amp;$C$4))
+SUMIF(INDIRECT("'Output 2'!$H$4:$H$"&amp;$C$5),Analysis!AG78,INDIRECT("'Output 2'!$U$4:$U$"&amp;$C$5))
+SUMIF(INDIRECT("'Output 3'!$H$4:$H$"&amp;$C$6),Analysis!AG78,INDIRECT("'Output 3'!$U$4:$U$"&amp;$C$6))
+SUMIF(INDIRECT("'Output 4'!$H$4:$H$"&amp;$C$7),Analysis!AG78,INDIRECT("'Output 4'!$U$4:$U$"&amp;$C$7))
+SUMIF('Unplanned Outputs'!$E$4:$E$500,Analysis!AG78,'Unplanned Outputs'!$R$4:$R$500)</f>
        <v>0</v>
      </c>
      <c r="AJ78" s="5">
        <f ca="1">SUMIF(INDIRECT("'Output 1'!$H$4:$H$"&amp;$C$4),Analysis!AG78,INDIRECT("'Output 1'!$Y$4:$Y$"&amp;$C$4))
+SUMIF(INDIRECT("'Output 2'!$H$4:$H$"&amp;$C$5),Analysis!AG78,INDIRECT("'Output 2'!$Y$4:$Y$"&amp;$C$5))
+SUMIF(INDIRECT("'Output 3'!$H$4:$H$"&amp;$C$6),Analysis!AG78,INDIRECT("'Output 3'!$Y$4:$Y$"&amp;$C$6))
+SUMIF(INDIRECT("'Output 4'!$H$4:$H$"&amp;$C$7),Analysis!AG78,INDIRECT("'Output 4'!$Y$4:$Y$"&amp;$C$7))
+SUMIF('Unplanned Outputs'!$E$4:$E$500,Analysis!AG78,'Unplanned Outputs'!$V$4:$V$500)</f>
        <v>0</v>
      </c>
    </row>
    <row r="79" spans="17:36">
      <c r="Q79" s="31" t="s">
        <v>298</v>
      </c>
      <c r="R79" s="5">
        <f ca="1">SUMIF(INDIRECT("'Output 1'!$H$4:$H$"&amp;$C$4),Analysis!Q79,INDIRECT("'Output 1'!$m$4:$m$"&amp;$C$4))
+SUMIF(INDIRECT("'Output 2'!$H$4:$H$"&amp;$C$5),Analysis!Q79,INDIRECT("'Output 2'!$m$4:$m$"&amp;$C$5))
+SUMIF(INDIRECT("'Output 3'!$H$4:$H$"&amp;$C$6),Analysis!Q79,INDIRECT("'Output 3'!$m$4:$m$"&amp;$C$6))
+SUMIF(INDIRECT("'Output 4'!$H$4:$H$"&amp;$C$7),Analysis!Q79,INDIRECT("'Output 4'!$m$4:$m$"&amp;$C$7))</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2"/>
        <v>0</v>
      </c>
      <c r="AA79" s="37">
        <f t="shared" si="13"/>
        <v>0</v>
      </c>
      <c r="AB79" s="52">
        <f t="shared" ca="1" si="14"/>
        <v>0</v>
      </c>
      <c r="AC79" s="61">
        <f ca="1">SUMIF(INDIRECT("'Output 1'!$H$5:$H$"&amp;$C$4),Analysis!$Q79,INDIRECT("'Output 1'!$F$5:$F$"&amp;$C$4))
+SUMIF(INDIRECT("'Output 2'!$H$5:$H$"&amp;$C$5),Analysis!$Q79,INDIRECT("'Output 2'!$F$5:$F$"&amp;$C$5))
+SUMIF(INDIRECT("'Output 3'!$H$5:$H$"&amp;$C$6),Analysis!$Q79,INDIRECT("'Output 3'!$F$5:$F$"&amp;$C$6))
+SUMIF(INDIRECT("'Output 4'!$H$5:$H$"&amp;$C$7),Analysis!$Q79,INDIRECT("'Output 4'!$F$5:$F$"&amp;$C$7))</f>
        <v>0</v>
      </c>
      <c r="AG79" s="31" t="s">
        <v>298</v>
      </c>
      <c r="AH79" s="5">
        <f ca="1">SUMIF(INDIRECT("'Output 1'!$H$4:$H$"&amp;$C$4),Analysis!AG79,INDIRECT("'Output 1'!$m$4:$m$"&amp;$C$4))+SUMIF(INDIRECT("'Output 1'!$H$4:$H$"&amp;$C$4),Analysis!AG79,INDIRECT("'Output 1'!$q$4:$q$"&amp;$C$4))
+SUMIF(INDIRECT("'Output 2'!$H$4:$H$"&amp;$C$5),Analysis!AG79,INDIRECT("'Output 2'!$m$4:$m$"&amp;$C$5))+SUMIF(INDIRECT("'Output 2'!$H$4:$H$"&amp;$C$5),Analysis!AG79,INDIRECT("'Output 2'!$q$4:$q$"&amp;$C$5))
+SUMIF(INDIRECT("'Output 3'!$H$4:$H$"&amp;$C$6),Analysis!AG79,INDIRECT("'Output 3'!$m$4:$m$"&amp;$C$6))+SUMIF(INDIRECT("'Output 3'!$H$4:$H$"&amp;$C$6),Analysis!AG79,INDIRECT("'Output 3'!$q$4:$q$"&amp;$C$6))
+SUMIF(INDIRECT("'Output 4'!$H$4:$H$"&amp;$C$7),Analysis!AG79,INDIRECT("'Output 4'!$m$4:$m$"&amp;$C$7))+SUMIF(INDIRECT("'Output 4'!$H$4:$H$"&amp;$C$7),Analysis!AG79,INDIRECT("'Output 4'!$q$4:$q$"&amp;$C$7))
+SUMIF('Unplanned Outputs'!$E$4:$E$500,Analysis!Q79,'Unplanned Outputs'!$J$4:$J$500)+SUMIF('Unplanned Outputs'!$E$4:$E$500,Analysis!Q79,'Unplanned Outputs'!$N$4:$N$500)</f>
        <v>0</v>
      </c>
      <c r="AI79" s="5">
        <f ca="1">SUMIF(INDIRECT("'Output 1'!$H$4:$H$"&amp;$C$4),Analysis!AG79,INDIRECT("'Output 1'!$U$4:$U$"&amp;$C$4))
+SUMIF(INDIRECT("'Output 2'!$H$4:$H$"&amp;$C$5),Analysis!AG79,INDIRECT("'Output 2'!$U$4:$U$"&amp;$C$5))
+SUMIF(INDIRECT("'Output 3'!$H$4:$H$"&amp;$C$6),Analysis!AG79,INDIRECT("'Output 3'!$U$4:$U$"&amp;$C$6))
+SUMIF(INDIRECT("'Output 4'!$H$4:$H$"&amp;$C$7),Analysis!AG79,INDIRECT("'Output 4'!$U$4:$U$"&amp;$C$7))
+SUMIF('Unplanned Outputs'!$E$4:$E$500,Analysis!AG79,'Unplanned Outputs'!$R$4:$R$500)</f>
        <v>0</v>
      </c>
      <c r="AJ79" s="5">
        <f ca="1">SUMIF(INDIRECT("'Output 1'!$H$4:$H$"&amp;$C$4),Analysis!AG79,INDIRECT("'Output 1'!$Y$4:$Y$"&amp;$C$4))
+SUMIF(INDIRECT("'Output 2'!$H$4:$H$"&amp;$C$5),Analysis!AG79,INDIRECT("'Output 2'!$Y$4:$Y$"&amp;$C$5))
+SUMIF(INDIRECT("'Output 3'!$H$4:$H$"&amp;$C$6),Analysis!AG79,INDIRECT("'Output 3'!$Y$4:$Y$"&amp;$C$6))
+SUMIF(INDIRECT("'Output 4'!$H$4:$H$"&amp;$C$7),Analysis!AG79,INDIRECT("'Output 4'!$Y$4:$Y$"&amp;$C$7))
+SUMIF('Unplanned Outputs'!$E$4:$E$500,Analysis!AG79,'Unplanned Outputs'!$V$4:$V$500)</f>
        <v>0</v>
      </c>
    </row>
    <row r="80" spans="17:36">
      <c r="Q80" s="31" t="s">
        <v>303</v>
      </c>
      <c r="R80" s="5">
        <f ca="1">SUMIF(INDIRECT("'Output 1'!$H$4:$H$"&amp;$C$4),Analysis!Q80,INDIRECT("'Output 1'!$m$4:$m$"&amp;$C$4))
+SUMIF(INDIRECT("'Output 2'!$H$4:$H$"&amp;$C$5),Analysis!Q80,INDIRECT("'Output 2'!$m$4:$m$"&amp;$C$5))
+SUMIF(INDIRECT("'Output 3'!$H$4:$H$"&amp;$C$6),Analysis!Q80,INDIRECT("'Output 3'!$m$4:$m$"&amp;$C$6))
+SUMIF(INDIRECT("'Output 4'!$H$4:$H$"&amp;$C$7),Analysis!Q80,INDIRECT("'Output 4'!$m$4:$m$"&amp;$C$7))</f>
        <v>1</v>
      </c>
      <c r="S80" s="5">
        <f ca="1">SUMIF(INDIRECT("'Output 1'!$H$4:$H$"&amp;$C$4),Analysis!Q80,INDIRECT("'Output 1'!$Q$4:$Q$"&amp;$C$4))
+SUMIF(INDIRECT("'Output 2'!$H$4:$H$"&amp;$C$5),Analysis!Q80,INDIRECT("'Output 2'!$Q$4:$Q$"&amp;$C$5))
+SUMIF(INDIRECT("'Output 3'!$H$4:$H$"&amp;$C$6),Analysis!Q80,INDIRECT("'Output 3'!$Q$4:$Q$"&amp;$C$6))
+SUMIF(INDIRECT("'Output 4'!$H$4:$H$"&amp;$C$7),Analysis!Q80,INDIRECT("'Output 4'!$Q$4:$Q$"&amp;$C$7))</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2"/>
        <v>1</v>
      </c>
      <c r="AA80" s="37">
        <f t="shared" si="13"/>
        <v>0</v>
      </c>
      <c r="AB80" s="52">
        <f t="shared" ca="1" si="14"/>
        <v>1</v>
      </c>
      <c r="AC80" s="61">
        <f ca="1">SUMIF(INDIRECT("'Output 1'!$H$5:$H$"&amp;$C$4),Analysis!$Q80,INDIRECT("'Output 1'!$F$5:$F$"&amp;$C$4))
+SUMIF(INDIRECT("'Output 2'!$H$5:$H$"&amp;$C$5),Analysis!$Q80,INDIRECT("'Output 2'!$F$5:$F$"&amp;$C$5))
+SUMIF(INDIRECT("'Output 3'!$H$5:$H$"&amp;$C$6),Analysis!$Q80,INDIRECT("'Output 3'!$F$5:$F$"&amp;$C$6))
+SUMIF(INDIRECT("'Output 4'!$H$5:$H$"&amp;$C$7),Analysis!$Q80,INDIRECT("'Output 4'!$F$5:$F$"&amp;$C$7))</f>
        <v>0</v>
      </c>
      <c r="AG80" s="31" t="s">
        <v>303</v>
      </c>
      <c r="AH80" s="5">
        <f ca="1">SUMIF(INDIRECT("'Output 1'!$H$4:$H$"&amp;$C$4),Analysis!AG80,INDIRECT("'Output 1'!$m$4:$m$"&amp;$C$4))+SUMIF(INDIRECT("'Output 1'!$H$4:$H$"&amp;$C$4),Analysis!AG80,INDIRECT("'Output 1'!$q$4:$q$"&amp;$C$4))
+SUMIF(INDIRECT("'Output 2'!$H$4:$H$"&amp;$C$5),Analysis!AG80,INDIRECT("'Output 2'!$m$4:$m$"&amp;$C$5))+SUMIF(INDIRECT("'Output 2'!$H$4:$H$"&amp;$C$5),Analysis!AG80,INDIRECT("'Output 2'!$q$4:$q$"&amp;$C$5))
+SUMIF(INDIRECT("'Output 3'!$H$4:$H$"&amp;$C$6),Analysis!AG80,INDIRECT("'Output 3'!$m$4:$m$"&amp;$C$6))+SUMIF(INDIRECT("'Output 3'!$H$4:$H$"&amp;$C$6),Analysis!AG80,INDIRECT("'Output 3'!$q$4:$q$"&amp;$C$6))
+SUMIF(INDIRECT("'Output 4'!$H$4:$H$"&amp;$C$7),Analysis!AG80,INDIRECT("'Output 4'!$m$4:$m$"&amp;$C$7))+SUMIF(INDIRECT("'Output 4'!$H$4:$H$"&amp;$C$7),Analysis!AG80,INDIRECT("'Output 4'!$q$4:$q$"&amp;$C$7))
+SUMIF('Unplanned Outputs'!$E$4:$E$500,Analysis!Q80,'Unplanned Outputs'!$J$4:$J$500)+SUMIF('Unplanned Outputs'!$E$4:$E$500,Analysis!Q80,'Unplanned Outputs'!$N$4:$N$500)</f>
        <v>1</v>
      </c>
      <c r="AI80" s="5">
        <f ca="1">SUMIF(INDIRECT("'Output 1'!$H$4:$H$"&amp;$C$4),Analysis!AG80,INDIRECT("'Output 1'!$U$4:$U$"&amp;$C$4))
+SUMIF(INDIRECT("'Output 2'!$H$4:$H$"&amp;$C$5),Analysis!AG80,INDIRECT("'Output 2'!$U$4:$U$"&amp;$C$5))
+SUMIF(INDIRECT("'Output 3'!$H$4:$H$"&amp;$C$6),Analysis!AG80,INDIRECT("'Output 3'!$U$4:$U$"&amp;$C$6))
+SUMIF(INDIRECT("'Output 4'!$H$4:$H$"&amp;$C$7),Analysis!AG80,INDIRECT("'Output 4'!$U$4:$U$"&amp;$C$7))
+SUMIF('Unplanned Outputs'!$E$4:$E$500,Analysis!AG80,'Unplanned Outputs'!$R$4:$R$500)</f>
        <v>0</v>
      </c>
      <c r="AJ80" s="5">
        <f ca="1">SUMIF(INDIRECT("'Output 1'!$H$4:$H$"&amp;$C$4),Analysis!AG80,INDIRECT("'Output 1'!$Y$4:$Y$"&amp;$C$4))
+SUMIF(INDIRECT("'Output 2'!$H$4:$H$"&amp;$C$5),Analysis!AG80,INDIRECT("'Output 2'!$Y$4:$Y$"&amp;$C$5))
+SUMIF(INDIRECT("'Output 3'!$H$4:$H$"&amp;$C$6),Analysis!AG80,INDIRECT("'Output 3'!$Y$4:$Y$"&amp;$C$6))
+SUMIF(INDIRECT("'Output 4'!$H$4:$H$"&amp;$C$7),Analysis!AG80,INDIRECT("'Output 4'!$Y$4:$Y$"&amp;$C$7))
+SUMIF('Unplanned Outputs'!$E$4:$E$500,Analysis!AG80,'Unplanned Outputs'!$V$4:$V$500)</f>
        <v>3</v>
      </c>
    </row>
    <row r="81" spans="17:36">
      <c r="Q81" s="31"/>
      <c r="AJ81" s="5"/>
    </row>
    <row r="82" spans="17:36">
      <c r="Q82" s="31"/>
    </row>
    <row r="83" spans="17:36">
      <c r="Q83" s="31"/>
    </row>
    <row r="84" spans="17:36">
      <c r="Q84" s="31"/>
    </row>
  </sheetData>
  <mergeCells count="8">
    <mergeCell ref="AH2:AJ2"/>
    <mergeCell ref="A1:C2"/>
    <mergeCell ref="E1:O2"/>
    <mergeCell ref="V2:X2"/>
    <mergeCell ref="R2:T2"/>
    <mergeCell ref="Z2:AC2"/>
    <mergeCell ref="R1:AC1"/>
    <mergeCell ref="AG1:AJ1"/>
  </mergeCells>
  <phoneticPr fontId="14" type="noConversion"/>
  <conditionalFormatting sqref="F4:F35">
    <cfRule type="notContainsText" dxfId="4" priority="5" operator="notContains" text="O.">
      <formula>ISERROR(SEARCH("O.",F4))</formula>
    </cfRule>
  </conditionalFormatting>
  <conditionalFormatting sqref="F4:O4 F5:K34 L5:O25 L26:L34 M26:O40">
    <cfRule type="containsErrors" dxfId="3" priority="8">
      <formula>ISERROR(F4)</formula>
    </cfRule>
  </conditionalFormatting>
  <conditionalFormatting sqref="G4:O4 L5:O25 G5:K34 L26:L34 M26:O40">
    <cfRule type="cellIs" dxfId="2" priority="3" operator="greaterThanOrEqual">
      <formula>1</formula>
    </cfRule>
  </conditionalFormatting>
  <conditionalFormatting sqref="R4:X80 Z4:AC80">
    <cfRule type="cellIs" dxfId="1" priority="7" operator="equal">
      <formula>0</formula>
    </cfRule>
  </conditionalFormatting>
  <conditionalFormatting sqref="AH4:AJ80 AJ81">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abSelected="1" topLeftCell="A3" zoomScale="85" zoomScaleNormal="85" workbookViewId="0">
      <selection activeCell="F7" sqref="F7"/>
    </sheetView>
  </sheetViews>
  <sheetFormatPr defaultColWidth="8.5703125" defaultRowHeight="14.45"/>
  <cols>
    <col min="1" max="1" width="16" style="2" customWidth="1"/>
    <col min="2" max="2" width="9.42578125" style="2" customWidth="1"/>
    <col min="3" max="3" width="29.5703125" style="3" customWidth="1"/>
    <col min="4" max="4" width="11.5703125" style="3" customWidth="1"/>
    <col min="5" max="5" width="52.42578125" style="3" customWidth="1"/>
    <col min="6" max="6" width="11.42578125" style="3" customWidth="1"/>
    <col min="7" max="8" width="15.42578125" style="3" customWidth="1"/>
    <col min="9" max="9" width="67.42578125" style="3" customWidth="1"/>
    <col min="10" max="10" width="44.5703125" style="3" customWidth="1"/>
    <col min="11" max="11" width="18.42578125" customWidth="1"/>
    <col min="12" max="12" width="35.42578125" customWidth="1"/>
    <col min="13" max="13" width="15.5703125" customWidth="1"/>
    <col min="14" max="14" width="47.42578125" customWidth="1"/>
    <col min="15" max="16384" width="8.5703125" style="3"/>
  </cols>
  <sheetData>
    <row r="1" spans="1:10" ht="15.75" customHeight="1">
      <c r="A1" s="89" t="s">
        <v>4</v>
      </c>
      <c r="B1" s="90" t="s">
        <v>5</v>
      </c>
      <c r="C1" s="90"/>
      <c r="D1" s="90"/>
      <c r="E1" s="90"/>
      <c r="F1" s="90"/>
      <c r="G1" s="90"/>
      <c r="H1" s="90"/>
      <c r="I1" s="90"/>
      <c r="J1" s="90"/>
    </row>
    <row r="2" spans="1:10" ht="15.75" customHeight="1">
      <c r="A2" s="89"/>
      <c r="B2" s="90"/>
      <c r="C2" s="90"/>
      <c r="D2" s="90"/>
      <c r="E2" s="90"/>
      <c r="F2" s="90"/>
      <c r="G2" s="90"/>
      <c r="H2" s="90"/>
      <c r="I2" s="90"/>
      <c r="J2" s="90"/>
    </row>
    <row r="3" spans="1:10" ht="27.75" customHeight="1">
      <c r="A3" s="87" t="s">
        <v>6</v>
      </c>
      <c r="B3" s="87"/>
      <c r="C3" s="87"/>
      <c r="D3" s="88" t="s">
        <v>7</v>
      </c>
      <c r="E3" s="88"/>
      <c r="F3" s="88"/>
      <c r="G3" s="88"/>
      <c r="H3" s="88"/>
      <c r="I3" s="88"/>
      <c r="J3" s="88"/>
    </row>
    <row r="4" spans="1:10" ht="27.75" customHeight="1">
      <c r="A4" s="12"/>
      <c r="B4" s="12" t="s">
        <v>8</v>
      </c>
      <c r="C4" s="12" t="s">
        <v>9</v>
      </c>
      <c r="D4" s="12" t="s">
        <v>10</v>
      </c>
      <c r="E4" s="12" t="s">
        <v>11</v>
      </c>
      <c r="F4" s="12" t="s">
        <v>12</v>
      </c>
      <c r="G4" s="12" t="s">
        <v>13</v>
      </c>
      <c r="H4" s="12" t="s">
        <v>14</v>
      </c>
      <c r="I4" s="12" t="s">
        <v>15</v>
      </c>
      <c r="J4" s="12" t="s">
        <v>16</v>
      </c>
    </row>
    <row r="5" spans="1:10" ht="61.15" customHeight="1">
      <c r="A5" s="89" t="s">
        <v>6</v>
      </c>
      <c r="B5" s="91" t="s">
        <v>17</v>
      </c>
      <c r="C5" s="91" t="s">
        <v>18</v>
      </c>
      <c r="D5" s="23" t="s">
        <v>19</v>
      </c>
      <c r="E5" s="1" t="s">
        <v>20</v>
      </c>
      <c r="F5" s="2">
        <v>1</v>
      </c>
      <c r="G5" s="2"/>
      <c r="H5" s="2"/>
      <c r="I5" s="1"/>
      <c r="J5" s="92"/>
    </row>
    <row r="6" spans="1:10" ht="61.15" customHeight="1">
      <c r="A6" s="89"/>
      <c r="B6" s="91"/>
      <c r="C6" s="91"/>
      <c r="D6" s="18" t="s">
        <v>21</v>
      </c>
      <c r="E6" s="1" t="s">
        <v>22</v>
      </c>
      <c r="F6" s="2" t="s">
        <v>23</v>
      </c>
      <c r="G6" s="2"/>
      <c r="H6" s="2"/>
      <c r="I6" s="1"/>
      <c r="J6" s="93"/>
    </row>
    <row r="7" spans="1:10" ht="61.15" customHeight="1">
      <c r="A7" s="89"/>
      <c r="B7" s="91"/>
      <c r="C7" s="91"/>
      <c r="D7" s="18" t="s">
        <v>24</v>
      </c>
      <c r="E7" s="1" t="s">
        <v>25</v>
      </c>
      <c r="F7" s="2">
        <v>4</v>
      </c>
      <c r="G7" s="2"/>
      <c r="H7" s="2"/>
      <c r="I7" s="1"/>
      <c r="J7" s="93"/>
    </row>
    <row r="8" spans="1:10">
      <c r="F8"/>
      <c r="G8"/>
      <c r="H8"/>
      <c r="I8" s="59"/>
    </row>
    <row r="9" spans="1:10">
      <c r="F9"/>
      <c r="G9"/>
      <c r="H9"/>
      <c r="I9" s="59"/>
    </row>
    <row r="10" spans="1:10">
      <c r="F10"/>
      <c r="G10"/>
      <c r="H10"/>
      <c r="I10" s="59"/>
    </row>
    <row r="11" spans="1:10">
      <c r="F11"/>
      <c r="G11"/>
      <c r="H11"/>
      <c r="I11" s="59"/>
    </row>
    <row r="12" spans="1:10">
      <c r="F12"/>
      <c r="G12"/>
      <c r="H12"/>
      <c r="I12" s="59"/>
    </row>
    <row r="13" spans="1:10">
      <c r="F13"/>
      <c r="G13"/>
      <c r="H13"/>
      <c r="I13" s="59"/>
    </row>
    <row r="14" spans="1:10">
      <c r="F14"/>
      <c r="G14"/>
      <c r="H14"/>
      <c r="I14" s="59"/>
    </row>
    <row r="15" spans="1:10">
      <c r="F15"/>
      <c r="G15"/>
      <c r="H15"/>
      <c r="I15" s="59"/>
    </row>
    <row r="16" spans="1:10">
      <c r="F16"/>
      <c r="G16"/>
      <c r="H16"/>
    </row>
    <row r="17" spans="6:8">
      <c r="F17"/>
      <c r="G17" s="7"/>
      <c r="H17"/>
    </row>
    <row r="18" spans="6:8">
      <c r="F18"/>
      <c r="G18" s="50"/>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E29"/>
  <sheetViews>
    <sheetView topLeftCell="B22" zoomScale="87" workbookViewId="0">
      <selection activeCell="B22" sqref="B22"/>
    </sheetView>
  </sheetViews>
  <sheetFormatPr defaultColWidth="8.85546875" defaultRowHeight="14.45"/>
  <cols>
    <col min="2" max="2" width="73.42578125" customWidth="1"/>
    <col min="3" max="3" width="72.42578125" customWidth="1"/>
    <col min="5" max="5" width="32.42578125" customWidth="1"/>
  </cols>
  <sheetData>
    <row r="1" spans="1:5" ht="28.5" customHeight="1">
      <c r="A1" s="42" t="s">
        <v>26</v>
      </c>
      <c r="B1" s="43" t="s">
        <v>27</v>
      </c>
      <c r="C1" s="43" t="s">
        <v>28</v>
      </c>
      <c r="E1" s="43" t="s">
        <v>29</v>
      </c>
    </row>
    <row r="2" spans="1:5" ht="28.9">
      <c r="A2" s="44">
        <v>44470</v>
      </c>
      <c r="B2" s="45" t="s">
        <v>30</v>
      </c>
      <c r="C2" s="45"/>
      <c r="E2" t="s">
        <v>31</v>
      </c>
    </row>
    <row r="3" spans="1:5">
      <c r="A3" s="44">
        <v>44501</v>
      </c>
      <c r="B3" s="45"/>
      <c r="C3" s="46"/>
    </row>
    <row r="4" spans="1:5" ht="57.6">
      <c r="A4" s="44">
        <v>44531</v>
      </c>
      <c r="B4" s="45" t="s">
        <v>32</v>
      </c>
      <c r="C4" s="46"/>
    </row>
    <row r="5" spans="1:5" ht="29.25" customHeight="1">
      <c r="A5" s="44">
        <v>44562</v>
      </c>
      <c r="B5" s="47" t="s">
        <v>33</v>
      </c>
      <c r="C5" s="46"/>
    </row>
    <row r="6" spans="1:5" ht="28.9">
      <c r="A6" s="44">
        <v>44593</v>
      </c>
      <c r="B6" s="47" t="s">
        <v>34</v>
      </c>
      <c r="C6" s="46"/>
    </row>
    <row r="7" spans="1:5">
      <c r="A7" s="44">
        <v>44621</v>
      </c>
      <c r="B7" s="45"/>
      <c r="C7" s="49"/>
    </row>
    <row r="8" spans="1:5" ht="43.15">
      <c r="A8" s="44">
        <v>44652</v>
      </c>
      <c r="B8" s="45" t="s">
        <v>35</v>
      </c>
      <c r="C8" s="45"/>
    </row>
    <row r="9" spans="1:5" ht="43.15">
      <c r="A9" s="44">
        <v>44682</v>
      </c>
      <c r="B9" s="47" t="s">
        <v>36</v>
      </c>
      <c r="C9" s="45"/>
    </row>
    <row r="10" spans="1:5" ht="57.6">
      <c r="A10" s="44">
        <v>44713</v>
      </c>
      <c r="B10" s="45" t="s">
        <v>37</v>
      </c>
      <c r="C10" s="48"/>
    </row>
    <row r="11" spans="1:5">
      <c r="A11" s="44">
        <v>44743</v>
      </c>
      <c r="B11" s="45"/>
      <c r="C11" s="45"/>
    </row>
    <row r="12" spans="1:5" ht="28.9">
      <c r="A12" s="44">
        <v>44774</v>
      </c>
      <c r="B12" s="45" t="s">
        <v>38</v>
      </c>
      <c r="C12" s="45"/>
    </row>
    <row r="13" spans="1:5">
      <c r="A13" s="44">
        <v>44805</v>
      </c>
      <c r="B13" s="45"/>
      <c r="C13" s="45"/>
    </row>
    <row r="14" spans="1:5" ht="28.9">
      <c r="A14" s="44">
        <v>44835</v>
      </c>
      <c r="B14" s="45" t="s">
        <v>39</v>
      </c>
      <c r="C14" s="45"/>
    </row>
    <row r="15" spans="1:5" ht="86.45">
      <c r="A15" s="44">
        <v>44866</v>
      </c>
      <c r="B15" s="45" t="s">
        <v>40</v>
      </c>
      <c r="C15" s="45"/>
    </row>
    <row r="16" spans="1:5" ht="100.9">
      <c r="A16" s="44">
        <v>44896</v>
      </c>
      <c r="B16" s="45" t="s">
        <v>41</v>
      </c>
      <c r="C16" s="45"/>
    </row>
    <row r="17" spans="1:3" ht="230.45">
      <c r="A17" s="44">
        <v>44927</v>
      </c>
      <c r="B17" s="45" t="s">
        <v>42</v>
      </c>
      <c r="C17" s="45"/>
    </row>
    <row r="18" spans="1:3" ht="409.6">
      <c r="A18" s="44">
        <v>44958</v>
      </c>
      <c r="B18" s="74" t="s">
        <v>43</v>
      </c>
      <c r="C18" s="45"/>
    </row>
    <row r="19" spans="1:3">
      <c r="A19" s="44">
        <v>44986</v>
      </c>
      <c r="B19" s="45"/>
      <c r="C19" s="45"/>
    </row>
    <row r="20" spans="1:3">
      <c r="A20" s="44">
        <v>45017</v>
      </c>
      <c r="C20" s="45"/>
    </row>
    <row r="21" spans="1:3" ht="158.44999999999999">
      <c r="A21" s="44">
        <v>45047</v>
      </c>
      <c r="B21" s="45" t="s">
        <v>44</v>
      </c>
      <c r="C21" s="45"/>
    </row>
    <row r="22" spans="1:3" ht="158.44999999999999">
      <c r="A22" s="44">
        <v>45078</v>
      </c>
      <c r="B22" s="81" t="s">
        <v>45</v>
      </c>
      <c r="C22" s="45"/>
    </row>
    <row r="23" spans="1:3" ht="345.6">
      <c r="A23" s="44">
        <v>45108</v>
      </c>
      <c r="B23" s="45" t="s">
        <v>46</v>
      </c>
      <c r="C23" s="45"/>
    </row>
    <row r="24" spans="1:3">
      <c r="A24" s="44">
        <v>45139</v>
      </c>
      <c r="B24" s="82" t="s">
        <v>47</v>
      </c>
      <c r="C24" s="45"/>
    </row>
    <row r="25" spans="1:3">
      <c r="A25" s="44">
        <v>45170</v>
      </c>
      <c r="C25" s="45"/>
    </row>
    <row r="26" spans="1:3">
      <c r="A26" s="44">
        <v>45200</v>
      </c>
    </row>
    <row r="27" spans="1:3">
      <c r="A27" s="44">
        <v>45231</v>
      </c>
    </row>
    <row r="28" spans="1:3">
      <c r="A28" s="44">
        <v>45261</v>
      </c>
    </row>
    <row r="29" spans="1:3">
      <c r="A29"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Z97"/>
  <sheetViews>
    <sheetView topLeftCell="C1" zoomScale="70" zoomScaleNormal="70" workbookViewId="0">
      <pane xSplit="6" ySplit="3" topLeftCell="I6" activePane="bottomRight" state="frozen"/>
      <selection pane="bottomRight" activeCell="E6" sqref="E6"/>
      <selection pane="bottomLeft" activeCell="C4" sqref="C4"/>
      <selection pane="topRight" activeCell="I1" sqref="I1"/>
    </sheetView>
  </sheetViews>
  <sheetFormatPr defaultColWidth="8.5703125" defaultRowHeight="15" customHeight="1"/>
  <cols>
    <col min="1" max="1" width="16.42578125" style="15" customWidth="1"/>
    <col min="2" max="2" width="10.570312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42578125" style="15" customWidth="1"/>
    <col min="9" max="9" width="67" style="15" customWidth="1"/>
    <col min="10" max="10" width="44.5703125" style="15" customWidth="1"/>
    <col min="11" max="11" width="9.5703125" style="16" customWidth="1"/>
    <col min="12" max="12" width="55" style="15" customWidth="1"/>
    <col min="13" max="13" width="9.5703125" style="16" customWidth="1"/>
    <col min="14" max="14" width="55.5703125" style="15" customWidth="1"/>
    <col min="15" max="15" width="9.5703125" style="16" customWidth="1"/>
    <col min="16" max="16" width="55.42578125" style="15" customWidth="1"/>
    <col min="17" max="17" width="10" style="16" customWidth="1"/>
    <col min="18" max="18" width="55.42578125" style="15" customWidth="1"/>
    <col min="19" max="19" width="10.42578125" style="15" customWidth="1"/>
    <col min="20" max="20" width="56" style="15" customWidth="1"/>
    <col min="21" max="21" width="6.42578125" style="16" customWidth="1"/>
    <col min="22" max="22" width="55.42578125" style="15" customWidth="1"/>
    <col min="23" max="23" width="8.5703125" style="15"/>
    <col min="24" max="24" width="42.42578125" style="15" customWidth="1"/>
    <col min="25" max="25" width="8.5703125" style="15"/>
    <col min="26" max="26" width="59" style="15" customWidth="1"/>
    <col min="27" max="16384" width="8.5703125" style="15"/>
  </cols>
  <sheetData>
    <row r="1" spans="1:26"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c r="W1" s="102"/>
      <c r="X1" s="102"/>
      <c r="Y1" s="102"/>
      <c r="Z1" s="102"/>
    </row>
    <row r="2" spans="1:26" ht="15" customHeight="1">
      <c r="A2" s="19" t="s">
        <v>50</v>
      </c>
      <c r="B2" s="89" t="s">
        <v>51</v>
      </c>
      <c r="C2" s="89" t="s">
        <v>9</v>
      </c>
      <c r="D2" s="89" t="s">
        <v>52</v>
      </c>
      <c r="E2" s="89" t="s">
        <v>11</v>
      </c>
      <c r="F2" s="89" t="s">
        <v>53</v>
      </c>
      <c r="G2" s="89" t="s">
        <v>54</v>
      </c>
      <c r="H2" s="89" t="s">
        <v>55</v>
      </c>
      <c r="I2" s="89" t="s">
        <v>15</v>
      </c>
      <c r="J2" s="91" t="s">
        <v>56</v>
      </c>
      <c r="K2" s="89" t="s">
        <v>57</v>
      </c>
      <c r="L2" s="89"/>
      <c r="M2" s="91" t="s">
        <v>58</v>
      </c>
      <c r="N2" s="91"/>
      <c r="O2" s="89" t="s">
        <v>59</v>
      </c>
      <c r="P2" s="89"/>
      <c r="Q2" s="91" t="s">
        <v>60</v>
      </c>
      <c r="R2" s="91"/>
      <c r="S2" s="89" t="s">
        <v>61</v>
      </c>
      <c r="T2" s="89"/>
      <c r="U2" s="91" t="s">
        <v>62</v>
      </c>
      <c r="V2" s="91"/>
      <c r="W2" s="89" t="s">
        <v>63</v>
      </c>
      <c r="X2" s="89"/>
      <c r="Y2" s="91" t="s">
        <v>64</v>
      </c>
      <c r="Z2" s="91"/>
    </row>
    <row r="3" spans="1:26" ht="14.45">
      <c r="A3" s="19">
        <f>COUNTIF(D4:D11,"&lt;&gt;")</f>
        <v>8</v>
      </c>
      <c r="B3" s="89"/>
      <c r="C3" s="89"/>
      <c r="D3" s="89"/>
      <c r="E3" s="89"/>
      <c r="F3" s="89"/>
      <c r="G3" s="89"/>
      <c r="H3" s="89"/>
      <c r="I3" s="89"/>
      <c r="J3" s="91"/>
      <c r="K3" s="12" t="s">
        <v>65</v>
      </c>
      <c r="L3" s="12" t="s">
        <v>9</v>
      </c>
      <c r="M3" s="9" t="s">
        <v>65</v>
      </c>
      <c r="N3" s="9" t="s">
        <v>9</v>
      </c>
      <c r="O3" s="12" t="s">
        <v>65</v>
      </c>
      <c r="P3" s="12" t="s">
        <v>9</v>
      </c>
      <c r="Q3" s="9" t="s">
        <v>65</v>
      </c>
      <c r="R3" s="9" t="s">
        <v>9</v>
      </c>
      <c r="S3" s="12" t="s">
        <v>65</v>
      </c>
      <c r="T3" s="12" t="s">
        <v>9</v>
      </c>
      <c r="U3" s="9" t="s">
        <v>65</v>
      </c>
      <c r="V3" s="9" t="s">
        <v>9</v>
      </c>
      <c r="W3" s="12" t="s">
        <v>65</v>
      </c>
      <c r="X3" s="12" t="s">
        <v>9</v>
      </c>
      <c r="Y3" s="9" t="s">
        <v>65</v>
      </c>
      <c r="Z3" s="9" t="s">
        <v>9</v>
      </c>
    </row>
    <row r="4" spans="1:26" s="16" customFormat="1" ht="29.1" customHeight="1">
      <c r="A4" s="89" t="s">
        <v>66</v>
      </c>
      <c r="B4" s="91" t="s">
        <v>67</v>
      </c>
      <c r="C4" s="91" t="s">
        <v>68</v>
      </c>
      <c r="D4" s="23" t="s">
        <v>69</v>
      </c>
      <c r="E4" s="27" t="s">
        <v>70</v>
      </c>
      <c r="F4" s="73">
        <f>923322*20%</f>
        <v>184664.40000000002</v>
      </c>
      <c r="G4" s="2" t="s">
        <v>71</v>
      </c>
      <c r="H4" s="2" t="s">
        <v>72</v>
      </c>
      <c r="I4" s="2"/>
      <c r="J4" s="103"/>
      <c r="K4" s="2"/>
      <c r="L4" s="25"/>
      <c r="M4" s="7"/>
      <c r="N4" s="25"/>
      <c r="O4" s="29">
        <v>26.7</v>
      </c>
      <c r="P4" s="25"/>
      <c r="Q4" s="2"/>
      <c r="R4" s="25"/>
      <c r="S4" s="29"/>
      <c r="T4" s="25"/>
      <c r="U4" s="14"/>
      <c r="V4" s="25" t="s">
        <v>73</v>
      </c>
      <c r="W4" s="29"/>
      <c r="X4" s="25"/>
      <c r="Y4" s="14">
        <v>5.83</v>
      </c>
      <c r="Z4" s="25" t="s">
        <v>74</v>
      </c>
    </row>
    <row r="5" spans="1:26" ht="28.9">
      <c r="A5" s="89"/>
      <c r="B5" s="91"/>
      <c r="C5" s="91"/>
      <c r="D5" s="18" t="s">
        <v>75</v>
      </c>
      <c r="E5" s="21" t="s">
        <v>76</v>
      </c>
      <c r="F5" s="2">
        <v>26.7</v>
      </c>
      <c r="G5" s="2" t="s">
        <v>71</v>
      </c>
      <c r="H5" s="2" t="s">
        <v>77</v>
      </c>
      <c r="I5" s="2"/>
      <c r="J5" s="103"/>
      <c r="K5" s="2"/>
      <c r="L5" s="25"/>
      <c r="M5" s="2"/>
      <c r="N5" s="25"/>
      <c r="O5" s="29">
        <v>26.7</v>
      </c>
      <c r="P5" s="25"/>
      <c r="Q5" s="2">
        <v>26.7</v>
      </c>
      <c r="R5" s="25" t="s">
        <v>78</v>
      </c>
      <c r="S5" s="2">
        <v>0</v>
      </c>
      <c r="T5" s="27"/>
      <c r="U5" s="2">
        <v>0</v>
      </c>
      <c r="V5" s="27"/>
      <c r="W5" s="2"/>
      <c r="X5" s="27" t="s">
        <v>79</v>
      </c>
      <c r="Y5" s="2">
        <v>5.83</v>
      </c>
      <c r="Z5" s="27" t="s">
        <v>80</v>
      </c>
    </row>
    <row r="6" spans="1:26" ht="60.6" customHeight="1">
      <c r="A6" s="89"/>
      <c r="B6" s="91"/>
      <c r="C6" s="91"/>
      <c r="D6" s="18" t="s">
        <v>81</v>
      </c>
      <c r="E6" s="21" t="s">
        <v>82</v>
      </c>
      <c r="F6" s="2">
        <v>8</v>
      </c>
      <c r="G6" s="2" t="s">
        <v>83</v>
      </c>
      <c r="H6" s="2" t="s">
        <v>84</v>
      </c>
      <c r="I6" s="2"/>
      <c r="J6" s="103"/>
      <c r="K6" s="2"/>
      <c r="L6" s="25"/>
      <c r="M6" s="2"/>
      <c r="N6" s="25"/>
      <c r="O6" s="29"/>
      <c r="P6" s="25"/>
      <c r="Q6" s="2"/>
      <c r="R6" s="27"/>
      <c r="S6" s="2">
        <v>7</v>
      </c>
      <c r="T6" s="27"/>
      <c r="U6" s="2">
        <v>0</v>
      </c>
      <c r="V6" s="27"/>
      <c r="W6" s="2"/>
      <c r="X6" s="27"/>
      <c r="Y6" s="2">
        <v>1</v>
      </c>
      <c r="Z6" s="27" t="s">
        <v>85</v>
      </c>
    </row>
    <row r="7" spans="1:26" ht="28.9">
      <c r="A7" s="89"/>
      <c r="B7" s="91"/>
      <c r="C7" s="91"/>
      <c r="D7" s="18" t="s">
        <v>86</v>
      </c>
      <c r="E7" s="27" t="s">
        <v>87</v>
      </c>
      <c r="F7" s="2">
        <v>8</v>
      </c>
      <c r="G7" s="2" t="s">
        <v>83</v>
      </c>
      <c r="H7" s="2" t="s">
        <v>88</v>
      </c>
      <c r="I7" s="2"/>
      <c r="J7" s="103"/>
      <c r="K7" s="2">
        <v>0</v>
      </c>
      <c r="L7" s="25"/>
      <c r="M7" s="2">
        <v>0</v>
      </c>
      <c r="N7" s="25"/>
      <c r="O7" s="7">
        <v>0</v>
      </c>
      <c r="P7" s="25"/>
      <c r="Q7" s="2">
        <v>0</v>
      </c>
      <c r="R7" s="27"/>
      <c r="S7" s="30">
        <v>0</v>
      </c>
      <c r="T7" s="27"/>
      <c r="U7" s="2">
        <v>0</v>
      </c>
      <c r="V7" s="28"/>
      <c r="W7" s="30"/>
      <c r="X7" s="27"/>
      <c r="Y7" s="2">
        <v>0</v>
      </c>
      <c r="Z7" s="28"/>
    </row>
    <row r="8" spans="1:26" ht="43.15">
      <c r="A8" s="89"/>
      <c r="B8" s="91"/>
      <c r="C8" s="91"/>
      <c r="D8" s="23" t="s">
        <v>89</v>
      </c>
      <c r="E8" s="27" t="s">
        <v>90</v>
      </c>
      <c r="F8" s="2"/>
      <c r="G8" s="2" t="s">
        <v>91</v>
      </c>
      <c r="H8" s="2" t="s">
        <v>92</v>
      </c>
      <c r="I8" s="2"/>
      <c r="J8" s="103"/>
      <c r="K8" s="2"/>
      <c r="L8" s="25"/>
      <c r="M8" s="2"/>
      <c r="N8" s="25"/>
      <c r="O8" s="7"/>
      <c r="P8" s="25"/>
      <c r="Q8" s="2">
        <v>8</v>
      </c>
      <c r="R8" s="27" t="s">
        <v>93</v>
      </c>
      <c r="S8" s="30"/>
      <c r="T8" s="27"/>
      <c r="U8" s="2">
        <v>1</v>
      </c>
      <c r="V8" s="27" t="s">
        <v>94</v>
      </c>
      <c r="W8" s="30"/>
      <c r="X8" s="27"/>
      <c r="Y8" s="2">
        <v>4</v>
      </c>
      <c r="Z8" s="27" t="s">
        <v>95</v>
      </c>
    </row>
    <row r="9" spans="1:26" ht="111" customHeight="1">
      <c r="A9" s="89"/>
      <c r="B9" s="91"/>
      <c r="C9" s="91"/>
      <c r="D9" s="18" t="s">
        <v>96</v>
      </c>
      <c r="E9" s="27" t="s">
        <v>97</v>
      </c>
      <c r="F9" s="2"/>
      <c r="G9" s="2" t="s">
        <v>98</v>
      </c>
      <c r="H9" s="2" t="s">
        <v>99</v>
      </c>
      <c r="I9" s="2"/>
      <c r="J9" s="103"/>
      <c r="K9" s="2"/>
      <c r="L9" s="25"/>
      <c r="M9" s="2">
        <v>5</v>
      </c>
      <c r="N9" s="25" t="s">
        <v>100</v>
      </c>
      <c r="O9" s="7"/>
      <c r="P9" s="25"/>
      <c r="Q9" s="2">
        <v>32</v>
      </c>
      <c r="R9" s="27" t="s">
        <v>101</v>
      </c>
      <c r="S9" s="30"/>
      <c r="T9" s="27"/>
      <c r="U9" s="2">
        <v>22</v>
      </c>
      <c r="V9" s="27" t="s">
        <v>102</v>
      </c>
      <c r="W9" s="30"/>
      <c r="X9" s="27" t="s">
        <v>103</v>
      </c>
      <c r="Y9" s="2">
        <v>0</v>
      </c>
      <c r="Z9" s="27" t="s">
        <v>104</v>
      </c>
    </row>
    <row r="10" spans="1:26" ht="100.9">
      <c r="A10" s="89"/>
      <c r="B10" s="91"/>
      <c r="C10" s="91"/>
      <c r="D10" s="18" t="s">
        <v>105</v>
      </c>
      <c r="E10" s="27" t="s">
        <v>106</v>
      </c>
      <c r="F10" s="2"/>
      <c r="G10" s="2" t="s">
        <v>98</v>
      </c>
      <c r="H10" s="2" t="s">
        <v>107</v>
      </c>
      <c r="I10" s="2"/>
      <c r="J10" s="103"/>
      <c r="K10" s="2"/>
      <c r="L10" s="25"/>
      <c r="M10" s="2"/>
      <c r="N10" s="25" t="s">
        <v>108</v>
      </c>
      <c r="O10" s="7"/>
      <c r="P10" s="25"/>
      <c r="Q10" s="2">
        <v>2</v>
      </c>
      <c r="R10" s="27" t="s">
        <v>109</v>
      </c>
      <c r="S10" s="30"/>
      <c r="T10" s="27"/>
      <c r="U10" s="2">
        <v>1</v>
      </c>
      <c r="V10" s="28" t="s">
        <v>110</v>
      </c>
      <c r="W10" s="30"/>
      <c r="X10" s="27" t="s">
        <v>111</v>
      </c>
      <c r="Y10" s="2">
        <v>3</v>
      </c>
      <c r="Z10" s="27" t="s">
        <v>112</v>
      </c>
    </row>
    <row r="11" spans="1:26" ht="57.6">
      <c r="A11" s="89"/>
      <c r="B11" s="91"/>
      <c r="C11" s="91"/>
      <c r="D11" s="18" t="s">
        <v>113</v>
      </c>
      <c r="E11" s="27" t="s">
        <v>114</v>
      </c>
      <c r="F11" s="2"/>
      <c r="G11" s="2" t="s">
        <v>115</v>
      </c>
      <c r="H11" s="2" t="s">
        <v>116</v>
      </c>
      <c r="I11" s="2"/>
      <c r="J11" s="103"/>
      <c r="K11" s="2"/>
      <c r="L11" s="25"/>
      <c r="M11" s="2">
        <v>7</v>
      </c>
      <c r="N11" s="25" t="s">
        <v>117</v>
      </c>
      <c r="O11" s="7"/>
      <c r="P11" s="25"/>
      <c r="Q11" s="2">
        <v>2</v>
      </c>
      <c r="R11" s="27" t="s">
        <v>118</v>
      </c>
      <c r="S11" s="30"/>
      <c r="T11" s="27"/>
      <c r="U11" s="2">
        <v>1</v>
      </c>
      <c r="V11" s="27" t="s">
        <v>119</v>
      </c>
      <c r="W11" s="30"/>
      <c r="X11" s="27"/>
      <c r="Y11" s="2"/>
      <c r="Z11" s="27"/>
    </row>
    <row r="12" spans="1:26" ht="28.9">
      <c r="A12" s="89"/>
      <c r="B12" s="91"/>
      <c r="C12" s="91"/>
      <c r="D12" s="23" t="s">
        <v>120</v>
      </c>
      <c r="E12" s="25" t="s">
        <v>121</v>
      </c>
      <c r="F12" s="30">
        <v>1</v>
      </c>
      <c r="G12" s="2" t="s">
        <v>122</v>
      </c>
      <c r="H12" s="2" t="s">
        <v>123</v>
      </c>
      <c r="I12" s="2"/>
      <c r="J12" s="103"/>
      <c r="K12" s="29"/>
      <c r="L12" s="25"/>
      <c r="M12" s="29"/>
      <c r="N12" s="25"/>
      <c r="O12" s="29"/>
      <c r="P12" s="25"/>
      <c r="Q12" s="2"/>
      <c r="R12" s="27"/>
      <c r="S12" s="2"/>
      <c r="T12" s="27"/>
      <c r="U12" s="29"/>
      <c r="V12" s="25"/>
      <c r="W12" s="2"/>
      <c r="X12" s="27"/>
      <c r="Y12" s="29"/>
      <c r="Z12" s="25"/>
    </row>
    <row r="13" spans="1:26" ht="28.9">
      <c r="A13" s="89"/>
      <c r="B13" s="91"/>
      <c r="C13" s="91"/>
      <c r="D13" s="18" t="s">
        <v>124</v>
      </c>
      <c r="E13" s="25" t="s">
        <v>125</v>
      </c>
      <c r="F13" s="29">
        <v>1</v>
      </c>
      <c r="G13" s="29" t="s">
        <v>126</v>
      </c>
      <c r="H13" s="29" t="s">
        <v>127</v>
      </c>
      <c r="I13" s="2"/>
      <c r="J13" s="103"/>
      <c r="K13" s="2"/>
      <c r="L13" s="25"/>
      <c r="M13" s="2"/>
      <c r="N13" s="25"/>
      <c r="O13" s="7"/>
      <c r="P13" s="25"/>
      <c r="Q13" s="2"/>
      <c r="R13" s="27"/>
      <c r="S13" s="30"/>
      <c r="T13" s="27"/>
      <c r="U13" s="2"/>
      <c r="V13" s="27"/>
      <c r="W13" s="30"/>
      <c r="X13" s="27"/>
      <c r="Y13" s="2"/>
      <c r="Z13" s="27"/>
    </row>
    <row r="14" spans="1:26" ht="30.75" customHeight="1">
      <c r="A14" s="99" t="s">
        <v>27</v>
      </c>
      <c r="B14" s="99"/>
      <c r="C14" s="99"/>
      <c r="D14" s="99"/>
      <c r="E14" s="99"/>
      <c r="F14" s="99"/>
      <c r="G14" s="99"/>
      <c r="H14" s="99"/>
      <c r="I14" s="99"/>
      <c r="J14" s="58"/>
      <c r="K14" s="15"/>
      <c r="M14" s="13"/>
      <c r="Q14" s="10"/>
      <c r="U14" s="10"/>
    </row>
    <row r="15" spans="1:26" ht="30.75" customHeight="1">
      <c r="A15" s="12"/>
      <c r="B15" s="12" t="s">
        <v>128</v>
      </c>
      <c r="C15" s="20"/>
      <c r="D15" s="12" t="s">
        <v>129</v>
      </c>
      <c r="E15" s="12" t="s">
        <v>9</v>
      </c>
      <c r="F15" s="12"/>
      <c r="G15" s="12"/>
      <c r="H15" s="12" t="s">
        <v>130</v>
      </c>
      <c r="I15" s="12" t="s">
        <v>131</v>
      </c>
      <c r="J15" s="11"/>
      <c r="K15" s="15"/>
      <c r="Q15" s="17"/>
      <c r="U15" s="17"/>
    </row>
    <row r="16" spans="1:26" ht="14.45" customHeight="1">
      <c r="A16" s="89" t="s">
        <v>132</v>
      </c>
      <c r="B16" s="104" t="s">
        <v>133</v>
      </c>
      <c r="D16" s="23"/>
      <c r="E16" s="106" t="s">
        <v>134</v>
      </c>
      <c r="F16" s="106"/>
      <c r="G16" s="106"/>
      <c r="H16" s="38"/>
      <c r="I16" s="38"/>
      <c r="J16" s="38"/>
      <c r="K16" s="10"/>
      <c r="M16" s="10"/>
    </row>
    <row r="17" spans="1:13" ht="14.45">
      <c r="A17" s="89"/>
      <c r="B17" s="104"/>
      <c r="D17" s="23"/>
      <c r="E17" s="105" t="s">
        <v>135</v>
      </c>
      <c r="F17" s="105"/>
      <c r="G17" s="105"/>
      <c r="H17" s="1" t="s">
        <v>136</v>
      </c>
      <c r="I17" s="1" t="s">
        <v>137</v>
      </c>
      <c r="J17" s="38"/>
      <c r="K17" s="10"/>
      <c r="M17" s="10"/>
    </row>
    <row r="18" spans="1:13" ht="14.45">
      <c r="A18" s="89"/>
      <c r="B18" s="104"/>
      <c r="D18" s="23"/>
      <c r="E18" s="105" t="s">
        <v>138</v>
      </c>
      <c r="F18" s="105"/>
      <c r="G18" s="105"/>
      <c r="H18" s="1" t="s">
        <v>136</v>
      </c>
      <c r="I18" s="1" t="s">
        <v>139</v>
      </c>
      <c r="J18" s="38"/>
      <c r="K18" s="10"/>
      <c r="M18" s="10"/>
    </row>
    <row r="19" spans="1:13" ht="14.45">
      <c r="A19" s="89"/>
      <c r="B19" s="104"/>
      <c r="D19" s="23"/>
      <c r="E19" s="105" t="s">
        <v>140</v>
      </c>
      <c r="F19" s="105"/>
      <c r="G19" s="105"/>
      <c r="H19" s="1" t="s">
        <v>136</v>
      </c>
      <c r="I19" s="1" t="s">
        <v>139</v>
      </c>
      <c r="J19" s="38"/>
      <c r="K19" s="10"/>
      <c r="M19" s="10"/>
    </row>
    <row r="20" spans="1:13" ht="14.45">
      <c r="A20" s="89"/>
      <c r="B20" s="104"/>
      <c r="D20" s="23"/>
      <c r="E20" s="105" t="s">
        <v>141</v>
      </c>
      <c r="F20" s="105"/>
      <c r="G20" s="105"/>
      <c r="H20" s="1" t="s">
        <v>136</v>
      </c>
      <c r="I20" s="1" t="s">
        <v>139</v>
      </c>
      <c r="J20" s="38"/>
      <c r="K20" s="10"/>
      <c r="M20" s="10"/>
    </row>
    <row r="21" spans="1:13" ht="14.45">
      <c r="A21" s="89"/>
      <c r="B21" s="104"/>
      <c r="D21" s="23"/>
      <c r="E21" s="105" t="s">
        <v>142</v>
      </c>
      <c r="F21" s="105"/>
      <c r="G21" s="105"/>
      <c r="H21" s="1" t="s">
        <v>136</v>
      </c>
      <c r="I21" s="1" t="s">
        <v>143</v>
      </c>
      <c r="J21" s="38"/>
      <c r="K21" s="15"/>
      <c r="M21" s="10"/>
    </row>
    <row r="22" spans="1:13" ht="14.45">
      <c r="A22" s="89"/>
      <c r="B22" s="104"/>
      <c r="D22" s="23"/>
      <c r="E22" s="105" t="s">
        <v>144</v>
      </c>
      <c r="F22" s="105"/>
      <c r="G22" s="105"/>
      <c r="H22" s="1" t="s">
        <v>136</v>
      </c>
      <c r="I22" s="1" t="s">
        <v>145</v>
      </c>
      <c r="J22" s="38"/>
      <c r="K22" s="15"/>
      <c r="M22" s="10"/>
    </row>
    <row r="23" spans="1:13" ht="14.45">
      <c r="A23" s="89"/>
      <c r="B23" s="104"/>
      <c r="D23" s="23"/>
      <c r="E23" s="105" t="s">
        <v>146</v>
      </c>
      <c r="F23" s="105"/>
      <c r="G23" s="105"/>
      <c r="H23" s="1" t="s">
        <v>147</v>
      </c>
      <c r="I23" s="1" t="s">
        <v>148</v>
      </c>
      <c r="J23" s="38"/>
      <c r="K23" s="15"/>
      <c r="M23" s="10"/>
    </row>
    <row r="24" spans="1:13" ht="14.45">
      <c r="A24" s="89"/>
      <c r="B24" s="104"/>
      <c r="E24" s="71" t="s">
        <v>149</v>
      </c>
    </row>
    <row r="25" spans="1:13" ht="14.45">
      <c r="A25" s="89"/>
      <c r="B25" s="104"/>
      <c r="C25" s="23"/>
      <c r="D25" s="23"/>
      <c r="E25" s="101" t="s">
        <v>150</v>
      </c>
      <c r="F25" s="101"/>
      <c r="G25" s="101"/>
      <c r="H25" s="1" t="s">
        <v>147</v>
      </c>
      <c r="I25" s="1" t="s">
        <v>151</v>
      </c>
      <c r="J25" s="38"/>
      <c r="K25" s="10"/>
      <c r="M25" s="10"/>
    </row>
    <row r="26" spans="1:13" ht="14.45">
      <c r="A26" s="89"/>
      <c r="B26" s="104"/>
      <c r="C26" s="23"/>
      <c r="D26" s="23"/>
      <c r="E26" s="101" t="s">
        <v>152</v>
      </c>
      <c r="F26" s="101"/>
      <c r="G26" s="101"/>
      <c r="H26" s="1" t="s">
        <v>153</v>
      </c>
      <c r="I26" s="1"/>
      <c r="J26" s="38"/>
      <c r="K26" s="10"/>
      <c r="M26" s="10"/>
    </row>
    <row r="27" spans="1:13" ht="14.85" customHeight="1">
      <c r="A27" s="89"/>
      <c r="B27" s="104"/>
      <c r="C27" s="23"/>
      <c r="D27" s="23"/>
      <c r="E27" s="101" t="s">
        <v>154</v>
      </c>
      <c r="F27" s="101"/>
      <c r="G27" s="101"/>
      <c r="H27" s="1" t="s">
        <v>147</v>
      </c>
      <c r="I27" s="1" t="s">
        <v>155</v>
      </c>
      <c r="J27" s="38"/>
      <c r="K27" s="10"/>
      <c r="M27" s="10"/>
    </row>
    <row r="28" spans="1:13" ht="14.45">
      <c r="A28" s="89"/>
      <c r="B28" s="104"/>
      <c r="C28" s="23"/>
      <c r="D28" s="23"/>
      <c r="E28" s="101" t="s">
        <v>156</v>
      </c>
      <c r="F28" s="101"/>
      <c r="G28" s="101"/>
      <c r="H28" s="1" t="s">
        <v>153</v>
      </c>
      <c r="I28" s="1"/>
      <c r="J28" s="38"/>
      <c r="K28" s="10"/>
      <c r="M28" s="10"/>
    </row>
    <row r="29" spans="1:13" ht="14.45">
      <c r="A29" s="89"/>
      <c r="B29" s="104"/>
      <c r="C29" s="23"/>
      <c r="D29" s="23"/>
      <c r="E29" s="101" t="s">
        <v>157</v>
      </c>
      <c r="F29" s="101"/>
      <c r="G29" s="101"/>
      <c r="H29" s="1" t="s">
        <v>147</v>
      </c>
      <c r="I29" s="1" t="s">
        <v>158</v>
      </c>
      <c r="J29" s="38"/>
      <c r="K29" s="10"/>
      <c r="M29" s="10"/>
    </row>
    <row r="30" spans="1:13" ht="14.45">
      <c r="A30" s="89"/>
      <c r="B30" s="104"/>
      <c r="C30" s="23"/>
      <c r="D30" s="23"/>
      <c r="E30" s="101" t="s">
        <v>159</v>
      </c>
      <c r="F30" s="101"/>
      <c r="G30" s="101"/>
      <c r="H30" s="1" t="s">
        <v>153</v>
      </c>
      <c r="I30" s="1"/>
      <c r="J30" s="38"/>
      <c r="K30" s="10"/>
      <c r="M30" s="10"/>
    </row>
    <row r="31" spans="1:13" ht="14.45">
      <c r="A31" s="89"/>
      <c r="B31" s="104"/>
      <c r="C31" s="23"/>
      <c r="D31" s="23"/>
      <c r="E31" s="101" t="s">
        <v>160</v>
      </c>
      <c r="F31" s="101"/>
      <c r="G31" s="101"/>
      <c r="H31" s="1" t="s">
        <v>153</v>
      </c>
      <c r="I31" s="1"/>
      <c r="J31" s="38"/>
      <c r="K31" s="10"/>
      <c r="M31" s="10"/>
    </row>
    <row r="32" spans="1:13" ht="14.45">
      <c r="A32" s="89"/>
      <c r="B32" s="104"/>
      <c r="C32" s="23"/>
      <c r="D32" s="23"/>
      <c r="E32" s="101" t="s">
        <v>161</v>
      </c>
      <c r="F32" s="101"/>
      <c r="G32" s="101"/>
      <c r="H32" s="1" t="s">
        <v>153</v>
      </c>
      <c r="I32" s="1"/>
      <c r="J32" s="38"/>
      <c r="K32" s="10"/>
      <c r="M32" s="10"/>
    </row>
    <row r="33" spans="1:13" ht="14.45">
      <c r="A33" s="89"/>
      <c r="B33" s="104"/>
      <c r="C33" s="23"/>
      <c r="D33" s="23"/>
      <c r="E33" s="101" t="s">
        <v>162</v>
      </c>
      <c r="F33" s="101"/>
      <c r="G33" s="101"/>
      <c r="H33" s="1" t="s">
        <v>153</v>
      </c>
      <c r="I33" s="1"/>
      <c r="J33" s="38"/>
      <c r="K33" s="10"/>
      <c r="M33" s="10"/>
    </row>
    <row r="34" spans="1:13" ht="15" customHeight="1">
      <c r="A34" s="89"/>
      <c r="B34" s="104"/>
      <c r="C34" s="23"/>
      <c r="D34" s="23"/>
      <c r="E34" s="101" t="s">
        <v>163</v>
      </c>
      <c r="F34" s="101"/>
      <c r="G34" s="101"/>
      <c r="H34" s="1" t="s">
        <v>153</v>
      </c>
      <c r="I34" s="1"/>
      <c r="J34" s="38"/>
      <c r="K34" s="10"/>
      <c r="M34" s="10"/>
    </row>
    <row r="35" spans="1:13" ht="15" customHeight="1">
      <c r="A35" s="89"/>
      <c r="B35" s="104"/>
      <c r="C35" s="23"/>
      <c r="D35" s="23"/>
      <c r="E35" s="95" t="s">
        <v>164</v>
      </c>
      <c r="F35" s="95"/>
      <c r="G35" s="95"/>
      <c r="H35" s="1" t="s">
        <v>147</v>
      </c>
      <c r="I35" s="1" t="s">
        <v>165</v>
      </c>
      <c r="J35" s="38"/>
      <c r="K35" s="10"/>
      <c r="M35" s="10"/>
    </row>
    <row r="36" spans="1:13" ht="15" customHeight="1">
      <c r="A36" s="89"/>
      <c r="B36" s="104"/>
      <c r="C36" s="23"/>
      <c r="D36" s="23"/>
      <c r="E36" s="92" t="s">
        <v>166</v>
      </c>
      <c r="F36" s="92"/>
      <c r="G36" s="92"/>
      <c r="H36" s="1" t="s">
        <v>153</v>
      </c>
      <c r="I36" s="1"/>
      <c r="J36" s="38"/>
      <c r="K36" s="10"/>
      <c r="M36" s="10"/>
    </row>
    <row r="37" spans="1:13" ht="15" customHeight="1">
      <c r="A37" s="89"/>
      <c r="B37" s="104"/>
      <c r="C37" s="23"/>
      <c r="D37" s="23"/>
      <c r="E37" s="92" t="s">
        <v>167</v>
      </c>
      <c r="F37" s="92"/>
      <c r="G37" s="92"/>
      <c r="H37" s="1" t="s">
        <v>147</v>
      </c>
      <c r="I37" s="1" t="s">
        <v>168</v>
      </c>
      <c r="J37" s="38"/>
      <c r="K37" s="10"/>
      <c r="M37" s="10"/>
    </row>
    <row r="38" spans="1:13" ht="15" customHeight="1">
      <c r="A38" s="89"/>
      <c r="B38" s="104"/>
      <c r="C38" s="23"/>
      <c r="D38" s="18"/>
      <c r="E38" s="71" t="s">
        <v>169</v>
      </c>
      <c r="I38" s="1"/>
      <c r="J38" s="38"/>
      <c r="K38" s="15"/>
    </row>
    <row r="39" spans="1:13" ht="14.45">
      <c r="A39" s="89"/>
      <c r="B39" s="104"/>
      <c r="D39" s="23"/>
      <c r="E39" s="100" t="s">
        <v>170</v>
      </c>
      <c r="F39" s="100"/>
      <c r="G39" s="100"/>
      <c r="H39" s="1" t="s">
        <v>136</v>
      </c>
      <c r="I39" s="1" t="s">
        <v>143</v>
      </c>
      <c r="J39" s="38"/>
      <c r="K39" s="15"/>
      <c r="M39" s="10"/>
    </row>
    <row r="40" spans="1:13" ht="15" customHeight="1">
      <c r="A40" s="89"/>
      <c r="B40" s="104"/>
      <c r="D40" s="23"/>
      <c r="E40" s="100" t="s">
        <v>171</v>
      </c>
      <c r="F40" s="100"/>
      <c r="G40" s="100"/>
      <c r="H40" s="1" t="s">
        <v>136</v>
      </c>
      <c r="I40" s="1" t="s">
        <v>143</v>
      </c>
      <c r="J40" s="38"/>
      <c r="K40" s="15"/>
      <c r="M40" s="10"/>
    </row>
    <row r="41" spans="1:13" ht="33.75" customHeight="1">
      <c r="A41" s="89"/>
      <c r="B41" s="104"/>
      <c r="C41" s="23"/>
      <c r="D41" s="23"/>
      <c r="E41" s="100" t="s">
        <v>172</v>
      </c>
      <c r="F41" s="100"/>
      <c r="G41" s="100"/>
      <c r="H41" s="1" t="s">
        <v>147</v>
      </c>
      <c r="I41" s="1" t="s">
        <v>173</v>
      </c>
      <c r="J41" s="38"/>
      <c r="K41" s="15"/>
      <c r="M41" s="10"/>
    </row>
    <row r="42" spans="1:13" ht="15" customHeight="1">
      <c r="A42" s="89"/>
      <c r="B42" s="104"/>
      <c r="C42" s="23"/>
      <c r="D42" s="23"/>
      <c r="E42" s="100" t="s">
        <v>174</v>
      </c>
      <c r="F42" s="100"/>
      <c r="G42" s="100"/>
      <c r="H42" s="1" t="s">
        <v>147</v>
      </c>
      <c r="I42" s="1" t="s">
        <v>175</v>
      </c>
      <c r="J42" s="38"/>
      <c r="K42" s="15"/>
      <c r="M42" s="10"/>
    </row>
    <row r="43" spans="1:13" ht="14.45">
      <c r="A43" s="89"/>
      <c r="B43" s="104"/>
      <c r="C43" s="23"/>
      <c r="D43" s="23"/>
      <c r="E43" s="100" t="s">
        <v>176</v>
      </c>
      <c r="F43" s="100"/>
      <c r="G43" s="100"/>
      <c r="H43" s="1" t="s">
        <v>153</v>
      </c>
      <c r="I43" s="1"/>
      <c r="J43" s="38"/>
      <c r="K43" s="15"/>
      <c r="M43" s="10"/>
    </row>
    <row r="44" spans="1:13" ht="15" customHeight="1">
      <c r="A44" s="89"/>
      <c r="B44" s="104"/>
      <c r="C44" s="23"/>
      <c r="D44" s="23"/>
      <c r="E44" s="95" t="s">
        <v>177</v>
      </c>
      <c r="F44" s="95"/>
      <c r="G44" s="95"/>
      <c r="H44" s="1" t="s">
        <v>153</v>
      </c>
      <c r="I44" s="1"/>
      <c r="J44" s="38"/>
      <c r="K44" s="15"/>
      <c r="M44" s="10"/>
    </row>
    <row r="45" spans="1:13" ht="14.45">
      <c r="A45" s="89"/>
      <c r="B45" s="104"/>
      <c r="E45" s="71" t="s">
        <v>178</v>
      </c>
    </row>
    <row r="46" spans="1:13" ht="24" customHeight="1">
      <c r="A46" s="89"/>
      <c r="B46" s="104"/>
      <c r="E46" s="107" t="s">
        <v>179</v>
      </c>
      <c r="F46" s="98"/>
      <c r="G46" s="98"/>
      <c r="H46" s="1" t="s">
        <v>136</v>
      </c>
      <c r="I46" s="1"/>
    </row>
    <row r="47" spans="1:13" ht="14.45">
      <c r="A47" s="89"/>
      <c r="B47" s="104"/>
      <c r="E47" s="107" t="s">
        <v>180</v>
      </c>
      <c r="F47" s="98"/>
      <c r="G47" s="98"/>
      <c r="H47" s="1" t="s">
        <v>136</v>
      </c>
      <c r="I47" s="1"/>
    </row>
    <row r="48" spans="1:13" ht="14.45">
      <c r="A48" s="89"/>
      <c r="B48" s="104"/>
      <c r="E48" s="98" t="s">
        <v>181</v>
      </c>
      <c r="F48" s="98"/>
      <c r="G48" s="98"/>
      <c r="H48" s="1" t="s">
        <v>147</v>
      </c>
      <c r="I48" s="1"/>
    </row>
    <row r="49" spans="1:9" ht="14.45">
      <c r="A49" s="89"/>
      <c r="B49" s="104"/>
      <c r="E49" s="98" t="s">
        <v>182</v>
      </c>
      <c r="F49" s="98"/>
      <c r="G49" s="98"/>
      <c r="H49" s="1" t="s">
        <v>147</v>
      </c>
      <c r="I49" s="1"/>
    </row>
    <row r="50" spans="1:9" ht="14.45">
      <c r="A50" s="89"/>
      <c r="B50" s="104"/>
      <c r="E50" s="98" t="s">
        <v>183</v>
      </c>
      <c r="F50" s="98"/>
      <c r="G50" s="98"/>
      <c r="H50" s="1" t="s">
        <v>153</v>
      </c>
      <c r="I50" s="1"/>
    </row>
    <row r="51" spans="1:9" ht="25.5" customHeight="1">
      <c r="A51" s="89"/>
      <c r="B51" s="104"/>
      <c r="E51" s="98" t="s">
        <v>184</v>
      </c>
      <c r="F51" s="98"/>
      <c r="G51" s="98"/>
      <c r="H51" s="1" t="s">
        <v>147</v>
      </c>
      <c r="I51" s="1"/>
    </row>
    <row r="52" spans="1:9" ht="14.45">
      <c r="A52" s="89"/>
      <c r="B52" s="104"/>
      <c r="E52" s="71" t="s">
        <v>185</v>
      </c>
    </row>
    <row r="53" spans="1:9" ht="14.45">
      <c r="A53" s="89"/>
      <c r="B53" s="104"/>
      <c r="E53" s="96" t="s">
        <v>186</v>
      </c>
      <c r="F53" s="97"/>
      <c r="G53" s="97"/>
      <c r="H53" s="1" t="s">
        <v>147</v>
      </c>
      <c r="I53" s="1" t="s">
        <v>187</v>
      </c>
    </row>
    <row r="54" spans="1:9" ht="14.45">
      <c r="A54" s="89"/>
      <c r="B54" s="104"/>
      <c r="E54" s="96" t="s">
        <v>188</v>
      </c>
      <c r="F54" s="97"/>
      <c r="G54" s="97"/>
      <c r="H54" s="1" t="s">
        <v>147</v>
      </c>
      <c r="I54" s="1" t="s">
        <v>187</v>
      </c>
    </row>
    <row r="55" spans="1:9" ht="14.45">
      <c r="A55" s="89"/>
      <c r="B55" s="104"/>
      <c r="E55" s="96" t="s">
        <v>189</v>
      </c>
      <c r="F55" s="97"/>
      <c r="G55" s="97"/>
      <c r="H55" s="1" t="s">
        <v>147</v>
      </c>
      <c r="I55" s="1" t="s">
        <v>187</v>
      </c>
    </row>
    <row r="56" spans="1:9" ht="14.45">
      <c r="A56" s="89"/>
      <c r="B56" s="104"/>
      <c r="E56" s="96" t="s">
        <v>190</v>
      </c>
      <c r="F56" s="97"/>
      <c r="G56" s="97"/>
      <c r="H56" s="1" t="s">
        <v>147</v>
      </c>
      <c r="I56" s="1" t="s">
        <v>191</v>
      </c>
    </row>
    <row r="57" spans="1:9" ht="14.45">
      <c r="A57" s="89"/>
      <c r="B57" s="104"/>
      <c r="E57" s="96" t="s">
        <v>192</v>
      </c>
      <c r="F57" s="97"/>
      <c r="G57" s="97"/>
      <c r="H57" s="1" t="s">
        <v>147</v>
      </c>
      <c r="I57" s="1" t="s">
        <v>191</v>
      </c>
    </row>
    <row r="58" spans="1:9" ht="15" customHeight="1">
      <c r="A58" s="89"/>
      <c r="B58" s="104"/>
      <c r="E58" s="96" t="s">
        <v>193</v>
      </c>
      <c r="F58" s="97"/>
      <c r="G58" s="97"/>
      <c r="H58" s="1" t="s">
        <v>147</v>
      </c>
      <c r="I58" s="1" t="s">
        <v>187</v>
      </c>
    </row>
    <row r="59" spans="1:9" ht="15" customHeight="1">
      <c r="A59" s="89"/>
      <c r="B59" s="104"/>
      <c r="E59" s="96" t="s">
        <v>194</v>
      </c>
      <c r="F59" s="97"/>
      <c r="G59" s="97"/>
      <c r="H59" s="1" t="s">
        <v>153</v>
      </c>
      <c r="I59" s="1" t="s">
        <v>195</v>
      </c>
    </row>
    <row r="60" spans="1:9" ht="15" customHeight="1">
      <c r="A60" s="89"/>
      <c r="B60" s="104"/>
      <c r="E60" s="96" t="s">
        <v>196</v>
      </c>
      <c r="F60" s="97"/>
      <c r="G60" s="97"/>
      <c r="H60" s="1" t="s">
        <v>147</v>
      </c>
      <c r="I60" s="1" t="s">
        <v>197</v>
      </c>
    </row>
    <row r="61" spans="1:9" ht="14.45">
      <c r="E61" s="94"/>
      <c r="F61" s="95"/>
      <c r="G61" s="95"/>
      <c r="H61" s="1"/>
      <c r="I61" s="1"/>
    </row>
    <row r="62" spans="1:9" ht="14.45">
      <c r="E62" s="94"/>
      <c r="F62" s="95"/>
      <c r="G62" s="95"/>
      <c r="H62" s="1"/>
      <c r="I62" s="1"/>
    </row>
    <row r="63" spans="1:9" ht="14.45">
      <c r="E63" s="94"/>
      <c r="F63" s="95"/>
      <c r="G63" s="95"/>
      <c r="H63" s="1"/>
      <c r="I63" s="1"/>
    </row>
    <row r="64" spans="1:9" ht="14.45">
      <c r="E64" s="94"/>
      <c r="F64" s="95"/>
      <c r="G64" s="95"/>
      <c r="H64" s="1"/>
      <c r="I64" s="1"/>
    </row>
    <row r="65" spans="5:9" ht="14.45">
      <c r="E65" s="94"/>
      <c r="F65" s="95"/>
      <c r="G65" s="95"/>
      <c r="H65" s="1"/>
      <c r="I65" s="1"/>
    </row>
    <row r="66" spans="5:9" ht="14.45">
      <c r="E66" s="94"/>
      <c r="F66" s="95"/>
      <c r="G66" s="95"/>
      <c r="H66" s="1"/>
      <c r="I66" s="1"/>
    </row>
    <row r="67" spans="5:9" ht="14.45">
      <c r="E67" s="94"/>
      <c r="F67" s="95"/>
      <c r="G67" s="95"/>
      <c r="H67" s="1"/>
      <c r="I67" s="1"/>
    </row>
    <row r="68" spans="5:9" ht="14.45">
      <c r="E68" s="94"/>
      <c r="F68" s="95"/>
      <c r="G68" s="95"/>
      <c r="H68" s="1"/>
      <c r="I68" s="1"/>
    </row>
    <row r="69" spans="5:9" ht="14.45">
      <c r="E69" s="94"/>
      <c r="F69" s="95"/>
      <c r="G69" s="95"/>
      <c r="H69" s="1"/>
      <c r="I69" s="1"/>
    </row>
    <row r="70" spans="5:9" ht="14.45">
      <c r="E70" s="94"/>
      <c r="F70" s="95"/>
      <c r="G70" s="95"/>
      <c r="H70" s="1"/>
      <c r="I70" s="1"/>
    </row>
    <row r="71" spans="5:9" ht="14.45">
      <c r="E71" s="94"/>
      <c r="F71" s="95"/>
      <c r="G71" s="95"/>
      <c r="H71" s="1"/>
      <c r="I71" s="1"/>
    </row>
    <row r="72" spans="5:9" ht="14.45">
      <c r="E72" s="94"/>
      <c r="F72" s="95"/>
      <c r="G72" s="95"/>
      <c r="H72" s="1"/>
      <c r="I72" s="1"/>
    </row>
    <row r="73" spans="5:9" ht="14.45">
      <c r="E73" s="94"/>
      <c r="F73" s="95"/>
      <c r="G73" s="95"/>
      <c r="H73" s="1"/>
      <c r="I73" s="1"/>
    </row>
    <row r="74" spans="5:9" ht="14.45">
      <c r="E74" s="94"/>
      <c r="F74" s="95"/>
      <c r="G74" s="95"/>
      <c r="H74" s="1"/>
      <c r="I74" s="1"/>
    </row>
    <row r="75" spans="5:9" ht="14.45"/>
    <row r="76" spans="5:9" ht="14.45"/>
    <row r="80" spans="5:9" ht="14.45"/>
    <row r="81" ht="14.45"/>
    <row r="83" ht="14.45"/>
    <row r="85" ht="14.45"/>
    <row r="91" ht="14.45"/>
    <row r="92" ht="14.45"/>
    <row r="94" ht="14.45"/>
    <row r="95" ht="14.45"/>
    <row r="96" ht="14.45"/>
    <row r="97" ht="14.45"/>
  </sheetData>
  <sheetProtection formatCells="0"/>
  <mergeCells count="82">
    <mergeCell ref="A16:A60"/>
    <mergeCell ref="B16:B60"/>
    <mergeCell ref="E17:G17"/>
    <mergeCell ref="E36:G36"/>
    <mergeCell ref="E21:G21"/>
    <mergeCell ref="E23:G23"/>
    <mergeCell ref="E16:G16"/>
    <mergeCell ref="E18:G18"/>
    <mergeCell ref="E19:G19"/>
    <mergeCell ref="E20:G20"/>
    <mergeCell ref="E26:G26"/>
    <mergeCell ref="E46:G46"/>
    <mergeCell ref="E47:G47"/>
    <mergeCell ref="E35:G35"/>
    <mergeCell ref="E27:G27"/>
    <mergeCell ref="E22:G22"/>
    <mergeCell ref="K1:Z1"/>
    <mergeCell ref="J4:J13"/>
    <mergeCell ref="A4:A13"/>
    <mergeCell ref="B4:B13"/>
    <mergeCell ref="C4:C13"/>
    <mergeCell ref="C2:C3"/>
    <mergeCell ref="D2:D3"/>
    <mergeCell ref="W2:X2"/>
    <mergeCell ref="Y2:Z2"/>
    <mergeCell ref="F2:F3"/>
    <mergeCell ref="G2:G3"/>
    <mergeCell ref="E2:E3"/>
    <mergeCell ref="E37:G37"/>
    <mergeCell ref="E29:G29"/>
    <mergeCell ref="E25:G25"/>
    <mergeCell ref="E34:G34"/>
    <mergeCell ref="E28:G28"/>
    <mergeCell ref="E30:G30"/>
    <mergeCell ref="E31:G31"/>
    <mergeCell ref="E32:G32"/>
    <mergeCell ref="E33:G33"/>
    <mergeCell ref="E41:G41"/>
    <mergeCell ref="E42:G42"/>
    <mergeCell ref="E43:G43"/>
    <mergeCell ref="E44:G44"/>
    <mergeCell ref="E39:G39"/>
    <mergeCell ref="E40:G40"/>
    <mergeCell ref="E57:G57"/>
    <mergeCell ref="E58:G58"/>
    <mergeCell ref="E59:G59"/>
    <mergeCell ref="D1:J1"/>
    <mergeCell ref="U2:V2"/>
    <mergeCell ref="A14:I14"/>
    <mergeCell ref="A1:C1"/>
    <mergeCell ref="I2:I3"/>
    <mergeCell ref="J2:J3"/>
    <mergeCell ref="Q2:R2"/>
    <mergeCell ref="S2:T2"/>
    <mergeCell ref="K2:L2"/>
    <mergeCell ref="M2:N2"/>
    <mergeCell ref="O2:P2"/>
    <mergeCell ref="B2:B3"/>
    <mergeCell ref="H2:H3"/>
    <mergeCell ref="E74:G74"/>
    <mergeCell ref="E72:G72"/>
    <mergeCell ref="E73:G73"/>
    <mergeCell ref="E48:G48"/>
    <mergeCell ref="E49:G49"/>
    <mergeCell ref="E50:G50"/>
    <mergeCell ref="E51:G51"/>
    <mergeCell ref="E69:G69"/>
    <mergeCell ref="E70:G70"/>
    <mergeCell ref="E71:G71"/>
    <mergeCell ref="E53:G53"/>
    <mergeCell ref="E54:G54"/>
    <mergeCell ref="E55:G55"/>
    <mergeCell ref="E56:G56"/>
    <mergeCell ref="E65:G65"/>
    <mergeCell ref="E66:G66"/>
    <mergeCell ref="E67:G67"/>
    <mergeCell ref="E68:G68"/>
    <mergeCell ref="E60:G60"/>
    <mergeCell ref="E61:G61"/>
    <mergeCell ref="E62:G62"/>
    <mergeCell ref="E63:G63"/>
    <mergeCell ref="E64:G64"/>
  </mergeCells>
  <phoneticPr fontId="14" type="noConversion"/>
  <conditionalFormatting sqref="H16:H23">
    <cfRule type="containsText" dxfId="76" priority="28" operator="containsText" text="Not Started">
      <formula>NOT(ISERROR(SEARCH("Not Started",H16)))</formula>
    </cfRule>
    <cfRule type="containsText" dxfId="75" priority="29" operator="containsText" text="In Progress">
      <formula>NOT(ISERROR(SEARCH("In Progress",H16)))</formula>
    </cfRule>
    <cfRule type="containsText" dxfId="74" priority="30" operator="containsText" text="Complete">
      <formula>NOT(ISERROR(SEARCH("Complete",H16)))</formula>
    </cfRule>
  </conditionalFormatting>
  <conditionalFormatting sqref="H25:H37">
    <cfRule type="containsText" dxfId="73" priority="31" operator="containsText" text="Not Started">
      <formula>NOT(ISERROR(SEARCH("Not Started",H25)))</formula>
    </cfRule>
    <cfRule type="containsText" dxfId="72" priority="32" operator="containsText" text="In Progress">
      <formula>NOT(ISERROR(SEARCH("In Progress",H25)))</formula>
    </cfRule>
    <cfRule type="containsText" dxfId="71" priority="33" operator="containsText" text="Complete">
      <formula>NOT(ISERROR(SEARCH("Complete",H25)))</formula>
    </cfRule>
  </conditionalFormatting>
  <conditionalFormatting sqref="H39:H40">
    <cfRule type="containsText" dxfId="70" priority="46" operator="containsText" text="Not Started">
      <formula>NOT(ISERROR(SEARCH("Not Started",H39)))</formula>
    </cfRule>
    <cfRule type="containsText" dxfId="69" priority="47" operator="containsText" text="In Progress">
      <formula>NOT(ISERROR(SEARCH("In Progress",H39)))</formula>
    </cfRule>
    <cfRule type="containsText" dxfId="68" priority="48" operator="containsText" text="Complete">
      <formula>NOT(ISERROR(SEARCH("Complete",H39)))</formula>
    </cfRule>
  </conditionalFormatting>
  <conditionalFormatting sqref="H39:H44">
    <cfRule type="containsText" dxfId="67" priority="40" operator="containsText" text="Not Started">
      <formula>NOT(ISERROR(SEARCH("Not Started",H39)))</formula>
    </cfRule>
    <cfRule type="containsText" dxfId="66" priority="41" operator="containsText" text="In Progress">
      <formula>NOT(ISERROR(SEARCH("In Progress",H39)))</formula>
    </cfRule>
    <cfRule type="containsText" dxfId="65" priority="42" operator="containsText" text="Complete">
      <formula>NOT(ISERROR(SEARCH("Complete",H39)))</formula>
    </cfRule>
  </conditionalFormatting>
  <conditionalFormatting sqref="H46:H51">
    <cfRule type="containsText" dxfId="64" priority="1" operator="containsText" text="Not Started">
      <formula>NOT(ISERROR(SEARCH("Not Started",H46)))</formula>
    </cfRule>
    <cfRule type="containsText" dxfId="63" priority="2" operator="containsText" text="In Progress">
      <formula>NOT(ISERROR(SEARCH("In Progress",H46)))</formula>
    </cfRule>
    <cfRule type="containsText" dxfId="62" priority="3" operator="containsText" text="Complete">
      <formula>NOT(ISERROR(SEARCH("Complete",H46)))</formula>
    </cfRule>
  </conditionalFormatting>
  <conditionalFormatting sqref="H53:H74">
    <cfRule type="containsText" dxfId="61" priority="4" operator="containsText" text="Not Started">
      <formula>NOT(ISERROR(SEARCH("Not Started",H53)))</formula>
    </cfRule>
    <cfRule type="containsText" dxfId="60" priority="5" operator="containsText" text="In Progress">
      <formula>NOT(ISERROR(SEARCH("In Progress",H53)))</formula>
    </cfRule>
    <cfRule type="containsText" dxfId="59" priority="6" operator="containsText" text="Complete">
      <formula>NOT(ISERROR(SEARCH("Complete",H53)))</formula>
    </cfRule>
  </conditionalFormatting>
  <dataValidations disablePrompts="1" count="1">
    <dataValidation type="list" allowBlank="1" showInputMessage="1" showErrorMessage="1" sqref="H25:H44 H16:H23 H46:H51 H53:H60"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Z27"/>
  <sheetViews>
    <sheetView zoomScale="55" zoomScaleNormal="55" workbookViewId="0">
      <pane xSplit="8" ySplit="3" topLeftCell="I5" activePane="bottomRight" state="frozen"/>
      <selection pane="bottomRight" activeCell="Z26" sqref="Z26"/>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40" style="15" customWidth="1"/>
    <col min="25" max="25" width="8.5703125" style="15"/>
    <col min="26" max="26" width="35.5703125" style="15" customWidth="1"/>
    <col min="27" max="16384" width="8.5703125" style="15"/>
  </cols>
  <sheetData>
    <row r="1" spans="1:26"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c r="W1" s="102"/>
      <c r="X1" s="102"/>
      <c r="Y1" s="102"/>
      <c r="Z1" s="102"/>
    </row>
    <row r="2" spans="1:26" ht="15" customHeight="1">
      <c r="A2" s="19" t="s">
        <v>50</v>
      </c>
      <c r="B2" s="89" t="s">
        <v>51</v>
      </c>
      <c r="C2" s="89" t="s">
        <v>9</v>
      </c>
      <c r="D2" s="89" t="s">
        <v>52</v>
      </c>
      <c r="E2" s="91" t="s">
        <v>11</v>
      </c>
      <c r="F2" s="91" t="s">
        <v>53</v>
      </c>
      <c r="G2" s="91" t="s">
        <v>54</v>
      </c>
      <c r="H2" s="91" t="s">
        <v>55</v>
      </c>
      <c r="I2" s="91" t="s">
        <v>15</v>
      </c>
      <c r="J2" s="91" t="s">
        <v>56</v>
      </c>
      <c r="K2" s="89" t="s">
        <v>57</v>
      </c>
      <c r="L2" s="89"/>
      <c r="M2" s="91" t="s">
        <v>58</v>
      </c>
      <c r="N2" s="91"/>
      <c r="O2" s="89" t="s">
        <v>59</v>
      </c>
      <c r="P2" s="89"/>
      <c r="Q2" s="91" t="s">
        <v>60</v>
      </c>
      <c r="R2" s="91"/>
      <c r="S2" s="89" t="s">
        <v>61</v>
      </c>
      <c r="T2" s="89"/>
      <c r="U2" s="91" t="s">
        <v>62</v>
      </c>
      <c r="V2" s="91"/>
      <c r="W2" s="89" t="s">
        <v>63</v>
      </c>
      <c r="X2" s="89"/>
      <c r="Y2" s="91" t="s">
        <v>64</v>
      </c>
      <c r="Z2" s="91"/>
    </row>
    <row r="3" spans="1:26">
      <c r="A3" s="19">
        <f>COUNTIF(D4:D12,"&lt;&gt;")</f>
        <v>8</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c r="W3" s="12" t="s">
        <v>65</v>
      </c>
      <c r="X3" s="12" t="s">
        <v>9</v>
      </c>
      <c r="Y3" s="9" t="s">
        <v>65</v>
      </c>
      <c r="Z3" s="9" t="s">
        <v>9</v>
      </c>
    </row>
    <row r="4" spans="1:26" s="16" customFormat="1" ht="49.5" customHeight="1">
      <c r="A4" s="89" t="s">
        <v>198</v>
      </c>
      <c r="B4" s="91" t="s">
        <v>199</v>
      </c>
      <c r="C4" s="91" t="s">
        <v>200</v>
      </c>
      <c r="D4" s="23" t="s">
        <v>201</v>
      </c>
      <c r="E4" s="27" t="s">
        <v>202</v>
      </c>
      <c r="F4" s="66">
        <v>300000</v>
      </c>
      <c r="G4" s="29" t="s">
        <v>71</v>
      </c>
      <c r="H4" s="7" t="s">
        <v>203</v>
      </c>
      <c r="I4" s="26"/>
      <c r="J4" s="26"/>
      <c r="K4" s="66">
        <v>300000</v>
      </c>
      <c r="L4" s="25"/>
      <c r="M4" s="66">
        <v>300000</v>
      </c>
      <c r="N4" s="27" t="s">
        <v>204</v>
      </c>
      <c r="O4" s="66">
        <v>300000</v>
      </c>
      <c r="P4" s="25"/>
      <c r="Q4" s="66">
        <v>0</v>
      </c>
      <c r="R4" s="27" t="s">
        <v>205</v>
      </c>
      <c r="S4" s="29">
        <v>0</v>
      </c>
      <c r="T4" s="25"/>
      <c r="U4" s="29">
        <v>0</v>
      </c>
      <c r="V4" s="25"/>
      <c r="W4" s="29"/>
      <c r="X4" s="25"/>
      <c r="Y4" s="29">
        <v>0</v>
      </c>
      <c r="Z4" s="25"/>
    </row>
    <row r="5" spans="1:26" s="16" customFormat="1" ht="158.44999999999999">
      <c r="A5" s="89"/>
      <c r="B5" s="91"/>
      <c r="C5" s="91"/>
      <c r="D5" s="23" t="s">
        <v>206</v>
      </c>
      <c r="E5" s="21" t="s">
        <v>207</v>
      </c>
      <c r="F5" s="7"/>
      <c r="G5" s="29" t="s">
        <v>208</v>
      </c>
      <c r="H5" s="7" t="s">
        <v>209</v>
      </c>
      <c r="I5" s="26"/>
      <c r="J5" s="26"/>
      <c r="K5" s="29">
        <v>1</v>
      </c>
      <c r="L5" s="25" t="s">
        <v>210</v>
      </c>
      <c r="M5" s="29">
        <v>1</v>
      </c>
      <c r="N5" s="25" t="s">
        <v>211</v>
      </c>
      <c r="O5" s="29">
        <v>1</v>
      </c>
      <c r="P5" s="25"/>
      <c r="Q5" s="29">
        <v>1</v>
      </c>
      <c r="R5" s="25" t="s">
        <v>212</v>
      </c>
      <c r="S5" s="29">
        <v>4</v>
      </c>
      <c r="T5" s="25"/>
      <c r="U5" s="29">
        <v>4</v>
      </c>
      <c r="V5" s="25" t="s">
        <v>213</v>
      </c>
      <c r="W5" s="29"/>
      <c r="X5" s="25" t="s">
        <v>214</v>
      </c>
      <c r="Y5" s="29">
        <v>3</v>
      </c>
      <c r="Z5" s="25" t="s">
        <v>215</v>
      </c>
    </row>
    <row r="6" spans="1:26" s="16" customFormat="1" ht="230.45">
      <c r="A6" s="89"/>
      <c r="B6" s="91"/>
      <c r="C6" s="91"/>
      <c r="D6" s="23" t="s">
        <v>216</v>
      </c>
      <c r="E6" s="21" t="s">
        <v>217</v>
      </c>
      <c r="F6" s="7"/>
      <c r="G6" s="29" t="s">
        <v>218</v>
      </c>
      <c r="H6" s="7" t="s">
        <v>219</v>
      </c>
      <c r="I6" s="26"/>
      <c r="J6" s="26"/>
      <c r="K6" s="29">
        <v>1</v>
      </c>
      <c r="L6" s="25" t="s">
        <v>220</v>
      </c>
      <c r="M6" s="29">
        <v>1</v>
      </c>
      <c r="N6" s="25" t="s">
        <v>221</v>
      </c>
      <c r="O6" s="29">
        <v>1</v>
      </c>
      <c r="P6" s="25"/>
      <c r="Q6" s="29">
        <v>1</v>
      </c>
      <c r="R6" s="25" t="s">
        <v>222</v>
      </c>
      <c r="S6" s="29">
        <v>4</v>
      </c>
      <c r="T6" s="25"/>
      <c r="U6" s="29">
        <v>1</v>
      </c>
      <c r="V6" s="25" t="s">
        <v>223</v>
      </c>
      <c r="W6" s="29"/>
      <c r="X6" s="25" t="s">
        <v>224</v>
      </c>
      <c r="Y6" s="29">
        <v>4</v>
      </c>
      <c r="Z6" s="25" t="s">
        <v>225</v>
      </c>
    </row>
    <row r="7" spans="1:26" s="16" customFormat="1" ht="57.6">
      <c r="A7" s="89"/>
      <c r="B7" s="91"/>
      <c r="C7" s="91"/>
      <c r="D7" s="23" t="s">
        <v>226</v>
      </c>
      <c r="E7" s="21" t="s">
        <v>227</v>
      </c>
      <c r="F7" s="7"/>
      <c r="G7" s="29" t="s">
        <v>228</v>
      </c>
      <c r="H7" s="7" t="s">
        <v>229</v>
      </c>
      <c r="I7" s="26"/>
      <c r="J7" s="26"/>
      <c r="K7" s="29">
        <v>1</v>
      </c>
      <c r="L7" s="25" t="s">
        <v>230</v>
      </c>
      <c r="M7" s="29">
        <v>0</v>
      </c>
      <c r="N7" s="25"/>
      <c r="O7" s="29">
        <v>0</v>
      </c>
      <c r="P7" s="25"/>
      <c r="Q7" s="29">
        <v>0</v>
      </c>
      <c r="R7" s="25"/>
      <c r="S7" s="29">
        <v>0</v>
      </c>
      <c r="T7" s="25"/>
      <c r="U7" s="29">
        <v>0</v>
      </c>
      <c r="V7" s="25"/>
      <c r="W7" s="29"/>
      <c r="X7" s="25"/>
      <c r="Y7" s="29">
        <v>0</v>
      </c>
      <c r="Z7" s="25"/>
    </row>
    <row r="8" spans="1:26" s="16" customFormat="1" ht="43.15">
      <c r="A8" s="89"/>
      <c r="B8" s="91"/>
      <c r="C8" s="91"/>
      <c r="D8" s="23" t="s">
        <v>231</v>
      </c>
      <c r="E8" s="21" t="s">
        <v>232</v>
      </c>
      <c r="F8" s="7"/>
      <c r="G8" s="29" t="s">
        <v>233</v>
      </c>
      <c r="H8" s="7" t="s">
        <v>234</v>
      </c>
      <c r="I8" s="26"/>
      <c r="J8" s="26"/>
      <c r="K8" s="29">
        <v>0</v>
      </c>
      <c r="L8" s="25"/>
      <c r="M8" s="29">
        <v>0</v>
      </c>
      <c r="N8" s="25"/>
      <c r="O8" s="29">
        <v>0</v>
      </c>
      <c r="P8" s="25"/>
      <c r="Q8" s="29">
        <v>0</v>
      </c>
      <c r="R8" s="25"/>
      <c r="S8" s="29">
        <v>0</v>
      </c>
      <c r="T8" s="25"/>
      <c r="U8" s="29">
        <v>0</v>
      </c>
      <c r="V8" s="25"/>
      <c r="W8" s="29"/>
      <c r="X8" s="25" t="s">
        <v>235</v>
      </c>
      <c r="Y8" s="29">
        <v>0</v>
      </c>
      <c r="Z8" s="25"/>
    </row>
    <row r="9" spans="1:26" s="16" customFormat="1" ht="43.15">
      <c r="A9" s="89"/>
      <c r="B9" s="91"/>
      <c r="C9" s="91"/>
      <c r="D9" s="23" t="s">
        <v>236</v>
      </c>
      <c r="E9" s="21" t="s">
        <v>237</v>
      </c>
      <c r="F9" s="7"/>
      <c r="G9" s="29" t="s">
        <v>238</v>
      </c>
      <c r="H9" s="7" t="s">
        <v>239</v>
      </c>
      <c r="I9" s="26"/>
      <c r="J9" s="26"/>
      <c r="K9" s="29">
        <v>0</v>
      </c>
      <c r="L9" s="25"/>
      <c r="M9" s="29">
        <v>0</v>
      </c>
      <c r="N9" s="25"/>
      <c r="O9" s="29">
        <v>0</v>
      </c>
      <c r="P9" s="25"/>
      <c r="Q9" s="29">
        <v>31</v>
      </c>
      <c r="R9" s="25" t="s">
        <v>240</v>
      </c>
      <c r="S9" s="29">
        <v>0</v>
      </c>
      <c r="T9" s="25"/>
      <c r="U9" s="29">
        <v>0</v>
      </c>
      <c r="V9" s="25"/>
      <c r="W9" s="29"/>
      <c r="X9" s="25"/>
      <c r="Y9" s="29">
        <v>0</v>
      </c>
      <c r="Z9" s="25"/>
    </row>
    <row r="10" spans="1:26" s="16" customFormat="1" ht="43.15">
      <c r="A10" s="89"/>
      <c r="B10" s="91"/>
      <c r="C10" s="91"/>
      <c r="D10" s="23" t="s">
        <v>241</v>
      </c>
      <c r="E10" s="21" t="s">
        <v>242</v>
      </c>
      <c r="F10" s="7"/>
      <c r="G10" s="29" t="s">
        <v>243</v>
      </c>
      <c r="H10" s="7" t="s">
        <v>244</v>
      </c>
      <c r="I10" s="26"/>
      <c r="J10" s="26"/>
      <c r="K10" s="29">
        <v>0</v>
      </c>
      <c r="L10" s="25"/>
      <c r="M10" s="29">
        <v>0</v>
      </c>
      <c r="N10" s="25"/>
      <c r="O10" s="29">
        <v>0</v>
      </c>
      <c r="P10" s="25"/>
      <c r="Q10" s="29">
        <v>0</v>
      </c>
      <c r="R10" s="25"/>
      <c r="S10" s="29">
        <v>0</v>
      </c>
      <c r="T10" s="25"/>
      <c r="U10" s="29">
        <v>0</v>
      </c>
      <c r="V10" s="25"/>
      <c r="W10" s="29"/>
      <c r="X10" s="25"/>
      <c r="Y10" s="29">
        <v>0</v>
      </c>
      <c r="Z10" s="25"/>
    </row>
    <row r="11" spans="1:26" s="16" customFormat="1" ht="28.9">
      <c r="A11" s="89"/>
      <c r="B11" s="91"/>
      <c r="C11" s="91"/>
      <c r="D11" s="23" t="s">
        <v>245</v>
      </c>
      <c r="E11" s="21" t="s">
        <v>246</v>
      </c>
      <c r="F11" s="7"/>
      <c r="G11" s="29" t="s">
        <v>247</v>
      </c>
      <c r="H11" s="7" t="s">
        <v>248</v>
      </c>
      <c r="I11" s="26"/>
      <c r="J11" s="26"/>
      <c r="K11" s="29">
        <v>0</v>
      </c>
      <c r="L11" s="25"/>
      <c r="M11" s="29">
        <v>0</v>
      </c>
      <c r="N11" s="25"/>
      <c r="O11" s="29">
        <v>0</v>
      </c>
      <c r="P11" s="25"/>
      <c r="Q11" s="29">
        <v>0</v>
      </c>
      <c r="R11" s="25"/>
      <c r="S11" s="29">
        <v>0</v>
      </c>
      <c r="T11" s="25"/>
      <c r="U11" s="29">
        <v>0</v>
      </c>
      <c r="V11" s="25"/>
      <c r="W11" s="29"/>
      <c r="X11" s="25"/>
      <c r="Y11" s="29">
        <v>0</v>
      </c>
      <c r="Z11" s="25"/>
    </row>
    <row r="12" spans="1:26" ht="30.75" customHeight="1">
      <c r="A12" s="99" t="s">
        <v>27</v>
      </c>
      <c r="B12" s="99"/>
      <c r="C12" s="99"/>
      <c r="D12" s="99"/>
      <c r="E12" s="99"/>
      <c r="F12" s="99"/>
      <c r="G12" s="99"/>
      <c r="H12" s="99"/>
      <c r="I12" s="99"/>
      <c r="J12" s="40"/>
      <c r="K12" s="10"/>
      <c r="L12" s="16"/>
      <c r="M12" s="16"/>
      <c r="N12" s="16"/>
      <c r="O12" s="16"/>
      <c r="P12" s="16"/>
      <c r="Q12" s="16"/>
      <c r="R12" s="16"/>
      <c r="S12" s="16"/>
      <c r="T12" s="16"/>
      <c r="U12" s="16"/>
      <c r="V12" s="16"/>
    </row>
    <row r="13" spans="1:26" ht="30.75" customHeight="1">
      <c r="A13" s="12"/>
      <c r="B13" s="12" t="s">
        <v>128</v>
      </c>
      <c r="C13" s="20"/>
      <c r="D13" s="12" t="s">
        <v>129</v>
      </c>
      <c r="E13" s="12" t="s">
        <v>9</v>
      </c>
      <c r="F13" s="12"/>
      <c r="G13" s="12"/>
      <c r="H13" s="12" t="s">
        <v>130</v>
      </c>
      <c r="I13" s="12" t="s">
        <v>131</v>
      </c>
      <c r="J13" s="35"/>
      <c r="K13" s="35"/>
    </row>
    <row r="14" spans="1:26" ht="15" customHeight="1">
      <c r="A14" s="89" t="s">
        <v>249</v>
      </c>
      <c r="B14" s="91" t="s">
        <v>250</v>
      </c>
      <c r="C14" s="77"/>
      <c r="D14" s="18"/>
      <c r="E14" s="110" t="s">
        <v>251</v>
      </c>
      <c r="F14" s="110"/>
      <c r="G14" s="110"/>
      <c r="H14" s="76"/>
      <c r="I14" s="1"/>
      <c r="J14" s="36"/>
      <c r="K14" s="36"/>
    </row>
    <row r="15" spans="1:26" ht="15" customHeight="1">
      <c r="A15" s="89"/>
      <c r="B15" s="91"/>
      <c r="C15" s="77"/>
      <c r="D15" s="18" t="s">
        <v>252</v>
      </c>
      <c r="E15" s="98" t="s">
        <v>253</v>
      </c>
      <c r="F15" s="98"/>
      <c r="G15" s="98"/>
      <c r="H15" s="1" t="s">
        <v>136</v>
      </c>
      <c r="I15" s="1"/>
      <c r="J15" s="36"/>
      <c r="K15" s="36"/>
    </row>
    <row r="16" spans="1:26" ht="15" customHeight="1">
      <c r="A16" s="89"/>
      <c r="B16" s="91"/>
      <c r="C16" s="77"/>
      <c r="D16" s="18" t="s">
        <v>254</v>
      </c>
      <c r="E16" s="98" t="s">
        <v>255</v>
      </c>
      <c r="F16" s="98"/>
      <c r="G16" s="98"/>
      <c r="H16" s="1" t="s">
        <v>136</v>
      </c>
      <c r="I16" s="1"/>
      <c r="J16" s="36"/>
      <c r="K16" s="36"/>
    </row>
    <row r="17" spans="1:22" ht="15" customHeight="1">
      <c r="A17" s="89"/>
      <c r="B17" s="91"/>
      <c r="C17" s="77"/>
      <c r="D17" s="18" t="s">
        <v>256</v>
      </c>
      <c r="E17" s="98" t="s">
        <v>257</v>
      </c>
      <c r="F17" s="98"/>
      <c r="G17" s="98"/>
      <c r="H17" s="1" t="s">
        <v>136</v>
      </c>
      <c r="I17" s="1"/>
      <c r="J17" s="36"/>
      <c r="K17" s="36"/>
    </row>
    <row r="18" spans="1:22" ht="15" customHeight="1">
      <c r="A18" s="89"/>
      <c r="B18" s="91"/>
      <c r="C18" s="77"/>
      <c r="D18" s="18" t="s">
        <v>258</v>
      </c>
      <c r="E18" s="98" t="s">
        <v>259</v>
      </c>
      <c r="F18" s="98"/>
      <c r="G18" s="98"/>
      <c r="H18" s="1" t="s">
        <v>136</v>
      </c>
      <c r="I18" s="1"/>
      <c r="J18" s="36"/>
      <c r="K18" s="36"/>
    </row>
    <row r="19" spans="1:22" ht="15" customHeight="1">
      <c r="A19" s="89"/>
      <c r="B19" s="91"/>
      <c r="C19" s="77"/>
      <c r="D19" s="18" t="s">
        <v>260</v>
      </c>
      <c r="E19" s="98" t="s">
        <v>261</v>
      </c>
      <c r="F19" s="98"/>
      <c r="G19" s="98"/>
      <c r="H19" s="1" t="s">
        <v>153</v>
      </c>
      <c r="I19" s="1" t="s">
        <v>262</v>
      </c>
      <c r="J19" s="36"/>
      <c r="K19" s="36"/>
    </row>
    <row r="20" spans="1:22" ht="15" customHeight="1">
      <c r="A20" s="89"/>
      <c r="B20" s="91"/>
      <c r="C20" s="77"/>
      <c r="D20" s="18" t="s">
        <v>263</v>
      </c>
      <c r="E20" s="98" t="s">
        <v>264</v>
      </c>
      <c r="F20" s="98"/>
      <c r="G20" s="98"/>
      <c r="H20" s="1" t="s">
        <v>153</v>
      </c>
      <c r="I20" s="1" t="s">
        <v>265</v>
      </c>
      <c r="J20" s="36"/>
      <c r="K20" s="36"/>
    </row>
    <row r="21" spans="1:22">
      <c r="A21" s="89"/>
      <c r="B21" s="91"/>
      <c r="C21" s="109"/>
      <c r="E21" s="108" t="s">
        <v>266</v>
      </c>
      <c r="F21" s="108"/>
      <c r="G21" s="108"/>
      <c r="H21" s="76"/>
      <c r="I21" s="1"/>
      <c r="J21" s="36"/>
      <c r="K21" s="36"/>
    </row>
    <row r="22" spans="1:22">
      <c r="A22" s="89"/>
      <c r="B22" s="91"/>
      <c r="C22" s="109"/>
      <c r="D22" s="18" t="s">
        <v>267</v>
      </c>
      <c r="E22" s="100" t="s">
        <v>268</v>
      </c>
      <c r="F22" s="100"/>
      <c r="G22" s="100"/>
      <c r="H22" s="1" t="s">
        <v>136</v>
      </c>
      <c r="I22" s="1" t="s">
        <v>269</v>
      </c>
      <c r="J22" s="36"/>
      <c r="K22" s="36"/>
      <c r="V22" s="15">
        <v>2021</v>
      </c>
    </row>
    <row r="23" spans="1:22" ht="33.75" customHeight="1">
      <c r="A23" s="89"/>
      <c r="B23" s="91"/>
      <c r="C23" s="109"/>
      <c r="D23" s="18" t="s">
        <v>270</v>
      </c>
      <c r="E23" s="100" t="s">
        <v>271</v>
      </c>
      <c r="F23" s="100"/>
      <c r="G23" s="100"/>
      <c r="H23" s="1" t="s">
        <v>153</v>
      </c>
      <c r="I23" s="1" t="s">
        <v>272</v>
      </c>
      <c r="J23" s="36"/>
      <c r="K23" s="36"/>
    </row>
    <row r="24" spans="1:22">
      <c r="A24" s="38"/>
      <c r="B24" s="18"/>
      <c r="C24" s="39"/>
      <c r="D24" s="18"/>
      <c r="E24" s="40"/>
      <c r="I24" s="40"/>
    </row>
    <row r="25" spans="1:22">
      <c r="A25" s="13"/>
      <c r="B25" s="9"/>
      <c r="C25" s="23"/>
      <c r="D25" s="18"/>
      <c r="E25" s="41"/>
      <c r="F25" s="41"/>
      <c r="G25" s="41"/>
      <c r="H25" s="41"/>
      <c r="I25" s="41"/>
    </row>
    <row r="26" spans="1:22">
      <c r="F26" s="36"/>
      <c r="G26" s="36"/>
      <c r="H26" s="36"/>
      <c r="I26" s="36"/>
    </row>
    <row r="27" spans="1:22">
      <c r="F27" s="36"/>
      <c r="G27" s="36"/>
      <c r="H27" s="36"/>
      <c r="I27" s="36"/>
    </row>
  </sheetData>
  <mergeCells count="37">
    <mergeCell ref="B4:B11"/>
    <mergeCell ref="A4:A11"/>
    <mergeCell ref="A14:A23"/>
    <mergeCell ref="B14:B23"/>
    <mergeCell ref="W2:X2"/>
    <mergeCell ref="Q2:R2"/>
    <mergeCell ref="S2:T2"/>
    <mergeCell ref="U2:V2"/>
    <mergeCell ref="C4:C11"/>
    <mergeCell ref="C21:C23"/>
    <mergeCell ref="A12:I12"/>
    <mergeCell ref="E14:G14"/>
    <mergeCell ref="E15:G15"/>
    <mergeCell ref="E16:G16"/>
    <mergeCell ref="E17:G17"/>
    <mergeCell ref="E18:G18"/>
    <mergeCell ref="Y2:Z2"/>
    <mergeCell ref="K1:Z1"/>
    <mergeCell ref="A1:C1"/>
    <mergeCell ref="B2:B3"/>
    <mergeCell ref="C2:C3"/>
    <mergeCell ref="D2:D3"/>
    <mergeCell ref="E2:E3"/>
    <mergeCell ref="F2:F3"/>
    <mergeCell ref="G2:G3"/>
    <mergeCell ref="H2:H3"/>
    <mergeCell ref="I2:I3"/>
    <mergeCell ref="J2:J3"/>
    <mergeCell ref="K2:L2"/>
    <mergeCell ref="M2:N2"/>
    <mergeCell ref="D1:J1"/>
    <mergeCell ref="O2:P2"/>
    <mergeCell ref="E20:G20"/>
    <mergeCell ref="E22:G22"/>
    <mergeCell ref="E23:G23"/>
    <mergeCell ref="E19:G19"/>
    <mergeCell ref="E21:G21"/>
  </mergeCells>
  <phoneticPr fontId="14" type="noConversion"/>
  <conditionalFormatting sqref="H14:H15">
    <cfRule type="containsText" dxfId="58" priority="43" operator="containsText" text="Not Started">
      <formula>NOT(ISERROR(SEARCH("Not Started",H14)))</formula>
    </cfRule>
    <cfRule type="containsText" dxfId="57" priority="44" operator="containsText" text="In Progress">
      <formula>NOT(ISERROR(SEARCH("In Progress",H14)))</formula>
    </cfRule>
    <cfRule type="containsText" dxfId="56" priority="45" operator="containsText" text="Complete">
      <formula>NOT(ISERROR(SEARCH("Complete",H14)))</formula>
    </cfRule>
  </conditionalFormatting>
  <conditionalFormatting sqref="H15:H16">
    <cfRule type="containsText" dxfId="55" priority="37" operator="containsText" text="Not Started">
      <formula>NOT(ISERROR(SEARCH("Not Started",H15)))</formula>
    </cfRule>
    <cfRule type="containsText" dxfId="54" priority="38" operator="containsText" text="In Progress">
      <formula>NOT(ISERROR(SEARCH("In Progress",H15)))</formula>
    </cfRule>
    <cfRule type="containsText" dxfId="53" priority="39" operator="containsText" text="Complete">
      <formula>NOT(ISERROR(SEARCH("Complete",H15)))</formula>
    </cfRule>
  </conditionalFormatting>
  <conditionalFormatting sqref="H16:H17">
    <cfRule type="containsText" dxfId="52" priority="31" operator="containsText" text="Not Started">
      <formula>NOT(ISERROR(SEARCH("Not Started",H16)))</formula>
    </cfRule>
    <cfRule type="containsText" dxfId="51" priority="32" operator="containsText" text="In Progress">
      <formula>NOT(ISERROR(SEARCH("In Progress",H16)))</formula>
    </cfRule>
    <cfRule type="containsText" dxfId="50" priority="33" operator="containsText" text="Complete">
      <formula>NOT(ISERROR(SEARCH("Complete",H16)))</formula>
    </cfRule>
  </conditionalFormatting>
  <conditionalFormatting sqref="H17:H18">
    <cfRule type="containsText" dxfId="49" priority="25" operator="containsText" text="Not Started">
      <formula>NOT(ISERROR(SEARCH("Not Started",H17)))</formula>
    </cfRule>
    <cfRule type="containsText" dxfId="48" priority="26" operator="containsText" text="In Progress">
      <formula>NOT(ISERROR(SEARCH("In Progress",H17)))</formula>
    </cfRule>
    <cfRule type="containsText" dxfId="47" priority="27" operator="containsText" text="Complete">
      <formula>NOT(ISERROR(SEARCH("Complete",H17)))</formula>
    </cfRule>
  </conditionalFormatting>
  <conditionalFormatting sqref="H18:H23">
    <cfRule type="containsText" dxfId="46" priority="1" operator="containsText" text="Not Started">
      <formula>NOT(ISERROR(SEARCH("Not Started",H18)))</formula>
    </cfRule>
    <cfRule type="containsText" dxfId="45" priority="2" operator="containsText" text="In Progress">
      <formula>NOT(ISERROR(SEARCH("In Progress",H18)))</formula>
    </cfRule>
    <cfRule type="containsText" dxfId="44" priority="3" operator="containsText" text="Complete">
      <formula>NOT(ISERROR(SEARCH("Complete",H18)))</formula>
    </cfRule>
  </conditionalFormatting>
  <conditionalFormatting sqref="H22">
    <cfRule type="containsText" dxfId="43" priority="19" operator="containsText" text="Not Started">
      <formula>NOT(ISERROR(SEARCH("Not Started",H22)))</formula>
    </cfRule>
    <cfRule type="containsText" dxfId="42" priority="20" operator="containsText" text="In Progress">
      <formula>NOT(ISERROR(SEARCH("In Progress",H22)))</formula>
    </cfRule>
    <cfRule type="containsText" dxfId="41" priority="21" operator="containsText" text="Complete">
      <formula>NOT(ISERROR(SEARCH("Complete",H22)))</formula>
    </cfRule>
  </conditionalFormatting>
  <dataValidations count="1">
    <dataValidation type="list" allowBlank="1" showInputMessage="1" showErrorMessage="1" sqref="H15:H23"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Z36"/>
  <sheetViews>
    <sheetView zoomScale="55" zoomScaleNormal="55" workbookViewId="0">
      <pane xSplit="8" ySplit="3" topLeftCell="I5" activePane="bottomRight" state="frozen"/>
      <selection pane="bottomRight" activeCell="Z9" sqref="Z9"/>
      <selection pane="bottomLeft" activeCell="A4" sqref="A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36.42578125" style="15" customWidth="1"/>
    <col min="25" max="25" width="8.5703125" style="15"/>
    <col min="26" max="26" width="34.42578125" style="15" customWidth="1"/>
    <col min="27" max="16384" width="8.5703125" style="15"/>
  </cols>
  <sheetData>
    <row r="1" spans="1:26"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c r="W1" s="102"/>
      <c r="X1" s="102"/>
      <c r="Y1" s="102"/>
      <c r="Z1" s="102"/>
    </row>
    <row r="2" spans="1:26" ht="15" customHeight="1">
      <c r="A2" s="19" t="s">
        <v>50</v>
      </c>
      <c r="B2" s="89" t="s">
        <v>51</v>
      </c>
      <c r="C2" s="89" t="s">
        <v>9</v>
      </c>
      <c r="D2" s="89" t="s">
        <v>52</v>
      </c>
      <c r="E2" s="91" t="s">
        <v>11</v>
      </c>
      <c r="F2" s="91" t="s">
        <v>53</v>
      </c>
      <c r="G2" s="91" t="s">
        <v>54</v>
      </c>
      <c r="H2" s="91" t="s">
        <v>55</v>
      </c>
      <c r="I2" s="91" t="s">
        <v>15</v>
      </c>
      <c r="J2" s="91" t="s">
        <v>56</v>
      </c>
      <c r="K2" s="89" t="s">
        <v>57</v>
      </c>
      <c r="L2" s="89"/>
      <c r="M2" s="91" t="s">
        <v>58</v>
      </c>
      <c r="N2" s="91"/>
      <c r="O2" s="89" t="s">
        <v>59</v>
      </c>
      <c r="P2" s="89"/>
      <c r="Q2" s="91" t="s">
        <v>60</v>
      </c>
      <c r="R2" s="91"/>
      <c r="S2" s="89" t="s">
        <v>61</v>
      </c>
      <c r="T2" s="89"/>
      <c r="U2" s="91" t="s">
        <v>62</v>
      </c>
      <c r="V2" s="91"/>
      <c r="W2" s="89" t="s">
        <v>63</v>
      </c>
      <c r="X2" s="89"/>
      <c r="Y2" s="91" t="s">
        <v>64</v>
      </c>
      <c r="Z2" s="91"/>
    </row>
    <row r="3" spans="1:26">
      <c r="A3" s="19">
        <f>COUNTIF(D4:D10,"&lt;&gt;")</f>
        <v>6</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c r="W3" s="12" t="s">
        <v>65</v>
      </c>
      <c r="X3" s="12" t="s">
        <v>9</v>
      </c>
      <c r="Y3" s="9" t="s">
        <v>65</v>
      </c>
      <c r="Z3" s="9" t="s">
        <v>9</v>
      </c>
    </row>
    <row r="4" spans="1:26" s="16" customFormat="1" ht="100.9">
      <c r="A4" s="89" t="s">
        <v>273</v>
      </c>
      <c r="B4" s="91" t="s">
        <v>274</v>
      </c>
      <c r="C4" s="91" t="s">
        <v>275</v>
      </c>
      <c r="D4" s="23" t="s">
        <v>276</v>
      </c>
      <c r="E4" s="21" t="s">
        <v>277</v>
      </c>
      <c r="F4" s="7"/>
      <c r="G4" s="29" t="s">
        <v>278</v>
      </c>
      <c r="H4" s="2" t="s">
        <v>279</v>
      </c>
      <c r="I4" s="26"/>
      <c r="J4" s="26"/>
      <c r="K4" s="29">
        <v>37</v>
      </c>
      <c r="L4" s="25"/>
      <c r="M4" s="29">
        <v>37</v>
      </c>
      <c r="N4" s="25" t="s">
        <v>280</v>
      </c>
      <c r="O4" s="29"/>
      <c r="P4" s="25"/>
      <c r="Q4" s="29">
        <v>81</v>
      </c>
      <c r="R4" s="25" t="s">
        <v>281</v>
      </c>
      <c r="S4" s="29"/>
      <c r="T4" s="25"/>
      <c r="U4" s="29">
        <v>1</v>
      </c>
      <c r="V4" s="25" t="s">
        <v>282</v>
      </c>
      <c r="W4" s="29"/>
      <c r="X4" s="25"/>
      <c r="Y4" s="29">
        <v>24</v>
      </c>
      <c r="Z4" s="25" t="s">
        <v>283</v>
      </c>
    </row>
    <row r="5" spans="1:26" ht="100.9">
      <c r="A5" s="89"/>
      <c r="B5" s="91"/>
      <c r="C5" s="91"/>
      <c r="D5" s="18" t="s">
        <v>284</v>
      </c>
      <c r="E5" s="24" t="s">
        <v>285</v>
      </c>
      <c r="F5" s="7"/>
      <c r="G5" s="29" t="s">
        <v>278</v>
      </c>
      <c r="H5" s="29" t="s">
        <v>286</v>
      </c>
      <c r="I5" s="26"/>
      <c r="J5" s="26"/>
      <c r="K5" s="29">
        <v>1</v>
      </c>
      <c r="L5" s="25"/>
      <c r="M5" s="29">
        <v>1</v>
      </c>
      <c r="N5" s="25" t="s">
        <v>287</v>
      </c>
      <c r="O5" s="29">
        <v>1</v>
      </c>
      <c r="P5" s="25"/>
      <c r="Q5" s="29">
        <v>0</v>
      </c>
      <c r="R5" s="25" t="s">
        <v>288</v>
      </c>
      <c r="S5" s="29">
        <v>1</v>
      </c>
      <c r="T5" s="25"/>
      <c r="U5" s="29">
        <v>0</v>
      </c>
      <c r="V5" s="25" t="s">
        <v>288</v>
      </c>
      <c r="W5" s="29"/>
      <c r="X5" s="25"/>
      <c r="Y5" s="29">
        <v>3</v>
      </c>
      <c r="Z5" s="25" t="s">
        <v>289</v>
      </c>
    </row>
    <row r="6" spans="1:26" ht="57.6">
      <c r="A6" s="89"/>
      <c r="B6" s="91"/>
      <c r="C6" s="91"/>
      <c r="D6" s="18" t="s">
        <v>290</v>
      </c>
      <c r="E6" s="21" t="s">
        <v>291</v>
      </c>
      <c r="F6" s="7"/>
      <c r="G6" s="29" t="s">
        <v>278</v>
      </c>
      <c r="H6" s="29" t="s">
        <v>292</v>
      </c>
      <c r="I6" s="26"/>
      <c r="J6" s="26"/>
      <c r="K6" s="29">
        <v>11</v>
      </c>
      <c r="L6" s="25"/>
      <c r="M6" s="29">
        <v>11</v>
      </c>
      <c r="N6" s="25" t="s">
        <v>293</v>
      </c>
      <c r="O6" s="29">
        <v>1</v>
      </c>
      <c r="P6" s="25"/>
      <c r="Q6" s="29">
        <v>0</v>
      </c>
      <c r="R6" s="25" t="s">
        <v>288</v>
      </c>
      <c r="S6" s="29">
        <v>1</v>
      </c>
      <c r="T6" s="25"/>
      <c r="U6" s="29">
        <v>0</v>
      </c>
      <c r="V6" s="25" t="s">
        <v>288</v>
      </c>
      <c r="W6" s="29"/>
      <c r="X6" s="25"/>
      <c r="Y6" s="29">
        <v>31</v>
      </c>
      <c r="Z6" s="25" t="s">
        <v>294</v>
      </c>
    </row>
    <row r="7" spans="1:26" ht="57.6">
      <c r="A7" s="89"/>
      <c r="B7" s="91"/>
      <c r="C7" s="91"/>
      <c r="D7" s="23" t="s">
        <v>295</v>
      </c>
      <c r="E7" s="21" t="s">
        <v>296</v>
      </c>
      <c r="F7" s="7"/>
      <c r="G7" s="29" t="s">
        <v>297</v>
      </c>
      <c r="H7" s="29" t="s">
        <v>298</v>
      </c>
      <c r="I7" s="26"/>
      <c r="J7" s="26"/>
      <c r="K7" s="29">
        <v>0</v>
      </c>
      <c r="L7" s="25"/>
      <c r="M7" s="29">
        <v>0</v>
      </c>
      <c r="N7" s="25"/>
      <c r="O7" s="29">
        <v>0</v>
      </c>
      <c r="P7" s="25"/>
      <c r="Q7" s="29">
        <v>0</v>
      </c>
      <c r="R7" s="25"/>
      <c r="S7" s="29">
        <v>1</v>
      </c>
      <c r="T7" s="25"/>
      <c r="U7" s="29">
        <v>0</v>
      </c>
      <c r="V7" s="25"/>
      <c r="W7" s="29"/>
      <c r="X7" s="25" t="s">
        <v>299</v>
      </c>
      <c r="Y7" s="29">
        <v>0</v>
      </c>
      <c r="Z7" s="25" t="s">
        <v>300</v>
      </c>
    </row>
    <row r="8" spans="1:26" ht="92.45" customHeight="1">
      <c r="A8" s="89"/>
      <c r="B8" s="91"/>
      <c r="C8" s="91"/>
      <c r="D8" s="18" t="s">
        <v>301</v>
      </c>
      <c r="E8" s="21" t="s">
        <v>302</v>
      </c>
      <c r="F8" s="7"/>
      <c r="G8" s="29" t="s">
        <v>278</v>
      </c>
      <c r="H8" s="29" t="s">
        <v>303</v>
      </c>
      <c r="I8" s="26"/>
      <c r="J8" s="26"/>
      <c r="K8" s="29">
        <v>1</v>
      </c>
      <c r="L8" s="25"/>
      <c r="M8" s="29">
        <v>1</v>
      </c>
      <c r="N8" s="25" t="s">
        <v>287</v>
      </c>
      <c r="O8" s="29">
        <v>1</v>
      </c>
      <c r="P8" s="25"/>
      <c r="Q8" s="29">
        <v>0</v>
      </c>
      <c r="R8" s="25" t="s">
        <v>287</v>
      </c>
      <c r="S8" s="29">
        <v>1</v>
      </c>
      <c r="T8" s="25"/>
      <c r="U8" s="29">
        <v>0</v>
      </c>
      <c r="V8" s="25" t="s">
        <v>288</v>
      </c>
      <c r="W8" s="29"/>
      <c r="X8" s="25"/>
      <c r="Y8" s="29">
        <v>3</v>
      </c>
      <c r="Z8" s="25" t="s">
        <v>304</v>
      </c>
    </row>
    <row r="9" spans="1:26" ht="115.15">
      <c r="A9" s="89"/>
      <c r="B9" s="91"/>
      <c r="C9" s="91"/>
      <c r="D9" s="18" t="s">
        <v>305</v>
      </c>
      <c r="E9" s="24" t="s">
        <v>306</v>
      </c>
      <c r="F9" s="7"/>
      <c r="G9" s="29" t="s">
        <v>307</v>
      </c>
      <c r="H9" s="29" t="s">
        <v>308</v>
      </c>
      <c r="I9" s="26"/>
      <c r="J9" s="26"/>
      <c r="K9" s="29"/>
      <c r="L9" s="25"/>
      <c r="M9" s="29">
        <v>1</v>
      </c>
      <c r="N9" s="25" t="s">
        <v>309</v>
      </c>
      <c r="O9" s="29"/>
      <c r="P9" s="25"/>
      <c r="Q9" s="29">
        <v>1</v>
      </c>
      <c r="R9" s="25" t="s">
        <v>310</v>
      </c>
      <c r="S9" s="29"/>
      <c r="T9" s="25"/>
      <c r="U9" s="29">
        <v>2</v>
      </c>
      <c r="V9" s="25" t="s">
        <v>311</v>
      </c>
      <c r="W9" s="29"/>
      <c r="X9" s="25"/>
      <c r="Y9" s="29"/>
      <c r="Z9" s="25" t="s">
        <v>312</v>
      </c>
    </row>
    <row r="10" spans="1:26" ht="30.75" customHeight="1">
      <c r="A10" s="99" t="s">
        <v>27</v>
      </c>
      <c r="B10" s="99"/>
      <c r="C10" s="99"/>
      <c r="D10" s="99"/>
      <c r="E10" s="99"/>
      <c r="F10" s="99"/>
      <c r="G10" s="99"/>
      <c r="H10" s="99"/>
      <c r="I10" s="99"/>
      <c r="K10" s="16"/>
      <c r="L10" s="16"/>
      <c r="M10" s="16"/>
      <c r="N10" s="16"/>
      <c r="O10" s="16"/>
      <c r="P10" s="16"/>
      <c r="Q10" s="16"/>
      <c r="R10" s="16"/>
      <c r="S10" s="16"/>
      <c r="T10" s="16"/>
      <c r="U10" s="16"/>
      <c r="V10" s="16"/>
    </row>
    <row r="11" spans="1:26" ht="30.75" customHeight="1">
      <c r="A11" s="12"/>
      <c r="B11" s="9" t="s">
        <v>128</v>
      </c>
      <c r="C11" s="23"/>
      <c r="D11" s="9" t="s">
        <v>129</v>
      </c>
      <c r="E11" s="12" t="s">
        <v>9</v>
      </c>
      <c r="F11" s="12"/>
      <c r="G11" s="12"/>
      <c r="H11" s="12" t="s">
        <v>130</v>
      </c>
      <c r="I11" s="12" t="s">
        <v>131</v>
      </c>
    </row>
    <row r="12" spans="1:26">
      <c r="A12" s="89" t="s">
        <v>313</v>
      </c>
      <c r="B12" s="91" t="s">
        <v>314</v>
      </c>
      <c r="C12" s="23"/>
      <c r="D12" s="18"/>
      <c r="E12" s="106" t="s">
        <v>315</v>
      </c>
      <c r="F12" s="106"/>
      <c r="G12" s="106"/>
      <c r="H12" s="106"/>
      <c r="I12" s="106"/>
    </row>
    <row r="13" spans="1:26">
      <c r="A13" s="89"/>
      <c r="B13" s="91"/>
      <c r="C13" s="23"/>
      <c r="D13" s="18" t="s">
        <v>316</v>
      </c>
      <c r="E13" s="100" t="s">
        <v>317</v>
      </c>
      <c r="F13" s="100"/>
      <c r="G13" s="100"/>
      <c r="H13" s="1" t="s">
        <v>136</v>
      </c>
      <c r="I13" s="1"/>
    </row>
    <row r="14" spans="1:26">
      <c r="A14" s="89"/>
      <c r="B14" s="91"/>
      <c r="C14" s="23"/>
      <c r="D14" s="23" t="s">
        <v>318</v>
      </c>
      <c r="E14" s="100" t="s">
        <v>319</v>
      </c>
      <c r="F14" s="100"/>
      <c r="G14" s="100"/>
      <c r="H14" s="1" t="s">
        <v>136</v>
      </c>
      <c r="I14" s="1"/>
    </row>
    <row r="15" spans="1:26" ht="29.25" customHeight="1">
      <c r="A15" s="89"/>
      <c r="B15" s="91"/>
      <c r="C15" s="91"/>
      <c r="D15" s="23" t="s">
        <v>320</v>
      </c>
      <c r="E15" s="100" t="s">
        <v>321</v>
      </c>
      <c r="F15" s="100"/>
      <c r="G15" s="100"/>
      <c r="H15" s="1" t="s">
        <v>147</v>
      </c>
      <c r="I15" s="1" t="s">
        <v>322</v>
      </c>
    </row>
    <row r="16" spans="1:26">
      <c r="A16" s="89"/>
      <c r="B16" s="91"/>
      <c r="C16" s="91"/>
      <c r="E16" s="106" t="s">
        <v>323</v>
      </c>
      <c r="F16" s="106"/>
      <c r="G16" s="106"/>
      <c r="H16" s="106"/>
      <c r="I16" s="106"/>
    </row>
    <row r="17" spans="1:9">
      <c r="A17" s="89"/>
      <c r="B17" s="91"/>
      <c r="C17" s="91"/>
      <c r="D17" s="23" t="s">
        <v>324</v>
      </c>
      <c r="E17" s="100" t="s">
        <v>325</v>
      </c>
      <c r="F17" s="100"/>
      <c r="G17" s="100"/>
      <c r="H17" s="1" t="s">
        <v>136</v>
      </c>
      <c r="I17" s="1"/>
    </row>
    <row r="18" spans="1:9">
      <c r="A18" s="89"/>
      <c r="B18" s="91"/>
      <c r="C18" s="91"/>
      <c r="D18" s="23" t="s">
        <v>326</v>
      </c>
      <c r="E18" s="100" t="s">
        <v>327</v>
      </c>
      <c r="F18" s="100"/>
      <c r="G18" s="100"/>
      <c r="H18" s="1" t="s">
        <v>136</v>
      </c>
      <c r="I18" s="1" t="s">
        <v>328</v>
      </c>
    </row>
    <row r="19" spans="1:9">
      <c r="A19" s="89"/>
      <c r="B19" s="91"/>
      <c r="C19" s="91"/>
      <c r="D19" s="23" t="s">
        <v>329</v>
      </c>
      <c r="E19" s="100" t="s">
        <v>330</v>
      </c>
      <c r="F19" s="100"/>
      <c r="G19" s="100"/>
      <c r="H19" s="1" t="s">
        <v>147</v>
      </c>
      <c r="I19" s="1" t="s">
        <v>331</v>
      </c>
    </row>
    <row r="20" spans="1:9">
      <c r="A20" s="89"/>
      <c r="B20" s="91"/>
      <c r="C20" s="91"/>
      <c r="D20" s="23" t="s">
        <v>332</v>
      </c>
      <c r="E20" s="100" t="s">
        <v>333</v>
      </c>
      <c r="F20" s="100"/>
      <c r="G20" s="100"/>
      <c r="H20" s="1" t="s">
        <v>153</v>
      </c>
      <c r="I20" s="1"/>
    </row>
    <row r="21" spans="1:9">
      <c r="A21" s="89"/>
      <c r="B21" s="91"/>
      <c r="C21" s="91"/>
      <c r="D21" s="23" t="s">
        <v>334</v>
      </c>
      <c r="E21" s="100" t="s">
        <v>335</v>
      </c>
      <c r="F21" s="100"/>
      <c r="G21" s="100"/>
      <c r="H21" s="1" t="s">
        <v>147</v>
      </c>
      <c r="I21" s="1" t="s">
        <v>336</v>
      </c>
    </row>
    <row r="22" spans="1:9" ht="41.25" customHeight="1">
      <c r="A22" s="89"/>
      <c r="B22" s="91"/>
      <c r="C22" s="91"/>
      <c r="D22" s="23" t="s">
        <v>337</v>
      </c>
      <c r="E22" s="100" t="s">
        <v>338</v>
      </c>
      <c r="F22" s="100"/>
      <c r="G22" s="100"/>
      <c r="H22" s="1" t="s">
        <v>147</v>
      </c>
      <c r="I22" s="1" t="s">
        <v>339</v>
      </c>
    </row>
    <row r="23" spans="1:9">
      <c r="A23" s="89"/>
      <c r="B23" s="91"/>
      <c r="C23" s="91"/>
      <c r="D23" s="23" t="s">
        <v>340</v>
      </c>
      <c r="E23" s="100" t="s">
        <v>341</v>
      </c>
      <c r="F23" s="100"/>
      <c r="G23" s="100"/>
      <c r="H23" s="1" t="s">
        <v>136</v>
      </c>
      <c r="I23" s="1"/>
    </row>
    <row r="24" spans="1:9">
      <c r="A24" s="89"/>
      <c r="B24" s="91"/>
      <c r="C24" s="91"/>
      <c r="E24" s="106" t="s">
        <v>342</v>
      </c>
      <c r="F24" s="106"/>
      <c r="G24" s="106"/>
      <c r="H24" s="76"/>
      <c r="I24"/>
    </row>
    <row r="25" spans="1:9" ht="33" customHeight="1">
      <c r="A25" s="89"/>
      <c r="B25" s="91"/>
      <c r="C25" s="91"/>
      <c r="D25" s="79" t="s">
        <v>343</v>
      </c>
      <c r="E25" s="100" t="s">
        <v>344</v>
      </c>
      <c r="F25" s="100"/>
      <c r="G25" s="100"/>
      <c r="H25" s="1" t="s">
        <v>147</v>
      </c>
      <c r="I25" s="21" t="s">
        <v>345</v>
      </c>
    </row>
    <row r="26" spans="1:9" ht="30.75" customHeight="1">
      <c r="A26" s="89"/>
      <c r="B26" s="91"/>
      <c r="C26" s="91"/>
      <c r="D26" s="79" t="s">
        <v>346</v>
      </c>
      <c r="E26" s="100" t="s">
        <v>347</v>
      </c>
      <c r="F26" s="100"/>
      <c r="G26" s="100"/>
      <c r="H26" s="1" t="s">
        <v>147</v>
      </c>
      <c r="I26"/>
    </row>
    <row r="27" spans="1:9">
      <c r="A27" s="89"/>
      <c r="B27" s="91"/>
      <c r="C27" s="91"/>
      <c r="D27" s="23" t="s">
        <v>348</v>
      </c>
      <c r="E27" s="100" t="s">
        <v>349</v>
      </c>
      <c r="F27" s="100"/>
      <c r="G27" s="100"/>
      <c r="H27" s="1" t="s">
        <v>147</v>
      </c>
      <c r="I27" t="s">
        <v>350</v>
      </c>
    </row>
    <row r="28" spans="1:9">
      <c r="A28" s="89"/>
      <c r="B28" s="91"/>
      <c r="C28" s="91"/>
      <c r="D28" s="79" t="s">
        <v>351</v>
      </c>
      <c r="E28" s="92" t="s">
        <v>352</v>
      </c>
      <c r="F28" s="92"/>
      <c r="G28" s="92"/>
      <c r="H28" s="1" t="s">
        <v>147</v>
      </c>
      <c r="I28" t="s">
        <v>353</v>
      </c>
    </row>
    <row r="29" spans="1:9">
      <c r="A29" s="89"/>
      <c r="B29" s="91"/>
      <c r="C29" s="91"/>
      <c r="D29" s="79" t="s">
        <v>354</v>
      </c>
      <c r="E29" s="92" t="s">
        <v>355</v>
      </c>
      <c r="F29" s="92"/>
      <c r="G29" s="92"/>
      <c r="H29" s="1" t="s">
        <v>147</v>
      </c>
      <c r="I29" t="s">
        <v>356</v>
      </c>
    </row>
    <row r="30" spans="1:9">
      <c r="A30" s="89"/>
      <c r="B30" s="91"/>
      <c r="C30" s="91"/>
      <c r="D30" s="23" t="s">
        <v>357</v>
      </c>
      <c r="E30" s="92" t="s">
        <v>358</v>
      </c>
      <c r="F30" s="92"/>
      <c r="G30" s="92"/>
      <c r="H30" s="1" t="s">
        <v>147</v>
      </c>
      <c r="I30" t="s">
        <v>359</v>
      </c>
    </row>
    <row r="31" spans="1:9" ht="27" customHeight="1">
      <c r="D31" s="23"/>
    </row>
    <row r="32" spans="1:9" ht="14.85" customHeight="1">
      <c r="D32" s="23"/>
    </row>
    <row r="33" spans="4:4" ht="14.85" customHeight="1">
      <c r="D33" s="23"/>
    </row>
    <row r="34" spans="4:4" ht="30" customHeight="1">
      <c r="D34" s="23"/>
    </row>
    <row r="35" spans="4:4" ht="30.75" customHeight="1">
      <c r="D35" s="23"/>
    </row>
    <row r="36" spans="4:4" ht="14.85" customHeight="1">
      <c r="D36" s="23"/>
    </row>
  </sheetData>
  <mergeCells count="46">
    <mergeCell ref="K1:Z1"/>
    <mergeCell ref="Q2:R2"/>
    <mergeCell ref="E24:G24"/>
    <mergeCell ref="E12:I12"/>
    <mergeCell ref="S2:T2"/>
    <mergeCell ref="U2:V2"/>
    <mergeCell ref="K2:L2"/>
    <mergeCell ref="F2:F3"/>
    <mergeCell ref="G2:G3"/>
    <mergeCell ref="H2:H3"/>
    <mergeCell ref="I2:I3"/>
    <mergeCell ref="J2:J3"/>
    <mergeCell ref="M2:N2"/>
    <mergeCell ref="O2:P2"/>
    <mergeCell ref="E13:G13"/>
    <mergeCell ref="E14:G14"/>
    <mergeCell ref="W2:X2"/>
    <mergeCell ref="Y2:Z2"/>
    <mergeCell ref="A10:I10"/>
    <mergeCell ref="E15:G15"/>
    <mergeCell ref="C15:C30"/>
    <mergeCell ref="E16:I16"/>
    <mergeCell ref="E21:G21"/>
    <mergeCell ref="E22:G22"/>
    <mergeCell ref="E23:G23"/>
    <mergeCell ref="E17:G17"/>
    <mergeCell ref="E27:G27"/>
    <mergeCell ref="E28:G28"/>
    <mergeCell ref="E29:G29"/>
    <mergeCell ref="E30:G30"/>
    <mergeCell ref="E18:G18"/>
    <mergeCell ref="E19:G19"/>
    <mergeCell ref="E20:G20"/>
    <mergeCell ref="E25:G25"/>
    <mergeCell ref="E26:G26"/>
    <mergeCell ref="A1:C1"/>
    <mergeCell ref="B2:B3"/>
    <mergeCell ref="C2:C3"/>
    <mergeCell ref="D2:D3"/>
    <mergeCell ref="E2:E3"/>
    <mergeCell ref="D1:J1"/>
    <mergeCell ref="C4:C9"/>
    <mergeCell ref="B4:B9"/>
    <mergeCell ref="A4:A9"/>
    <mergeCell ref="B12:B30"/>
    <mergeCell ref="A12:A30"/>
  </mergeCells>
  <phoneticPr fontId="14" type="noConversion"/>
  <conditionalFormatting sqref="H13:H15">
    <cfRule type="containsText" dxfId="40" priority="19" operator="containsText" text="Not Started">
      <formula>NOT(ISERROR(SEARCH("Not Started",H13)))</formula>
    </cfRule>
    <cfRule type="containsText" dxfId="39" priority="20" operator="containsText" text="In Progress">
      <formula>NOT(ISERROR(SEARCH("In Progress",H13)))</formula>
    </cfRule>
    <cfRule type="containsText" dxfId="38" priority="21" operator="containsText" text="Complete">
      <formula>NOT(ISERROR(SEARCH("Complete",H13)))</formula>
    </cfRule>
  </conditionalFormatting>
  <conditionalFormatting sqref="H17:H30">
    <cfRule type="containsText" dxfId="37" priority="1" operator="containsText" text="Not Started">
      <formula>NOT(ISERROR(SEARCH("Not Started",H17)))</formula>
    </cfRule>
    <cfRule type="containsText" dxfId="36" priority="2" operator="containsText" text="In Progress">
      <formula>NOT(ISERROR(SEARCH("In Progress",H17)))</formula>
    </cfRule>
    <cfRule type="containsText" dxfId="35" priority="3" operator="containsText" text="Complete">
      <formula>NOT(ISERROR(SEARCH("Complete",H17)))</formula>
    </cfRule>
  </conditionalFormatting>
  <dataValidations count="1">
    <dataValidation type="list" allowBlank="1" showInputMessage="1" showErrorMessage="1" sqref="H13:H15 H17:H30"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Z69"/>
  <sheetViews>
    <sheetView topLeftCell="A5" zoomScale="70" zoomScaleNormal="70" workbookViewId="0">
      <selection activeCell="E4" sqref="E4"/>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49.5703125" style="15" customWidth="1"/>
    <col min="25" max="25" width="8.5703125" style="15"/>
    <col min="26" max="26" width="83.140625" style="15" customWidth="1"/>
    <col min="27" max="16384" width="8.5703125" style="15"/>
  </cols>
  <sheetData>
    <row r="1" spans="1:26"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c r="W1" s="102"/>
      <c r="X1" s="102"/>
      <c r="Y1" s="102"/>
      <c r="Z1" s="102"/>
    </row>
    <row r="2" spans="1:26" ht="15" customHeight="1">
      <c r="A2" s="19" t="s">
        <v>50</v>
      </c>
      <c r="B2" s="89" t="s">
        <v>51</v>
      </c>
      <c r="C2" s="89" t="s">
        <v>9</v>
      </c>
      <c r="D2" s="89" t="s">
        <v>52</v>
      </c>
      <c r="E2" s="91" t="s">
        <v>11</v>
      </c>
      <c r="F2" s="91" t="s">
        <v>53</v>
      </c>
      <c r="G2" s="91" t="s">
        <v>54</v>
      </c>
      <c r="H2" s="91" t="s">
        <v>55</v>
      </c>
      <c r="I2" s="91" t="s">
        <v>15</v>
      </c>
      <c r="J2" s="91" t="s">
        <v>56</v>
      </c>
      <c r="K2" s="89" t="s">
        <v>57</v>
      </c>
      <c r="L2" s="89"/>
      <c r="M2" s="91" t="s">
        <v>58</v>
      </c>
      <c r="N2" s="91"/>
      <c r="O2" s="89" t="s">
        <v>59</v>
      </c>
      <c r="P2" s="89"/>
      <c r="Q2" s="91" t="s">
        <v>60</v>
      </c>
      <c r="R2" s="91"/>
      <c r="S2" s="89" t="s">
        <v>61</v>
      </c>
      <c r="T2" s="89"/>
      <c r="U2" s="91" t="s">
        <v>62</v>
      </c>
      <c r="V2" s="91"/>
      <c r="W2" s="89" t="s">
        <v>63</v>
      </c>
      <c r="X2" s="89"/>
      <c r="Y2" s="91" t="s">
        <v>64</v>
      </c>
      <c r="Z2" s="91"/>
    </row>
    <row r="3" spans="1:26">
      <c r="A3" s="19">
        <f>COUNTIF(D4:D9,"&lt;&gt;")</f>
        <v>5</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c r="W3" s="12" t="s">
        <v>65</v>
      </c>
      <c r="X3" s="12" t="s">
        <v>9</v>
      </c>
      <c r="Y3" s="9" t="s">
        <v>65</v>
      </c>
      <c r="Z3" s="9" t="s">
        <v>9</v>
      </c>
    </row>
    <row r="4" spans="1:26" s="16" customFormat="1" ht="102.75" customHeight="1">
      <c r="A4" s="89" t="s">
        <v>360</v>
      </c>
      <c r="B4" s="91" t="s">
        <v>361</v>
      </c>
      <c r="C4" s="91" t="s">
        <v>362</v>
      </c>
      <c r="D4" s="23" t="s">
        <v>363</v>
      </c>
      <c r="E4" s="25" t="s">
        <v>364</v>
      </c>
      <c r="F4" s="29"/>
      <c r="G4" s="29" t="s">
        <v>365</v>
      </c>
      <c r="H4" s="29" t="s">
        <v>366</v>
      </c>
      <c r="I4" s="26"/>
      <c r="J4" s="26"/>
      <c r="K4" s="29"/>
      <c r="L4" s="25"/>
      <c r="M4" s="29">
        <v>6</v>
      </c>
      <c r="N4" s="25" t="s">
        <v>367</v>
      </c>
      <c r="O4" s="29"/>
      <c r="P4" s="25" t="s">
        <v>368</v>
      </c>
      <c r="Q4" s="2">
        <v>18</v>
      </c>
      <c r="R4" s="27" t="s">
        <v>369</v>
      </c>
      <c r="S4" s="2"/>
      <c r="T4" s="27"/>
      <c r="U4" s="29">
        <v>32</v>
      </c>
      <c r="V4" s="25" t="s">
        <v>370</v>
      </c>
      <c r="W4" s="2"/>
      <c r="X4" s="27"/>
      <c r="Y4" s="2">
        <f>15+1+89</f>
        <v>105</v>
      </c>
      <c r="Z4" s="84" t="s">
        <v>371</v>
      </c>
    </row>
    <row r="5" spans="1:26" ht="318.75" customHeight="1">
      <c r="A5" s="89"/>
      <c r="B5" s="91"/>
      <c r="C5" s="91"/>
      <c r="D5" s="18" t="s">
        <v>372</v>
      </c>
      <c r="E5" s="25" t="s">
        <v>373</v>
      </c>
      <c r="F5" s="29"/>
      <c r="G5" s="29" t="s">
        <v>365</v>
      </c>
      <c r="H5" s="29" t="s">
        <v>127</v>
      </c>
      <c r="I5" s="25"/>
      <c r="J5" s="26"/>
      <c r="K5" s="29"/>
      <c r="L5" s="25"/>
      <c r="M5" s="29"/>
      <c r="N5" s="25" t="s">
        <v>374</v>
      </c>
      <c r="O5" s="29"/>
      <c r="P5" s="25"/>
      <c r="Q5" s="2">
        <v>210</v>
      </c>
      <c r="R5" s="27" t="s">
        <v>375</v>
      </c>
      <c r="S5" s="2"/>
      <c r="T5" s="27"/>
      <c r="U5" s="29">
        <v>158</v>
      </c>
      <c r="V5" s="65" t="s">
        <v>376</v>
      </c>
      <c r="W5" s="2"/>
      <c r="X5" s="27"/>
      <c r="Y5" s="2">
        <f>7+7+7+9+4+28+37+14+3+7</f>
        <v>123</v>
      </c>
      <c r="Z5" s="85" t="s">
        <v>377</v>
      </c>
    </row>
    <row r="6" spans="1:26" ht="192" customHeight="1">
      <c r="A6" s="89"/>
      <c r="B6" s="91"/>
      <c r="C6" s="91"/>
      <c r="D6" s="23" t="s">
        <v>378</v>
      </c>
      <c r="E6" s="24" t="s">
        <v>379</v>
      </c>
      <c r="F6" s="29">
        <v>5100</v>
      </c>
      <c r="G6" s="29" t="s">
        <v>380</v>
      </c>
      <c r="H6" s="29" t="s">
        <v>123</v>
      </c>
      <c r="I6" s="80" t="s">
        <v>381</v>
      </c>
      <c r="J6" s="25" t="s">
        <v>382</v>
      </c>
      <c r="K6" s="29"/>
      <c r="L6" s="25"/>
      <c r="M6" s="29"/>
      <c r="N6" s="25" t="s">
        <v>383</v>
      </c>
      <c r="O6" s="29"/>
      <c r="P6" s="25"/>
      <c r="Q6" s="68">
        <v>8000</v>
      </c>
      <c r="R6" s="25" t="s">
        <v>384</v>
      </c>
      <c r="S6" s="29"/>
      <c r="T6" s="25"/>
      <c r="U6" s="29"/>
      <c r="V6" s="67" t="s">
        <v>385</v>
      </c>
      <c r="W6" s="29">
        <f>5000+100</f>
        <v>5100</v>
      </c>
      <c r="X6" s="25" t="s">
        <v>386</v>
      </c>
      <c r="Y6" s="29">
        <f>1176236+5147+2866+1830+222+54+150+130</f>
        <v>1186635</v>
      </c>
      <c r="Z6" s="83" t="s">
        <v>387</v>
      </c>
    </row>
    <row r="7" spans="1:26" ht="233.25" customHeight="1">
      <c r="A7" s="89"/>
      <c r="B7" s="91"/>
      <c r="C7" s="91"/>
      <c r="D7" s="18" t="s">
        <v>388</v>
      </c>
      <c r="E7" s="24" t="s">
        <v>389</v>
      </c>
      <c r="F7" s="29"/>
      <c r="G7" s="29" t="s">
        <v>390</v>
      </c>
      <c r="H7" s="29" t="s">
        <v>391</v>
      </c>
      <c r="I7" s="25"/>
      <c r="J7" s="27" t="s">
        <v>392</v>
      </c>
      <c r="K7" s="29"/>
      <c r="L7" s="25"/>
      <c r="M7" s="29">
        <v>1</v>
      </c>
      <c r="N7" s="25" t="s">
        <v>393</v>
      </c>
      <c r="O7" s="29"/>
      <c r="P7" s="25"/>
      <c r="Q7" s="29"/>
      <c r="R7" s="25" t="s">
        <v>394</v>
      </c>
      <c r="S7" s="2">
        <v>1</v>
      </c>
      <c r="T7" s="27" t="s">
        <v>395</v>
      </c>
      <c r="U7" s="29">
        <f>1+4+2+8+4+8</f>
        <v>27</v>
      </c>
      <c r="V7" s="25" t="s">
        <v>396</v>
      </c>
      <c r="W7" s="29">
        <v>1</v>
      </c>
      <c r="X7" s="27" t="s">
        <v>397</v>
      </c>
      <c r="Y7" s="29">
        <f>1+5+14+1+1+1+5+6+2+1+1+1+1+1</f>
        <v>41</v>
      </c>
      <c r="Z7" s="83" t="s">
        <v>398</v>
      </c>
    </row>
    <row r="8" spans="1:26" ht="43.15">
      <c r="A8" s="89"/>
      <c r="B8" s="91"/>
      <c r="C8" s="91"/>
      <c r="D8" s="23" t="s">
        <v>399</v>
      </c>
      <c r="E8" s="24" t="s">
        <v>400</v>
      </c>
      <c r="F8" s="29"/>
      <c r="G8" s="29" t="s">
        <v>401</v>
      </c>
      <c r="H8" s="29" t="s">
        <v>279</v>
      </c>
      <c r="I8" s="25"/>
      <c r="J8" s="70" t="s">
        <v>402</v>
      </c>
      <c r="K8" s="29"/>
      <c r="L8" s="25"/>
      <c r="M8" s="29"/>
      <c r="N8" s="25"/>
      <c r="O8" s="29"/>
      <c r="P8" s="25"/>
      <c r="Q8" s="69">
        <v>0.87</v>
      </c>
      <c r="R8" s="25" t="s">
        <v>403</v>
      </c>
      <c r="S8" s="29"/>
      <c r="T8" s="25"/>
      <c r="U8" s="29"/>
      <c r="V8" s="72"/>
      <c r="W8" s="29">
        <v>0.6</v>
      </c>
      <c r="X8" s="25"/>
      <c r="Y8" s="29"/>
      <c r="Z8" s="25"/>
    </row>
    <row r="9" spans="1:26" ht="30.75" customHeight="1">
      <c r="A9" s="99" t="s">
        <v>27</v>
      </c>
      <c r="B9" s="99"/>
      <c r="C9" s="99"/>
      <c r="D9" s="99"/>
      <c r="E9" s="99"/>
      <c r="F9" s="99"/>
      <c r="G9" s="99"/>
      <c r="H9" s="99"/>
      <c r="I9" s="99"/>
      <c r="K9" s="16"/>
      <c r="L9" s="16"/>
      <c r="M9" s="16"/>
      <c r="N9" s="16"/>
      <c r="O9" s="16"/>
      <c r="P9" s="16"/>
      <c r="Q9" s="16"/>
      <c r="R9" s="16"/>
      <c r="S9" s="16"/>
      <c r="T9" s="16"/>
      <c r="U9" s="16"/>
      <c r="V9" s="16"/>
    </row>
    <row r="10" spans="1:26" ht="30.75" customHeight="1">
      <c r="A10" s="12"/>
      <c r="B10" s="12" t="s">
        <v>128</v>
      </c>
      <c r="C10" s="20"/>
      <c r="D10" s="12" t="s">
        <v>129</v>
      </c>
      <c r="E10" s="12" t="s">
        <v>9</v>
      </c>
      <c r="F10" s="12"/>
      <c r="G10" s="12"/>
      <c r="H10" s="12" t="s">
        <v>130</v>
      </c>
      <c r="I10" s="12" t="s">
        <v>131</v>
      </c>
    </row>
    <row r="11" spans="1:26" ht="14.45" customHeight="1">
      <c r="A11" s="89" t="s">
        <v>404</v>
      </c>
      <c r="B11" s="114" t="s">
        <v>405</v>
      </c>
      <c r="C11" s="77"/>
      <c r="E11" s="78" t="s">
        <v>406</v>
      </c>
      <c r="F11" s="71"/>
      <c r="G11" s="71"/>
      <c r="H11" s="71"/>
      <c r="I11" s="1"/>
    </row>
    <row r="12" spans="1:26">
      <c r="A12" s="89"/>
      <c r="B12" s="114"/>
      <c r="C12" s="77"/>
      <c r="D12" s="79" t="s">
        <v>407</v>
      </c>
      <c r="E12" s="111" t="s">
        <v>408</v>
      </c>
      <c r="F12" s="111"/>
      <c r="G12" s="111"/>
      <c r="H12" s="1" t="s">
        <v>147</v>
      </c>
      <c r="I12" s="1" t="s">
        <v>409</v>
      </c>
    </row>
    <row r="13" spans="1:26">
      <c r="A13" s="89"/>
      <c r="B13" s="114"/>
      <c r="C13" s="77"/>
      <c r="D13" s="79" t="s">
        <v>410</v>
      </c>
      <c r="E13" s="111" t="s">
        <v>411</v>
      </c>
      <c r="F13" s="111"/>
      <c r="G13" s="111"/>
      <c r="H13" s="1" t="s">
        <v>147</v>
      </c>
      <c r="I13" s="1" t="s">
        <v>412</v>
      </c>
    </row>
    <row r="14" spans="1:26">
      <c r="A14" s="89"/>
      <c r="B14" s="114"/>
      <c r="C14" s="77"/>
      <c r="D14" s="79" t="s">
        <v>413</v>
      </c>
      <c r="E14" s="111" t="s">
        <v>414</v>
      </c>
      <c r="F14" s="111"/>
      <c r="G14" s="111"/>
      <c r="H14" s="1" t="s">
        <v>147</v>
      </c>
      <c r="I14" s="1" t="s">
        <v>415</v>
      </c>
    </row>
    <row r="15" spans="1:26">
      <c r="A15" s="89"/>
      <c r="B15" s="114"/>
      <c r="C15" s="77"/>
      <c r="D15" s="79" t="s">
        <v>416</v>
      </c>
      <c r="E15" s="111" t="s">
        <v>417</v>
      </c>
      <c r="F15" s="111"/>
      <c r="G15" s="111"/>
      <c r="H15" s="1" t="s">
        <v>147</v>
      </c>
      <c r="I15" s="1" t="s">
        <v>418</v>
      </c>
    </row>
    <row r="16" spans="1:26">
      <c r="A16" s="89"/>
      <c r="B16" s="114"/>
      <c r="C16" s="77"/>
      <c r="D16" s="79" t="s">
        <v>419</v>
      </c>
      <c r="E16" s="111" t="s">
        <v>420</v>
      </c>
      <c r="F16" s="111"/>
      <c r="G16" s="111"/>
      <c r="H16" s="1" t="s">
        <v>147</v>
      </c>
      <c r="I16" s="1" t="s">
        <v>421</v>
      </c>
    </row>
    <row r="17" spans="1:9">
      <c r="A17" s="89"/>
      <c r="B17" s="114"/>
      <c r="C17" s="77"/>
      <c r="D17" s="79" t="s">
        <v>422</v>
      </c>
      <c r="E17" s="111" t="s">
        <v>423</v>
      </c>
      <c r="F17" s="111"/>
      <c r="G17" s="111"/>
      <c r="H17" s="1" t="s">
        <v>147</v>
      </c>
      <c r="I17" s="1" t="s">
        <v>424</v>
      </c>
    </row>
    <row r="18" spans="1:9">
      <c r="A18" s="89"/>
      <c r="B18" s="114"/>
      <c r="C18" s="77"/>
      <c r="D18" s="79" t="s">
        <v>425</v>
      </c>
      <c r="E18" s="111" t="s">
        <v>426</v>
      </c>
      <c r="F18" s="111"/>
      <c r="G18" s="111"/>
      <c r="H18" s="1" t="s">
        <v>147</v>
      </c>
      <c r="I18" s="1" t="s">
        <v>427</v>
      </c>
    </row>
    <row r="19" spans="1:9" ht="24.75" customHeight="1">
      <c r="A19" s="89"/>
      <c r="B19" s="114"/>
      <c r="C19" s="77"/>
      <c r="D19" s="79" t="s">
        <v>428</v>
      </c>
      <c r="E19" s="111" t="s">
        <v>429</v>
      </c>
      <c r="F19" s="111"/>
      <c r="G19" s="111"/>
      <c r="H19" s="1" t="s">
        <v>147</v>
      </c>
      <c r="I19" s="1" t="s">
        <v>430</v>
      </c>
    </row>
    <row r="20" spans="1:9">
      <c r="A20" s="89"/>
      <c r="B20" s="114"/>
      <c r="C20" s="23"/>
      <c r="D20" s="79"/>
      <c r="E20" s="71" t="s">
        <v>149</v>
      </c>
      <c r="I20" s="1"/>
    </row>
    <row r="21" spans="1:9">
      <c r="A21" s="89"/>
      <c r="B21" s="114"/>
      <c r="C21" s="23"/>
      <c r="D21" s="79" t="s">
        <v>431</v>
      </c>
      <c r="E21" s="115" t="s">
        <v>432</v>
      </c>
      <c r="F21" s="115"/>
      <c r="G21" s="115"/>
      <c r="H21" s="1" t="s">
        <v>136</v>
      </c>
      <c r="I21" s="1" t="s">
        <v>187</v>
      </c>
    </row>
    <row r="22" spans="1:9">
      <c r="A22" s="89"/>
      <c r="B22" s="114"/>
      <c r="C22" s="23"/>
      <c r="D22" s="79" t="s">
        <v>433</v>
      </c>
      <c r="E22" s="115" t="s">
        <v>434</v>
      </c>
      <c r="F22" s="115"/>
      <c r="G22" s="115"/>
      <c r="H22" s="1" t="s">
        <v>136</v>
      </c>
      <c r="I22" s="1" t="s">
        <v>435</v>
      </c>
    </row>
    <row r="23" spans="1:9" ht="28.9">
      <c r="A23" s="89"/>
      <c r="B23" s="114"/>
      <c r="C23" s="23"/>
      <c r="D23" s="79" t="s">
        <v>436</v>
      </c>
      <c r="E23" s="101" t="s">
        <v>437</v>
      </c>
      <c r="F23" s="101"/>
      <c r="G23" s="101"/>
      <c r="H23" s="1" t="s">
        <v>147</v>
      </c>
      <c r="I23" s="1" t="s">
        <v>438</v>
      </c>
    </row>
    <row r="24" spans="1:9">
      <c r="A24" s="89"/>
      <c r="B24" s="114"/>
      <c r="C24" s="23"/>
      <c r="D24" s="79" t="s">
        <v>439</v>
      </c>
      <c r="E24" s="115" t="s">
        <v>440</v>
      </c>
      <c r="F24" s="115"/>
      <c r="G24" s="115"/>
      <c r="H24" s="1" t="s">
        <v>147</v>
      </c>
      <c r="I24" s="1" t="s">
        <v>441</v>
      </c>
    </row>
    <row r="25" spans="1:9">
      <c r="A25" s="89"/>
      <c r="B25" s="114"/>
      <c r="C25" s="23"/>
      <c r="D25" s="79" t="s">
        <v>442</v>
      </c>
      <c r="E25" s="101" t="s">
        <v>443</v>
      </c>
      <c r="F25" s="101"/>
      <c r="G25" s="101"/>
      <c r="H25" s="1" t="s">
        <v>147</v>
      </c>
      <c r="I25" s="1" t="s">
        <v>444</v>
      </c>
    </row>
    <row r="26" spans="1:9">
      <c r="A26" s="89"/>
      <c r="B26" s="114"/>
      <c r="C26" s="23"/>
      <c r="D26" s="79" t="s">
        <v>445</v>
      </c>
      <c r="E26" s="101" t="s">
        <v>446</v>
      </c>
      <c r="F26" s="101"/>
      <c r="G26" s="101"/>
      <c r="H26" s="1" t="s">
        <v>147</v>
      </c>
      <c r="I26" s="1" t="s">
        <v>447</v>
      </c>
    </row>
    <row r="27" spans="1:9">
      <c r="A27" s="89"/>
      <c r="B27" s="114"/>
      <c r="C27" s="23"/>
      <c r="D27" s="79" t="s">
        <v>448</v>
      </c>
      <c r="E27" s="101" t="s">
        <v>449</v>
      </c>
      <c r="F27" s="101"/>
      <c r="G27" s="101"/>
      <c r="H27" s="1" t="s">
        <v>153</v>
      </c>
      <c r="I27" s="1"/>
    </row>
    <row r="28" spans="1:9">
      <c r="A28" s="89"/>
      <c r="B28" s="114"/>
      <c r="C28" s="23"/>
      <c r="D28" s="79"/>
      <c r="E28" s="71" t="s">
        <v>450</v>
      </c>
      <c r="I28" s="1"/>
    </row>
    <row r="29" spans="1:9" ht="24.75" customHeight="1">
      <c r="A29" s="89"/>
      <c r="B29" s="114"/>
      <c r="C29" s="23"/>
      <c r="D29" s="79" t="s">
        <v>451</v>
      </c>
      <c r="E29" s="100" t="s">
        <v>452</v>
      </c>
      <c r="F29" s="100"/>
      <c r="G29" s="100"/>
      <c r="H29" s="1" t="s">
        <v>136</v>
      </c>
      <c r="I29" s="1"/>
    </row>
    <row r="30" spans="1:9" ht="25.5" customHeight="1">
      <c r="A30" s="89"/>
      <c r="B30" s="114"/>
      <c r="C30" s="23"/>
      <c r="D30" s="79" t="s">
        <v>453</v>
      </c>
      <c r="E30" s="100" t="s">
        <v>454</v>
      </c>
      <c r="F30" s="100"/>
      <c r="G30" s="100"/>
      <c r="H30" s="1" t="s">
        <v>147</v>
      </c>
      <c r="I30" s="1" t="s">
        <v>455</v>
      </c>
    </row>
    <row r="31" spans="1:9" ht="28.9">
      <c r="A31" s="89"/>
      <c r="B31" s="114"/>
      <c r="C31" s="23"/>
      <c r="D31" s="79" t="s">
        <v>456</v>
      </c>
      <c r="E31" s="100" t="s">
        <v>457</v>
      </c>
      <c r="F31" s="100"/>
      <c r="G31" s="100"/>
      <c r="H31" s="1" t="s">
        <v>147</v>
      </c>
      <c r="I31" s="1" t="s">
        <v>458</v>
      </c>
    </row>
    <row r="32" spans="1:9">
      <c r="A32" s="89"/>
      <c r="B32" s="114"/>
      <c r="C32" s="23"/>
      <c r="D32" s="79" t="s">
        <v>459</v>
      </c>
      <c r="E32" s="75" t="s">
        <v>460</v>
      </c>
      <c r="F32" s="75"/>
      <c r="G32" s="75"/>
      <c r="H32" s="1" t="s">
        <v>147</v>
      </c>
      <c r="I32" s="1" t="s">
        <v>461</v>
      </c>
    </row>
    <row r="33" spans="1:9">
      <c r="A33" s="89"/>
      <c r="B33" s="114"/>
      <c r="C33" s="23"/>
      <c r="D33" s="79" t="s">
        <v>462</v>
      </c>
      <c r="E33" s="100" t="s">
        <v>463</v>
      </c>
      <c r="F33" s="100"/>
      <c r="G33" s="100"/>
      <c r="H33" s="1" t="s">
        <v>147</v>
      </c>
      <c r="I33" s="1" t="s">
        <v>464</v>
      </c>
    </row>
    <row r="34" spans="1:9">
      <c r="A34" s="89"/>
      <c r="B34" s="114"/>
      <c r="C34" s="23"/>
      <c r="D34" s="79" t="s">
        <v>465</v>
      </c>
      <c r="E34" s="100" t="s">
        <v>466</v>
      </c>
      <c r="F34" s="100"/>
      <c r="G34" s="100"/>
      <c r="H34" s="1" t="s">
        <v>147</v>
      </c>
      <c r="I34" s="1" t="s">
        <v>464</v>
      </c>
    </row>
    <row r="35" spans="1:9">
      <c r="A35" s="89"/>
      <c r="B35" s="114"/>
      <c r="C35" s="23"/>
      <c r="D35" s="79" t="s">
        <v>467</v>
      </c>
      <c r="E35" s="105" t="s">
        <v>468</v>
      </c>
      <c r="F35" s="105"/>
      <c r="G35" s="105"/>
      <c r="H35" s="1" t="s">
        <v>147</v>
      </c>
      <c r="I35" s="1" t="s">
        <v>469</v>
      </c>
    </row>
    <row r="36" spans="1:9" ht="30" customHeight="1">
      <c r="A36" s="89"/>
      <c r="B36" s="114"/>
      <c r="C36" s="23"/>
      <c r="D36" s="79" t="s">
        <v>470</v>
      </c>
      <c r="E36" s="105" t="s">
        <v>471</v>
      </c>
      <c r="F36" s="105"/>
      <c r="G36" s="105"/>
      <c r="H36" s="1" t="s">
        <v>147</v>
      </c>
      <c r="I36" s="1" t="s">
        <v>472</v>
      </c>
    </row>
    <row r="37" spans="1:9">
      <c r="A37" s="89"/>
      <c r="B37" s="114"/>
      <c r="C37" s="23"/>
      <c r="D37" s="79" t="s">
        <v>473</v>
      </c>
      <c r="E37" s="105" t="s">
        <v>474</v>
      </c>
      <c r="F37" s="105"/>
      <c r="G37" s="105"/>
      <c r="H37" s="1" t="s">
        <v>136</v>
      </c>
      <c r="I37" s="1" t="s">
        <v>475</v>
      </c>
    </row>
    <row r="38" spans="1:9">
      <c r="A38" s="89"/>
      <c r="B38" s="114"/>
      <c r="C38" s="23"/>
      <c r="D38" s="79" t="s">
        <v>476</v>
      </c>
      <c r="E38" s="105" t="s">
        <v>477</v>
      </c>
      <c r="F38" s="105"/>
      <c r="G38" s="105"/>
      <c r="H38" s="1" t="s">
        <v>153</v>
      </c>
      <c r="I38" s="1"/>
    </row>
    <row r="39" spans="1:9">
      <c r="A39" s="89"/>
      <c r="B39" s="114"/>
      <c r="C39" s="23"/>
      <c r="D39" s="79" t="s">
        <v>478</v>
      </c>
      <c r="E39" s="105" t="s">
        <v>479</v>
      </c>
      <c r="F39" s="105"/>
      <c r="G39" s="105"/>
      <c r="H39" s="1" t="s">
        <v>153</v>
      </c>
      <c r="I39" s="1"/>
    </row>
    <row r="40" spans="1:9">
      <c r="A40" s="89"/>
      <c r="B40" s="114"/>
      <c r="C40" s="23"/>
      <c r="D40" s="79" t="s">
        <v>480</v>
      </c>
      <c r="E40" s="105" t="s">
        <v>481</v>
      </c>
      <c r="F40" s="105"/>
      <c r="G40" s="105"/>
      <c r="H40" s="1" t="s">
        <v>153</v>
      </c>
      <c r="I40" s="1"/>
    </row>
    <row r="41" spans="1:9" ht="24.75" customHeight="1">
      <c r="A41" s="89"/>
      <c r="B41" s="114"/>
      <c r="C41" s="23"/>
      <c r="D41" s="79" t="s">
        <v>482</v>
      </c>
      <c r="E41" s="105" t="s">
        <v>483</v>
      </c>
      <c r="F41" s="105"/>
      <c r="G41" s="105"/>
      <c r="H41" s="1" t="s">
        <v>153</v>
      </c>
      <c r="I41" s="1"/>
    </row>
    <row r="42" spans="1:9">
      <c r="A42" s="89"/>
      <c r="B42" s="114"/>
      <c r="C42" s="23"/>
      <c r="D42" s="79" t="s">
        <v>484</v>
      </c>
      <c r="E42" s="105" t="s">
        <v>485</v>
      </c>
      <c r="F42" s="105"/>
      <c r="G42" s="105"/>
      <c r="H42" s="1" t="s">
        <v>153</v>
      </c>
      <c r="I42" s="1"/>
    </row>
    <row r="43" spans="1:9">
      <c r="A43" s="89"/>
      <c r="B43" s="114"/>
      <c r="C43" s="23"/>
      <c r="D43" s="79" t="s">
        <v>486</v>
      </c>
      <c r="E43" s="97" t="s">
        <v>487</v>
      </c>
      <c r="F43" s="97"/>
      <c r="G43" s="97"/>
      <c r="H43" s="1" t="s">
        <v>147</v>
      </c>
      <c r="I43" s="1" t="s">
        <v>488</v>
      </c>
    </row>
    <row r="44" spans="1:9">
      <c r="A44" s="89"/>
      <c r="B44" s="114"/>
      <c r="C44" s="23"/>
      <c r="D44" s="79" t="s">
        <v>489</v>
      </c>
      <c r="E44" s="97" t="s">
        <v>490</v>
      </c>
      <c r="F44" s="97"/>
      <c r="G44" s="97"/>
      <c r="H44" s="1" t="s">
        <v>153</v>
      </c>
      <c r="I44" s="1" t="s">
        <v>491</v>
      </c>
    </row>
    <row r="45" spans="1:9" ht="31.5" customHeight="1">
      <c r="A45" s="89"/>
      <c r="B45" s="114"/>
      <c r="C45" s="23"/>
      <c r="D45" s="79" t="s">
        <v>492</v>
      </c>
      <c r="E45" s="105" t="s">
        <v>493</v>
      </c>
      <c r="F45" s="105"/>
      <c r="G45" s="105"/>
      <c r="H45" s="1" t="s">
        <v>136</v>
      </c>
      <c r="I45" s="1"/>
    </row>
    <row r="46" spans="1:9">
      <c r="A46" s="89"/>
      <c r="B46" s="114"/>
      <c r="C46" s="23"/>
      <c r="D46" s="79"/>
      <c r="E46" s="71" t="s">
        <v>494</v>
      </c>
      <c r="I46" s="1"/>
    </row>
    <row r="47" spans="1:9">
      <c r="A47" s="89"/>
      <c r="B47" s="114"/>
      <c r="C47" s="23"/>
      <c r="D47" s="79" t="s">
        <v>495</v>
      </c>
      <c r="E47" s="95" t="s">
        <v>496</v>
      </c>
      <c r="F47" s="95"/>
      <c r="G47" s="95"/>
      <c r="H47" s="1" t="s">
        <v>147</v>
      </c>
      <c r="I47" s="1" t="s">
        <v>497</v>
      </c>
    </row>
    <row r="48" spans="1:9" ht="27" customHeight="1">
      <c r="A48" s="89"/>
      <c r="B48" s="114"/>
      <c r="C48" s="23"/>
      <c r="D48" s="79" t="s">
        <v>498</v>
      </c>
      <c r="E48" s="100" t="s">
        <v>499</v>
      </c>
      <c r="F48" s="100"/>
      <c r="G48" s="100"/>
      <c r="H48" s="1" t="s">
        <v>147</v>
      </c>
      <c r="I48" s="1" t="s">
        <v>500</v>
      </c>
    </row>
    <row r="49" spans="1:9" ht="28.5" customHeight="1">
      <c r="A49" s="89"/>
      <c r="B49" s="114"/>
      <c r="C49" s="23"/>
      <c r="D49" s="79" t="s">
        <v>501</v>
      </c>
      <c r="E49" s="95" t="s">
        <v>502</v>
      </c>
      <c r="F49" s="95"/>
      <c r="G49" s="95"/>
      <c r="H49" s="1"/>
      <c r="I49" s="1"/>
    </row>
    <row r="50" spans="1:9" ht="34.5" customHeight="1">
      <c r="A50" s="89"/>
      <c r="B50" s="114"/>
      <c r="C50" s="23"/>
      <c r="D50" s="79" t="s">
        <v>503</v>
      </c>
      <c r="E50" s="105" t="s">
        <v>504</v>
      </c>
      <c r="F50" s="105"/>
      <c r="G50" s="105"/>
      <c r="H50" s="1"/>
      <c r="I50" s="1"/>
    </row>
    <row r="51" spans="1:9">
      <c r="A51" s="89"/>
      <c r="B51" s="114"/>
      <c r="C51" s="23"/>
      <c r="D51" s="79" t="s">
        <v>505</v>
      </c>
      <c r="E51" s="97" t="s">
        <v>506</v>
      </c>
      <c r="F51" s="97"/>
      <c r="G51" s="97"/>
      <c r="H51" s="1"/>
      <c r="I51" s="1" t="s">
        <v>507</v>
      </c>
    </row>
    <row r="52" spans="1:9">
      <c r="A52" s="89"/>
      <c r="B52" s="114"/>
      <c r="D52" s="79"/>
      <c r="E52" s="71" t="s">
        <v>508</v>
      </c>
    </row>
    <row r="53" spans="1:9">
      <c r="A53" s="89"/>
      <c r="B53" s="114"/>
      <c r="C53" s="109"/>
      <c r="D53" s="18" t="s">
        <v>509</v>
      </c>
      <c r="E53" s="107" t="s">
        <v>510</v>
      </c>
      <c r="F53" s="107"/>
      <c r="G53" s="107"/>
      <c r="H53" s="1" t="s">
        <v>136</v>
      </c>
      <c r="I53" s="1"/>
    </row>
    <row r="54" spans="1:9">
      <c r="A54" s="89"/>
      <c r="B54" s="114"/>
      <c r="C54" s="109"/>
      <c r="D54" s="18" t="s">
        <v>511</v>
      </c>
      <c r="E54" s="113" t="s">
        <v>512</v>
      </c>
      <c r="F54" s="113"/>
      <c r="G54" s="113"/>
      <c r="H54" s="1" t="s">
        <v>136</v>
      </c>
      <c r="I54" s="1"/>
    </row>
    <row r="55" spans="1:9" ht="15" customHeight="1">
      <c r="A55" s="89"/>
      <c r="B55" s="114"/>
      <c r="C55" s="109"/>
      <c r="D55" s="18" t="s">
        <v>513</v>
      </c>
      <c r="E55" s="113" t="s">
        <v>514</v>
      </c>
      <c r="F55" s="113"/>
      <c r="G55" s="113"/>
      <c r="H55" s="1" t="s">
        <v>136</v>
      </c>
      <c r="I55" s="1"/>
    </row>
    <row r="56" spans="1:9">
      <c r="A56" s="89"/>
      <c r="B56" s="114"/>
      <c r="C56" s="109"/>
      <c r="D56" s="18" t="s">
        <v>515</v>
      </c>
      <c r="E56" s="98" t="s">
        <v>516</v>
      </c>
      <c r="F56" s="98"/>
      <c r="G56" s="98"/>
      <c r="H56" s="1" t="s">
        <v>147</v>
      </c>
      <c r="I56" s="1" t="s">
        <v>517</v>
      </c>
    </row>
    <row r="57" spans="1:9" ht="20.25" customHeight="1">
      <c r="A57" s="89"/>
      <c r="B57" s="114"/>
      <c r="C57" s="109"/>
      <c r="D57" s="18" t="s">
        <v>518</v>
      </c>
      <c r="E57" s="98" t="s">
        <v>519</v>
      </c>
      <c r="F57" s="98"/>
      <c r="G57" s="98"/>
      <c r="H57" s="1" t="s">
        <v>136</v>
      </c>
      <c r="I57" s="1" t="s">
        <v>520</v>
      </c>
    </row>
    <row r="58" spans="1:9" ht="15.75" customHeight="1">
      <c r="A58" s="89"/>
      <c r="B58" s="114"/>
      <c r="C58" s="109"/>
      <c r="D58" s="18" t="s">
        <v>521</v>
      </c>
      <c r="E58" s="98" t="s">
        <v>522</v>
      </c>
      <c r="F58" s="98"/>
      <c r="G58" s="98"/>
      <c r="H58" s="1" t="s">
        <v>136</v>
      </c>
      <c r="I58" s="1" t="s">
        <v>523</v>
      </c>
    </row>
    <row r="59" spans="1:9" ht="15.75" customHeight="1">
      <c r="A59" s="89"/>
      <c r="B59" s="114"/>
      <c r="C59" s="109"/>
      <c r="D59" s="18" t="s">
        <v>524</v>
      </c>
      <c r="E59" s="98" t="s">
        <v>525</v>
      </c>
      <c r="F59" s="98"/>
      <c r="G59" s="98"/>
      <c r="H59" s="1" t="s">
        <v>147</v>
      </c>
      <c r="I59" s="1"/>
    </row>
    <row r="60" spans="1:9" ht="15.75" customHeight="1">
      <c r="A60" s="89"/>
      <c r="B60" s="114"/>
      <c r="C60" s="23"/>
      <c r="D60" s="18" t="s">
        <v>526</v>
      </c>
      <c r="E60" s="98" t="s">
        <v>527</v>
      </c>
      <c r="F60" s="98"/>
      <c r="G60" s="98"/>
      <c r="H60" s="1" t="s">
        <v>147</v>
      </c>
      <c r="I60" s="1" t="s">
        <v>528</v>
      </c>
    </row>
    <row r="61" spans="1:9" ht="15.75" customHeight="1">
      <c r="A61" s="89"/>
      <c r="B61" s="114"/>
      <c r="C61" s="23"/>
      <c r="D61" s="18" t="s">
        <v>529</v>
      </c>
      <c r="E61" s="97" t="s">
        <v>530</v>
      </c>
      <c r="F61" s="97"/>
      <c r="G61" s="97"/>
      <c r="H61" s="1" t="s">
        <v>147</v>
      </c>
      <c r="I61" s="1" t="s">
        <v>528</v>
      </c>
    </row>
    <row r="62" spans="1:9" ht="14.85" customHeight="1">
      <c r="A62" s="89"/>
      <c r="B62" s="114"/>
      <c r="C62" s="109"/>
      <c r="D62" s="79"/>
      <c r="E62" s="71" t="s">
        <v>531</v>
      </c>
    </row>
    <row r="63" spans="1:9">
      <c r="A63" s="89"/>
      <c r="B63" s="114"/>
      <c r="C63" s="109"/>
      <c r="D63" s="79" t="s">
        <v>532</v>
      </c>
      <c r="E63" s="112" t="s">
        <v>533</v>
      </c>
      <c r="F63" s="112"/>
      <c r="G63" s="112"/>
      <c r="H63" s="1" t="s">
        <v>147</v>
      </c>
      <c r="I63" s="1"/>
    </row>
    <row r="64" spans="1:9">
      <c r="A64" s="89"/>
      <c r="B64" s="114"/>
      <c r="C64" s="109"/>
      <c r="D64" s="79" t="s">
        <v>534</v>
      </c>
      <c r="E64" s="112" t="s">
        <v>535</v>
      </c>
      <c r="F64" s="112"/>
      <c r="G64" s="112"/>
      <c r="H64" s="1" t="s">
        <v>147</v>
      </c>
      <c r="I64" s="1"/>
    </row>
    <row r="65" spans="1:9">
      <c r="A65" s="89"/>
      <c r="B65" s="114"/>
      <c r="C65" s="109"/>
      <c r="D65" s="79" t="s">
        <v>536</v>
      </c>
      <c r="E65" s="112" t="s">
        <v>537</v>
      </c>
      <c r="F65" s="112"/>
      <c r="G65" s="112"/>
      <c r="H65" s="1" t="s">
        <v>147</v>
      </c>
      <c r="I65" s="1"/>
    </row>
    <row r="66" spans="1:9">
      <c r="A66" s="89"/>
      <c r="B66" s="114"/>
      <c r="C66" s="109"/>
      <c r="D66" s="79" t="s">
        <v>538</v>
      </c>
      <c r="E66" s="112" t="s">
        <v>539</v>
      </c>
      <c r="F66" s="112"/>
      <c r="G66" s="112"/>
      <c r="H66" s="1" t="s">
        <v>136</v>
      </c>
      <c r="I66" s="1"/>
    </row>
    <row r="67" spans="1:9">
      <c r="A67" s="89"/>
      <c r="B67" s="114"/>
      <c r="C67" s="109"/>
      <c r="D67" s="79" t="s">
        <v>540</v>
      </c>
      <c r="E67" s="112" t="s">
        <v>541</v>
      </c>
      <c r="F67" s="112"/>
      <c r="G67" s="112"/>
      <c r="H67" s="1" t="s">
        <v>136</v>
      </c>
      <c r="I67" s="1"/>
    </row>
    <row r="68" spans="1:9">
      <c r="A68" s="89"/>
      <c r="B68" s="114"/>
      <c r="C68" s="109"/>
      <c r="D68" s="79" t="s">
        <v>542</v>
      </c>
      <c r="E68" s="112" t="s">
        <v>543</v>
      </c>
      <c r="F68" s="112"/>
      <c r="G68" s="112"/>
      <c r="H68" s="1" t="s">
        <v>153</v>
      </c>
      <c r="I68" s="1"/>
    </row>
    <row r="69" spans="1:9">
      <c r="A69" s="89"/>
      <c r="B69" s="114"/>
      <c r="C69" s="109"/>
      <c r="D69" s="79" t="s">
        <v>544</v>
      </c>
      <c r="E69" s="112" t="s">
        <v>545</v>
      </c>
      <c r="F69" s="112"/>
      <c r="G69" s="112"/>
      <c r="H69" s="1" t="s">
        <v>136</v>
      </c>
      <c r="I69" s="1"/>
    </row>
  </sheetData>
  <mergeCells count="80">
    <mergeCell ref="E14:G14"/>
    <mergeCell ref="E15:G15"/>
    <mergeCell ref="M2:N2"/>
    <mergeCell ref="K1:Z1"/>
    <mergeCell ref="O2:P2"/>
    <mergeCell ref="Q2:R2"/>
    <mergeCell ref="K2:L2"/>
    <mergeCell ref="W2:X2"/>
    <mergeCell ref="Y2:Z2"/>
    <mergeCell ref="S2:T2"/>
    <mergeCell ref="U2:V2"/>
    <mergeCell ref="D1:J1"/>
    <mergeCell ref="H2:H3"/>
    <mergeCell ref="I2:I3"/>
    <mergeCell ref="J2:J3"/>
    <mergeCell ref="A9:I9"/>
    <mergeCell ref="F2:F3"/>
    <mergeCell ref="G2:G3"/>
    <mergeCell ref="A4:A8"/>
    <mergeCell ref="E12:G12"/>
    <mergeCell ref="E13:G13"/>
    <mergeCell ref="A11:A69"/>
    <mergeCell ref="B11:B69"/>
    <mergeCell ref="C4:C8"/>
    <mergeCell ref="B4:B8"/>
    <mergeCell ref="E21:G21"/>
    <mergeCell ref="E22:G22"/>
    <mergeCell ref="E24:G24"/>
    <mergeCell ref="E25:G25"/>
    <mergeCell ref="E26:G26"/>
    <mergeCell ref="E41:G41"/>
    <mergeCell ref="E42:G42"/>
    <mergeCell ref="A1:C1"/>
    <mergeCell ref="B2:B3"/>
    <mergeCell ref="C2:C3"/>
    <mergeCell ref="D2:D3"/>
    <mergeCell ref="E2:E3"/>
    <mergeCell ref="C53:C59"/>
    <mergeCell ref="E53:G53"/>
    <mergeCell ref="E54:G54"/>
    <mergeCell ref="E55:G55"/>
    <mergeCell ref="E56:G56"/>
    <mergeCell ref="E57:G57"/>
    <mergeCell ref="E58:G58"/>
    <mergeCell ref="E59:G59"/>
    <mergeCell ref="E33:G33"/>
    <mergeCell ref="E29:G29"/>
    <mergeCell ref="E17:G17"/>
    <mergeCell ref="E18:G18"/>
    <mergeCell ref="E19:G19"/>
    <mergeCell ref="E27:G27"/>
    <mergeCell ref="E23:G23"/>
    <mergeCell ref="E30:G30"/>
    <mergeCell ref="E31:G31"/>
    <mergeCell ref="E34:G34"/>
    <mergeCell ref="E35:G35"/>
    <mergeCell ref="E43:G43"/>
    <mergeCell ref="E44:G44"/>
    <mergeCell ref="E45:G45"/>
    <mergeCell ref="E36:G36"/>
    <mergeCell ref="E37:G37"/>
    <mergeCell ref="E38:G38"/>
    <mergeCell ref="E39:G39"/>
    <mergeCell ref="E40:G40"/>
    <mergeCell ref="E16:G16"/>
    <mergeCell ref="E60:G60"/>
    <mergeCell ref="E47:G47"/>
    <mergeCell ref="C62:C69"/>
    <mergeCell ref="E63:G63"/>
    <mergeCell ref="E64:G64"/>
    <mergeCell ref="E65:G65"/>
    <mergeCell ref="E66:G66"/>
    <mergeCell ref="E67:G67"/>
    <mergeCell ref="E68:G68"/>
    <mergeCell ref="E69:G69"/>
    <mergeCell ref="E61:G61"/>
    <mergeCell ref="E50:G50"/>
    <mergeCell ref="E51:G51"/>
    <mergeCell ref="E48:G48"/>
    <mergeCell ref="E49:G49"/>
  </mergeCells>
  <phoneticPr fontId="14" type="noConversion"/>
  <conditionalFormatting sqref="H12:H19">
    <cfRule type="containsText" dxfId="34" priority="40" operator="containsText" text="Not Started">
      <formula>NOT(ISERROR(SEARCH("Not Started",H12)))</formula>
    </cfRule>
    <cfRule type="containsText" dxfId="33" priority="41" operator="containsText" text="In Progress">
      <formula>NOT(ISERROR(SEARCH("In Progress",H12)))</formula>
    </cfRule>
    <cfRule type="containsText" dxfId="32" priority="42" operator="containsText" text="Complete">
      <formula>NOT(ISERROR(SEARCH("Complete",H12)))</formula>
    </cfRule>
  </conditionalFormatting>
  <conditionalFormatting sqref="H21:H27">
    <cfRule type="containsText" dxfId="31" priority="34" operator="containsText" text="Not Started">
      <formula>NOT(ISERROR(SEARCH("Not Started",H21)))</formula>
    </cfRule>
    <cfRule type="containsText" dxfId="30" priority="35" operator="containsText" text="In Progress">
      <formula>NOT(ISERROR(SEARCH("In Progress",H21)))</formula>
    </cfRule>
    <cfRule type="containsText" dxfId="29" priority="36" operator="containsText" text="Complete">
      <formula>NOT(ISERROR(SEARCH("Complete",H21)))</formula>
    </cfRule>
  </conditionalFormatting>
  <conditionalFormatting sqref="H29:H45">
    <cfRule type="containsText" dxfId="28" priority="4" operator="containsText" text="Not Started">
      <formula>NOT(ISERROR(SEARCH("Not Started",H29)))</formula>
    </cfRule>
    <cfRule type="containsText" dxfId="27" priority="5" operator="containsText" text="In Progress">
      <formula>NOT(ISERROR(SEARCH("In Progress",H29)))</formula>
    </cfRule>
    <cfRule type="containsText" dxfId="26" priority="6" operator="containsText" text="Complete">
      <formula>NOT(ISERROR(SEARCH("Complete",H29)))</formula>
    </cfRule>
  </conditionalFormatting>
  <conditionalFormatting sqref="H47:H51">
    <cfRule type="containsText" dxfId="25" priority="1" operator="containsText" text="Not Started">
      <formula>NOT(ISERROR(SEARCH("Not Started",H47)))</formula>
    </cfRule>
    <cfRule type="containsText" dxfId="24" priority="2" operator="containsText" text="In Progress">
      <formula>NOT(ISERROR(SEARCH("In Progress",H47)))</formula>
    </cfRule>
    <cfRule type="containsText" dxfId="23" priority="3" operator="containsText" text="Complete">
      <formula>NOT(ISERROR(SEARCH("Complete",H47)))</formula>
    </cfRule>
  </conditionalFormatting>
  <conditionalFormatting sqref="H53:H61">
    <cfRule type="containsText" dxfId="22" priority="88" operator="containsText" text="Not Started">
      <formula>NOT(ISERROR(SEARCH("Not Started",H53)))</formula>
    </cfRule>
    <cfRule type="containsText" dxfId="21" priority="89" operator="containsText" text="In Progress">
      <formula>NOT(ISERROR(SEARCH("In Progress",H53)))</formula>
    </cfRule>
    <cfRule type="containsText" dxfId="20" priority="90" operator="containsText" text="Complete">
      <formula>NOT(ISERROR(SEARCH("Complete",H53)))</formula>
    </cfRule>
  </conditionalFormatting>
  <conditionalFormatting sqref="H63:H69">
    <cfRule type="containsText" dxfId="19" priority="64" operator="containsText" text="Not Started">
      <formula>NOT(ISERROR(SEARCH("Not Started",H63)))</formula>
    </cfRule>
    <cfRule type="containsText" dxfId="18" priority="65" operator="containsText" text="In Progress">
      <formula>NOT(ISERROR(SEARCH("In Progress",H63)))</formula>
    </cfRule>
    <cfRule type="containsText" dxfId="17" priority="66" operator="containsText" text="Complete">
      <formula>NOT(ISERROR(SEARCH("Complete",H63)))</formula>
    </cfRule>
  </conditionalFormatting>
  <dataValidations disablePrompts="1" count="1">
    <dataValidation type="list" allowBlank="1" showInputMessage="1" showErrorMessage="1" sqref="H12:H19 H21:H51 H53:H69"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zoomScale="55" zoomScaleNormal="55" workbookViewId="0">
      <selection activeCell="H4" sqref="H4:H5"/>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16384" width="8.5703125" style="15"/>
  </cols>
  <sheetData>
    <row r="1" spans="1:22"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row>
    <row r="2" spans="1:22" ht="15" customHeight="1">
      <c r="A2" s="19" t="s">
        <v>50</v>
      </c>
      <c r="B2" s="89" t="s">
        <v>51</v>
      </c>
      <c r="C2" s="89" t="s">
        <v>9</v>
      </c>
      <c r="D2" s="89" t="s">
        <v>52</v>
      </c>
      <c r="E2" s="91" t="s">
        <v>11</v>
      </c>
      <c r="F2" s="91" t="s">
        <v>53</v>
      </c>
      <c r="G2" s="91" t="s">
        <v>54</v>
      </c>
      <c r="H2" s="91" t="s">
        <v>55</v>
      </c>
      <c r="I2" s="91" t="s">
        <v>15</v>
      </c>
      <c r="J2" s="91" t="s">
        <v>56</v>
      </c>
      <c r="K2" s="89" t="s">
        <v>546</v>
      </c>
      <c r="L2" s="89"/>
      <c r="M2" s="91" t="s">
        <v>547</v>
      </c>
      <c r="N2" s="91"/>
      <c r="O2" s="89" t="s">
        <v>548</v>
      </c>
      <c r="P2" s="89"/>
      <c r="Q2" s="91" t="s">
        <v>549</v>
      </c>
      <c r="R2" s="91"/>
      <c r="S2" s="89" t="s">
        <v>550</v>
      </c>
      <c r="T2" s="89"/>
      <c r="U2" s="91" t="s">
        <v>551</v>
      </c>
      <c r="V2" s="91"/>
    </row>
    <row r="3" spans="1:22">
      <c r="A3" s="19">
        <f>COUNTIF(D4:D7,"&lt;&gt;")</f>
        <v>3</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row>
    <row r="4" spans="1:22" s="16" customFormat="1">
      <c r="A4" s="89" t="s">
        <v>552</v>
      </c>
      <c r="B4" s="91" t="s">
        <v>553</v>
      </c>
      <c r="C4" s="109" t="s">
        <v>554</v>
      </c>
      <c r="D4" s="23" t="s">
        <v>555</v>
      </c>
      <c r="E4" s="25"/>
      <c r="F4" s="7"/>
      <c r="G4" s="29"/>
      <c r="H4" s="7"/>
      <c r="I4" s="25"/>
      <c r="J4" s="26"/>
      <c r="K4" s="29"/>
      <c r="L4" s="25"/>
      <c r="M4" s="29"/>
      <c r="N4" s="25"/>
      <c r="O4" s="29"/>
      <c r="P4" s="25"/>
      <c r="Q4" s="29"/>
      <c r="R4" s="25"/>
      <c r="S4" s="7"/>
      <c r="T4" s="25"/>
      <c r="U4" s="29"/>
      <c r="V4" s="25"/>
    </row>
    <row r="5" spans="1:22">
      <c r="A5" s="89"/>
      <c r="B5" s="91"/>
      <c r="C5" s="109"/>
      <c r="D5" s="18" t="s">
        <v>556</v>
      </c>
      <c r="E5" s="25"/>
      <c r="F5" s="7"/>
      <c r="G5" s="7"/>
      <c r="H5" s="7"/>
      <c r="I5" s="26"/>
      <c r="J5" s="26"/>
      <c r="K5" s="29"/>
      <c r="L5" s="25"/>
      <c r="M5" s="29"/>
      <c r="N5" s="25"/>
      <c r="O5" s="29"/>
      <c r="P5" s="25"/>
      <c r="Q5" s="29"/>
      <c r="R5" s="25"/>
      <c r="S5" s="29"/>
      <c r="T5" s="25"/>
      <c r="U5" s="29"/>
      <c r="V5" s="25"/>
    </row>
    <row r="6" spans="1:22">
      <c r="A6" s="89"/>
      <c r="B6" s="91"/>
      <c r="C6" s="109"/>
      <c r="D6" s="18" t="s">
        <v>557</v>
      </c>
      <c r="E6" s="25"/>
      <c r="F6" s="7"/>
      <c r="G6" s="7"/>
      <c r="H6" s="7"/>
      <c r="I6" s="26"/>
      <c r="J6" s="26"/>
      <c r="K6" s="29"/>
      <c r="L6" s="25"/>
      <c r="M6" s="29"/>
      <c r="N6" s="25"/>
      <c r="O6" s="29"/>
      <c r="P6" s="25"/>
      <c r="Q6" s="29"/>
      <c r="R6" s="25"/>
      <c r="S6" s="29"/>
      <c r="T6" s="25"/>
      <c r="U6" s="29"/>
      <c r="V6" s="25"/>
    </row>
    <row r="7" spans="1:22" ht="30.75" customHeight="1">
      <c r="A7" s="99" t="s">
        <v>27</v>
      </c>
      <c r="B7" s="99"/>
      <c r="C7" s="99"/>
      <c r="D7" s="99"/>
      <c r="E7" s="99"/>
      <c r="F7" s="99"/>
      <c r="G7" s="99"/>
      <c r="H7" s="99"/>
      <c r="I7" s="99"/>
      <c r="K7" s="16"/>
      <c r="L7" s="16"/>
      <c r="M7" s="16"/>
      <c r="N7" s="16"/>
      <c r="O7" s="16"/>
      <c r="P7" s="16"/>
      <c r="Q7" s="16"/>
      <c r="R7" s="16"/>
      <c r="S7" s="16"/>
      <c r="T7" s="16"/>
      <c r="U7" s="16"/>
      <c r="V7" s="16"/>
    </row>
    <row r="8" spans="1:22" ht="30.75" customHeight="1">
      <c r="A8" s="12"/>
      <c r="B8" s="12" t="s">
        <v>128</v>
      </c>
      <c r="C8" s="20"/>
      <c r="D8" s="12" t="s">
        <v>129</v>
      </c>
      <c r="E8" s="12" t="s">
        <v>9</v>
      </c>
      <c r="F8" s="12"/>
      <c r="G8" s="12"/>
      <c r="H8" s="12" t="s">
        <v>130</v>
      </c>
      <c r="I8" s="12" t="s">
        <v>131</v>
      </c>
    </row>
    <row r="9" spans="1:22">
      <c r="A9" s="89" t="s">
        <v>558</v>
      </c>
      <c r="B9" s="91" t="s">
        <v>559</v>
      </c>
      <c r="C9" s="109"/>
      <c r="D9" s="18" t="s">
        <v>560</v>
      </c>
      <c r="E9" s="92"/>
      <c r="F9" s="92"/>
      <c r="G9" s="92"/>
      <c r="H9" s="1"/>
      <c r="I9" s="1"/>
    </row>
    <row r="10" spans="1:22" ht="43.5" customHeight="1">
      <c r="A10" s="89"/>
      <c r="B10" s="91"/>
      <c r="C10" s="109"/>
      <c r="D10" s="23" t="s">
        <v>561</v>
      </c>
      <c r="E10" s="92"/>
      <c r="F10" s="92"/>
      <c r="G10" s="92"/>
      <c r="H10" s="1"/>
      <c r="I10" s="1"/>
    </row>
    <row r="11" spans="1:22" ht="70.5" customHeight="1">
      <c r="A11" s="89"/>
      <c r="B11" s="91"/>
      <c r="C11" s="109"/>
      <c r="D11" s="23" t="s">
        <v>562</v>
      </c>
      <c r="E11" s="92"/>
      <c r="F11" s="92"/>
      <c r="G11" s="92"/>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6" priority="1" operator="containsText" text="Not Started">
      <formula>NOT(ISERROR(SEARCH("Not Started",H9)))</formula>
    </cfRule>
    <cfRule type="containsText" dxfId="15" priority="2" operator="containsText" text="In Progress">
      <formula>NOT(ISERROR(SEARCH("In Progress",H9)))</formula>
    </cfRule>
    <cfRule type="containsText" dxfId="14"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55" zoomScaleNormal="55" workbookViewId="0">
      <selection activeCell="E10" sqref="E10:I15"/>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16384" width="8.5703125" style="15"/>
  </cols>
  <sheetData>
    <row r="1" spans="1:22" ht="30" customHeight="1">
      <c r="A1" s="87" t="s">
        <v>48</v>
      </c>
      <c r="B1" s="87"/>
      <c r="C1" s="87"/>
      <c r="D1" s="88" t="s">
        <v>7</v>
      </c>
      <c r="E1" s="88"/>
      <c r="F1" s="88"/>
      <c r="G1" s="88"/>
      <c r="H1" s="88"/>
      <c r="I1" s="88"/>
      <c r="J1" s="88"/>
      <c r="K1" s="102" t="s">
        <v>49</v>
      </c>
      <c r="L1" s="102"/>
      <c r="M1" s="102"/>
      <c r="N1" s="102"/>
      <c r="O1" s="102"/>
      <c r="P1" s="102"/>
      <c r="Q1" s="102"/>
      <c r="R1" s="102"/>
      <c r="S1" s="102"/>
      <c r="T1" s="102"/>
      <c r="U1" s="102"/>
      <c r="V1" s="102"/>
    </row>
    <row r="2" spans="1:22" ht="15" customHeight="1">
      <c r="A2" s="19" t="s">
        <v>50</v>
      </c>
      <c r="B2" s="89" t="s">
        <v>51</v>
      </c>
      <c r="C2" s="89" t="s">
        <v>9</v>
      </c>
      <c r="D2" s="89" t="s">
        <v>52</v>
      </c>
      <c r="E2" s="91" t="s">
        <v>11</v>
      </c>
      <c r="F2" s="91" t="s">
        <v>53</v>
      </c>
      <c r="G2" s="91" t="s">
        <v>54</v>
      </c>
      <c r="H2" s="91" t="s">
        <v>55</v>
      </c>
      <c r="I2" s="91" t="s">
        <v>15</v>
      </c>
      <c r="J2" s="91" t="s">
        <v>56</v>
      </c>
      <c r="K2" s="89" t="s">
        <v>546</v>
      </c>
      <c r="L2" s="89"/>
      <c r="M2" s="91" t="s">
        <v>547</v>
      </c>
      <c r="N2" s="91"/>
      <c r="O2" s="89" t="s">
        <v>548</v>
      </c>
      <c r="P2" s="89"/>
      <c r="Q2" s="91" t="s">
        <v>549</v>
      </c>
      <c r="R2" s="91"/>
      <c r="S2" s="89" t="s">
        <v>550</v>
      </c>
      <c r="T2" s="89"/>
      <c r="U2" s="91" t="s">
        <v>551</v>
      </c>
      <c r="V2" s="91"/>
    </row>
    <row r="3" spans="1:22">
      <c r="A3" s="19">
        <f>COUNTIF(D4:D7,"&lt;&gt;")</f>
        <v>2</v>
      </c>
      <c r="B3" s="89"/>
      <c r="C3" s="89"/>
      <c r="D3" s="89"/>
      <c r="E3" s="91"/>
      <c r="F3" s="91"/>
      <c r="G3" s="91"/>
      <c r="H3" s="91"/>
      <c r="I3" s="91"/>
      <c r="J3" s="91"/>
      <c r="K3" s="12" t="s">
        <v>65</v>
      </c>
      <c r="L3" s="12" t="s">
        <v>9</v>
      </c>
      <c r="M3" s="9" t="s">
        <v>65</v>
      </c>
      <c r="N3" s="9" t="s">
        <v>9</v>
      </c>
      <c r="O3" s="12" t="s">
        <v>65</v>
      </c>
      <c r="P3" s="12" t="s">
        <v>9</v>
      </c>
      <c r="Q3" s="9" t="s">
        <v>65</v>
      </c>
      <c r="R3" s="9" t="s">
        <v>9</v>
      </c>
      <c r="S3" s="12" t="s">
        <v>65</v>
      </c>
      <c r="T3" s="12" t="s">
        <v>9</v>
      </c>
      <c r="U3" s="9" t="s">
        <v>65</v>
      </c>
      <c r="V3" s="9" t="s">
        <v>9</v>
      </c>
    </row>
    <row r="4" spans="1:22" s="16" customFormat="1" ht="29.25" customHeight="1">
      <c r="A4" s="89" t="s">
        <v>563</v>
      </c>
      <c r="B4" s="91" t="s">
        <v>564</v>
      </c>
      <c r="C4" s="109"/>
      <c r="D4" s="23" t="s">
        <v>565</v>
      </c>
      <c r="E4" s="27"/>
      <c r="F4" s="2"/>
      <c r="G4" s="2"/>
      <c r="H4" s="2"/>
      <c r="I4" s="27"/>
      <c r="J4" s="26"/>
      <c r="K4" s="29"/>
      <c r="L4" s="25"/>
      <c r="M4" s="29"/>
      <c r="N4" s="25"/>
      <c r="O4" s="29"/>
      <c r="P4" s="25"/>
      <c r="Q4" s="29"/>
      <c r="R4" s="25"/>
      <c r="S4" s="29"/>
      <c r="T4" s="25"/>
      <c r="U4" s="29"/>
      <c r="V4" s="25"/>
    </row>
    <row r="5" spans="1:22">
      <c r="A5" s="89"/>
      <c r="B5" s="91"/>
      <c r="C5" s="109"/>
      <c r="D5" s="18" t="s">
        <v>566</v>
      </c>
      <c r="E5" s="25"/>
      <c r="F5" s="7"/>
      <c r="G5" s="7"/>
      <c r="H5" s="7"/>
      <c r="I5" s="26"/>
      <c r="J5" s="26"/>
      <c r="K5" s="29"/>
      <c r="L5" s="25"/>
      <c r="M5" s="29"/>
      <c r="N5" s="25"/>
      <c r="O5" s="29"/>
      <c r="P5" s="25"/>
      <c r="Q5" s="29"/>
      <c r="R5" s="25"/>
      <c r="S5" s="29"/>
      <c r="T5" s="25"/>
      <c r="U5" s="29"/>
      <c r="V5" s="25"/>
    </row>
    <row r="6" spans="1:22" ht="44.85" customHeight="1">
      <c r="A6" s="89"/>
      <c r="B6" s="9"/>
      <c r="C6" s="109"/>
      <c r="D6" s="18"/>
      <c r="E6" s="25"/>
      <c r="F6" s="7"/>
      <c r="G6" s="7"/>
      <c r="H6" s="7"/>
      <c r="I6" s="26"/>
      <c r="J6" s="26"/>
      <c r="K6" s="29"/>
      <c r="L6" s="25"/>
      <c r="M6" s="29"/>
      <c r="N6" s="25"/>
      <c r="O6" s="29"/>
      <c r="P6" s="25"/>
      <c r="Q6" s="29"/>
      <c r="R6" s="25"/>
      <c r="S6" s="29"/>
      <c r="T6" s="25"/>
      <c r="U6" s="29"/>
      <c r="V6" s="25"/>
    </row>
    <row r="7" spans="1:22" ht="30.75" customHeight="1">
      <c r="A7" s="99" t="s">
        <v>27</v>
      </c>
      <c r="B7" s="99"/>
      <c r="C7" s="99"/>
      <c r="D7" s="99"/>
      <c r="E7" s="99"/>
      <c r="F7" s="99"/>
      <c r="G7" s="99"/>
      <c r="H7" s="99"/>
      <c r="I7" s="99"/>
      <c r="K7" s="16"/>
      <c r="L7" s="16"/>
      <c r="M7" s="16"/>
      <c r="N7" s="16"/>
      <c r="O7" s="16"/>
      <c r="P7" s="16"/>
      <c r="Q7" s="16"/>
      <c r="R7" s="16"/>
      <c r="S7" s="16"/>
      <c r="T7" s="16"/>
      <c r="U7" s="16"/>
      <c r="V7" s="16"/>
    </row>
    <row r="8" spans="1:22" ht="30.75" customHeight="1">
      <c r="A8" s="12"/>
      <c r="B8" s="12" t="s">
        <v>128</v>
      </c>
      <c r="C8" s="20"/>
      <c r="D8" s="12" t="s">
        <v>129</v>
      </c>
      <c r="E8" s="12" t="s">
        <v>9</v>
      </c>
      <c r="F8" s="12"/>
      <c r="G8" s="12"/>
      <c r="H8" s="12" t="s">
        <v>130</v>
      </c>
      <c r="I8" s="12" t="s">
        <v>131</v>
      </c>
    </row>
    <row r="9" spans="1:22">
      <c r="A9" s="89" t="s">
        <v>567</v>
      </c>
      <c r="B9" s="91" t="s">
        <v>568</v>
      </c>
      <c r="C9" s="109"/>
      <c r="D9" s="18" t="s">
        <v>569</v>
      </c>
      <c r="E9" s="92"/>
      <c r="F9" s="92"/>
      <c r="G9" s="92"/>
      <c r="H9" s="1"/>
      <c r="I9" s="1"/>
    </row>
    <row r="10" spans="1:22">
      <c r="A10" s="89"/>
      <c r="B10" s="91"/>
      <c r="C10" s="109"/>
      <c r="D10" s="23" t="s">
        <v>570</v>
      </c>
      <c r="E10" s="92"/>
      <c r="F10" s="92"/>
      <c r="G10" s="92"/>
      <c r="H10" s="1"/>
      <c r="I10" s="1"/>
    </row>
    <row r="15" spans="1:22">
      <c r="A15" s="13"/>
    </row>
    <row r="16" spans="1:22">
      <c r="A16" s="13"/>
    </row>
    <row r="17" spans="1:1">
      <c r="A17" s="38"/>
    </row>
    <row r="18" spans="1:1">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3" priority="1" operator="containsText" text="Not Started">
      <formula>NOT(ISERROR(SEARCH("Not Started",H9)))</formula>
    </cfRule>
    <cfRule type="containsText" dxfId="12" priority="2" operator="containsText" text="In Progress">
      <formula>NOT(ISERROR(SEARCH("In Progress",H9)))</formula>
    </cfRule>
    <cfRule type="containsText" dxfId="11"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6E6E895C-CA89-447F-8A0E-EA0B6D133B1C}"/>
</file>

<file path=customXml/itemProps3.xml><?xml version="1.0" encoding="utf-8"?>
<ds:datastoreItem xmlns:ds="http://schemas.openxmlformats.org/officeDocument/2006/customXml" ds:itemID="{87E4D48F-358E-4549-9D43-48D9792A14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
  <cp:revision/>
  <dcterms:created xsi:type="dcterms:W3CDTF">2021-04-13T20:59:38Z</dcterms:created>
  <dcterms:modified xsi:type="dcterms:W3CDTF">2024-03-15T15:01:24Z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