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8"/>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1001" documentId="8_{18BDA5EA-829C-42C0-83CA-A6CF0D65B4BA}" xr6:coauthVersionLast="47" xr6:coauthVersionMax="47" xr10:uidLastSave="{842B2000-17B2-438C-8F8A-6F0A935A60CB}"/>
  <bookViews>
    <workbookView xWindow="28680" yWindow="1545" windowWidth="29040" windowHeight="15840" tabRatio="825" firstSheet="3" activeTab="3"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Unplanned Outputs" sheetId="23" r:id="rId11"/>
    <sheet name="Analysis" sheetId="21"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 i="23" l="1"/>
  <c r="X8" i="13"/>
  <c r="W8" i="13"/>
  <c r="X7" i="12"/>
  <c r="W7" i="12"/>
  <c r="W4" i="11"/>
  <c r="W5" i="8"/>
  <c r="X5" i="8"/>
  <c r="X4" i="8"/>
  <c r="W4" i="8"/>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E18" i="1"/>
  <c r="E17" i="1"/>
  <c r="E16" i="1"/>
  <c r="E15" i="1"/>
  <c r="E14" i="1"/>
  <c r="E13" i="1"/>
  <c r="E12" i="1"/>
  <c r="E11" i="21"/>
  <c r="F11" i="21"/>
  <c r="G11" i="21"/>
  <c r="H11" i="21"/>
  <c r="I11" i="21"/>
  <c r="J11" i="21"/>
  <c r="K11" i="21"/>
  <c r="L11" i="21"/>
  <c r="M11" i="21"/>
  <c r="N11" i="21"/>
  <c r="V11" i="21"/>
  <c r="W11" i="21"/>
  <c r="X11" i="21"/>
  <c r="O11" i="21" l="1"/>
  <c r="AA11" i="21"/>
  <c r="F12" i="21"/>
  <c r="G12" i="21"/>
  <c r="H12" i="21"/>
  <c r="L12" i="21" s="1"/>
  <c r="I12" i="21"/>
  <c r="J12" i="21"/>
  <c r="K12" i="21"/>
  <c r="M12" i="21"/>
  <c r="N12" i="21"/>
  <c r="V12" i="21"/>
  <c r="W12" i="21"/>
  <c r="X12" i="21"/>
  <c r="O12" i="21" l="1"/>
  <c r="AA12" i="21"/>
  <c r="F13" i="21"/>
  <c r="G13" i="21"/>
  <c r="H13" i="21"/>
  <c r="L13" i="21" s="1"/>
  <c r="O13" i="21" s="1"/>
  <c r="I13" i="21"/>
  <c r="J13" i="21"/>
  <c r="K13" i="21"/>
  <c r="M13" i="21"/>
  <c r="N13" i="21"/>
  <c r="V13" i="21"/>
  <c r="W13" i="21"/>
  <c r="X13" i="21"/>
  <c r="AA13" i="21" l="1"/>
  <c r="N7" i="23"/>
  <c r="T7" i="23" s="1"/>
  <c r="AG56" i="21" s="1"/>
  <c r="X75" i="21" l="1"/>
  <c r="W75" i="21"/>
  <c r="V75" i="21"/>
  <c r="X74" i="21"/>
  <c r="W74" i="21"/>
  <c r="V74" i="21"/>
  <c r="X73" i="21"/>
  <c r="W73" i="21"/>
  <c r="V73" i="21"/>
  <c r="X72" i="21"/>
  <c r="W72" i="21"/>
  <c r="V72" i="21"/>
  <c r="K5" i="21"/>
  <c r="K6" i="21"/>
  <c r="K7" i="21"/>
  <c r="K8" i="21"/>
  <c r="K9" i="21"/>
  <c r="K10" i="21"/>
  <c r="K14" i="21"/>
  <c r="K15" i="21"/>
  <c r="K16" i="21"/>
  <c r="K17" i="21"/>
  <c r="K18" i="21"/>
  <c r="K19" i="21"/>
  <c r="K20" i="21"/>
  <c r="K21" i="21"/>
  <c r="K22" i="21"/>
  <c r="K23" i="21"/>
  <c r="K24" i="21"/>
  <c r="K25" i="21"/>
  <c r="K4" i="21"/>
  <c r="J15" i="21"/>
  <c r="B7" i="21"/>
  <c r="A3" i="9"/>
  <c r="B5" i="21" s="1"/>
  <c r="A3" i="10"/>
  <c r="B6" i="21" s="1"/>
  <c r="A3" i="11"/>
  <c r="A3" i="12"/>
  <c r="B8" i="21" s="1"/>
  <c r="A3" i="13"/>
  <c r="B9" i="21" s="1"/>
  <c r="A3" i="14"/>
  <c r="B10" i="21" s="1"/>
  <c r="A3" i="8"/>
  <c r="B4" i="21" s="1"/>
  <c r="X5" i="21"/>
  <c r="X6" i="21"/>
  <c r="X7" i="21"/>
  <c r="X8" i="21"/>
  <c r="X9" i="21"/>
  <c r="X10"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AA74" i="21" l="1"/>
  <c r="AA73" i="21"/>
  <c r="AA75" i="21"/>
  <c r="AA72" i="21"/>
  <c r="B20" i="21"/>
  <c r="AA76" i="21"/>
  <c r="AA68" i="21"/>
  <c r="AA64" i="21"/>
  <c r="AA60" i="21"/>
  <c r="AA56" i="21"/>
  <c r="AA52" i="21"/>
  <c r="AA48" i="21"/>
  <c r="AA44" i="21"/>
  <c r="AA40" i="21"/>
  <c r="AA36" i="21"/>
  <c r="AA32" i="21"/>
  <c r="AA28" i="21"/>
  <c r="AA24" i="21"/>
  <c r="AA20" i="21"/>
  <c r="AA16" i="21"/>
  <c r="AA8" i="21"/>
  <c r="AA77" i="21"/>
  <c r="AA69" i="21"/>
  <c r="AA65" i="21"/>
  <c r="AA67" i="21"/>
  <c r="AA63" i="21"/>
  <c r="AA51" i="21"/>
  <c r="AA47" i="21"/>
  <c r="AA43" i="21"/>
  <c r="AA39" i="21"/>
  <c r="AA35" i="21"/>
  <c r="AA31" i="21"/>
  <c r="AA27" i="21"/>
  <c r="AA23" i="21"/>
  <c r="AA19" i="21"/>
  <c r="AA15" i="21"/>
  <c r="AA7" i="21"/>
  <c r="AA55" i="21"/>
  <c r="AA59" i="21"/>
  <c r="AA61" i="21"/>
  <c r="AA57" i="21"/>
  <c r="AA53" i="21"/>
  <c r="AA49" i="21"/>
  <c r="AA45" i="21"/>
  <c r="AA41" i="21"/>
  <c r="AA37" i="21"/>
  <c r="AA33" i="21"/>
  <c r="AA29" i="21"/>
  <c r="AA25" i="21"/>
  <c r="AA21" i="21"/>
  <c r="AA17"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N39" i="21"/>
  <c r="M39" i="21"/>
  <c r="N38" i="21"/>
  <c r="M38" i="21"/>
  <c r="N37" i="21"/>
  <c r="M37" i="21"/>
  <c r="N36" i="21"/>
  <c r="M36" i="21"/>
  <c r="N35" i="21"/>
  <c r="M35" i="21"/>
  <c r="N34" i="21"/>
  <c r="M34" i="21"/>
  <c r="N33" i="21"/>
  <c r="M33" i="21"/>
  <c r="N32" i="21"/>
  <c r="M32" i="21"/>
  <c r="N31" i="21"/>
  <c r="M31" i="21"/>
  <c r="N30" i="21"/>
  <c r="M30" i="21"/>
  <c r="N29" i="21"/>
  <c r="M29"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20" i="21"/>
  <c r="F19" i="21"/>
  <c r="F16" i="21"/>
  <c r="F10" i="21"/>
  <c r="F9" i="21"/>
  <c r="F25" i="21"/>
  <c r="F24" i="21"/>
  <c r="F23" i="21"/>
  <c r="F22" i="21"/>
  <c r="F21" i="21"/>
  <c r="F18" i="21"/>
  <c r="F17" i="21"/>
  <c r="F15" i="21"/>
  <c r="F14" i="21"/>
  <c r="E23" i="21"/>
  <c r="E20" i="21"/>
  <c r="E17" i="21"/>
  <c r="E14" i="21"/>
  <c r="F8" i="21"/>
  <c r="E8" i="21"/>
  <c r="C10" i="21"/>
  <c r="C9" i="21"/>
  <c r="C8" i="21"/>
  <c r="C7" i="21"/>
  <c r="C6" i="21"/>
  <c r="C5" i="21"/>
  <c r="C4" i="21"/>
  <c r="E4" i="21"/>
  <c r="F5" i="21"/>
  <c r="F6" i="21"/>
  <c r="F7" i="21"/>
  <c r="F4" i="21"/>
  <c r="T25" i="21"/>
  <c r="R36" i="21"/>
  <c r="AC21" i="21"/>
  <c r="S70" i="21"/>
  <c r="R12" i="21"/>
  <c r="T11" i="21"/>
  <c r="S22" i="21"/>
  <c r="R68" i="21"/>
  <c r="AC37" i="21"/>
  <c r="S68" i="21"/>
  <c r="AC29" i="21"/>
  <c r="AC12" i="21"/>
  <c r="S10" i="21"/>
  <c r="T13" i="21"/>
  <c r="S53" i="21"/>
  <c r="S4" i="21"/>
  <c r="R57" i="21"/>
  <c r="AC17" i="21"/>
  <c r="S27" i="21"/>
  <c r="T55" i="21"/>
  <c r="R66" i="21"/>
  <c r="S9" i="21"/>
  <c r="S25" i="21"/>
  <c r="R47" i="21"/>
  <c r="T42" i="21"/>
  <c r="T79" i="21"/>
  <c r="S17" i="21"/>
  <c r="R52" i="21"/>
  <c r="R73" i="21"/>
  <c r="T67" i="21"/>
  <c r="AC23" i="21"/>
  <c r="AC62" i="21"/>
  <c r="R72" i="21"/>
  <c r="S76" i="21"/>
  <c r="S14" i="21"/>
  <c r="T5" i="21"/>
  <c r="S65" i="21"/>
  <c r="T18" i="21"/>
  <c r="S79" i="21"/>
  <c r="AC65" i="21"/>
  <c r="T59" i="21"/>
  <c r="AC52" i="21"/>
  <c r="R6" i="21"/>
  <c r="AC56" i="21"/>
  <c r="AC51" i="21"/>
  <c r="S49" i="21"/>
  <c r="R7" i="21"/>
  <c r="R38" i="21"/>
  <c r="S37" i="21"/>
  <c r="T14" i="21"/>
  <c r="R54" i="21"/>
  <c r="R65" i="21"/>
  <c r="AC79" i="21"/>
  <c r="T76" i="21"/>
  <c r="AC70" i="21"/>
  <c r="T7" i="21"/>
  <c r="S77" i="21"/>
  <c r="S23" i="21"/>
  <c r="S31" i="21"/>
  <c r="T22" i="21"/>
  <c r="AC13" i="21"/>
  <c r="R34" i="21"/>
  <c r="AC58" i="21"/>
  <c r="T49" i="21"/>
  <c r="S11" i="21"/>
  <c r="R60" i="21"/>
  <c r="AC66" i="21"/>
  <c r="R61" i="21"/>
  <c r="AC57" i="21"/>
  <c r="T74" i="21"/>
  <c r="R11" i="21"/>
  <c r="R32" i="21"/>
  <c r="T35" i="21"/>
  <c r="T34" i="21"/>
  <c r="T52" i="21"/>
  <c r="T9" i="21"/>
  <c r="T39" i="21"/>
  <c r="R28" i="21"/>
  <c r="AC27" i="21"/>
  <c r="S46" i="21"/>
  <c r="AC33" i="21"/>
  <c r="S8" i="21"/>
  <c r="S24" i="21"/>
  <c r="AC67" i="21"/>
  <c r="R9" i="21"/>
  <c r="AC30" i="21"/>
  <c r="S5" i="21"/>
  <c r="T29" i="21"/>
  <c r="S80" i="21"/>
  <c r="S43" i="21"/>
  <c r="AC18" i="21"/>
  <c r="S75" i="21"/>
  <c r="T8" i="21"/>
  <c r="T60" i="21"/>
  <c r="AC61" i="21"/>
  <c r="R37" i="21"/>
  <c r="S15" i="21"/>
  <c r="T19" i="21"/>
  <c r="R56" i="21"/>
  <c r="T21" i="21"/>
  <c r="R33" i="21"/>
  <c r="R69" i="21"/>
  <c r="AC71" i="21"/>
  <c r="R10" i="21"/>
  <c r="AC14" i="21"/>
  <c r="R31" i="21"/>
  <c r="AC63" i="21"/>
  <c r="T77" i="21"/>
  <c r="S64" i="21"/>
  <c r="AC24" i="21"/>
  <c r="S34" i="21"/>
  <c r="AC26" i="21"/>
  <c r="R18" i="21"/>
  <c r="S54" i="21"/>
  <c r="AC72" i="21"/>
  <c r="AC11" i="21"/>
  <c r="AC59" i="21"/>
  <c r="T61" i="21"/>
  <c r="T20" i="21"/>
  <c r="R75" i="21"/>
  <c r="AC20" i="21"/>
  <c r="S52" i="21"/>
  <c r="S51" i="21"/>
  <c r="T69" i="21"/>
  <c r="R50" i="21"/>
  <c r="AC19" i="21"/>
  <c r="T27" i="21"/>
  <c r="AC53" i="21"/>
  <c r="R8" i="21"/>
  <c r="S69" i="21"/>
  <c r="S16" i="21"/>
  <c r="R46" i="21"/>
  <c r="R55" i="21"/>
  <c r="R53" i="21"/>
  <c r="T68" i="21"/>
  <c r="R48" i="21"/>
  <c r="R67" i="21"/>
  <c r="R62" i="21"/>
  <c r="AC36" i="21"/>
  <c r="S13" i="21"/>
  <c r="S71" i="21"/>
  <c r="AC73" i="21"/>
  <c r="R71" i="21"/>
  <c r="S63" i="21"/>
  <c r="R78" i="21"/>
  <c r="T53" i="21"/>
  <c r="T10" i="21"/>
  <c r="S12" i="21"/>
  <c r="S50" i="21"/>
  <c r="AC55" i="21"/>
  <c r="R35" i="21"/>
  <c r="S41" i="21"/>
  <c r="T31" i="21"/>
  <c r="AC64" i="21"/>
  <c r="S59" i="21"/>
  <c r="T17" i="21"/>
  <c r="AC9" i="21"/>
  <c r="AC4" i="21"/>
  <c r="R64" i="21"/>
  <c r="S18" i="21"/>
  <c r="S35" i="21"/>
  <c r="AC50" i="21"/>
  <c r="T43" i="21"/>
  <c r="R80" i="21"/>
  <c r="R27" i="21"/>
  <c r="AC48" i="21"/>
  <c r="R26" i="21"/>
  <c r="T48" i="21"/>
  <c r="R74" i="21"/>
  <c r="T16" i="21"/>
  <c r="AC5" i="21"/>
  <c r="AC75" i="21"/>
  <c r="T47" i="21"/>
  <c r="R19" i="21"/>
  <c r="R42" i="21"/>
  <c r="T24" i="21"/>
  <c r="AC16" i="21"/>
  <c r="S7" i="21"/>
  <c r="R44" i="21"/>
  <c r="T75" i="21"/>
  <c r="S40" i="21"/>
  <c r="R5" i="21"/>
  <c r="T32" i="21"/>
  <c r="S28" i="21"/>
  <c r="R13" i="21"/>
  <c r="AC78" i="21"/>
  <c r="R17" i="21"/>
  <c r="R24" i="21"/>
  <c r="T50" i="21"/>
  <c r="R15" i="21"/>
  <c r="T64" i="21"/>
  <c r="AC10" i="21"/>
  <c r="AC42" i="21"/>
  <c r="R20" i="21"/>
  <c r="T46" i="21"/>
  <c r="S67" i="21"/>
  <c r="R77" i="21"/>
  <c r="S48" i="21"/>
  <c r="S61" i="21"/>
  <c r="S26" i="21"/>
  <c r="AC43" i="21"/>
  <c r="T57" i="21"/>
  <c r="T4" i="21"/>
  <c r="T80" i="21"/>
  <c r="S56" i="21"/>
  <c r="T44" i="21"/>
  <c r="R25" i="21"/>
  <c r="T63" i="21"/>
  <c r="T45" i="21"/>
  <c r="R4" i="21"/>
  <c r="S60" i="21"/>
  <c r="AC54" i="21"/>
  <c r="R49" i="21"/>
  <c r="AC8" i="21"/>
  <c r="S33" i="21"/>
  <c r="AC47" i="21"/>
  <c r="S73" i="21"/>
  <c r="S19" i="21"/>
  <c r="T36" i="21"/>
  <c r="T78" i="21"/>
  <c r="S32" i="21"/>
  <c r="T28" i="21"/>
  <c r="S39" i="21"/>
  <c r="AC35" i="21"/>
  <c r="R51" i="21"/>
  <c r="AC40" i="21"/>
  <c r="AC41" i="21"/>
  <c r="AC34" i="21"/>
  <c r="R14" i="21"/>
  <c r="S45" i="21"/>
  <c r="AC76" i="21"/>
  <c r="R41" i="21"/>
  <c r="R70" i="21"/>
  <c r="T73" i="21"/>
  <c r="S66" i="21"/>
  <c r="S38" i="21"/>
  <c r="AC74" i="21"/>
  <c r="R22" i="21"/>
  <c r="R30" i="21"/>
  <c r="T12" i="21"/>
  <c r="R21" i="21"/>
  <c r="S78" i="21"/>
  <c r="AC39" i="21"/>
  <c r="S42" i="21"/>
  <c r="T65" i="21"/>
  <c r="R39" i="21"/>
  <c r="AC46" i="21"/>
  <c r="R23" i="21"/>
  <c r="AC45" i="21"/>
  <c r="T15" i="21"/>
  <c r="T51" i="21"/>
  <c r="T38" i="21"/>
  <c r="T58" i="21"/>
  <c r="T40" i="21"/>
  <c r="R43" i="21"/>
  <c r="AC31" i="21"/>
  <c r="AC49" i="21"/>
  <c r="AC25" i="21"/>
  <c r="S57" i="21"/>
  <c r="AC60" i="21"/>
  <c r="T54" i="21"/>
  <c r="T62" i="21"/>
  <c r="S36" i="21"/>
  <c r="AC32" i="21"/>
  <c r="S30" i="21"/>
  <c r="S44" i="21"/>
  <c r="AC69" i="21"/>
  <c r="R59" i="21"/>
  <c r="AC22" i="21"/>
  <c r="AC15" i="21"/>
  <c r="R76" i="21"/>
  <c r="S58" i="21"/>
  <c r="T71" i="21"/>
  <c r="AC68" i="21"/>
  <c r="AC38" i="21"/>
  <c r="S47" i="21"/>
  <c r="T56" i="21"/>
  <c r="AC80" i="21"/>
  <c r="T6" i="21"/>
  <c r="AC28" i="21"/>
  <c r="R58" i="21"/>
  <c r="T41" i="21"/>
  <c r="R63" i="21"/>
  <c r="AC6" i="21"/>
  <c r="S55" i="21"/>
  <c r="R16" i="21"/>
  <c r="S6" i="21"/>
  <c r="AC77" i="21"/>
  <c r="T37" i="21"/>
  <c r="T70" i="21"/>
  <c r="R40" i="21"/>
  <c r="S20" i="21"/>
  <c r="S21" i="21"/>
  <c r="T66" i="21"/>
  <c r="T23" i="21"/>
  <c r="AC44" i="21"/>
  <c r="T33" i="21"/>
  <c r="S72" i="21"/>
  <c r="R29" i="21"/>
  <c r="S74" i="21"/>
  <c r="T72" i="21"/>
  <c r="T26" i="21"/>
  <c r="AC7" i="21"/>
  <c r="S29" i="21"/>
  <c r="R45" i="21"/>
  <c r="S62" i="21"/>
  <c r="T30" i="21"/>
  <c r="R79" i="21"/>
  <c r="Z11" i="21" l="1"/>
  <c r="AB11" i="21" s="1"/>
  <c r="Z12" i="21"/>
  <c r="AB12" i="21" s="1"/>
  <c r="Z13" i="21"/>
  <c r="AB13" i="21" s="1"/>
  <c r="Z75" i="21"/>
  <c r="AB75" i="21" s="1"/>
  <c r="Z73" i="21"/>
  <c r="AB73" i="21" s="1"/>
  <c r="Z72" i="21"/>
  <c r="AB72" i="21" s="1"/>
  <c r="Z74" i="21"/>
  <c r="AB74" i="21" s="1"/>
  <c r="O33" i="21"/>
  <c r="L23" i="21"/>
  <c r="O23" i="21" s="1"/>
  <c r="O27" i="21"/>
  <c r="O31" i="21"/>
  <c r="L19" i="21"/>
  <c r="O19" i="21" s="1"/>
  <c r="O39" i="21"/>
  <c r="O35" i="21"/>
  <c r="O37" i="21"/>
  <c r="L21" i="21"/>
  <c r="O21" i="21" s="1"/>
  <c r="L16" i="21"/>
  <c r="O16" i="21" s="1"/>
  <c r="O32" i="21"/>
  <c r="O36" i="21"/>
  <c r="O40" i="21"/>
  <c r="L14" i="21"/>
  <c r="O14" i="21" s="1"/>
  <c r="L22" i="21"/>
  <c r="O22" i="21" s="1"/>
  <c r="O34" i="21"/>
  <c r="O38" i="21"/>
  <c r="L10" i="21"/>
  <c r="O10" i="21" s="1"/>
  <c r="L7" i="21"/>
  <c r="O7" i="21" s="1"/>
  <c r="O28" i="21"/>
  <c r="L5" i="21"/>
  <c r="O5" i="21" s="1"/>
  <c r="L18" i="21"/>
  <c r="O18" i="21" s="1"/>
  <c r="O26" i="21"/>
  <c r="O30" i="21"/>
  <c r="L17" i="21"/>
  <c r="O17" i="21" s="1"/>
  <c r="O29" i="21"/>
  <c r="L25" i="21"/>
  <c r="O25" i="21" s="1"/>
  <c r="L24" i="21"/>
  <c r="O24" i="21" s="1"/>
  <c r="L20" i="21"/>
  <c r="O20" i="21" s="1"/>
  <c r="L15" i="21"/>
  <c r="O15" i="21" s="1"/>
  <c r="L8" i="21"/>
  <c r="O8" i="21" s="1"/>
  <c r="L9" i="21"/>
  <c r="O9" i="21" s="1"/>
  <c r="L4" i="21"/>
  <c r="O4" i="21" s="1"/>
  <c r="L6" i="21"/>
  <c r="AF29" i="21"/>
  <c r="AF37" i="21"/>
  <c r="AF9" i="21"/>
  <c r="AF69" i="21"/>
  <c r="AF7" i="21"/>
  <c r="AF26" i="21"/>
  <c r="AF55" i="21"/>
  <c r="AF40" i="21"/>
  <c r="AF74" i="21"/>
  <c r="AF53" i="21"/>
  <c r="AF47" i="21"/>
  <c r="AF52" i="21"/>
  <c r="AF66" i="21"/>
  <c r="AF28" i="21"/>
  <c r="AF34" i="21"/>
  <c r="AF33" i="21"/>
  <c r="AF63" i="21"/>
  <c r="AF43" i="21"/>
  <c r="AF68" i="21"/>
  <c r="AF19" i="21"/>
  <c r="AF30" i="21"/>
  <c r="AF31" i="21"/>
  <c r="AF75" i="21"/>
  <c r="AF12" i="21"/>
  <c r="AF71" i="21"/>
  <c r="AF48" i="21"/>
  <c r="AF24" i="21"/>
  <c r="AF10" i="21"/>
  <c r="AF20" i="21"/>
  <c r="AF56" i="21"/>
  <c r="AF79" i="21"/>
  <c r="AF44" i="21"/>
  <c r="AF15" i="21"/>
  <c r="AF32" i="21"/>
  <c r="AF5" i="21"/>
  <c r="AF60" i="21"/>
  <c r="AF42" i="21"/>
  <c r="AF54" i="21"/>
  <c r="AF62" i="21"/>
  <c r="AF6" i="21"/>
  <c r="AF50" i="21"/>
  <c r="AF41" i="21"/>
  <c r="AF8" i="21"/>
  <c r="AF17" i="21"/>
  <c r="AF64" i="21"/>
  <c r="AF38" i="21"/>
  <c r="AF59" i="21"/>
  <c r="AF13" i="21"/>
  <c r="AF77" i="21"/>
  <c r="AF61" i="21"/>
  <c r="AF57" i="21"/>
  <c r="AF14" i="21"/>
  <c r="AF36" i="21"/>
  <c r="AF73" i="21"/>
  <c r="AF22" i="21"/>
  <c r="AF18" i="21"/>
  <c r="AF80" i="21"/>
  <c r="AF70" i="21"/>
  <c r="AF46" i="21"/>
  <c r="AF4" i="21"/>
  <c r="AF27" i="21"/>
  <c r="AF49" i="21"/>
  <c r="AF39" i="21"/>
  <c r="AF67" i="21"/>
  <c r="AF58" i="21"/>
  <c r="AF25" i="21"/>
  <c r="AF11" i="21"/>
  <c r="AF35" i="21"/>
  <c r="AF16" i="21"/>
  <c r="AF78" i="21"/>
  <c r="AF72" i="21"/>
  <c r="AF76" i="21"/>
  <c r="AF51" i="21"/>
  <c r="AF45" i="21"/>
  <c r="AF21" i="21"/>
  <c r="AF23" i="21"/>
  <c r="AF65" i="21"/>
  <c r="AE72" i="21" l="1"/>
  <c r="AE5" i="21"/>
  <c r="AE23" i="21"/>
  <c r="AE66" i="21"/>
  <c r="AE10" i="21"/>
  <c r="AE26" i="21"/>
  <c r="AE37" i="21"/>
  <c r="AE64" i="21"/>
  <c r="AE63" i="21"/>
  <c r="AE71" i="21"/>
  <c r="AE73" i="21"/>
  <c r="AE28" i="21"/>
  <c r="AE41" i="21"/>
  <c r="AE13" i="21"/>
  <c r="AE74" i="21"/>
  <c r="AE50" i="21"/>
  <c r="AE34" i="21"/>
  <c r="AE7" i="21"/>
  <c r="AE65" i="21"/>
  <c r="AE14" i="21"/>
  <c r="AE78" i="21"/>
  <c r="AE17" i="21"/>
  <c r="AE25" i="21"/>
  <c r="AE54" i="21"/>
  <c r="AE47" i="21"/>
  <c r="AE31" i="21"/>
  <c r="AE40" i="21"/>
  <c r="AE6" i="21"/>
  <c r="AE45" i="21"/>
  <c r="AE53" i="21"/>
  <c r="AE77" i="21"/>
  <c r="AE30" i="21"/>
  <c r="AE9" i="21"/>
  <c r="AE4" i="21"/>
  <c r="AE21" i="21"/>
  <c r="AE70" i="21"/>
  <c r="AE55" i="21"/>
  <c r="AE80" i="21"/>
  <c r="AE35" i="21"/>
  <c r="AE61" i="21"/>
  <c r="AE51" i="21"/>
  <c r="AE67" i="21"/>
  <c r="AE48" i="21"/>
  <c r="AE44" i="21"/>
  <c r="AE42" i="21"/>
  <c r="AE32" i="21"/>
  <c r="AE56" i="21"/>
  <c r="AE69" i="21"/>
  <c r="AE27" i="21"/>
  <c r="AE15" i="21"/>
  <c r="AE36" i="21"/>
  <c r="AE16" i="21"/>
  <c r="AE52" i="21"/>
  <c r="AE12" i="21"/>
  <c r="AE24" i="21"/>
  <c r="AE49" i="21"/>
  <c r="AE18" i="21"/>
  <c r="AE46" i="21"/>
  <c r="AE39" i="21"/>
  <c r="AE43" i="21"/>
  <c r="AE79" i="21"/>
  <c r="AE57" i="21"/>
  <c r="AE62" i="21"/>
  <c r="AE68" i="21"/>
  <c r="AE58" i="21"/>
  <c r="AE22" i="21"/>
  <c r="AE60" i="21"/>
  <c r="AE75" i="21"/>
  <c r="AE29" i="21"/>
  <c r="AE20" i="21"/>
  <c r="AE33" i="21"/>
  <c r="AE19" i="21"/>
  <c r="AE38" i="21"/>
  <c r="AE8" i="21"/>
  <c r="AE59" i="21"/>
  <c r="AE11" i="21"/>
  <c r="AE76" i="21"/>
  <c r="Z54" i="2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41" i="21"/>
  <c r="AB41" i="21" s="1"/>
  <c r="Z30" i="21"/>
  <c r="AB30" i="21" s="1"/>
  <c r="Z4" i="21"/>
  <c r="AB4" i="21" s="1"/>
  <c r="Z65" i="21"/>
  <c r="AB65" i="21" s="1"/>
  <c r="Z71" i="21"/>
  <c r="AB71" i="21" s="1"/>
  <c r="Z9" i="21"/>
  <c r="AB9" i="21" s="1"/>
  <c r="Z28" i="21"/>
  <c r="AB28"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tc={83F173D9-57B0-4704-972B-B06FC3CAD15D}</author>
    <author>tc={D1A6FBC6-0ADE-45B8-97C1-66C42BB4979B}</author>
  </authors>
  <commentList>
    <comment ref="V5" authorId="0" shapeId="0" xr:uid="{83F173D9-57B0-4704-972B-B06FC3CAD15D}">
      <text>
        <t>[Threaded comment]
Your version of Excel allows you to read this threaded comment; however, any edits to it will get removed if the file is opened in a newer version of Excel. Learn more: https://go.microsoft.com/fwlink/?linkid=870924
Comment:
    @Sam Fanshawe am I right in thinking that we will then disseminate this report to a wider audience?  If so, it might be best to include this as 'done' once we have released the report
Reply:
    @Sam Fanshawe - me again 😉 are these reports that get disseminated publicly?
Reply:
    They will be uploaded to the Lyme Bay Reserve website in spring 2024
Reply:
    great thanks Sam</t>
      </text>
    </comment>
    <comment ref="U6" authorId="1" shapeId="0" xr:uid="{D1A6FBC6-0ADE-45B8-97C1-66C42BB4979B}">
      <text>
        <t>[Threaded comment]
Your version of Excel allows you to read this threaded comment; however, any edits to it will get removed if the file is opened in a newer version of Excel. Learn more: https://go.microsoft.com/fwlink/?linkid=870924
Comment:
    I have changed this from 1 to 0 because this wasn't us presenting (but still good to be aware of).  Unless we paid for this we can't report it in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tc={B6266E68-0C3F-4006-9A34-B28910802624}</author>
  </authors>
  <commentList>
    <comment ref="V4" authorId="0" shapeId="0" xr:uid="{B6266E68-0C3F-4006-9A34-B28910802624}">
      <text>
        <t>[Threaded comment]
Your version of Excel allows you to read this threaded comment; however, any edits to it will get removed if the file is opened in a newer version of Excel. Learn more: https://go.microsoft.com/fwlink/?linkid=870924
Comment:
    Have put to 0 because has been counted in another tab</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tc={95EBE1E6-F165-4150-937F-E74F680C5992}</author>
  </authors>
  <commentList>
    <comment ref="E11" authorId="0" shapeId="0" xr:uid="{95EBE1E6-F165-4150-937F-E74F680C5992}">
      <text>
        <t>[Threaded comment]
Your version of Excel allows you to read this threaded comment; however, any edits to it will get removed if the file is opened in a newer version of Excel. Learn more: https://go.microsoft.com/fwlink/?linkid=870924
Comment:
    @Appin Williamson Not sure where this text came from, there wasnt any plan to do this as far as a I was aware
Reply:
    Hi Sam - this was taken from the Barclays report - it's based on the first version that went to print (i.e. before the projects started) so is it possible this migh thave been dropped since then?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tc={F1FA508E-E8D8-4255-8F98-F3F6B3DAE156}</author>
  </authors>
  <commentList>
    <comment ref="E5" authorId="0" shapeId="0" xr:uid="{F1FA508E-E8D8-4255-8F98-F3F6B3DAE156}">
      <text>
        <t>[Threaded comment]
Your version of Excel allows you to read this threaded comment; however, any edits to it will get removed if the file is opened in a newer version of Excel. Learn more: https://go.microsoft.com/fwlink/?linkid=870924
Comment:
    @Sam Fanshawe do you know roughly how many fishermen are using this van?  I think we can say that they are beneficiaries from our work here
Reply:
    not exactly but probably 15-20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tc={B13E58B1-C487-4194-86CB-15439357036F}</author>
    <author>tc={D9ACC161-90E4-4273-8D82-9ED45A5DC7D4}</author>
  </authors>
  <commentList>
    <comment ref="S6" authorId="0" shapeId="0" xr:uid="{B13E58B1-C487-4194-86CB-15439357036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@Sam Fanshawe these are great, is there anyway we can find out how many people have seen these displays?
Reply:
    @Appin Williamson 8,700 people saw the displays at the Seafood Festival last year - not sure where to put this figure though
Reply:
    Wow - amazing.  OK great I will add this to the U.6 line as that is stakeholders reached (we can use it across multiple events).  I am going to put it in last year's column </t>
      </text>
    </comment>
    <comment ref="C7" authorId="1" shapeId="0" xr:uid="{D9ACC161-90E4-4273-8D82-9ED45A5DC7D4}">
      <text>
        <t>[Threaded comment]
Your version of Excel allows you to read this threaded comment; however, any edits to it will get removed if the file is opened in a newer version of Excel. Learn more: https://go.microsoft.com/fwlink/?linkid=870924
Comment:
    Picked a number at random here!</t>
      </text>
    </comment>
  </commentList>
</comments>
</file>

<file path=xl/sharedStrings.xml><?xml version="1.0" encoding="utf-8"?>
<sst xmlns="http://schemas.openxmlformats.org/spreadsheetml/2006/main" count="740" uniqueCount="368">
  <si>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</si>
  <si>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</si>
  <si>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</si>
  <si>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</si>
  <si>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</si>
  <si>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</si>
  <si>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</si>
  <si>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</si>
  <si>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Lyme Bay Reserve Consultative Committee meeting</t>
  </si>
  <si>
    <t>Monitoring surveys by UoP</t>
  </si>
  <si>
    <t>Lyme Bay Fishermens CIC registered</t>
  </si>
  <si>
    <t>Lyme Bay Fishermens CIC bid to MMO approved</t>
  </si>
  <si>
    <t>Lyme Bay Reserve case study published as part of BLUEprint for MPAs</t>
  </si>
  <si>
    <t>Lyme Bay Impact paper submitted to ICES Journal of Marine Science</t>
  </si>
  <si>
    <t>Dorset Seafood Festival</t>
  </si>
  <si>
    <t>Revised MoU agreed with fishermen</t>
  </si>
  <si>
    <t>Lyme Bay Impact paper published?</t>
  </si>
  <si>
    <t>Impact</t>
  </si>
  <si>
    <t>Develop the Lyme Bay model from its current, successful example of voluntary fisheries management into a demonstrator of best-practice fisheries management with national uptake.</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</si>
  <si>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</si>
  <si>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</si>
  <si>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</si>
  <si>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</si>
  <si>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</si>
  <si>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</si>
  <si>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</si>
  <si>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</si>
  <si>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</si>
  <si>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</si>
  <si>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</si>
  <si>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</si>
  <si>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The principles of the Lyme Bay model are adopted by Defra based on scientific evidence and management across IFCA boundaries are harmonised. Reserve Seafood is an adoptable business model and the voluntary codes for the Lyme Bay Reserve are legally adopted by the IFCA.</t>
  </si>
  <si>
    <t>OC.0.1</t>
  </si>
  <si>
    <r>
      <rPr>
        <sz val="11"/>
        <color rgb="FF000000"/>
        <rFont val="Calibri"/>
        <family val="2"/>
      </rPr>
      <t xml:space="preserve">Defra adopts key fisheries management and conservation principles, based on convincing scientific evidence that demonstrates the benefits of marine conservation </t>
    </r>
    <r>
      <rPr>
        <sz val="11"/>
        <color rgb="FFFF0000"/>
        <rFont val="Calibri"/>
        <family val="2"/>
      </rPr>
      <t>- no longer valid post-Barclays</t>
    </r>
  </si>
  <si>
    <t>1, 2, 3, 4</t>
  </si>
  <si>
    <t>3.4.1</t>
  </si>
  <si>
    <t>OC.0.2</t>
  </si>
  <si>
    <r>
      <rPr>
        <sz val="11"/>
        <color rgb="FF000000"/>
        <rFont val="Calibri"/>
        <family val="2"/>
      </rPr>
      <t xml:space="preserve">The local IFCA incorporates the principles from the voluntary code of conduct into regulation based on the evidence that demonstrates the efficacy of the code of conduct - </t>
    </r>
    <r>
      <rPr>
        <sz val="11"/>
        <color rgb="FFFF0000"/>
        <rFont val="Calibri"/>
        <family val="2"/>
      </rPr>
      <t>no longer valid post-Barclays</t>
    </r>
  </si>
  <si>
    <t>5, 6</t>
  </si>
  <si>
    <t>OC.0.3</t>
  </si>
  <si>
    <r>
      <rPr>
        <sz val="11"/>
        <color rgb="FF000000"/>
        <rFont val="Calibri"/>
        <family val="2"/>
      </rPr>
      <t xml:space="preserve">The Lyme Bay Reserve Seafood label is a self-sustaining business model, with the local fishery under a recognised national certification the incorporates biodiversity and conservation considerations  </t>
    </r>
    <r>
      <rPr>
        <sz val="11"/>
        <color rgb="FFFF0000"/>
        <rFont val="Calibri"/>
        <family val="2"/>
      </rPr>
      <t>- no longer valid - Reserve Seafood assets handed over to fishermen</t>
    </r>
  </si>
  <si>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</si>
  <si>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</si>
  <si>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</si>
  <si>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</si>
  <si>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</si>
  <si>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</si>
  <si>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</si>
  <si>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</si>
  <si>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</si>
  <si>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</si>
  <si>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</si>
  <si>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</si>
  <si>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</si>
  <si>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</si>
  <si>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</si>
  <si>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</si>
  <si>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</si>
  <si>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</si>
  <si>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</si>
  <si>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Biodiversity benefits of the Reserve continue to be quantified.</t>
  </si>
  <si>
    <t>O.1.1</t>
  </si>
  <si>
    <t>Ecology monitoring conducted, with X number of surveys completed inside/outside reserve</t>
  </si>
  <si>
    <t>Number of surveys</t>
  </si>
  <si>
    <t xml:space="preserve">1 scientific paper (potting study)
1 consultation response </t>
  </si>
  <si>
    <t xml:space="preserve">60 sites surveyed in July/August 2021 by University of Plymouth.  </t>
  </si>
  <si>
    <t>Ecological surveys carried out by UoP in July/August 2022</t>
  </si>
  <si>
    <t>Q1: 65 towed video transects and 24 BRUV surveys in July/August 2022 by University of Plymouth. </t>
  </si>
  <si>
    <t>O.1.2</t>
  </si>
  <si>
    <t>Results summarised [quantification of biodiversity benefits from the Reserve; number of reports]</t>
  </si>
  <si>
    <t>Number of reports</t>
  </si>
  <si>
    <t>Waiting for receipt of report from UoP – report on In Yr 3.</t>
  </si>
  <si>
    <t xml:space="preserve">2021 and 2022 monitoring reports submitted by UoP </t>
  </si>
  <si>
    <t>Q3: 2021 monitoring report submitted to Blue Marine by University of Plymouth (March 2023).  
Q4: 2022 monitoring report submitted to Blue Marine by University of Plymouth (June 2023).</t>
  </si>
  <si>
    <t>O.1.3</t>
  </si>
  <si>
    <t>NEW JULY 2022 Number of pieces of evidence provided outlining biodiversity benefits of the reserve</t>
  </si>
  <si>
    <t>Number of pieces of evidence</t>
  </si>
  <si>
    <t>2 Scientific papers published, 1 in Aug 2021 (resilience to extreme climatic events Sheehan et al), 1 in Sept 2021 (Impact of banning mobile gear on fished and non-fished species Davies et al).</t>
  </si>
  <si>
    <t>Presentations to IMPAC5 (Feb 2023) on Lyme Bay Recovery by Emma Sheehan, Bede Davis and Adam Rees / Publication of Lyme Bay Reserve Impact paper (June 2023)</t>
  </si>
  <si>
    <t xml:space="preserve">Q3: Presentation at IMPAC5 by Dr Bede Davies on 14 years of monitoring in Lyme Bay Reserve (Feb 2023)
</t>
  </si>
  <si>
    <t>Activity Code</t>
  </si>
  <si>
    <t>Indicator Code</t>
  </si>
  <si>
    <t>Status</t>
  </si>
  <si>
    <t>Notes</t>
  </si>
  <si>
    <t>Output 1 Activities</t>
  </si>
  <si>
    <t>A.1</t>
  </si>
  <si>
    <t>A.1.1</t>
  </si>
  <si>
    <t>Towed-video surveys inside and outside the Reserve completed and analysis of species and habitat health. This research is part of a 12-year ecological dataset by Plymouth University.</t>
  </si>
  <si>
    <t>Complete</t>
  </si>
  <si>
    <t>A.1.2</t>
  </si>
  <si>
    <t>Summary of results from annual monitoring provided to BLUE.</t>
  </si>
  <si>
    <t>Output 2</t>
  </si>
  <si>
    <t>O.2</t>
  </si>
  <si>
    <t>Publication of a scientific, peer-reviewed paper and accompanying public-facing document, on the ecological and socio-economic impacts of the Lyme Bay Reserve management model.</t>
  </si>
  <si>
    <t>O.2.1</t>
  </si>
  <si>
    <t>Academic paper published [number of, in what journal and it's reach]</t>
  </si>
  <si>
    <t>Papers published</t>
  </si>
  <si>
    <t>Not complete yet</t>
  </si>
  <si>
    <t>Due to be published September 2023</t>
  </si>
  <si>
    <t xml:space="preserve">Draft manuscript submitted for publication in ICES Journal of Marine Science in August 2023: "Functional MPAs for fishers, fish, and essential fish habitats. Lessons from Lyme Bay to inform policy, management, and monitoring worldwide".  Manuscript accepted for publication in December 2023. 
Date of publication not yet known. </t>
  </si>
  <si>
    <t>O.2.2</t>
  </si>
  <si>
    <t>External facing 'Gold Standard' document is published [number of, reach/downloads/distrbution]</t>
  </si>
  <si>
    <t>Number of documents released</t>
  </si>
  <si>
    <t>The MPA Blueprint Lyme Bay Case Study effectively completed this action - published February 2023.</t>
  </si>
  <si>
    <t>O.2.3</t>
  </si>
  <si>
    <t xml:space="preserve">Number of press/article features </t>
  </si>
  <si>
    <t>Number of press articles</t>
  </si>
  <si>
    <t>1.4.2</t>
  </si>
  <si>
    <t>To be reported on in September 2023</t>
  </si>
  <si>
    <t>This seems to be a very difficult metric to track as I'm not sure the Comms team have any way of doing this - we should ask Jo if they can set up an agency to track Blue in the media along with key words like Lyme Bay, Solent Seascape, etc</t>
  </si>
  <si>
    <t>Output 2 Activities</t>
  </si>
  <si>
    <t>A.2</t>
  </si>
  <si>
    <t>A.2.1</t>
  </si>
  <si>
    <t xml:space="preserve">Collation of information and data gathered since the Reserve was created in 2008 by Plymouth University for the creation of an academic paper. This will include data on ecological, economic and social impact of the MPA itself and BLUE project.
</t>
  </si>
  <si>
    <t>A.2.2</t>
  </si>
  <si>
    <t>Writing of accompanying public-facing document by BLUE highlighting Lyme as a ‘Gold-Standard’ MPA.</t>
  </si>
  <si>
    <t>A.2.3</t>
  </si>
  <si>
    <t>Submission of the academic paper.</t>
  </si>
  <si>
    <t>A.2.4</t>
  </si>
  <si>
    <t>Press release creation and media to accompany publication. The aim is to change perceptions of fisheries and conservation management within MPAs.</t>
  </si>
  <si>
    <t>In Progress</t>
  </si>
  <si>
    <t>Output 3</t>
  </si>
  <si>
    <t>O.3</t>
  </si>
  <si>
    <t>Publication of a Lyme Bay Reserve management ‘How to’ guide to help other communities and fishermen apply the Lyme Bay model.</t>
  </si>
  <si>
    <t>O.3.1</t>
  </si>
  <si>
    <t>Number of public-facing guides published and available online</t>
  </si>
  <si>
    <t>Number of assets released</t>
  </si>
  <si>
    <t>In final prep – being launched in Feb 2023</t>
  </si>
  <si>
    <t>Lyme Bay 'guide' designed and ready to be published in Feb 2023 along with MPA BLUEPrint</t>
  </si>
  <si>
    <t>Q3: Lyme Bay Case Study published in Feb 2023 as one of several project case studies to support the MPA BLUEPrint</t>
  </si>
  <si>
    <t>O.3.2</t>
  </si>
  <si>
    <t>Number of people reached through media assets produced and their impact (social media report stats)</t>
  </si>
  <si>
    <t>Reach</t>
  </si>
  <si>
    <t>4.2.1</t>
  </si>
  <si>
    <t>As above, dependent on release.</t>
  </si>
  <si>
    <t>Views on social media the day of the launch of the MPA BLUEPrint</t>
  </si>
  <si>
    <t>Output 3 Activities</t>
  </si>
  <si>
    <t>A.3</t>
  </si>
  <si>
    <t>A.3.1</t>
  </si>
  <si>
    <t>Collection of information and data to create a ‘How to’ guide for the Lyme Bay model as a case study. This will form one of several project case studies published as part of the BLUEprint for MPAs</t>
  </si>
  <si>
    <t>A.3.2</t>
  </si>
  <si>
    <t>Creation of media assets (infographics and short clips) to promote the guide.</t>
  </si>
  <si>
    <t>Output 4</t>
  </si>
  <si>
    <t>O.4</t>
  </si>
  <si>
    <t>Five-year Reserve management plan published.</t>
  </si>
  <si>
    <t>O.4.1</t>
  </si>
  <si>
    <t>Number of Committee meetings</t>
  </si>
  <si>
    <t>Number of meetings</t>
  </si>
  <si>
    <t>NA - progress</t>
  </si>
  <si>
    <t>Meeting minutes</t>
  </si>
  <si>
    <t>Completed in November 2020, February 2021</t>
  </si>
  <si>
    <t>Completed in Nov 2021, March 2022, due for one on y3</t>
  </si>
  <si>
    <t>Committee meetings in Oct 2022 and March 2023</t>
  </si>
  <si>
    <t>Committee meeting Oct 2022,  March 2023 and June 2023 complete</t>
  </si>
  <si>
    <t>Oct 22 and March 22</t>
  </si>
  <si>
    <t>O.4.2</t>
  </si>
  <si>
    <r>
      <rPr>
        <sz val="11"/>
        <color rgb="FF000000"/>
        <rFont val="Calibri"/>
        <family val="2"/>
      </rPr>
      <t xml:space="preserve">New management plan produced with Committee sign off - </t>
    </r>
    <r>
      <rPr>
        <sz val="11"/>
        <color rgb="FFFF0000"/>
        <rFont val="Calibri"/>
        <family val="2"/>
      </rPr>
      <t>no longer being progressed post-Barclays</t>
    </r>
  </si>
  <si>
    <t>Number of plans produced</t>
  </si>
  <si>
    <t>3.2.1</t>
  </si>
  <si>
    <t>Management plan</t>
  </si>
  <si>
    <r>
      <t xml:space="preserve">One-year management plan </t>
    </r>
    <r>
      <rPr>
        <i/>
        <sz val="10"/>
        <color theme="1"/>
        <rFont val="Calibri"/>
        <family val="2"/>
        <scheme val="minor"/>
      </rPr>
      <t>drafted</t>
    </r>
  </si>
  <si>
    <t>Will be handed over to the fishermen.  Refusing to talk for 18 months.  One has been drafted by BLUE but putting at zero until management plan is in better place.</t>
  </si>
  <si>
    <t>Output 4 Activities</t>
  </si>
  <si>
    <t>A.4</t>
  </si>
  <si>
    <t>A.4.1</t>
  </si>
  <si>
    <t>Meetings with Committee to develop five-year management plan to include governance, fisheries and conservation management and long-term sustainability plan for Reserve Seafood.</t>
  </si>
  <si>
    <t>A.4.2</t>
  </si>
  <si>
    <t>Writing of the management plan by BLUE.</t>
  </si>
  <si>
    <t>A.4.3</t>
  </si>
  <si>
    <t>Sign off of final version by Committee.</t>
  </si>
  <si>
    <t>Output 5</t>
  </si>
  <si>
    <t>O.5</t>
  </si>
  <si>
    <t xml:space="preserve">IFCAs enshrine part of the codes of conduct in law to strengthen best-practice management. </t>
  </si>
  <si>
    <t>O.5.1</t>
  </si>
  <si>
    <r>
      <rPr>
        <sz val="11"/>
        <color rgb="FF000000"/>
        <rFont val="Calibri"/>
        <family val="2"/>
      </rPr>
      <t xml:space="preserve">Envrionmental and economic data compiled (number of datasets) - </t>
    </r>
    <r>
      <rPr>
        <sz val="11"/>
        <color rgb="FFFF0000"/>
        <rFont val="Calibri"/>
        <family val="2"/>
      </rPr>
      <t>not feasible or funded - remove</t>
    </r>
  </si>
  <si>
    <t>Haven’t collected data specific to this</t>
  </si>
  <si>
    <t>No work planned for Y3</t>
  </si>
  <si>
    <t>O.5.2</t>
  </si>
  <si>
    <t xml:space="preserve">Number of meetings with fishermen and Committee  </t>
  </si>
  <si>
    <t>Management committee meeting (Oct 2021) – dedicated fishermen IFCA management meeting.</t>
  </si>
  <si>
    <t>Hold 3 Lyme Bay Committee meetings with fishermen and IFCAs</t>
  </si>
  <si>
    <t>O.5.3</t>
  </si>
  <si>
    <t xml:space="preserve">Amount of evidence submitted </t>
  </si>
  <si>
    <t>About to respond to byelaw extending trawling ban – will submit in July – consider for reporting in Y3.</t>
  </si>
  <si>
    <t>Respond to Consultation on Bottom Towed Fishing Gear Closed Areas in August 2022</t>
  </si>
  <si>
    <t>Response submitted to Consultation on Bottom Towed Fishing Gear Closed Areas in August 2022</t>
  </si>
  <si>
    <t>O.5.4</t>
  </si>
  <si>
    <t>Number of presentations/workshops conducted to IFCA</t>
  </si>
  <si>
    <t>Number of outreach activities</t>
  </si>
  <si>
    <t>4.2.2</t>
  </si>
  <si>
    <t>Letter sent to southern IFCA and Devon and Severn IFCA in May 2022, calling for legal underwriting of voluntary code.
Meeting set for Aug 4th following letter.</t>
  </si>
  <si>
    <t>Lyme Bay Fisherman's CIC are now holding meetings directly. No further action to be taken.</t>
  </si>
  <si>
    <t>O.5.5</t>
  </si>
  <si>
    <t xml:space="preserve">Changes in regulation/legislation following engagement with IFCA (number of policies influenced etc.) </t>
  </si>
  <si>
    <t>Number of legislative changes</t>
  </si>
  <si>
    <t>3.4.3</t>
  </si>
  <si>
    <t>Still to come.
Whelk pot limit (previously not statutory) has been proposed close to voluntary CoC in a Byelaw, not yet signed off by Secretary of State soon.  Due to be finalised in Y3.</t>
  </si>
  <si>
    <t>Influence outcome of Potting Byelaw.</t>
  </si>
  <si>
    <t xml:space="preserve">Whelk pot limit (previously not statutory) has been proposed close to voluntary CoC in a Byelaw. As at July 2023 the Byelaw had not yet been signed off by Secretary of State.  </t>
  </si>
  <si>
    <t>Output 5 Activities</t>
  </si>
  <si>
    <t>A.5</t>
  </si>
  <si>
    <t>A.5.1</t>
  </si>
  <si>
    <t>Collation of all data carried out over the past 10 years that underpin the value of the codes for fisheries and biodiversity. This will include any economic evidence indicating rewards from Reserve Seafood and dedication to the codes by fishermen. BLUE will also analyse spatial data of fishing patterns from the iVMS monitoring app on board each vessel.</t>
  </si>
  <si>
    <t>A.5.2</t>
  </si>
  <si>
    <t>Meetings with fishermen and the Committee to build consensus for enshrining codes.</t>
  </si>
  <si>
    <t>A.5.3</t>
  </si>
  <si>
    <t>Submission of evidence via formal bylaw consultations for both IFCAs as and when they occur highlighting the benefits of the codes for fisheries and conservation. This will include evidence in support of harmonising regulations for certain species across the Reserve. This will include presentations and/ or workshops to IFCA committees with Reserve fishermen, MMO and Defra.</t>
  </si>
  <si>
    <t>Output 6</t>
  </si>
  <si>
    <t>O.6</t>
  </si>
  <si>
    <r>
      <rPr>
        <b/>
        <sz val="11"/>
        <color rgb="FF000000"/>
        <rFont val="Calibri"/>
        <family val="2"/>
      </rPr>
      <t xml:space="preserve">The Government moves to an inshore fisheries management regime that reflects some of the principles of the Lyme Bay model. </t>
    </r>
    <r>
      <rPr>
        <b/>
        <sz val="11"/>
        <color rgb="FFFF0000"/>
        <rFont val="Calibri"/>
        <family val="2"/>
      </rPr>
      <t xml:space="preserve">This work is now being progressed through the SARF and national fisheries programme. </t>
    </r>
  </si>
  <si>
    <t>O.6.1</t>
  </si>
  <si>
    <t>Number of meetings with Defra/Government officials</t>
  </si>
  <si>
    <t>Fisheries Minister visited Lyme Bay fishermen in Nov 2021.  Fishermen and Blue Marine met Defra in ~Apr 2022.</t>
  </si>
  <si>
    <t xml:space="preserve">This work is now being progressed through the SARF programme </t>
  </si>
  <si>
    <t>apr 2022 meeting with fishermen and Defra</t>
  </si>
  <si>
    <t>O.6.2</t>
  </si>
  <si>
    <t>Number of meetings, presentaions, workshops etc. provided to key decision makers</t>
  </si>
  <si>
    <t xml:space="preserve">Accounted for above – consider </t>
  </si>
  <si>
    <t>See above</t>
  </si>
  <si>
    <t>O.6.3</t>
  </si>
  <si>
    <t>Number of wider stakeholder meetings</t>
  </si>
  <si>
    <t>O.6.4</t>
  </si>
  <si>
    <t>Adoption of management regime that reflects Lyme Bay principles by Government (changes to regulation/management plan improvements etc.)</t>
  </si>
  <si>
    <t>Number of fshing agreements amended</t>
  </si>
  <si>
    <t>3.2.3</t>
  </si>
  <si>
    <t>Working up to in outputs above</t>
  </si>
  <si>
    <t>O.6.5</t>
  </si>
  <si>
    <t>NEW IN JULY 2022 Number of new pieces of evidence to support move to better fisheries management regime</t>
  </si>
  <si>
    <t>Letter submitted to MMO to change sole quota allocation in Lyme Bay linking to national policy (May 2022).</t>
  </si>
  <si>
    <t>Output 6 Activities</t>
  </si>
  <si>
    <t>A.6</t>
  </si>
  <si>
    <t>A.6.1</t>
  </si>
  <si>
    <t>Use of Lyme and BLUE’s network of projects to showcase the principles of the Lyme model. This will involve engagement with policy makers within Defra and feed into the Government’s review of inshore fisheries management.</t>
  </si>
  <si>
    <t>A.6.2</t>
  </si>
  <si>
    <t>Assistance and advice to Government, IFCAs and regional marine regulators to help understanding of Lyme Bay style governance systems and applicability to other MPAs.This could include presentations and/or workshops with interested IFCAs and other fisheries bodies across the UK.</t>
  </si>
  <si>
    <t>A.6.3</t>
  </si>
  <si>
    <t>Meetings with other communities who want to adopt the system/model for their MPA and use of the published paper and ‘How to’ guide to promote the benefits of the model.</t>
  </si>
  <si>
    <t>Output 7</t>
  </si>
  <si>
    <t>O.7</t>
  </si>
  <si>
    <r>
      <rPr>
        <b/>
        <sz val="11"/>
        <color rgb="FF000000"/>
        <rFont val="Calibri"/>
        <family val="2"/>
      </rPr>
      <t xml:space="preserve">Reserve Seafood infrastructure and transport scheme becomes self-sufficient initiative managed by Lyme Bay fishermen - </t>
    </r>
    <r>
      <rPr>
        <b/>
        <sz val="11"/>
        <color rgb="FFFF0000"/>
        <rFont val="Calibri"/>
        <family val="2"/>
      </rPr>
      <t>Project completed and handed over to LBFCIC in January 2023. No further action to be taken.</t>
    </r>
  </si>
  <si>
    <t>O.7.1</t>
  </si>
  <si>
    <t>Number of fish boxes transported for fishermen</t>
  </si>
  <si>
    <t>Boxes</t>
  </si>
  <si>
    <r>
      <rPr>
        <sz val="11"/>
        <color rgb="FF000000"/>
        <rFont val="Calibri"/>
        <family val="2"/>
      </rPr>
      <t xml:space="preserve">Transport scheme handed over to Lyme Bay Fisherman's CIC. </t>
    </r>
    <r>
      <rPr>
        <sz val="11"/>
        <color rgb="FFFF0000"/>
        <rFont val="Calibri"/>
        <family val="2"/>
      </rPr>
      <t>Project complete</t>
    </r>
    <r>
      <rPr>
        <sz val="11"/>
        <color rgb="FF000000"/>
        <rFont val="Calibri"/>
        <family val="2"/>
      </rPr>
      <t>.</t>
    </r>
  </si>
  <si>
    <t>O.7.2</t>
  </si>
  <si>
    <r>
      <rPr>
        <sz val="11"/>
        <color rgb="FF000000"/>
        <rFont val="Calibri"/>
        <family val="2"/>
      </rPr>
      <t xml:space="preserve">Reserve Seafood van gifted to the Lyme Bay fishermen in July 2022 - </t>
    </r>
    <r>
      <rPr>
        <sz val="11"/>
        <color rgb="FFFF0000"/>
        <rFont val="Calibri"/>
        <family val="2"/>
      </rPr>
      <t>project complete</t>
    </r>
  </si>
  <si>
    <t>Non-monetary beneficiaries</t>
  </si>
  <si>
    <t>4.1.2</t>
  </si>
  <si>
    <t>15-20 local fishermen using the van provided by Blue Marine for seafood deliveries.</t>
  </si>
  <si>
    <t>Van gifted to the Lyme Bay Fisherman's CIC</t>
  </si>
  <si>
    <r>
      <rPr>
        <sz val="11"/>
        <color rgb="FF000000"/>
        <rFont val="Calibri"/>
        <family val="2"/>
      </rPr>
      <t xml:space="preserve">Van gifted to the Lyme Bay Fisherman's CIC in July 2022. </t>
    </r>
    <r>
      <rPr>
        <sz val="11"/>
        <color rgb="FFFF0000"/>
        <rFont val="Calibri"/>
        <family val="2"/>
      </rPr>
      <t>Project complete</t>
    </r>
  </si>
  <si>
    <t>Output 7 Activities</t>
  </si>
  <si>
    <t>A.7</t>
  </si>
  <si>
    <t>A.7.1</t>
  </si>
  <si>
    <t xml:space="preserve">Provide a support programme for logistics and brand licensing to fishermen’s associations around the coast. This will allow fisheries to adopt the brand for their landings and benefit from premium prices to support their responsible fishing activities. 
</t>
  </si>
  <si>
    <t>Not started</t>
  </si>
  <si>
    <t>No longer valid - Reserve Seafood model not sustainable so not being promoted</t>
  </si>
  <si>
    <t>A.7.2</t>
  </si>
  <si>
    <t xml:space="preserve">Establish an appropriate auditing process to ensure that the codes for low-impact fishing methods and vessel traceability are being adhered to as essential for Reserve Seafood brand reputation. </t>
  </si>
  <si>
    <t>No longer valid - Blue Marine is funding Lyme Bay Fishermens CIC to market their catch locally</t>
  </si>
  <si>
    <t>A.7.3</t>
  </si>
  <si>
    <t>Provide brand marketing support through communications and existing distribution and customer networks.</t>
  </si>
  <si>
    <t>Output</t>
  </si>
  <si>
    <t>U.1</t>
  </si>
  <si>
    <r>
      <t xml:space="preserve">Hosted Danish NGO visit to Lyme Bay showcasing voluntary code of conduct and collaborative management with fishermen (June 2022) – Five participants including President and CEO. – </t>
    </r>
    <r>
      <rPr>
        <b/>
        <sz val="10.5"/>
        <color rgb="FF9900FF"/>
        <rFont val="Calibri"/>
        <family val="2"/>
        <scheme val="minor"/>
      </rPr>
      <t>1 x outreach activity (4.2.2), 5 x stakeholders reached (4.2.2)</t>
    </r>
  </si>
  <si>
    <t xml:space="preserve">Hosted Danish NGO visit to Lyme Bay showcasing voluntary code of conduct and collaborative management with fishermen (June 2022) – Five participants including President and CEO. </t>
  </si>
  <si>
    <t>U.2</t>
  </si>
  <si>
    <t>Stakeholders reached by U.1</t>
  </si>
  <si>
    <t>U.3</t>
  </si>
  <si>
    <t>Presentations to Sussex Bay webinar (November 2021), All Party Parliamentary Group (February 2022), Local Government Association Coastal Special Interest Group (March 2022) on Lyme Bay model</t>
  </si>
  <si>
    <t>Presentations to 
* Sussex Bay webinar (November 2021), 
Display at: Dorset Seafood Festival (Sept 2022)</t>
  </si>
  <si>
    <t>Display at: Dorset Seafood Festival (Sept 2022) / West Bay Discovery Centre (Mar-Oct 2023)        Presentations to: Charmouth Heritage Coast (Feb 2023) / West Bay Discovery Centre (April 2023)</t>
  </si>
  <si>
    <t xml:space="preserve">Display at: / West Bay Discovery Centre (Mar-Oct 2023)   
Presentations to: Charmouth Heritage Coast (Feb 2023) 
</t>
  </si>
  <si>
    <t>* All Party Parliamentary Group (February 2022), 
* Local Government Association Coastal Special Interest Group (March 2022) on Lyme Bay model</t>
  </si>
  <si>
    <t>U.4</t>
  </si>
  <si>
    <t>Project engagement (over lifetime of project)</t>
  </si>
  <si>
    <t>Reach of outreach activities + tools</t>
  </si>
  <si>
    <t>2499: Twitter following
1916: Facebook likes
12679: Website views</t>
  </si>
  <si>
    <t>U.5</t>
  </si>
  <si>
    <t>Film release</t>
  </si>
  <si>
    <t>Film released in Y1</t>
  </si>
  <si>
    <t>U.6</t>
  </si>
  <si>
    <t>Reach (general events reach of outreach activities)</t>
  </si>
  <si>
    <t>Number of stakeholders reached</t>
  </si>
  <si>
    <t>Number of views to end of y1</t>
  </si>
  <si>
    <t>Display at: Dorset Seafood Festival (Sept 2022) seen by 8700 people</t>
  </si>
  <si>
    <t>Display at Seafeast Dorset Seafood Festival (Sept 2023)</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</si>
  <si>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</si>
  <si>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</si>
  <si>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</si>
  <si>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</si>
  <si>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</si>
  <si>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</si>
  <si>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</si>
  <si>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</si>
  <si>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</si>
  <si>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</si>
  <si>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</si>
  <si>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</si>
  <si>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</si>
  <si>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</si>
  <si>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</si>
  <si>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</si>
  <si>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</si>
  <si>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</si>
  <si>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</si>
  <si>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</si>
  <si>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</si>
  <si>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</si>
  <si>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</si>
  <si>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</si>
  <si>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</si>
  <si>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</si>
  <si>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</si>
  <si>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</si>
  <si>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</si>
  <si>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</si>
  <si>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</si>
  <si>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</si>
  <si>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</si>
  <si>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</si>
  <si>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1.2.1</t>
  </si>
  <si>
    <t>1.2.2</t>
  </si>
  <si>
    <t>1.2.3</t>
  </si>
  <si>
    <t>1.3.1</t>
  </si>
  <si>
    <t>1.3.2</t>
  </si>
  <si>
    <t>1.3.3</t>
  </si>
  <si>
    <t>1.4.1</t>
  </si>
  <si>
    <t>1.4.3</t>
  </si>
  <si>
    <t>Outputs:</t>
  </si>
  <si>
    <t>2.1.1</t>
  </si>
  <si>
    <t>2.1.2</t>
  </si>
  <si>
    <t>2.2.1</t>
  </si>
  <si>
    <t>2.2.2</t>
  </si>
  <si>
    <t>2.2.3</t>
  </si>
  <si>
    <t>2.3.1</t>
  </si>
  <si>
    <t>2.3.2</t>
  </si>
  <si>
    <t>2.3.3</t>
  </si>
  <si>
    <t>2.4.1</t>
  </si>
  <si>
    <t>2.4.2</t>
  </si>
  <si>
    <t>2.4.3</t>
  </si>
  <si>
    <t>3.1.1</t>
  </si>
  <si>
    <t>3.1.2</t>
  </si>
  <si>
    <t>3.1.3</t>
  </si>
  <si>
    <t>3.2.2</t>
  </si>
  <si>
    <t>3.2.4</t>
  </si>
  <si>
    <t>3.3.1</t>
  </si>
  <si>
    <t>3.3.2</t>
  </si>
  <si>
    <t>3.3.3</t>
  </si>
  <si>
    <t>3.4.2</t>
  </si>
  <si>
    <t>4.1.1</t>
  </si>
  <si>
    <t>4.2.3</t>
  </si>
  <si>
    <t>4.3.1</t>
  </si>
  <si>
    <t>5.1.1</t>
  </si>
  <si>
    <t>5.1.2</t>
  </si>
  <si>
    <t>5.1.3</t>
  </si>
  <si>
    <t>5.2.1</t>
  </si>
  <si>
    <t>5.2.2</t>
  </si>
  <si>
    <t>5.3.1</t>
  </si>
  <si>
    <t>5.3.2</t>
  </si>
  <si>
    <t>5.3.3</t>
  </si>
  <si>
    <t>6.1.1</t>
  </si>
  <si>
    <t>6.1.2</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</si>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</sst>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0"/>
      <name val="Calibri"/>
      <family val="2"/>
      <scheme val="minor"/>
    </font>
    <font>
      <sz val="11"/>
      <name val="Calibri"/>
      <family val="2"/>
    </font>
    <font>
      <sz val="10.5"/>
      <color theme="1"/>
      <name val="Calibri"/>
      <family val="2"/>
      <scheme val="minor"/>
    </font>
    <font>
      <b/>
      <sz val="10.5"/>
      <color rgb="FF9900FF"/>
      <name val="Calibri"/>
      <family val="2"/>
      <scheme val="minor"/>
    </font>
    <font>
      <sz val="11"/>
      <color rgb="FF353744"/>
      <name val="Calibri"/>
      <family val="2"/>
      <scheme val="minor"/>
    </font>
    <font>
      <i/>
      <sz val="10"/>
      <color theme="1"/>
      <name val="Calibri"/>
      <family val="2"/>
      <scheme val="minor"/>
    </font>
    <font>
      <sz val="11"/>
      <color rgb="FF444444"/>
      <name val="Calibri"/>
      <family val="2"/>
      <charset val="1"/>
    </font>
    <font>
      <sz val="11"/>
      <color rgb="FF000000"/>
      <name val="Calibri"/>
      <family val="2"/>
      <scheme val="minor"/>
    </font>
    <font>
      <sz val="11"/>
      <color rgb="FF000000"/>
      <name val="Calibri"/>
      <family val="2"/>
    </font>
    <font>
      <sz val="11"/>
      <color rgb="FFFF0000"/>
      <name val="Calibri"/>
      <family val="2"/>
    </font>
    <font>
      <sz val="11"/>
      <color theme="1"/>
      <name val="Calibri"/>
      <family val="2"/>
    </font>
    <font>
      <b/>
      <sz val="11"/>
      <name val="Calibri"/>
      <family val="2"/>
    </font>
    <font>
      <b/>
      <sz val="11"/>
      <color rgb="FF000000"/>
      <name val="Calibri"/>
      <family val="2"/>
    </font>
    <font>
      <b/>
      <sz val="11"/>
      <color rgb="FFFF0000"/>
      <name val="Calibri"/>
      <family val="2"/>
    </font>
  </fonts>
  <fills count="1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7" fillId="0" borderId="0" applyFont="0" applyFill="0" applyBorder="0" applyAlignment="0" applyProtection="0"/>
    <xf numFmtId="0" fontId="16" fillId="0" borderId="0" applyNumberFormat="0" applyFill="0" applyBorder="0" applyAlignment="0" applyProtection="0"/>
  </cellStyleXfs>
  <cellXfs count="96">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8" fillId="2" borderId="0" xfId="0" applyFont="1" applyFill="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6"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5"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6"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4" fillId="2" borderId="0" xfId="0" applyFont="1" applyFill="1" applyAlignment="1">
      <alignment horizontal="center" vertical="center" wrapText="1"/>
    </xf>
    <xf numFmtId="0" fontId="12" fillId="0" borderId="0" xfId="0" applyFont="1"/>
    <xf numFmtId="9" fontId="12" fillId="0" borderId="0" xfId="0" applyNumberFormat="1" applyFont="1"/>
    <xf numFmtId="0" fontId="5" fillId="3" borderId="0" xfId="0" applyFont="1" applyFill="1" applyAlignment="1">
      <alignment horizontal="left" vertical="center" wrapText="1"/>
    </xf>
    <xf numFmtId="0" fontId="1" fillId="3" borderId="0" xfId="0" applyFont="1" applyFill="1" applyAlignment="1">
      <alignment horizontal="left" vertical="center" wrapText="1"/>
    </xf>
    <xf numFmtId="0" fontId="9" fillId="0" borderId="0" xfId="0" applyFont="1" applyAlignment="1">
      <alignment horizontal="left" vertical="center" wrapText="1"/>
    </xf>
    <xf numFmtId="0" fontId="12" fillId="0" borderId="0" xfId="0" applyFont="1" applyAlignment="1">
      <alignment horizontal="center"/>
    </xf>
    <xf numFmtId="0" fontId="1" fillId="3" borderId="0" xfId="0" applyFont="1" applyFill="1" applyAlignment="1">
      <alignment vertical="center" wrapText="1"/>
    </xf>
    <xf numFmtId="0" fontId="10" fillId="3" borderId="0" xfId="0" applyFont="1" applyFill="1" applyAlignment="1">
      <alignment vertical="center" wrapText="1"/>
    </xf>
    <xf numFmtId="0" fontId="0" fillId="3" borderId="0" xfId="0" applyFill="1" applyAlignment="1">
      <alignment horizontal="center" vertical="center" wrapText="1"/>
    </xf>
    <xf numFmtId="0" fontId="15" fillId="2" borderId="0" xfId="0" applyFont="1" applyFill="1" applyAlignment="1">
      <alignment vertical="center"/>
    </xf>
    <xf numFmtId="0" fontId="15"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6" fillId="0" borderId="0" xfId="2" applyAlignment="1">
      <alignment vertical="top" wrapText="1"/>
    </xf>
    <xf numFmtId="0" fontId="1" fillId="0" borderId="0" xfId="0" applyFont="1" applyAlignment="1">
      <alignment vertical="top" wrapText="1"/>
    </xf>
    <xf numFmtId="0" fontId="16" fillId="0" borderId="0" xfId="2" applyFill="1" applyAlignment="1">
      <alignment wrapText="1"/>
    </xf>
    <xf numFmtId="0" fontId="16" fillId="0" borderId="0" xfId="2" applyAlignment="1">
      <alignment wrapText="1"/>
    </xf>
    <xf numFmtId="0" fontId="8" fillId="8" borderId="0" xfId="0" applyFont="1" applyFill="1" applyAlignment="1">
      <alignment horizontal="center" vertical="center" wrapText="1"/>
    </xf>
    <xf numFmtId="0" fontId="12" fillId="0" borderId="0" xfId="0" applyFont="1" applyAlignment="1">
      <alignment horizontal="center" vertical="center"/>
    </xf>
    <xf numFmtId="0" fontId="14" fillId="8" borderId="0" xfId="0" applyFont="1" applyFill="1" applyAlignment="1">
      <alignment horizontal="center" vertical="center" wrapText="1"/>
    </xf>
    <xf numFmtId="0" fontId="17" fillId="10" borderId="0" xfId="0" applyFont="1" applyFill="1" applyAlignment="1">
      <alignment horizontal="center" vertical="center" wrapText="1"/>
    </xf>
    <xf numFmtId="0" fontId="8" fillId="11" borderId="0" xfId="0" applyFont="1" applyFill="1" applyAlignment="1">
      <alignment horizontal="center" vertical="center" wrapText="1"/>
    </xf>
    <xf numFmtId="0" fontId="14" fillId="11" borderId="0" xfId="0" applyFont="1" applyFill="1" applyAlignment="1">
      <alignment horizontal="center" vertical="center" wrapText="1"/>
    </xf>
    <xf numFmtId="0" fontId="8" fillId="3" borderId="0" xfId="0" applyFont="1" applyFill="1" applyAlignment="1">
      <alignment horizontal="center" vertical="center" wrapText="1"/>
    </xf>
    <xf numFmtId="0" fontId="11"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4" fillId="9" borderId="1" xfId="0" applyFont="1" applyFill="1" applyBorder="1" applyAlignment="1">
      <alignment horizontal="center" vertical="center" wrapText="1"/>
    </xf>
    <xf numFmtId="0" fontId="12" fillId="0" borderId="2" xfId="0" applyFont="1" applyBorder="1" applyAlignment="1">
      <alignment horizontal="center"/>
    </xf>
    <xf numFmtId="0" fontId="0" fillId="0" borderId="0" xfId="0" applyAlignment="1">
      <alignment horizontal="left" wrapText="1"/>
    </xf>
    <xf numFmtId="0" fontId="18" fillId="0" borderId="0" xfId="0" applyFont="1" applyAlignment="1">
      <alignment vertical="center" wrapText="1"/>
    </xf>
    <xf numFmtId="0" fontId="19" fillId="0" borderId="0" xfId="0" applyFont="1" applyAlignment="1">
      <alignment horizontal="left" vertical="center" wrapText="1" indent="1"/>
    </xf>
    <xf numFmtId="0" fontId="21" fillId="0" borderId="0" xfId="0" applyFont="1" applyAlignment="1">
      <alignment vertical="top" wrapText="1"/>
    </xf>
    <xf numFmtId="0" fontId="16" fillId="0" borderId="0" xfId="2" applyAlignment="1">
      <alignment horizontal="left" vertical="center" wrapText="1"/>
    </xf>
    <xf numFmtId="0" fontId="24" fillId="0" borderId="0" xfId="0" applyFont="1" applyAlignment="1">
      <alignment horizontal="center" vertical="center" wrapText="1"/>
    </xf>
    <xf numFmtId="0" fontId="27" fillId="0" borderId="0" xfId="0" applyFont="1" applyAlignment="1">
      <alignment horizontal="left" vertical="center" wrapText="1"/>
    </xf>
    <xf numFmtId="0" fontId="18" fillId="0" borderId="0" xfId="0" applyFont="1" applyAlignment="1">
      <alignment wrapText="1"/>
    </xf>
    <xf numFmtId="0" fontId="25" fillId="0" borderId="0" xfId="0" applyFont="1"/>
    <xf numFmtId="3" fontId="0" fillId="0" borderId="0" xfId="0" applyNumberFormat="1"/>
    <xf numFmtId="0" fontId="21" fillId="0" borderId="0" xfId="0" applyFont="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0" fillId="3" borderId="0" xfId="0" applyFill="1" applyAlignment="1">
      <alignment vertical="center"/>
    </xf>
    <xf numFmtId="0" fontId="18" fillId="0" borderId="0" xfId="0" applyFont="1" applyAlignment="1">
      <alignment horizontal="left" vertical="center" wrapText="1"/>
    </xf>
    <xf numFmtId="0" fontId="25" fillId="0" borderId="0" xfId="0" applyFont="1" applyAlignment="1">
      <alignment wrapText="1"/>
    </xf>
    <xf numFmtId="0" fontId="24"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wrapText="1"/>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1" fillId="0" borderId="0" xfId="0" applyFont="1" applyAlignment="1">
      <alignment horizontal="left" vertical="center" wrapText="1"/>
    </xf>
    <xf numFmtId="0" fontId="9" fillId="0" borderId="0" xfId="0" applyFont="1" applyAlignment="1">
      <alignment horizontal="left" vertical="center" wrapText="1"/>
    </xf>
    <xf numFmtId="0" fontId="2" fillId="3" borderId="0" xfId="0" applyFont="1" applyFill="1" applyAlignment="1">
      <alignment horizontal="center" vertical="center" wrapText="1"/>
    </xf>
    <xf numFmtId="0" fontId="2" fillId="3" borderId="0" xfId="0" applyFont="1" applyFill="1" applyAlignment="1">
      <alignment horizontal="left" vertical="center" wrapText="1"/>
    </xf>
    <xf numFmtId="0" fontId="11" fillId="7" borderId="0" xfId="0" applyFont="1" applyFill="1" applyAlignment="1">
      <alignment horizontal="center" vertical="center"/>
    </xf>
    <xf numFmtId="0" fontId="3" fillId="6" borderId="0" xfId="0" applyFont="1" applyFill="1" applyAlignment="1">
      <alignment horizontal="center" vertical="center" wrapText="1"/>
    </xf>
    <xf numFmtId="0" fontId="28" fillId="3" borderId="0" xfId="0" applyFont="1" applyFill="1" applyAlignment="1">
      <alignment horizontal="left"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25">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ocumenttasks/documenttask1.xml><?xml version="1.0" encoding="utf-8"?>
<Tasks xmlns="http://schemas.microsoft.com/office/tasks/2019/documenttasks">
  <Task id="{CFD84D08-5A6F-4C80-BA7E-4B9B13AD5510}">
    <Anchor>
      <Comment id="{B13E58B1-C487-4194-86CB-15439357036F}"/>
    </Anchor>
    <History>
      <Event time="2023-08-08T16:43:59.74" id="{1B931960-E946-439D-B18E-19D4AF6DA165}">
        <Attribution userId="S::sam@bluemarinefoundation.com::ef93a7aa-2cc0-4186-a4c3-338fb268fe2d" userName="Sam Fanshawe" userProvider="AD"/>
        <Anchor>
          <Comment id="{1D295BBE-C50E-4B84-A711-2DFAE7CA79F6}"/>
        </Anchor>
        <Create/>
      </Event>
      <Event time="2023-08-08T16:43:59.74" id="{9F63183B-5005-40A8-9F18-1973CCF30E33}">
        <Attribution userId="S::sam@bluemarinefoundation.com::ef93a7aa-2cc0-4186-a4c3-338fb268fe2d" userName="Sam Fanshawe" userProvider="AD"/>
        <Anchor>
          <Comment id="{1D295BBE-C50E-4B84-A711-2DFAE7CA79F6}"/>
        </Anchor>
        <Assign userId="S::appin@bluemarinefoundation.com::c38de373-eec4-4d14-95b7-4fa24101c57b" userName="Appin Williamson" userProvider="AD"/>
      </Event>
      <Event time="2023-08-08T16:43:59.74" id="{6F76F1E0-8C93-45B6-A30E-3C4D95512C08}">
        <Attribution userId="S::sam@bluemarinefoundation.com::ef93a7aa-2cc0-4186-a4c3-338fb268fe2d" userName="Sam Fanshawe" userProvider="AD"/>
        <Anchor>
          <Comment id="{1D295BBE-C50E-4B84-A711-2DFAE7CA79F6}"/>
        </Anchor>
        <SetTitle title="@Appin Williamson 8,700 people saw the displays at the Seafood Festival last year - not sure where to put this figure though"/>
      </Event>
      <Event time="2023-09-08T13:53:52.03" id="{77156335-C4B8-4A8B-A002-9637CB3B3A55}">
        <Attribution userId="S::appin@bluemarinefoundation.com::c38de373-eec4-4d14-95b7-4fa24101c57b" userName="Appin Williamson"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Sam Fanshawe" id="{F25CE641-9139-4E45-BCBA-36B8BA88FC41}" userId="sam@bluemarinefoundation.com" providerId="PeoplePicker"/>
  <person displayName="Appin Williamson" id="{B675D62B-4163-4B89-A871-EA6E108E2887}" userId="appin@bluemarinefoundation.com" providerId="PeoplePicker"/>
  <person displayName="Sam Fanshawe" id="{2AF0DA6E-C80C-409C-AAA7-98828EFABB2A}" userId="S::sam@bluemarinefoundation.com::ef93a7aa-2cc0-4186-a4c3-338fb268fe2d" providerId="AD"/>
  <person displayName="Appin Williamson" id="{588FA67E-C132-4FF0-86CB-68F15A18C053}" userId="S::appin@bluemarinefoundation.com::c38de373-eec4-4d14-95b7-4fa24101c5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5" dT="2023-04-19T10:57:40.57" personId="{588FA67E-C132-4FF0-86CB-68F15A18C053}" id="{83F173D9-57B0-4704-972B-B06FC3CAD15D}">
    <text>@Sam Fanshawe am I right in thinking that we will then disseminate this report to a wider audience?  If so, it might be best to include this as 'done' once we have released the report</text>
    <mentions>
      <mention mentionpersonId="{F25CE641-9139-4E45-BCBA-36B8BA88FC41}" mentionId="{4F9BE8A5-A377-4120-A994-99ED5581980E}" startIndex="0" length="13"/>
    </mentions>
  </threadedComment>
  <threadedComment ref="V5" dT="2023-12-14T16:01:49.23" personId="{588FA67E-C132-4FF0-86CB-68F15A18C053}" id="{1D261A6D-DCF4-464F-86C8-3D6B2EF5F397}" parentId="{83F173D9-57B0-4704-972B-B06FC3CAD15D}">
    <text>@Sam Fanshawe - me again 😉 are these reports that get disseminated publicly?</text>
    <mentions>
      <mention mentionpersonId="{F25CE641-9139-4E45-BCBA-36B8BA88FC41}" mentionId="{3EBC2D9F-8176-435B-9351-6AF4475FC9F0}" startIndex="0" length="13"/>
    </mentions>
  </threadedComment>
  <threadedComment ref="V5" dT="2023-12-20T16:35:59.77" personId="{2AF0DA6E-C80C-409C-AAA7-98828EFABB2A}" id="{BB1E3799-6557-4A8B-BCFE-1F17DE2E26C2}" parentId="{83F173D9-57B0-4704-972B-B06FC3CAD15D}">
    <text>They will be uploaded to the Lyme Bay Reserve website in spring 2024</text>
  </threadedComment>
  <threadedComment ref="V5" dT="2023-12-21T11:01:24.21" personId="{588FA67E-C132-4FF0-86CB-68F15A18C053}" id="{FD937215-04FA-4F73-BF15-46097E52909B}" parentId="{83F173D9-57B0-4704-972B-B06FC3CAD15D}">
    <text>great thanks Sam</text>
  </threadedComment>
  <threadedComment ref="U6" dT="2023-09-28T13:48:07.83" personId="{588FA67E-C132-4FF0-86CB-68F15A18C053}" id="{D1A6FBC6-0ADE-45B8-97C1-66C42BB4979B}">
    <text>I have changed this from 1 to 0 because this wasn't us presenting (but still good to be aware of).  Unless we paid for this we can't report it in 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V4" dT="2023-09-28T15:39:24.71" personId="{588FA67E-C132-4FF0-86CB-68F15A18C053}" id="{B6266E68-0C3F-4006-9A34-B28910802624}">
    <text>Have put to 0 because has been counted in another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E11" dT="2023-12-11T07:57:17.66" personId="{2AF0DA6E-C80C-409C-AAA7-98828EFABB2A}" id="{95EBE1E6-F165-4150-937F-E74F680C5992}">
    <text>@Appin Williamson Not sure where this text came from, there wasnt any plan to do this as far as a I was aware</text>
    <mentions>
      <mention mentionpersonId="{B675D62B-4163-4B89-A871-EA6E108E2887}" mentionId="{2105C3B2-1C58-4ACF-9A2E-A6C03941351D}" startIndex="0" length="17"/>
    </mentions>
  </threadedComment>
  <threadedComment ref="E11" dT="2023-12-11T10:10:33.39" personId="{588FA67E-C132-4FF0-86CB-68F15A18C053}" id="{65A874A9-B0AE-4A1A-B8AE-C455D5772498}" parentId="{95EBE1E6-F165-4150-937F-E74F680C5992}">
    <text>Hi Sam - this was taken from the Barclays report - it's based on the first version that went to print (i.e. before the projects started) so is it possible this migh thave been dropped since then?</text>
  </threadedComment>
</ThreadedComments>
</file>

<file path=xl/threadedComments/threadedComment4.xml><?xml version="1.0" encoding="utf-8"?>
<ThreadedComments xmlns="http://schemas.microsoft.com/office/spreadsheetml/2018/threadedcomments" xmlns:x="http://schemas.openxmlformats.org/spreadsheetml/2006/main">
  <threadedComment ref="E5" dT="2023-04-19T10:59:15.46" personId="{588FA67E-C132-4FF0-86CB-68F15A18C053}" id="{F1FA508E-E8D8-4255-8F98-F3F6B3DAE156}" done="1">
    <text>@Sam Fanshawe do you know roughly how many fishermen are using this van?  I think we can say that they are beneficiaries from our work here</text>
    <mentions>
      <mention mentionpersonId="{F25CE641-9139-4E45-BCBA-36B8BA88FC41}" mentionId="{7ABB41CC-E699-4241-B890-009F09CAA096}" startIndex="0" length="13"/>
    </mentions>
  </threadedComment>
  <threadedComment ref="E5" dT="2023-05-06T08:45:59.02" personId="{2AF0DA6E-C80C-409C-AAA7-98828EFABB2A}" id="{FAFE3B5E-B441-43C7-B757-ECEF373648F8}" parentId="{F1FA508E-E8D8-4255-8F98-F3F6B3DAE156}">
    <text>not exactly but probably 15-20</text>
  </threadedComment>
</ThreadedComments>
</file>

<file path=xl/threadedComments/threadedComment5.xml><?xml version="1.0" encoding="utf-8"?>
<ThreadedComments xmlns="http://schemas.microsoft.com/office/spreadsheetml/2018/threadedcomments" xmlns:x="http://schemas.openxmlformats.org/spreadsheetml/2006/main">
  <threadedComment ref="S6" dT="2023-07-21T10:32:22.35" personId="{588FA67E-C132-4FF0-86CB-68F15A18C053}" id="{B13E58B1-C487-4194-86CB-15439357036F}" done="1">
    <text>@Sam Fanshawe these are great, is there anyway we can find out how many people have seen these displays?</text>
    <mentions>
      <mention mentionpersonId="{F25CE641-9139-4E45-BCBA-36B8BA88FC41}" mentionId="{14935F91-7329-4D1D-ACAD-F36BE5B9A1C7}" startIndex="0" length="13"/>
    </mentions>
  </threadedComment>
  <threadedComment ref="S6" dT="2023-08-08T16:43:59.73" personId="{2AF0DA6E-C80C-409C-AAA7-98828EFABB2A}" id="{1D295BBE-C50E-4B84-A711-2DFAE7CA79F6}" parentId="{B13E58B1-C487-4194-86CB-15439357036F}">
    <text>@Appin Williamson 8,700 people saw the displays at the Seafood Festival last year - not sure where to put this figure though</text>
    <mentions>
      <mention mentionpersonId="{B675D62B-4163-4B89-A871-EA6E108E2887}" mentionId="{ED22629D-2B4D-4362-A111-450B7ACD6DC8}" startIndex="0" length="17"/>
    </mentions>
  </threadedComment>
  <threadedComment ref="S6" dT="2023-09-08T13:52:31.58" personId="{588FA67E-C132-4FF0-86CB-68F15A18C053}" id="{CD699BAA-537C-4BFB-A1A6-4996F969F856}" parentId="{B13E58B1-C487-4194-86CB-15439357036F}">
    <text xml:space="preserve">Wow - amazing.  OK great I will add this to the U.6 line as that is stakeholders reached (we can use it across multiple events).  I am going to put it in last year's column </text>
  </threadedComment>
  <threadedComment ref="C7" dT="2022-10-03T17:01:27.67" personId="{588FA67E-C132-4FF0-86CB-68F15A18C053}" id="{D9ACC161-90E4-4273-8D82-9ED45A5DC7D4}">
    <text>Picked a number at random here!</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55" zoomScaleNormal="55" workbookViewId="0">
      <selection activeCell="I3" sqref="I3"/>
    </sheetView>
  </sheetViews>
  <sheetFormatPr defaultColWidth="11.85546875" defaultRowHeight="14.45"/>
  <cols>
    <col min="1" max="4" width="25.28515625" customWidth="1"/>
  </cols>
  <sheetData>
    <row r="1" spans="1:6">
      <c r="A1" s="79" t="s">
        <v>0</v>
      </c>
      <c r="B1" s="79"/>
      <c r="C1" s="79"/>
      <c r="D1" s="79"/>
      <c r="E1" s="29">
        <v>1</v>
      </c>
      <c r="F1" s="66" t="s">
        <v>1</v>
      </c>
    </row>
    <row r="2" spans="1:6" ht="57.6">
      <c r="A2" s="79"/>
      <c r="B2" s="79"/>
      <c r="C2" s="79"/>
      <c r="D2" s="79"/>
      <c r="E2" s="29">
        <v>2</v>
      </c>
      <c r="F2" s="66" t="s">
        <v>2</v>
      </c>
    </row>
    <row r="3" spans="1:6" ht="28.9">
      <c r="A3" s="79"/>
      <c r="B3" s="79"/>
      <c r="C3" s="79"/>
      <c r="D3" s="79"/>
      <c r="E3" s="29">
        <v>3</v>
      </c>
      <c r="F3" s="66" t="s">
        <v>3</v>
      </c>
    </row>
    <row r="4" spans="1:6" ht="56.65" customHeight="1">
      <c r="A4" s="79"/>
      <c r="B4" s="79"/>
      <c r="C4" s="79"/>
      <c r="D4" s="79"/>
      <c r="E4" s="29">
        <v>4</v>
      </c>
      <c r="F4" s="66" t="s">
        <v>4</v>
      </c>
    </row>
  </sheetData>
  <mergeCells count="1">
    <mergeCell ref="A1:D4"/>
  </mergeCells>
  <hyperlinks>
    <hyperlink ref="F1" r:id="rId1" xr:uid="{5A6BAD90-25D5-4BB0-9DDD-BA9EAA3E007E}"/>
    <hyperlink ref="F2" r:id="rId2" xr:uid="{7BCB15B3-9EDC-4618-91D6-B858B3A20862}"/>
    <hyperlink ref="F3" r:id="rId3" xr:uid="{821EC951-7DEA-4A81-A66D-211057B43871}"/>
    <hyperlink ref="F4" r:id="rId4" xr:uid="{382DB51D-1BD2-46FA-BFBD-5F5ED39715D6}"/>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X11"/>
  <sheetViews>
    <sheetView zoomScale="70" zoomScaleNormal="70" workbookViewId="0">
      <pane xSplit="8" ySplit="3" topLeftCell="R4" activePane="bottomRight" state="frozen"/>
      <selection pane="bottomRight" activeCell="D6" sqref="D6"/>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4.28515625"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c r="W1" s="89"/>
      <c r="X1" s="89"/>
    </row>
    <row r="2" spans="1:24" ht="15" customHeight="1">
      <c r="A2" s="19" t="s">
        <v>43</v>
      </c>
      <c r="B2" s="83" t="s">
        <v>44</v>
      </c>
      <c r="C2" s="83" t="s">
        <v>22</v>
      </c>
      <c r="D2" s="83" t="s">
        <v>45</v>
      </c>
      <c r="E2" s="87" t="s">
        <v>24</v>
      </c>
      <c r="F2" s="87" t="s">
        <v>46</v>
      </c>
      <c r="G2" s="87" t="s">
        <v>47</v>
      </c>
      <c r="H2" s="87" t="s">
        <v>48</v>
      </c>
      <c r="I2" s="87"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COUNTIF(D4:D7,"&lt;&gt;")</f>
        <v>2</v>
      </c>
      <c r="B3" s="83"/>
      <c r="C3" s="83"/>
      <c r="D3" s="83"/>
      <c r="E3" s="87"/>
      <c r="F3" s="87"/>
      <c r="G3" s="87"/>
      <c r="H3" s="87"/>
      <c r="I3" s="87"/>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37.15" customHeight="1">
      <c r="A4" s="83" t="s">
        <v>237</v>
      </c>
      <c r="B4" s="87" t="s">
        <v>238</v>
      </c>
      <c r="C4" s="91" t="s">
        <v>239</v>
      </c>
      <c r="D4" s="23" t="s">
        <v>240</v>
      </c>
      <c r="E4" s="25" t="s">
        <v>241</v>
      </c>
      <c r="F4" s="7">
        <v>0</v>
      </c>
      <c r="G4" s="29" t="s">
        <v>242</v>
      </c>
      <c r="H4" s="29" t="s">
        <v>148</v>
      </c>
      <c r="I4" s="25"/>
      <c r="J4" s="26"/>
      <c r="K4" s="29"/>
      <c r="L4" s="25"/>
      <c r="M4" s="29"/>
      <c r="N4" s="25"/>
      <c r="O4" s="29"/>
      <c r="P4" s="25"/>
      <c r="Q4" s="29"/>
      <c r="R4" s="25"/>
      <c r="S4" s="7"/>
      <c r="T4" s="25"/>
      <c r="U4" s="29"/>
      <c r="V4" s="68" t="s">
        <v>243</v>
      </c>
      <c r="W4" s="29"/>
      <c r="X4" s="25"/>
    </row>
    <row r="5" spans="1:24" ht="53.65" customHeight="1">
      <c r="A5" s="83"/>
      <c r="B5" s="87"/>
      <c r="C5" s="88"/>
      <c r="D5" s="18" t="s">
        <v>244</v>
      </c>
      <c r="E5" s="68" t="s">
        <v>245</v>
      </c>
      <c r="F5" s="7">
        <v>15</v>
      </c>
      <c r="G5" s="29" t="s">
        <v>246</v>
      </c>
      <c r="H5" s="7" t="s">
        <v>247</v>
      </c>
      <c r="I5" s="26"/>
      <c r="J5" s="26"/>
      <c r="K5" s="29"/>
      <c r="L5" s="25"/>
      <c r="M5" s="29"/>
      <c r="N5" s="25"/>
      <c r="O5" s="29"/>
      <c r="P5" s="25"/>
      <c r="Q5" s="29">
        <v>15</v>
      </c>
      <c r="R5" s="77" t="s">
        <v>248</v>
      </c>
      <c r="S5" s="29"/>
      <c r="T5" s="25" t="s">
        <v>249</v>
      </c>
      <c r="V5" s="68" t="s">
        <v>250</v>
      </c>
      <c r="W5" s="29"/>
      <c r="X5" s="25"/>
    </row>
    <row r="6" spans="1:24" ht="49.9" customHeight="1">
      <c r="A6" s="83"/>
      <c r="B6" s="87"/>
      <c r="C6" s="88"/>
      <c r="D6" s="18"/>
      <c r="E6" s="25"/>
      <c r="F6" s="7"/>
      <c r="G6" s="7"/>
      <c r="H6" s="7"/>
      <c r="I6" s="26"/>
      <c r="J6" s="26"/>
      <c r="K6" s="29"/>
      <c r="L6" s="25"/>
      <c r="M6" s="29"/>
      <c r="N6" s="25"/>
      <c r="O6" s="29"/>
      <c r="P6" s="25"/>
      <c r="Q6" s="29"/>
      <c r="R6" s="25"/>
      <c r="S6" s="29"/>
      <c r="T6" s="25"/>
      <c r="U6" s="29"/>
      <c r="V6" s="25"/>
      <c r="W6" s="29"/>
      <c r="X6" s="25"/>
    </row>
    <row r="7" spans="1:24" ht="30.75" customHeight="1">
      <c r="A7" s="90" t="s">
        <v>6</v>
      </c>
      <c r="B7" s="90"/>
      <c r="C7" s="90"/>
      <c r="D7" s="90"/>
      <c r="E7" s="90"/>
      <c r="F7" s="90"/>
      <c r="G7" s="90"/>
      <c r="H7" s="90"/>
      <c r="I7" s="90"/>
      <c r="K7" s="16"/>
      <c r="L7" s="16"/>
      <c r="M7" s="16"/>
      <c r="N7" s="16"/>
      <c r="O7" s="16"/>
      <c r="P7" s="16"/>
      <c r="Q7" s="16"/>
      <c r="R7" s="16"/>
      <c r="S7" s="16"/>
      <c r="T7" s="16"/>
      <c r="U7" s="16"/>
      <c r="V7" s="16"/>
    </row>
    <row r="8" spans="1:24" ht="30.75" customHeight="1">
      <c r="A8" s="12"/>
      <c r="B8" s="12" t="s">
        <v>80</v>
      </c>
      <c r="C8" s="20"/>
      <c r="D8" s="12" t="s">
        <v>81</v>
      </c>
      <c r="E8" s="12" t="s">
        <v>22</v>
      </c>
      <c r="F8" s="12"/>
      <c r="G8" s="12"/>
      <c r="H8" s="12" t="s">
        <v>82</v>
      </c>
      <c r="I8" s="12" t="s">
        <v>83</v>
      </c>
    </row>
    <row r="9" spans="1:24" ht="60.75" customHeight="1">
      <c r="A9" s="83" t="s">
        <v>251</v>
      </c>
      <c r="B9" s="87" t="s">
        <v>252</v>
      </c>
      <c r="C9" s="88"/>
      <c r="D9" s="18" t="s">
        <v>253</v>
      </c>
      <c r="E9" s="85" t="s">
        <v>254</v>
      </c>
      <c r="F9" s="85"/>
      <c r="G9" s="85"/>
      <c r="H9" s="1" t="s">
        <v>255</v>
      </c>
      <c r="I9" s="1" t="s">
        <v>256</v>
      </c>
    </row>
    <row r="10" spans="1:24" ht="43.5" customHeight="1">
      <c r="A10" s="83"/>
      <c r="B10" s="87"/>
      <c r="C10" s="88"/>
      <c r="D10" s="23" t="s">
        <v>257</v>
      </c>
      <c r="E10" s="85" t="s">
        <v>258</v>
      </c>
      <c r="F10" s="85"/>
      <c r="G10" s="85"/>
      <c r="H10" s="1" t="s">
        <v>255</v>
      </c>
      <c r="I10" s="70" t="s">
        <v>259</v>
      </c>
    </row>
    <row r="11" spans="1:24" ht="37.9" customHeight="1">
      <c r="A11" s="83"/>
      <c r="B11" s="87"/>
      <c r="C11" s="88"/>
      <c r="D11" s="23" t="s">
        <v>260</v>
      </c>
      <c r="E11" s="85" t="s">
        <v>261</v>
      </c>
      <c r="F11" s="85"/>
      <c r="G11" s="85"/>
      <c r="H11" s="1" t="s">
        <v>255</v>
      </c>
      <c r="I11" s="1" t="s">
        <v>259</v>
      </c>
    </row>
  </sheetData>
  <mergeCells count="29">
    <mergeCell ref="K1:X1"/>
    <mergeCell ref="D1:J1"/>
    <mergeCell ref="E11:G11"/>
    <mergeCell ref="Q2:R2"/>
    <mergeCell ref="A7:I7"/>
    <mergeCell ref="K2:L2"/>
    <mergeCell ref="C4:C6"/>
    <mergeCell ref="A4:A6"/>
    <mergeCell ref="B4:B6"/>
    <mergeCell ref="A9:A11"/>
    <mergeCell ref="B9:B11"/>
    <mergeCell ref="C9:C11"/>
    <mergeCell ref="E9:G9"/>
    <mergeCell ref="E10:G10"/>
    <mergeCell ref="A1:C1"/>
    <mergeCell ref="B2:B3"/>
    <mergeCell ref="C2:C3"/>
    <mergeCell ref="D2:D3"/>
    <mergeCell ref="E2:E3"/>
    <mergeCell ref="F2:F3"/>
    <mergeCell ref="G2:G3"/>
    <mergeCell ref="W2:X2"/>
    <mergeCell ref="S2:T2"/>
    <mergeCell ref="U2:V2"/>
    <mergeCell ref="H2:H3"/>
    <mergeCell ref="I2:I3"/>
    <mergeCell ref="J2:J3"/>
    <mergeCell ref="M2:N2"/>
    <mergeCell ref="O2:P2"/>
  </mergeCells>
  <conditionalFormatting sqref="H9:H11">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U34"/>
  <sheetViews>
    <sheetView zoomScale="85" zoomScaleNormal="85" workbookViewId="0">
      <pane xSplit="5" ySplit="3" topLeftCell="M4" activePane="bottomRight" state="frozen"/>
      <selection pane="bottomRight" activeCell="S9" sqref="S9"/>
      <selection pane="bottomLeft" activeCell="A4" sqref="A4"/>
      <selection pane="topRight" activeCell="F1" sqref="F1"/>
    </sheetView>
  </sheetViews>
  <sheetFormatPr defaultRowHeight="14.45"/>
  <cols>
    <col min="2" max="2" width="32.7109375" style="6" bestFit="1" customWidth="1"/>
    <col min="3" max="3" width="8.7109375" style="7"/>
    <col min="4" max="4" width="32.7109375" style="21" bestFit="1" customWidth="1"/>
    <col min="6" max="6" width="51.7109375" style="24" customWidth="1"/>
    <col min="7" max="7" width="30.42578125" style="26" customWidth="1"/>
    <col min="8" max="8" width="9.28515625" customWidth="1"/>
    <col min="9" max="9" width="22.5703125" customWidth="1"/>
    <col min="10" max="10" width="9.28515625" customWidth="1"/>
    <col min="11" max="11" width="25.140625" customWidth="1"/>
    <col min="12" max="12" width="9.28515625" customWidth="1"/>
    <col min="13" max="13" width="22.5703125" customWidth="1"/>
    <col min="15" max="15" width="31.5703125" customWidth="1"/>
    <col min="17" max="17" width="34.28515625" customWidth="1"/>
    <col min="19" max="19" width="31.5703125" customWidth="1"/>
    <col min="20" max="20" width="0" hidden="1" customWidth="1"/>
    <col min="21" max="21" width="27.28515625" hidden="1" customWidth="1"/>
  </cols>
  <sheetData>
    <row r="1" spans="1:21" ht="15.6" customHeight="1">
      <c r="A1" s="81" t="s">
        <v>41</v>
      </c>
      <c r="B1" s="81"/>
      <c r="C1" s="81"/>
      <c r="D1" s="81"/>
      <c r="E1" s="81"/>
      <c r="F1" s="81"/>
      <c r="G1" s="81"/>
      <c r="H1" s="89" t="s">
        <v>42</v>
      </c>
      <c r="I1" s="89"/>
      <c r="J1" s="89"/>
      <c r="K1" s="89"/>
      <c r="L1" s="89"/>
      <c r="M1" s="89"/>
      <c r="N1" s="89"/>
      <c r="O1" s="89"/>
      <c r="P1" s="89"/>
      <c r="Q1" s="89"/>
      <c r="R1" s="89"/>
      <c r="S1" s="89"/>
    </row>
    <row r="2" spans="1:21" ht="30" customHeight="1">
      <c r="A2" s="87" t="s">
        <v>262</v>
      </c>
      <c r="B2" s="87" t="s">
        <v>22</v>
      </c>
      <c r="C2" s="87" t="s">
        <v>46</v>
      </c>
      <c r="D2" s="87" t="s">
        <v>47</v>
      </c>
      <c r="E2" s="87" t="s">
        <v>48</v>
      </c>
      <c r="F2" s="87" t="s">
        <v>83</v>
      </c>
      <c r="G2" s="87" t="s">
        <v>28</v>
      </c>
      <c r="H2" s="83" t="s">
        <v>50</v>
      </c>
      <c r="I2" s="83"/>
      <c r="J2" s="87" t="s">
        <v>51</v>
      </c>
      <c r="K2" s="87"/>
      <c r="L2" s="83" t="s">
        <v>52</v>
      </c>
      <c r="M2" s="83"/>
      <c r="N2" s="87" t="s">
        <v>53</v>
      </c>
      <c r="O2" s="87"/>
      <c r="P2" s="83" t="s">
        <v>54</v>
      </c>
      <c r="Q2" s="83"/>
      <c r="R2" s="87" t="s">
        <v>55</v>
      </c>
      <c r="S2" s="87"/>
      <c r="T2" s="83" t="s">
        <v>56</v>
      </c>
      <c r="U2" s="83"/>
    </row>
    <row r="3" spans="1:21">
      <c r="A3" s="87"/>
      <c r="B3" s="87"/>
      <c r="C3" s="87"/>
      <c r="D3" s="87"/>
      <c r="E3" s="87"/>
      <c r="F3" s="87"/>
      <c r="G3" s="87"/>
      <c r="H3" s="12" t="s">
        <v>57</v>
      </c>
      <c r="I3" s="12" t="s">
        <v>22</v>
      </c>
      <c r="J3" s="9" t="s">
        <v>57</v>
      </c>
      <c r="K3" s="9" t="s">
        <v>22</v>
      </c>
      <c r="L3" s="12" t="s">
        <v>57</v>
      </c>
      <c r="M3" s="12" t="s">
        <v>22</v>
      </c>
      <c r="N3" s="9" t="s">
        <v>57</v>
      </c>
      <c r="O3" s="9" t="s">
        <v>22</v>
      </c>
      <c r="P3" s="12" t="s">
        <v>57</v>
      </c>
      <c r="Q3" s="12" t="s">
        <v>22</v>
      </c>
      <c r="R3" s="9" t="s">
        <v>57</v>
      </c>
      <c r="S3" s="9" t="s">
        <v>22</v>
      </c>
      <c r="T3" s="12" t="s">
        <v>57</v>
      </c>
      <c r="U3" s="12" t="s">
        <v>22</v>
      </c>
    </row>
    <row r="4" spans="1:21" ht="115.15">
      <c r="A4" s="7" t="s">
        <v>263</v>
      </c>
      <c r="B4" s="64" t="s">
        <v>264</v>
      </c>
      <c r="C4" s="7">
        <v>1</v>
      </c>
      <c r="D4" s="24" t="s">
        <v>188</v>
      </c>
      <c r="E4" s="22" t="s">
        <v>189</v>
      </c>
      <c r="G4" s="25"/>
      <c r="H4" s="2"/>
      <c r="I4" s="25"/>
      <c r="J4" s="2"/>
      <c r="K4" s="25"/>
      <c r="L4" s="2"/>
      <c r="M4" s="25"/>
      <c r="N4" s="2">
        <v>1</v>
      </c>
      <c r="O4" s="25" t="s">
        <v>265</v>
      </c>
      <c r="P4" s="2"/>
      <c r="Q4" s="25"/>
      <c r="R4" s="2"/>
      <c r="S4" s="25"/>
    </row>
    <row r="5" spans="1:21" ht="86.45">
      <c r="A5" s="7" t="s">
        <v>266</v>
      </c>
      <c r="B5" s="6" t="s">
        <v>267</v>
      </c>
      <c r="C5" s="7">
        <v>5</v>
      </c>
      <c r="D5" s="24"/>
      <c r="E5" s="22" t="s">
        <v>133</v>
      </c>
      <c r="G5" s="25"/>
      <c r="H5" s="2"/>
      <c r="I5" s="25"/>
      <c r="J5" s="29"/>
      <c r="K5" s="25"/>
      <c r="L5" s="29"/>
      <c r="M5" s="25"/>
      <c r="N5" s="2">
        <v>5</v>
      </c>
      <c r="O5" s="25" t="s">
        <v>265</v>
      </c>
      <c r="P5" s="29"/>
      <c r="Q5" s="25"/>
      <c r="R5" s="14"/>
      <c r="S5" s="25"/>
    </row>
    <row r="6" spans="1:21" ht="100.9">
      <c r="A6" s="7" t="s">
        <v>268</v>
      </c>
      <c r="B6" s="64" t="s">
        <v>269</v>
      </c>
      <c r="C6" s="7">
        <v>3</v>
      </c>
      <c r="D6" s="24" t="s">
        <v>188</v>
      </c>
      <c r="E6" s="22" t="s">
        <v>189</v>
      </c>
      <c r="H6" s="2"/>
      <c r="I6" s="25"/>
      <c r="J6" s="29"/>
      <c r="K6" s="25"/>
      <c r="L6" s="29"/>
      <c r="M6" s="25"/>
      <c r="N6" s="29">
        <v>2</v>
      </c>
      <c r="O6" s="64" t="s">
        <v>270</v>
      </c>
      <c r="P6" s="29"/>
      <c r="Q6" s="25" t="s">
        <v>271</v>
      </c>
      <c r="R6" s="2">
        <v>3</v>
      </c>
      <c r="S6" s="78" t="s">
        <v>272</v>
      </c>
      <c r="T6">
        <v>2</v>
      </c>
      <c r="U6" s="21" t="s">
        <v>273</v>
      </c>
    </row>
    <row r="7" spans="1:21" ht="72">
      <c r="A7" s="7" t="s">
        <v>274</v>
      </c>
      <c r="B7" s="25" t="s">
        <v>275</v>
      </c>
      <c r="C7" s="7">
        <v>10000</v>
      </c>
      <c r="D7" s="24" t="s">
        <v>276</v>
      </c>
      <c r="E7" s="22" t="s">
        <v>133</v>
      </c>
      <c r="H7" s="2"/>
      <c r="I7" s="25"/>
      <c r="J7" s="2"/>
      <c r="K7" s="25"/>
      <c r="L7" s="29"/>
      <c r="M7" s="25"/>
      <c r="N7" s="7">
        <f>2499+1916+12679</f>
        <v>17094</v>
      </c>
      <c r="O7" s="27" t="s">
        <v>277</v>
      </c>
      <c r="P7" s="2"/>
      <c r="Q7" s="27"/>
      <c r="R7" s="2"/>
      <c r="S7" s="27"/>
      <c r="T7">
        <f>N7</f>
        <v>17094</v>
      </c>
      <c r="U7" s="21" t="str">
        <f>O7</f>
        <v>2499: Twitter following
1916: Facebook likes
12679: Website views</v>
      </c>
    </row>
    <row r="8" spans="1:21">
      <c r="A8" s="7" t="s">
        <v>278</v>
      </c>
      <c r="B8" s="6" t="s">
        <v>279</v>
      </c>
      <c r="C8" s="7">
        <v>1</v>
      </c>
      <c r="D8" s="24" t="s">
        <v>188</v>
      </c>
      <c r="E8" s="22" t="s">
        <v>189</v>
      </c>
      <c r="H8" s="2"/>
      <c r="I8" s="7"/>
      <c r="J8" s="2">
        <v>1</v>
      </c>
      <c r="K8" s="7" t="s">
        <v>280</v>
      </c>
      <c r="L8" s="7"/>
      <c r="M8" s="7"/>
      <c r="N8" s="2"/>
      <c r="O8" s="2"/>
      <c r="P8" s="30"/>
      <c r="Q8" s="2"/>
      <c r="R8" s="2"/>
      <c r="S8" s="30"/>
    </row>
    <row r="9" spans="1:21" ht="28.9">
      <c r="A9" s="7" t="s">
        <v>281</v>
      </c>
      <c r="B9" s="62" t="s">
        <v>282</v>
      </c>
      <c r="D9" s="24" t="s">
        <v>283</v>
      </c>
      <c r="E9" s="22" t="s">
        <v>133</v>
      </c>
      <c r="H9" s="2"/>
      <c r="J9" s="2">
        <v>7500</v>
      </c>
      <c r="K9" t="s">
        <v>284</v>
      </c>
      <c r="L9" s="7"/>
      <c r="N9" s="2">
        <v>8700</v>
      </c>
      <c r="O9" s="24" t="s">
        <v>285</v>
      </c>
      <c r="Q9" s="77" t="s">
        <v>286</v>
      </c>
      <c r="R9" s="71">
        <v>10000</v>
      </c>
      <c r="S9" s="77" t="s">
        <v>286</v>
      </c>
    </row>
    <row r="10" spans="1:21">
      <c r="A10" s="7" t="s">
        <v>287</v>
      </c>
      <c r="B10" s="62"/>
      <c r="D10" s="24"/>
      <c r="E10" s="22"/>
      <c r="H10" s="2"/>
      <c r="J10" s="2"/>
      <c r="L10" s="29"/>
      <c r="N10" s="2"/>
    </row>
    <row r="11" spans="1:21">
      <c r="A11" s="7" t="s">
        <v>288</v>
      </c>
      <c r="B11" s="25"/>
      <c r="C11" s="2"/>
      <c r="D11" s="24"/>
      <c r="H11" s="2"/>
      <c r="J11" s="2"/>
      <c r="L11" s="29"/>
      <c r="N11" s="7"/>
      <c r="O11" s="21"/>
    </row>
    <row r="12" spans="1:21">
      <c r="A12" s="7" t="s">
        <v>289</v>
      </c>
      <c r="B12" s="25"/>
      <c r="C12" s="2"/>
      <c r="D12" s="24"/>
      <c r="E12" s="22"/>
      <c r="G12" s="24"/>
      <c r="H12" s="2"/>
      <c r="J12" s="2"/>
      <c r="L12" s="29"/>
      <c r="N12" s="7"/>
      <c r="O12" s="21"/>
    </row>
    <row r="13" spans="1:21">
      <c r="A13" s="7" t="s">
        <v>290</v>
      </c>
      <c r="B13" s="25"/>
      <c r="C13" s="2"/>
      <c r="D13" s="24"/>
      <c r="E13" s="22"/>
      <c r="G13" s="24"/>
      <c r="H13" s="2"/>
      <c r="J13" s="2"/>
      <c r="L13" s="29"/>
      <c r="N13" s="7"/>
      <c r="O13" s="24"/>
    </row>
    <row r="14" spans="1:21">
      <c r="A14" s="7" t="s">
        <v>291</v>
      </c>
      <c r="B14" s="25"/>
      <c r="C14" s="2"/>
      <c r="D14" s="24"/>
      <c r="E14" s="22"/>
      <c r="G14" s="24"/>
      <c r="H14" s="2"/>
      <c r="J14" s="2"/>
      <c r="L14" s="29"/>
      <c r="N14" s="7"/>
      <c r="O14" s="24"/>
    </row>
    <row r="15" spans="1:21">
      <c r="A15" s="7" t="s">
        <v>292</v>
      </c>
      <c r="B15" s="25"/>
      <c r="C15" s="2"/>
      <c r="D15" s="24"/>
      <c r="E15" s="22"/>
      <c r="H15" s="2"/>
      <c r="J15" s="2"/>
      <c r="L15" s="29"/>
      <c r="N15" s="7"/>
      <c r="O15" s="24"/>
    </row>
    <row r="16" spans="1:21">
      <c r="A16" s="7" t="s">
        <v>293</v>
      </c>
      <c r="B16" s="25"/>
      <c r="C16" s="2"/>
      <c r="D16" s="24"/>
      <c r="E16" s="22"/>
      <c r="H16" s="2"/>
      <c r="J16" s="2"/>
      <c r="L16" s="29"/>
      <c r="N16" s="7"/>
      <c r="O16" s="24"/>
    </row>
    <row r="17" spans="1:15">
      <c r="A17" s="7" t="s">
        <v>294</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6">
    <mergeCell ref="T2:U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topLeftCell="H53" zoomScaleNormal="100" workbookViewId="0">
      <selection activeCell="AE71" sqref="AE71"/>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28515625" customWidth="1"/>
    <col min="19" max="19" width="11.42578125" customWidth="1"/>
    <col min="20" max="20" width="11.28515625" customWidth="1"/>
    <col min="21" max="21" width="1.5703125" customWidth="1"/>
    <col min="25" max="25" width="1.42578125" customWidth="1"/>
    <col min="28" max="28" width="13.5703125" style="7" customWidth="1"/>
    <col min="39" max="39" width="10.5703125" customWidth="1"/>
  </cols>
  <sheetData>
    <row r="1" spans="1:33">
      <c r="A1" s="92" t="s">
        <v>295</v>
      </c>
      <c r="B1" s="92"/>
      <c r="C1" s="92"/>
      <c r="E1" s="92" t="s">
        <v>296</v>
      </c>
      <c r="F1" s="92"/>
      <c r="G1" s="92"/>
      <c r="H1" s="92"/>
      <c r="I1" s="92"/>
      <c r="J1" s="92"/>
      <c r="K1" s="92"/>
      <c r="L1" s="92"/>
      <c r="M1" s="92"/>
      <c r="N1" s="92"/>
      <c r="O1" s="92"/>
      <c r="Q1" s="15"/>
      <c r="R1" s="95" t="s">
        <v>297</v>
      </c>
      <c r="S1" s="95"/>
      <c r="T1" s="95"/>
      <c r="U1" s="95"/>
      <c r="V1" s="95"/>
      <c r="W1" s="95"/>
      <c r="X1" s="95"/>
      <c r="Y1" s="95"/>
      <c r="Z1" s="95"/>
      <c r="AA1" s="95"/>
      <c r="AB1" s="95"/>
      <c r="AC1" s="95"/>
    </row>
    <row r="2" spans="1:33">
      <c r="A2" s="92"/>
      <c r="B2" s="92"/>
      <c r="C2" s="92"/>
      <c r="E2" s="92"/>
      <c r="F2" s="92"/>
      <c r="G2" s="92"/>
      <c r="H2" s="92"/>
      <c r="I2" s="92"/>
      <c r="J2" s="92"/>
      <c r="K2" s="92"/>
      <c r="L2" s="92"/>
      <c r="M2" s="92"/>
      <c r="N2" s="92"/>
      <c r="O2" s="92"/>
      <c r="Q2" s="15"/>
      <c r="R2" s="93" t="s">
        <v>298</v>
      </c>
      <c r="S2" s="93"/>
      <c r="T2" s="93"/>
      <c r="U2" s="15"/>
      <c r="V2" s="93" t="s">
        <v>299</v>
      </c>
      <c r="W2" s="93"/>
      <c r="X2" s="93"/>
      <c r="Y2" s="15"/>
      <c r="Z2" s="94" t="s">
        <v>300</v>
      </c>
      <c r="AA2" s="94"/>
      <c r="AB2" s="94"/>
      <c r="AC2" s="94"/>
    </row>
    <row r="3" spans="1:33" ht="41.45">
      <c r="A3" s="8" t="s">
        <v>301</v>
      </c>
      <c r="B3" s="8" t="s">
        <v>302</v>
      </c>
      <c r="C3" s="8" t="s">
        <v>303</v>
      </c>
      <c r="E3" s="8" t="s">
        <v>262</v>
      </c>
      <c r="F3" s="8" t="s">
        <v>304</v>
      </c>
      <c r="G3" s="8" t="s">
        <v>305</v>
      </c>
      <c r="H3" s="8" t="s">
        <v>306</v>
      </c>
      <c r="I3" s="8" t="s">
        <v>307</v>
      </c>
      <c r="J3" s="8" t="s">
        <v>308</v>
      </c>
      <c r="K3" s="8" t="s">
        <v>309</v>
      </c>
      <c r="L3" s="32" t="s">
        <v>310</v>
      </c>
      <c r="M3" s="8" t="s">
        <v>307</v>
      </c>
      <c r="N3" s="8" t="s">
        <v>309</v>
      </c>
      <c r="O3" s="32" t="s">
        <v>311</v>
      </c>
      <c r="Q3" s="53" t="s">
        <v>48</v>
      </c>
      <c r="R3" s="54" t="s">
        <v>306</v>
      </c>
      <c r="S3" s="54" t="s">
        <v>308</v>
      </c>
      <c r="T3" s="54" t="s">
        <v>309</v>
      </c>
      <c r="U3" s="56"/>
      <c r="V3" s="50" t="s">
        <v>306</v>
      </c>
      <c r="W3" s="50" t="s">
        <v>308</v>
      </c>
      <c r="X3" s="50" t="s">
        <v>309</v>
      </c>
      <c r="Y3" s="15"/>
      <c r="Z3" s="55" t="s">
        <v>312</v>
      </c>
      <c r="AA3" s="52" t="s">
        <v>313</v>
      </c>
      <c r="AB3" s="32" t="s">
        <v>314</v>
      </c>
      <c r="AC3" s="60" t="s">
        <v>315</v>
      </c>
      <c r="AE3" s="60">
        <v>2022</v>
      </c>
      <c r="AF3" s="32" t="s">
        <v>316</v>
      </c>
      <c r="AG3" s="32" t="s">
        <v>317</v>
      </c>
    </row>
    <row r="4" spans="1:33">
      <c r="A4" t="s">
        <v>58</v>
      </c>
      <c r="B4" s="7">
        <f>'Output 1'!A3</f>
        <v>3</v>
      </c>
      <c r="C4" s="7">
        <f>4+B4</f>
        <v>7</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1">
        <f t="shared" ref="AB4:AB35" ca="1" si="2">AA4+Z4</f>
        <v>0</v>
      </c>
      <c r="AC4" s="61">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f>
        <v>0</v>
      </c>
      <c r="AE4">
        <f ca="1">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
+SUMIF(INDIRECT("'Output 7'!$H$4:$H$"&amp;$C$10),Analysis!Q4,INDIRECT("'Output 7'!$w$4:$w$"&amp;$C$10))</f>
        <v>0</v>
      </c>
      <c r="AG4">
        <f>SUMIF('Unplanned Outputs'!$E$4:$E$500,Analysis!Q4,'Unplanned Outputs'!$T$4:$T$500)</f>
        <v>0</v>
      </c>
    </row>
    <row r="5" spans="1:33">
      <c r="A5" t="s">
        <v>91</v>
      </c>
      <c r="B5" s="7">
        <f>'Output 2'!A3</f>
        <v>3</v>
      </c>
      <c r="C5" s="7">
        <f t="shared" ref="C5:C10" si="3">4+B5</f>
        <v>7</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4">H5+J5</f>
        <v>#DIV/0!</v>
      </c>
      <c r="M5" s="4" t="e">
        <f>('Output 1'!S$5)/'Output 1'!$F$5</f>
        <v>#DIV/0!</v>
      </c>
      <c r="N5" s="4" t="e">
        <f>('Output 1'!U$5)/'Output 1'!$F$5</f>
        <v>#DIV/0!</v>
      </c>
      <c r="O5" s="34" t="e">
        <f t="shared" ref="O5" si="5">L5+N5</f>
        <v>#DIV/0!</v>
      </c>
      <c r="Q5" s="31" t="s">
        <v>318</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1">
        <f t="shared" ca="1" si="2"/>
        <v>0</v>
      </c>
      <c r="AC5" s="61">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f>
        <v>0</v>
      </c>
      <c r="AE5">
        <f t="shared" ref="AE5:AE68" ca="1" si="6">SUM(AF5+AG5)</f>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
+SUMIF(INDIRECT("'Output 7'!$H$4:$H$"&amp;$C$10),Analysis!Q5,INDIRECT("'Output 7'!$w$4:$w$"&amp;$C$10))</f>
        <v>0</v>
      </c>
      <c r="AG5">
        <f>SUMIF('Unplanned Outputs'!$E$4:$E$500,Analysis!Q5,'Unplanned Outputs'!$T$4:$T$500)</f>
        <v>0</v>
      </c>
    </row>
    <row r="6" spans="1:33">
      <c r="A6" t="s">
        <v>121</v>
      </c>
      <c r="B6" s="7">
        <f>'Output 3'!A3</f>
        <v>2</v>
      </c>
      <c r="C6" s="7">
        <f t="shared" si="3"/>
        <v>6</v>
      </c>
      <c r="F6" t="str">
        <f>'Output 1'!D6</f>
        <v>O.1.3</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319</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1">
        <f t="shared" ca="1" si="2"/>
        <v>0</v>
      </c>
      <c r="AC6" s="61">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f>
        <v>0</v>
      </c>
      <c r="AE6">
        <f t="shared" ca="1" si="6"/>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
+SUMIF(INDIRECT("'Output 7'!$H$4:$H$"&amp;$C$10),Analysis!Q6,INDIRECT("'Output 7'!$w$4:$w$"&amp;$C$10))</f>
        <v>0</v>
      </c>
      <c r="AG6">
        <f>SUMIF('Unplanned Outputs'!$E$4:$E$500,Analysis!Q6,'Unplanned Outputs'!$T$4:$T$500)</f>
        <v>0</v>
      </c>
    </row>
    <row r="7" spans="1:33">
      <c r="A7" t="s">
        <v>142</v>
      </c>
      <c r="B7" s="7">
        <f>'Output 4'!A3</f>
        <v>2</v>
      </c>
      <c r="C7" s="7">
        <f t="shared" si="3"/>
        <v>6</v>
      </c>
      <c r="F7">
        <f>'Output 1'!D7</f>
        <v>0</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320</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1">
        <f t="shared" ca="1" si="2"/>
        <v>0</v>
      </c>
      <c r="AC7" s="61">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f>
        <v>0</v>
      </c>
      <c r="AE7">
        <f t="shared" ca="1" si="6"/>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
+SUMIF(INDIRECT("'Output 7'!$H$4:$H$"&amp;$C$10),Analysis!Q7,INDIRECT("'Output 7'!$w$4:$w$"&amp;$C$10))</f>
        <v>0</v>
      </c>
      <c r="AG7">
        <f>SUMIF('Unplanned Outputs'!$E$4:$E$500,Analysis!Q7,'Unplanned Outputs'!$T$4:$T$500)</f>
        <v>0</v>
      </c>
    </row>
    <row r="8" spans="1:33">
      <c r="A8" t="s">
        <v>170</v>
      </c>
      <c r="B8" s="7">
        <f>'Output 5'!A3</f>
        <v>5</v>
      </c>
      <c r="C8" s="7">
        <f t="shared" si="3"/>
        <v>9</v>
      </c>
      <c r="E8" t="str">
        <f>'Output 2'!$B$4</f>
        <v>O.2</v>
      </c>
      <c r="F8" t="str">
        <f>'Output 2'!$D$4</f>
        <v>O.2.1</v>
      </c>
      <c r="G8" s="4" t="e">
        <f>'Output 2'!$K$4/'Output 2'!$F$4</f>
        <v>#DIV/0!</v>
      </c>
      <c r="H8" s="4" t="e">
        <f>'Output 2'!M$4/'Output 2'!$F$4</f>
        <v>#DIV/0!</v>
      </c>
      <c r="I8" s="4" t="e">
        <f>('Output 2'!O$4)/'Output 2'!$F$4</f>
        <v>#DIV/0!</v>
      </c>
      <c r="J8" s="4" t="e">
        <f>('Output 2'!Q$4)/'Output 2'!$F$4</f>
        <v>#DIV/0!</v>
      </c>
      <c r="K8" s="4" t="e">
        <f>('Output 1'!U$4)/'Output 1'!$F$4</f>
        <v>#DIV/0!</v>
      </c>
      <c r="L8" s="34" t="e">
        <f>H8+J8</f>
        <v>#DIV/0!</v>
      </c>
      <c r="M8" s="4" t="e">
        <f>('Output 2'!S$4)/'Output 2'!$F$4</f>
        <v>#DIV/0!</v>
      </c>
      <c r="N8" s="4" t="e">
        <f>('Output 2'!U$4)/'Output 2'!$F$4</f>
        <v>#DIV/0!</v>
      </c>
      <c r="O8" s="34" t="e">
        <f>L8+N8</f>
        <v>#DIV/0!</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1">
        <f t="shared" ca="1" si="2"/>
        <v>0</v>
      </c>
      <c r="AC8" s="61">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f>
        <v>0</v>
      </c>
      <c r="AE8">
        <f t="shared" ca="1" si="6"/>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
+SUMIF(INDIRECT("'Output 7'!$H$4:$H$"&amp;$C$10),Analysis!Q8,INDIRECT("'Output 7'!$w$4:$w$"&amp;$C$10))</f>
        <v>0</v>
      </c>
      <c r="AG8">
        <f>SUMIF('Unplanned Outputs'!$E$4:$E$500,Analysis!Q8,'Unplanned Outputs'!$T$4:$T$500)</f>
        <v>0</v>
      </c>
    </row>
    <row r="9" spans="1:33">
      <c r="A9" t="s">
        <v>207</v>
      </c>
      <c r="B9" s="7">
        <f>'Output 6'!A3</f>
        <v>5</v>
      </c>
      <c r="C9" s="7">
        <f t="shared" si="3"/>
        <v>9</v>
      </c>
      <c r="F9" t="str">
        <f>'Output 2'!$D$5</f>
        <v>O.2.2</v>
      </c>
      <c r="G9" s="4" t="e">
        <f>'Output 2'!K$5/'Output 2'!$F$5</f>
        <v>#DIV/0!</v>
      </c>
      <c r="H9" s="4" t="e">
        <f>'Output 2'!M$5/'Output 2'!$F$5</f>
        <v>#DIV/0!</v>
      </c>
      <c r="I9" s="4" t="e">
        <f>('Output 2'!O$5)/'Output 2'!$F$5</f>
        <v>#DIV/0!</v>
      </c>
      <c r="J9" s="4" t="e">
        <f>('Output 2'!Q$5)/'Output 2'!$F$5</f>
        <v>#DIV/0!</v>
      </c>
      <c r="K9" s="4" t="e">
        <f>('Output 1'!U$4)/'Output 1'!$F$4</f>
        <v>#DIV/0!</v>
      </c>
      <c r="L9" s="34" t="e">
        <f t="shared" ref="L9:L25" si="7">H9+J9</f>
        <v>#DIV/0!</v>
      </c>
      <c r="M9" s="4" t="e">
        <f>('Output 2'!S$5)/'Output 2'!$F$5</f>
        <v>#DIV/0!</v>
      </c>
      <c r="N9" s="4" t="e">
        <f>('Output 2'!U$5)/'Output 2'!$F$5</f>
        <v>#DIV/0!</v>
      </c>
      <c r="O9" s="34" t="e">
        <f t="shared" ref="O9:O25" si="8">L9+N9</f>
        <v>#DIV/0!</v>
      </c>
      <c r="Q9" s="31" t="s">
        <v>321</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1">
        <f t="shared" ca="1" si="2"/>
        <v>0</v>
      </c>
      <c r="AC9" s="61">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f>
        <v>0</v>
      </c>
      <c r="AE9">
        <f t="shared" ca="1" si="6"/>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
+SUMIF(INDIRECT("'Output 7'!$H$4:$H$"&amp;$C$10),Analysis!Q9,INDIRECT("'Output 7'!$w$4:$w$"&amp;$C$10))</f>
        <v>0</v>
      </c>
      <c r="AG9">
        <f>SUMIF('Unplanned Outputs'!$E$4:$E$500,Analysis!Q9,'Unplanned Outputs'!$T$4:$T$500)</f>
        <v>0</v>
      </c>
    </row>
    <row r="10" spans="1:33">
      <c r="A10" t="s">
        <v>237</v>
      </c>
      <c r="B10" s="7">
        <f>'Output 7'!A3</f>
        <v>2</v>
      </c>
      <c r="C10" s="7">
        <f t="shared" si="3"/>
        <v>6</v>
      </c>
      <c r="F10" t="str">
        <f>'Output 2'!$D$6</f>
        <v>O.2.3</v>
      </c>
      <c r="G10" s="4" t="e">
        <f>'Output 2'!K$6/'Output 2'!$F$6</f>
        <v>#DIV/0!</v>
      </c>
      <c r="H10" s="4" t="e">
        <f>'Output 2'!M$6/'Output 2'!$F$6</f>
        <v>#DIV/0!</v>
      </c>
      <c r="I10" s="4" t="e">
        <f>('Output 2'!O$6)/'Output 2'!$F$6</f>
        <v>#DIV/0!</v>
      </c>
      <c r="J10" s="4" t="e">
        <f>('Output 2'!Q$6)/'Output 2'!$F$6</f>
        <v>#DIV/0!</v>
      </c>
      <c r="K10" s="4" t="e">
        <f>('Output 1'!U$4)/'Output 1'!$F$4</f>
        <v>#DIV/0!</v>
      </c>
      <c r="L10" s="34" t="e">
        <f t="shared" si="7"/>
        <v>#DIV/0!</v>
      </c>
      <c r="M10" s="4" t="e">
        <f>('Output 2'!S$6)/'Output 2'!$F$6</f>
        <v>#DIV/0!</v>
      </c>
      <c r="N10" s="4" t="e">
        <f>('Output 2'!U$6)/'Output 2'!$F$6</f>
        <v>#DIV/0!</v>
      </c>
      <c r="O10" s="34" t="e">
        <f t="shared" si="8"/>
        <v>#DIV/0!</v>
      </c>
      <c r="Q10" s="31" t="s">
        <v>322</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1">
        <f t="shared" ca="1" si="2"/>
        <v>0</v>
      </c>
      <c r="AC10" s="61">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f>
        <v>0</v>
      </c>
      <c r="AE10">
        <f t="shared" ca="1" si="6"/>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
+SUMIF(INDIRECT("'Output 7'!$H$4:$H$"&amp;$C$10),Analysis!Q10,INDIRECT("'Output 7'!$w$4:$w$"&amp;$C$10))</f>
        <v>0</v>
      </c>
      <c r="AG10">
        <f>SUMIF('Unplanned Outputs'!$E$4:$E$500,Analysis!Q10,'Unplanned Outputs'!$T$4:$T$500)</f>
        <v>0</v>
      </c>
    </row>
    <row r="11" spans="1:33">
      <c r="B11" s="7"/>
      <c r="C11" s="7"/>
      <c r="E11" t="str">
        <f>'Output 3'!$B$4</f>
        <v>O.3</v>
      </c>
      <c r="F11" t="str">
        <f>'Output 3'!$D$4</f>
        <v>O.3.1</v>
      </c>
      <c r="G11" s="4" t="e">
        <f>'Output 3'!$K$4/'Output 3'!$F$4</f>
        <v>#DIV/0!</v>
      </c>
      <c r="H11" s="4" t="e">
        <f>'Output 3'!M$4/'Output 3'!$F$4</f>
        <v>#DIV/0!</v>
      </c>
      <c r="I11" s="4" t="e">
        <f>('Output 3'!Q$4)/'Output 3'!$F$4</f>
        <v>#DIV/0!</v>
      </c>
      <c r="J11" s="4" t="e">
        <f>('Output 3'!#REF!)/'Output 3'!$F$4</f>
        <v>#REF!</v>
      </c>
      <c r="K11" s="4" t="e">
        <f>('Output 1'!U$4)/'Output 1'!$F$4</f>
        <v>#DIV/0!</v>
      </c>
      <c r="L11" s="34" t="e">
        <f t="shared" si="7"/>
        <v>#DIV/0!</v>
      </c>
      <c r="M11" s="4" t="e">
        <f>('Output 3'!S$4)/'Output 3'!$F$4</f>
        <v>#DIV/0!</v>
      </c>
      <c r="N11" s="4" t="e">
        <f>('Output 3'!U$4)/'Output 3'!$F$4</f>
        <v>#DIV/0!</v>
      </c>
      <c r="O11" s="34" t="e">
        <f t="shared" si="8"/>
        <v>#DIV/0!</v>
      </c>
      <c r="Q11" s="31" t="s">
        <v>323</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1">
        <f t="shared" ca="1" si="2"/>
        <v>0</v>
      </c>
      <c r="AC11" s="61">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f>
        <v>0</v>
      </c>
      <c r="AE11">
        <f t="shared" ca="1" si="6"/>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
+SUMIF(INDIRECT("'Output 7'!$H$4:$H$"&amp;$C$10),Analysis!Q11,INDIRECT("'Output 7'!$w$4:$w$"&amp;$C$10))</f>
        <v>0</v>
      </c>
      <c r="AG11">
        <f>SUMIF('Unplanned Outputs'!$E$4:$E$500,Analysis!Q11,'Unplanned Outputs'!$T$4:$T$500)</f>
        <v>0</v>
      </c>
    </row>
    <row r="12" spans="1:33">
      <c r="B12" s="7"/>
      <c r="C12" s="7"/>
      <c r="F12" t="str">
        <f>'Output 3'!$D$5</f>
        <v>O.3.2</v>
      </c>
      <c r="G12" s="4" t="e">
        <f>'Output 3'!K$5/'Output 3'!$F$5</f>
        <v>#DIV/0!</v>
      </c>
      <c r="H12" s="4" t="e">
        <f>'Output 3'!M$5/'Output 3'!$F$5</f>
        <v>#DIV/0!</v>
      </c>
      <c r="I12" s="4" t="e">
        <f>('Output 3'!#REF!)/'Output 3'!$F$5</f>
        <v>#REF!</v>
      </c>
      <c r="J12" s="4" t="e">
        <f>('Output 3'!#REF!)/'Output 3'!$F$5</f>
        <v>#REF!</v>
      </c>
      <c r="K12" s="4" t="e">
        <f>('Output 1'!U$4)/'Output 1'!$F$4</f>
        <v>#DIV/0!</v>
      </c>
      <c r="L12" s="34" t="e">
        <f t="shared" si="7"/>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1">
        <f t="shared" ca="1" si="2"/>
        <v>0</v>
      </c>
      <c r="AC12" s="61">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f>
        <v>0</v>
      </c>
      <c r="AE12">
        <f t="shared" ca="1" si="6"/>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
+SUMIF(INDIRECT("'Output 7'!$H$4:$H$"&amp;$C$10),Analysis!Q12,INDIRECT("'Output 7'!$w$4:$w$"&amp;$C$10))</f>
        <v>0</v>
      </c>
      <c r="AG12">
        <f>SUMIF('Unplanned Outputs'!$E$4:$E$500,Analysis!Q12,'Unplanned Outputs'!$T$4:$T$500)</f>
        <v>0</v>
      </c>
    </row>
    <row r="13" spans="1:33">
      <c r="B13" s="7"/>
      <c r="C13" s="7"/>
      <c r="F13">
        <f>'Output 3'!$D$6</f>
        <v>0</v>
      </c>
      <c r="G13" s="4" t="e">
        <f>'Output 3'!K$6/'Output 3'!$F$6</f>
        <v>#DIV/0!</v>
      </c>
      <c r="H13" s="4" t="e">
        <f>'Output 3'!M$6/'Output 3'!$F$6</f>
        <v>#DIV/0!</v>
      </c>
      <c r="I13" s="4" t="e">
        <f>('Output 3'!O$6)/'Output 3'!$F$6</f>
        <v>#DIV/0!</v>
      </c>
      <c r="J13" s="4" t="e">
        <f>('Output 3'!Q$6)/'Output 3'!$F$6</f>
        <v>#DIV/0!</v>
      </c>
      <c r="K13" s="4" t="e">
        <f>('Output 1'!U$4)/'Output 1'!$F$4</f>
        <v>#DIV/0!</v>
      </c>
      <c r="L13" s="34" t="e">
        <f t="shared" si="7"/>
        <v>#DIV/0!</v>
      </c>
      <c r="M13" s="4" t="e">
        <f>('Output 3'!S$6)/'Output 3'!$F$6</f>
        <v>#DIV/0!</v>
      </c>
      <c r="N13" s="4" t="e">
        <f>('Output 3'!U$6)/'Output 3'!$F$6</f>
        <v>#DIV/0!</v>
      </c>
      <c r="O13" s="34" t="e">
        <f t="shared" si="8"/>
        <v>#DIV/0!</v>
      </c>
      <c r="Q13" s="31" t="s">
        <v>324</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1">
        <f t="shared" ca="1" si="2"/>
        <v>0</v>
      </c>
      <c r="AC13" s="61">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f>
        <v>0</v>
      </c>
      <c r="AE13">
        <f t="shared" ca="1" si="6"/>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
+SUMIF(INDIRECT("'Output 7'!$H$4:$H$"&amp;$C$10),Analysis!Q13,INDIRECT("'Output 7'!$w$4:$w$"&amp;$C$10))</f>
        <v>0</v>
      </c>
      <c r="AG13">
        <f>SUMIF('Unplanned Outputs'!$E$4:$E$500,Analysis!Q13,'Unplanned Outputs'!$T$4:$T$500)</f>
        <v>0</v>
      </c>
    </row>
    <row r="14" spans="1:33">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7"/>
        <v>#DIV/0!</v>
      </c>
      <c r="M14" s="4" t="e">
        <f>('Output 4'!S$4)/'Output 4'!$F$4</f>
        <v>#DIV/0!</v>
      </c>
      <c r="N14" s="4" t="e">
        <f>('Output 4'!U$4)/'Output 4'!$F$4</f>
        <v>#DIV/0!</v>
      </c>
      <c r="O14" s="34" t="e">
        <f t="shared" si="8"/>
        <v>#DIV/0!</v>
      </c>
      <c r="Q14" s="31" t="s">
        <v>325</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0</v>
      </c>
      <c r="AA14" s="38">
        <f t="shared" si="1"/>
        <v>0</v>
      </c>
      <c r="AB14" s="51">
        <f t="shared" ca="1" si="2"/>
        <v>0</v>
      </c>
      <c r="AC14" s="61">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f>
        <v>0</v>
      </c>
      <c r="AE14">
        <f t="shared" ca="1" si="6"/>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
+SUMIF(INDIRECT("'Output 7'!$H$4:$H$"&amp;$C$10),Analysis!Q14,INDIRECT("'Output 7'!$w$4:$w$"&amp;$C$10))</f>
        <v>0</v>
      </c>
      <c r="AG14">
        <f>SUMIF('Unplanned Outputs'!$E$4:$E$500,Analysis!Q14,'Unplanned Outputs'!$T$4:$T$500)</f>
        <v>0</v>
      </c>
    </row>
    <row r="15" spans="1:33">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7"/>
        <v>#DIV/0!</v>
      </c>
      <c r="M15" s="4" t="e">
        <f>('Output 4'!#REF!)/'Output 4'!$F$5</f>
        <v>#REF!</v>
      </c>
      <c r="N15" s="4" t="e">
        <f>('Output 4'!U$5)/'Output 4'!$F$5</f>
        <v>#DIV/0!</v>
      </c>
      <c r="O15" s="34" t="e">
        <f t="shared" si="8"/>
        <v>#DIV/0!</v>
      </c>
      <c r="Q15" s="31" t="s">
        <v>326</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1">
        <f t="shared" ca="1" si="2"/>
        <v>0</v>
      </c>
      <c r="AC15" s="61">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f>
        <v>0</v>
      </c>
      <c r="AE15">
        <f t="shared" ca="1" si="6"/>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
+SUMIF(INDIRECT("'Output 7'!$H$4:$H$"&amp;$C$10),Analysis!Q15,INDIRECT("'Output 7'!$w$4:$w$"&amp;$C$10))</f>
        <v>0</v>
      </c>
      <c r="AG15">
        <f>SUMIF('Unplanned Outputs'!$E$4:$E$500,Analysis!Q15,'Unplanned Outputs'!$T$4:$T$500)</f>
        <v>0</v>
      </c>
    </row>
    <row r="16" spans="1:33">
      <c r="F16">
        <f>'Output 4'!$D$6</f>
        <v>0</v>
      </c>
      <c r="G16" s="4" t="e">
        <f>'Output 4'!K$6/'Output 4'!$F$6</f>
        <v>#DIV/0!</v>
      </c>
      <c r="H16" s="4" t="e">
        <f>'Output 4'!M$6/'Output 4'!$F$6</f>
        <v>#DIV/0!</v>
      </c>
      <c r="I16" s="4" t="e">
        <f>('Output 4'!O$6)/'Output 4'!$F$6</f>
        <v>#DIV/0!</v>
      </c>
      <c r="J16" s="4" t="e">
        <f>('Output 4'!Q$6)/'Output 4'!$F$6</f>
        <v>#DIV/0!</v>
      </c>
      <c r="K16" s="4" t="e">
        <f>('Output 1'!U$4)/'Output 1'!$F$4</f>
        <v>#DIV/0!</v>
      </c>
      <c r="L16" s="34" t="e">
        <f t="shared" si="7"/>
        <v>#DIV/0!</v>
      </c>
      <c r="M16" s="4" t="e">
        <f>('Output 4'!S$6)/'Output 4'!$F$6</f>
        <v>#DIV/0!</v>
      </c>
      <c r="N16" s="4" t="e">
        <f>('Output 4'!U$6)/'Output 4'!$F$6</f>
        <v>#DIV/0!</v>
      </c>
      <c r="O16" s="34" t="e">
        <f t="shared" si="8"/>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1">
        <f t="shared" ca="1" si="2"/>
        <v>0</v>
      </c>
      <c r="AC16" s="61">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f>
        <v>0</v>
      </c>
      <c r="AE16">
        <f t="shared" ca="1" si="6"/>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
+SUMIF(INDIRECT("'Output 7'!$H$4:$H$"&amp;$C$10),Analysis!Q16,INDIRECT("'Output 7'!$w$4:$w$"&amp;$C$10))</f>
        <v>0</v>
      </c>
      <c r="AG16">
        <f>SUMIF('Unplanned Outputs'!$E$4:$E$500,Analysis!Q16,'Unplanned Outputs'!$T$4:$T$500)</f>
        <v>0</v>
      </c>
    </row>
    <row r="17" spans="1:33">
      <c r="E17" t="str">
        <f>'Output 5'!$B$4</f>
        <v>O.5</v>
      </c>
      <c r="F17" t="str">
        <f>'Output 5'!$D$4</f>
        <v>O.5.1</v>
      </c>
      <c r="G17" s="4" t="e">
        <f>'Output 5'!$K$4/'Output 5'!$F$4</f>
        <v>#DIV/0!</v>
      </c>
      <c r="H17" s="4" t="e">
        <f>'Output 5'!M$4/'Output 5'!$F$4</f>
        <v>#DIV/0!</v>
      </c>
      <c r="I17" s="4" t="e">
        <f>('Output 5'!O$4)/'Output 5'!$F$4</f>
        <v>#DIV/0!</v>
      </c>
      <c r="J17" s="4" t="e">
        <f>('Output 5'!Q$4)/'Output 5'!$F$4</f>
        <v>#DIV/0!</v>
      </c>
      <c r="K17" s="4" t="e">
        <f>('Output 1'!U$4)/'Output 1'!$F$4</f>
        <v>#DIV/0!</v>
      </c>
      <c r="L17" s="34" t="e">
        <f t="shared" si="7"/>
        <v>#DIV/0!</v>
      </c>
      <c r="M17" s="4" t="e">
        <f>('Output 5'!S$4)/'Output 5'!$F$4</f>
        <v>#DIV/0!</v>
      </c>
      <c r="N17" s="4" t="e">
        <f>('Output 5'!U$4)/'Output 5'!$F$4</f>
        <v>#DIV/0!</v>
      </c>
      <c r="O17" s="34" t="e">
        <f t="shared" si="8"/>
        <v>#DIV/0!</v>
      </c>
      <c r="Q17" s="31" t="s">
        <v>327</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0</v>
      </c>
      <c r="AA17" s="38">
        <f t="shared" si="1"/>
        <v>0</v>
      </c>
      <c r="AB17" s="51">
        <f t="shared" ca="1" si="2"/>
        <v>0</v>
      </c>
      <c r="AC17" s="61">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f>
        <v>0</v>
      </c>
      <c r="AE17">
        <f t="shared" ca="1" si="6"/>
        <v>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
+SUMIF(INDIRECT("'Output 7'!$H$4:$H$"&amp;$C$10),Analysis!Q17,INDIRECT("'Output 7'!$w$4:$w$"&amp;$C$10))</f>
        <v>0</v>
      </c>
      <c r="AG17">
        <f>SUMIF('Unplanned Outputs'!$E$4:$E$500,Analysis!Q17,'Unplanned Outputs'!$T$4:$T$500)</f>
        <v>0</v>
      </c>
    </row>
    <row r="18" spans="1:33">
      <c r="F18" t="str">
        <f>'Output 5'!$D$5</f>
        <v>O.5.2</v>
      </c>
      <c r="G18" s="4" t="e">
        <f>'Output 5'!K$5/'Output 5'!$F$5</f>
        <v>#DIV/0!</v>
      </c>
      <c r="H18" s="4" t="e">
        <f>'Output 5'!M$5/'Output 5'!$F$5</f>
        <v>#DIV/0!</v>
      </c>
      <c r="I18" s="4" t="e">
        <f>('Output 5'!O$5)/'Output 5'!$F$5</f>
        <v>#DIV/0!</v>
      </c>
      <c r="J18" s="4" t="e">
        <f>('Output 5'!Q$5)/'Output 5'!$F$5</f>
        <v>#DIV/0!</v>
      </c>
      <c r="K18" s="4" t="e">
        <f>('Output 1'!U$4)/'Output 1'!$F$4</f>
        <v>#DIV/0!</v>
      </c>
      <c r="L18" s="34" t="e">
        <f t="shared" si="7"/>
        <v>#DIV/0!</v>
      </c>
      <c r="M18" s="4" t="e">
        <f>('Output 5'!S$5)/'Output 5'!$F$5</f>
        <v>#DIV/0!</v>
      </c>
      <c r="N18" s="4" t="e">
        <f>('Output 5'!U$5)/'Output 5'!$F$5</f>
        <v>#DIV/0!</v>
      </c>
      <c r="O18" s="34" t="e">
        <f t="shared" si="8"/>
        <v>#DIV/0!</v>
      </c>
      <c r="Q18" s="31" t="s">
        <v>107</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1">
        <f t="shared" ca="1" si="2"/>
        <v>0</v>
      </c>
      <c r="AC18" s="61">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f>
        <v>0</v>
      </c>
      <c r="AE18">
        <f t="shared" ca="1" si="6"/>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
+SUMIF(INDIRECT("'Output 7'!$H$4:$H$"&amp;$C$10),Analysis!Q18,INDIRECT("'Output 7'!$w$4:$w$"&amp;$C$10))</f>
        <v>0</v>
      </c>
      <c r="AG18">
        <f>SUMIF('Unplanned Outputs'!$E$4:$E$500,Analysis!Q18,'Unplanned Outputs'!$T$4:$T$500)</f>
        <v>0</v>
      </c>
    </row>
    <row r="19" spans="1:33">
      <c r="F19" t="str">
        <f>'Output 5'!$D$6</f>
        <v>O.5.3</v>
      </c>
      <c r="G19" s="4" t="e">
        <f>'Output 5'!K$6/'Output 5'!$F$6</f>
        <v>#DIV/0!</v>
      </c>
      <c r="H19" s="4" t="e">
        <f>'Output 5'!M$6/'Output 5'!$F$6</f>
        <v>#DIV/0!</v>
      </c>
      <c r="I19" s="4" t="e">
        <f>('Output 5'!O$6)/'Output 5'!$F$6</f>
        <v>#DIV/0!</v>
      </c>
      <c r="J19" s="4" t="e">
        <f>('Output 5'!Q$6)/'Output 5'!$F$6</f>
        <v>#DIV/0!</v>
      </c>
      <c r="K19" s="4" t="e">
        <f>('Output 1'!U$4)/'Output 1'!$F$4</f>
        <v>#DIV/0!</v>
      </c>
      <c r="L19" s="34" t="e">
        <f t="shared" si="7"/>
        <v>#DIV/0!</v>
      </c>
      <c r="M19" s="4" t="e">
        <f>('Output 5'!S$6)/'Output 5'!$F$6</f>
        <v>#DIV/0!</v>
      </c>
      <c r="N19" s="4" t="e">
        <f>('Output 5'!U$6)/'Output 5'!$F$6</f>
        <v>#DIV/0!</v>
      </c>
      <c r="O19" s="34" t="e">
        <f t="shared" si="8"/>
        <v>#DIV/0!</v>
      </c>
      <c r="Q19" s="31" t="s">
        <v>328</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1">
        <f t="shared" ca="1" si="2"/>
        <v>0</v>
      </c>
      <c r="AC19" s="61">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f>
        <v>0</v>
      </c>
      <c r="AE19">
        <f t="shared" ca="1" si="6"/>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
+SUMIF(INDIRECT("'Output 7'!$H$4:$H$"&amp;$C$10),Analysis!Q19,INDIRECT("'Output 7'!$w$4:$w$"&amp;$C$10))</f>
        <v>0</v>
      </c>
      <c r="AG19">
        <f>SUMIF('Unplanned Outputs'!$E$4:$E$500,Analysis!Q19,'Unplanned Outputs'!$T$4:$T$500)</f>
        <v>0</v>
      </c>
    </row>
    <row r="20" spans="1:33">
      <c r="A20" t="s">
        <v>329</v>
      </c>
      <c r="B20" s="7">
        <f>COUNTIF(B4:B18,"&lt;&gt;")</f>
        <v>7</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7"/>
        <v>#DIV/0!</v>
      </c>
      <c r="M20" s="4" t="e">
        <f>('Output 6'!S$4)/'Output 6'!$F$4</f>
        <v>#DIV/0!</v>
      </c>
      <c r="N20" s="4" t="e">
        <f>('Output 6'!U$4)/'Output 6'!$F$4</f>
        <v>#DIV/0!</v>
      </c>
      <c r="O20" s="34" t="e">
        <f t="shared" si="8"/>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1">
        <f t="shared" ca="1" si="2"/>
        <v>0</v>
      </c>
      <c r="AC20" s="61">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f>
        <v>0</v>
      </c>
      <c r="AE20">
        <f t="shared" ca="1" si="6"/>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
+SUMIF(INDIRECT("'Output 7'!$H$4:$H$"&amp;$C$10),Analysis!Q20,INDIRECT("'Output 7'!$w$4:$w$"&amp;$C$10))</f>
        <v>0</v>
      </c>
      <c r="AG20">
        <f>SUMIF('Unplanned Outputs'!$E$4:$E$500,Analysis!Q20,'Unplanned Outputs'!$T$4:$T$500)</f>
        <v>0</v>
      </c>
    </row>
    <row r="21" spans="1:33">
      <c r="F21" t="str">
        <f>'Output 6'!$D$5</f>
        <v>O.6.2</v>
      </c>
      <c r="G21" s="4" t="e">
        <f>'Output 6'!K$5/'Output 6'!$F$5</f>
        <v>#DIV/0!</v>
      </c>
      <c r="H21" s="4" t="e">
        <f>'Output 6'!M$5/'Output 6'!$F$5</f>
        <v>#DIV/0!</v>
      </c>
      <c r="I21" s="4" t="e">
        <f>('Output 6'!O$5)/'Output 6'!$F$5</f>
        <v>#DIV/0!</v>
      </c>
      <c r="J21" s="4" t="e">
        <f>('Output 6'!Q$5)/'Output 6'!$F$5</f>
        <v>#DIV/0!</v>
      </c>
      <c r="K21" s="4" t="e">
        <f>('Output 1'!U$4)/'Output 1'!$F$4</f>
        <v>#DIV/0!</v>
      </c>
      <c r="L21" s="34" t="e">
        <f t="shared" si="7"/>
        <v>#DIV/0!</v>
      </c>
      <c r="M21" s="4" t="e">
        <f>('Output 6'!S$5)/'Output 6'!$F$5</f>
        <v>#DIV/0!</v>
      </c>
      <c r="N21" s="4" t="e">
        <f>('Output 6'!U$5)/'Output 6'!$F$5</f>
        <v>#DIV/0!</v>
      </c>
      <c r="O21" s="34" t="e">
        <f t="shared" si="8"/>
        <v>#DIV/0!</v>
      </c>
      <c r="Q21" s="31" t="s">
        <v>330</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0</v>
      </c>
      <c r="AA21" s="38">
        <f t="shared" si="1"/>
        <v>0</v>
      </c>
      <c r="AB21" s="51">
        <f t="shared" ca="1" si="2"/>
        <v>0</v>
      </c>
      <c r="AC21" s="61">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f>
        <v>0</v>
      </c>
      <c r="AE21">
        <f t="shared" ca="1" si="6"/>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
+SUMIF(INDIRECT("'Output 7'!$H$4:$H$"&amp;$C$10),Analysis!Q21,INDIRECT("'Output 7'!$w$4:$w$"&amp;$C$10))</f>
        <v>0</v>
      </c>
      <c r="AG21">
        <f>SUMIF('Unplanned Outputs'!$E$4:$E$500,Analysis!Q21,'Unplanned Outputs'!$T$4:$T$500)</f>
        <v>0</v>
      </c>
    </row>
    <row r="22" spans="1:33">
      <c r="F22" t="str">
        <f>'Output 6'!$D$6</f>
        <v>O.6.3</v>
      </c>
      <c r="G22" s="4" t="e">
        <f>'Output 6'!K$6/'Output 6'!$F$6</f>
        <v>#DIV/0!</v>
      </c>
      <c r="H22" s="4" t="e">
        <f>'Output 6'!M$6/'Output 6'!$F$6</f>
        <v>#DIV/0!</v>
      </c>
      <c r="I22" s="4" t="e">
        <f>('Output 6'!O$6)/'Output 6'!$F$6</f>
        <v>#DIV/0!</v>
      </c>
      <c r="J22" s="4" t="e">
        <f>('Output 6'!Q$6)/'Output 6'!$F$6</f>
        <v>#DIV/0!</v>
      </c>
      <c r="K22" s="4" t="e">
        <f>('Output 1'!U$4)/'Output 1'!$F$4</f>
        <v>#DIV/0!</v>
      </c>
      <c r="L22" s="34" t="e">
        <f t="shared" si="7"/>
        <v>#DIV/0!</v>
      </c>
      <c r="M22" s="4" t="e">
        <f>('Output 6'!S$6)/'Output 6'!$F$6</f>
        <v>#DIV/0!</v>
      </c>
      <c r="N22" s="4" t="e">
        <f>('Output 6'!U$6)/'Output 6'!$F$6</f>
        <v>#DIV/0!</v>
      </c>
      <c r="O22" s="34" t="e">
        <f t="shared" si="8"/>
        <v>#DIV/0!</v>
      </c>
      <c r="Q22" s="31" t="s">
        <v>331</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1">
        <f t="shared" ca="1" si="2"/>
        <v>0</v>
      </c>
      <c r="AC22" s="61">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f>
        <v>0</v>
      </c>
      <c r="AE22">
        <f t="shared" ca="1" si="6"/>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
+SUMIF(INDIRECT("'Output 7'!$H$4:$H$"&amp;$C$10),Analysis!Q22,INDIRECT("'Output 7'!$w$4:$w$"&amp;$C$10))</f>
        <v>0</v>
      </c>
      <c r="AG22">
        <f>SUMIF('Unplanned Outputs'!$E$4:$E$500,Analysis!Q22,'Unplanned Outputs'!$T$4:$T$500)</f>
        <v>0</v>
      </c>
    </row>
    <row r="23" spans="1:33">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4" t="e">
        <f t="shared" si="7"/>
        <v>#DIV/0!</v>
      </c>
      <c r="M23" s="4" t="e">
        <f>('Output 7'!S$5)/'Output 7'!$F$4</f>
        <v>#DIV/0!</v>
      </c>
      <c r="N23" s="4" t="e">
        <f>('Output 7'!U$4)/'Output 7'!$F$4</f>
        <v>#DIV/0!</v>
      </c>
      <c r="O23" s="34" t="e">
        <f t="shared" si="8"/>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1">
        <f t="shared" ca="1" si="2"/>
        <v>0</v>
      </c>
      <c r="AC23" s="61">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f>
        <v>0</v>
      </c>
      <c r="AE23">
        <f t="shared" ca="1" si="6"/>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
+SUMIF(INDIRECT("'Output 7'!$H$4:$H$"&amp;$C$10),Analysis!Q23,INDIRECT("'Output 7'!$w$4:$w$"&amp;$C$10))</f>
        <v>0</v>
      </c>
      <c r="AG23">
        <f>SUMIF('Unplanned Outputs'!$E$4:$E$500,Analysis!Q23,'Unplanned Outputs'!$T$4:$T$500)</f>
        <v>0</v>
      </c>
    </row>
    <row r="24" spans="1:33">
      <c r="F24" t="str">
        <f>'Output 7'!$D$5</f>
        <v>O.7.2</v>
      </c>
      <c r="G24" s="4">
        <f>'Output 7'!K$5/'Output 7'!$F$5</f>
        <v>0</v>
      </c>
      <c r="H24" s="4">
        <f>'Output 7'!M$5/'Output 7'!$F$5</f>
        <v>0</v>
      </c>
      <c r="I24" s="4">
        <f>('Output 7'!O$5)/'Output 7'!$F$5</f>
        <v>0</v>
      </c>
      <c r="J24" s="4" t="e">
        <f>('Output 7'!#REF!)/'Output 7'!$F$5</f>
        <v>#REF!</v>
      </c>
      <c r="K24" s="4" t="e">
        <f>('Output 1'!U$4)/'Output 1'!$F$4</f>
        <v>#DIV/0!</v>
      </c>
      <c r="L24" s="34" t="e">
        <f t="shared" si="7"/>
        <v>#REF!</v>
      </c>
      <c r="M24" s="4" t="e">
        <f>('Output 7'!#REF!)/'Output 7'!$F$5</f>
        <v>#REF!</v>
      </c>
      <c r="N24" s="4">
        <f>('Output 7'!Q$5)/'Output 7'!$F$5</f>
        <v>1</v>
      </c>
      <c r="O24" s="34" t="e">
        <f t="shared" si="8"/>
        <v>#REF!</v>
      </c>
      <c r="Q24" s="31" t="s">
        <v>332</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0</v>
      </c>
      <c r="AA24" s="38">
        <f t="shared" si="1"/>
        <v>0</v>
      </c>
      <c r="AB24" s="51">
        <f t="shared" ca="1" si="2"/>
        <v>0</v>
      </c>
      <c r="AC24" s="61">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f>
        <v>0</v>
      </c>
      <c r="AE24">
        <f t="shared" ca="1" si="6"/>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
+SUMIF(INDIRECT("'Output 7'!$H$4:$H$"&amp;$C$10),Analysis!Q24,INDIRECT("'Output 7'!$w$4:$w$"&amp;$C$10))</f>
        <v>0</v>
      </c>
      <c r="AG24">
        <f>SUMIF('Unplanned Outputs'!$E$4:$E$500,Analysis!Q24,'Unplanned Outputs'!$T$4:$T$500)</f>
        <v>0</v>
      </c>
    </row>
    <row r="25" spans="1:33">
      <c r="F25">
        <f>'Output 7'!$D$6</f>
        <v>0</v>
      </c>
      <c r="G25" s="4" t="e">
        <f>'Output 7'!K$6/'Output 7'!$F$6</f>
        <v>#DIV/0!</v>
      </c>
      <c r="H25" s="4" t="e">
        <f>'Output 7'!M$6/'Output 7'!$F$6</f>
        <v>#DIV/0!</v>
      </c>
      <c r="I25" s="4" t="e">
        <f>('Output 7'!O$6)/'Output 7'!$F$6</f>
        <v>#DIV/0!</v>
      </c>
      <c r="J25" s="4" t="e">
        <f>('Output 7'!Q$6)/'Output 7'!$F$6</f>
        <v>#DIV/0!</v>
      </c>
      <c r="K25" s="4" t="e">
        <f>('Output 1'!U$4)/'Output 1'!$F$4</f>
        <v>#DIV/0!</v>
      </c>
      <c r="L25" s="34" t="e">
        <f t="shared" si="7"/>
        <v>#DIV/0!</v>
      </c>
      <c r="M25" s="4" t="e">
        <f>('Output 7'!S$6)/'Output 7'!$F$6</f>
        <v>#DIV/0!</v>
      </c>
      <c r="N25" s="4" t="e">
        <f>('Output 7'!U$6)/'Output 7'!$F$6</f>
        <v>#DIV/0!</v>
      </c>
      <c r="O25" s="34" t="e">
        <f t="shared" si="8"/>
        <v>#DIV/0!</v>
      </c>
      <c r="Q25" s="31" t="s">
        <v>333</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1">
        <f t="shared" ca="1" si="2"/>
        <v>0</v>
      </c>
      <c r="AC25" s="61">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f>
        <v>0</v>
      </c>
      <c r="AE25">
        <f t="shared" ca="1" si="6"/>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
+SUMIF(INDIRECT("'Output 7'!$H$4:$H$"&amp;$C$10),Analysis!Q25,INDIRECT("'Output 7'!$w$4:$w$"&amp;$C$10))</f>
        <v>0</v>
      </c>
      <c r="AG25">
        <f>SUMIF('Unplanned Outputs'!$E$4:$E$500,Analysis!Q25,'Unplanned Outputs'!$T$4:$T$500)</f>
        <v>0</v>
      </c>
    </row>
    <row r="26" spans="1:33">
      <c r="G26" s="4"/>
      <c r="H26" s="4"/>
      <c r="I26" s="4"/>
      <c r="J26" s="4"/>
      <c r="K26" s="4"/>
      <c r="L26" s="34"/>
      <c r="M26" s="4" t="e">
        <f>(#REF!)/#REF!</f>
        <v>#REF!</v>
      </c>
      <c r="N26" s="4" t="e">
        <f>(#REF!)/#REF!</f>
        <v>#REF!</v>
      </c>
      <c r="O26" s="34" t="e">
        <f>#REF!+N26</f>
        <v>#REF!</v>
      </c>
      <c r="Q26" s="31" t="s">
        <v>334</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1">
        <f t="shared" ca="1" si="2"/>
        <v>0</v>
      </c>
      <c r="AC26" s="61">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f>
        <v>0</v>
      </c>
      <c r="AE26">
        <f t="shared" ca="1" si="6"/>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
+SUMIF(INDIRECT("'Output 7'!$H$4:$H$"&amp;$C$10),Analysis!Q26,INDIRECT("'Output 7'!$w$4:$w$"&amp;$C$10))</f>
        <v>0</v>
      </c>
      <c r="AG26">
        <f>SUMIF('Unplanned Outputs'!$E$4:$E$500,Analysis!Q26,'Unplanned Outputs'!$T$4:$T$500)</f>
        <v>0</v>
      </c>
    </row>
    <row r="27" spans="1:33">
      <c r="G27" s="4"/>
      <c r="H27" s="4"/>
      <c r="I27" s="4"/>
      <c r="J27" s="4"/>
      <c r="K27" s="4"/>
      <c r="L27" s="34"/>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1">
        <f t="shared" ca="1" si="2"/>
        <v>0</v>
      </c>
      <c r="AC27" s="61">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f>
        <v>0</v>
      </c>
      <c r="AE27">
        <f t="shared" ca="1" si="6"/>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
+SUMIF(INDIRECT("'Output 7'!$H$4:$H$"&amp;$C$10),Analysis!Q27,INDIRECT("'Output 7'!$w$4:$w$"&amp;$C$10))</f>
        <v>0</v>
      </c>
      <c r="AG27">
        <f>SUMIF('Unplanned Outputs'!$E$4:$E$500,Analysis!Q27,'Unplanned Outputs'!$T$4:$T$500)</f>
        <v>0</v>
      </c>
    </row>
    <row r="28" spans="1:33">
      <c r="G28" s="4"/>
      <c r="H28" s="4"/>
      <c r="I28" s="4"/>
      <c r="J28" s="4"/>
      <c r="K28" s="4"/>
      <c r="L28" s="34"/>
      <c r="M28" s="4" t="e">
        <f>(#REF!)/#REF!</f>
        <v>#REF!</v>
      </c>
      <c r="N28" s="4" t="e">
        <f>(#REF!)/#REF!</f>
        <v>#REF!</v>
      </c>
      <c r="O28" s="34" t="e">
        <f>#REF!+N28</f>
        <v>#REF!</v>
      </c>
      <c r="Q28" s="31" t="s">
        <v>335</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1">
        <f t="shared" ca="1" si="2"/>
        <v>0</v>
      </c>
      <c r="AC28" s="61">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f>
        <v>0</v>
      </c>
      <c r="AE28">
        <f t="shared" ca="1" si="6"/>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
+SUMIF(INDIRECT("'Output 7'!$H$4:$H$"&amp;$C$10),Analysis!Q28,INDIRECT("'Output 7'!$w$4:$w$"&amp;$C$10))</f>
        <v>0</v>
      </c>
      <c r="AG28">
        <f>SUMIF('Unplanned Outputs'!$E$4:$E$500,Analysis!Q28,'Unplanned Outputs'!$T$4:$T$500)</f>
        <v>0</v>
      </c>
    </row>
    <row r="29" spans="1:33">
      <c r="G29" s="4"/>
      <c r="H29" s="4"/>
      <c r="I29" s="4"/>
      <c r="J29" s="4"/>
      <c r="K29" s="4"/>
      <c r="L29" s="34"/>
      <c r="M29" s="4" t="e">
        <f>(#REF!)/#REF!</f>
        <v>#REF!</v>
      </c>
      <c r="N29" s="4" t="e">
        <f>(#REF!)/#REF!</f>
        <v>#REF!</v>
      </c>
      <c r="O29" s="34" t="e">
        <f t="shared" ref="O29:O34" si="9">L26+N29</f>
        <v>#REF!</v>
      </c>
      <c r="Q29" s="31" t="s">
        <v>336</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1">
        <f t="shared" ca="1" si="2"/>
        <v>0</v>
      </c>
      <c r="AC29" s="61">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f>
        <v>0</v>
      </c>
      <c r="AE29">
        <f t="shared" ca="1" si="6"/>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
+SUMIF(INDIRECT("'Output 7'!$H$4:$H$"&amp;$C$10),Analysis!Q29,INDIRECT("'Output 7'!$w$4:$w$"&amp;$C$10))</f>
        <v>0</v>
      </c>
      <c r="AG29">
        <f>SUMIF('Unplanned Outputs'!$E$4:$E$500,Analysis!Q29,'Unplanned Outputs'!$T$4:$T$500)</f>
        <v>0</v>
      </c>
    </row>
    <row r="30" spans="1:33">
      <c r="G30" s="4"/>
      <c r="H30" s="4"/>
      <c r="I30" s="4"/>
      <c r="J30" s="4"/>
      <c r="K30" s="4"/>
      <c r="L30" s="34"/>
      <c r="M30" s="4" t="e">
        <f>(#REF!)/#REF!</f>
        <v>#REF!</v>
      </c>
      <c r="N30" s="4" t="e">
        <f>(#REF!)/#REF!</f>
        <v>#REF!</v>
      </c>
      <c r="O30" s="34" t="e">
        <f t="shared" si="9"/>
        <v>#REF!</v>
      </c>
      <c r="Q30" s="31" t="s">
        <v>337</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1">
        <f t="shared" ca="1" si="2"/>
        <v>0</v>
      </c>
      <c r="AC30" s="61">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f>
        <v>0</v>
      </c>
      <c r="AE30">
        <f t="shared" ca="1" si="6"/>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
+SUMIF(INDIRECT("'Output 7'!$H$4:$H$"&amp;$C$10),Analysis!Q30,INDIRECT("'Output 7'!$w$4:$w$"&amp;$C$10))</f>
        <v>0</v>
      </c>
      <c r="AG30">
        <f>SUMIF('Unplanned Outputs'!$E$4:$E$500,Analysis!Q30,'Unplanned Outputs'!$T$4:$T$500)</f>
        <v>0</v>
      </c>
    </row>
    <row r="31" spans="1:33">
      <c r="G31" s="4"/>
      <c r="H31" s="4"/>
      <c r="I31" s="4"/>
      <c r="J31" s="4"/>
      <c r="K31" s="4"/>
      <c r="L31" s="34"/>
      <c r="M31" s="4" t="e">
        <f>(#REF!)/#REF!</f>
        <v>#REF!</v>
      </c>
      <c r="N31" s="4" t="e">
        <f>(#REF!)/#REF!</f>
        <v>#REF!</v>
      </c>
      <c r="O31" s="34" t="e">
        <f t="shared" si="9"/>
        <v>#REF!</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1">
        <f t="shared" ca="1" si="2"/>
        <v>0</v>
      </c>
      <c r="AC31" s="61">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f>
        <v>0</v>
      </c>
      <c r="AE31">
        <f t="shared" ca="1" si="6"/>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
+SUMIF(INDIRECT("'Output 7'!$H$4:$H$"&amp;$C$10),Analysis!Q31,INDIRECT("'Output 7'!$w$4:$w$"&amp;$C$10))</f>
        <v>0</v>
      </c>
      <c r="AG31">
        <f>SUMIF('Unplanned Outputs'!$E$4:$E$500,Analysis!Q31,'Unplanned Outputs'!$T$4:$T$500)</f>
        <v>0</v>
      </c>
    </row>
    <row r="32" spans="1:33">
      <c r="G32" s="4"/>
      <c r="H32" s="4"/>
      <c r="I32" s="4"/>
      <c r="J32" s="4"/>
      <c r="K32" s="4"/>
      <c r="L32" s="34"/>
      <c r="M32" s="4" t="e">
        <f>(#REF!)/#REF!</f>
        <v>#REF!</v>
      </c>
      <c r="N32" s="4" t="e">
        <f>(#REF!)/#REF!</f>
        <v>#REF!</v>
      </c>
      <c r="O32" s="34" t="e">
        <f t="shared" si="9"/>
        <v>#REF!</v>
      </c>
      <c r="Q32" s="31" t="s">
        <v>338</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f>
        <v>0</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f>
        <v>0</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0</v>
      </c>
      <c r="AA32" s="38">
        <f t="shared" si="1"/>
        <v>0</v>
      </c>
      <c r="AB32" s="51">
        <f t="shared" ca="1" si="2"/>
        <v>0</v>
      </c>
      <c r="AC32" s="61">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f>
        <v>0</v>
      </c>
      <c r="AE32">
        <f t="shared" ca="1" si="6"/>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
+SUMIF(INDIRECT("'Output 7'!$H$4:$H$"&amp;$C$10),Analysis!Q32,INDIRECT("'Output 7'!$w$4:$w$"&amp;$C$10))</f>
        <v>0</v>
      </c>
      <c r="AG32">
        <f>SUMIF('Unplanned Outputs'!$E$4:$E$500,Analysis!Q32,'Unplanned Outputs'!$T$4:$T$500)</f>
        <v>0</v>
      </c>
    </row>
    <row r="33" spans="7:33">
      <c r="G33" s="4"/>
      <c r="H33" s="4"/>
      <c r="I33" s="4"/>
      <c r="J33" s="4"/>
      <c r="K33" s="4"/>
      <c r="L33" s="34"/>
      <c r="M33" s="4" t="e">
        <f>(#REF!)/#REF!</f>
        <v>#REF!</v>
      </c>
      <c r="N33" s="4" t="e">
        <f>(#REF!)/#REF!</f>
        <v>#REF!</v>
      </c>
      <c r="O33" s="34" t="e">
        <f t="shared" si="9"/>
        <v>#REF!</v>
      </c>
      <c r="Q33" s="31" t="s">
        <v>339</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1">
        <f t="shared" ca="1" si="2"/>
        <v>0</v>
      </c>
      <c r="AC33" s="61">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f>
        <v>0</v>
      </c>
      <c r="AE33">
        <f t="shared" ca="1" si="6"/>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
+SUMIF(INDIRECT("'Output 7'!$H$4:$H$"&amp;$C$10),Analysis!Q33,INDIRECT("'Output 7'!$w$4:$w$"&amp;$C$10))</f>
        <v>0</v>
      </c>
      <c r="AG33">
        <f>SUMIF('Unplanned Outputs'!$E$4:$E$500,Analysis!Q33,'Unplanned Outputs'!$T$4:$T$500)</f>
        <v>0</v>
      </c>
    </row>
    <row r="34" spans="7:33">
      <c r="G34" s="4"/>
      <c r="H34" s="4"/>
      <c r="I34" s="4"/>
      <c r="J34" s="4"/>
      <c r="K34" s="4"/>
      <c r="L34" s="34"/>
      <c r="M34" s="4" t="e">
        <f>(#REF!)/#REF!</f>
        <v>#REF!</v>
      </c>
      <c r="N34" s="4" t="e">
        <f>(#REF!)/#REF!</f>
        <v>#REF!</v>
      </c>
      <c r="O34" s="34" t="e">
        <f t="shared" si="9"/>
        <v>#REF!</v>
      </c>
      <c r="Q34" s="31" t="s">
        <v>340</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1">
        <f t="shared" ca="1" si="2"/>
        <v>0</v>
      </c>
      <c r="AC34" s="61">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f>
        <v>0</v>
      </c>
      <c r="AE34">
        <f t="shared" ca="1" si="6"/>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
+SUMIF(INDIRECT("'Output 7'!$H$4:$H$"&amp;$C$10),Analysis!Q34,INDIRECT("'Output 7'!$w$4:$w$"&amp;$C$10))</f>
        <v>0</v>
      </c>
      <c r="AG34">
        <f>SUMIF('Unplanned Outputs'!$E$4:$E$500,Analysis!Q34,'Unplanned Outputs'!$T$4:$T$500)</f>
        <v>0</v>
      </c>
    </row>
    <row r="35" spans="7:3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1">
        <f t="shared" ca="1" si="2"/>
        <v>0</v>
      </c>
      <c r="AC35" s="61">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f>
        <v>0</v>
      </c>
      <c r="AE35">
        <f t="shared" ca="1" si="6"/>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
+SUMIF(INDIRECT("'Output 7'!$H$4:$H$"&amp;$C$10),Analysis!Q35,INDIRECT("'Output 7'!$w$4:$w$"&amp;$C$10))</f>
        <v>0</v>
      </c>
      <c r="AG35">
        <f>SUMIF('Unplanned Outputs'!$E$4:$E$500,Analysis!Q35,'Unplanned Outputs'!$T$4:$T$500)</f>
        <v>0</v>
      </c>
    </row>
    <row r="36" spans="7:33">
      <c r="M36" s="4" t="e">
        <f>(#REF!)/#REF!</f>
        <v>#REF!</v>
      </c>
      <c r="N36" s="4" t="e">
        <f>(#REF!)/#REF!</f>
        <v>#REF!</v>
      </c>
      <c r="O36" s="34" t="e">
        <f>#REF!+N36</f>
        <v>#REF!</v>
      </c>
      <c r="Q36" s="31" t="s">
        <v>341</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10">SUM(R36:T36)</f>
        <v>0</v>
      </c>
      <c r="AA36" s="38">
        <f t="shared" ref="AA36:AA67" si="11">SUM(V36:X36)</f>
        <v>0</v>
      </c>
      <c r="AB36" s="51">
        <f t="shared" ref="AB36:AB67" ca="1" si="12">AA36+Z36</f>
        <v>0</v>
      </c>
      <c r="AC36" s="61">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f>
        <v>0</v>
      </c>
      <c r="AE36">
        <f t="shared" ca="1" si="6"/>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
+SUMIF(INDIRECT("'Output 7'!$H$4:$H$"&amp;$C$10),Analysis!Q36,INDIRECT("'Output 7'!$w$4:$w$"&amp;$C$10))</f>
        <v>0</v>
      </c>
      <c r="AG36">
        <f>SUMIF('Unplanned Outputs'!$E$4:$E$500,Analysis!Q36,'Unplanned Outputs'!$T$4:$T$500)</f>
        <v>0</v>
      </c>
    </row>
    <row r="37" spans="7:33">
      <c r="M37" s="4" t="e">
        <f>(#REF!)/#REF!</f>
        <v>#REF!</v>
      </c>
      <c r="N37" s="4" t="e">
        <f>(#REF!)/#REF!</f>
        <v>#REF!</v>
      </c>
      <c r="O37" s="34" t="e">
        <f>#REF!+N37</f>
        <v>#REF!</v>
      </c>
      <c r="Q37" s="31" t="s">
        <v>342</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10"/>
        <v>0</v>
      </c>
      <c r="AA37" s="38">
        <f t="shared" si="11"/>
        <v>0</v>
      </c>
      <c r="AB37" s="51">
        <f t="shared" ca="1" si="12"/>
        <v>0</v>
      </c>
      <c r="AC37" s="61">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f>
        <v>0</v>
      </c>
      <c r="AE37">
        <f t="shared" ca="1" si="6"/>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
+SUMIF(INDIRECT("'Output 7'!$H$4:$H$"&amp;$C$10),Analysis!Q37,INDIRECT("'Output 7'!$w$4:$w$"&amp;$C$10))</f>
        <v>0</v>
      </c>
      <c r="AG37">
        <f>SUMIF('Unplanned Outputs'!$E$4:$E$500,Analysis!Q37,'Unplanned Outputs'!$T$4:$T$500)</f>
        <v>0</v>
      </c>
    </row>
    <row r="38" spans="7:33">
      <c r="M38" s="4" t="e">
        <f>(#REF!)/#REF!</f>
        <v>#REF!</v>
      </c>
      <c r="N38" s="4" t="e">
        <f>(#REF!)/#REF!</f>
        <v>#REF!</v>
      </c>
      <c r="O38" s="34" t="e">
        <f>L32+N38</f>
        <v>#REF!</v>
      </c>
      <c r="Q38" s="31" t="s">
        <v>343</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10"/>
        <v>0</v>
      </c>
      <c r="AA38" s="38">
        <f t="shared" si="11"/>
        <v>0</v>
      </c>
      <c r="AB38" s="51">
        <f t="shared" ca="1" si="12"/>
        <v>0</v>
      </c>
      <c r="AC38" s="61">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f>
        <v>0</v>
      </c>
      <c r="AE38">
        <f t="shared" ca="1" si="6"/>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
+SUMIF(INDIRECT("'Output 7'!$H$4:$H$"&amp;$C$10),Analysis!Q38,INDIRECT("'Output 7'!$w$4:$w$"&amp;$C$10))</f>
        <v>0</v>
      </c>
      <c r="AG38">
        <f>SUMIF('Unplanned Outputs'!$E$4:$E$500,Analysis!Q38,'Unplanned Outputs'!$T$4:$T$500)</f>
        <v>0</v>
      </c>
    </row>
    <row r="39" spans="7:33">
      <c r="M39" s="4" t="e">
        <f>(#REF!)/#REF!</f>
        <v>#REF!</v>
      </c>
      <c r="N39" s="4" t="e">
        <f>(#REF!)/#REF!</f>
        <v>#REF!</v>
      </c>
      <c r="O39" s="34" t="e">
        <f>L33+N39</f>
        <v>#REF!</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10"/>
        <v>0</v>
      </c>
      <c r="AA39" s="38">
        <f t="shared" si="11"/>
        <v>0</v>
      </c>
      <c r="AB39" s="51">
        <f t="shared" ca="1" si="12"/>
        <v>0</v>
      </c>
      <c r="AC39" s="61">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f>
        <v>0</v>
      </c>
      <c r="AE39">
        <f t="shared" ca="1" si="6"/>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
+SUMIF(INDIRECT("'Output 7'!$H$4:$H$"&amp;$C$10),Analysis!Q39,INDIRECT("'Output 7'!$w$4:$w$"&amp;$C$10))</f>
        <v>0</v>
      </c>
      <c r="AG39">
        <f>SUMIF('Unplanned Outputs'!$E$4:$E$500,Analysis!Q39,'Unplanned Outputs'!$T$4:$T$500)</f>
        <v>0</v>
      </c>
    </row>
    <row r="40" spans="7:33">
      <c r="M40" s="4" t="e">
        <f>(#REF!)/#REF!</f>
        <v>#REF!</v>
      </c>
      <c r="N40" s="4" t="e">
        <f>(#REF!)/#REF!</f>
        <v>#REF!</v>
      </c>
      <c r="O40" s="34" t="e">
        <f>L34+N40</f>
        <v>#REF!</v>
      </c>
      <c r="Q40" s="31" t="s">
        <v>158</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10"/>
        <v>0</v>
      </c>
      <c r="AA40" s="38">
        <f t="shared" si="11"/>
        <v>0</v>
      </c>
      <c r="AB40" s="51">
        <f t="shared" ca="1" si="12"/>
        <v>0</v>
      </c>
      <c r="AC40" s="61">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f>
        <v>0</v>
      </c>
      <c r="AE40">
        <f t="shared" ca="1" si="6"/>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
+SUMIF(INDIRECT("'Output 7'!$H$4:$H$"&amp;$C$10),Analysis!Q40,INDIRECT("'Output 7'!$w$4:$w$"&amp;$C$10))</f>
        <v>0</v>
      </c>
      <c r="AG40">
        <f>SUMIF('Unplanned Outputs'!$E$4:$E$500,Analysis!Q40,'Unplanned Outputs'!$T$4:$T$500)</f>
        <v>0</v>
      </c>
    </row>
    <row r="41" spans="7:33">
      <c r="Q41" s="31" t="s">
        <v>344</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10"/>
        <v>0</v>
      </c>
      <c r="AA41" s="38">
        <f t="shared" si="11"/>
        <v>0</v>
      </c>
      <c r="AB41" s="51">
        <f t="shared" ca="1" si="12"/>
        <v>0</v>
      </c>
      <c r="AC41" s="61">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f>
        <v>0</v>
      </c>
      <c r="AE41">
        <f t="shared" ca="1" si="6"/>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
+SUMIF(INDIRECT("'Output 7'!$H$4:$H$"&amp;$C$10),Analysis!Q41,INDIRECT("'Output 7'!$w$4:$w$"&amp;$C$10))</f>
        <v>0</v>
      </c>
      <c r="AG41">
        <f>SUMIF('Unplanned Outputs'!$E$4:$E$500,Analysis!Q41,'Unplanned Outputs'!$T$4:$T$500)</f>
        <v>0</v>
      </c>
    </row>
    <row r="42" spans="7:33">
      <c r="Q42" s="31" t="s">
        <v>224</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10"/>
        <v>0</v>
      </c>
      <c r="AA42" s="38">
        <f t="shared" si="11"/>
        <v>0</v>
      </c>
      <c r="AB42" s="51">
        <f t="shared" ca="1" si="12"/>
        <v>0</v>
      </c>
      <c r="AC42" s="61">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f>
        <v>0</v>
      </c>
      <c r="AE42">
        <f t="shared" ca="1" si="6"/>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
+SUMIF(INDIRECT("'Output 7'!$H$4:$H$"&amp;$C$10),Analysis!Q42,INDIRECT("'Output 7'!$w$4:$w$"&amp;$C$10))</f>
        <v>0</v>
      </c>
      <c r="AG42">
        <f>SUMIF('Unplanned Outputs'!$E$4:$E$500,Analysis!Q42,'Unplanned Outputs'!$T$4:$T$500)</f>
        <v>0</v>
      </c>
    </row>
    <row r="43" spans="7:33">
      <c r="Q43" s="31" t="s">
        <v>345</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10"/>
        <v>0</v>
      </c>
      <c r="AA43" s="38">
        <f t="shared" si="11"/>
        <v>0</v>
      </c>
      <c r="AB43" s="51">
        <f t="shared" ca="1" si="12"/>
        <v>0</v>
      </c>
      <c r="AC43" s="61">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f>
        <v>0</v>
      </c>
      <c r="AE43">
        <f t="shared" ca="1" si="6"/>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
+SUMIF(INDIRECT("'Output 7'!$H$4:$H$"&amp;$C$10),Analysis!Q43,INDIRECT("'Output 7'!$w$4:$w$"&amp;$C$10))</f>
        <v>0</v>
      </c>
      <c r="AG43">
        <f>SUMIF('Unplanned Outputs'!$E$4:$E$500,Analysis!Q43,'Unplanned Outputs'!$T$4:$T$500)</f>
        <v>0</v>
      </c>
    </row>
    <row r="44" spans="7:3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10"/>
        <v>0</v>
      </c>
      <c r="AA44" s="38">
        <f t="shared" si="11"/>
        <v>0</v>
      </c>
      <c r="AB44" s="51">
        <f t="shared" ca="1" si="12"/>
        <v>0</v>
      </c>
      <c r="AC44" s="61">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f>
        <v>0</v>
      </c>
      <c r="AE44">
        <f t="shared" ca="1" si="6"/>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
+SUMIF(INDIRECT("'Output 7'!$H$4:$H$"&amp;$C$10),Analysis!Q44,INDIRECT("'Output 7'!$w$4:$w$"&amp;$C$10))</f>
        <v>0</v>
      </c>
      <c r="AG44">
        <f>SUMIF('Unplanned Outputs'!$E$4:$E$500,Analysis!Q44,'Unplanned Outputs'!$T$4:$T$500)</f>
        <v>0</v>
      </c>
    </row>
    <row r="45" spans="7:33">
      <c r="Q45" s="31" t="s">
        <v>346</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10"/>
        <v>0</v>
      </c>
      <c r="AA45" s="38">
        <f t="shared" si="11"/>
        <v>0</v>
      </c>
      <c r="AB45" s="51">
        <f t="shared" ca="1" si="12"/>
        <v>0</v>
      </c>
      <c r="AC45" s="61">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f>
        <v>0</v>
      </c>
      <c r="AE45">
        <f t="shared" ca="1" si="6"/>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
+SUMIF(INDIRECT("'Output 7'!$H$4:$H$"&amp;$C$10),Analysis!Q45,INDIRECT("'Output 7'!$w$4:$w$"&amp;$C$10))</f>
        <v>0</v>
      </c>
      <c r="AG45">
        <f>SUMIF('Unplanned Outputs'!$E$4:$E$500,Analysis!Q45,'Unplanned Outputs'!$T$4:$T$500)</f>
        <v>0</v>
      </c>
    </row>
    <row r="46" spans="7:33">
      <c r="Q46" s="31" t="s">
        <v>347</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10"/>
        <v>0</v>
      </c>
      <c r="AA46" s="38">
        <f t="shared" si="11"/>
        <v>0</v>
      </c>
      <c r="AB46" s="51">
        <f t="shared" ca="1" si="12"/>
        <v>0</v>
      </c>
      <c r="AC46" s="61">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f>
        <v>0</v>
      </c>
      <c r="AE46">
        <f t="shared" ca="1" si="6"/>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
+SUMIF(INDIRECT("'Output 7'!$H$4:$H$"&amp;$C$10),Analysis!Q46,INDIRECT("'Output 7'!$w$4:$w$"&amp;$C$10))</f>
        <v>0</v>
      </c>
      <c r="AG46">
        <f>SUMIF('Unplanned Outputs'!$E$4:$E$500,Analysis!Q46,'Unplanned Outputs'!$T$4:$T$500)</f>
        <v>0</v>
      </c>
    </row>
    <row r="47" spans="7:33">
      <c r="Q47" s="31" t="s">
        <v>348</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10"/>
        <v>0</v>
      </c>
      <c r="AA47" s="38">
        <f t="shared" si="11"/>
        <v>0</v>
      </c>
      <c r="AB47" s="51">
        <f t="shared" ca="1" si="12"/>
        <v>0</v>
      </c>
      <c r="AC47" s="61">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f>
        <v>0</v>
      </c>
      <c r="AE47">
        <f t="shared" ca="1" si="6"/>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
+SUMIF(INDIRECT("'Output 7'!$H$4:$H$"&amp;$C$10),Analysis!Q47,INDIRECT("'Output 7'!$w$4:$w$"&amp;$C$10))</f>
        <v>0</v>
      </c>
      <c r="AG47">
        <f>SUMIF('Unplanned Outputs'!$E$4:$E$500,Analysis!Q47,'Unplanned Outputs'!$T$4:$T$500)</f>
        <v>0</v>
      </c>
    </row>
    <row r="48" spans="7:3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10"/>
        <v>0</v>
      </c>
      <c r="AA48" s="38">
        <f t="shared" si="11"/>
        <v>0</v>
      </c>
      <c r="AB48" s="51">
        <f t="shared" ca="1" si="12"/>
        <v>0</v>
      </c>
      <c r="AC48" s="61">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f>
        <v>0</v>
      </c>
      <c r="AE48">
        <f t="shared" ca="1" si="6"/>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
+SUMIF(INDIRECT("'Output 7'!$H$4:$H$"&amp;$C$10),Analysis!Q48,INDIRECT("'Output 7'!$w$4:$w$"&amp;$C$10))</f>
        <v>0</v>
      </c>
      <c r="AG48">
        <f>SUMIF('Unplanned Outputs'!$E$4:$E$500,Analysis!Q48,'Unplanned Outputs'!$T$4:$T$500)</f>
        <v>0</v>
      </c>
    </row>
    <row r="49" spans="17:33">
      <c r="Q49" s="31" t="s">
        <v>35</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f>
        <v>2</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f>
        <v>3</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f>
        <v>5</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10"/>
        <v>10</v>
      </c>
      <c r="AA49" s="38">
        <f t="shared" si="11"/>
        <v>0</v>
      </c>
      <c r="AB49" s="51">
        <f t="shared" ca="1" si="12"/>
        <v>10</v>
      </c>
      <c r="AC49" s="61">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f>
        <v>0</v>
      </c>
      <c r="AE49">
        <f t="shared" ca="1" si="6"/>
        <v>3</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
+SUMIF(INDIRECT("'Output 7'!$H$4:$H$"&amp;$C$10),Analysis!Q49,INDIRECT("'Output 7'!$w$4:$w$"&amp;$C$10))</f>
        <v>3</v>
      </c>
      <c r="AG49">
        <f>SUMIF('Unplanned Outputs'!$E$4:$E$500,Analysis!Q49,'Unplanned Outputs'!$T$4:$T$500)</f>
        <v>0</v>
      </c>
    </row>
    <row r="50" spans="17:33">
      <c r="Q50" s="31" t="s">
        <v>349</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10"/>
        <v>0</v>
      </c>
      <c r="AA50" s="38">
        <f t="shared" si="11"/>
        <v>0</v>
      </c>
      <c r="AB50" s="51">
        <f t="shared" ca="1" si="12"/>
        <v>0</v>
      </c>
      <c r="AC50" s="61">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f>
        <v>0</v>
      </c>
      <c r="AE50">
        <f t="shared" ca="1" si="6"/>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
+SUMIF(INDIRECT("'Output 7'!$H$4:$H$"&amp;$C$10),Analysis!Q50,INDIRECT("'Output 7'!$w$4:$w$"&amp;$C$10))</f>
        <v>0</v>
      </c>
      <c r="AG50">
        <f>SUMIF('Unplanned Outputs'!$E$4:$E$500,Analysis!Q50,'Unplanned Outputs'!$T$4:$T$500)</f>
        <v>0</v>
      </c>
    </row>
    <row r="51" spans="17:33">
      <c r="Q51" s="31" t="s">
        <v>195</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10"/>
        <v>0</v>
      </c>
      <c r="AA51" s="38">
        <f t="shared" si="11"/>
        <v>0</v>
      </c>
      <c r="AB51" s="51">
        <f t="shared" ca="1" si="12"/>
        <v>0</v>
      </c>
      <c r="AC51" s="61">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f>
        <v>0</v>
      </c>
      <c r="AE51">
        <f t="shared" ca="1" si="6"/>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
+SUMIF(INDIRECT("'Output 7'!$H$4:$H$"&amp;$C$10),Analysis!Q51,INDIRECT("'Output 7'!$w$4:$w$"&amp;$C$10))</f>
        <v>0</v>
      </c>
      <c r="AG51">
        <f>SUMIF('Unplanned Outputs'!$E$4:$E$500,Analysis!Q51,'Unplanned Outputs'!$T$4:$T$500)</f>
        <v>0</v>
      </c>
    </row>
    <row r="52" spans="17:3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10"/>
        <v>0</v>
      </c>
      <c r="AA52" s="38">
        <f t="shared" si="11"/>
        <v>0</v>
      </c>
      <c r="AB52" s="51">
        <f t="shared" ca="1" si="12"/>
        <v>0</v>
      </c>
      <c r="AC52" s="61">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f>
        <v>0</v>
      </c>
      <c r="AE52">
        <f t="shared" ca="1" si="6"/>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
+SUMIF(INDIRECT("'Output 7'!$H$4:$H$"&amp;$C$10),Analysis!Q52,INDIRECT("'Output 7'!$w$4:$w$"&amp;$C$10))</f>
        <v>0</v>
      </c>
      <c r="AG52">
        <f>SUMIF('Unplanned Outputs'!$E$4:$E$500,Analysis!Q52,'Unplanned Outputs'!$T$4:$T$500)</f>
        <v>0</v>
      </c>
    </row>
    <row r="53" spans="17:33">
      <c r="Q53" s="31" t="s">
        <v>350</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10"/>
        <v>0</v>
      </c>
      <c r="AA53" s="38">
        <f t="shared" si="11"/>
        <v>0</v>
      </c>
      <c r="AB53" s="51">
        <f t="shared" ca="1" si="12"/>
        <v>0</v>
      </c>
      <c r="AC53" s="61">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f>
        <v>0</v>
      </c>
      <c r="AE53">
        <f t="shared" ca="1" si="6"/>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
+SUMIF(INDIRECT("'Output 7'!$H$4:$H$"&amp;$C$10),Analysis!Q53,INDIRECT("'Output 7'!$w$4:$w$"&amp;$C$10))</f>
        <v>0</v>
      </c>
      <c r="AG53">
        <f>SUMIF('Unplanned Outputs'!$E$4:$E$500,Analysis!Q53,'Unplanned Outputs'!$T$4:$T$500)</f>
        <v>0</v>
      </c>
    </row>
    <row r="54" spans="17:33">
      <c r="Q54" s="31" t="s">
        <v>247</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f>
        <v>15</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f>
        <v>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10"/>
        <v>15</v>
      </c>
      <c r="AA54" s="38">
        <f t="shared" si="11"/>
        <v>0</v>
      </c>
      <c r="AB54" s="51">
        <f t="shared" ca="1" si="12"/>
        <v>15</v>
      </c>
      <c r="AC54" s="61">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f>
        <v>15</v>
      </c>
      <c r="AE54">
        <f t="shared" ca="1" si="6"/>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
+SUMIF(INDIRECT("'Output 7'!$H$4:$H$"&amp;$C$10),Analysis!Q54,INDIRECT("'Output 7'!$w$4:$w$"&amp;$C$10))</f>
        <v>0</v>
      </c>
      <c r="AG54">
        <f>SUMIF('Unplanned Outputs'!$E$4:$E$500,Analysis!Q54,'Unplanned Outputs'!$T$4:$T$500)</f>
        <v>0</v>
      </c>
    </row>
    <row r="55" spans="17:3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10"/>
        <v>0</v>
      </c>
      <c r="AA55" s="38">
        <f t="shared" si="11"/>
        <v>0</v>
      </c>
      <c r="AB55" s="51">
        <f t="shared" ca="1" si="12"/>
        <v>0</v>
      </c>
      <c r="AC55" s="61">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f>
        <v>0</v>
      </c>
      <c r="AE55">
        <f t="shared" ca="1" si="6"/>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
+SUMIF(INDIRECT("'Output 7'!$H$4:$H$"&amp;$C$10),Analysis!Q55,INDIRECT("'Output 7'!$w$4:$w$"&amp;$C$10))</f>
        <v>0</v>
      </c>
      <c r="AG55">
        <f>SUMIF('Unplanned Outputs'!$E$4:$E$500,Analysis!Q55,'Unplanned Outputs'!$T$4:$T$500)</f>
        <v>0</v>
      </c>
    </row>
    <row r="56" spans="17:33">
      <c r="Q56" s="31" t="s">
        <v>133</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f>
        <v>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f>
        <v>2300</v>
      </c>
      <c r="U56" s="31"/>
      <c r="V56" s="5">
        <f>SUMIF('Unplanned Outputs'!$E$4:$E$500,Analysis!Q56,'Unplanned Outputs'!$J$4:$J$500)</f>
        <v>7500</v>
      </c>
      <c r="W56" s="5">
        <f>SUMIF('Unplanned Outputs'!$E$4:$E$500,Analysis!$Q56,'Unplanned Outputs'!$N$4:$N$500)</f>
        <v>25799</v>
      </c>
      <c r="X56" s="5">
        <f>SUMIF('Unplanned Outputs'!$E$4:$E$500,Analysis!$Q56,'Unplanned Outputs'!$R$4:$R$500)</f>
        <v>10000</v>
      </c>
      <c r="Y56" s="15"/>
      <c r="Z56" s="38">
        <f t="shared" ca="1" si="10"/>
        <v>2300</v>
      </c>
      <c r="AA56" s="38">
        <f t="shared" si="11"/>
        <v>43299</v>
      </c>
      <c r="AB56" s="51">
        <f t="shared" ca="1" si="12"/>
        <v>45599</v>
      </c>
      <c r="AC56" s="61">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f>
        <v>0</v>
      </c>
      <c r="AE56">
        <f t="shared" ca="1" si="6"/>
        <v>17094</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
+SUMIF(INDIRECT("'Output 7'!$H$4:$H$"&amp;$C$10),Analysis!Q56,INDIRECT("'Output 7'!$w$4:$w$"&amp;$C$10))</f>
        <v>0</v>
      </c>
      <c r="AG56">
        <f>SUMIF('Unplanned Outputs'!$E$4:$E$500,Analysis!Q56,'Unplanned Outputs'!$T$4:$T$500)</f>
        <v>17094</v>
      </c>
    </row>
    <row r="57" spans="17:33">
      <c r="Q57" s="31" t="s">
        <v>189</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f>
        <v>0</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f>
        <v>0</v>
      </c>
      <c r="U57" s="31"/>
      <c r="V57" s="5">
        <f>SUMIF('Unplanned Outputs'!$E$4:$E$500,Analysis!Q57,'Unplanned Outputs'!$J$4:$J$500)</f>
        <v>1</v>
      </c>
      <c r="W57" s="5">
        <f>SUMIF('Unplanned Outputs'!$E$4:$E$500,Analysis!$Q57,'Unplanned Outputs'!$N$4:$N$500)</f>
        <v>3</v>
      </c>
      <c r="X57" s="5">
        <f>SUMIF('Unplanned Outputs'!$E$4:$E$500,Analysis!$Q57,'Unplanned Outputs'!$R$4:$R$500)</f>
        <v>3</v>
      </c>
      <c r="Y57" s="15"/>
      <c r="Z57" s="38">
        <f t="shared" ca="1" si="10"/>
        <v>0</v>
      </c>
      <c r="AA57" s="38">
        <f t="shared" si="11"/>
        <v>7</v>
      </c>
      <c r="AB57" s="51">
        <f t="shared" ca="1" si="12"/>
        <v>7</v>
      </c>
      <c r="AC57" s="61">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f>
        <v>0</v>
      </c>
      <c r="AE57">
        <f t="shared" ca="1" si="6"/>
        <v>2</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
+SUMIF(INDIRECT("'Output 7'!$H$4:$H$"&amp;$C$10),Analysis!Q57,INDIRECT("'Output 7'!$w$4:$w$"&amp;$C$10))</f>
        <v>0</v>
      </c>
      <c r="AG57">
        <f>SUMIF('Unplanned Outputs'!$E$4:$E$500,Analysis!Q57,'Unplanned Outputs'!$T$4:$T$500)</f>
        <v>2</v>
      </c>
    </row>
    <row r="58" spans="17:33">
      <c r="Q58" s="31" t="s">
        <v>351</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10"/>
        <v>0</v>
      </c>
      <c r="AA58" s="38">
        <f t="shared" si="11"/>
        <v>0</v>
      </c>
      <c r="AB58" s="51">
        <f t="shared" ca="1" si="12"/>
        <v>0</v>
      </c>
      <c r="AC58" s="61">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f>
        <v>0</v>
      </c>
      <c r="AE58">
        <f t="shared" ca="1" si="6"/>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
+SUMIF(INDIRECT("'Output 7'!$H$4:$H$"&amp;$C$10),Analysis!Q58,INDIRECT("'Output 7'!$w$4:$w$"&amp;$C$10))</f>
        <v>0</v>
      </c>
      <c r="AG58">
        <f>SUMIF('Unplanned Outputs'!$E$4:$E$500,Analysis!Q58,'Unplanned Outputs'!$T$4:$T$500)</f>
        <v>0</v>
      </c>
    </row>
    <row r="59" spans="17:3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10"/>
        <v>0</v>
      </c>
      <c r="AA59" s="38">
        <f t="shared" si="11"/>
        <v>0</v>
      </c>
      <c r="AB59" s="51">
        <f t="shared" ca="1" si="12"/>
        <v>0</v>
      </c>
      <c r="AC59" s="61">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f>
        <v>0</v>
      </c>
      <c r="AE59">
        <f t="shared" ca="1" si="6"/>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
+SUMIF(INDIRECT("'Output 7'!$H$4:$H$"&amp;$C$10),Analysis!Q59,INDIRECT("'Output 7'!$w$4:$w$"&amp;$C$10))</f>
        <v>0</v>
      </c>
      <c r="AG59">
        <f>SUMIF('Unplanned Outputs'!$E$4:$E$500,Analysis!Q59,'Unplanned Outputs'!$T$4:$T$500)</f>
        <v>0</v>
      </c>
    </row>
    <row r="60" spans="17:33">
      <c r="Q60" s="31" t="s">
        <v>352</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10"/>
        <v>0</v>
      </c>
      <c r="AA60" s="38">
        <f t="shared" si="11"/>
        <v>0</v>
      </c>
      <c r="AB60" s="51">
        <f t="shared" ca="1" si="12"/>
        <v>0</v>
      </c>
      <c r="AC60" s="61">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f>
        <v>0</v>
      </c>
      <c r="AE60">
        <f t="shared" ca="1" si="6"/>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
+SUMIF(INDIRECT("'Output 7'!$H$4:$H$"&amp;$C$10),Analysis!Q60,INDIRECT("'Output 7'!$w$4:$w$"&amp;$C$10))</f>
        <v>0</v>
      </c>
      <c r="AG60">
        <f>SUMIF('Unplanned Outputs'!$E$4:$E$500,Analysis!Q60,'Unplanned Outputs'!$T$4:$T$500)</f>
        <v>0</v>
      </c>
    </row>
    <row r="61" spans="17:3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10"/>
        <v>0</v>
      </c>
      <c r="AA61" s="38">
        <f t="shared" si="11"/>
        <v>0</v>
      </c>
      <c r="AB61" s="51">
        <f t="shared" ca="1" si="12"/>
        <v>0</v>
      </c>
      <c r="AC61" s="61">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f>
        <v>0</v>
      </c>
      <c r="AE61">
        <f t="shared" ca="1" si="6"/>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
+SUMIF(INDIRECT("'Output 7'!$H$4:$H$"&amp;$C$10),Analysis!Q61,INDIRECT("'Output 7'!$w$4:$w$"&amp;$C$10))</f>
        <v>0</v>
      </c>
      <c r="AG61">
        <f>SUMIF('Unplanned Outputs'!$E$4:$E$500,Analysis!Q61,'Unplanned Outputs'!$T$4:$T$500)</f>
        <v>0</v>
      </c>
    </row>
    <row r="62" spans="17:33">
      <c r="Q62" s="31" t="s">
        <v>353</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10"/>
        <v>0</v>
      </c>
      <c r="AA62" s="38">
        <f t="shared" si="11"/>
        <v>0</v>
      </c>
      <c r="AB62" s="51">
        <f t="shared" ca="1" si="12"/>
        <v>0</v>
      </c>
      <c r="AC62" s="61">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f>
        <v>0</v>
      </c>
      <c r="AE62">
        <f t="shared" ca="1" si="6"/>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
+SUMIF(INDIRECT("'Output 7'!$H$4:$H$"&amp;$C$10),Analysis!Q62,INDIRECT("'Output 7'!$w$4:$w$"&amp;$C$10))</f>
        <v>0</v>
      </c>
      <c r="AG62">
        <f>SUMIF('Unplanned Outputs'!$E$4:$E$500,Analysis!Q62,'Unplanned Outputs'!$T$4:$T$500)</f>
        <v>0</v>
      </c>
    </row>
    <row r="63" spans="17:33">
      <c r="Q63" s="31" t="s">
        <v>354</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10"/>
        <v>0</v>
      </c>
      <c r="AA63" s="38">
        <f t="shared" si="11"/>
        <v>0</v>
      </c>
      <c r="AB63" s="51">
        <f t="shared" ca="1" si="12"/>
        <v>0</v>
      </c>
      <c r="AC63" s="61">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f>
        <v>0</v>
      </c>
      <c r="AE63">
        <f t="shared" ca="1" si="6"/>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
+SUMIF(INDIRECT("'Output 7'!$H$4:$H$"&amp;$C$10),Analysis!Q63,INDIRECT("'Output 7'!$w$4:$w$"&amp;$C$10))</f>
        <v>0</v>
      </c>
      <c r="AG63">
        <f>SUMIF('Unplanned Outputs'!$E$4:$E$500,Analysis!Q63,'Unplanned Outputs'!$T$4:$T$500)</f>
        <v>0</v>
      </c>
    </row>
    <row r="64" spans="17:33">
      <c r="Q64" s="31" t="s">
        <v>355</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10"/>
        <v>0</v>
      </c>
      <c r="AA64" s="38">
        <f t="shared" si="11"/>
        <v>0</v>
      </c>
      <c r="AB64" s="51">
        <f t="shared" ca="1" si="12"/>
        <v>0</v>
      </c>
      <c r="AC64" s="61">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f>
        <v>0</v>
      </c>
      <c r="AE64">
        <f t="shared" ca="1" si="6"/>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
+SUMIF(INDIRECT("'Output 7'!$H$4:$H$"&amp;$C$10),Analysis!Q64,INDIRECT("'Output 7'!$w$4:$w$"&amp;$C$10))</f>
        <v>0</v>
      </c>
      <c r="AG64">
        <f>SUMIF('Unplanned Outputs'!$E$4:$E$500,Analysis!Q64,'Unplanned Outputs'!$T$4:$T$500)</f>
        <v>0</v>
      </c>
    </row>
    <row r="65" spans="17:3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10"/>
        <v>0</v>
      </c>
      <c r="AA65" s="38">
        <f t="shared" si="11"/>
        <v>0</v>
      </c>
      <c r="AB65" s="51">
        <f t="shared" ca="1" si="12"/>
        <v>0</v>
      </c>
      <c r="AC65" s="61">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f>
        <v>0</v>
      </c>
      <c r="AE65">
        <f t="shared" ca="1" si="6"/>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
+SUMIF(INDIRECT("'Output 7'!$H$4:$H$"&amp;$C$10),Analysis!Q65,INDIRECT("'Output 7'!$w$4:$w$"&amp;$C$10))</f>
        <v>0</v>
      </c>
      <c r="AG65">
        <f>SUMIF('Unplanned Outputs'!$E$4:$E$500,Analysis!Q65,'Unplanned Outputs'!$T$4:$T$500)</f>
        <v>0</v>
      </c>
    </row>
    <row r="66" spans="17:33">
      <c r="Q66" s="31" t="s">
        <v>356</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10"/>
        <v>0</v>
      </c>
      <c r="AA66" s="38">
        <f t="shared" si="11"/>
        <v>0</v>
      </c>
      <c r="AB66" s="51">
        <f t="shared" ca="1" si="12"/>
        <v>0</v>
      </c>
      <c r="AC66" s="61">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f>
        <v>0</v>
      </c>
      <c r="AE66">
        <f t="shared" ca="1" si="6"/>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
+SUMIF(INDIRECT("'Output 7'!$H$4:$H$"&amp;$C$10),Analysis!Q66,INDIRECT("'Output 7'!$w$4:$w$"&amp;$C$10))</f>
        <v>0</v>
      </c>
      <c r="AG66">
        <f>SUMIF('Unplanned Outputs'!$E$4:$E$500,Analysis!Q66,'Unplanned Outputs'!$T$4:$T$500)</f>
        <v>0</v>
      </c>
    </row>
    <row r="67" spans="17:33">
      <c r="Q67" s="31" t="s">
        <v>357</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10"/>
        <v>0</v>
      </c>
      <c r="AA67" s="38">
        <f t="shared" si="11"/>
        <v>0</v>
      </c>
      <c r="AB67" s="51">
        <f t="shared" ca="1" si="12"/>
        <v>0</v>
      </c>
      <c r="AC67" s="61">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f>
        <v>0</v>
      </c>
      <c r="AE67">
        <f t="shared" ca="1" si="6"/>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
+SUMIF(INDIRECT("'Output 7'!$H$4:$H$"&amp;$C$10),Analysis!Q67,INDIRECT("'Output 7'!$w$4:$w$"&amp;$C$10))</f>
        <v>0</v>
      </c>
      <c r="AG67">
        <f>SUMIF('Unplanned Outputs'!$E$4:$E$500,Analysis!Q67,'Unplanned Outputs'!$T$4:$T$500)</f>
        <v>0</v>
      </c>
    </row>
    <row r="68" spans="17:3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3">SUM(R68:T68)</f>
        <v>0</v>
      </c>
      <c r="AA68" s="38">
        <f t="shared" ref="AA68:AA80" si="14">SUM(V68:X68)</f>
        <v>0</v>
      </c>
      <c r="AB68" s="51">
        <f t="shared" ref="AB68:AB80" ca="1" si="15">AA68+Z68</f>
        <v>0</v>
      </c>
      <c r="AC68" s="61">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f>
        <v>0</v>
      </c>
      <c r="AE68">
        <f t="shared" ca="1" si="6"/>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
+SUMIF(INDIRECT("'Output 7'!$H$4:$H$"&amp;$C$10),Analysis!Q68,INDIRECT("'Output 7'!$w$4:$w$"&amp;$C$10))</f>
        <v>0</v>
      </c>
      <c r="AG68">
        <f>SUMIF('Unplanned Outputs'!$E$4:$E$500,Analysis!Q68,'Unplanned Outputs'!$T$4:$T$500)</f>
        <v>0</v>
      </c>
    </row>
    <row r="69" spans="17:33">
      <c r="Q69" s="31" t="s">
        <v>358</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3"/>
        <v>0</v>
      </c>
      <c r="AA69" s="38">
        <f t="shared" si="14"/>
        <v>0</v>
      </c>
      <c r="AB69" s="51">
        <f t="shared" ca="1" si="15"/>
        <v>0</v>
      </c>
      <c r="AC69" s="61">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f>
        <v>0</v>
      </c>
      <c r="AE69">
        <f t="shared" ref="AE69:AE80" ca="1" si="16">SUM(AF69+AG69)</f>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
+SUMIF(INDIRECT("'Output 7'!$H$4:$H$"&amp;$C$10),Analysis!Q69,INDIRECT("'Output 7'!$w$4:$w$"&amp;$C$10))</f>
        <v>0</v>
      </c>
      <c r="AG69">
        <f>SUMIF('Unplanned Outputs'!$E$4:$E$500,Analysis!Q69,'Unplanned Outputs'!$T$4:$T$500)</f>
        <v>0</v>
      </c>
    </row>
    <row r="70" spans="17:33">
      <c r="Q70" s="31" t="s">
        <v>359</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3"/>
        <v>0</v>
      </c>
      <c r="AA70" s="38">
        <f t="shared" si="14"/>
        <v>0</v>
      </c>
      <c r="AB70" s="51">
        <f t="shared" ca="1" si="15"/>
        <v>0</v>
      </c>
      <c r="AC70" s="61">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f>
        <v>0</v>
      </c>
      <c r="AE70">
        <f t="shared" ca="1" si="16"/>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
+SUMIF(INDIRECT("'Output 7'!$H$4:$H$"&amp;$C$10),Analysis!Q70,INDIRECT("'Output 7'!$w$4:$w$"&amp;$C$10))</f>
        <v>0</v>
      </c>
      <c r="AG70">
        <f>SUMIF('Unplanned Outputs'!$E$4:$E$500,Analysis!Q70,'Unplanned Outputs'!$T$4:$T$500)</f>
        <v>0</v>
      </c>
    </row>
    <row r="71" spans="17:33">
      <c r="Q71" s="31" t="s">
        <v>360</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3"/>
        <v>0</v>
      </c>
      <c r="AA71" s="38">
        <f t="shared" si="14"/>
        <v>0</v>
      </c>
      <c r="AB71" s="51">
        <f t="shared" ca="1" si="15"/>
        <v>0</v>
      </c>
      <c r="AC71" s="61">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f>
        <v>0</v>
      </c>
      <c r="AE71">
        <f t="shared" ca="1" si="16"/>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
+SUMIF(INDIRECT("'Output 7'!$H$4:$H$"&amp;$C$10),Analysis!Q71,INDIRECT("'Output 7'!$w$4:$w$"&amp;$C$10))</f>
        <v>0</v>
      </c>
      <c r="AG71">
        <f>SUMIF('Unplanned Outputs'!$E$4:$E$500,Analysis!Q71,'Unplanned Outputs'!$T$4:$T$500)</f>
        <v>0</v>
      </c>
    </row>
    <row r="72" spans="17:3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7">SUM(R72:T72)</f>
        <v>0</v>
      </c>
      <c r="AA72" s="38">
        <f t="shared" ref="AA72:AA75" si="18">SUM(V72:X72)</f>
        <v>0</v>
      </c>
      <c r="AB72" s="51">
        <f t="shared" ref="AB72:AB75" ca="1" si="19">AA72+Z72</f>
        <v>0</v>
      </c>
      <c r="AC72" s="61">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f>
        <v>0</v>
      </c>
      <c r="AE72">
        <f t="shared" ca="1" si="16"/>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
+SUMIF(INDIRECT("'Output 7'!$H$4:$H$"&amp;$C$10),Analysis!Q72,INDIRECT("'Output 7'!$w$4:$w$"&amp;$C$10))</f>
        <v>0</v>
      </c>
      <c r="AG72">
        <f>SUMIF('Unplanned Outputs'!$E$4:$E$500,Analysis!Q72,'Unplanned Outputs'!$T$4:$T$500)</f>
        <v>0</v>
      </c>
    </row>
    <row r="73" spans="17:33">
      <c r="Q73" s="31" t="s">
        <v>361</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7"/>
        <v>0</v>
      </c>
      <c r="AA73" s="38">
        <f t="shared" si="18"/>
        <v>0</v>
      </c>
      <c r="AB73" s="51">
        <f t="shared" ca="1" si="19"/>
        <v>0</v>
      </c>
      <c r="AC73" s="61">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f>
        <v>0</v>
      </c>
      <c r="AE73">
        <f t="shared" ca="1" si="16"/>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
+SUMIF(INDIRECT("'Output 7'!$H$4:$H$"&amp;$C$10),Analysis!Q73,INDIRECT("'Output 7'!$w$4:$w$"&amp;$C$10))</f>
        <v>0</v>
      </c>
      <c r="AG73">
        <f>SUMIF('Unplanned Outputs'!$E$4:$E$500,Analysis!Q73,'Unplanned Outputs'!$T$4:$T$500)</f>
        <v>0</v>
      </c>
    </row>
    <row r="74" spans="17:33">
      <c r="Q74" s="31" t="s">
        <v>362</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7"/>
        <v>0</v>
      </c>
      <c r="AA74" s="38">
        <f t="shared" si="18"/>
        <v>0</v>
      </c>
      <c r="AB74" s="51">
        <f t="shared" ca="1" si="19"/>
        <v>0</v>
      </c>
      <c r="AC74" s="61">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f>
        <v>0</v>
      </c>
      <c r="AE74">
        <f t="shared" ca="1" si="16"/>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
+SUMIF(INDIRECT("'Output 7'!$H$4:$H$"&amp;$C$10),Analysis!Q74,INDIRECT("'Output 7'!$w$4:$w$"&amp;$C$10))</f>
        <v>0</v>
      </c>
      <c r="AG74">
        <f>SUMIF('Unplanned Outputs'!$E$4:$E$500,Analysis!Q74,'Unplanned Outputs'!$T$4:$T$500)</f>
        <v>0</v>
      </c>
    </row>
    <row r="75" spans="17:33">
      <c r="Q75" s="31" t="s">
        <v>363</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7"/>
        <v>0</v>
      </c>
      <c r="AA75" s="38">
        <f t="shared" si="18"/>
        <v>0</v>
      </c>
      <c r="AB75" s="51">
        <f t="shared" ca="1" si="19"/>
        <v>0</v>
      </c>
      <c r="AC75" s="61">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f>
        <v>0</v>
      </c>
      <c r="AE75">
        <f t="shared" ca="1" si="16"/>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
+SUMIF(INDIRECT("'Output 7'!$H$4:$H$"&amp;$C$10),Analysis!Q75,INDIRECT("'Output 7'!$w$4:$w$"&amp;$C$10))</f>
        <v>0</v>
      </c>
      <c r="AG75">
        <f>SUMIF('Unplanned Outputs'!$E$4:$E$500,Analysis!Q75,'Unplanned Outputs'!$T$4:$T$500)</f>
        <v>0</v>
      </c>
    </row>
    <row r="76" spans="17:33">
      <c r="Q76" s="31" t="s">
        <v>364</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3"/>
        <v>0</v>
      </c>
      <c r="AA76" s="38">
        <f t="shared" si="14"/>
        <v>0</v>
      </c>
      <c r="AB76" s="51">
        <f t="shared" ca="1" si="15"/>
        <v>0</v>
      </c>
      <c r="AC76" s="61">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f>
        <v>0</v>
      </c>
      <c r="AE76">
        <f t="shared" ca="1" si="16"/>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
+SUMIF(INDIRECT("'Output 7'!$H$4:$H$"&amp;$C$10),Analysis!Q76,INDIRECT("'Output 7'!$w$4:$w$"&amp;$C$10))</f>
        <v>0</v>
      </c>
      <c r="AG76">
        <f>SUMIF('Unplanned Outputs'!$E$4:$E$500,Analysis!Q76,'Unplanned Outputs'!$T$4:$T$500)</f>
        <v>0</v>
      </c>
    </row>
    <row r="77" spans="17:33">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3"/>
        <v>0</v>
      </c>
      <c r="AA77" s="38">
        <f t="shared" si="14"/>
        <v>0</v>
      </c>
      <c r="AB77" s="51">
        <f t="shared" ca="1" si="15"/>
        <v>0</v>
      </c>
      <c r="AC77" s="61">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f>
        <v>0</v>
      </c>
      <c r="AE77">
        <f t="shared" ca="1" si="16"/>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
+SUMIF(INDIRECT("'Output 7'!$H$4:$H$"&amp;$C$10),Analysis!Q77,INDIRECT("'Output 7'!$w$4:$w$"&amp;$C$10))</f>
        <v>0</v>
      </c>
      <c r="AG77">
        <f>SUMIF('Unplanned Outputs'!$E$4:$E$500,Analysis!Q77,'Unplanned Outputs'!$T$4:$T$500)</f>
        <v>0</v>
      </c>
    </row>
    <row r="78" spans="17:33">
      <c r="Q78" s="31" t="s">
        <v>365</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3"/>
        <v>0</v>
      </c>
      <c r="AA78" s="38">
        <f t="shared" si="14"/>
        <v>0</v>
      </c>
      <c r="AB78" s="51">
        <f t="shared" ca="1" si="15"/>
        <v>0</v>
      </c>
      <c r="AC78" s="61">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f>
        <v>0</v>
      </c>
      <c r="AE78">
        <f t="shared" ca="1" si="16"/>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
+SUMIF(INDIRECT("'Output 7'!$H$4:$H$"&amp;$C$10),Analysis!Q78,INDIRECT("'Output 7'!$w$4:$w$"&amp;$C$10))</f>
        <v>0</v>
      </c>
      <c r="AG78">
        <f>SUMIF('Unplanned Outputs'!$E$4:$E$500,Analysis!Q78,'Unplanned Outputs'!$T$4:$T$500)</f>
        <v>0</v>
      </c>
    </row>
    <row r="79" spans="17:33">
      <c r="Q79" s="31" t="s">
        <v>366</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3"/>
        <v>0</v>
      </c>
      <c r="AA79" s="38">
        <f t="shared" si="14"/>
        <v>0</v>
      </c>
      <c r="AB79" s="51">
        <f t="shared" ca="1" si="15"/>
        <v>0</v>
      </c>
      <c r="AC79" s="61">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f>
        <v>0</v>
      </c>
      <c r="AE79">
        <f t="shared" ca="1" si="16"/>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
+SUMIF(INDIRECT("'Output 7'!$H$4:$H$"&amp;$C$10),Analysis!Q79,INDIRECT("'Output 7'!$w$4:$w$"&amp;$C$10))</f>
        <v>0</v>
      </c>
      <c r="AG79">
        <f>SUMIF('Unplanned Outputs'!$E$4:$E$500,Analysis!Q79,'Unplanned Outputs'!$T$4:$T$500)</f>
        <v>0</v>
      </c>
    </row>
    <row r="80" spans="17:33">
      <c r="Q80" s="31" t="s">
        <v>367</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3"/>
        <v>0</v>
      </c>
      <c r="AA80" s="38">
        <f t="shared" si="14"/>
        <v>0</v>
      </c>
      <c r="AB80" s="51">
        <f t="shared" ca="1" si="15"/>
        <v>0</v>
      </c>
      <c r="AC80" s="61">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f>
        <v>0</v>
      </c>
      <c r="AE80">
        <f t="shared" ca="1" si="16"/>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
+SUMIF(INDIRECT("'Output 7'!$H$4:$H$"&amp;$C$10),Analysis!Q80,INDIRECT("'Output 7'!$w$4:$w$"&amp;$C$10))</f>
        <v>0</v>
      </c>
      <c r="AG80">
        <f>SUMIF('Unplanned Outputs'!$E$4:$E$500,Analysis!Q80,'Unplanned Outputs'!$T$4:$T$500)</f>
        <v>0</v>
      </c>
    </row>
  </sheetData>
  <mergeCells count="6">
    <mergeCell ref="A1:C2"/>
    <mergeCell ref="E1:O2"/>
    <mergeCell ref="V2:X2"/>
    <mergeCell ref="R2:T2"/>
    <mergeCell ref="Z2:AC2"/>
    <mergeCell ref="R1:AC1"/>
  </mergeCells>
  <phoneticPr fontId="13"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9"/>
  <sheetViews>
    <sheetView zoomScale="87" workbookViewId="0">
      <selection activeCell="B26" sqref="B26"/>
    </sheetView>
  </sheetViews>
  <sheetFormatPr defaultRowHeight="14.45"/>
  <cols>
    <col min="2" max="2" width="73.42578125" customWidth="1"/>
    <col min="3" max="3" width="72.5703125" customWidth="1"/>
  </cols>
  <sheetData>
    <row r="1" spans="1:3">
      <c r="A1" s="42" t="s">
        <v>5</v>
      </c>
      <c r="B1" s="43" t="s">
        <v>6</v>
      </c>
      <c r="C1" s="43" t="s">
        <v>7</v>
      </c>
    </row>
    <row r="2" spans="1:3">
      <c r="A2" s="44">
        <v>44470</v>
      </c>
      <c r="B2" s="45"/>
      <c r="C2" s="45"/>
    </row>
    <row r="3" spans="1:3">
      <c r="A3" s="44">
        <v>44501</v>
      </c>
      <c r="B3" s="45"/>
      <c r="C3" s="46"/>
    </row>
    <row r="4" spans="1:3">
      <c r="A4" s="44">
        <v>44531</v>
      </c>
      <c r="B4" s="45"/>
      <c r="C4" s="46"/>
    </row>
    <row r="5" spans="1:3" ht="29.1" customHeight="1">
      <c r="A5" s="44">
        <v>44562</v>
      </c>
      <c r="B5" s="47"/>
      <c r="C5" s="46"/>
    </row>
    <row r="6" spans="1:3">
      <c r="A6" s="44">
        <v>44593</v>
      </c>
      <c r="B6" s="47"/>
      <c r="C6" s="46"/>
    </row>
    <row r="7" spans="1:3">
      <c r="A7" s="44">
        <v>44621</v>
      </c>
      <c r="B7" s="45" t="s">
        <v>8</v>
      </c>
      <c r="C7" s="49"/>
    </row>
    <row r="8" spans="1:3">
      <c r="A8" s="44">
        <v>44652</v>
      </c>
      <c r="B8" s="45"/>
      <c r="C8" s="45"/>
    </row>
    <row r="9" spans="1:3">
      <c r="A9" s="44">
        <v>44682</v>
      </c>
      <c r="B9" s="47"/>
      <c r="C9" s="45"/>
    </row>
    <row r="10" spans="1:3">
      <c r="A10" s="44">
        <v>44713</v>
      </c>
      <c r="B10" s="45"/>
      <c r="C10" s="48"/>
    </row>
    <row r="11" spans="1:3">
      <c r="A11" s="44">
        <v>44743</v>
      </c>
      <c r="B11" s="45" t="s">
        <v>9</v>
      </c>
      <c r="C11" s="45"/>
    </row>
    <row r="12" spans="1:3">
      <c r="A12" s="44">
        <v>44774</v>
      </c>
      <c r="B12" s="45" t="s">
        <v>10</v>
      </c>
      <c r="C12" s="45"/>
    </row>
    <row r="13" spans="1:3">
      <c r="A13" s="44">
        <v>44805</v>
      </c>
      <c r="B13" s="45"/>
      <c r="C13" s="45"/>
    </row>
    <row r="14" spans="1:3">
      <c r="A14" s="44">
        <v>44835</v>
      </c>
      <c r="B14" s="45" t="s">
        <v>8</v>
      </c>
      <c r="C14" s="45"/>
    </row>
    <row r="15" spans="1:3">
      <c r="A15" s="44">
        <v>44866</v>
      </c>
      <c r="B15" s="45" t="s">
        <v>11</v>
      </c>
      <c r="C15" s="45"/>
    </row>
    <row r="16" spans="1:3">
      <c r="A16" s="44">
        <v>44896</v>
      </c>
      <c r="B16" s="45"/>
      <c r="C16" s="45"/>
    </row>
    <row r="17" spans="1:3">
      <c r="A17" s="44">
        <v>44927</v>
      </c>
      <c r="B17" s="45"/>
      <c r="C17" s="45"/>
    </row>
    <row r="18" spans="1:3">
      <c r="A18" s="44">
        <v>44958</v>
      </c>
      <c r="B18" s="45" t="s">
        <v>12</v>
      </c>
      <c r="C18" s="45"/>
    </row>
    <row r="19" spans="1:3">
      <c r="A19" s="44">
        <v>44986</v>
      </c>
      <c r="B19" s="45" t="s">
        <v>8</v>
      </c>
      <c r="C19" s="45"/>
    </row>
    <row r="20" spans="1:3">
      <c r="A20" s="44">
        <v>45017</v>
      </c>
      <c r="B20" s="45"/>
      <c r="C20" s="45"/>
    </row>
    <row r="21" spans="1:3">
      <c r="A21" s="44">
        <v>45047</v>
      </c>
      <c r="B21" s="45"/>
      <c r="C21" s="45"/>
    </row>
    <row r="22" spans="1:3">
      <c r="A22" s="44">
        <v>45078</v>
      </c>
      <c r="B22" s="45" t="s">
        <v>8</v>
      </c>
      <c r="C22" s="45"/>
    </row>
    <row r="23" spans="1:3">
      <c r="A23" s="44">
        <v>45108</v>
      </c>
      <c r="B23" s="45"/>
      <c r="C23" s="45"/>
    </row>
    <row r="24" spans="1:3">
      <c r="A24" s="44">
        <v>45139</v>
      </c>
      <c r="B24" s="45" t="s">
        <v>13</v>
      </c>
      <c r="C24" s="45"/>
    </row>
    <row r="25" spans="1:3">
      <c r="A25" s="44">
        <v>45170</v>
      </c>
      <c r="B25" s="45" t="s">
        <v>14</v>
      </c>
      <c r="C25" s="45"/>
    </row>
    <row r="26" spans="1:3">
      <c r="A26" s="44">
        <v>45200</v>
      </c>
      <c r="B26" s="45" t="s">
        <v>15</v>
      </c>
    </row>
    <row r="27" spans="1:3">
      <c r="A27" s="44">
        <v>45231</v>
      </c>
      <c r="B27" s="45" t="s">
        <v>8</v>
      </c>
    </row>
    <row r="28" spans="1:3">
      <c r="A28" s="44">
        <v>45261</v>
      </c>
      <c r="B28" s="45" t="s">
        <v>16</v>
      </c>
    </row>
    <row r="29" spans="1:3">
      <c r="A29" s="44">
        <v>45292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topLeftCell="A5" zoomScale="85" zoomScaleNormal="85" workbookViewId="0">
      <selection activeCell="G7" sqref="G7"/>
    </sheetView>
  </sheetViews>
  <sheetFormatPr defaultColWidth="8.7109375" defaultRowHeight="14.45"/>
  <cols>
    <col min="1" max="1" width="16" style="2" customWidth="1"/>
    <col min="2" max="2" width="9.28515625" style="2" customWidth="1"/>
    <col min="3" max="3" width="29.7109375" style="3" customWidth="1"/>
    <col min="4" max="4" width="11.7109375" style="3" customWidth="1"/>
    <col min="5" max="5" width="52.28515625" style="3" customWidth="1"/>
    <col min="6" max="6" width="11.28515625" style="3" customWidth="1"/>
    <col min="7" max="8" width="15.28515625" style="3" customWidth="1"/>
    <col min="9" max="9" width="67.28515625" style="3" customWidth="1"/>
    <col min="10" max="10" width="44.7109375" style="3" customWidth="1"/>
    <col min="11" max="11" width="18.5703125" customWidth="1"/>
    <col min="12" max="12" width="35.28515625" customWidth="1"/>
    <col min="13" max="13" width="15.7109375" customWidth="1"/>
    <col min="14" max="14" width="47.28515625" customWidth="1"/>
    <col min="15" max="16384" width="8.7109375" style="3"/>
  </cols>
  <sheetData>
    <row r="1" spans="1:10" ht="15.75" customHeight="1">
      <c r="A1" s="83" t="s">
        <v>17</v>
      </c>
      <c r="B1" s="84" t="s">
        <v>18</v>
      </c>
      <c r="C1" s="84"/>
      <c r="D1" s="84"/>
      <c r="E1" s="84"/>
      <c r="F1" s="84"/>
      <c r="G1" s="84"/>
      <c r="H1" s="84"/>
      <c r="I1" s="84"/>
      <c r="J1" s="84"/>
    </row>
    <row r="2" spans="1:10" ht="15.75" customHeight="1">
      <c r="A2" s="83"/>
      <c r="B2" s="84"/>
      <c r="C2" s="84"/>
      <c r="D2" s="84"/>
      <c r="E2" s="84"/>
      <c r="F2" s="84"/>
      <c r="G2" s="84"/>
      <c r="H2" s="84"/>
      <c r="I2" s="84"/>
      <c r="J2" s="84"/>
    </row>
    <row r="3" spans="1:10" ht="27.75" customHeight="1">
      <c r="A3" s="81" t="s">
        <v>19</v>
      </c>
      <c r="B3" s="81"/>
      <c r="C3" s="81"/>
      <c r="D3" s="82" t="s">
        <v>20</v>
      </c>
      <c r="E3" s="82"/>
      <c r="F3" s="82"/>
      <c r="G3" s="82"/>
      <c r="H3" s="82"/>
      <c r="I3" s="82"/>
      <c r="J3" s="82"/>
    </row>
    <row r="4" spans="1:10" ht="27.75" customHeight="1">
      <c r="A4" s="12"/>
      <c r="B4" s="12" t="s">
        <v>21</v>
      </c>
      <c r="C4" s="12" t="s">
        <v>22</v>
      </c>
      <c r="D4" s="12" t="s">
        <v>23</v>
      </c>
      <c r="E4" s="12" t="s">
        <v>24</v>
      </c>
      <c r="F4" s="12" t="s">
        <v>25</v>
      </c>
      <c r="G4" s="12" t="s">
        <v>26</v>
      </c>
      <c r="H4" s="12" t="s">
        <v>27</v>
      </c>
      <c r="I4" s="12" t="s">
        <v>28</v>
      </c>
      <c r="J4" s="12" t="s">
        <v>29</v>
      </c>
    </row>
    <row r="5" spans="1:10" ht="73.900000000000006" customHeight="1">
      <c r="A5" s="83" t="s">
        <v>19</v>
      </c>
      <c r="B5" s="87" t="s">
        <v>30</v>
      </c>
      <c r="C5" s="87" t="s">
        <v>31</v>
      </c>
      <c r="D5" s="23" t="s">
        <v>32</v>
      </c>
      <c r="E5" s="63" t="s">
        <v>33</v>
      </c>
      <c r="F5" s="2" t="s">
        <v>34</v>
      </c>
      <c r="G5" s="2" t="s">
        <v>35</v>
      </c>
      <c r="H5" s="2">
        <v>3</v>
      </c>
      <c r="I5" s="1"/>
      <c r="J5" s="85"/>
    </row>
    <row r="6" spans="1:10" ht="57.6">
      <c r="A6" s="83"/>
      <c r="B6" s="87"/>
      <c r="C6" s="87"/>
      <c r="D6" s="18" t="s">
        <v>36</v>
      </c>
      <c r="E6" s="69" t="s">
        <v>37</v>
      </c>
      <c r="F6" s="2" t="s">
        <v>38</v>
      </c>
      <c r="G6" s="2"/>
      <c r="H6" s="2"/>
      <c r="I6" s="1"/>
      <c r="J6" s="86"/>
    </row>
    <row r="7" spans="1:10" ht="72">
      <c r="A7" s="83"/>
      <c r="B7" s="87"/>
      <c r="C7" s="87"/>
      <c r="D7" s="18" t="s">
        <v>39</v>
      </c>
      <c r="E7" s="69" t="s">
        <v>40</v>
      </c>
      <c r="F7" s="7">
        <v>7</v>
      </c>
      <c r="G7" s="2"/>
      <c r="H7" s="2"/>
      <c r="I7" s="1"/>
      <c r="J7" s="86"/>
    </row>
    <row r="8" spans="1:10">
      <c r="A8" s="83"/>
      <c r="B8" s="87"/>
      <c r="C8" s="87"/>
      <c r="D8" s="18"/>
      <c r="G8"/>
      <c r="H8"/>
      <c r="I8" s="59"/>
    </row>
    <row r="9" spans="1:10">
      <c r="F9"/>
      <c r="G9"/>
      <c r="H9"/>
      <c r="I9" s="59"/>
    </row>
    <row r="10" spans="1:10">
      <c r="F10"/>
      <c r="G10"/>
      <c r="H10"/>
      <c r="I10" s="59"/>
    </row>
    <row r="11" spans="1:10">
      <c r="F11"/>
      <c r="G11"/>
      <c r="H11"/>
      <c r="I11" s="59"/>
    </row>
    <row r="12" spans="1:10">
      <c r="D12" s="3">
        <v>1</v>
      </c>
      <c r="E12" s="80" t="str">
        <f>'Output 1'!$C$4</f>
        <v>Biodiversity benefits of the Reserve continue to be quantified.</v>
      </c>
      <c r="F12" s="80"/>
      <c r="G12" s="80"/>
      <c r="H12" s="80"/>
      <c r="I12" s="80"/>
    </row>
    <row r="13" spans="1:10">
      <c r="D13" s="3">
        <v>2</v>
      </c>
      <c r="E13" s="80" t="str">
        <f>'Output 2'!$C$4</f>
        <v>Publication of a scientific, peer-reviewed paper and accompanying public-facing document, on the ecological and socio-economic impacts of the Lyme Bay Reserve management model.</v>
      </c>
      <c r="F13" s="80"/>
      <c r="G13" s="80"/>
      <c r="H13" s="80"/>
      <c r="I13" s="80"/>
    </row>
    <row r="14" spans="1:10">
      <c r="D14" s="3">
        <v>3</v>
      </c>
      <c r="E14" s="80" t="str">
        <f>'Output 3'!$C$4</f>
        <v>Publication of a Lyme Bay Reserve management ‘How to’ guide to help other communities and fishermen apply the Lyme Bay model.</v>
      </c>
      <c r="F14" s="80"/>
      <c r="G14" s="80"/>
      <c r="H14" s="80"/>
      <c r="I14" s="80"/>
    </row>
    <row r="15" spans="1:10">
      <c r="D15" s="3">
        <v>4</v>
      </c>
      <c r="E15" s="80" t="str">
        <f>'Output 4'!$C$4</f>
        <v>Five-year Reserve management plan published.</v>
      </c>
      <c r="F15" s="80"/>
      <c r="G15" s="80"/>
      <c r="H15" s="80"/>
      <c r="I15" s="80"/>
    </row>
    <row r="16" spans="1:10">
      <c r="D16" s="3">
        <v>5</v>
      </c>
      <c r="E16" s="80" t="str">
        <f>'Output 5'!$C$4</f>
        <v xml:space="preserve">IFCAs enshrine part of the codes of conduct in law to strengthen best-practice management. </v>
      </c>
      <c r="F16" s="80"/>
      <c r="G16" s="80"/>
      <c r="H16" s="80"/>
      <c r="I16" s="80"/>
    </row>
    <row r="17" spans="4:9">
      <c r="D17" s="3">
        <v>6</v>
      </c>
      <c r="E17" s="80" t="str">
        <f>'Output 6'!$C$4</f>
        <v xml:space="preserve">The Government moves to an inshore fisheries management regime that reflects some of the principles of the Lyme Bay model. This work is now being progressed through the SARF and national fisheries programme. </v>
      </c>
      <c r="F17" s="80"/>
      <c r="G17" s="80"/>
      <c r="H17" s="80"/>
      <c r="I17" s="80"/>
    </row>
    <row r="18" spans="4:9">
      <c r="D18" s="3">
        <v>7</v>
      </c>
      <c r="E18" s="80" t="str">
        <f>'Output 7'!$C$4</f>
        <v>Reserve Seafood infrastructure and transport scheme becomes self-sufficient initiative managed by Lyme Bay fishermen - Project completed and handed over to LBFCIC in January 2023. No further action to be taken.</v>
      </c>
      <c r="F18" s="80"/>
      <c r="G18" s="80"/>
      <c r="H18" s="80"/>
      <c r="I18" s="80"/>
    </row>
    <row r="19" spans="4:9">
      <c r="F19"/>
      <c r="G19" s="7"/>
      <c r="H19"/>
    </row>
    <row r="20" spans="4:9">
      <c r="F20"/>
      <c r="G20" s="7"/>
    </row>
    <row r="21" spans="4:9">
      <c r="F21"/>
      <c r="G21" s="7"/>
      <c r="H21"/>
    </row>
    <row r="22" spans="4:9">
      <c r="F22"/>
      <c r="G22" s="7"/>
      <c r="H22"/>
    </row>
    <row r="23" spans="4:9">
      <c r="G23"/>
      <c r="H23"/>
    </row>
    <row r="24" spans="4:9">
      <c r="G24"/>
      <c r="H24"/>
    </row>
    <row r="25" spans="4:9">
      <c r="G25"/>
      <c r="H25"/>
    </row>
    <row r="26" spans="4:9">
      <c r="G26" s="7"/>
      <c r="H26"/>
    </row>
    <row r="27" spans="4:9">
      <c r="G27"/>
    </row>
    <row r="28" spans="4:9">
      <c r="G28"/>
    </row>
    <row r="29" spans="4:9">
      <c r="G29"/>
    </row>
    <row r="30" spans="4:9">
      <c r="G30"/>
    </row>
    <row r="31" spans="4:9">
      <c r="G31"/>
    </row>
    <row r="32" spans="4:9">
      <c r="G32"/>
    </row>
    <row r="33" spans="7:7">
      <c r="G33"/>
    </row>
  </sheetData>
  <mergeCells count="15">
    <mergeCell ref="A3:C3"/>
    <mergeCell ref="D3:J3"/>
    <mergeCell ref="A1:A2"/>
    <mergeCell ref="B1:J2"/>
    <mergeCell ref="J5:J7"/>
    <mergeCell ref="C5:C8"/>
    <mergeCell ref="B5:B8"/>
    <mergeCell ref="A5:A8"/>
    <mergeCell ref="E17:I17"/>
    <mergeCell ref="E18:I18"/>
    <mergeCell ref="E12:I12"/>
    <mergeCell ref="E13:I13"/>
    <mergeCell ref="E14:I14"/>
    <mergeCell ref="E15:I15"/>
    <mergeCell ref="E16:I1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1"/>
  <sheetViews>
    <sheetView tabSelected="1" zoomScale="70" zoomScaleNormal="70" workbookViewId="0">
      <pane xSplit="8" ySplit="3" topLeftCell="U4" activePane="bottomRight" state="frozen"/>
      <selection pane="bottomRight" activeCell="V5" sqref="V5"/>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7109375" style="16" customWidth="1"/>
    <col min="12" max="12" width="55" style="15" customWidth="1"/>
    <col min="13" max="13" width="9.7109375" style="16" customWidth="1"/>
    <col min="14" max="14" width="55.7109375" style="15" customWidth="1"/>
    <col min="15" max="15" width="9.7109375" style="16" customWidth="1"/>
    <col min="16" max="16" width="55.42578125" style="15" customWidth="1"/>
    <col min="17" max="17" width="10" style="16" customWidth="1"/>
    <col min="18" max="18" width="55.28515625" style="15" customWidth="1"/>
    <col min="19" max="19" width="10.28515625" style="15" customWidth="1"/>
    <col min="20" max="20" width="56" style="15" customWidth="1"/>
    <col min="21" max="21" width="10.28515625" style="16" customWidth="1"/>
    <col min="22" max="22" width="59.140625" style="15" bestFit="1" customWidth="1"/>
    <col min="23" max="23" width="0" style="15" hidden="1" customWidth="1"/>
    <col min="24" max="24" width="47.140625"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row>
    <row r="2" spans="1:24" ht="15" customHeight="1">
      <c r="A2" s="19" t="s">
        <v>43</v>
      </c>
      <c r="B2" s="83" t="s">
        <v>44</v>
      </c>
      <c r="C2" s="83" t="s">
        <v>22</v>
      </c>
      <c r="D2" s="83" t="s">
        <v>45</v>
      </c>
      <c r="E2" s="83" t="s">
        <v>24</v>
      </c>
      <c r="F2" s="83" t="s">
        <v>46</v>
      </c>
      <c r="G2" s="83" t="s">
        <v>47</v>
      </c>
      <c r="H2" s="83" t="s">
        <v>48</v>
      </c>
      <c r="I2" s="83"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COUNTIF(D4:D7,"&lt;&gt;")</f>
        <v>3</v>
      </c>
      <c r="B3" s="83"/>
      <c r="C3" s="83"/>
      <c r="D3" s="83"/>
      <c r="E3" s="83"/>
      <c r="F3" s="83"/>
      <c r="G3" s="83"/>
      <c r="H3" s="83"/>
      <c r="I3" s="83"/>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60" customHeight="1">
      <c r="A4" s="83" t="s">
        <v>58</v>
      </c>
      <c r="B4" s="87" t="s">
        <v>59</v>
      </c>
      <c r="C4" s="88" t="s">
        <v>60</v>
      </c>
      <c r="D4" s="23" t="s">
        <v>61</v>
      </c>
      <c r="E4" s="27" t="s">
        <v>62</v>
      </c>
      <c r="F4" s="2"/>
      <c r="G4" s="2" t="s">
        <v>63</v>
      </c>
      <c r="H4" s="2" t="s">
        <v>35</v>
      </c>
      <c r="I4" s="37"/>
      <c r="J4" s="85"/>
      <c r="K4" s="2"/>
      <c r="L4" s="25"/>
      <c r="M4" s="72">
        <v>2</v>
      </c>
      <c r="N4" s="72" t="s">
        <v>64</v>
      </c>
      <c r="O4" s="29"/>
      <c r="P4" s="25"/>
      <c r="Q4" s="2">
        <v>0</v>
      </c>
      <c r="R4" s="24" t="s">
        <v>65</v>
      </c>
      <c r="S4" s="29">
        <v>60</v>
      </c>
      <c r="T4" s="25" t="s">
        <v>66</v>
      </c>
      <c r="U4" s="67">
        <v>0</v>
      </c>
      <c r="V4" s="73" t="s">
        <v>67</v>
      </c>
      <c r="W4" s="67">
        <f>U4</f>
        <v>0</v>
      </c>
      <c r="X4" s="74" t="str">
        <f>V4</f>
        <v>Q1: 65 towed video transects and 24 BRUV surveys in July/August 2022 by University of Plymouth. </v>
      </c>
    </row>
    <row r="5" spans="1:24" s="75" customFormat="1" ht="60" customHeight="1">
      <c r="A5" s="83"/>
      <c r="B5" s="87"/>
      <c r="C5" s="88"/>
      <c r="D5" s="18" t="s">
        <v>68</v>
      </c>
      <c r="E5" s="27" t="s">
        <v>69</v>
      </c>
      <c r="F5" s="2"/>
      <c r="G5" s="2" t="s">
        <v>70</v>
      </c>
      <c r="H5" s="2" t="s">
        <v>35</v>
      </c>
      <c r="I5" s="27"/>
      <c r="J5" s="86"/>
      <c r="K5" s="2"/>
      <c r="L5" s="25"/>
      <c r="M5" s="2"/>
      <c r="N5" s="25"/>
      <c r="O5" s="29"/>
      <c r="P5" s="25"/>
      <c r="Q5" s="2">
        <v>0</v>
      </c>
      <c r="R5" s="24" t="s">
        <v>71</v>
      </c>
      <c r="S5" s="2">
        <v>2</v>
      </c>
      <c r="T5" s="27" t="s">
        <v>72</v>
      </c>
      <c r="U5" s="2">
        <v>2</v>
      </c>
      <c r="V5" s="27" t="s">
        <v>73</v>
      </c>
      <c r="W5" s="2">
        <f>U5</f>
        <v>2</v>
      </c>
      <c r="X5" s="27" t="str">
        <f>V5</f>
        <v>Q3: 2021 monitoring report submitted to Blue Marine by University of Plymouth (March 2023).  
Q4: 2022 monitoring report submitted to Blue Marine by University of Plymouth (June 2023).</v>
      </c>
    </row>
    <row r="6" spans="1:24" s="75" customFormat="1" ht="60" customHeight="1">
      <c r="A6" s="83"/>
      <c r="B6" s="87"/>
      <c r="C6" s="88"/>
      <c r="D6" s="18" t="s">
        <v>74</v>
      </c>
      <c r="E6" s="27" t="s">
        <v>75</v>
      </c>
      <c r="F6" s="2"/>
      <c r="G6" s="2" t="s">
        <v>76</v>
      </c>
      <c r="H6" s="2" t="s">
        <v>35</v>
      </c>
      <c r="I6" s="27"/>
      <c r="J6" s="86"/>
      <c r="K6" s="2"/>
      <c r="L6" s="25"/>
      <c r="M6" s="2"/>
      <c r="N6" s="25"/>
      <c r="O6" s="29"/>
      <c r="P6" s="25"/>
      <c r="Q6" s="2">
        <v>2</v>
      </c>
      <c r="R6" s="24" t="s">
        <v>77</v>
      </c>
      <c r="S6" s="2">
        <v>1</v>
      </c>
      <c r="T6" s="27" t="s">
        <v>78</v>
      </c>
      <c r="U6" s="2">
        <v>0</v>
      </c>
      <c r="V6" s="27" t="s">
        <v>79</v>
      </c>
      <c r="W6" s="2"/>
      <c r="X6" s="27"/>
    </row>
    <row r="7" spans="1:24" s="75" customFormat="1" ht="60" customHeight="1">
      <c r="A7" s="83"/>
      <c r="B7" s="87"/>
      <c r="C7" s="88"/>
      <c r="D7" s="18"/>
      <c r="E7" s="27"/>
      <c r="F7" s="2"/>
      <c r="G7" s="2"/>
      <c r="H7" s="2"/>
      <c r="I7" s="27"/>
      <c r="J7" s="86"/>
      <c r="K7" s="2"/>
      <c r="L7" s="25"/>
      <c r="M7" s="2"/>
      <c r="N7" s="25"/>
      <c r="O7" s="7"/>
      <c r="P7" s="25"/>
      <c r="Q7" s="2"/>
      <c r="R7" s="27"/>
      <c r="S7" s="30"/>
      <c r="T7" s="27"/>
      <c r="U7" s="2"/>
      <c r="V7" s="28"/>
      <c r="W7" s="2"/>
      <c r="X7" s="28"/>
    </row>
    <row r="8" spans="1:24" ht="30.75" customHeight="1">
      <c r="A8" s="90" t="s">
        <v>6</v>
      </c>
      <c r="B8" s="90"/>
      <c r="C8" s="90"/>
      <c r="D8" s="90"/>
      <c r="E8" s="90"/>
      <c r="F8" s="90"/>
      <c r="G8" s="90"/>
      <c r="H8" s="90"/>
      <c r="I8" s="90"/>
      <c r="J8" s="57"/>
      <c r="K8" s="15"/>
      <c r="M8" s="13"/>
      <c r="Q8" s="10"/>
      <c r="U8" s="10"/>
    </row>
    <row r="9" spans="1:24" ht="30.75" customHeight="1">
      <c r="A9" s="12"/>
      <c r="B9" s="12" t="s">
        <v>80</v>
      </c>
      <c r="C9" s="20"/>
      <c r="D9" s="12" t="s">
        <v>81</v>
      </c>
      <c r="E9" s="12" t="s">
        <v>22</v>
      </c>
      <c r="F9" s="12"/>
      <c r="G9" s="12"/>
      <c r="H9" s="12" t="s">
        <v>82</v>
      </c>
      <c r="I9" s="12" t="s">
        <v>83</v>
      </c>
      <c r="J9" s="11"/>
      <c r="K9" s="15"/>
      <c r="Q9" s="17"/>
      <c r="U9" s="17"/>
    </row>
    <row r="10" spans="1:24" ht="47.25" customHeight="1">
      <c r="A10" s="83" t="s">
        <v>84</v>
      </c>
      <c r="B10" s="87" t="s">
        <v>85</v>
      </c>
      <c r="C10" s="88"/>
      <c r="D10" s="18" t="s">
        <v>86</v>
      </c>
      <c r="E10" s="85" t="s">
        <v>87</v>
      </c>
      <c r="F10" s="85"/>
      <c r="G10" s="85"/>
      <c r="H10" s="1" t="s">
        <v>88</v>
      </c>
      <c r="I10" s="1"/>
      <c r="J10" s="39"/>
      <c r="K10" s="15"/>
    </row>
    <row r="11" spans="1:24">
      <c r="A11" s="83"/>
      <c r="B11" s="87"/>
      <c r="C11" s="88"/>
      <c r="D11" s="23" t="s">
        <v>89</v>
      </c>
      <c r="E11" s="85" t="s">
        <v>90</v>
      </c>
      <c r="F11" s="85"/>
      <c r="G11" s="85"/>
      <c r="H11" s="1" t="s">
        <v>88</v>
      </c>
      <c r="I11" s="1"/>
      <c r="J11" s="39"/>
      <c r="K11" s="15"/>
      <c r="M11" s="10"/>
    </row>
  </sheetData>
  <sheetProtection formatCells="0"/>
  <mergeCells count="29">
    <mergeCell ref="D1:J1"/>
    <mergeCell ref="E11:G11"/>
    <mergeCell ref="U2:V2"/>
    <mergeCell ref="K1:V1"/>
    <mergeCell ref="A8:I8"/>
    <mergeCell ref="E10:G10"/>
    <mergeCell ref="A1:C1"/>
    <mergeCell ref="I2:I3"/>
    <mergeCell ref="J2:J3"/>
    <mergeCell ref="Q2:R2"/>
    <mergeCell ref="S2:T2"/>
    <mergeCell ref="K2:L2"/>
    <mergeCell ref="M2:N2"/>
    <mergeCell ref="O2:P2"/>
    <mergeCell ref="B2:B3"/>
    <mergeCell ref="J4:J7"/>
    <mergeCell ref="W2:X2"/>
    <mergeCell ref="A10:A11"/>
    <mergeCell ref="B10:B11"/>
    <mergeCell ref="C10:C11"/>
    <mergeCell ref="H2:H3"/>
    <mergeCell ref="A4:A7"/>
    <mergeCell ref="B4:B7"/>
    <mergeCell ref="C4:C7"/>
    <mergeCell ref="C2:C3"/>
    <mergeCell ref="D2:D3"/>
    <mergeCell ref="E2:E3"/>
    <mergeCell ref="F2:F3"/>
    <mergeCell ref="G2:G3"/>
  </mergeCells>
  <conditionalFormatting sqref="H10:H11">
    <cfRule type="containsText" dxfId="24" priority="1" operator="containsText" text="Not Started">
      <formula>NOT(ISERROR(SEARCH("Not Started",H10)))</formula>
    </cfRule>
    <cfRule type="containsText" dxfId="23" priority="2" operator="containsText" text="In Progress">
      <formula>NOT(ISERROR(SEARCH("In Progress",H10)))</formula>
    </cfRule>
    <cfRule type="containsText" dxfId="22" priority="3" operator="containsText" text="Complete">
      <formula>NOT(ISERROR(SEARCH("Complete",H10)))</formula>
    </cfRule>
  </conditionalFormatting>
  <dataValidations count="1">
    <dataValidation type="list" allowBlank="1" showInputMessage="1" showErrorMessage="1" sqref="H10:H11"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4"/>
  <sheetViews>
    <sheetView zoomScale="70" zoomScaleNormal="70" workbookViewId="0">
      <pane xSplit="8" ySplit="3" topLeftCell="T4" activePane="bottomRight" state="frozen"/>
      <selection pane="bottomRight" activeCell="V6" sqref="V6"/>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8.7109375" style="15" hidden="1" customWidth="1"/>
    <col min="24" max="24" width="35.140625"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row>
    <row r="2" spans="1:24" ht="15" customHeight="1">
      <c r="A2" s="19" t="s">
        <v>43</v>
      </c>
      <c r="B2" s="83" t="s">
        <v>44</v>
      </c>
      <c r="C2" s="83" t="s">
        <v>22</v>
      </c>
      <c r="D2" s="83" t="s">
        <v>45</v>
      </c>
      <c r="E2" s="87" t="s">
        <v>24</v>
      </c>
      <c r="F2" s="87" t="s">
        <v>46</v>
      </c>
      <c r="G2" s="87" t="s">
        <v>47</v>
      </c>
      <c r="H2" s="87" t="s">
        <v>48</v>
      </c>
      <c r="I2" s="87"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COUNTIF(D4:D7,"&lt;&gt;")</f>
        <v>3</v>
      </c>
      <c r="B3" s="83"/>
      <c r="C3" s="83"/>
      <c r="D3" s="83"/>
      <c r="E3" s="87"/>
      <c r="F3" s="87"/>
      <c r="G3" s="87"/>
      <c r="H3" s="87"/>
      <c r="I3" s="87"/>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87" customHeight="1">
      <c r="A4" s="83" t="s">
        <v>91</v>
      </c>
      <c r="B4" s="87" t="s">
        <v>92</v>
      </c>
      <c r="C4" s="88" t="s">
        <v>93</v>
      </c>
      <c r="D4" s="23" t="s">
        <v>94</v>
      </c>
      <c r="E4" s="27" t="s">
        <v>95</v>
      </c>
      <c r="F4" s="7"/>
      <c r="G4" s="29" t="s">
        <v>96</v>
      </c>
      <c r="H4" s="7" t="s">
        <v>35</v>
      </c>
      <c r="I4" s="26"/>
      <c r="J4" s="26"/>
      <c r="K4" s="29"/>
      <c r="L4" s="25"/>
      <c r="M4" s="29"/>
      <c r="N4" s="25"/>
      <c r="O4" s="29"/>
      <c r="P4" s="25"/>
      <c r="Q4" s="29">
        <v>0</v>
      </c>
      <c r="R4" s="25" t="s">
        <v>97</v>
      </c>
      <c r="S4" s="29">
        <v>1</v>
      </c>
      <c r="T4" s="25" t="s">
        <v>98</v>
      </c>
      <c r="U4" s="29">
        <v>1</v>
      </c>
      <c r="V4" s="25" t="s">
        <v>99</v>
      </c>
      <c r="W4" s="29"/>
      <c r="X4" s="25"/>
    </row>
    <row r="5" spans="1:24" s="16" customFormat="1" ht="43.15">
      <c r="A5" s="83"/>
      <c r="B5" s="87"/>
      <c r="C5" s="88"/>
      <c r="D5" s="23" t="s">
        <v>100</v>
      </c>
      <c r="E5" s="27" t="s">
        <v>101</v>
      </c>
      <c r="F5" s="7"/>
      <c r="G5" s="29" t="s">
        <v>102</v>
      </c>
      <c r="H5" s="7" t="s">
        <v>35</v>
      </c>
      <c r="I5" s="26"/>
      <c r="J5" s="26"/>
      <c r="K5" s="29"/>
      <c r="L5" s="25"/>
      <c r="M5" s="29"/>
      <c r="N5" s="25"/>
      <c r="O5" s="29"/>
      <c r="P5" s="25"/>
      <c r="Q5" s="29">
        <v>0</v>
      </c>
      <c r="R5" s="25" t="s">
        <v>97</v>
      </c>
      <c r="S5" s="29">
        <v>1</v>
      </c>
      <c r="T5" s="25" t="s">
        <v>98</v>
      </c>
      <c r="U5" s="29">
        <v>1</v>
      </c>
      <c r="V5" s="25" t="s">
        <v>103</v>
      </c>
      <c r="W5" s="29"/>
      <c r="X5" s="25"/>
    </row>
    <row r="6" spans="1:24" s="16" customFormat="1" ht="57.6">
      <c r="A6" s="83"/>
      <c r="B6" s="87"/>
      <c r="C6" s="88"/>
      <c r="D6" s="23" t="s">
        <v>104</v>
      </c>
      <c r="E6" s="27" t="s">
        <v>105</v>
      </c>
      <c r="F6" s="7"/>
      <c r="G6" s="29" t="s">
        <v>106</v>
      </c>
      <c r="H6" s="7" t="s">
        <v>107</v>
      </c>
      <c r="I6" s="26"/>
      <c r="J6" s="26"/>
      <c r="K6" s="29"/>
      <c r="L6" s="25"/>
      <c r="M6" s="29"/>
      <c r="N6" s="25"/>
      <c r="O6" s="29"/>
      <c r="P6" s="25"/>
      <c r="Q6" s="29">
        <v>0</v>
      </c>
      <c r="R6" s="25" t="s">
        <v>97</v>
      </c>
      <c r="S6" s="29"/>
      <c r="T6" s="25" t="s">
        <v>108</v>
      </c>
      <c r="U6" s="29"/>
      <c r="V6" s="25" t="s">
        <v>109</v>
      </c>
      <c r="W6" s="29"/>
      <c r="X6" s="25"/>
    </row>
    <row r="7" spans="1:24" ht="30.75" customHeight="1">
      <c r="A7" s="90" t="s">
        <v>6</v>
      </c>
      <c r="B7" s="90"/>
      <c r="C7" s="90"/>
      <c r="D7" s="90"/>
      <c r="E7" s="90"/>
      <c r="F7" s="90"/>
      <c r="G7" s="90"/>
      <c r="H7" s="90"/>
      <c r="I7" s="90"/>
      <c r="J7" s="40"/>
      <c r="K7" s="10"/>
      <c r="L7" s="16"/>
      <c r="M7" s="16"/>
      <c r="N7" s="16"/>
      <c r="O7" s="16"/>
      <c r="P7" s="16"/>
      <c r="Q7" s="16"/>
      <c r="R7" s="16"/>
      <c r="S7" s="16"/>
      <c r="T7" s="16"/>
      <c r="U7" s="16"/>
      <c r="V7" s="16"/>
    </row>
    <row r="8" spans="1:24" ht="30.75" customHeight="1">
      <c r="A8" s="12"/>
      <c r="B8" s="12" t="s">
        <v>80</v>
      </c>
      <c r="C8" s="20"/>
      <c r="D8" s="12" t="s">
        <v>81</v>
      </c>
      <c r="E8" s="12" t="s">
        <v>22</v>
      </c>
      <c r="F8" s="12"/>
      <c r="G8" s="12"/>
      <c r="H8" s="12" t="s">
        <v>82</v>
      </c>
      <c r="I8" s="12" t="s">
        <v>83</v>
      </c>
      <c r="J8" s="35"/>
      <c r="K8" s="35"/>
    </row>
    <row r="9" spans="1:24" ht="41.25" customHeight="1">
      <c r="A9" s="83" t="s">
        <v>110</v>
      </c>
      <c r="B9" s="87" t="s">
        <v>111</v>
      </c>
      <c r="C9" s="87"/>
      <c r="D9" s="18" t="s">
        <v>112</v>
      </c>
      <c r="E9" s="85" t="s">
        <v>113</v>
      </c>
      <c r="F9" s="85"/>
      <c r="G9" s="85"/>
      <c r="H9" s="1" t="s">
        <v>88</v>
      </c>
      <c r="I9" s="1"/>
      <c r="J9" s="36"/>
      <c r="K9" s="36"/>
    </row>
    <row r="10" spans="1:24" ht="36" customHeight="1">
      <c r="A10" s="83"/>
      <c r="B10" s="87"/>
      <c r="C10" s="87"/>
      <c r="D10" s="23" t="s">
        <v>114</v>
      </c>
      <c r="E10" s="85" t="s">
        <v>115</v>
      </c>
      <c r="F10" s="85"/>
      <c r="G10" s="85"/>
      <c r="H10" s="1" t="s">
        <v>88</v>
      </c>
      <c r="I10" s="1"/>
      <c r="J10" s="36"/>
      <c r="K10" s="36"/>
    </row>
    <row r="11" spans="1:24" ht="17.25" customHeight="1">
      <c r="A11" s="83"/>
      <c r="B11" s="87"/>
      <c r="C11" s="87"/>
      <c r="D11" s="23" t="s">
        <v>116</v>
      </c>
      <c r="E11" s="85" t="s">
        <v>117</v>
      </c>
      <c r="F11" s="85"/>
      <c r="G11" s="85"/>
      <c r="H11" s="1" t="s">
        <v>88</v>
      </c>
      <c r="I11" s="1"/>
    </row>
    <row r="12" spans="1:24" ht="35.25" customHeight="1">
      <c r="A12" s="83"/>
      <c r="B12" s="87"/>
      <c r="C12" s="87"/>
      <c r="D12" s="23" t="s">
        <v>118</v>
      </c>
      <c r="E12" s="85" t="s">
        <v>119</v>
      </c>
      <c r="F12" s="85"/>
      <c r="G12" s="85"/>
      <c r="H12" s="1" t="s">
        <v>120</v>
      </c>
      <c r="I12" s="1"/>
    </row>
    <row r="13" spans="1:24">
      <c r="F13" s="36"/>
      <c r="G13" s="36"/>
      <c r="H13" s="36"/>
      <c r="I13" s="36"/>
    </row>
    <row r="14" spans="1:24">
      <c r="F14" s="36"/>
      <c r="G14" s="36"/>
      <c r="H14" s="36"/>
      <c r="I14" s="36"/>
    </row>
  </sheetData>
  <mergeCells count="30">
    <mergeCell ref="D1:J1"/>
    <mergeCell ref="A7:I7"/>
    <mergeCell ref="O2:P2"/>
    <mergeCell ref="Q2:R2"/>
    <mergeCell ref="S2:T2"/>
    <mergeCell ref="C4:C6"/>
    <mergeCell ref="B4:B6"/>
    <mergeCell ref="A4:A6"/>
    <mergeCell ref="A9:A12"/>
    <mergeCell ref="E9:G9"/>
    <mergeCell ref="E10:G10"/>
    <mergeCell ref="A1:C1"/>
    <mergeCell ref="K1:V1"/>
    <mergeCell ref="B2:B3"/>
    <mergeCell ref="C2:C3"/>
    <mergeCell ref="D2:D3"/>
    <mergeCell ref="E2:E3"/>
    <mergeCell ref="F2:F3"/>
    <mergeCell ref="G2:G3"/>
    <mergeCell ref="H2:H3"/>
    <mergeCell ref="I2:I3"/>
    <mergeCell ref="J2:J3"/>
    <mergeCell ref="K2:L2"/>
    <mergeCell ref="M2:N2"/>
    <mergeCell ref="W2:X2"/>
    <mergeCell ref="E11:G11"/>
    <mergeCell ref="E12:G12"/>
    <mergeCell ref="C9:C12"/>
    <mergeCell ref="B9:B12"/>
    <mergeCell ref="U2:V2"/>
  </mergeCells>
  <conditionalFormatting sqref="H9:H12">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2" xr:uid="{57672F3F-8675-4E0E-94CA-9ACD66F34E0C}">
      <formula1>"Not started, In Progress, Complete"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0"/>
  <sheetViews>
    <sheetView zoomScale="70" zoomScaleNormal="70" workbookViewId="0">
      <pane xSplit="8" ySplit="3" topLeftCell="S4" activePane="bottomRight" state="frozen"/>
      <selection pane="bottomRight" activeCell="V5" sqref="U5:V5"/>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38.85546875"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c r="W1" s="89"/>
      <c r="X1" s="89"/>
    </row>
    <row r="2" spans="1:24" ht="15" customHeight="1">
      <c r="A2" s="19" t="s">
        <v>43</v>
      </c>
      <c r="B2" s="83" t="s">
        <v>44</v>
      </c>
      <c r="C2" s="83" t="s">
        <v>22</v>
      </c>
      <c r="D2" s="83" t="s">
        <v>45</v>
      </c>
      <c r="E2" s="87" t="s">
        <v>24</v>
      </c>
      <c r="F2" s="87" t="s">
        <v>46</v>
      </c>
      <c r="G2" s="87" t="s">
        <v>47</v>
      </c>
      <c r="H2" s="87" t="s">
        <v>48</v>
      </c>
      <c r="I2" s="87"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COUNTIF(D4:D7,"&lt;&gt;")</f>
        <v>2</v>
      </c>
      <c r="B3" s="83"/>
      <c r="C3" s="83"/>
      <c r="D3" s="83"/>
      <c r="E3" s="87"/>
      <c r="F3" s="87"/>
      <c r="G3" s="87"/>
      <c r="H3" s="87"/>
      <c r="I3" s="87"/>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60" customHeight="1">
      <c r="A4" s="83" t="s">
        <v>121</v>
      </c>
      <c r="B4" s="87" t="s">
        <v>122</v>
      </c>
      <c r="C4" s="88" t="s">
        <v>123</v>
      </c>
      <c r="D4" s="23" t="s">
        <v>124</v>
      </c>
      <c r="E4" s="63" t="s">
        <v>125</v>
      </c>
      <c r="F4" s="7"/>
      <c r="G4" s="29" t="s">
        <v>126</v>
      </c>
      <c r="H4" s="2" t="s">
        <v>35</v>
      </c>
      <c r="I4" s="26"/>
      <c r="J4" s="26"/>
      <c r="K4" s="29"/>
      <c r="L4" s="25"/>
      <c r="M4" s="29"/>
      <c r="N4" s="25"/>
      <c r="O4" s="29"/>
      <c r="P4" s="25"/>
      <c r="Q4" s="29">
        <v>0</v>
      </c>
      <c r="R4" s="25" t="s">
        <v>127</v>
      </c>
      <c r="S4" s="29"/>
      <c r="T4" s="25" t="s">
        <v>128</v>
      </c>
      <c r="U4" s="29">
        <v>0</v>
      </c>
      <c r="V4" s="25" t="s">
        <v>129</v>
      </c>
      <c r="W4" s="29"/>
      <c r="X4" s="25" t="s">
        <v>128</v>
      </c>
    </row>
    <row r="5" spans="1:24" ht="28.9">
      <c r="A5" s="83"/>
      <c r="B5" s="87"/>
      <c r="C5" s="88"/>
      <c r="D5" s="18" t="s">
        <v>130</v>
      </c>
      <c r="E5" s="63" t="s">
        <v>131</v>
      </c>
      <c r="F5" s="7"/>
      <c r="G5" s="29" t="s">
        <v>132</v>
      </c>
      <c r="H5" s="7" t="s">
        <v>133</v>
      </c>
      <c r="I5" s="26"/>
      <c r="J5" s="26"/>
      <c r="K5" s="29"/>
      <c r="L5" s="25"/>
      <c r="M5" s="29"/>
      <c r="N5" s="25"/>
      <c r="O5" s="29"/>
      <c r="P5" s="25"/>
      <c r="Q5" s="29">
        <v>0</v>
      </c>
      <c r="R5" s="25" t="s">
        <v>134</v>
      </c>
      <c r="S5" s="29"/>
      <c r="T5" s="25" t="s">
        <v>134</v>
      </c>
      <c r="U5" s="29">
        <v>2300</v>
      </c>
      <c r="V5" s="25" t="s">
        <v>135</v>
      </c>
      <c r="W5" s="29"/>
      <c r="X5" s="25"/>
    </row>
    <row r="6" spans="1:24">
      <c r="A6" s="83"/>
      <c r="B6" s="87"/>
      <c r="C6" s="88"/>
      <c r="D6" s="18"/>
      <c r="E6" s="25"/>
      <c r="F6" s="7"/>
      <c r="G6" s="7"/>
      <c r="H6" s="7"/>
      <c r="I6" s="26"/>
      <c r="J6" s="26"/>
      <c r="K6" s="29"/>
      <c r="L6" s="25"/>
      <c r="M6" s="29"/>
      <c r="N6" s="25"/>
      <c r="O6" s="29"/>
      <c r="P6" s="25"/>
      <c r="Q6" s="29"/>
      <c r="R6" s="25"/>
      <c r="S6" s="29"/>
      <c r="T6" s="25"/>
      <c r="U6" s="29"/>
      <c r="V6" s="25"/>
      <c r="W6" s="29"/>
      <c r="X6" s="25"/>
    </row>
    <row r="7" spans="1:24" ht="30.75" customHeight="1">
      <c r="A7" s="90" t="s">
        <v>6</v>
      </c>
      <c r="B7" s="90"/>
      <c r="C7" s="90"/>
      <c r="D7" s="90"/>
      <c r="E7" s="90"/>
      <c r="F7" s="90"/>
      <c r="G7" s="90"/>
      <c r="H7" s="90"/>
      <c r="I7" s="90"/>
      <c r="K7" s="16"/>
      <c r="L7" s="16"/>
      <c r="M7" s="16"/>
      <c r="N7" s="16"/>
      <c r="O7" s="16"/>
      <c r="P7" s="16"/>
      <c r="Q7" s="16"/>
      <c r="R7" s="16"/>
      <c r="S7" s="16"/>
      <c r="T7" s="16"/>
      <c r="U7" s="16"/>
      <c r="V7" s="16"/>
    </row>
    <row r="8" spans="1:24" ht="30.75" customHeight="1">
      <c r="A8" s="12"/>
      <c r="B8" s="9" t="s">
        <v>80</v>
      </c>
      <c r="C8" s="23"/>
      <c r="D8" s="9" t="s">
        <v>81</v>
      </c>
      <c r="E8" s="12" t="s">
        <v>22</v>
      </c>
      <c r="F8" s="12"/>
      <c r="G8" s="12"/>
      <c r="H8" s="12" t="s">
        <v>82</v>
      </c>
      <c r="I8" s="12" t="s">
        <v>83</v>
      </c>
    </row>
    <row r="9" spans="1:24" ht="40.5" customHeight="1">
      <c r="A9" s="83" t="s">
        <v>136</v>
      </c>
      <c r="B9" s="87" t="s">
        <v>137</v>
      </c>
      <c r="C9" s="87"/>
      <c r="D9" s="18" t="s">
        <v>138</v>
      </c>
      <c r="E9" s="85" t="s">
        <v>139</v>
      </c>
      <c r="F9" s="85"/>
      <c r="G9" s="85"/>
      <c r="H9" s="1" t="s">
        <v>88</v>
      </c>
      <c r="I9" s="1"/>
    </row>
    <row r="10" spans="1:24" ht="30.75" customHeight="1">
      <c r="A10" s="83"/>
      <c r="B10" s="87"/>
      <c r="C10" s="87"/>
      <c r="D10" s="23" t="s">
        <v>140</v>
      </c>
      <c r="E10" s="85" t="s">
        <v>141</v>
      </c>
      <c r="F10" s="85"/>
      <c r="G10" s="85"/>
      <c r="H10" s="1" t="s">
        <v>88</v>
      </c>
      <c r="I10" s="1"/>
    </row>
    <row r="11" spans="1:24">
      <c r="A11" s="13"/>
    </row>
    <row r="12" spans="1:24">
      <c r="A12" s="13"/>
    </row>
    <row r="13" spans="1:24">
      <c r="A13" s="39"/>
    </row>
    <row r="14" spans="1:24">
      <c r="A14" s="13"/>
    </row>
    <row r="19" spans="5:17">
      <c r="E19" s="41"/>
      <c r="F19" s="16"/>
      <c r="G19" s="16"/>
      <c r="H19" s="16"/>
    </row>
    <row r="20" spans="5:17">
      <c r="I20" s="16"/>
      <c r="J20" s="16"/>
      <c r="K20" s="41"/>
      <c r="L20" s="41"/>
      <c r="M20" s="41"/>
      <c r="N20" s="41"/>
      <c r="O20" s="41"/>
      <c r="P20" s="41"/>
      <c r="Q20" s="41"/>
    </row>
  </sheetData>
  <mergeCells count="28">
    <mergeCell ref="A1:C1"/>
    <mergeCell ref="B2:B3"/>
    <mergeCell ref="C2:C3"/>
    <mergeCell ref="D2:D3"/>
    <mergeCell ref="E2:E3"/>
    <mergeCell ref="D1:J1"/>
    <mergeCell ref="K1:X1"/>
    <mergeCell ref="W2:X2"/>
    <mergeCell ref="F2:F3"/>
    <mergeCell ref="G2:G3"/>
    <mergeCell ref="H2:H3"/>
    <mergeCell ref="I2:I3"/>
    <mergeCell ref="J2:J3"/>
    <mergeCell ref="A9:A10"/>
    <mergeCell ref="E10:G10"/>
    <mergeCell ref="S2:T2"/>
    <mergeCell ref="U2:V2"/>
    <mergeCell ref="K2:L2"/>
    <mergeCell ref="A7:I7"/>
    <mergeCell ref="E9:G9"/>
    <mergeCell ref="A4:A6"/>
    <mergeCell ref="B4:B6"/>
    <mergeCell ref="C4:C6"/>
    <mergeCell ref="C9:C10"/>
    <mergeCell ref="B9:B10"/>
    <mergeCell ref="M2:N2"/>
    <mergeCell ref="O2:P2"/>
    <mergeCell ref="Q2:R2"/>
  </mergeCells>
  <conditionalFormatting sqref="H9:H10">
    <cfRule type="containsText" dxfId="18" priority="4" operator="containsText" text="Not Started">
      <formula>NOT(ISERROR(SEARCH("Not Started",H9)))</formula>
    </cfRule>
    <cfRule type="containsText" dxfId="17" priority="5" operator="containsText" text="In Progress">
      <formula>NOT(ISERROR(SEARCH("In Progress",H9)))</formula>
    </cfRule>
    <cfRule type="containsText" dxfId="16" priority="6" operator="containsText" text="Complete">
      <formula>NOT(ISERROR(SEARCH("Complete",H9)))</formula>
    </cfRule>
  </conditionalFormatting>
  <dataValidations count="1">
    <dataValidation type="list" allowBlank="1" showInputMessage="1" showErrorMessage="1" sqref="H9:H10"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1"/>
  <sheetViews>
    <sheetView zoomScale="70" zoomScaleNormal="70" workbookViewId="0">
      <pane xSplit="8" ySplit="3" topLeftCell="T4" activePane="bottomRight" state="frozen"/>
      <selection pane="bottomRight" activeCell="V4" sqref="V4"/>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4.28515625"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c r="W1" s="89"/>
      <c r="X1" s="89"/>
    </row>
    <row r="2" spans="1:24" ht="15" customHeight="1">
      <c r="A2" s="19" t="s">
        <v>43</v>
      </c>
      <c r="B2" s="83" t="s">
        <v>44</v>
      </c>
      <c r="C2" s="83" t="s">
        <v>22</v>
      </c>
      <c r="D2" s="83" t="s">
        <v>45</v>
      </c>
      <c r="E2" s="87" t="s">
        <v>24</v>
      </c>
      <c r="F2" s="87" t="s">
        <v>46</v>
      </c>
      <c r="G2" s="87" t="s">
        <v>47</v>
      </c>
      <c r="H2" s="87" t="s">
        <v>48</v>
      </c>
      <c r="I2" s="87"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COUNTIF(D4:D7,"&lt;&gt;")</f>
        <v>2</v>
      </c>
      <c r="B3" s="83"/>
      <c r="C3" s="83"/>
      <c r="D3" s="83"/>
      <c r="E3" s="87"/>
      <c r="F3" s="87"/>
      <c r="G3" s="87"/>
      <c r="H3" s="87"/>
      <c r="I3" s="87"/>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28.9">
      <c r="A4" s="83" t="s">
        <v>142</v>
      </c>
      <c r="B4" s="87" t="s">
        <v>143</v>
      </c>
      <c r="C4" s="88" t="s">
        <v>144</v>
      </c>
      <c r="D4" s="23" t="s">
        <v>145</v>
      </c>
      <c r="E4" s="25" t="s">
        <v>146</v>
      </c>
      <c r="F4" s="29"/>
      <c r="G4" s="29" t="s">
        <v>147</v>
      </c>
      <c r="H4" s="29" t="s">
        <v>148</v>
      </c>
      <c r="I4" s="26" t="s">
        <v>149</v>
      </c>
      <c r="J4" s="26"/>
      <c r="K4" s="29"/>
      <c r="L4" s="25"/>
      <c r="M4" s="29">
        <v>2</v>
      </c>
      <c r="N4" s="25" t="s">
        <v>150</v>
      </c>
      <c r="O4" s="29"/>
      <c r="P4" s="25"/>
      <c r="Q4" s="2">
        <v>2</v>
      </c>
      <c r="R4" s="25" t="s">
        <v>151</v>
      </c>
      <c r="S4" s="2">
        <v>2</v>
      </c>
      <c r="T4" s="27" t="s">
        <v>152</v>
      </c>
      <c r="U4" s="29">
        <v>3</v>
      </c>
      <c r="V4" s="25" t="s">
        <v>153</v>
      </c>
      <c r="W4" s="29">
        <f>1+U4</f>
        <v>4</v>
      </c>
      <c r="X4" s="25" t="s">
        <v>154</v>
      </c>
    </row>
    <row r="5" spans="1:24" ht="43.15">
      <c r="A5" s="83"/>
      <c r="B5" s="87"/>
      <c r="C5" s="88"/>
      <c r="D5" s="18" t="s">
        <v>155</v>
      </c>
      <c r="E5" s="68" t="s">
        <v>156</v>
      </c>
      <c r="F5" s="29"/>
      <c r="G5" s="29" t="s">
        <v>157</v>
      </c>
      <c r="H5" s="29" t="s">
        <v>158</v>
      </c>
      <c r="I5" s="25" t="s">
        <v>159</v>
      </c>
      <c r="J5" s="26"/>
      <c r="K5" s="29"/>
      <c r="L5" s="25"/>
      <c r="M5" s="65">
        <v>0</v>
      </c>
      <c r="N5" s="65" t="s">
        <v>160</v>
      </c>
      <c r="O5" s="29"/>
      <c r="P5" s="25"/>
      <c r="Q5" s="2">
        <v>0</v>
      </c>
      <c r="R5" s="25" t="s">
        <v>161</v>
      </c>
      <c r="S5" s="2"/>
      <c r="T5" s="27"/>
      <c r="U5" s="29"/>
      <c r="V5" s="25"/>
      <c r="W5" s="29"/>
      <c r="X5" s="25"/>
    </row>
    <row r="6" spans="1:24">
      <c r="A6" s="83"/>
      <c r="B6" s="87"/>
      <c r="C6" s="88"/>
      <c r="D6" s="18"/>
      <c r="E6" s="26"/>
      <c r="F6" s="29"/>
      <c r="G6" s="29"/>
      <c r="H6" s="29"/>
      <c r="I6" s="25"/>
      <c r="J6" s="26"/>
      <c r="K6" s="29"/>
      <c r="L6" s="25"/>
      <c r="M6" s="29"/>
      <c r="N6" s="25"/>
      <c r="O6" s="29"/>
      <c r="P6" s="25"/>
      <c r="Q6" s="29"/>
      <c r="R6" s="25"/>
      <c r="S6" s="29"/>
      <c r="T6" s="25"/>
      <c r="U6" s="29"/>
      <c r="V6" s="25"/>
      <c r="W6" s="29"/>
      <c r="X6" s="25"/>
    </row>
    <row r="7" spans="1:24" ht="30.75" customHeight="1">
      <c r="A7" s="90" t="s">
        <v>6</v>
      </c>
      <c r="B7" s="90"/>
      <c r="C7" s="90"/>
      <c r="D7" s="90"/>
      <c r="E7" s="90"/>
      <c r="F7" s="90"/>
      <c r="G7" s="90"/>
      <c r="H7" s="90"/>
      <c r="I7" s="90"/>
      <c r="K7" s="16"/>
      <c r="L7" s="16"/>
      <c r="M7" s="16"/>
      <c r="N7" s="16"/>
      <c r="O7" s="16"/>
      <c r="P7" s="16"/>
      <c r="Q7" s="16"/>
      <c r="R7" s="16"/>
      <c r="S7" s="16"/>
      <c r="T7" s="16"/>
      <c r="U7" s="16"/>
      <c r="V7" s="16"/>
    </row>
    <row r="8" spans="1:24" ht="30.75" customHeight="1">
      <c r="A8" s="12"/>
      <c r="B8" s="12" t="s">
        <v>80</v>
      </c>
      <c r="C8" s="20"/>
      <c r="D8" s="12" t="s">
        <v>81</v>
      </c>
      <c r="E8" s="12" t="s">
        <v>22</v>
      </c>
      <c r="F8" s="12"/>
      <c r="G8" s="12"/>
      <c r="H8" s="12" t="s">
        <v>82</v>
      </c>
      <c r="I8" s="12" t="s">
        <v>83</v>
      </c>
    </row>
    <row r="9" spans="1:24" ht="47.25" customHeight="1">
      <c r="A9" s="83" t="s">
        <v>162</v>
      </c>
      <c r="B9" s="87" t="s">
        <v>163</v>
      </c>
      <c r="C9" s="88"/>
      <c r="D9" s="18" t="s">
        <v>164</v>
      </c>
      <c r="E9" s="85" t="s">
        <v>165</v>
      </c>
      <c r="F9" s="85"/>
      <c r="G9" s="85"/>
      <c r="H9" s="1"/>
      <c r="I9" s="1"/>
    </row>
    <row r="10" spans="1:24" ht="30" customHeight="1">
      <c r="A10" s="83"/>
      <c r="B10" s="87"/>
      <c r="C10" s="88"/>
      <c r="D10" s="23" t="s">
        <v>166</v>
      </c>
      <c r="E10" s="85" t="s">
        <v>167</v>
      </c>
      <c r="F10" s="85"/>
      <c r="G10" s="85"/>
      <c r="H10" s="1"/>
      <c r="I10" s="1"/>
    </row>
    <row r="11" spans="1:24">
      <c r="A11" s="83"/>
      <c r="B11" s="87"/>
      <c r="C11" s="88"/>
      <c r="D11" s="23" t="s">
        <v>168</v>
      </c>
      <c r="E11" s="85" t="s">
        <v>169</v>
      </c>
      <c r="F11" s="85"/>
      <c r="G11" s="85"/>
      <c r="H11" s="1"/>
      <c r="I11" s="1"/>
    </row>
  </sheetData>
  <mergeCells count="29">
    <mergeCell ref="K1:X1"/>
    <mergeCell ref="B4:B6"/>
    <mergeCell ref="C4:C6"/>
    <mergeCell ref="K2:L2"/>
    <mergeCell ref="D1:J1"/>
    <mergeCell ref="W2:X2"/>
    <mergeCell ref="S2:T2"/>
    <mergeCell ref="U2:V2"/>
    <mergeCell ref="J2:J3"/>
    <mergeCell ref="M2:N2"/>
    <mergeCell ref="O2:P2"/>
    <mergeCell ref="Q2:R2"/>
    <mergeCell ref="A9:A11"/>
    <mergeCell ref="B9:B11"/>
    <mergeCell ref="C9:C11"/>
    <mergeCell ref="E9:G9"/>
    <mergeCell ref="E10:G10"/>
    <mergeCell ref="E11:G11"/>
    <mergeCell ref="A7:I7"/>
    <mergeCell ref="A4:A6"/>
    <mergeCell ref="A1:C1"/>
    <mergeCell ref="B2:B3"/>
    <mergeCell ref="C2:C3"/>
    <mergeCell ref="D2:D3"/>
    <mergeCell ref="E2:E3"/>
    <mergeCell ref="F2:F3"/>
    <mergeCell ref="G2:G3"/>
    <mergeCell ref="H2:H3"/>
    <mergeCell ref="I2:I3"/>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16"/>
  <sheetViews>
    <sheetView zoomScale="70" zoomScaleNormal="70" workbookViewId="0">
      <pane xSplit="8" ySplit="3" topLeftCell="Q4" activePane="bottomRight" state="frozen"/>
      <selection pane="bottomRight" activeCell="V8" sqref="V8"/>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43.28515625"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row>
    <row r="2" spans="1:24" ht="15" customHeight="1">
      <c r="A2" s="19" t="s">
        <v>43</v>
      </c>
      <c r="B2" s="83" t="s">
        <v>44</v>
      </c>
      <c r="C2" s="83" t="s">
        <v>22</v>
      </c>
      <c r="D2" s="83" t="s">
        <v>45</v>
      </c>
      <c r="E2" s="87" t="s">
        <v>24</v>
      </c>
      <c r="F2" s="87" t="s">
        <v>46</v>
      </c>
      <c r="G2" s="87" t="s">
        <v>47</v>
      </c>
      <c r="H2" s="87" t="s">
        <v>48</v>
      </c>
      <c r="I2" s="87"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COUNTIF(D4:D9,"&lt;&gt;")</f>
        <v>5</v>
      </c>
      <c r="B3" s="83"/>
      <c r="C3" s="83"/>
      <c r="D3" s="83"/>
      <c r="E3" s="87"/>
      <c r="F3" s="87"/>
      <c r="G3" s="87"/>
      <c r="H3" s="87"/>
      <c r="I3" s="87"/>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75" customHeight="1">
      <c r="A4" s="83" t="s">
        <v>170</v>
      </c>
      <c r="B4" s="87" t="s">
        <v>171</v>
      </c>
      <c r="C4" s="91" t="s">
        <v>172</v>
      </c>
      <c r="D4" s="23" t="s">
        <v>173</v>
      </c>
      <c r="E4" s="76" t="s">
        <v>174</v>
      </c>
      <c r="F4" s="30"/>
      <c r="G4" s="2" t="s">
        <v>76</v>
      </c>
      <c r="H4" s="30" t="s">
        <v>35</v>
      </c>
      <c r="I4" s="28"/>
      <c r="J4" s="26"/>
      <c r="K4" s="29"/>
      <c r="L4" s="25"/>
      <c r="M4" s="29"/>
      <c r="N4" s="25"/>
      <c r="O4" s="29"/>
      <c r="P4" s="25"/>
      <c r="Q4" s="2">
        <v>0</v>
      </c>
      <c r="R4" s="25" t="s">
        <v>175</v>
      </c>
      <c r="S4" s="2"/>
      <c r="T4" s="27"/>
      <c r="U4" s="29"/>
      <c r="V4" s="25" t="s">
        <v>176</v>
      </c>
      <c r="W4" s="29"/>
      <c r="X4" s="25"/>
    </row>
    <row r="5" spans="1:24" ht="28.9">
      <c r="A5" s="83"/>
      <c r="B5" s="87"/>
      <c r="C5" s="88"/>
      <c r="D5" s="18" t="s">
        <v>177</v>
      </c>
      <c r="E5" s="27" t="s">
        <v>178</v>
      </c>
      <c r="F5" s="30"/>
      <c r="G5" s="2" t="s">
        <v>147</v>
      </c>
      <c r="H5" s="2" t="s">
        <v>148</v>
      </c>
      <c r="I5" s="28"/>
      <c r="J5" s="26"/>
      <c r="K5" s="29"/>
      <c r="L5" s="25"/>
      <c r="M5" s="29"/>
      <c r="N5" s="25"/>
      <c r="O5" s="29"/>
      <c r="P5" s="25"/>
      <c r="Q5" s="2">
        <v>1</v>
      </c>
      <c r="R5" s="25" t="s">
        <v>179</v>
      </c>
      <c r="S5" s="2">
        <v>3</v>
      </c>
      <c r="T5" s="27" t="s">
        <v>180</v>
      </c>
      <c r="U5" s="29">
        <v>3</v>
      </c>
      <c r="V5" s="25" t="s">
        <v>153</v>
      </c>
      <c r="W5" s="29"/>
      <c r="X5" s="25"/>
    </row>
    <row r="6" spans="1:24" ht="43.15">
      <c r="A6" s="83"/>
      <c r="B6" s="87"/>
      <c r="C6" s="88"/>
      <c r="D6" s="18" t="s">
        <v>181</v>
      </c>
      <c r="E6" s="25" t="s">
        <v>182</v>
      </c>
      <c r="F6" s="7"/>
      <c r="G6" s="29" t="s">
        <v>76</v>
      </c>
      <c r="H6" s="7" t="s">
        <v>35</v>
      </c>
      <c r="I6" s="26"/>
      <c r="J6" s="26"/>
      <c r="K6" s="29"/>
      <c r="L6" s="25"/>
      <c r="M6" s="29"/>
      <c r="N6" s="25"/>
      <c r="O6" s="29"/>
      <c r="P6" s="25"/>
      <c r="Q6" s="29">
        <v>0</v>
      </c>
      <c r="R6" s="25" t="s">
        <v>183</v>
      </c>
      <c r="S6" s="29"/>
      <c r="T6" s="25" t="s">
        <v>184</v>
      </c>
      <c r="U6" s="29">
        <v>1</v>
      </c>
      <c r="V6" s="25" t="s">
        <v>185</v>
      </c>
      <c r="W6" s="29"/>
      <c r="X6" s="25"/>
    </row>
    <row r="7" spans="1:24" ht="72">
      <c r="A7" s="12"/>
      <c r="B7" s="9"/>
      <c r="C7" s="23"/>
      <c r="D7" s="18" t="s">
        <v>186</v>
      </c>
      <c r="E7" s="25" t="s">
        <v>187</v>
      </c>
      <c r="F7" s="7"/>
      <c r="G7" s="29" t="s">
        <v>188</v>
      </c>
      <c r="H7" s="7" t="s">
        <v>189</v>
      </c>
      <c r="I7" s="26"/>
      <c r="J7" s="26"/>
      <c r="K7" s="29"/>
      <c r="L7" s="25"/>
      <c r="M7" s="29"/>
      <c r="N7" s="25"/>
      <c r="O7" s="29"/>
      <c r="P7" s="25"/>
      <c r="Q7" s="29">
        <v>0</v>
      </c>
      <c r="R7" s="25" t="s">
        <v>190</v>
      </c>
      <c r="S7" s="29"/>
      <c r="T7" s="25" t="s">
        <v>191</v>
      </c>
      <c r="U7" s="29"/>
      <c r="V7" s="25" t="s">
        <v>176</v>
      </c>
      <c r="W7" s="29">
        <f>Q7</f>
        <v>0</v>
      </c>
      <c r="X7" s="25" t="str">
        <f>R7</f>
        <v>Letter sent to southern IFCA and Devon and Severn IFCA in May 2022, calling for legal underwriting of voluntary code.
Meeting set for Aug 4th following letter.</v>
      </c>
    </row>
    <row r="8" spans="1:24" ht="72">
      <c r="A8" s="12"/>
      <c r="B8" s="9"/>
      <c r="C8" s="23"/>
      <c r="D8" s="18" t="s">
        <v>192</v>
      </c>
      <c r="E8" s="25" t="s">
        <v>193</v>
      </c>
      <c r="F8" s="7"/>
      <c r="G8" s="29" t="s">
        <v>194</v>
      </c>
      <c r="H8" s="7" t="s">
        <v>195</v>
      </c>
      <c r="I8" s="26"/>
      <c r="J8" s="26"/>
      <c r="K8" s="29"/>
      <c r="L8" s="25"/>
      <c r="M8" s="29"/>
      <c r="N8" s="25"/>
      <c r="O8" s="29"/>
      <c r="P8" s="25"/>
      <c r="Q8" s="29">
        <v>0</v>
      </c>
      <c r="R8" s="25" t="s">
        <v>196</v>
      </c>
      <c r="S8" s="29"/>
      <c r="T8" s="25" t="s">
        <v>197</v>
      </c>
      <c r="U8" s="29"/>
      <c r="V8" s="77" t="s">
        <v>198</v>
      </c>
      <c r="W8" s="29"/>
      <c r="X8" s="25"/>
    </row>
    <row r="9" spans="1:24" ht="30.75" customHeight="1">
      <c r="A9" s="90" t="s">
        <v>6</v>
      </c>
      <c r="B9" s="90"/>
      <c r="C9" s="90"/>
      <c r="D9" s="90"/>
      <c r="E9" s="90"/>
      <c r="F9" s="90"/>
      <c r="G9" s="90"/>
      <c r="H9" s="90"/>
      <c r="I9" s="90"/>
      <c r="K9" s="16"/>
      <c r="L9" s="16"/>
      <c r="M9" s="16"/>
      <c r="N9" s="16"/>
      <c r="O9" s="16"/>
      <c r="P9" s="16"/>
      <c r="Q9" s="16"/>
      <c r="S9" s="16"/>
      <c r="T9" s="16"/>
      <c r="U9" s="16"/>
      <c r="V9" s="16"/>
    </row>
    <row r="10" spans="1:24" ht="30.75" customHeight="1">
      <c r="A10" s="12"/>
      <c r="B10" s="12" t="s">
        <v>80</v>
      </c>
      <c r="C10" s="20"/>
      <c r="D10" s="12" t="s">
        <v>81</v>
      </c>
      <c r="E10" s="12" t="s">
        <v>22</v>
      </c>
      <c r="F10" s="12"/>
      <c r="G10" s="12"/>
      <c r="H10" s="12" t="s">
        <v>82</v>
      </c>
      <c r="I10" s="12" t="s">
        <v>83</v>
      </c>
    </row>
    <row r="11" spans="1:24" ht="78.75" customHeight="1">
      <c r="A11" s="83" t="s">
        <v>199</v>
      </c>
      <c r="B11" s="87" t="s">
        <v>200</v>
      </c>
      <c r="C11" s="87"/>
      <c r="D11" s="18" t="s">
        <v>201</v>
      </c>
      <c r="E11" s="85" t="s">
        <v>202</v>
      </c>
      <c r="F11" s="85"/>
      <c r="G11" s="85"/>
      <c r="H11" s="1"/>
      <c r="I11" s="1"/>
    </row>
    <row r="12" spans="1:24" ht="21" customHeight="1">
      <c r="A12" s="83"/>
      <c r="B12" s="87"/>
      <c r="C12" s="87"/>
      <c r="D12" s="23" t="s">
        <v>203</v>
      </c>
      <c r="E12" s="85" t="s">
        <v>204</v>
      </c>
      <c r="F12" s="85"/>
      <c r="G12" s="85"/>
      <c r="H12" s="1"/>
      <c r="I12" s="1"/>
    </row>
    <row r="13" spans="1:24" ht="77.25" customHeight="1">
      <c r="A13" s="83"/>
      <c r="B13" s="87"/>
      <c r="C13" s="87"/>
      <c r="D13" s="23" t="s">
        <v>205</v>
      </c>
      <c r="E13" s="85" t="s">
        <v>206</v>
      </c>
      <c r="F13" s="85"/>
      <c r="G13" s="85"/>
      <c r="H13" s="1" t="s">
        <v>88</v>
      </c>
      <c r="I13" s="1"/>
    </row>
    <row r="14" spans="1:24" ht="116.1" customHeight="1">
      <c r="B14" s="9"/>
      <c r="C14" s="9"/>
      <c r="D14" s="23"/>
      <c r="E14" s="58"/>
    </row>
    <row r="15" spans="1:24">
      <c r="B15" s="9"/>
      <c r="C15" s="9"/>
      <c r="D15" s="23"/>
      <c r="E15" s="58"/>
    </row>
    <row r="16" spans="1:24">
      <c r="B16" s="9"/>
      <c r="C16" s="9"/>
      <c r="D16" s="23"/>
      <c r="E16" s="58"/>
    </row>
  </sheetData>
  <mergeCells count="29">
    <mergeCell ref="B11:B13"/>
    <mergeCell ref="A11:A13"/>
    <mergeCell ref="C4:C6"/>
    <mergeCell ref="B4:B6"/>
    <mergeCell ref="A4:A6"/>
    <mergeCell ref="A9:I9"/>
    <mergeCell ref="E11:G11"/>
    <mergeCell ref="E12:G12"/>
    <mergeCell ref="M2:N2"/>
    <mergeCell ref="O2:P2"/>
    <mergeCell ref="E13:G13"/>
    <mergeCell ref="U2:V2"/>
    <mergeCell ref="K2:L2"/>
    <mergeCell ref="W2:X2"/>
    <mergeCell ref="D1:J1"/>
    <mergeCell ref="C11:C13"/>
    <mergeCell ref="S2:T2"/>
    <mergeCell ref="Q2:R2"/>
    <mergeCell ref="A1:C1"/>
    <mergeCell ref="K1:V1"/>
    <mergeCell ref="B2:B3"/>
    <mergeCell ref="C2:C3"/>
    <mergeCell ref="D2:D3"/>
    <mergeCell ref="E2:E3"/>
    <mergeCell ref="F2:F3"/>
    <mergeCell ref="G2:G3"/>
    <mergeCell ref="H2:H3"/>
    <mergeCell ref="I2:I3"/>
    <mergeCell ref="J2:J3"/>
  </mergeCells>
  <conditionalFormatting sqref="H11:H13">
    <cfRule type="containsText" dxfId="12" priority="4" operator="containsText" text="Not Started">
      <formula>NOT(ISERROR(SEARCH("Not Started",H11)))</formula>
    </cfRule>
    <cfRule type="containsText" dxfId="11" priority="5" operator="containsText" text="In Progress">
      <formula>NOT(ISERROR(SEARCH("In Progress",H11)))</formula>
    </cfRule>
    <cfRule type="containsText" dxfId="10" priority="6" operator="containsText" text="Complete">
      <formula>NOT(ISERROR(SEARCH("Complete",H11)))</formula>
    </cfRule>
  </conditionalFormatting>
  <dataValidations count="1">
    <dataValidation type="list" allowBlank="1" showInputMessage="1" showErrorMessage="1" sqref="H11:H13"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3"/>
  <sheetViews>
    <sheetView zoomScale="70" zoomScaleNormal="70" workbookViewId="0">
      <pane xSplit="8" ySplit="3" topLeftCell="P4" activePane="bottomRight" state="frozen"/>
      <selection pane="bottomRight" activeCell="S11" sqref="S11"/>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46" style="15" hidden="1" customWidth="1"/>
    <col min="25" max="16384" width="8.7109375" style="15"/>
  </cols>
  <sheetData>
    <row r="1" spans="1:24" ht="30" customHeight="1">
      <c r="A1" s="81" t="s">
        <v>41</v>
      </c>
      <c r="B1" s="81"/>
      <c r="C1" s="81"/>
      <c r="D1" s="82" t="s">
        <v>20</v>
      </c>
      <c r="E1" s="82"/>
      <c r="F1" s="82"/>
      <c r="G1" s="82"/>
      <c r="H1" s="82"/>
      <c r="I1" s="82"/>
      <c r="J1" s="82"/>
      <c r="K1" s="89" t="s">
        <v>42</v>
      </c>
      <c r="L1" s="89"/>
      <c r="M1" s="89"/>
      <c r="N1" s="89"/>
      <c r="O1" s="89"/>
      <c r="P1" s="89"/>
      <c r="Q1" s="89"/>
      <c r="R1" s="89"/>
      <c r="S1" s="89"/>
      <c r="T1" s="89"/>
      <c r="U1" s="89"/>
      <c r="V1" s="89"/>
      <c r="W1" s="89"/>
      <c r="X1" s="89"/>
    </row>
    <row r="2" spans="1:24" ht="15" customHeight="1">
      <c r="A2" s="19" t="s">
        <v>43</v>
      </c>
      <c r="B2" s="83" t="s">
        <v>44</v>
      </c>
      <c r="C2" s="83" t="s">
        <v>22</v>
      </c>
      <c r="D2" s="83" t="s">
        <v>45</v>
      </c>
      <c r="E2" s="87" t="s">
        <v>24</v>
      </c>
      <c r="F2" s="87" t="s">
        <v>46</v>
      </c>
      <c r="G2" s="87" t="s">
        <v>47</v>
      </c>
      <c r="H2" s="87" t="s">
        <v>48</v>
      </c>
      <c r="I2" s="87" t="s">
        <v>28</v>
      </c>
      <c r="J2" s="87" t="s">
        <v>49</v>
      </c>
      <c r="K2" s="83" t="s">
        <v>50</v>
      </c>
      <c r="L2" s="83"/>
      <c r="M2" s="87" t="s">
        <v>51</v>
      </c>
      <c r="N2" s="87"/>
      <c r="O2" s="83" t="s">
        <v>52</v>
      </c>
      <c r="P2" s="83"/>
      <c r="Q2" s="87" t="s">
        <v>53</v>
      </c>
      <c r="R2" s="87"/>
      <c r="S2" s="83" t="s">
        <v>54</v>
      </c>
      <c r="T2" s="83"/>
      <c r="U2" s="87" t="s">
        <v>55</v>
      </c>
      <c r="V2" s="87"/>
      <c r="W2" s="83" t="s">
        <v>56</v>
      </c>
      <c r="X2" s="83"/>
    </row>
    <row r="3" spans="1:24">
      <c r="A3" s="19">
        <f>COUNTIF(D4:D9,"&lt;&gt;")</f>
        <v>5</v>
      </c>
      <c r="B3" s="83"/>
      <c r="C3" s="83"/>
      <c r="D3" s="83"/>
      <c r="E3" s="87"/>
      <c r="F3" s="87"/>
      <c r="G3" s="87"/>
      <c r="H3" s="87"/>
      <c r="I3" s="87"/>
      <c r="J3" s="87"/>
      <c r="K3" s="12" t="s">
        <v>57</v>
      </c>
      <c r="L3" s="12" t="s">
        <v>22</v>
      </c>
      <c r="M3" s="9" t="s">
        <v>57</v>
      </c>
      <c r="N3" s="9" t="s">
        <v>22</v>
      </c>
      <c r="O3" s="12" t="s">
        <v>57</v>
      </c>
      <c r="P3" s="12" t="s">
        <v>22</v>
      </c>
      <c r="Q3" s="9" t="s">
        <v>57</v>
      </c>
      <c r="R3" s="9" t="s">
        <v>22</v>
      </c>
      <c r="S3" s="12" t="s">
        <v>57</v>
      </c>
      <c r="T3" s="12" t="s">
        <v>22</v>
      </c>
      <c r="U3" s="9" t="s">
        <v>57</v>
      </c>
      <c r="V3" s="9" t="s">
        <v>22</v>
      </c>
      <c r="W3" s="12" t="s">
        <v>57</v>
      </c>
      <c r="X3" s="12" t="s">
        <v>22</v>
      </c>
    </row>
    <row r="4" spans="1:24" s="16" customFormat="1" ht="105" customHeight="1">
      <c r="A4" s="83" t="s">
        <v>207</v>
      </c>
      <c r="B4" s="87" t="s">
        <v>208</v>
      </c>
      <c r="C4" s="91" t="s">
        <v>209</v>
      </c>
      <c r="D4" s="23" t="s">
        <v>210</v>
      </c>
      <c r="E4" s="25" t="s">
        <v>211</v>
      </c>
      <c r="F4" s="29"/>
      <c r="G4" s="29" t="s">
        <v>147</v>
      </c>
      <c r="H4" s="29" t="s">
        <v>148</v>
      </c>
      <c r="I4" s="26"/>
      <c r="J4" s="26"/>
      <c r="K4" s="29"/>
      <c r="L4" s="25"/>
      <c r="M4" s="29"/>
      <c r="N4" s="25"/>
      <c r="O4" s="29"/>
      <c r="P4" s="25"/>
      <c r="Q4" s="29">
        <v>2</v>
      </c>
      <c r="R4" s="25" t="s">
        <v>212</v>
      </c>
      <c r="S4" s="29"/>
      <c r="T4" s="25" t="s">
        <v>213</v>
      </c>
      <c r="U4" s="29"/>
      <c r="V4" s="25"/>
      <c r="W4" s="29">
        <v>1</v>
      </c>
      <c r="X4" s="25" t="s">
        <v>214</v>
      </c>
    </row>
    <row r="5" spans="1:24" ht="43.15">
      <c r="A5" s="83"/>
      <c r="B5" s="87"/>
      <c r="C5" s="88"/>
      <c r="D5" s="18" t="s">
        <v>215</v>
      </c>
      <c r="E5" s="25" t="s">
        <v>216</v>
      </c>
      <c r="F5" s="29"/>
      <c r="G5" s="29" t="s">
        <v>188</v>
      </c>
      <c r="H5" s="29" t="s">
        <v>189</v>
      </c>
      <c r="I5" s="26"/>
      <c r="J5" s="26"/>
      <c r="K5" s="29"/>
      <c r="L5" s="25"/>
      <c r="M5" s="29"/>
      <c r="N5" s="25"/>
      <c r="O5" s="29"/>
      <c r="P5" s="25"/>
      <c r="Q5" s="29">
        <v>0</v>
      </c>
      <c r="R5" s="25" t="s">
        <v>217</v>
      </c>
      <c r="S5" s="29"/>
      <c r="T5" s="25" t="s">
        <v>218</v>
      </c>
      <c r="U5" s="29"/>
      <c r="V5" s="25"/>
      <c r="W5" s="29"/>
      <c r="X5" s="25"/>
    </row>
    <row r="6" spans="1:24" ht="42.6" customHeight="1">
      <c r="A6" s="83"/>
      <c r="B6" s="87"/>
      <c r="C6" s="88"/>
      <c r="D6" s="18" t="s">
        <v>219</v>
      </c>
      <c r="E6" s="25" t="s">
        <v>220</v>
      </c>
      <c r="F6" s="29"/>
      <c r="G6" s="29" t="s">
        <v>188</v>
      </c>
      <c r="H6" s="29" t="s">
        <v>189</v>
      </c>
      <c r="I6" s="26"/>
      <c r="J6" s="26"/>
      <c r="K6" s="29"/>
      <c r="L6" s="25"/>
      <c r="M6" s="29"/>
      <c r="N6" s="25"/>
      <c r="O6" s="29"/>
      <c r="P6" s="25"/>
      <c r="Q6" s="29">
        <v>0</v>
      </c>
      <c r="R6" s="25"/>
      <c r="S6" s="29"/>
      <c r="T6" s="25" t="s">
        <v>218</v>
      </c>
      <c r="U6" s="29"/>
      <c r="V6" s="25"/>
      <c r="W6" s="29"/>
      <c r="X6" s="25"/>
    </row>
    <row r="7" spans="1:24" ht="42.6" customHeight="1">
      <c r="A7" s="12"/>
      <c r="B7" s="9"/>
      <c r="C7" s="23"/>
      <c r="D7" s="18" t="s">
        <v>221</v>
      </c>
      <c r="E7" s="25" t="s">
        <v>222</v>
      </c>
      <c r="F7" s="29"/>
      <c r="G7" s="29" t="s">
        <v>223</v>
      </c>
      <c r="H7" s="29" t="s">
        <v>224</v>
      </c>
      <c r="I7" s="26"/>
      <c r="J7" s="26"/>
      <c r="K7" s="29"/>
      <c r="L7" s="25"/>
      <c r="M7" s="29"/>
      <c r="N7" s="25"/>
      <c r="O7" s="29"/>
      <c r="P7" s="25"/>
      <c r="Q7" s="29">
        <v>0</v>
      </c>
      <c r="R7" s="25" t="s">
        <v>225</v>
      </c>
      <c r="S7" s="29"/>
      <c r="T7" s="25" t="s">
        <v>218</v>
      </c>
      <c r="U7" s="29"/>
      <c r="V7" s="25"/>
      <c r="W7" s="29"/>
      <c r="X7" s="25"/>
    </row>
    <row r="8" spans="1:24" ht="42.6" customHeight="1">
      <c r="A8" s="12"/>
      <c r="B8" s="9"/>
      <c r="C8" s="23"/>
      <c r="D8" s="18" t="s">
        <v>226</v>
      </c>
      <c r="E8" s="25" t="s">
        <v>227</v>
      </c>
      <c r="F8" s="29"/>
      <c r="G8" s="29" t="s">
        <v>76</v>
      </c>
      <c r="H8" s="29" t="s">
        <v>35</v>
      </c>
      <c r="I8" s="26"/>
      <c r="J8" s="26"/>
      <c r="K8" s="29"/>
      <c r="L8" s="25"/>
      <c r="M8" s="29"/>
      <c r="N8" s="25"/>
      <c r="O8" s="29"/>
      <c r="P8" s="25"/>
      <c r="Q8" s="29">
        <v>1</v>
      </c>
      <c r="R8" s="25" t="s">
        <v>228</v>
      </c>
      <c r="S8" s="29"/>
      <c r="T8" s="25" t="s">
        <v>218</v>
      </c>
      <c r="U8" s="29"/>
      <c r="V8" s="25"/>
      <c r="W8" s="29">
        <f>Q8</f>
        <v>1</v>
      </c>
      <c r="X8" s="25" t="str">
        <f>R8</f>
        <v>Letter submitted to MMO to change sole quota allocation in Lyme Bay linking to national policy (May 2022).</v>
      </c>
    </row>
    <row r="9" spans="1:24" ht="30.75" customHeight="1">
      <c r="A9" s="90" t="s">
        <v>6</v>
      </c>
      <c r="B9" s="90"/>
      <c r="C9" s="90"/>
      <c r="D9" s="90"/>
      <c r="E9" s="90"/>
      <c r="F9" s="90"/>
      <c r="G9" s="90"/>
      <c r="H9" s="90"/>
      <c r="I9" s="90"/>
      <c r="K9" s="16"/>
      <c r="L9" s="16"/>
      <c r="M9" s="16"/>
      <c r="N9" s="16"/>
      <c r="O9" s="16"/>
      <c r="P9" s="16"/>
      <c r="Q9" s="16"/>
      <c r="R9" s="16"/>
      <c r="S9" s="16"/>
      <c r="T9" s="16"/>
      <c r="U9" s="16"/>
      <c r="V9" s="16"/>
    </row>
    <row r="10" spans="1:24" ht="30.75" customHeight="1">
      <c r="A10" s="12"/>
      <c r="B10" s="12" t="s">
        <v>80</v>
      </c>
      <c r="C10" s="20"/>
      <c r="D10" s="12" t="s">
        <v>81</v>
      </c>
      <c r="E10" s="12" t="s">
        <v>22</v>
      </c>
      <c r="F10" s="12"/>
      <c r="G10" s="12"/>
      <c r="H10" s="12" t="s">
        <v>82</v>
      </c>
      <c r="I10" s="12" t="s">
        <v>83</v>
      </c>
    </row>
    <row r="11" spans="1:24" ht="44.65" customHeight="1">
      <c r="A11" s="83" t="s">
        <v>229</v>
      </c>
      <c r="B11" s="87" t="s">
        <v>230</v>
      </c>
      <c r="C11" s="88"/>
      <c r="D11" s="18" t="s">
        <v>231</v>
      </c>
      <c r="E11" s="85" t="s">
        <v>232</v>
      </c>
      <c r="F11" s="85"/>
      <c r="G11" s="85"/>
      <c r="H11" s="1" t="s">
        <v>120</v>
      </c>
      <c r="I11" s="1"/>
    </row>
    <row r="12" spans="1:24" ht="61.5" customHeight="1">
      <c r="A12" s="83"/>
      <c r="B12" s="87"/>
      <c r="C12" s="88"/>
      <c r="D12" s="23" t="s">
        <v>233</v>
      </c>
      <c r="E12" s="85" t="s">
        <v>234</v>
      </c>
      <c r="F12" s="85"/>
      <c r="G12" s="85"/>
      <c r="H12" s="1" t="s">
        <v>120</v>
      </c>
      <c r="I12" s="1"/>
    </row>
    <row r="13" spans="1:24" ht="35.1" customHeight="1">
      <c r="A13" s="83"/>
      <c r="B13" s="87"/>
      <c r="C13" s="88"/>
      <c r="D13" s="23" t="s">
        <v>235</v>
      </c>
      <c r="E13" s="85" t="s">
        <v>236</v>
      </c>
      <c r="F13" s="85"/>
      <c r="G13" s="85"/>
      <c r="H13" s="1"/>
      <c r="I13" s="1"/>
    </row>
  </sheetData>
  <mergeCells count="29">
    <mergeCell ref="K1:X1"/>
    <mergeCell ref="D1:J1"/>
    <mergeCell ref="E13:G13"/>
    <mergeCell ref="Q2:R2"/>
    <mergeCell ref="A9:I9"/>
    <mergeCell ref="K2:L2"/>
    <mergeCell ref="C4:C6"/>
    <mergeCell ref="A4:A6"/>
    <mergeCell ref="B4:B6"/>
    <mergeCell ref="A11:A13"/>
    <mergeCell ref="B11:B13"/>
    <mergeCell ref="C11:C13"/>
    <mergeCell ref="E11:G11"/>
    <mergeCell ref="E12:G12"/>
    <mergeCell ref="A1:C1"/>
    <mergeCell ref="B2:B3"/>
    <mergeCell ref="C2:C3"/>
    <mergeCell ref="D2:D3"/>
    <mergeCell ref="E2:E3"/>
    <mergeCell ref="F2:F3"/>
    <mergeCell ref="G2:G3"/>
    <mergeCell ref="W2:X2"/>
    <mergeCell ref="S2:T2"/>
    <mergeCell ref="U2:V2"/>
    <mergeCell ref="H2:H3"/>
    <mergeCell ref="I2:I3"/>
    <mergeCell ref="J2:J3"/>
    <mergeCell ref="M2:N2"/>
    <mergeCell ref="O2:P2"/>
  </mergeCells>
  <conditionalFormatting sqref="H11:H13">
    <cfRule type="containsText" dxfId="9" priority="1" operator="containsText" text="Not Started">
      <formula>NOT(ISERROR(SEARCH("Not Started",H11)))</formula>
    </cfRule>
    <cfRule type="containsText" dxfId="8" priority="2" operator="containsText" text="In Progress">
      <formula>NOT(ISERROR(SEARCH("In Progress",H11)))</formula>
    </cfRule>
    <cfRule type="containsText" dxfId="7" priority="3" operator="containsText" text="Complete">
      <formula>NOT(ISERROR(SEARCH("Complete",H11)))</formula>
    </cfRule>
  </conditionalFormatting>
  <dataValidations count="1">
    <dataValidation type="list" allowBlank="1" showInputMessage="1" showErrorMessage="1" sqref="H11:H13" xr:uid="{9E07A1D1-3219-4D02-81D8-7DAA3006DC21}">
      <formula1>"Not started, In Progress, Complete"</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E895C-CA89-447F-8A0E-EA0B6D133B1C}"/>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C8EF0326-9FC8-4124-B32C-3F2A592FC22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Sam Fanshawe</cp:lastModifiedBy>
  <cp:revision/>
  <dcterms:created xsi:type="dcterms:W3CDTF">2021-04-13T20:59:38Z</dcterms:created>
  <dcterms:modified xsi:type="dcterms:W3CDTF">2024-01-23T13:16:11Z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