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documenttasks/documenttask2.xml" ContentType="application/vnd.ms-excel.documenttask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ocumenttasks/documenttask3.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defaultThemeVersion="166925"/>
  <mc:AlternateContent xmlns:mc="http://schemas.openxmlformats.org/markup-compatibility/2006">
    <mc:Choice Requires="x15">
      <x15ac:absPath xmlns:x15ac="http://schemas.microsoft.com/office/spreadsheetml/2010/11/ac" url="/Users/sam/Repos/Python/Maerl/"/>
    </mc:Choice>
  </mc:AlternateContent>
  <xr:revisionPtr revIDLastSave="0" documentId="13_ncr:1_{3752E11E-6440-064A-9723-B5A87968CF53}" xr6:coauthVersionLast="47" xr6:coauthVersionMax="47" xr10:uidLastSave="{00000000-0000-0000-0000-000000000000}"/>
  <bookViews>
    <workbookView xWindow="0" yWindow="760" windowWidth="30240" windowHeight="17960" activeTab="2" xr2:uid="{2EBAD083-9837-4596-819B-55D7773ADE67}"/>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r:id="rId10"/>
    <sheet name="Output 8" sheetId="16" r:id="rId11"/>
    <sheet name="Unplanned Outputs" sheetId="23" r:id="rId12"/>
    <sheet name="Analysis" sheetId="21"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 i="14" l="1"/>
  <c r="X4" i="14"/>
  <c r="W4" i="14"/>
  <c r="W6" i="14"/>
  <c r="W5" i="10"/>
  <c r="W4" i="11"/>
  <c r="X4" i="11"/>
  <c r="X5" i="10"/>
  <c r="U4" i="23"/>
  <c r="AG17" i="21" s="1"/>
  <c r="W4" i="10"/>
  <c r="AG5" i="21"/>
  <c r="AG6" i="21"/>
  <c r="AG7" i="21"/>
  <c r="AG8" i="21"/>
  <c r="AG9" i="21"/>
  <c r="AG10" i="21"/>
  <c r="AG11" i="21"/>
  <c r="AG12" i="21"/>
  <c r="AG13" i="21"/>
  <c r="AG14" i="21"/>
  <c r="AG15" i="21"/>
  <c r="AG16"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G46" i="21"/>
  <c r="AG47" i="21"/>
  <c r="AG48" i="21"/>
  <c r="AG49" i="21"/>
  <c r="AG50" i="21"/>
  <c r="AG51" i="21"/>
  <c r="AG52" i="21"/>
  <c r="AG53" i="21"/>
  <c r="AG54" i="21"/>
  <c r="AG55" i="21"/>
  <c r="AG56" i="21"/>
  <c r="AG57" i="21"/>
  <c r="AG58" i="21"/>
  <c r="AG59" i="21"/>
  <c r="AG60" i="21"/>
  <c r="AG61" i="21"/>
  <c r="AG62" i="21"/>
  <c r="AG63" i="21"/>
  <c r="AG64" i="21"/>
  <c r="AG65" i="21"/>
  <c r="AG66" i="21"/>
  <c r="AG67" i="21"/>
  <c r="AG68" i="21"/>
  <c r="AG69" i="21"/>
  <c r="AG70" i="21"/>
  <c r="AG71" i="21"/>
  <c r="AG72" i="21"/>
  <c r="AG73" i="21"/>
  <c r="AG74" i="21"/>
  <c r="AG75" i="21"/>
  <c r="AG76" i="21"/>
  <c r="AG77" i="21"/>
  <c r="AG78" i="21"/>
  <c r="AG79" i="21"/>
  <c r="AG80" i="21"/>
  <c r="AG4" i="21"/>
  <c r="X75" i="21"/>
  <c r="W75" i="21"/>
  <c r="V75" i="21"/>
  <c r="X74" i="21"/>
  <c r="W74" i="21"/>
  <c r="V74" i="21"/>
  <c r="X73" i="21"/>
  <c r="W73" i="21"/>
  <c r="V73" i="21"/>
  <c r="X72" i="21"/>
  <c r="W72" i="21"/>
  <c r="V72" i="21"/>
  <c r="C12" i="1"/>
  <c r="C19" i="1"/>
  <c r="C18" i="1"/>
  <c r="C17" i="1"/>
  <c r="C16" i="1"/>
  <c r="C15" i="1"/>
  <c r="C14" i="1"/>
  <c r="C13" i="1"/>
  <c r="AA73" i="21" l="1"/>
  <c r="AA72" i="21"/>
  <c r="AA75" i="21"/>
  <c r="AA74" i="21"/>
  <c r="K5" i="21" l="1"/>
  <c r="K6" i="21"/>
  <c r="K7" i="21"/>
  <c r="K8" i="21"/>
  <c r="K9" i="21"/>
  <c r="K10" i="21"/>
  <c r="K11" i="21"/>
  <c r="K12" i="21"/>
  <c r="K13" i="21"/>
  <c r="K14" i="21"/>
  <c r="K15" i="21"/>
  <c r="K16" i="21"/>
  <c r="K17" i="21"/>
  <c r="K18" i="21"/>
  <c r="K19" i="21"/>
  <c r="K20" i="21"/>
  <c r="K21" i="21"/>
  <c r="K22" i="21"/>
  <c r="K23" i="21"/>
  <c r="K24" i="21"/>
  <c r="K25" i="21"/>
  <c r="K26" i="21"/>
  <c r="K27" i="21"/>
  <c r="K28" i="21"/>
  <c r="K4" i="21"/>
  <c r="J15" i="21"/>
  <c r="B6" i="21"/>
  <c r="A3" i="9"/>
  <c r="B5" i="21" s="1"/>
  <c r="B7" i="21"/>
  <c r="A3" i="12"/>
  <c r="B8" i="21" s="1"/>
  <c r="A3" i="13"/>
  <c r="B9" i="21" s="1"/>
  <c r="A3" i="14"/>
  <c r="B10" i="21" s="1"/>
  <c r="A3" i="16"/>
  <c r="B11" i="21" s="1"/>
  <c r="A3" i="8"/>
  <c r="B4"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B20" i="21" l="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N39" i="21"/>
  <c r="M39" i="21"/>
  <c r="N38" i="21"/>
  <c r="M38" i="21"/>
  <c r="N37" i="21"/>
  <c r="M37" i="21"/>
  <c r="N36" i="21"/>
  <c r="M36" i="21"/>
  <c r="N35" i="21"/>
  <c r="M35" i="21"/>
  <c r="N34" i="21"/>
  <c r="M34" i="21"/>
  <c r="N33" i="21"/>
  <c r="M33" i="21"/>
  <c r="N32" i="21"/>
  <c r="M32"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28" i="21"/>
  <c r="F27" i="21"/>
  <c r="F26" i="21"/>
  <c r="F20" i="21"/>
  <c r="F19" i="21"/>
  <c r="F16" i="21"/>
  <c r="F10" i="21"/>
  <c r="F9" i="21"/>
  <c r="F25" i="21"/>
  <c r="F24" i="21"/>
  <c r="F23" i="21"/>
  <c r="F22" i="21"/>
  <c r="F21" i="21"/>
  <c r="F18" i="21"/>
  <c r="F17" i="21"/>
  <c r="F15" i="21"/>
  <c r="F14" i="21"/>
  <c r="F13" i="21"/>
  <c r="F12" i="21"/>
  <c r="F11" i="21"/>
  <c r="E26" i="21"/>
  <c r="E23" i="21"/>
  <c r="E20" i="21"/>
  <c r="E17" i="21"/>
  <c r="E14" i="21"/>
  <c r="E11" i="21"/>
  <c r="F8" i="21"/>
  <c r="E8" i="21"/>
  <c r="C11" i="21"/>
  <c r="C10" i="21"/>
  <c r="C9" i="21"/>
  <c r="C8" i="21"/>
  <c r="C7" i="21"/>
  <c r="C6" i="21"/>
  <c r="C5" i="21"/>
  <c r="C4" i="21"/>
  <c r="E4" i="21"/>
  <c r="F5" i="21"/>
  <c r="F6" i="21"/>
  <c r="F7" i="21"/>
  <c r="F4" i="21"/>
  <c r="L13" i="21" l="1"/>
  <c r="O13" i="21" s="1"/>
  <c r="O33" i="21"/>
  <c r="L23" i="21"/>
  <c r="O23" i="21" s="1"/>
  <c r="O27" i="21"/>
  <c r="L28" i="21"/>
  <c r="O31" i="21" s="1"/>
  <c r="L19" i="21"/>
  <c r="O19" i="21" s="1"/>
  <c r="O39" i="21"/>
  <c r="O35" i="21"/>
  <c r="O37" i="21"/>
  <c r="L21" i="21"/>
  <c r="O21" i="21" s="1"/>
  <c r="L16" i="21"/>
  <c r="O16" i="21" s="1"/>
  <c r="O32" i="21"/>
  <c r="O36" i="21"/>
  <c r="O40" i="21"/>
  <c r="L14" i="21"/>
  <c r="O14" i="21" s="1"/>
  <c r="L22" i="21"/>
  <c r="O22" i="21" s="1"/>
  <c r="O34" i="21"/>
  <c r="O38" i="2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T51" i="21"/>
  <c r="AC17" i="21"/>
  <c r="AF37" i="21"/>
  <c r="R74" i="21"/>
  <c r="AC27" i="21"/>
  <c r="AF38" i="21"/>
  <c r="AF79" i="21"/>
  <c r="AC20" i="21"/>
  <c r="AC19" i="21"/>
  <c r="R56" i="21"/>
  <c r="T65" i="21"/>
  <c r="AC75" i="21"/>
  <c r="R21" i="21"/>
  <c r="T16" i="21"/>
  <c r="R26" i="21"/>
  <c r="S38" i="21"/>
  <c r="AF13" i="21"/>
  <c r="AF45" i="21"/>
  <c r="S64" i="21"/>
  <c r="R32" i="21"/>
  <c r="R15" i="21"/>
  <c r="AF4" i="21"/>
  <c r="AF68" i="21"/>
  <c r="AF42" i="21"/>
  <c r="T53" i="21"/>
  <c r="T15" i="21"/>
  <c r="S52" i="21"/>
  <c r="AF7" i="21"/>
  <c r="R76" i="21"/>
  <c r="S51" i="21"/>
  <c r="R31" i="21"/>
  <c r="S72" i="21"/>
  <c r="R6" i="21"/>
  <c r="R28" i="21"/>
  <c r="S65" i="21"/>
  <c r="R55" i="21"/>
  <c r="AC77" i="21"/>
  <c r="S16" i="21"/>
  <c r="AF32" i="21"/>
  <c r="AF48" i="21"/>
  <c r="AF16" i="21"/>
  <c r="AC5" i="21"/>
  <c r="S31" i="21"/>
  <c r="AF65" i="21"/>
  <c r="AC18" i="21"/>
  <c r="R14" i="21"/>
  <c r="S6" i="21"/>
  <c r="R58" i="21"/>
  <c r="AC78" i="21"/>
  <c r="S9" i="21"/>
  <c r="AF18" i="21"/>
  <c r="AF77" i="21"/>
  <c r="R35" i="21"/>
  <c r="T80" i="21"/>
  <c r="T41" i="21"/>
  <c r="AC36" i="21"/>
  <c r="AF21" i="21"/>
  <c r="S49" i="21"/>
  <c r="T32" i="21"/>
  <c r="AC62" i="21"/>
  <c r="R12" i="21"/>
  <c r="S10" i="21"/>
  <c r="S29" i="21"/>
  <c r="R50" i="21"/>
  <c r="R33" i="21"/>
  <c r="AF74" i="21"/>
  <c r="AC63" i="21"/>
  <c r="R18" i="21"/>
  <c r="T24" i="21"/>
  <c r="AF80" i="21"/>
  <c r="AF63" i="21"/>
  <c r="T74" i="21"/>
  <c r="AC80" i="21"/>
  <c r="AF30" i="21"/>
  <c r="AF60" i="21"/>
  <c r="AC47" i="21"/>
  <c r="AC38" i="21"/>
  <c r="S43" i="21"/>
  <c r="T56" i="21"/>
  <c r="R25" i="21"/>
  <c r="AC76" i="21"/>
  <c r="AC69" i="21"/>
  <c r="R45" i="21"/>
  <c r="S73" i="21"/>
  <c r="T35" i="21"/>
  <c r="AF27" i="21"/>
  <c r="R7" i="21"/>
  <c r="AF43" i="21"/>
  <c r="R80" i="21"/>
  <c r="T25" i="21"/>
  <c r="S75" i="21"/>
  <c r="R20" i="21"/>
  <c r="T14" i="21"/>
  <c r="AF11" i="21"/>
  <c r="AF26" i="21"/>
  <c r="T28" i="21"/>
  <c r="AC60" i="21"/>
  <c r="T4" i="21"/>
  <c r="R52" i="21"/>
  <c r="T48" i="21"/>
  <c r="R47" i="21"/>
  <c r="T58" i="21"/>
  <c r="R78" i="21"/>
  <c r="R9" i="21"/>
  <c r="AF20" i="21"/>
  <c r="AF44" i="21"/>
  <c r="S27" i="21"/>
  <c r="AF36" i="21"/>
  <c r="T31" i="21"/>
  <c r="AC8" i="21"/>
  <c r="T78" i="21"/>
  <c r="R57" i="21"/>
  <c r="T46" i="21"/>
  <c r="AF35" i="21"/>
  <c r="T38" i="21"/>
  <c r="T40" i="21"/>
  <c r="AC35" i="21"/>
  <c r="AF54" i="21"/>
  <c r="T29" i="21"/>
  <c r="S33" i="21"/>
  <c r="T27" i="21"/>
  <c r="S45" i="21"/>
  <c r="S67" i="21"/>
  <c r="T21" i="21"/>
  <c r="T6" i="21"/>
  <c r="AF23" i="21"/>
  <c r="AF6" i="21"/>
  <c r="S40" i="21"/>
  <c r="T47" i="21"/>
  <c r="AC57" i="21"/>
  <c r="AF66" i="21"/>
  <c r="AC23" i="21"/>
  <c r="AF14" i="21"/>
  <c r="R22" i="21"/>
  <c r="S32" i="21"/>
  <c r="R73" i="21"/>
  <c r="T18" i="21"/>
  <c r="T72" i="21"/>
  <c r="T63" i="21"/>
  <c r="AF47" i="21"/>
  <c r="AF34" i="21"/>
  <c r="T64" i="21"/>
  <c r="T39" i="21"/>
  <c r="R24" i="21"/>
  <c r="R39" i="21"/>
  <c r="T61" i="21"/>
  <c r="R70" i="21"/>
  <c r="AC31" i="21"/>
  <c r="R62" i="21"/>
  <c r="R71" i="21"/>
  <c r="S13" i="21"/>
  <c r="AC61" i="21"/>
  <c r="T62" i="21"/>
  <c r="AF5" i="21"/>
  <c r="AF72" i="21"/>
  <c r="T33" i="21"/>
  <c r="S28" i="21"/>
  <c r="S44" i="21"/>
  <c r="AF56" i="21"/>
  <c r="T68" i="21"/>
  <c r="R53" i="21"/>
  <c r="S22" i="21"/>
  <c r="AC41" i="21"/>
  <c r="R63" i="21"/>
  <c r="AC74" i="21"/>
  <c r="AF15" i="21"/>
  <c r="AC33" i="21"/>
  <c r="R29" i="21"/>
  <c r="AF28" i="21"/>
  <c r="AF39" i="21"/>
  <c r="T76" i="21"/>
  <c r="AF8" i="21"/>
  <c r="S30" i="21"/>
  <c r="AC64" i="21"/>
  <c r="AF75" i="21"/>
  <c r="S11" i="21"/>
  <c r="T50" i="21"/>
  <c r="R41" i="21"/>
  <c r="S14" i="21"/>
  <c r="AF53" i="21"/>
  <c r="AC71" i="21"/>
  <c r="AC66" i="21"/>
  <c r="S66" i="21"/>
  <c r="T52" i="21"/>
  <c r="T23" i="21"/>
  <c r="AC30" i="21"/>
  <c r="T42" i="21"/>
  <c r="R16" i="21"/>
  <c r="AC55" i="21"/>
  <c r="S20" i="21"/>
  <c r="AF19" i="21"/>
  <c r="T26" i="21"/>
  <c r="R66" i="21"/>
  <c r="T73" i="21"/>
  <c r="AC68" i="21"/>
  <c r="T12" i="21"/>
  <c r="AC16" i="21"/>
  <c r="AC28" i="21"/>
  <c r="R5" i="21"/>
  <c r="S23" i="21"/>
  <c r="AC7" i="21"/>
  <c r="T70" i="21"/>
  <c r="R4" i="21"/>
  <c r="T79" i="21"/>
  <c r="R37" i="21"/>
  <c r="AC54" i="21"/>
  <c r="S78" i="21"/>
  <c r="S7" i="21"/>
  <c r="AF73" i="21"/>
  <c r="AF67" i="21"/>
  <c r="R51" i="21"/>
  <c r="AC45" i="21"/>
  <c r="AC58" i="21"/>
  <c r="AC29" i="21"/>
  <c r="S56" i="21"/>
  <c r="R65" i="21"/>
  <c r="AC24" i="21"/>
  <c r="S53" i="21"/>
  <c r="S12" i="21"/>
  <c r="S54" i="21"/>
  <c r="S26" i="21"/>
  <c r="R64" i="21"/>
  <c r="R17" i="21"/>
  <c r="AC67" i="21"/>
  <c r="AC34" i="21"/>
  <c r="S18" i="21"/>
  <c r="AF61" i="21"/>
  <c r="AF71" i="21"/>
  <c r="R42" i="21"/>
  <c r="T10" i="21"/>
  <c r="T44" i="21"/>
  <c r="S50" i="21"/>
  <c r="T11" i="21"/>
  <c r="S76" i="21"/>
  <c r="R23" i="21"/>
  <c r="R61" i="21"/>
  <c r="AF46" i="21"/>
  <c r="AC4" i="21"/>
  <c r="AC12" i="21"/>
  <c r="AF41" i="21"/>
  <c r="T17" i="21"/>
  <c r="AF55" i="21"/>
  <c r="AC32" i="21"/>
  <c r="AF9" i="21"/>
  <c r="R8" i="21"/>
  <c r="AF69" i="21"/>
  <c r="R60" i="21"/>
  <c r="AC14" i="21"/>
  <c r="R46" i="21"/>
  <c r="R43" i="21"/>
  <c r="T77" i="21"/>
  <c r="T7" i="21"/>
  <c r="T37" i="21"/>
  <c r="AC65" i="21"/>
  <c r="T5" i="21"/>
  <c r="T34" i="21"/>
  <c r="R69" i="21"/>
  <c r="S15" i="21"/>
  <c r="S62" i="21"/>
  <c r="AF76" i="21"/>
  <c r="AF25" i="21"/>
  <c r="AF58" i="21"/>
  <c r="T13" i="21"/>
  <c r="S74" i="21"/>
  <c r="S41" i="21"/>
  <c r="S37" i="21"/>
  <c r="AC10" i="21"/>
  <c r="S79" i="21"/>
  <c r="T75" i="21"/>
  <c r="AC73" i="21"/>
  <c r="AC48" i="21"/>
  <c r="AF33" i="21"/>
  <c r="AF50" i="21"/>
  <c r="T60" i="21"/>
  <c r="T57" i="21"/>
  <c r="AF17" i="21"/>
  <c r="S63" i="21"/>
  <c r="AF40" i="21"/>
  <c r="R36" i="21"/>
  <c r="R19" i="21"/>
  <c r="R79" i="21"/>
  <c r="AF49" i="21"/>
  <c r="AC37" i="21"/>
  <c r="T54" i="21"/>
  <c r="S39" i="21"/>
  <c r="S35" i="21"/>
  <c r="AC59" i="21"/>
  <c r="AF57" i="21"/>
  <c r="S59" i="21"/>
  <c r="R77" i="21"/>
  <c r="AC46" i="21"/>
  <c r="AF10" i="21"/>
  <c r="S71" i="21"/>
  <c r="S34" i="21"/>
  <c r="AF24" i="21"/>
  <c r="AC51" i="21"/>
  <c r="AF31" i="21"/>
  <c r="S48" i="21"/>
  <c r="S21" i="21"/>
  <c r="AC25" i="21"/>
  <c r="T71" i="21"/>
  <c r="R59" i="21"/>
  <c r="T36" i="21"/>
  <c r="R10" i="21"/>
  <c r="S80" i="21"/>
  <c r="R67" i="21"/>
  <c r="AC52" i="21"/>
  <c r="S68" i="21"/>
  <c r="R48" i="21"/>
  <c r="S57" i="21"/>
  <c r="S70" i="21"/>
  <c r="R40" i="21"/>
  <c r="T22" i="21"/>
  <c r="AF51" i="21"/>
  <c r="S61" i="21"/>
  <c r="AF12" i="21"/>
  <c r="AC39" i="21"/>
  <c r="AC21" i="21"/>
  <c r="R49" i="21"/>
  <c r="AF29" i="21"/>
  <c r="S69" i="21"/>
  <c r="T9" i="21"/>
  <c r="AC6" i="21"/>
  <c r="AC26" i="21"/>
  <c r="T20" i="21"/>
  <c r="S55" i="21"/>
  <c r="AC50" i="21"/>
  <c r="S4" i="21"/>
  <c r="S60" i="21"/>
  <c r="AF64" i="21"/>
  <c r="R30" i="21"/>
  <c r="R68" i="21"/>
  <c r="R54" i="21"/>
  <c r="R34" i="21"/>
  <c r="S24" i="21"/>
  <c r="AF59" i="21"/>
  <c r="AC44" i="21"/>
  <c r="AF78" i="21"/>
  <c r="T43" i="21"/>
  <c r="S8" i="21"/>
  <c r="T49" i="21"/>
  <c r="AC72" i="21"/>
  <c r="S47" i="21"/>
  <c r="T8" i="21"/>
  <c r="T59" i="21"/>
  <c r="AF22" i="21"/>
  <c r="AC42" i="21"/>
  <c r="S17" i="21"/>
  <c r="AC15" i="21"/>
  <c r="AC49" i="21"/>
  <c r="R38" i="21"/>
  <c r="R72" i="21"/>
  <c r="S42" i="21"/>
  <c r="T66" i="21"/>
  <c r="S25" i="21"/>
  <c r="AC79" i="21"/>
  <c r="AC56" i="21"/>
  <c r="T67" i="21"/>
  <c r="S58" i="21"/>
  <c r="T69" i="21"/>
  <c r="R11" i="21"/>
  <c r="R44" i="21"/>
  <c r="AC11" i="21"/>
  <c r="R13" i="21"/>
  <c r="R27" i="21"/>
  <c r="AC70" i="21"/>
  <c r="AC13" i="21"/>
  <c r="AC40" i="21"/>
  <c r="T55" i="21"/>
  <c r="T19" i="21"/>
  <c r="S36" i="21"/>
  <c r="AF52" i="21"/>
  <c r="AF62" i="21"/>
  <c r="T30" i="21"/>
  <c r="AF70" i="21"/>
  <c r="S5" i="21"/>
  <c r="AC22" i="21"/>
  <c r="R75" i="21"/>
  <c r="AC53" i="21"/>
  <c r="AC9" i="21"/>
  <c r="S46" i="21"/>
  <c r="S77" i="21"/>
  <c r="AC43" i="21"/>
  <c r="S19" i="21"/>
  <c r="T45" i="21"/>
  <c r="AE6" i="21" l="1"/>
  <c r="AE32" i="21"/>
  <c r="AE50" i="21"/>
  <c r="AE29" i="21"/>
  <c r="AE21" i="21"/>
  <c r="AE46" i="21"/>
  <c r="AE42" i="21"/>
  <c r="AE65" i="21"/>
  <c r="AE17" i="21"/>
  <c r="AE26" i="21"/>
  <c r="AE10" i="21"/>
  <c r="AE75" i="21"/>
  <c r="AE8" i="21"/>
  <c r="AE60" i="21"/>
  <c r="AE71" i="21"/>
  <c r="AE20" i="21"/>
  <c r="AE45" i="21"/>
  <c r="AE78" i="21"/>
  <c r="AE39" i="21"/>
  <c r="AE4" i="21"/>
  <c r="AE22" i="21"/>
  <c r="AE7" i="21"/>
  <c r="AE77" i="21"/>
  <c r="AE49" i="21"/>
  <c r="AE41" i="21"/>
  <c r="AE23" i="21"/>
  <c r="AE52" i="21"/>
  <c r="AE76" i="21"/>
  <c r="AE9" i="21"/>
  <c r="AE37" i="21"/>
  <c r="AE5" i="21"/>
  <c r="AE69" i="21"/>
  <c r="AE74" i="21"/>
  <c r="AE16" i="21"/>
  <c r="AE34" i="21"/>
  <c r="AE12" i="21"/>
  <c r="AE67" i="21"/>
  <c r="AE44" i="21"/>
  <c r="AE13" i="21"/>
  <c r="AE38" i="21"/>
  <c r="AE51" i="21"/>
  <c r="AE55" i="21"/>
  <c r="AE66" i="21"/>
  <c r="AE59" i="21"/>
  <c r="AE48" i="21"/>
  <c r="AE24" i="21"/>
  <c r="AE27" i="21"/>
  <c r="AE79" i="21"/>
  <c r="AE53" i="21"/>
  <c r="AE35" i="21"/>
  <c r="AE11" i="21"/>
  <c r="AE70" i="21"/>
  <c r="AE62" i="21"/>
  <c r="AE56" i="21"/>
  <c r="AE28" i="21"/>
  <c r="AE68" i="21"/>
  <c r="AE18" i="21"/>
  <c r="AE15" i="21"/>
  <c r="AE63" i="21"/>
  <c r="AE30" i="21"/>
  <c r="AE19" i="21"/>
  <c r="AE73" i="21"/>
  <c r="AE80" i="21"/>
  <c r="AE58" i="21"/>
  <c r="AE40" i="21"/>
  <c r="AE57" i="21"/>
  <c r="AE47" i="21"/>
  <c r="AE54" i="21"/>
  <c r="AE61" i="21"/>
  <c r="AE33" i="21"/>
  <c r="AE25" i="21"/>
  <c r="AE64" i="21"/>
  <c r="AE43" i="21"/>
  <c r="AE14" i="21"/>
  <c r="AE31" i="21"/>
  <c r="AE36" i="21"/>
  <c r="AE72" i="21"/>
  <c r="Z72" i="21"/>
  <c r="AB72" i="21" s="1"/>
  <c r="Z73" i="21"/>
  <c r="AB73" i="21" s="1"/>
  <c r="Z74" i="21"/>
  <c r="AB74" i="21" s="1"/>
  <c r="Z75" i="21"/>
  <c r="AB75" i="21" s="1"/>
  <c r="Z54" i="2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tc={69895CB3-E45B-4A1D-8FF0-E932A479B776}</author>
    <author>tc={8DB9FB6E-3D3A-4367-9025-72E4B021CE21}</author>
    <author>tc={67A648A7-E1B9-4B48-8A2E-D841E9413E10}</author>
  </authors>
  <commentList>
    <comment ref="C5" authorId="0" shapeId="0" xr:uid="{69895CB3-E45B-4A1D-8FF0-E932A479B776}">
      <text>
        <t>[Threaded comment]
Your version of Excel allows you to read this threaded comment; however, any edits to it will get removed if the file is opened in a newer version of Excel. Learn more: https://go.microsoft.com/fwlink/?linkid=870924
Comment:
    Consider amending to include other activities (i.e. recreational activities) to be managed within sustainable limits
Reply:
    @Joe Richards Please update</t>
      </text>
    </comment>
    <comment ref="F5" authorId="1" shapeId="0" xr:uid="{8DB9FB6E-3D3A-4367-9025-72E4B021CE21}">
      <text>
        <t>[Threaded comment]
Your version of Excel allows you to read this threaded comment; however, any edits to it will get removed if the file is opened in a newer version of Excel. Learn more: https://go.microsoft.com/fwlink/?linkid=870924
Comment:
    Joe - I have linked the outputs I think relevant to each of these outcome indicators, please could you check this seems right?  I have listed them below this table for easy checking</t>
      </text>
    </comment>
    <comment ref="I5" authorId="2" shapeId="0" xr:uid="{67A648A7-E1B9-4B48-8A2E-D841E9413E10}">
      <text>
        <t>[Threaded comment]
Your version of Excel allows you to read this threaded comment; however, any edits to it will get removed if the file is opened in a newer version of Excel. Learn more: https://go.microsoft.com/fwlink/?linkid=870924
Comment:
    Joe - please review and tweak/add where necessary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tc={0A228FF0-DDB6-44BC-83ED-F080A53C65C6}</author>
    <author>tc={2A577ED2-218D-4CB1-A32D-2D65FEA36F27}</author>
    <author>tc={C42C586A-EEC6-45BB-B756-76CC80528A8F}</author>
    <author>tc={9010A3B2-A2CA-459E-93A9-F1D471EEDB37}</author>
    <author>tc={9153514C-7E74-433C-AFAC-6ADF7C8EA20A}</author>
    <author>tc={94876F5E-2F56-4025-9B90-CED124AD456F}</author>
    <author>tc={EDD48E99-D53F-4EDE-ACDF-943068657C9C}</author>
  </authors>
  <commentList>
    <comment ref="A1" authorId="0" shapeId="0" xr:uid="{0A228FF0-DDB6-44BC-83ED-F080A53C65C6}">
      <text>
        <t xml:space="preserve">[Threaded comment]
Your version of Excel allows you to read this threaded comment; however, any edits to it will get removed if the file is opened in a newer version of Excel. Learn more: https://go.microsoft.com/fwlink/?linkid=870924
Comment:
    combine with output 5
Reply:
    to be combined when we sit down in person to re do berwickshire log frame </t>
      </text>
    </comment>
    <comment ref="H4" authorId="1" shapeId="0" xr:uid="{2A577ED2-218D-4CB1-A32D-2D65FEA36F27}">
      <text>
        <t>[Threaded comment]
Your version of Excel allows you to read this threaded comment; however, any edits to it will get removed if the file is opened in a newer version of Excel. Learn more: https://go.microsoft.com/fwlink/?linkid=870924
Comment:
    Joe - this impact indicator is worded as 'new evidence compiled to support protection' - do you think that's what the crustacean report is doing?  Sounds like more of an assessment of the current state of things but maybe that is in support of further protection
Reply:
    Yes good point - this is the baseline assessment to understand current state of fishery, stock, boundaries and whether or not current levels are sustainable - is this more 3.4.1?
Reply:
    Sorry Joe - just seeing this now. I think actually I got this impact indiator wrong before and I agree it should be 3.4.1 - I have now changed it to 3.4.1</t>
      </text>
    </comment>
    <comment ref="T4" authorId="2" shapeId="0" xr:uid="{C42C586A-EEC6-45BB-B756-76CC80528A8F}">
      <text>
        <t xml:space="preserve">[Threaded comment]
Your version of Excel allows you to read this threaded comment; however, any edits to it will get removed if the file is opened in a newer version of Excel. Learn more: https://go.microsoft.com/fwlink/?linkid=870924
Comment:
    @Appin Williamson can I add the second point in here re presenting research at conferences and symposium? If so should the I add to the value number? We have presented it at 2 conferences or is that a separate indicator or not an indicator at all? Perhaps in the unplanned outputs? 
Reply:
    We would report on each time we present on something under 4.2.2 (number of outreach activities) and then the attendees of these presentations would be under 4.2.1.  You can choose whether you'd like to include it under this output or in unplanned outputs.  I'd suggest that if you think you're going to do lots of work presenting this information thenyou could incude it here?  Or if it's a bit more sporadic then chuck it into the unplanned outputs and it requires less input here from us
Reply:
    @Joe Richards it looks like the number of presentations still needs inputting for this - could you let me know whether you'd like it here or in the unplanned outputs tab?
Reply:
    Have added in update numbers with presentation. I'm not sure this need to go under different line - so in 4.2.2?
Reply:
    @Appin Williamson - if it shouldn't go under different line should we just put it in unplanned activity? 
Reply:
    Yes these should come under 4.2.2, so I'd suggest popping this ito the 4.2.2 row in the unplanned outputs tab
Reply:
    Done have moved this to unplanned outputs and added dates and value of 3 </t>
      </text>
    </comment>
    <comment ref="V4" authorId="3" shapeId="0" xr:uid="{9010A3B2-A2CA-459E-93A9-F1D471EEDB37}">
      <text>
        <t xml:space="preserve">[Threaded comment]
Your version of Excel allows you to read this threaded comment; however, any edits to it will get removed if the file is opened in a newer version of Excel. Learn more: https://go.microsoft.com/fwlink/?linkid=870924
Comment:
    @Appin Williamson   I've  added in 2 of the 4 papers that were submitted which have now been published along with the links and dates. I'm not sure what this does to the value number though? Do I add 2 onto or not because this is two of the 4 papers that were submitted? 
Reply:
    The number should be how many have been published - so it should be two.  At the moment the value is 5 though, is there another paper as well?
Reply:
    @Appin Williamson not sure why value is 5 here? Should it be 2 or 6 as there has been 4 papers submitted and two actually published? Or just 2 because only 2 of the 4 have been accepted for publication? </t>
      </text>
    </comment>
    <comment ref="F5" authorId="4" shapeId="0" xr:uid="{9153514C-7E74-433C-AFAC-6ADF7C8EA20A}">
      <text>
        <t xml:space="preserve">[Threaded comment]
Your version of Excel allows you to read this threaded comment; however, any edits to it will get removed if the file is opened in a newer version of Excel. Learn more: https://go.microsoft.com/fwlink/?linkid=870924
Comment:
    @Appin should this indicator value be higher. it is likely that we will produce more than one fishermen management recommendation fro the area
Reply:
    You can input whatever you feel you'd like to have as a goal here </t>
      </text>
    </comment>
    <comment ref="I5" authorId="5" shapeId="0" xr:uid="{94876F5E-2F56-4025-9B90-CED124AD456F}">
      <text>
        <t>[Threaded comment]
Your version of Excel allows you to read this threaded comment; however, any edits to it will get removed if the file is opened in a newer version of Excel. Learn more: https://go.microsoft.com/fwlink/?linkid=870924
Comment:
    I think this will be in the form of a report or written submission. This output is jut about producing recommendation / new management  / conservation measures and suggestions 
Reply:
    Ok great</t>
      </text>
    </comment>
    <comment ref="U6" authorId="6" shapeId="0" xr:uid="{EDD48E99-D53F-4EDE-ACDF-943068657C9C}">
      <text>
        <t>[Threaded comment]
Your version of Excel allows you to read this threaded comment; however, any edits to it will get removed if the file is opened in a newer version of Excel. Learn more: https://go.microsoft.com/fwlink/?linkid=870924
Comment:
    @Joe Richards I have changed this to 0 because it looks like the report isn't finished but please let me know if I have misinterpreted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tc={2C3C1C4E-BAE0-487C-84C5-E0486F3C68FE}</author>
    <author>tc={971E5D5E-9326-4FCC-BCFF-22D4E0E370B2}</author>
    <author>tc={BD9554D7-503D-4F0A-A71B-216FB2D74359}</author>
    <author>tc={953A8AE1-6268-4FBF-AC07-AA956C158CA4}</author>
  </authors>
  <commentList>
    <comment ref="N4" authorId="0" shapeId="0" xr:uid="{2C3C1C4E-BAE0-487C-84C5-E0486F3C68FE}">
      <text>
        <t>[Threaded comment]
Your version of Excel allows you to read this threaded comment; however, any edits to it will get removed if the file is opened in a newer version of Excel. Learn more: https://go.microsoft.com/fwlink/?linkid=870924
Comment:
    Is this correct?
Reply:
    1 report was prdcued that included results from multi beam , side scan and grab samples form 1 weekof surveys.  Additional surveys were then completed in 2019 extending the area . both survey weeks were then analysed and combined into one report and habitat MPA for the Berwickshire MPA 
Reply:
    OK - this hasn't technically occurred in Y1 in that case, but that's fine - we can move it into an earlier year next year</t>
      </text>
    </comment>
    <comment ref="R5" authorId="1" shapeId="0" xr:uid="{971E5D5E-9326-4FCC-BCFF-22D4E0E370B2}">
      <text>
        <t>[Threaded comment]
Your version of Excel allows you to read this threaded comment; however, any edits to it will get removed if the file is opened in a newer version of Excel. Learn more: https://go.microsoft.com/fwlink/?linkid=870924
Comment:
    @Joe Richards - do you know the number of sites in the Jun 22 survey?
Reply:
    Yes sorry added in now ☺️</t>
      </text>
    </comment>
    <comment ref="T5" authorId="2" shapeId="0" xr:uid="{BD9554D7-503D-4F0A-A71B-216FB2D74359}">
      <text>
        <t>[Threaded comment]
Your version of Excel allows you to read this threaded comment; however, any edits to it will get removed if the file is opened in a newer version of Excel. Learn more: https://go.microsoft.com/fwlink/?linkid=870924
Comment:
    I've also added this to unplanned as this came from an additional funding source 
Reply:
    @Joe Richards - I suggest you include in one or the other, as if it's in both we will be double counting the same thing
Reply:
    Actually ignore that - it's a planned one so we're not counting it anwyay!</t>
      </text>
    </comment>
    <comment ref="U5" authorId="3" shapeId="0" xr:uid="{953A8AE1-6268-4FBF-AC07-AA956C158CA4}">
      <text>
        <t>[Threaded comment]
Your version of Excel allows you to read this threaded comment; however, any edits to it will get removed if the file is opened in a newer version of Excel. Learn more: https://go.microsoft.com/fwlink/?linkid=870924
Comment:
    @Appin Williamson what s should this value be ? 1 because on bruv survey or 10 because 10 sites? Or 30  because 30 bruv drops? 
Reply:
    I've gone with 10 for 10 sites here but I would suggest we leave the detail in the comments and it means we can change if we feel it's not right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tc={70C483F9-AC97-4CCD-85DB-084FD13C2505}</author>
    <author>tc={D22FF456-63F4-46B7-88DD-F0BBE32FDC14}</author>
    <author>tc={9375FB3E-4630-4260-B848-8AFEA57A5E75}</author>
    <author>tc={338FEF90-58D2-4D66-BCF9-1ADC2734CECA}</author>
    <author>tc={873B574E-9A26-489E-93C2-7A359190DAF1}</author>
  </authors>
  <commentList>
    <comment ref="O4" authorId="0" shapeId="0" xr:uid="{70C483F9-AC97-4CCD-85DB-084FD13C2505}">
      <text>
        <t>[Threaded comment]
Your version of Excel allows you to read this threaded comment; however, any edits to it will get removed if the file is opened in a newer version of Excel. Learn more: https://go.microsoft.com/fwlink/?linkid=870924
Comment:
    Not 100% clear on the value here is it one or more? 
Reply:
    How many reports is it?</t>
      </text>
    </comment>
    <comment ref="V4" authorId="1" shapeId="0" xr:uid="{D22FF456-63F4-46B7-88DD-F0BBE32FDC1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@Joe Richards  this looks like 4 reports, is that right?  
1. Shipwrecks
2. BRUV report
3. Horse Mussel report
4. Kelp temporal changes?  
Do you have the links to the last two?
Reply:
    yes, sorry I thought I added them in. 
Reply:
    You did!  It just previously had a 3 against the text so I wanted to make sure I understood correctly</t>
      </text>
    </comment>
    <comment ref="S5" authorId="2" shapeId="0" xr:uid="{9375FB3E-4630-4260-B848-8AFEA57A5E75}">
      <text>
        <t>[Threaded comment]
Your version of Excel allows you to read this threaded comment; however, any edits to it will get removed if the file is opened in a newer version of Excel. Learn more: https://go.microsoft.com/fwlink/?linkid=870924
Comment:
    @Appin Williamson i have listed the research that is ongoing this year here. should the value be 4 as there are 4 new ecological and fisheries projects ongoing? 
Reply:
    @Joe Richards yes correct - if there are 4 projects then this should be 4 ☺️
Reply:
    awesome - only 4 project sthat will be starting but that is  okay as this indicator is"Ecological and fisheries monitoring continued following submission of report" ??
Reply:
    Yes I think that should be fine</t>
      </text>
    </comment>
    <comment ref="U5" authorId="3" shapeId="0" xr:uid="{338FEF90-58D2-4D66-BCF9-1ADC2734CECA}">
      <text>
        <t>[Threaded comment]
Your version of Excel allows you to read this threaded comment; however, any edits to it will get removed if the file is opened in a newer version of Excel. Learn more: https://go.microsoft.com/fwlink/?linkid=870924
Comment:
    Have put to zero as we're no longer going to count surveys but leave the detail in as it's great progress data</t>
      </text>
    </comment>
    <comment ref="V5" authorId="4" shapeId="0" xr:uid="{873B574E-9A26-489E-93C2-7A359190DAF1}">
      <text>
        <t xml:space="preserve">[Threaded comment]
Your version of Excel allows you to read this threaded comment; however, any edits to it will get removed if the file is opened in a newer version of Excel. Learn more: https://go.microsoft.com/fwlink/?linkid=870924
Comment:
    @Appin Williamson updates this section and added value- would this be 3 as 3 of the planned research dive projects were completed in June? I've added detail of each div project with number of sites etc 
Reply:
    @Joe Richards I just realised this line is for reports written - so have these reports been written or are they currently underway?
Reply:
    Also if not done already, could you include these tree students as non-monetary beneficiaries in the unplanned outputs?
Reply:
    Yeh these are in writing phase so not completed yet. I've amended the value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tc={7461130B-F26E-44D2-B3FF-FA64347B0671}</author>
    <author>tc={158358CB-A21F-4441-BA07-FEC1061AF35D}</author>
    <author>tc={A57FA433-3DA4-4505-981B-B5C77149EF35}</author>
    <author>tc={2121B872-7B11-4EE7-9DD7-027ABB55F05A}</author>
    <author>tc={029D1B49-F321-4974-BC6F-3E5BAD3F5C6B}</author>
  </authors>
  <commentList>
    <comment ref="C4" authorId="0" shapeId="0" xr:uid="{7461130B-F26E-44D2-B3FF-FA64347B0671}">
      <text>
        <t>[Threaded comment]
Your version of Excel allows you to read this threaded comment; however, any edits to it will get removed if the file is opened in a newer version of Excel. Learn more: https://go.microsoft.com/fwlink/?linkid=870924
Comment:
    Amended text need to clarify with morven and barclays
Reply:
    Great</t>
      </text>
    </comment>
    <comment ref="E4" authorId="1" shapeId="0" xr:uid="{158358CB-A21F-4441-BA07-FEC1061AF35D}">
      <text>
        <t>[Threaded comment]
Your version of Excel allows you to read this threaded comment; however, any edits to it will get removed if the file is opened in a newer version of Excel. Learn more: https://go.microsoft.com/fwlink/?linkid=870924
Comment:
    tighten up wording on 5.3
Reply:
    Consider updating these to reflect us submitting the new evidence,
Reply:
    remove social media wording, 5.2. to activities</t>
      </text>
    </comment>
    <comment ref="F4" authorId="2" shapeId="0" xr:uid="{A57FA433-3DA4-4505-981B-B5C77149EF35}">
      <text>
        <t>[Threaded comment]
Your version of Excel allows you to read this threaded comment; however, any edits to it will get removed if the file is opened in a newer version of Excel. Learn more: https://go.microsoft.com/fwlink/?linkid=870924
Comment:
    Joe - for this cell and the ones below, have a think of how many new management measures you'd like/expect to see changed</t>
      </text>
    </comment>
    <comment ref="V4" authorId="3" shapeId="0" xr:uid="{2121B872-7B11-4EE7-9DD7-027ABB55F0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@Joe Richards as this indicator reflects the number of policy instruments changed, I have changed this value to zero, as it will become '1' when they change their policy
Reply:
    Plese let me know if you have any questions or that doesn't make sense
Reply:
    @Joe Richards do you know if there has been a policy change?  If not I will put this to 0
Reply:
    no policy change, Yet 
Reply:
    ok great - this line is for the number of policy changes so I'll set that to zero</t>
      </text>
    </comment>
    <comment ref="V5" authorId="4" shapeId="0" xr:uid="{029D1B49-F321-4974-BC6F-3E5BAD3F5C6B}">
      <text>
        <t>[Threaded comment]
Your version of Excel allows you to read this threaded comment; however, any edits to it will get removed if the file is opened in a newer version of Excel. Learn more: https://go.microsoft.com/fwlink/?linkid=870924
Comment:
    @Appin Williamson this has been recorded in Output 2 along with links to the reports. I have therefore changes this value to 0 so not to double count. 
Reply:
    perfect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tc={25021C0D-E56C-492D-89B6-58F22EFE854C}</author>
    <author>tc={FAD6857B-CE67-4B66-A49B-97B29EDC690E}</author>
    <author>tc={895DC491-8183-4F8F-82C3-D3208512CA77}</author>
    <author>tc={86873734-6578-4A83-8485-9D379A20FBBC}</author>
    <author>tc={95A4B7E1-727A-4FEF-AAC4-D8799B963BE5}</author>
  </authors>
  <commentList>
    <comment ref="Q4" authorId="0" shapeId="0" xr:uid="{25021C0D-E56C-492D-89B6-58F22EFE854C}">
      <text>
        <t>[Threaded comment]
Your version of Excel allows you to read this threaded comment; however, any edits to it will get removed if the file is opened in a newer version of Excel. Learn more: https://go.microsoft.com/fwlink/?linkid=870924
Comment:
    I'm struggling to figure out what should go in these lines from our impact stats email because it has changed so much - please could you insert in here the correct numbers and an explanation?</t>
      </text>
    </comment>
    <comment ref="U4" authorId="1" shapeId="0" xr:uid="{FAD6857B-CE67-4B66-A49B-97B29EDC690E}">
      <text>
        <t>[Threaded comment]
Your version of Excel allows you to read this threaded comment; however, any edits to it will get removed if the file is opened in a newer version of Excel. Learn more: https://go.microsoft.com/fwlink/?linkid=870924
Comment:
    I'm struggling to figure out what should go in these lines from our impact stats email because it has changed so much - please could you insert in here the correct numbers and an explanation?</t>
      </text>
    </comment>
    <comment ref="F5" authorId="2" shapeId="0" xr:uid="{895DC491-8183-4F8F-82C3-D3208512CA77}">
      <text>
        <t>[Threaded comment]
Your version of Excel allows you to read this threaded comment; however, any edits to it will get removed if the file is opened in a newer version of Excel. Learn more: https://go.microsoft.com/fwlink/?linkid=870924
Comment:
    Joe - in these two cells, please input the number of education packs being uploaded to the online observatory and a rough target of how many people you would like to reach through the observatory
Reply:
    @Joe Richards thoughts on these numbers?</t>
      </text>
    </comment>
    <comment ref="R5" authorId="3" shapeId="0" xr:uid="{86873734-6578-4A83-8485-9D379A20FBBC}">
      <text>
        <t xml:space="preserve">[Threaded comment]
Your version of Excel allows you to read this threaded comment; however, any edits to it will get removed if the file is opened in a newer version of Excel. Learn more: https://go.microsoft.com/fwlink/?linkid=870924
Comment:
    @Anna Hughes - have these been launched?  Do you know when they are going to be (or have an estimate)?
Reply:
    Late Dec/Early Jan! Along with the site :)
Reply:
    Ok - I'm wondering whether to leave it out to be on the safe side.  I have also moved into the Y3 column as I've just realised it's sitting within Y3
Reply:
    That’s fine, up to you! We will have a staging site by 13th Dec and then it’s just up to us when to go live </t>
      </text>
    </comment>
    <comment ref="V5" authorId="4" shapeId="0" xr:uid="{95A4B7E1-727A-4FEF-AAC4-D8799B963BE5}">
      <text>
        <t xml:space="preserve">[Threaded comment]
Your version of Excel allows you to read this threaded comment; however, any edits to it will get removed if the file is opened in a newer version of Excel. Learn more: https://go.microsoft.com/fwlink/?linkid=870924
Comment:
    @Joe Richards I think 2 more by end of May is a bit ambitious - my capacity is pretty limited at the moment. Can we change to 'BMR specific pack completed by end of June 2023'?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tc={A315EDF0-0315-4F78-B050-CE4688EF130D}</author>
    <author>tc={0813DA1D-01C7-422F-BF89-EF9A3E884F10}</author>
    <author>tc={71DB9B03-0057-4A60-9B06-0E496DBB6D2B}</author>
    <author>tc={015D03B4-794C-4E0E-BB25-D2601297754B}</author>
    <author>tc={2305C066-E1DF-42B4-A17E-20746322A22B}</author>
    <author>tc={8DB867F7-69AE-4ED0-9C96-9D33B78D5E1C}</author>
    <author>tc={9731C97B-98AF-41A8-9178-0245FF5E8DA1}</author>
  </authors>
  <commentList>
    <comment ref="R4" authorId="0" shapeId="0" xr:uid="{A315EDF0-0315-4F78-B050-CE4688EF130D}">
      <text>
        <t>[Threaded comment]
Your version of Excel allows you to read this threaded comment; however, any edits to it will get removed if the file is opened in a newer version of Excel. Learn more: https://go.microsoft.com/fwlink/?linkid=870924
Comment:
    @Joe Richards - do you know the month of the second thing listed in here?
Reply:
    Looks like the second thing has been deleted but please add the month in here @Joe Richards 
Reply:
    Done  ☺️</t>
      </text>
    </comment>
    <comment ref="T4" authorId="1" shapeId="0" xr:uid="{0813DA1D-01C7-422F-BF89-EF9A3E884F10}">
      <text>
        <t>[Threaded comment]
Your version of Excel allows you to read this threaded comment; however, any edits to it will get removed if the file is opened in a newer version of Excel. Learn more: https://go.microsoft.com/fwlink/?linkid=870924
Comment:
    @Appin what do i do if we have done additional stuff like written letter to new fist minster and letter to cab sec should i add in here then add to progress achieved or is that not allowed? 
Reply:
    @Joe Richards - this might come under the line below of new evidence sent to policy makers so yes I would include - and include the month</t>
      </text>
    </comment>
    <comment ref="V4" authorId="2" shapeId="0" xr:uid="{71DB9B03-0057-4A60-9B06-0E496DBB6D2B}">
      <text>
        <t>[Threaded comment]
Your version of Excel allows you to read this threaded comment; however, any edits to it will get removed if the file is opened in a newer version of Excel. Learn more: https://go.microsoft.com/fwlink/?linkid=870924
Comment:
    @Joe Richards I just had a thought - what was the film?  Was it a specific Berwickshire film?  If so, I might have been wrong and maybe it should come under here as an output</t>
      </text>
    </comment>
    <comment ref="E5" authorId="3" shapeId="0" xr:uid="{015D03B4-794C-4E0E-BB25-D2601297754B}">
      <text>
        <t>[Threaded comment]
Your version of Excel allows you to read this threaded comment; however, any edits to it will get removed if the file is opened in a newer version of Excel. Learn more: https://go.microsoft.com/fwlink/?linkid=870924
Comment:
    Joe - I forgot that we decided on a new indicator for this in our impact stats chat - I have inserted the wording we came up with in here.  Please check you're still happy with it and insert an approx number for across the lifetime of the project</t>
      </text>
    </comment>
    <comment ref="R5" authorId="4" shapeId="0" xr:uid="{2305C066-E1DF-42B4-A17E-20746322A22B}">
      <text>
        <t xml:space="preserve">[Threaded comment]
Your version of Excel allows you to read this threaded comment; however, any edits to it will get removed if the file is opened in a newer version of Excel. Learn more: https://go.microsoft.com/fwlink/?linkid=870924
Comment:
    Add months next to each on e
Reply:
    @Joe Richards - just a reminder for these months please ☺️
Reply:
    @Joe Richards 
Reply:
    Added </t>
      </text>
    </comment>
    <comment ref="E6" authorId="5" shapeId="0" xr:uid="{8DB867F7-69AE-4ED0-9C96-9D33B78D5E1C}">
      <text>
        <t>[Threaded comment]
Your version of Excel allows you to read this threaded comment; however, any edits to it will get removed if the file is opened in a newer version of Excel. Learn more: https://go.microsoft.com/fwlink/?linkid=870924
Comment:
    I can't remember if this is something we discussed but this seems like a huge indicator to try and achieve.  Suggest reviewing this.  Also, in terms of logical order, I'd say that O.7.3 comes before O.7.2
Reply:
    If you agree, perhaps have a think about what you think is best to go here, I think A.7.1 and A.7.2 could be impact indicators, perhaps something for a discussion when we next meet about this template?</t>
      </text>
    </comment>
    <comment ref="E9" authorId="6" shapeId="0" xr:uid="{9731C97B-98AF-41A8-9178-0245FF5E8DA1}">
      <text>
        <t>[Threaded comment]
Your version of Excel allows you to read this threaded comment; however, any edits to it will get removed if the file is opened in a newer version of Excel. Learn more: https://go.microsoft.com/fwlink/?linkid=870924
Comment:
    see comments above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tc={DB1945D7-E356-41C1-9088-3B308365B0C8}</author>
    <author>tc={8D4E5052-BA76-44EA-BB7F-ECFD57F934AE}</author>
  </authors>
  <commentList>
    <comment ref="E4" authorId="0" shapeId="0" xr:uid="{DB1945D7-E356-41C1-9088-3B308365B0C8}">
      <text>
        <t>[Threaded comment]
Your version of Excel allows you to read this threaded comment; however, any edits to it will get removed if the file is opened in a newer version of Excel. Learn more: https://go.microsoft.com/fwlink/?linkid=870924
Comment:
    Joe to review</t>
      </text>
    </comment>
    <comment ref="E5" authorId="1" shapeId="0" xr:uid="{8D4E5052-BA76-44EA-BB7F-ECFD57F934AE}">
      <text>
        <t>[Threaded comment]
Your version of Excel allows you to read this threaded comment; however, any edits to it will get removed if the file is opened in a newer version of Excel. Learn more: https://go.microsoft.com/fwlink/?linkid=870924
Comment:
    This would be the ultimate aim but won't  be achievable within Barclays timeframe @Appin Williamson
Reply:
    OK - it's up to you whether we include this or remove entirely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tc={2FB85E52-B070-4FA9-8D82-BCE8DBFD9671}</author>
    <author>tc={499014B5-9EC9-40BE-B910-541B0451456E}</author>
    <author>tc={FC5307C4-405A-4EF6-8070-FE1258E3560C}</author>
    <author>tc={7AE89313-9729-4FFE-9138-7021A902D92A}</author>
    <author>tc={54598F3C-1E6C-4FDE-BAD6-CC1BF52540D2}</author>
    <author>tc={1A9DEA0E-DF0C-40FE-8381-B723C25F1379}</author>
  </authors>
  <commentList>
    <comment ref="F4" authorId="0" shapeId="0" xr:uid="{2FB85E52-B070-4FA9-8D82-BCE8DBFD9671}">
      <text>
        <t xml:space="preserve">[Threaded comment]
Your version of Excel allows you to read this threaded comment; however, any edits to it will get removed if the file is opened in a newer version of Excel. Learn more: https://go.microsoft.com/fwlink/?linkid=870924
Comment:
    I've also added this to unplanned as this came from an additional funding source </t>
      </text>
    </comment>
    <comment ref="Q4" authorId="1" shapeId="0" xr:uid="{499014B5-9EC9-40BE-B910-541B0451456E}">
      <text>
        <t xml:space="preserve">[Threaded comment]
Your version of Excel allows you to read this threaded comment; however, any edits to it will get removed if the file is opened in a newer version of Excel. Learn more: https://go.microsoft.com/fwlink/?linkid=870924
Comment:
    I've also added this to unplanned as this came from an additional funding source </t>
      </text>
    </comment>
    <comment ref="N5" authorId="2" shapeId="0" xr:uid="{FC5307C4-405A-4EF6-8070-FE1258E3560C}">
      <text>
        <t xml:space="preserve">[Threaded comment]
Your version of Excel allows you to read this threaded comment; however, any edits to it will get removed if the file is opened in a newer version of Excel. Learn more: https://go.microsoft.com/fwlink/?linkid=870924
Comment:
    @Joe Richards do you have any more information on this?  Is this 2022?
Reply:
    @Joe Richards </t>
      </text>
    </comment>
    <comment ref="S5" authorId="3" shapeId="0" xr:uid="{7AE89313-9729-4FFE-9138-7021A902D92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@Joe Richards When did the presentations happen and did the Sept one end up going ahead?
Reply:
    Ignore that sorry, just saw this line is for number of beneficiaries, so I was going down the wrong avenue</t>
      </text>
    </comment>
    <comment ref="Q10" authorId="4" shapeId="0" xr:uid="{54598F3C-1E6C-4FDE-BAD6-CC1BF52540D2}">
      <text>
        <t>[Threaded comment]
Your version of Excel allows you to read this threaded comment; however, any edits to it will get removed if the file is opened in a newer version of Excel. Learn more: https://go.microsoft.com/fwlink/?linkid=870924
Comment:
    @Joe Richards do we know reach of this?</t>
      </text>
    </comment>
    <comment ref="A11" authorId="5" shapeId="0" xr:uid="{1A9DEA0E-DF0C-40FE-8381-B723C25F1379}">
      <text>
        <t>[Threaded comment]
Your version of Excel allows you to read this threaded comment; however, any edits to it will get removed if the file is opened in a newer version of Excel. Learn more: https://go.microsoft.com/fwlink/?linkid=870924
Comment:
    @Appin Williamson have added this in unplanned. unsure what impact indicator this goes under if any at all. we hosted meeting with researcher to discuss priority and opportunities of collaborative research going forward 
Reply:
    Hey Joe - this looks like a good place to have put it!</t>
      </text>
    </comment>
  </commentList>
</comments>
</file>

<file path=xl/sharedStrings.xml><?xml version="1.0" encoding="utf-8"?>
<sst xmlns="http://schemas.openxmlformats.org/spreadsheetml/2006/main" count="899" uniqueCount="491">
  <si>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</si>
  <si>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</si>
  <si>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</si>
  <si>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</si>
  <si>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</si>
  <si>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</si>
  <si>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</si>
  <si>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</si>
  <si>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Sent out briefing to all MSPs
Met with 10 MSPs
1 MSP took question to parliament</t>
  </si>
  <si>
    <t xml:space="preserve">Ocean observatory online micro site adn mobile form in final stages 
Lauch the Berwickshire oceran observatory </t>
  </si>
  <si>
    <t xml:space="preserve">Provide final comments before it goes to the developers
draft social posts </t>
  </si>
  <si>
    <t xml:space="preserve">run school / group session with local educatoirs using Ocean observatory educators pack </t>
  </si>
  <si>
    <t>un</t>
  </si>
  <si>
    <t>Impact</t>
  </si>
  <si>
    <t>Work with the community of Berwickshire to create a template for well protected and sustainably managed MPAs in Scotland</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</si>
  <si>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</si>
  <si>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</si>
  <si>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</si>
  <si>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</si>
  <si>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</si>
  <si>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</si>
  <si>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</si>
  <si>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</si>
  <si>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</si>
  <si>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</si>
  <si>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</si>
  <si>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</si>
  <si>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 xml:space="preserve">Sustainable, low impact fisheries are championed within the Berwickshire MPA and research and management recommendations to ban mobile fishing within the MPA is considered  by Marine Scotland. </t>
  </si>
  <si>
    <t>OC.0.1</t>
  </si>
  <si>
    <t>Evidence of activities being managed within sustainable limits where stakeholders are engaged in decision making in regards to the management of the MPA</t>
  </si>
  <si>
    <t>1, 3</t>
  </si>
  <si>
    <t>3.2.2, 3.2.1, 1.4.1</t>
  </si>
  <si>
    <t>1.4, 3.2</t>
  </si>
  <si>
    <t>Written meeting minutes of workshops and evidence of stakeholder engagement</t>
  </si>
  <si>
    <t>Marine Scotland is willing to engage in conversation with Blue Marine Foundation and implement new policy measures.
Local stakeholders recognise importance of MPA as a priority for marine protection.
Local stakeholders are open to new management measures, including low-impact fishers being willing to engage with Blue Marine.</t>
  </si>
  <si>
    <t>OC.0.2</t>
  </si>
  <si>
    <t>Ecological monitoring and research has effectively contributed towards the evidence for increased marine protection</t>
  </si>
  <si>
    <t>2, 4</t>
  </si>
  <si>
    <t>1.4.1, 3.4.1</t>
  </si>
  <si>
    <t>1.4, 3.4</t>
  </si>
  <si>
    <t xml:space="preserve">Evidence gained through the project is used in argument for further protection
reports and publications </t>
  </si>
  <si>
    <t>OC.0.3</t>
  </si>
  <si>
    <t>Low-impact fishery models are developed and adopted by the Berwickshire fishery</t>
  </si>
  <si>
    <t>3.4.3, 4.2.1</t>
  </si>
  <si>
    <t>3.4, 4.2</t>
  </si>
  <si>
    <t>co management  plans and reccomnedations produced &amp; Written agreements to introduce new management measures/adopt low-impact fishing practices</t>
  </si>
  <si>
    <t>OC.0.4</t>
  </si>
  <si>
    <r>
      <t xml:space="preserve">Recommendations for improved regional fisheries management is effectively adopted by Marine Scotland and </t>
    </r>
    <r>
      <rPr>
        <b/>
        <sz val="11"/>
        <color rgb="FFFF0000"/>
        <rFont val="Calibri"/>
        <family val="2"/>
        <scheme val="minor"/>
      </rPr>
      <t>implemented by/through…</t>
    </r>
  </si>
  <si>
    <t>7,8</t>
  </si>
  <si>
    <t>7: TBC, 8: TBC</t>
  </si>
  <si>
    <t>TBC</t>
  </si>
  <si>
    <t>Policy documents by Marine Scotland</t>
  </si>
  <si>
    <t>OC.0.5</t>
  </si>
  <si>
    <t>The community is engaged and provided with opportunities to participate in local conservation initiatives and learning experiences</t>
  </si>
  <si>
    <t>4.2.1, 4.2.2</t>
  </si>
  <si>
    <t xml:space="preserve">Community/stakeholder support for conservation interventions </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</si>
  <si>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</si>
  <si>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</si>
  <si>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</si>
  <si>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</si>
  <si>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</si>
  <si>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</si>
  <si>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</si>
  <si>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</si>
  <si>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</si>
  <si>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</si>
  <si>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</si>
  <si>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</si>
  <si>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</si>
  <si>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2022–Project end)</t>
  </si>
  <si>
    <t>Progress achieved in Y3 (July 2022–Project end)</t>
  </si>
  <si>
    <t>Progress achieved 2022 (for Appin to do)</t>
  </si>
  <si>
    <t>Value</t>
  </si>
  <si>
    <t>Output 1</t>
  </si>
  <si>
    <t>O.1</t>
  </si>
  <si>
    <t>Codes of Conduct are adopted by 
1) recreational divers; 
2) recreational fishermen; 
3) other recreational marine users (yacht skippers, kaykers, SUP etc)</t>
  </si>
  <si>
    <t>O.1.1</t>
  </si>
  <si>
    <t>Engage with the three stakeholder groups within the MPA and conduct stakeholder workshops (quantity/number of of workshops)</t>
  </si>
  <si>
    <t>NA - progress</t>
  </si>
  <si>
    <t>Meeting minutes inc. attendee list</t>
  </si>
  <si>
    <t>BMR continues to obtain funding and capacity to engage with stakeholders
Marine stakeholders use and follow codes of conduct</t>
  </si>
  <si>
    <t>Online workshops completed because of covid, led by BMR.  2 online workshops with all user groups to discuss revised CoC.</t>
  </si>
  <si>
    <t>O.1.2</t>
  </si>
  <si>
    <t xml:space="preserve">Number of stakeholders actively participating in management (working group exists, meets regularly) </t>
  </si>
  <si>
    <t>Stakeholders</t>
  </si>
  <si>
    <t>3.2.2</t>
  </si>
  <si>
    <t>Steering group meet bi-annually.  20-40 different stakeholders.</t>
  </si>
  <si>
    <t>O.1.3</t>
  </si>
  <si>
    <t>New multi-stakeholder management plans (code of conduct)  established and adopted (quantity).</t>
  </si>
  <si>
    <t>Number of management plans</t>
  </si>
  <si>
    <t>3.2.1</t>
  </si>
  <si>
    <t>Management Plans</t>
  </si>
  <si>
    <t>Published on BMR website and adopted</t>
  </si>
  <si>
    <t>Activity Code</t>
  </si>
  <si>
    <t>Indicator Code</t>
  </si>
  <si>
    <t>Status</t>
  </si>
  <si>
    <t>Notes</t>
  </si>
  <si>
    <t>Output 1 Activities</t>
  </si>
  <si>
    <t>A.1</t>
  </si>
  <si>
    <t>A.1.1</t>
  </si>
  <si>
    <t>Engage with all three user stakeholder groups within the MPA to discuss management of the Reserve. This will include workshops with stakeholders.</t>
  </si>
  <si>
    <t>Complete</t>
  </si>
  <si>
    <t>A.1.2</t>
  </si>
  <si>
    <t>BLUE x BMR data sharing agreement is completed and signed</t>
  </si>
  <si>
    <t>A.1.3</t>
  </si>
  <si>
    <t>Review all stakeholder data (summer MSc placements, diver interviews, recreational fishermen interviews and commercial fishermen)</t>
  </si>
  <si>
    <t>A.1.4</t>
  </si>
  <si>
    <t xml:space="preserve">Create codes of conduct using outputs, interviews and questionnaires. </t>
  </si>
  <si>
    <t>A.1.5</t>
  </si>
  <si>
    <t>Use GIS to recorded spatial patterns of users within the Reserve, facilitated by stakeholder workshops</t>
  </si>
  <si>
    <t>A.1.6</t>
  </si>
  <si>
    <t>Stakeholder steering group created by BMR</t>
  </si>
  <si>
    <t>Note: this seems to be primarily driven by BMR, rather than BLUE</t>
  </si>
  <si>
    <t>A.1.7</t>
  </si>
  <si>
    <t>Codes of conduct are signed off by steering group and published on BMR website</t>
  </si>
  <si>
    <t>A.1.8</t>
  </si>
  <si>
    <t>Continue to facilitate/ support BMR to engage with rec users</t>
  </si>
  <si>
    <t>Output 2</t>
  </si>
  <si>
    <t>O.2</t>
  </si>
  <si>
    <t xml:space="preserve">Recommendations for improved regional fisheries management were oresented to the Regional Inshore fisheries group and  Marine Scotland </t>
  </si>
  <si>
    <t>O.2.1</t>
  </si>
  <si>
    <t>New evidence showing the health of fishery with current management measures</t>
  </si>
  <si>
    <t>Report (or pieces of evidence)</t>
  </si>
  <si>
    <t>3.4.1</t>
  </si>
  <si>
    <t>Report</t>
  </si>
  <si>
    <t>COVID restrictions allow in person meetings and workshops
All fishermen agree with the science and recommendations 
 recommendations submitted by regional working group are accepted and enforced by Marine Scotland</t>
  </si>
  <si>
    <t>Papers being released early Y3</t>
  </si>
  <si>
    <t xml:space="preserve">4 papers in final draft – due for publishing soon (early-Y3). 4/5 documents to showcase current fishing levels, populations and movements, inc stock numbers and crab maturity sizes etc.
</t>
  </si>
  <si>
    <t>4 papers submitted for publication - including brown crab maturity, juvinile brown crab, lobster tag and recapture paper (March 2023), CPUE paper
2 of the papers above were  published: CPUE 27 July 2023 -https://www.mdpi.com/2410-3888/8/8/390 
Brown Crab Matuity 13 May 2023 - https://www.mdpi.com/2410-3888/8/5/260#:~:text=Key%20Contribution%3A%20The%20size%20at,in%20Northumberland%20(120.8%20mm).
Presented at crab and lob symposium (15 NOV 2022) and at IFCA 12 Oct 2022)</t>
  </si>
  <si>
    <t>O.2.2</t>
  </si>
  <si>
    <t>New evidence compiled to support sustainable fisheries management
e.g. New management measures, reccomendations and other conservation interventions produced (quantity)</t>
  </si>
  <si>
    <t>Following release of above</t>
  </si>
  <si>
    <t xml:space="preserve">Evidence report expected (May 2023) following fishermen interviews and forums </t>
  </si>
  <si>
    <t>Anlaysed data received, additional report expected end of October.
2 reports received one including Northumberland and Berwickshire fishermen and 1 other report focused just on Scotland fishermen 
September cross border report  -https://bluemarinefoundation.sharepoint.com/:b:/s/Projects/Edf7XDSbLCZFrw8NBwnHRu8BidhxB7PfGq5R2a_mBvXjjw?e=hIIL6h 
November Scotland report -https://bluemarinefoundation.sharepoint.com/:w:/s/Projects/EaRAK4zRob5Lpt3OwrpCFWsBw7eGsn2uR06V67cJpQ6X1A?e=zT6e4t</t>
  </si>
  <si>
    <t>O.2.3</t>
  </si>
  <si>
    <t>Management recommendations submitted to Marine Scotland</t>
  </si>
  <si>
    <t xml:space="preserve">Report / </t>
  </si>
  <si>
    <t xml:space="preserve">
Meeting with Marine Scotland &amp; IFG scheduled (end May 2023) recommendations report secduled end of April 2023 
</t>
  </si>
  <si>
    <t>Meetings scheduled for December and January with Marine Scotland fishery team 
recommendations report scheduled for January 2024</t>
  </si>
  <si>
    <t>Output 2 Activities</t>
  </si>
  <si>
    <t>A.2</t>
  </si>
  <si>
    <t>A.2.1</t>
  </si>
  <si>
    <t>Conduct quarterly fishermen workshops with local crab and lobster fishermen</t>
  </si>
  <si>
    <t>Covid prevented workshops in Y2.  In Q4 of Y2 has had meetings running through workshop topics (not a formal workshop).  
2 more formal workshops.</t>
  </si>
  <si>
    <t>A.2.2</t>
  </si>
  <si>
    <t>Conduct regional shellfish working group meetings with fishermen, scientists, regulators and NGOs (bi annually)</t>
  </si>
  <si>
    <t>A.2.3</t>
  </si>
  <si>
    <t>Regular working group meetings, attended by the majority of active fishermen, providing a forum for discussion between scientists, fishermen, regulators and NGOs.</t>
  </si>
  <si>
    <t>Conduct research with fishermen to assess health of fishery and current management measures.</t>
  </si>
  <si>
    <t>A.2.4</t>
  </si>
  <si>
    <t xml:space="preserve">Publish reports from the last 2 years of crustacean work including crab maturity project </t>
  </si>
  <si>
    <t>A.2.5</t>
  </si>
  <si>
    <t>Identify management measures, recommendations and other conservation interventions including infrastructure/routes to market</t>
  </si>
  <si>
    <t>A.2.6</t>
  </si>
  <si>
    <t>Design fisher led research projects for 2021 /2022 to address issues and themes identified through previous research, working group and workshops</t>
  </si>
  <si>
    <t>A.2.7</t>
  </si>
  <si>
    <t xml:space="preserve">Keep engaged with RIFG chair and ASFA chair on our fisheries research in Berwickshire </t>
  </si>
  <si>
    <t>A.2.8</t>
  </si>
  <si>
    <t>Hire a consultant to help with fishermen engagement and workshops.</t>
  </si>
  <si>
    <t>Output 3</t>
  </si>
  <si>
    <t>O.3</t>
  </si>
  <si>
    <t>Ecological monitoring of the MPA was conducted to assess impact of mobile fishing and other (destructive?) activities</t>
  </si>
  <si>
    <t>O.3.1</t>
  </si>
  <si>
    <t>Conduct multi beam, side scan sonar and grab sample survey</t>
  </si>
  <si>
    <t>Number of pieces of new evidence to support protection</t>
  </si>
  <si>
    <t>1.4.1</t>
  </si>
  <si>
    <t>Data from surveys/copy of report</t>
  </si>
  <si>
    <t>Weather and sea conditions are workable
Methodology used will be accepted by Marine Scotland and  Nature. Scot
Evidence shows habitat decline in areas outside protection</t>
  </si>
  <si>
    <t>Survey completed for both BMR and extension 2018 /19</t>
  </si>
  <si>
    <t>O.3.2</t>
  </si>
  <si>
    <t>Conduct underwater - Baited and towed and diver video surveys showing marine habitat inside/outside areas of mobile fishing, creating ecological baseline for Berwickshire</t>
  </si>
  <si>
    <t xml:space="preserve">
Towed video and Bruv survey in Berwickshire planned June 2021
1 week diver survey planned in August 2021
1 week diver survey planedd June 2022
</t>
  </si>
  <si>
    <t xml:space="preserve">Towed video and Bruv survey completed (June 2021, 17 sites)
one week diver survey completed in August 2021 (3 days, 7 sites, 32 survey transects) 
One week of diver surveys completed in June 2022 (4.5 days, 5 sites, 18 durvey transects)
</t>
  </si>
  <si>
    <t>Additional BRUV surveys completed in 1st -4th August 2022 . A total of 10 sites were surveyed with a total of 30 BRUV drops</t>
  </si>
  <si>
    <t>Bruv survey completed August 2022, 10 sites, 3 drops per site)</t>
  </si>
  <si>
    <t>Output 3 Activities</t>
  </si>
  <si>
    <t>A.3</t>
  </si>
  <si>
    <t>A.3.1</t>
  </si>
  <si>
    <t>Conduct towed underwater video and baited underwater video surveys in areas of interest, previously identified through primary ecological monitoring conducted in 2018/19. This will include assessing the health of habitats inside and outside areas of mobile fishing to identify impact and/or damage.</t>
  </si>
  <si>
    <t>A.3.2</t>
  </si>
  <si>
    <t>Conduct diver surveys to assess health of habitats and species in more detail.</t>
  </si>
  <si>
    <t>A.3.3</t>
  </si>
  <si>
    <t>Obtain copies of all survey data from Plymouth and project baseline</t>
  </si>
  <si>
    <t>A.3.4</t>
  </si>
  <si>
    <t>Review of all habitat and baseline data for Berwickshire conducted (folder of available reports created)</t>
  </si>
  <si>
    <t>A.3.5</t>
  </si>
  <si>
    <t>A.3.6</t>
  </si>
  <si>
    <t>Measurable Indicators</t>
  </si>
  <si>
    <t>Output 4</t>
  </si>
  <si>
    <t>O.4</t>
  </si>
  <si>
    <t>Evidence report and recommendations for management were submitted to Scottish Natural Heritage (SNH) and Marine Scotland to increase protection of the MPA from damaging 
activities including mobile fishing.</t>
  </si>
  <si>
    <t>O.4.1</t>
  </si>
  <si>
    <t xml:space="preserve">Reports prodcued </t>
  </si>
  <si>
    <t xml:space="preserve">number of reports
 / publications </t>
  </si>
  <si>
    <t>There is enough funding to conduct the research projects required
the evidence supports the closure of a bigger area to mobile fishing</t>
  </si>
  <si>
    <t xml:space="preserve">I habitat map report prdcue (2 surveys 1018 /19) </t>
  </si>
  <si>
    <t xml:space="preserve">Baited and towed video report produced by plymouth  </t>
  </si>
  <si>
    <t xml:space="preserve">Plymouth  report publishd (March 2022)
</t>
  </si>
  <si>
    <t xml:space="preserve">Anlaysis of 2 years diver data and MSc dissertation report prodcued. 
Analysis of August BRUV Survey </t>
  </si>
  <si>
    <t>Jenny Hickman's MSc dissertation report -  Shipwrecks act as de facto marine protected areas in areas of heavy fishing pressure (Sep 2022) - currently submitted for publication - repoprt can be found here on SP - https://bluemarinefoundation.sharepoint.com/:b:/s/Projects/EVBVyfFOpQxGozLlUZsVjYcB5OVfbHBhwGzxQ-y09V2NFQ?e=Tm5qev
22nd Novemeber - Shipwrecks act as de facto Marine Protected Areas in areas of heavy fishing pressure was published in Marien Ecolgy journal - https://onlinelibrary.wiley.com/doi/full/10.1111/maec.12782 
 BRUV Report prodcued (Nov 2022). Report was updated and finalised - march 2023 -https://bluemarinefoundation.sharepoint.com/:w:/s/Projects/EfWbP-epXytJimkOm_mlp5sBhd2Axl2Abf5QXxuFOKaVfQ?e=pixaAP
Horse Mussel MSc report prodced, November - https://bluemarinefoundation.sharepoint.com/:b:/s/Projects/EXznsnUXg6ZCiBAC5X7HZHABrQa_5qQefj-5HY1m7ll7Fw?e=4DyDUU
Temporal changes in kelp within the MPA MSc report produced, November -https://bluemarinefoundation.sharepoint.com/:b:/s/Projects/EZPfa-uclP5KvGfBB7eQ1SMBupv9rSaeO2MaKl6yW20zDA?e=6CPOkj</t>
  </si>
  <si>
    <t>O.4.2</t>
  </si>
  <si>
    <t>Ecological and fisheries monitoring continued following submission of report</t>
  </si>
  <si>
    <t>Number of surveys/further reports etc</t>
  </si>
  <si>
    <t>Data from survey</t>
  </si>
  <si>
    <t>Diver surveys planned for June 2023 (1 week).
Project s which are supported by msc students: 
Understanding the extent and condition of horse mussels in the Berwickshire MPA (June 2023)
Understanding temporal changes in kelp and associated species in the berwickshire MPA (June 2023)
Assessing ecological value of shipwrecks in MPA where high fishing pressure is present (June 2023)
In partnership with St Abbs Marine StationTemporal and spatial assessment of fishing pressure in Berwickshire MPAs using underwater and aerial technology. Aril 2023)</t>
  </si>
  <si>
    <t xml:space="preserve">Diver surveys completed in June 2023:
Understanding the extent and condition of horse mussels in the Berwickshire MPA (June 2023) - 17 research dives were completed across 14 different sites.
Understanding temporal changes in kelp and associated species in the berwickshire MPA (June 2023) - 4 sites, 4 10m transects, 40 Quadrats
Assessing ecological value of shipwrecks in MPA where high fishing pressure is present (June 2023) - Additioanl video data collected at 5 Wreck sites in Berwickshire
Areial drone and underwater drone surveys at all 3 sites have been completed  as part of the temporal and spatial assessment of fishing pressure in Berwickshire MPAs.
</t>
  </si>
  <si>
    <t>Output 4 Activities</t>
  </si>
  <si>
    <t>A.4</t>
  </si>
  <si>
    <t>A.4.1</t>
  </si>
  <si>
    <t xml:space="preserve">Analysis of all ecological and fisheries research.
</t>
  </si>
  <si>
    <t>A.4.2</t>
  </si>
  <si>
    <t>Collation of code of conduct work.</t>
  </si>
  <si>
    <t>A.4.3</t>
  </si>
  <si>
    <t>Ongoing monitoring and investigation of illegal and disruptive activity within the MPA.</t>
  </si>
  <si>
    <t>A.4.4</t>
  </si>
  <si>
    <t>Publish reports for all ecological and fishery surveys.</t>
  </si>
  <si>
    <t>A.4.5</t>
  </si>
  <si>
    <t>Create baseline GIS data map  including all survey data, pressure mapping an relevant fisheries data to identify areas vulnerable to destructive fishing / other activities</t>
  </si>
  <si>
    <t>Output 5</t>
  </si>
  <si>
    <t>O.5</t>
  </si>
  <si>
    <t xml:space="preserve">Regional fisheries management measures are submitted and considered by regulators </t>
  </si>
  <si>
    <t>O.5.1</t>
  </si>
  <si>
    <t>Nature Scot/Marine Scotland demonstrate uptake of new evidence to support sustainable management of the area</t>
  </si>
  <si>
    <t>Number of policy instruments/ MOUs etc</t>
  </si>
  <si>
    <t>3.4.3</t>
  </si>
  <si>
    <t>Policy instrument documentation</t>
  </si>
  <si>
    <t>Marine Scotland and/or NatureScot accept / agree with reccommendations</t>
  </si>
  <si>
    <t xml:space="preserve">Meeeting with NatureScot Scheduled 
Meetign with IFG and marine Scotland planed for May 2023 </t>
  </si>
  <si>
    <t xml:space="preserve">Meeting on 27th April with Nature Scot </t>
  </si>
  <si>
    <t>O.5.2</t>
  </si>
  <si>
    <t>Regional fisheries recommendation report produced and submitted with Gov / Regulators</t>
  </si>
  <si>
    <t xml:space="preserve">Regional crab and lob fisheries recommendation report produced -  planned for end of May </t>
  </si>
  <si>
    <t xml:space="preserve">2 Result report produced in and receved in Novemeber. Not yet submitted to governemnt </t>
  </si>
  <si>
    <t>O.5.3</t>
  </si>
  <si>
    <t>Agreement with local working group/fishermen in Berwickshire on regional recommendations.</t>
  </si>
  <si>
    <t>Number of MOUs</t>
  </si>
  <si>
    <t>Written MOU/voluntary agreement</t>
  </si>
  <si>
    <t>planed workshops and meetings with fishermen to present recommendations - arranged for mid-May 2023</t>
  </si>
  <si>
    <t xml:space="preserve">Meeting with Eyemouth fishermen on 12th June </t>
  </si>
  <si>
    <t>Output 5 Activities</t>
  </si>
  <si>
    <t>A.5</t>
  </si>
  <si>
    <t>A.5.1</t>
  </si>
  <si>
    <t>Ongoing engagement with fishermen, regulators, policy makers and scientists to support consultants and adoption of new fisheries management measures.</t>
  </si>
  <si>
    <t>In Progress</t>
  </si>
  <si>
    <t>A.5.2</t>
  </si>
  <si>
    <t>Media assets including social media and infographic designed and used to gather support for regional fisheries management measures.</t>
  </si>
  <si>
    <t>A.5.3</t>
  </si>
  <si>
    <t xml:space="preserve">commission filmmaker to get assets and create asset library for Berwickshire </t>
  </si>
  <si>
    <t>A.5.4</t>
  </si>
  <si>
    <t>A.5.5</t>
  </si>
  <si>
    <t>A.5.6</t>
  </si>
  <si>
    <t>A.5.7</t>
  </si>
  <si>
    <t>A.5.8</t>
  </si>
  <si>
    <t>Output 6</t>
  </si>
  <si>
    <t>O.6</t>
  </si>
  <si>
    <t>An Ocean Observatory is established to support community engagement and citizen science</t>
  </si>
  <si>
    <t>O.6.1</t>
  </si>
  <si>
    <t>Website published as online observatory</t>
  </si>
  <si>
    <t>Website published</t>
  </si>
  <si>
    <t>4.2.2</t>
  </si>
  <si>
    <t>Website link</t>
  </si>
  <si>
    <t>Website is sufficiently publicised, with good engagement rates and number of downloads. Surveys are fit for purpose and answered truthfully.</t>
  </si>
  <si>
    <t xml:space="preserve">Website is in the design and development phase </t>
  </si>
  <si>
    <t xml:space="preserve">Website should be complete and live online </t>
  </si>
  <si>
    <t xml:space="preserve">Q1: Website launched on 10th March - https://ocean-observatory.bluemarinefoundation.com/berwickshire/. 
Q2:Complete. 
Q3: NA. 
Q4: Updates made to the website based on user feedback. Improvements to navigation and user experience. </t>
  </si>
  <si>
    <t>O.6.2</t>
  </si>
  <si>
    <t>Education packs released via online observatory</t>
  </si>
  <si>
    <t>Education packs</t>
  </si>
  <si>
    <t>Link to education packs on website</t>
  </si>
  <si>
    <t xml:space="preserve">3 education packs are designed and ready for use </t>
  </si>
  <si>
    <t xml:space="preserve">6 education packs should be live online </t>
  </si>
  <si>
    <t xml:space="preserve">Q1: 3 education packs have been completed and luanched with the website on 10th March 2023. 2 more schduled by end of June ,including specifc BMR Pack. 
Q2: Delay in production of packs, aim to complete 2 in Q3. 
Q3: Pack content developed in partnership with BMR. Currently being designed, due to launch in Q4. 
Q4: New education pack completed with BMR, for launch in January. </t>
  </si>
  <si>
    <t>O.6.3</t>
  </si>
  <si>
    <t>Number of stakeholders reached with marine conservation messaging</t>
  </si>
  <si>
    <t>Stakeholders reached</t>
  </si>
  <si>
    <t>4.2.1</t>
  </si>
  <si>
    <t xml:space="preserve">Copy of website stats / impact metrics </t>
  </si>
  <si>
    <t xml:space="preserve">Website is not yet live so no impact stats available </t>
  </si>
  <si>
    <t xml:space="preserve">Website is not yet live, so no impact stats available </t>
  </si>
  <si>
    <t xml:space="preserve">We hope to have 5,000 interactions with the website </t>
  </si>
  <si>
    <t xml:space="preserve">Q1: 389 users of the Ocean Observatory site since it has launched. 
Q2: 707 users of the Ocean Observatory site since it has launched. Session at Ayton primary with BMR, 19 studetns. 
Q3: 798 users since launch. Session at Scpttish Seabird centre, 21 students.
Q4: 925 users since launch. </t>
  </si>
  <si>
    <t>O.6.4</t>
  </si>
  <si>
    <t xml:space="preserve">Users display knowledge increase on ocean conservation topics after interacting with the observatory </t>
  </si>
  <si>
    <t xml:space="preserve">% </t>
  </si>
  <si>
    <t>4.4.1</t>
  </si>
  <si>
    <t xml:space="preserve">Student surveys </t>
  </si>
  <si>
    <t xml:space="preserve">Website not live yet so no surveys have been conducted </t>
  </si>
  <si>
    <t xml:space="preserve">Surveys to be completed by online users and in depth interviews conducted in classroom settings </t>
  </si>
  <si>
    <t xml:space="preserve">Q2: 88% of 19 responses. 
Q3: No new survey respondants. </t>
  </si>
  <si>
    <t>O.6.5</t>
  </si>
  <si>
    <t xml:space="preserve">Website is publicised through social media </t>
  </si>
  <si>
    <t>100,000</t>
  </si>
  <si>
    <t>Social Media Reporting</t>
  </si>
  <si>
    <t xml:space="preserve">No social media posting yet </t>
  </si>
  <si>
    <t>No social media posting yet</t>
  </si>
  <si>
    <t>We hope to reach 50,000 people through social media (organic and paid)</t>
  </si>
  <si>
    <t xml:space="preserve">Q1: Reach 138,000, Engagement 5,716 (Between launch and 13/04/23). 
Q2: No additional posting while site in testing phase. 
Q3. No additional posting, social media campaign planned for early 2024. 
Q4: NA. </t>
  </si>
  <si>
    <t>A.6</t>
  </si>
  <si>
    <t>A.6.1</t>
  </si>
  <si>
    <t xml:space="preserve">Design agency selected, onboarded and breifed </t>
  </si>
  <si>
    <t>Jory&amp;Co</t>
  </si>
  <si>
    <t>A.6.2</t>
  </si>
  <si>
    <t>Visual assets gathered (images, videos)</t>
  </si>
  <si>
    <t>Output 6 Activities</t>
  </si>
  <si>
    <t>A.6.3</t>
  </si>
  <si>
    <t>Berwickshie Ocean Observatory designed and developed with agency and Blue Media</t>
  </si>
  <si>
    <t>A.6.4</t>
  </si>
  <si>
    <t xml:space="preserve">Underwater survey footage and video transects selected, edited and analyzed </t>
  </si>
  <si>
    <t>A.6.5</t>
  </si>
  <si>
    <t>Education and Science pack created, based on UK curriculums</t>
  </si>
  <si>
    <t>A.6.6</t>
  </si>
  <si>
    <t xml:space="preserve">Short header video for microsite edited and produced </t>
  </si>
  <si>
    <t>A.7.7</t>
  </si>
  <si>
    <t>Test microsite, videos and science center educator section online</t>
  </si>
  <si>
    <t>Working with Jenine from Snorkel Wild for user testing, exhibition at the Eyemouth Hippodrome over Easter 2023</t>
  </si>
  <si>
    <t>A.8.8</t>
  </si>
  <si>
    <t xml:space="preserve">Logo created </t>
  </si>
  <si>
    <t>A.8.9</t>
  </si>
  <si>
    <t xml:space="preserve">Anna to run a number of educator session using the online observatory and education packs that were produced for the microsite. Linked with BMR schools network in Berwickshire </t>
  </si>
  <si>
    <t>Not started</t>
  </si>
  <si>
    <t>Reached out to Edinburgh schools March/April 2023. May do a 'road trip' with Joe's links at Coastal Communities Network</t>
  </si>
  <si>
    <t>A.8.10</t>
  </si>
  <si>
    <t xml:space="preserve">Ongoing collection and editing of video assets </t>
  </si>
  <si>
    <t>A.8.11</t>
  </si>
  <si>
    <t xml:space="preserve">Onging production of discovery packs </t>
  </si>
  <si>
    <t>Will be created once exisating packs have been tested and recieved feedback from teachers and students</t>
  </si>
  <si>
    <t>A.8.12</t>
  </si>
  <si>
    <t>Onging updates to the website (monthly)</t>
  </si>
  <si>
    <t xml:space="preserve">The site will be updated monthly with new content </t>
  </si>
  <si>
    <t>O.7</t>
  </si>
  <si>
    <t>BLUE provides a template for a sustainably managed marine reserves in Scotland to Marine Scotland.</t>
  </si>
  <si>
    <t>O.7.1</t>
  </si>
  <si>
    <t xml:space="preserve">Outreach activities or tools developed to promote aim for sustaiably manged MPA in Scotland </t>
  </si>
  <si>
    <t>Workshop/film/song/symposium/campaign</t>
  </si>
  <si>
    <t xml:space="preserve">documents, Films, infographics </t>
  </si>
  <si>
    <t>Successful template is produced in Berwickshire</t>
  </si>
  <si>
    <t xml:space="preserve">
Regional fisheries strategy doc sent to IFG chair (May 2022)</t>
  </si>
  <si>
    <t xml:space="preserve">MSP briefing send out to all MSPs (Sept)
Our work in Berwickshire Film produced and released 
Marine protection briefing to send to MSP 
fcp Briefing to sent to MSP </t>
  </si>
  <si>
    <t>MSP briefing - Intro to Blue sent to all MSP (Sep 2022)
Film prodcued and premieried  at blue marine OOTB event in London (20 feb 2023) - NOT COUNTED AS IS COUNTED UNDER COMMS LOGFRAME</t>
  </si>
  <si>
    <t>Output 7</t>
  </si>
  <si>
    <t>O.7.2</t>
  </si>
  <si>
    <t>New evidence distributed to policy makers</t>
  </si>
  <si>
    <t xml:space="preserve"> (number of reports/consultation responses/etc)</t>
  </si>
  <si>
    <t>Copies of reports/documents</t>
  </si>
  <si>
    <t>Flapper skate consultation response, 
FCP (June 2022)
REM (june 2022)
MPA SEIA consultation (Dec 2021), 
cod consultation response (oct 2021), 
Scottish fisheries and climate change consultation response (Nov 2021)</t>
  </si>
  <si>
    <t>Inshore fishing Cap consultation,
 National marine plan 2,
 National marine framework,
 inshore fisheries RAINE evidence review 
Offshore MPA consultation
HPMA Consultation
Clyde Cod Spawning  consultation 
Letters sent to new FM and Cab Sec scheduled for 21 April 2023</t>
  </si>
  <si>
    <t xml:space="preserve">HPMA consultation response completed and submitted (17 April 2023)
Submitted evidence as part of RAINE review of inshore petition Sep 2022)
Joint letter sent to Cab sec regarding new position and HPMA commitment (May 2023)
Joint letter sent to Cab sec Sep 2023 raising concerns over delay to protection in MPAs
Clyde Cod spawning closure consultation submitted Sep 2023
Tackling the Climate Emergency  consultation submitted December 2023 
Vessel monitoring System &lt;12m vessels consultation response submitted November 2023
other consultations not complete due to </t>
  </si>
  <si>
    <t>O.7.3</t>
  </si>
  <si>
    <t>Number of stakeholders reached through outreach activities</t>
  </si>
  <si>
    <t xml:space="preserve">129 MSP sent intro to blues policy recommendations 
129 member sent marine protection briefing 
129 MSP sent briefing FCP briefing </t>
  </si>
  <si>
    <t>129 MSP sent Intro to Blue briefing (Aug 2022)</t>
  </si>
  <si>
    <t>Output 7 Activities</t>
  </si>
  <si>
    <t>A.7</t>
  </si>
  <si>
    <t>A.7.1</t>
  </si>
  <si>
    <t>Engage with other communities and fishing fleets around Scotland who want to take action, using the principles developed in Berwickshire.</t>
  </si>
  <si>
    <t>A.7.2</t>
  </si>
  <si>
    <t>Feed into regional and national management through consultations</t>
  </si>
  <si>
    <t xml:space="preserve">Create short media film about our work in Berwickshire highlighting our template for sustainably managed mpa </t>
  </si>
  <si>
    <t>A.7.3</t>
  </si>
  <si>
    <t xml:space="preserve">Produced MSP briefings and send to all MSP </t>
  </si>
  <si>
    <t>Output 8</t>
  </si>
  <si>
    <t>O.8</t>
  </si>
  <si>
    <t>Commitment from Marine Scotland to introduce fishery management measures in all MPAs</t>
  </si>
  <si>
    <t>O.8.1</t>
  </si>
  <si>
    <t>Consultation is initiated by end 2023</t>
  </si>
  <si>
    <t>Copy of consultation</t>
  </si>
  <si>
    <t>Marine Scotland are willing to launch consultation</t>
  </si>
  <si>
    <t xml:space="preserve">recommendations submited to MS pressure applied to push for consultion and closure to damaging fishing. 
</t>
  </si>
  <si>
    <t xml:space="preserve">Meeting scheduled with MS in Janruary 2024 
Consultation on managing fishing activity in all Inshore and offshore MPA scheduled to be published early 2024
Consultation to mamange fishing activitiy in all offshore and inhsore MPAs scheduled to b epublished in 2024 </t>
  </si>
  <si>
    <t>O.8.2</t>
  </si>
  <si>
    <t xml:space="preserve">Area of habitat across which mobile gear, harmful or illegal fishing practices have been banned. </t>
  </si>
  <si>
    <t>km2</t>
  </si>
  <si>
    <t>3.1.3</t>
  </si>
  <si>
    <t>Output 8 Activities</t>
  </si>
  <si>
    <t>A.8</t>
  </si>
  <si>
    <t>A.8.1</t>
  </si>
  <si>
    <t>A.8.2</t>
  </si>
  <si>
    <t>Output</t>
  </si>
  <si>
    <t>U.1</t>
  </si>
  <si>
    <t>New pieces of evidence</t>
  </si>
  <si>
    <t xml:space="preserve">Additional BRUV surveys completed in 1st -4th August 2022 . A total of 16 sites were surveyed with a total of 48 BRUV drops </t>
  </si>
  <si>
    <t>U.2</t>
  </si>
  <si>
    <t xml:space="preserve">MSC students </t>
  </si>
  <si>
    <t xml:space="preserve">Beneficiaries </t>
  </si>
  <si>
    <t>4.1.2</t>
  </si>
  <si>
    <t>MSc students present their research at presentation evening</t>
  </si>
  <si>
    <t xml:space="preserve">MSc student presents outputs from their research projects </t>
  </si>
  <si>
    <t>Jenny presented on Shipwreck ecological value in MPAs research paper. Lauren presented on her kelp project the presentation was to ~25 people 
Katie and Lauren are scheduled to present to the group in September</t>
  </si>
  <si>
    <t>U.3</t>
  </si>
  <si>
    <t xml:space="preserve">Presentations and output activities -  Scottish nudibranch festival presentation </t>
  </si>
  <si>
    <t xml:space="preserve">Presentation for last two years. engagement with participants led to SNP party member motion for greater marine protection in Scotland. </t>
  </si>
  <si>
    <t xml:space="preserve">correspondence and cross party 
motion accepted. </t>
  </si>
  <si>
    <t>U.4</t>
  </si>
  <si>
    <t xml:space="preserve">SNP environment branch presentation </t>
  </si>
  <si>
    <t>U.5</t>
  </si>
  <si>
    <t>Blue Berwickshire film</t>
  </si>
  <si>
    <t xml:space="preserve">short film produced regarding Blues work in Berwickshire </t>
  </si>
  <si>
    <t xml:space="preserve">Final edits to Blue Berwickshire Film </t>
  </si>
  <si>
    <t>2nd draft produced - final edits expected October 2023 film finalised November 2023
Berwickhsiore film finished ready to publish on website in 2024</t>
  </si>
  <si>
    <t>U.6</t>
  </si>
  <si>
    <t xml:space="preserve">Berwickshire Media asset bank produced </t>
  </si>
  <si>
    <t>Progress</t>
  </si>
  <si>
    <t>media asse bank pdcued and uploaded to Dropbox</t>
  </si>
  <si>
    <t>additional filming and edits to Asset library</t>
  </si>
  <si>
    <t>additional  filming  condcuted, and added to Berwickshire assest library 
Berwickshire assest library complete in Decemebr 2023</t>
  </si>
  <si>
    <t>U.7</t>
  </si>
  <si>
    <t xml:space="preserve">Presenting research outputs / evidence </t>
  </si>
  <si>
    <t>Berwickshire crab and lobster Research work presented at shellfish conferences (x3 crab and lob symposium and IFCA tag Meeting)</t>
  </si>
  <si>
    <t>Berwickshire crab and lobster 
Research work presented at s
shellfish conferences 
(x3 crab and lob symposium and IFCA tag Meeting)</t>
  </si>
  <si>
    <t>presented at:
Shellfish symposium -Nov 2022
IFCA tag meeting Sep 2022
Marine Scotland Science session March 2023</t>
  </si>
  <si>
    <t>U.8</t>
  </si>
  <si>
    <t xml:space="preserve">Hosted a Northumberland and Berwickshire research workshopp </t>
  </si>
  <si>
    <t xml:space="preserve">hosted meeting with researches in November and then a follow up online meeting in December </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</si>
  <si>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</si>
  <si>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</si>
  <si>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</si>
  <si>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</si>
  <si>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</si>
  <si>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</si>
  <si>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</si>
  <si>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</si>
  <si>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</si>
  <si>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</si>
  <si>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</si>
  <si>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</si>
  <si>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</si>
  <si>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</si>
  <si>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</si>
  <si>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</si>
  <si>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</si>
  <si>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</si>
  <si>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</si>
  <si>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</si>
  <si>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</si>
  <si>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</si>
  <si>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</si>
  <si>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</si>
  <si>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</si>
  <si>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</si>
  <si>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</si>
  <si>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2022 planned</t>
  </si>
  <si>
    <t>2022 unplanned</t>
  </si>
  <si>
    <t>1.1.1</t>
  </si>
  <si>
    <t>1.1.2</t>
  </si>
  <si>
    <t>1.1.3</t>
  </si>
  <si>
    <t>1.2.1</t>
  </si>
  <si>
    <t>1.2.2</t>
  </si>
  <si>
    <t>1.2.3</t>
  </si>
  <si>
    <t>1.3.1</t>
  </si>
  <si>
    <t>1.3.2</t>
  </si>
  <si>
    <t>1.3.3</t>
  </si>
  <si>
    <t>1.4.2</t>
  </si>
  <si>
    <t>1.4.3</t>
  </si>
  <si>
    <t>Outputs:</t>
  </si>
  <si>
    <t>2.1.1</t>
  </si>
  <si>
    <t>2.1.2</t>
  </si>
  <si>
    <t>2.2.1</t>
  </si>
  <si>
    <t>2.2.2</t>
  </si>
  <si>
    <t>2.2.3</t>
  </si>
  <si>
    <t>2.3.1</t>
  </si>
  <si>
    <t>2.3.2</t>
  </si>
  <si>
    <t>2.3.3</t>
  </si>
  <si>
    <t>2.4.1</t>
  </si>
  <si>
    <t>2.4.2</t>
  </si>
  <si>
    <t>2.4.3</t>
  </si>
  <si>
    <t>3.1.1</t>
  </si>
  <si>
    <t>3.1.2</t>
  </si>
  <si>
    <t>3.2.3</t>
  </si>
  <si>
    <t>3.2.4</t>
  </si>
  <si>
    <t>3.3.1</t>
  </si>
  <si>
    <t>3.3.2</t>
  </si>
  <si>
    <t>3.3.3</t>
  </si>
  <si>
    <t>3.4.2</t>
  </si>
  <si>
    <t>4.1.1</t>
  </si>
  <si>
    <t>4.2.3</t>
  </si>
  <si>
    <t>4.3.1</t>
  </si>
  <si>
    <t>5.1.1</t>
  </si>
  <si>
    <t>5.1.2</t>
  </si>
  <si>
    <t>5.1.3</t>
  </si>
  <si>
    <t>5.2.1</t>
  </si>
  <si>
    <t>5.2.2</t>
  </si>
  <si>
    <t>5.3.1</t>
  </si>
  <si>
    <t>5.3.2</t>
  </si>
  <si>
    <t>5.3.3</t>
  </si>
  <si>
    <t>6.1.1</t>
  </si>
  <si>
    <t>6.1.2</t>
  </si>
  <si>
    <t>6.1.3</t>
  </si>
  <si>
    <t>6.1.5</t>
  </si>
  <si>
    <t>5.4.1</t>
  </si>
  <si>
    <t>5.4.2</t>
  </si>
  <si>
    <t>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</si>
</sst>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0"/>
      <name val="Calibri"/>
      <family val="2"/>
      <scheme val="minor"/>
    </font>
    <font>
      <b/>
      <sz val="11"/>
      <color rgb="FFFF0000"/>
      <name val="Calibri"/>
      <family val="2"/>
      <scheme val="minor"/>
    </font>
    <font>
      <sz val="11"/>
      <color rgb="FF000000"/>
      <name val="Calibri"/>
      <family val="2"/>
    </font>
    <font>
      <b/>
      <sz val="11"/>
      <color rgb="FF000000"/>
      <name val="Calibri"/>
      <family val="2"/>
      <scheme val="minor"/>
    </font>
  </fonts>
  <fills count="15">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rgb="FFE7E6E6"/>
      </right>
      <top style="thin">
        <color rgb="FFE7E6E6"/>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style="thin">
        <color rgb="FFE7E6E6"/>
      </top>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115">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8"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0" fillId="0" borderId="0" xfId="0" applyAlignment="1">
      <alignment horizontal="left" wrapText="1"/>
    </xf>
    <xf numFmtId="0" fontId="1" fillId="13" borderId="0" xfId="0" applyFont="1" applyFill="1" applyAlignment="1">
      <alignment horizontal="left" vertical="center" wrapText="1"/>
    </xf>
    <xf numFmtId="0" fontId="1" fillId="13" borderId="0" xfId="0" applyFont="1" applyFill="1" applyAlignment="1">
      <alignment horizontal="center" vertical="center" wrapText="1"/>
    </xf>
    <xf numFmtId="0" fontId="0" fillId="13" borderId="0" xfId="0" applyFill="1" applyAlignment="1">
      <alignment horizontal="center" vertical="center"/>
    </xf>
    <xf numFmtId="0" fontId="1" fillId="13" borderId="0" xfId="0" applyFont="1" applyFill="1" applyAlignment="1">
      <alignment vertical="center" wrapText="1"/>
    </xf>
    <xf numFmtId="0" fontId="1" fillId="13" borderId="0" xfId="0" applyFont="1" applyFill="1" applyAlignment="1">
      <alignment vertical="center"/>
    </xf>
    <xf numFmtId="0" fontId="17" fillId="0" borderId="0" xfId="2" applyAlignment="1">
      <alignment horizontal="left" vertical="center" wrapText="1"/>
    </xf>
    <xf numFmtId="0" fontId="1" fillId="0" borderId="0" xfId="0" applyFont="1" applyAlignment="1" applyProtection="1">
      <alignment horizontal="left" vertical="center" wrapText="1"/>
      <protection locked="0"/>
    </xf>
    <xf numFmtId="0" fontId="1" fillId="0" borderId="0" xfId="0" applyFont="1"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3" fontId="0" fillId="0" borderId="0" xfId="0" applyNumberFormat="1" applyAlignment="1">
      <alignment horizontal="center" vertical="center" wrapText="1"/>
    </xf>
    <xf numFmtId="9" fontId="0" fillId="0" borderId="0" xfId="0" applyNumberFormat="1" applyAlignment="1">
      <alignment horizontal="center" vertical="center" wrapText="1"/>
    </xf>
    <xf numFmtId="0" fontId="20" fillId="0" borderId="0" xfId="0" applyFont="1" applyAlignment="1">
      <alignment horizontal="left" vertical="center" wrapText="1"/>
    </xf>
    <xf numFmtId="0" fontId="13" fillId="3" borderId="0" xfId="0" applyFont="1" applyFill="1"/>
    <xf numFmtId="49" fontId="1" fillId="0" borderId="0" xfId="0" applyNumberFormat="1" applyFont="1" applyAlignment="1" applyProtection="1">
      <alignment horizontal="center" vertical="center" wrapText="1"/>
      <protection locked="0"/>
    </xf>
    <xf numFmtId="49" fontId="0" fillId="0" borderId="0" xfId="0" applyNumberFormat="1" applyAlignment="1">
      <alignment horizontal="center" vertical="center" wrapText="1"/>
    </xf>
    <xf numFmtId="0" fontId="0" fillId="0" borderId="0" xfId="0" applyAlignment="1">
      <alignment horizontal="left" vertical="top" wrapText="1"/>
    </xf>
    <xf numFmtId="0" fontId="0" fillId="0" borderId="0" xfId="0" applyAlignment="1">
      <alignment wrapText="1"/>
    </xf>
    <xf numFmtId="0" fontId="20" fillId="0" borderId="0" xfId="0" applyFont="1" applyAlignment="1">
      <alignment vertical="center"/>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1" fillId="13"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wrapText="1"/>
    </xf>
    <xf numFmtId="0" fontId="0" fillId="0" borderId="0" xfId="0" applyAlignment="1">
      <alignment horizontal="left" wrapText="1"/>
    </xf>
    <xf numFmtId="0" fontId="1" fillId="13" borderId="0" xfId="0" applyFont="1" applyFill="1" applyAlignment="1">
      <alignment horizontal="left" vertical="center" wrapText="1"/>
    </xf>
    <xf numFmtId="0" fontId="1" fillId="0" borderId="0" xfId="0" applyFont="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10" fillId="0" borderId="0" xfId="0" applyFont="1" applyAlignment="1">
      <alignment horizontal="left" vertical="center" wrapText="1"/>
    </xf>
    <xf numFmtId="0" fontId="2" fillId="3" borderId="0" xfId="0" applyFont="1" applyFill="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horizontal="left" vertical="top" wrapText="1"/>
    </xf>
    <xf numFmtId="0" fontId="0" fillId="0" borderId="0" xfId="0" applyAlignment="1">
      <alignment horizontal="left" vertical="top" wrapText="1"/>
    </xf>
    <xf numFmtId="0" fontId="1" fillId="0" borderId="5" xfId="0" applyFont="1" applyBorder="1" applyAlignment="1">
      <alignment horizontal="left" vertical="center" wrapText="1"/>
    </xf>
    <xf numFmtId="0" fontId="1" fillId="0" borderId="4" xfId="0" applyFont="1" applyBorder="1" applyAlignment="1">
      <alignment horizontal="left" vertical="center" wrapText="1"/>
    </xf>
    <xf numFmtId="0" fontId="0" fillId="14" borderId="5" xfId="0" applyFill="1" applyBorder="1" applyAlignment="1">
      <alignment horizontal="left" vertical="center"/>
    </xf>
    <xf numFmtId="0" fontId="0" fillId="14" borderId="4" xfId="0" applyFill="1" applyBorder="1" applyAlignment="1">
      <alignment horizontal="left" vertical="center"/>
    </xf>
    <xf numFmtId="0" fontId="0" fillId="14" borderId="5" xfId="0" applyFill="1" applyBorder="1" applyAlignment="1">
      <alignment horizontal="left" vertical="center" wrapText="1"/>
    </xf>
    <xf numFmtId="0" fontId="0" fillId="14" borderId="4" xfId="0" applyFill="1" applyBorder="1" applyAlignment="1">
      <alignment horizontal="left" vertical="center" wrapText="1"/>
    </xf>
    <xf numFmtId="0" fontId="20" fillId="0" borderId="0" xfId="0" applyFont="1" applyAlignment="1">
      <alignment horizontal="left" vertical="center" wrapText="1"/>
    </xf>
    <xf numFmtId="0" fontId="0" fillId="0" borderId="0" xfId="0" applyAlignment="1">
      <alignment horizontal="center" vertical="center" wrapText="1"/>
    </xf>
    <xf numFmtId="0" fontId="0" fillId="14" borderId="3" xfId="0" applyFill="1" applyBorder="1" applyAlignment="1">
      <alignment horizontal="left" vertical="center"/>
    </xf>
    <xf numFmtId="0" fontId="0" fillId="14" borderId="6" xfId="0" applyFill="1" applyBorder="1" applyAlignment="1">
      <alignment horizontal="left" vertical="center"/>
    </xf>
    <xf numFmtId="0" fontId="21" fillId="3" borderId="0" xfId="0" applyFont="1" applyFill="1" applyAlignment="1">
      <alignment horizontal="left"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28">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ocumenttasks/documenttask1.xml><?xml version="1.0" encoding="utf-8"?>
<Tasks xmlns="http://schemas.microsoft.com/office/tasks/2019/documenttasks">
  <Task id="{D4274B83-BA34-44AC-B658-B1B1CA1F67EC}">
    <Anchor>
      <Comment id="{D22FF456-63F4-46B7-88DD-F0BBE32FDC14}"/>
    </Anchor>
    <History>
      <Event time="2023-12-19T09:44:53.80" id="{BDD80E34-12C1-427C-A206-0A27BEF89403}">
        <Attribution userId="S::appin@bluemarinefoundation.com::c38de373-eec4-4d14-95b7-4fa24101c57b" userName="Appin Williamson" userProvider="AD"/>
        <Anchor>
          <Comment id="{D22FF456-63F4-46B7-88DD-F0BBE32FDC14}"/>
        </Anchor>
        <Create/>
      </Event>
      <Event time="2023-12-19T09:44:53.80" id="{317C1C98-FAA7-441C-AC51-531D5FB02FBC}">
        <Attribution userId="S::appin@bluemarinefoundation.com::c38de373-eec4-4d14-95b7-4fa24101c57b" userName="Appin Williamson" userProvider="AD"/>
        <Anchor>
          <Comment id="{D22FF456-63F4-46B7-88DD-F0BBE32FDC14}"/>
        </Anchor>
        <Assign userId="S::Joe@bluemarinefoundation.com::0aca1d63-067d-4ad5-8808-28a1c7005473" userName="Joe Richards" userProvider="AD"/>
      </Event>
      <Event time="2023-12-19T09:44:53.80" id="{B20A89DA-8A7F-40D1-9267-13DA95E3AEFC}">
        <Attribution userId="S::appin@bluemarinefoundation.com::c38de373-eec4-4d14-95b7-4fa24101c57b" userName="Appin Williamson" userProvider="AD"/>
        <Anchor>
          <Comment id="{D22FF456-63F4-46B7-88DD-F0BBE32FDC14}"/>
        </Anchor>
        <SetTitle title="@Joe Richards this looks like 4 reports, is that right? 1. Shipwrecks 2. BRUV report 3. Horse Mussel report 4. Kelp temporal changes?  Do you have the links to the last two?"/>
      </Event>
      <Event time="2023-12-20T08:52:11.30" id="{BFBD84BA-6FB6-4884-8014-B6F60A1DB1BE}">
        <Attribution userId="S::appin@bluemarinefoundation.com::c38de373-eec4-4d14-95b7-4fa24101c57b" userName="Appin Williamson" userProvider="AD"/>
        <Progress percentComplete="100"/>
      </Event>
    </History>
  </Task>
</Tasks>
</file>

<file path=xl/documenttasks/documenttask2.xml><?xml version="1.0" encoding="utf-8"?>
<Tasks xmlns="http://schemas.microsoft.com/office/tasks/2019/documenttasks">
  <Task id="{9261A679-2006-4B7C-81B8-7B91C97CF60F}">
    <Anchor>
      <Comment id="{2121B872-7B11-4EE7-9DD7-027ABB55F05A}"/>
    </Anchor>
    <History>
      <Event time="2023-12-19T09:46:07.95" id="{202E022C-C356-44E3-ACD8-28BF50FB1B28}">
        <Attribution userId="S::appin@bluemarinefoundation.com::c38de373-eec4-4d14-95b7-4fa24101c57b" userName="Appin Williamson" userProvider="AD"/>
        <Anchor>
          <Comment id="{96984EF6-4995-4937-91C5-755AB7B13933}"/>
        </Anchor>
        <Create/>
      </Event>
      <Event time="2023-12-19T09:46:07.95" id="{FF0E9433-FDF9-4F6F-A87F-DCAC64DAA674}">
        <Attribution userId="S::appin@bluemarinefoundation.com::c38de373-eec4-4d14-95b7-4fa24101c57b" userName="Appin Williamson" userProvider="AD"/>
        <Anchor>
          <Comment id="{96984EF6-4995-4937-91C5-755AB7B13933}"/>
        </Anchor>
        <Assign userId="S::Joe@bluemarinefoundation.com::0aca1d63-067d-4ad5-8808-28a1c7005473" userName="Joe Richards" userProvider="AD"/>
      </Event>
      <Event time="2023-12-19T09:46:07.95" id="{8382C75C-0561-4CF3-AFC4-90842BCFD7C2}">
        <Attribution userId="S::appin@bluemarinefoundation.com::c38de373-eec4-4d14-95b7-4fa24101c57b" userName="Appin Williamson" userProvider="AD"/>
        <Anchor>
          <Comment id="{96984EF6-4995-4937-91C5-755AB7B13933}"/>
        </Anchor>
        <SetTitle title="@Joe Richards do you know if there has been a policy change? If not I will put this to 0"/>
      </Event>
    </History>
  </Task>
</Tasks>
</file>

<file path=xl/documenttasks/documenttask3.xml><?xml version="1.0" encoding="utf-8"?>
<Tasks xmlns="http://schemas.microsoft.com/office/tasks/2019/documenttasks">
  <Task id="{1C076E6C-3396-438B-9A2E-B8272B2B3C8C}">
    <Anchor>
      <Comment id="{7AE89313-9729-4FFE-9138-7021A902D92A}"/>
    </Anchor>
    <History>
      <Event time="2023-12-20T11:31:18.84" id="{BB2EA297-7987-4E18-B0BB-EEAC65CB97A5}">
        <Attribution userId="S::appin@bluemarinefoundation.com::c38de373-eec4-4d14-95b7-4fa24101c57b" userName="Appin Williamson" userProvider="AD"/>
        <Anchor>
          <Comment id="{7AE89313-9729-4FFE-9138-7021A902D92A}"/>
        </Anchor>
        <Create/>
      </Event>
      <Event time="2023-12-20T11:31:18.84" id="{D1979CA3-9627-4946-928C-A65ADBEFCBD6}">
        <Attribution userId="S::appin@bluemarinefoundation.com::c38de373-eec4-4d14-95b7-4fa24101c57b" userName="Appin Williamson" userProvider="AD"/>
        <Anchor>
          <Comment id="{7AE89313-9729-4FFE-9138-7021A902D92A}"/>
        </Anchor>
        <Assign userId="S::Joe@bluemarinefoundation.com::0aca1d63-067d-4ad5-8808-28a1c7005473" userName="Joe Richards" userProvider="AD"/>
      </Event>
      <Event time="2023-12-20T11:31:18.84" id="{52E19068-ACE9-4EC5-B44A-ECCAF7A0E5A7}">
        <Attribution userId="S::appin@bluemarinefoundation.com::c38de373-eec4-4d14-95b7-4fa24101c57b" userName="Appin Williamson" userProvider="AD"/>
        <Anchor>
          <Comment id="{7AE89313-9729-4FFE-9138-7021A902D92A}"/>
        </Anchor>
        <SetTitle title="@Joe Richards When did the presentations happen and did the Sept one end up going ahead?"/>
      </Event>
    </History>
  </Task>
</Tasks>
</file>

<file path=xl/persons/person.xml><?xml version="1.0" encoding="utf-8"?>
<personList xmlns="http://schemas.microsoft.com/office/spreadsheetml/2018/threadedcomments" xmlns:x="http://schemas.openxmlformats.org/spreadsheetml/2006/main">
  <person displayName="Joe Richards" id="{B970D1BB-E26B-46B9-BB9F-10906DBF8D19}" userId="Joe@bluemarinefoundation.com" providerId="PeoplePicker"/>
  <person displayName="Anna Hughes" id="{A0EACFCA-FB50-4ADD-A1EF-1515DF7F3B52}" userId="anna@bluemarinefoundation.com" providerId="PeoplePicker"/>
  <person displayName="Appin Williamson" id="{564B8F44-BE5D-4AED-AD48-B200439E8EE1}" userId="appin@bluemarinefoundation.com" providerId="PeoplePicker"/>
  <person displayName="Joe Richards" id="{FD7960D5-5494-40D8-A07D-3E9A5BF1CA95}" userId="S::Joe@bluemarinefoundation.com::0aca1d63-067d-4ad5-8808-28a1c7005473" providerId="AD"/>
  <person displayName="Joe Richards" id="{2DBC1849-05DE-41E7-BDEB-A0240818898B}" userId="S::joe@bluemarinefoundation.com::0aca1d63-067d-4ad5-8808-28a1c7005473" providerId="AD"/>
  <person displayName="Anna Hughes" id="{D2E3C52E-F871-423C-8DA0-731938E6CEC4}" userId="S::anna@bluemarinefoundation.com::cc44614d-785e-44a0-8df1-3a4d4c4d6d53" providerId="AD"/>
  <person displayName="Appin Williamson" id="{8423E7BB-608E-4F84-9448-C943C1157862}" userId="S::appin@bluemarinefoundation.com::c38de373-eec4-4d14-95b7-4fa24101c5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2-08-16T10:34:26.89" personId="{8423E7BB-608E-4F84-9448-C943C1157862}" id="{69895CB3-E45B-4A1D-8FF0-E932A479B776}">
    <text>Consider amending to include other activities (i.e. recreational activities) to be managed within sustainable limits</text>
  </threadedComment>
  <threadedComment ref="C5" dT="2022-08-16T10:38:31.83" personId="{8423E7BB-608E-4F84-9448-C943C1157862}" id="{EAD5F9A9-182D-4D67-923A-DAE7866D881A}" parentId="{69895CB3-E45B-4A1D-8FF0-E932A479B776}">
    <text>@Joe Richards Please update</text>
    <mentions>
      <mention mentionpersonId="{B970D1BB-E26B-46B9-BB9F-10906DBF8D19}" mentionId="{222114BA-D112-4C9D-A77B-60DAC6C6F49D}" startIndex="0" length="13"/>
    </mentions>
  </threadedComment>
  <threadedComment ref="F5" dT="2022-08-22T11:59:51.33" personId="{8423E7BB-608E-4F84-9448-C943C1157862}" id="{8DB9FB6E-3D3A-4367-9025-72E4B021CE21}">
    <text>Joe - I have linked the outputs I think relevant to each of these outcome indicators, please could you check this seems right?  I have listed them below this table for easy checking</text>
  </threadedComment>
  <threadedComment ref="I5" dT="2022-08-22T11:59:12.84" personId="{8423E7BB-608E-4F84-9448-C943C1157862}" id="{67A648A7-E1B9-4B48-8A2E-D841E9413E10}">
    <text>Joe - please review and tweak/add where necessary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4-13T10:59:30.61" personId="{2DBC1849-05DE-41E7-BDEB-A0240818898B}" id="{0A228FF0-DDB6-44BC-83ED-F080A53C65C6}" done="1">
    <text>combine with output 5</text>
  </threadedComment>
  <threadedComment ref="A1" dT="2023-05-16T09:07:41.35" personId="{2DBC1849-05DE-41E7-BDEB-A0240818898B}" id="{CDCCD129-D4A0-4CBE-8904-C61F6884ED95}" parentId="{0A228FF0-DDB6-44BC-83ED-F080A53C65C6}">
    <text xml:space="preserve">to be combined when we sit down in person to re do berwickshire log frame </text>
  </threadedComment>
  <threadedComment ref="H4" dT="2022-08-17T15:34:04.11" personId="{8423E7BB-608E-4F84-9448-C943C1157862}" id="{2A577ED2-218D-4CB1-A32D-2D65FEA36F27}" done="1">
    <text>Joe - this impact indicator is worded as 'new evidence compiled to support protection' - do you think that's what the crustacean report is doing?  Sounds like more of an assessment of the current state of things but maybe that is in support of further protection</text>
  </threadedComment>
  <threadedComment ref="H4" dT="2022-11-02T08:54:06.54" personId="{2DBC1849-05DE-41E7-BDEB-A0240818898B}" id="{4D58C2CB-2CE7-4A91-B784-1442C494784E}" parentId="{2A577ED2-218D-4CB1-A32D-2D65FEA36F27}">
    <text xml:space="preserve">Yes good point - this is the baseline assessment to understand current state of fishery, stock, boundaries and whether or not current levels are sustainable - is this more 3.4.1?
</text>
  </threadedComment>
  <threadedComment ref="H4" dT="2022-12-01T10:41:19.84" personId="{8423E7BB-608E-4F84-9448-C943C1157862}" id="{4FDA042D-DEAC-4618-9265-2CC9EEC6C363}" parentId="{2A577ED2-218D-4CB1-A32D-2D65FEA36F27}">
    <text>Sorry Joe - just seeing this now. I think actually I got this impact indiator wrong before and I agree it should be 3.4.1 - I have now changed it to 3.4.1</text>
  </threadedComment>
  <threadedComment ref="T4" dT="2022-12-01T07:46:44.63" personId="{FD7960D5-5494-40D8-A07D-3E9A5BF1CA95}" id="{C42C586A-EEC6-45BB-B756-76CC80528A8F}">
    <text xml:space="preserve">@Appin Williamson can I add the second point in here re presenting research at conferences and symposium? If so should the I add to the value number? We have presented it at 2 conferences or is that a separate indicator or not an indicator at all? Perhaps in the unplanned outputs? </text>
  </threadedComment>
  <threadedComment ref="T4" dT="2022-12-01T11:17:17.13" personId="{8423E7BB-608E-4F84-9448-C943C1157862}" id="{C272D7CD-490B-466C-9152-81B585587089}" parentId="{C42C586A-EEC6-45BB-B756-76CC80528A8F}">
    <text>We would report on each time we present on something under 4.2.2 (number of outreach activities) and then the attendees of these presentations would be under 4.2.1.  You can choose whether you'd like to include it under this output or in unplanned outputs.  I'd suggest that if you think you're going to do lots of work presenting this information thenyou could incude it here?  Or if it's a bit more sporadic then chuck it into the unplanned outputs and it requires less input here from us</text>
  </threadedComment>
  <threadedComment ref="T4" dT="2023-05-15T10:06:26.98" personId="{8423E7BB-608E-4F84-9448-C943C1157862}" id="{F54A1DF0-306D-40C8-87DC-36D4265575D3}" parentId="{C42C586A-EEC6-45BB-B756-76CC80528A8F}">
    <text>@Joe Richards it looks like the number of presentations still needs inputting for this - could you let me know whether you'd like it here or in the unplanned outputs tab?</text>
    <mentions>
      <mention mentionpersonId="{B970D1BB-E26B-46B9-BB9F-10906DBF8D19}" mentionId="{FA8C0EA8-815C-46E5-BE9F-037DA66898C1}" startIndex="0" length="13"/>
    </mentions>
  </threadedComment>
  <threadedComment ref="T4" dT="2023-05-16T09:15:02.89" personId="{2DBC1849-05DE-41E7-BDEB-A0240818898B}" id="{191422EA-600D-43C1-B3F8-3E393BA9597C}" parentId="{C42C586A-EEC6-45BB-B756-76CC80528A8F}">
    <text>Have added in update numbers with presentation. I'm not sure this need to go under different line - so in 4.2.2?</text>
  </threadedComment>
  <threadedComment ref="T4" dT="2023-05-16T09:15:43.78" personId="{2DBC1849-05DE-41E7-BDEB-A0240818898B}" id="{1DF4F0A9-92AE-4FE5-A652-79A6C52A8F92}" parentId="{C42C586A-EEC6-45BB-B756-76CC80528A8F}">
    <text xml:space="preserve">@Appin Williamson - if it shouldn't go under different line should we just put it in unplanned activity? </text>
    <mentions>
      <mention mentionpersonId="{564B8F44-BE5D-4AED-AD48-B200439E8EE1}" mentionId="{1568B8AE-CEA2-4560-AA15-5AD1A5C299D2}" startIndex="0" length="17"/>
    </mentions>
  </threadedComment>
  <threadedComment ref="T4" dT="2023-05-18T13:32:13.56" personId="{8423E7BB-608E-4F84-9448-C943C1157862}" id="{B17B69CA-9638-4601-842D-1AC924CAC294}" parentId="{C42C586A-EEC6-45BB-B756-76CC80528A8F}">
    <text>Yes these should come under 4.2.2, so I'd suggest popping this ito the 4.2.2 row in the unplanned outputs tab</text>
  </threadedComment>
  <threadedComment ref="T4" dT="2023-07-27T07:52:32.61" personId="{FD7960D5-5494-40D8-A07D-3E9A5BF1CA95}" id="{C1A2F502-804F-4221-B507-07997E7073C9}" parentId="{C42C586A-EEC6-45BB-B756-76CC80528A8F}">
    <text xml:space="preserve">Done have moved this to unplanned outputs and added dates and value of 3 </text>
  </threadedComment>
  <threadedComment ref="V4" dT="2023-07-27T06:53:53.06" personId="{FD7960D5-5494-40D8-A07D-3E9A5BF1CA95}" id="{9010A3B2-A2CA-459E-93A9-F1D471EEDB37}">
    <text xml:space="preserve">@Appin Williamson   I've  added in 2 of the 4 papers that were submitted which have now been published along with the links and dates. I'm not sure what this does to the value number though? Do I add 2 onto or not because this is two of the 4 papers that were submitted? </text>
    <mentions>
      <mention mentionpersonId="{564B8F44-BE5D-4AED-AD48-B200439E8EE1}" mentionId="{B5EB480D-9264-4410-B0F3-0610CFA6377D}" startIndex="0" length="17"/>
    </mentions>
  </threadedComment>
  <threadedComment ref="V4" dT="2023-07-27T07:22:39.04" personId="{8423E7BB-608E-4F84-9448-C943C1157862}" id="{02EBED43-97D7-4454-B4EF-A666C435E392}" parentId="{9010A3B2-A2CA-459E-93A9-F1D471EEDB37}">
    <text>The number should be how many have been published - so it should be two.  At the moment the value is 5 though, is there another paper as well?</text>
  </threadedComment>
  <threadedComment ref="V4" dT="2023-07-27T07:53:53.46" personId="{FD7960D5-5494-40D8-A07D-3E9A5BF1CA95}" id="{A5BFBF16-8782-436C-8A32-04C261DE339C}" parentId="{9010A3B2-A2CA-459E-93A9-F1D471EEDB37}">
    <text xml:space="preserve">@Appin Williamson not sure why value is 5 here? Should it be 2 or 6 as there has been 4 papers submitted and two actually published? Or just 2 because only 2 of the 4 have been accepted for publication? </text>
    <mentions>
      <mention mentionpersonId="{564B8F44-BE5D-4AED-AD48-B200439E8EE1}" mentionId="{12B55F62-DF81-4C06-A797-1C0FE9F4F0FE}" startIndex="0" length="17"/>
    </mentions>
  </threadedComment>
  <threadedComment ref="F5" dT="2023-04-13T09:36:48.84" personId="{2DBC1849-05DE-41E7-BDEB-A0240818898B}" id="{9153514C-7E74-433C-AFAC-6ADF7C8EA20A}" done="1">
    <text>@Appin should this indicator value be higher. it is likely that we will produce more than one fishermen management recommendation fro the area</text>
    <mentions>
      <mention mentionpersonId="{564B8F44-BE5D-4AED-AD48-B200439E8EE1}" mentionId="{E87E2863-5890-494C-A87C-4076492A31D4}" startIndex="0" length="6"/>
    </mentions>
  </threadedComment>
  <threadedComment ref="F5" dT="2023-04-13T10:31:25.43" personId="{8423E7BB-608E-4F84-9448-C943C1157862}" id="{6567A0B2-8C48-4A21-B453-570D6FA0584A}" parentId="{9153514C-7E74-433C-AFAC-6ADF7C8EA20A}">
    <text xml:space="preserve">You can input whatever you feel you'd like to have as a goal here </text>
  </threadedComment>
  <threadedComment ref="I5" dT="2022-11-02T08:57:40.01" personId="{2DBC1849-05DE-41E7-BDEB-A0240818898B}" id="{94876F5E-2F56-4025-9B90-CED124AD456F}" done="1">
    <text xml:space="preserve">I think this will be in the form of a report or written submission. This output is jut about producing recommendation / new management  / conservation measures and suggestions </text>
  </threadedComment>
  <threadedComment ref="I5" dT="2022-12-01T15:03:15.66" personId="{8423E7BB-608E-4F84-9448-C943C1157862}" id="{B7BFAEE9-37FD-4CE0-94D9-30B5354848F3}" parentId="{94876F5E-2F56-4025-9B90-CED124AD456F}">
    <text>Ok great</text>
  </threadedComment>
  <threadedComment ref="U6" dT="2023-10-18T14:03:20.69" personId="{8423E7BB-608E-4F84-9448-C943C1157862}" id="{EDD48E99-D53F-4EDE-ACDF-943068657C9C}">
    <text>@Joe Richards I have changed this to 0 because it looks like the report isn't finished but please let me know if I have misinterpreted</text>
    <mentions>
      <mention mentionpersonId="{B970D1BB-E26B-46B9-BB9F-10906DBF8D19}" mentionId="{1B82D2B6-5631-47E5-9F69-6A760C1F114D}" startIndex="0" length="1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N4" dT="2022-08-22T15:27:18.10" personId="{8423E7BB-608E-4F84-9448-C943C1157862}" id="{2C3C1C4E-BAE0-487C-84C5-E0486F3C68FE}" done="1">
    <text>Is this correct?</text>
  </threadedComment>
  <threadedComment ref="N4" dT="2022-11-02T09:00:51.42" personId="{2DBC1849-05DE-41E7-BDEB-A0240818898B}" id="{149C2D36-E004-4ED6-91CD-73CCF56EF169}" parentId="{2C3C1C4E-BAE0-487C-84C5-E0486F3C68FE}">
    <text xml:space="preserve">1 report was prdcued that included results from multi beam , side scan and grab samples form 1 weekof surveys.  Additional surveys were then completed in 2019 extending the area . both survey weeks were then analysed and combined into one report and habitat MPA for the Berwickshire MPA </text>
  </threadedComment>
  <threadedComment ref="N4" dT="2022-12-01T15:04:32.91" personId="{8423E7BB-608E-4F84-9448-C943C1157862}" id="{442E461F-94C0-4F17-BF5C-FD7EB4AB2D09}" parentId="{2C3C1C4E-BAE0-487C-84C5-E0486F3C68FE}">
    <text>OK - this hasn't technically occurred in Y1 in that case, but that's fine - we can move it into an earlier year next year</text>
  </threadedComment>
  <threadedComment ref="R5" dT="2022-12-01T10:47:41.50" personId="{8423E7BB-608E-4F84-9448-C943C1157862}" id="{971E5D5E-9326-4FCC-BCFF-22D4E0E370B2}" done="1">
    <text>@Joe Richards - do you know the number of sites in the Jun 22 survey?</text>
    <mentions>
      <mention mentionpersonId="{B970D1BB-E26B-46B9-BB9F-10906DBF8D19}" mentionId="{D0D4E3CA-E7B8-46DD-814F-192A0F909F91}" startIndex="0" length="13"/>
    </mentions>
  </threadedComment>
  <threadedComment ref="R5" dT="2022-12-02T07:42:09.38" personId="{FD7960D5-5494-40D8-A07D-3E9A5BF1CA95}" id="{076DCA1B-AF63-4FD4-B0F8-3EDC29C0D5FF}" parentId="{971E5D5E-9326-4FCC-BCFF-22D4E0E370B2}">
    <text>Yes sorry added in now ☺️</text>
  </threadedComment>
  <threadedComment ref="T5" dT="2022-11-02T08:58:36.71" personId="{2DBC1849-05DE-41E7-BDEB-A0240818898B}" id="{BD9554D7-503D-4F0A-A71B-216FB2D74359}" done="1">
    <text xml:space="preserve">I've also added this to unplanned as this came from an additional funding source </text>
  </threadedComment>
  <threadedComment ref="T5" dT="2022-12-01T10:43:01.43" personId="{8423E7BB-608E-4F84-9448-C943C1157862}" id="{1684A98B-CE8D-4BD1-B080-43E055A6EEE1}" parentId="{BD9554D7-503D-4F0A-A71B-216FB2D74359}">
    <text>@Joe Richards - I suggest you include in one or the other, as if it's in both we will be double counting the same thing</text>
    <mentions>
      <mention mentionpersonId="{B970D1BB-E26B-46B9-BB9F-10906DBF8D19}" mentionId="{08ACD8CE-F846-4CA5-BEF1-B8167DC4C4ED}" startIndex="0" length="13"/>
    </mentions>
  </threadedComment>
  <threadedComment ref="T5" dT="2022-12-01T10:43:28.44" personId="{8423E7BB-608E-4F84-9448-C943C1157862}" id="{DCC7B7A5-17D7-4F68-ADB8-8BB9A29749DE}" parentId="{BD9554D7-503D-4F0A-A71B-216FB2D74359}">
    <text>Actually ignore that - it's a planned one so we're not counting it anwyay!</text>
  </threadedComment>
  <threadedComment ref="U5" dT="2022-12-02T07:46:50.71" personId="{FD7960D5-5494-40D8-A07D-3E9A5BF1CA95}" id="{953A8AE1-6268-4FBF-AC07-AA956C158CA4}" done="1">
    <text xml:space="preserve">@Appin Williamson what s should this value be ? 1 because on bruv survey or 10 because 10 sites? Or 30  because 30 bruv drops? </text>
    <mentions>
      <mention mentionpersonId="{564B8F44-BE5D-4AED-AD48-B200439E8EE1}" mentionId="{185E7C90-E695-4C0B-8F52-047F46AF297C}" startIndex="0" length="17"/>
    </mentions>
  </threadedComment>
  <threadedComment ref="U5" dT="2022-12-05T10:04:34.52" personId="{8423E7BB-608E-4F84-9448-C943C1157862}" id="{6CFCA6C2-BC24-4581-9742-5A16B9B719B6}" parentId="{953A8AE1-6268-4FBF-AC07-AA956C158CA4}">
    <text>I've gone with 10 for 10 sites here but I would suggest we leave the detail in the comments and it means we can change if we feel it's not right</text>
  </threadedComment>
</ThreadedComments>
</file>

<file path=xl/threadedComments/threadedComment4.xml><?xml version="1.0" encoding="utf-8"?>
<ThreadedComments xmlns="http://schemas.microsoft.com/office/spreadsheetml/2018/threadedcomments" xmlns:x="http://schemas.openxmlformats.org/spreadsheetml/2006/main">
  <threadedComment ref="O4" dT="2022-11-02T08:22:48.76" personId="{2DBC1849-05DE-41E7-BDEB-A0240818898B}" id="{70C483F9-AC97-4CCD-85DB-084FD13C2505}" done="1">
    <text xml:space="preserve">Not 100% clear on the value here is it one or more? </text>
  </threadedComment>
  <threadedComment ref="O4" dT="2022-12-01T10:49:07.41" personId="{8423E7BB-608E-4F84-9448-C943C1157862}" id="{04C92E31-5229-44C5-84C5-DAAFD455C6D8}" parentId="{70C483F9-AC97-4CCD-85DB-084FD13C2505}">
    <text>How many reports is it?</text>
  </threadedComment>
  <threadedComment ref="V4" dT="2023-12-19T09:44:53.80" personId="{8423E7BB-608E-4F84-9448-C943C1157862}" id="{D22FF456-63F4-46B7-88DD-F0BBE32FDC14}" done="1">
    <text>@Joe Richards  this looks like 4 reports, is that right?  
1. Shipwrecks
2. BRUV report
3. Horse Mussel report
4. Kelp temporal changes?  
Do you have the links to the last two?</text>
    <mentions>
      <mention mentionpersonId="{B970D1BB-E26B-46B9-BB9F-10906DBF8D19}" mentionId="{D62B019D-622D-4713-AC46-20A95959D388}" startIndex="0" length="13"/>
    </mentions>
  </threadedComment>
  <threadedComment ref="V4" dT="2023-12-19T10:09:00.91" personId="{2DBC1849-05DE-41E7-BDEB-A0240818898B}" id="{873F985C-7644-43A4-AE3E-67256AE60CAF}" parentId="{D22FF456-63F4-46B7-88DD-F0BBE32FDC14}">
    <text xml:space="preserve">yes, sorry I thought I added them in. </text>
  </threadedComment>
  <threadedComment ref="V4" dT="2023-12-20T08:52:07.36" personId="{8423E7BB-608E-4F84-9448-C943C1157862}" id="{C8E0AF2C-2653-47DA-8DC0-CB9369889332}" parentId="{D22FF456-63F4-46B7-88DD-F0BBE32FDC14}">
    <text>You did!  It just previously had a 3 against the text so I wanted to make sure I understood correctly</text>
  </threadedComment>
  <threadedComment ref="S5" dT="2023-04-12T16:29:48.99" personId="{2DBC1849-05DE-41E7-BDEB-A0240818898B}" id="{9375FB3E-4630-4260-B848-8AFEA57A5E75}" done="1">
    <text xml:space="preserve">@Appin Williamson i have listed the research that is ongoing this year here. should the value be 4 as there are 4 new ecological and fisheries projects ongoing? </text>
    <mentions>
      <mention mentionpersonId="{564B8F44-BE5D-4AED-AD48-B200439E8EE1}" mentionId="{BAB2B64B-28CD-4E6D-8310-F18445FBDB90}" startIndex="0" length="17"/>
    </mentions>
  </threadedComment>
  <threadedComment ref="S5" dT="2023-04-13T07:50:48.79" personId="{8423E7BB-608E-4F84-9448-C943C1157862}" id="{CA87E73F-F482-41E5-8A18-8537B1B74046}" parentId="{9375FB3E-4630-4260-B848-8AFEA57A5E75}">
    <text>@Joe Richards yes correct - if there are 4 projects then this should be 4 ☺️</text>
    <mentions>
      <mention mentionpersonId="{B970D1BB-E26B-46B9-BB9F-10906DBF8D19}" mentionId="{7F6B154F-74AB-4384-BB7F-020EDC4F111A}" startIndex="0" length="13"/>
    </mentions>
  </threadedComment>
  <threadedComment ref="S5" dT="2023-04-13T09:25:17.57" personId="{2DBC1849-05DE-41E7-BDEB-A0240818898B}" id="{67E9B1DE-E826-473C-A093-C88EFCE3CAAF}" parentId="{9375FB3E-4630-4260-B848-8AFEA57A5E75}">
    <text>awesome - only 4 project sthat will be starting but that is  okay as this indicator is"Ecological and fisheries monitoring continued following submission of report" ??</text>
  </threadedComment>
  <threadedComment ref="S5" dT="2023-05-15T10:07:56.91" personId="{8423E7BB-608E-4F84-9448-C943C1157862}" id="{92E9A01B-1DDD-4D4D-800F-F62366CE0988}" parentId="{9375FB3E-4630-4260-B848-8AFEA57A5E75}">
    <text>Yes I think that should be fine</text>
  </threadedComment>
  <threadedComment ref="U5" dT="2023-12-19T09:45:31.93" personId="{8423E7BB-608E-4F84-9448-C943C1157862}" id="{338FEF90-58D2-4D66-BCF9-1ADC2734CECA}">
    <text>Have put to zero as we're no longer going to count surveys but leave the detail in as it's great progress data</text>
  </threadedComment>
  <threadedComment ref="V5" dT="2023-07-27T07:18:25.78" personId="{FD7960D5-5494-40D8-A07D-3E9A5BF1CA95}" id="{873B574E-9A26-489E-93C2-7A359190DAF1}">
    <text xml:space="preserve">@Appin Williamson updates this section and added value- would this be 3 as 3 of the planned research dive projects were completed in June? I've added detail of each div project with number of sites etc </text>
    <mentions>
      <mention mentionpersonId="{564B8F44-BE5D-4AED-AD48-B200439E8EE1}" mentionId="{B841400A-CDB2-4302-9BCA-52185B50A4AB}" startIndex="0" length="17"/>
    </mentions>
  </threadedComment>
  <threadedComment ref="V5" dT="2023-07-27T15:22:25.01" personId="{8423E7BB-608E-4F84-9448-C943C1157862}" id="{18D43C81-C55E-4696-A7F6-B61CAC7D7C08}" parentId="{873B574E-9A26-489E-93C2-7A359190DAF1}">
    <text>@Joe Richards I just realised this line is for reports written - so have these reports been written or are they currently underway?</text>
    <mentions>
      <mention mentionpersonId="{B970D1BB-E26B-46B9-BB9F-10906DBF8D19}" mentionId="{88DBFF7B-A23F-43B5-B19C-7C38C1D007F2}" startIndex="0" length="13"/>
    </mentions>
  </threadedComment>
  <threadedComment ref="V5" dT="2023-07-27T15:25:44.54" personId="{8423E7BB-608E-4F84-9448-C943C1157862}" id="{6E2A95DC-1BEC-411B-BB5E-5DC2D9A32A4F}" parentId="{873B574E-9A26-489E-93C2-7A359190DAF1}">
    <text>Also if not done already, could you include these tree students as non-monetary beneficiaries in the unplanned outputs?</text>
  </threadedComment>
  <threadedComment ref="V5" dT="2023-07-28T11:38:59.30" personId="{2DBC1849-05DE-41E7-BDEB-A0240818898B}" id="{045523F7-0DEB-4043-BF56-9E11FD4B153D}" parentId="{873B574E-9A26-489E-93C2-7A359190DAF1}">
    <text xml:space="preserve">Yeh these are in writing phase so not completed yet. I've amended the value </text>
  </threadedComment>
</ThreadedComments>
</file>

<file path=xl/threadedComments/threadedComment5.xml><?xml version="1.0" encoding="utf-8"?>
<ThreadedComments xmlns="http://schemas.microsoft.com/office/spreadsheetml/2018/threadedcomments" xmlns:x="http://schemas.openxmlformats.org/spreadsheetml/2006/main">
  <threadedComment ref="C4" dT="2022-12-01T07:05:14.33" personId="{FD7960D5-5494-40D8-A07D-3E9A5BF1CA95}" id="{7461130B-F26E-44D2-B3FF-FA64347B0671}" done="1">
    <text>Amended text need to clarify with morven and barclays</text>
  </threadedComment>
  <threadedComment ref="C4" dT="2022-12-01T11:17:46.26" personId="{8423E7BB-608E-4F84-9448-C943C1157862}" id="{89734B53-E76B-46DF-9D81-476C42445472}" parentId="{7461130B-F26E-44D2-B3FF-FA64347B0671}">
    <text>Great</text>
  </threadedComment>
  <threadedComment ref="E4" dT="2022-08-16T09:20:28.15" personId="{8423E7BB-608E-4F84-9448-C943C1157862}" id="{158358CB-A21F-4441-BA07-FEC1061AF35D}">
    <text>tighten up wording on 5.3</text>
  </threadedComment>
  <threadedComment ref="E4" dT="2022-08-16T11:28:25.76" personId="{8423E7BB-608E-4F84-9448-C943C1157862}" id="{8661DDBD-1390-441D-A015-1A174F4BD102}" parentId="{158358CB-A21F-4441-BA07-FEC1061AF35D}">
    <text>Consider updating these to reflect us submitting the new evidence,</text>
  </threadedComment>
  <threadedComment ref="E4" dT="2022-08-16T11:35:57.22" personId="{8423E7BB-608E-4F84-9448-C943C1157862}" id="{F70A9120-E495-4DC6-A4FD-184E9C42ED36}" parentId="{158358CB-A21F-4441-BA07-FEC1061AF35D}">
    <text>remove social media wording, 5.2. to activities</text>
  </threadedComment>
  <threadedComment ref="F4" dT="2022-08-22T10:56:11.33" personId="{8423E7BB-608E-4F84-9448-C943C1157862}" id="{A57FA433-3DA4-4505-981B-B5C77149EF35}" done="1">
    <text>Joe - for this cell and the ones below, have a think of how many new management measures you'd like/expect to see changed</text>
  </threadedComment>
  <threadedComment ref="V4" dT="2023-04-19T11:14:09.66" personId="{8423E7BB-608E-4F84-9448-C943C1157862}" id="{2121B872-7B11-4EE7-9DD7-027ABB55F05A}">
    <text>@Joe Richards as this indicator reflects the number of policy instruments changed, I have changed this value to zero, as it will become '1' when they change their policy</text>
    <mentions>
      <mention mentionpersonId="{B970D1BB-E26B-46B9-BB9F-10906DBF8D19}" mentionId="{8D6B2B3F-3AF8-4C82-B44D-8030BAAF209A}" startIndex="0" length="13"/>
    </mentions>
  </threadedComment>
  <threadedComment ref="V4" dT="2023-04-19T11:14:27.64" personId="{8423E7BB-608E-4F84-9448-C943C1157862}" id="{345BE261-6219-42C3-B545-A9B79D9FA4E8}" parentId="{2121B872-7B11-4EE7-9DD7-027ABB55F05A}">
    <text>Plese let me know if you have any questions or that doesn't make sense</text>
  </threadedComment>
  <threadedComment ref="V4" dT="2023-12-19T09:46:07.95" personId="{8423E7BB-608E-4F84-9448-C943C1157862}" id="{96984EF6-4995-4937-91C5-755AB7B13933}" parentId="{2121B872-7B11-4EE7-9DD7-027ABB55F05A}">
    <text>@Joe Richards do you know if there has been a policy change?  If not I will put this to 0</text>
    <mentions>
      <mention mentionpersonId="{B970D1BB-E26B-46B9-BB9F-10906DBF8D19}" mentionId="{BC199619-2451-46F4-BC65-75F4A2384736}" startIndex="0" length="13"/>
    </mentions>
  </threadedComment>
  <threadedComment ref="V4" dT="2023-12-19T10:08:24.19" personId="{2DBC1849-05DE-41E7-BDEB-A0240818898B}" id="{2AF80A2C-E857-4A21-BBD5-71E146A9417F}" parentId="{2121B872-7B11-4EE7-9DD7-027ABB55F05A}">
    <text xml:space="preserve">no policy change, Yet </text>
  </threadedComment>
  <threadedComment ref="V4" dT="2023-12-19T18:23:18.36" personId="{8423E7BB-608E-4F84-9448-C943C1157862}" id="{6009AF1E-07CF-4699-BBE3-D48F117E97B9}" parentId="{2121B872-7B11-4EE7-9DD7-027ABB55F05A}">
    <text>ok great - this line is for the number of policy changes so I'll set that to zero</text>
  </threadedComment>
  <threadedComment ref="V5" dT="2023-12-19T07:33:59.71" personId="{2DBC1849-05DE-41E7-BDEB-A0240818898B}" id="{029D1B49-F321-4974-BC6F-3E5BAD3F5C6B}">
    <text xml:space="preserve">@Appin Williamson this has been recorded in Output 2 along with links to the reports. I have therefore changes this value to 0 so not to double count. </text>
    <mentions>
      <mention mentionpersonId="{564B8F44-BE5D-4AED-AD48-B200439E8EE1}" mentionId="{48078FC8-DEED-4145-9426-B5F9D51B7627}" startIndex="0" length="17"/>
    </mentions>
  </threadedComment>
  <threadedComment ref="V5" dT="2024-01-15T15:35:39.65" personId="{8423E7BB-608E-4F84-9448-C943C1157862}" id="{737CC554-461F-455B-87C3-BB514ED32DE6}" parentId="{029D1B49-F321-4974-BC6F-3E5BAD3F5C6B}">
    <text>perfect :)</text>
  </threadedComment>
</ThreadedComments>
</file>

<file path=xl/threadedComments/threadedComment6.xml><?xml version="1.0" encoding="utf-8"?>
<ThreadedComments xmlns="http://schemas.microsoft.com/office/spreadsheetml/2018/threadedcomments" xmlns:x="http://schemas.openxmlformats.org/spreadsheetml/2006/main">
  <threadedComment ref="Q4" dT="2022-08-22T15:34:17.25" personId="{8423E7BB-608E-4F84-9448-C943C1157862}" id="{25021C0D-E56C-492D-89B6-58F22EFE854C}" done="1">
    <text>I'm struggling to figure out what should go in these lines from our impact stats email because it has changed so much - please could you insert in here the correct numbers and an explanation?</text>
  </threadedComment>
  <threadedComment ref="U4" dT="2022-08-22T15:34:17.25" personId="{8423E7BB-608E-4F84-9448-C943C1157862}" id="{FAD6857B-CE67-4B66-A49B-97B29EDC690E}" done="1">
    <text>I'm struggling to figure out what should go in these lines from our impact stats email because it has changed so much - please could you insert in here the correct numbers and an explanation?</text>
  </threadedComment>
  <threadedComment ref="F5" dT="2022-08-22T09:50:45.30" personId="{8423E7BB-608E-4F84-9448-C943C1157862}" id="{895DC491-8183-4F8F-82C3-D3208512CA77}" done="1">
    <text>Joe - in these two cells, please input the number of education packs being uploaded to the online observatory and a rough target of how many people you would like to reach through the observatory</text>
  </threadedComment>
  <threadedComment ref="F5" dT="2022-11-24T10:32:46.46" personId="{D2E3C52E-F871-423C-8DA0-731938E6CEC4}" id="{64EBBE59-4074-443A-91E7-75A84E217E85}" parentId="{895DC491-8183-4F8F-82C3-D3208512CA77}">
    <text>@Joe Richards thoughts on these numbers?</text>
    <mentions>
      <mention mentionpersonId="{B970D1BB-E26B-46B9-BB9F-10906DBF8D19}" mentionId="{D7586D31-1E72-4E76-AF4B-732D36571FCD}" startIndex="0" length="13"/>
    </mentions>
  </threadedComment>
  <threadedComment ref="R5" dT="2022-12-01T10:52:41.90" personId="{8423E7BB-608E-4F84-9448-C943C1157862}" id="{86873734-6578-4A83-8485-9D379A20FBBC}" done="1">
    <text>@Anna Hughes - have these been launched?  Do you know when they are going to be (or have an estimate)?</text>
    <mentions>
      <mention mentionpersonId="{A0EACFCA-FB50-4ADD-A1EF-1515DF7F3B52}" mentionId="{DBB131B2-A82B-4763-9075-57FDE796B995}" startIndex="0" length="12"/>
    </mentions>
  </threadedComment>
  <threadedComment ref="R5" dT="2022-12-01T11:14:09.38" personId="{D2E3C52E-F871-423C-8DA0-731938E6CEC4}" id="{B761B205-E30E-4A55-A3D7-0217736AC045}" parentId="{86873734-6578-4A83-8485-9D379A20FBBC}">
    <text>Late Dec/Early Jan! Along with the site :)</text>
  </threadedComment>
  <threadedComment ref="R5" dT="2022-12-01T15:31:52.77" personId="{8423E7BB-608E-4F84-9448-C943C1157862}" id="{986966F3-68EB-4C6C-888A-B97C4BA948CF}" parentId="{86873734-6578-4A83-8485-9D379A20FBBC}">
    <text>Ok - I'm wondering whether to leave it out to be on the safe side.  I have also moved into the Y3 column as I've just realised it's sitting within Y3</text>
  </threadedComment>
  <threadedComment ref="R5" dT="2022-12-02T08:13:48.02" personId="{D2E3C52E-F871-423C-8DA0-731938E6CEC4}" id="{E7A5017A-79BC-4B1C-BCEE-4ED65F3F68D8}" parentId="{86873734-6578-4A83-8485-9D379A20FBBC}">
    <text xml:space="preserve">That’s fine, up to you! We will have a staging site by 13th Dec and then it’s just up to us when to go live </text>
  </threadedComment>
  <threadedComment ref="V5" dT="2023-04-14T14:48:56.65" personId="{D2E3C52E-F871-423C-8DA0-731938E6CEC4}" id="{95A4B7E1-727A-4FEF-AAC4-D8799B963BE5}" done="1">
    <text xml:space="preserve">@Joe Richards I think 2 more by end of May is a bit ambitious - my capacity is pretty limited at the moment. Can we change to 'BMR specific pack completed by end of June 2023'? </text>
    <mentions>
      <mention mentionpersonId="{B970D1BB-E26B-46B9-BB9F-10906DBF8D19}" mentionId="{CC275DB6-49FF-4FE3-98C9-A18CC7E15722}" startIndex="0" length="13"/>
    </mentions>
  </threadedComment>
</ThreadedComments>
</file>

<file path=xl/threadedComments/threadedComment7.xml><?xml version="1.0" encoding="utf-8"?>
<ThreadedComments xmlns="http://schemas.microsoft.com/office/spreadsheetml/2018/threadedcomments" xmlns:x="http://schemas.openxmlformats.org/spreadsheetml/2006/main">
  <threadedComment ref="R4" dT="2022-12-01T10:54:48.78" personId="{8423E7BB-608E-4F84-9448-C943C1157862}" id="{A315EDF0-0315-4F78-B050-CE4688EF130D}">
    <text>@Joe Richards - do you know the month of the second thing listed in here?</text>
    <mentions>
      <mention mentionpersonId="{B970D1BB-E26B-46B9-BB9F-10906DBF8D19}" mentionId="{8B913C77-4C05-4D7F-97FC-CC7D91E1F6B7}" startIndex="0" length="13"/>
    </mentions>
  </threadedComment>
  <threadedComment ref="R4" dT="2023-05-15T10:09:55.47" personId="{8423E7BB-608E-4F84-9448-C943C1157862}" id="{47E72337-959E-4BAA-9F17-47203F730E91}" parentId="{A315EDF0-0315-4F78-B050-CE4688EF130D}">
    <text xml:space="preserve">Looks like the second thing has been deleted but please add the month in here @Joe Richards </text>
    <mentions>
      <mention mentionpersonId="{B970D1BB-E26B-46B9-BB9F-10906DBF8D19}" mentionId="{71E67A54-04AE-407A-8D50-D61519372D74}" startIndex="78" length="13"/>
    </mentions>
  </threadedComment>
  <threadedComment ref="R4" dT="2023-07-27T07:37:45.23" personId="{FD7960D5-5494-40D8-A07D-3E9A5BF1CA95}" id="{4F122B2A-DD21-4A01-88DF-65A1D7430326}" parentId="{A315EDF0-0315-4F78-B050-CE4688EF130D}">
    <text>Done  ☺️</text>
  </threadedComment>
  <threadedComment ref="T4" dT="2023-04-12T16:44:39.61" personId="{2DBC1849-05DE-41E7-BDEB-A0240818898B}" id="{0813DA1D-01C7-422F-BF89-EF9A3E884F10}" done="1">
    <text xml:space="preserve">@Appin what do i do if we have done additional stuff like written letter to new fist minster and letter to cab sec should i add in here then add to progress achieved or is that not allowed? </text>
    <mentions>
      <mention mentionpersonId="{564B8F44-BE5D-4AED-AD48-B200439E8EE1}" mentionId="{A76D392D-2CFD-449B-91B0-FC218F9DA271}" startIndex="0" length="6"/>
    </mentions>
  </threadedComment>
  <threadedComment ref="T4" dT="2023-04-13T07:53:53.05" personId="{8423E7BB-608E-4F84-9448-C943C1157862}" id="{B1ACDC75-A362-4AC4-9B37-C2AD0A2AB274}" parentId="{0813DA1D-01C7-422F-BF89-EF9A3E884F10}">
    <text>@Joe Richards - this might come under the line below of new evidence sent to policy makers so yes I would include - and include the month</text>
    <mentions>
      <mention mentionpersonId="{B970D1BB-E26B-46B9-BB9F-10906DBF8D19}" mentionId="{7E2AFC90-3EA9-4456-B62D-B3FDA314E969}" startIndex="0" length="13"/>
    </mentions>
  </threadedComment>
  <threadedComment ref="V4" dT="2023-04-19T11:16:02.61" personId="{8423E7BB-608E-4F84-9448-C943C1157862}" id="{71DB9B03-0057-4A60-9B06-0E496DBB6D2B}" done="1">
    <text>@Joe Richards I just had a thought - what was the film?  Was it a specific Berwickshire film?  If so, I might have been wrong and maybe it should come under here as an output</text>
    <mentions>
      <mention mentionpersonId="{B970D1BB-E26B-46B9-BB9F-10906DBF8D19}" mentionId="{BC749624-2CE3-4ED1-87F8-E65792C9FA19}" startIndex="0" length="13"/>
    </mentions>
  </threadedComment>
  <threadedComment ref="E5" dT="2022-08-16T09:22:27.97" personId="{8423E7BB-608E-4F84-9448-C943C1157862}" id="{015D03B4-794C-4E0E-BB25-D2601297754B}" done="1">
    <text>Joe - I forgot that we decided on a new indicator for this in our impact stats chat - I have inserted the wording we came up with in here.  Please check you're still happy with it and insert an approx number for across the lifetime of the project</text>
  </threadedComment>
  <threadedComment ref="R5" dT="2022-11-24T15:47:06.66" personId="{2DBC1849-05DE-41E7-BDEB-A0240818898B}" id="{2305C066-E1DF-42B4-A17E-20746322A22B}">
    <text>Add months next to each on e</text>
  </threadedComment>
  <threadedComment ref="R5" dT="2022-12-01T10:53:39.87" personId="{8423E7BB-608E-4F84-9448-C943C1157862}" id="{C8A73869-0ACD-489F-8BC2-0D0E88CA0664}" parentId="{2305C066-E1DF-42B4-A17E-20746322A22B}">
    <text>@Joe Richards - just a reminder for these months please ☺️</text>
    <mentions>
      <mention mentionpersonId="{B970D1BB-E26B-46B9-BB9F-10906DBF8D19}" mentionId="{13F1447F-B8F5-432C-86B4-66F25B27AC9F}" startIndex="0" length="13"/>
    </mentions>
  </threadedComment>
  <threadedComment ref="R5" dT="2023-05-15T10:11:07.64" personId="{8423E7BB-608E-4F84-9448-C943C1157862}" id="{069658D3-B6F1-4EA7-BF24-B8DD080BA656}" parentId="{2305C066-E1DF-42B4-A17E-20746322A22B}">
    <text xml:space="preserve">@Joe Richards </text>
    <mentions>
      <mention mentionpersonId="{B970D1BB-E26B-46B9-BB9F-10906DBF8D19}" mentionId="{66EA86AF-6D17-4B79-B3A6-7DC041B77364}" startIndex="0" length="13"/>
    </mentions>
  </threadedComment>
  <threadedComment ref="R5" dT="2023-07-27T07:37:07.17" personId="{FD7960D5-5494-40D8-A07D-3E9A5BF1CA95}" id="{1488DAB5-9306-4691-8764-8905BEA3FB8C}" parentId="{2305C066-E1DF-42B4-A17E-20746322A22B}">
    <text xml:space="preserve">Added </text>
  </threadedComment>
  <threadedComment ref="E6" dT="2022-08-22T09:57:28.18" personId="{8423E7BB-608E-4F84-9448-C943C1157862}" id="{8DB867F7-69AE-4ED0-9C96-9D33B78D5E1C}" done="1">
    <text>I can't remember if this is something we discussed but this seems like a huge indicator to try and achieve.  Suggest reviewing this.  Also, in terms of logical order, I'd say that O.7.3 comes before O.7.2</text>
  </threadedComment>
  <threadedComment ref="E6" dT="2022-08-22T09:59:05.36" personId="{8423E7BB-608E-4F84-9448-C943C1157862}" id="{4AAA5991-38C0-4555-890D-F186036726ED}" parentId="{8DB867F7-69AE-4ED0-9C96-9D33B78D5E1C}">
    <text>If you agree, perhaps have a think about what you think is best to go here, I think A.7.1 and A.7.2 could be impact indicators, perhaps something for a discussion when we next meet about this template?</text>
  </threadedComment>
  <threadedComment ref="E9" dT="2022-08-22T10:00:05.91" personId="{8423E7BB-608E-4F84-9448-C943C1157862}" id="{9731C97B-98AF-41A8-9178-0245FF5E8DA1}">
    <text>see comments above</text>
  </threadedComment>
</ThreadedComments>
</file>

<file path=xl/threadedComments/threadedComment8.xml><?xml version="1.0" encoding="utf-8"?>
<ThreadedComments xmlns="http://schemas.microsoft.com/office/spreadsheetml/2018/threadedcomments" xmlns:x="http://schemas.openxmlformats.org/spreadsheetml/2006/main">
  <threadedComment ref="E4" dT="2022-08-16T11:46:40.17" personId="{8423E7BB-608E-4F84-9448-C943C1157862}" id="{DB1945D7-E356-41C1-9088-3B308365B0C8}">
    <text>Joe to review</text>
  </threadedComment>
  <threadedComment ref="E5" dT="2022-12-01T09:20:23.98" personId="{FD7960D5-5494-40D8-A07D-3E9A5BF1CA95}" id="{8D4E5052-BA76-44EA-BB7F-ECFD57F934AE}" done="1">
    <text>This would be the ultimate aim but won't  be achievable within Barclays timeframe @Appin Williamson</text>
    <mentions>
      <mention mentionpersonId="{564B8F44-BE5D-4AED-AD48-B200439E8EE1}" mentionId="{1795166E-A667-4CEA-A377-2B2F7AFF04BF}" startIndex="82" length="17"/>
    </mentions>
  </threadedComment>
  <threadedComment ref="E5" dT="2022-12-01T10:28:19.34" personId="{8423E7BB-608E-4F84-9448-C943C1157862}" id="{235FA337-7D5E-4B11-95AA-A1F0BBA582B6}" parentId="{8D4E5052-BA76-44EA-BB7F-ECFD57F934AE}">
    <text>OK - it's up to you whether we include this or remove entirely</text>
  </threadedComment>
</ThreadedComments>
</file>

<file path=xl/threadedComments/threadedComment9.xml><?xml version="1.0" encoding="utf-8"?>
<ThreadedComments xmlns="http://schemas.microsoft.com/office/spreadsheetml/2018/threadedcomments" xmlns:x="http://schemas.openxmlformats.org/spreadsheetml/2006/main">
  <threadedComment ref="F4" dT="2022-11-02T08:58:36.71" personId="{2DBC1849-05DE-41E7-BDEB-A0240818898B}" id="{2FB85E52-B070-4FA9-8D82-BCE8DBFD9671}" done="1">
    <text xml:space="preserve">I've also added this to unplanned as this came from an additional funding source </text>
  </threadedComment>
  <threadedComment ref="Q4" dT="2022-11-02T08:58:36.71" personId="{2DBC1849-05DE-41E7-BDEB-A0240818898B}" id="{499014B5-9EC9-40BE-B910-541B0451456E}" done="1">
    <text xml:space="preserve">I've also added this to unplanned as this came from an additional funding source </text>
  </threadedComment>
  <threadedComment ref="N5" dT="2022-12-01T10:56:05.64" personId="{8423E7BB-608E-4F84-9448-C943C1157862}" id="{FC5307C4-405A-4EF6-8070-FE1258E3560C}">
    <text>@Joe Richards do you have any more information on this?  Is this 2022?</text>
    <mentions>
      <mention mentionpersonId="{B970D1BB-E26B-46B9-BB9F-10906DBF8D19}" mentionId="{BEDB2E4A-EBBE-4FE3-B774-6ADA4A0EDDE0}" startIndex="0" length="13"/>
    </mentions>
  </threadedComment>
  <threadedComment ref="N5" dT="2023-05-15T10:11:59.35" personId="{8423E7BB-608E-4F84-9448-C943C1157862}" id="{E296EE2D-92BE-405C-8AB6-69EC8BA0F7EE}" parentId="{FC5307C4-405A-4EF6-8070-FE1258E3560C}">
    <text xml:space="preserve">@Joe Richards </text>
    <mentions>
      <mention mentionpersonId="{B970D1BB-E26B-46B9-BB9F-10906DBF8D19}" mentionId="{F969AFDB-DE08-4BC6-A389-285C9A9DE063}" startIndex="0" length="13"/>
    </mentions>
  </threadedComment>
  <threadedComment ref="S5" dT="2023-12-20T11:31:18.84" personId="{8423E7BB-608E-4F84-9448-C943C1157862}" id="{7AE89313-9729-4FFE-9138-7021A902D92A}">
    <text>@Joe Richards When did the presentations happen and did the Sept one end up going ahead?</text>
    <mentions>
      <mention mentionpersonId="{B970D1BB-E26B-46B9-BB9F-10906DBF8D19}" mentionId="{D570C7B6-ADF2-4D79-8F6F-798DDB90DF68}" startIndex="0" length="13"/>
    </mentions>
  </threadedComment>
  <threadedComment ref="S5" dT="2023-12-20T11:32:26.51" personId="{8423E7BB-608E-4F84-9448-C943C1157862}" id="{D815EA45-DD02-45D3-A5C4-06E34747E25A}" parentId="{7AE89313-9729-4FFE-9138-7021A902D92A}">
    <text>Ignore that sorry, just saw this line is for number of beneficiaries, so I was going down the wrong avenue</text>
  </threadedComment>
  <threadedComment ref="Q10" dT="2023-07-27T15:25:17.21" personId="{8423E7BB-608E-4F84-9448-C943C1157862}" id="{54598F3C-1E6C-4FDE-BAD6-CC1BF52540D2}">
    <text>@Joe Richards do we know reach of this?</text>
    <mentions>
      <mention mentionpersonId="{B970D1BB-E26B-46B9-BB9F-10906DBF8D19}" mentionId="{7AE08965-76AF-4905-8706-B5FB80B72A68}" startIndex="0" length="13"/>
    </mentions>
  </threadedComment>
  <threadedComment ref="A11" dT="2023-12-19T10:13:31.08" personId="{2DBC1849-05DE-41E7-BDEB-A0240818898B}" id="{1A9DEA0E-DF0C-40FE-8381-B723C25F1379}">
    <text xml:space="preserve">@Appin Williamson have added this in unplanned. unsure what impact indicator this goes under if any at all. we hosted meeting with researcher to discuss priority and opportunities of collaborative research going forward </text>
    <mentions>
      <mention mentionpersonId="{564B8F44-BE5D-4AED-AD48-B200439E8EE1}" mentionId="{1A128622-84F5-4762-8361-25852C001284}" startIndex="0" length="17"/>
    </mentions>
  </threadedComment>
  <threadedComment ref="A11" dT="2024-01-15T14:53:52.02" personId="{8423E7BB-608E-4F84-9448-C943C1157862}" id="{5AF7E088-D1E0-4332-9F23-66FFAEA5861B}" parentId="{1A9DEA0E-DF0C-40FE-8381-B723C25F1379}">
    <text>Hey Joe - this looks like a good place to have put it!</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microsoft.com/office/2017/10/relationships/threadedComment" Target="../threadedComments/threadedComment8.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 Id="rId4" Type="http://schemas.microsoft.com/office/2019/04/relationships/documenttask" Target="../documenttasks/documenttask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9/04/relationships/documenttask" Target="../documenttasks/documenttask1.x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documenttask" Target="../documenttasks/documenttask2.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F28"/>
  <sheetViews>
    <sheetView workbookViewId="0">
      <selection activeCell="F4" sqref="F4"/>
    </sheetView>
  </sheetViews>
  <sheetFormatPr baseColWidth="10" defaultColWidth="12.6640625" defaultRowHeight="15" x14ac:dyDescent="0.2"/>
  <cols>
    <col min="1" max="4" width="40.6640625" customWidth="1"/>
  </cols>
  <sheetData>
    <row r="1" spans="1:6" ht="39.5" customHeight="1" x14ac:dyDescent="0.2">
      <c r="A1" s="82" t="s">
        <v>0</v>
      </c>
      <c r="B1" s="82"/>
      <c r="C1" s="82"/>
      <c r="D1" s="82"/>
      <c r="E1" s="28">
        <v>1</v>
      </c>
      <c r="F1" s="68" t="s">
        <v>1</v>
      </c>
    </row>
    <row r="2" spans="1:6" ht="39.5" customHeight="1" x14ac:dyDescent="0.2">
      <c r="A2" s="82"/>
      <c r="B2" s="82"/>
      <c r="C2" s="82"/>
      <c r="D2" s="82"/>
      <c r="E2" s="28">
        <v>2</v>
      </c>
      <c r="F2" s="68" t="s">
        <v>2</v>
      </c>
    </row>
    <row r="3" spans="1:6" ht="39.5" customHeight="1" x14ac:dyDescent="0.2">
      <c r="A3" s="82"/>
      <c r="B3" s="82"/>
      <c r="C3" s="82"/>
      <c r="D3" s="82"/>
      <c r="E3" s="28">
        <v>3</v>
      </c>
      <c r="F3" s="68" t="s">
        <v>3</v>
      </c>
    </row>
    <row r="4" spans="1:6" ht="39.5" customHeight="1" x14ac:dyDescent="0.2">
      <c r="A4" s="82"/>
      <c r="B4" s="82"/>
      <c r="C4" s="82"/>
      <c r="D4" s="82"/>
      <c r="E4" s="28">
        <v>4</v>
      </c>
      <c r="F4" s="68" t="s">
        <v>4</v>
      </c>
    </row>
    <row r="14" spans="1:6" ht="15.75" customHeight="1" x14ac:dyDescent="0.2"/>
    <row r="15" spans="1:6" ht="126" customHeight="1" x14ac:dyDescent="0.2"/>
    <row r="16" spans="1:6" ht="15" customHeight="1" x14ac:dyDescent="0.2"/>
    <row r="17" ht="126.75" customHeight="1" x14ac:dyDescent="0.2"/>
    <row r="24" ht="45.75" customHeight="1" x14ac:dyDescent="0.2"/>
    <row r="28" ht="30.75" customHeight="1" x14ac:dyDescent="0.2"/>
  </sheetData>
  <mergeCells count="1">
    <mergeCell ref="A1:D4"/>
  </mergeCells>
  <hyperlinks>
    <hyperlink ref="F1" r:id="rId1" xr:uid="{2F603FAC-71A7-454B-BCCB-BF357A95A503}"/>
    <hyperlink ref="F2" r:id="rId2" xr:uid="{AC466D01-611C-41D6-8AA6-A6C739177724}"/>
    <hyperlink ref="F3" r:id="rId3" xr:uid="{AEF157A2-6C8F-4AAD-B4EE-320206FFF8F6}"/>
    <hyperlink ref="F4" r:id="rId4" xr:uid="{784C2143-C45C-440D-94E7-2FEFF9C8DC8C}"/>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X12"/>
  <sheetViews>
    <sheetView zoomScale="70" zoomScaleNormal="70" workbookViewId="0">
      <pane xSplit="8" ySplit="3" topLeftCell="I4" activePane="bottomRight" state="frozen"/>
      <selection pane="topRight" activeCell="I1" sqref="I1"/>
      <selection pane="bottomLeft" activeCell="A4" sqref="A4"/>
      <selection pane="bottomRight" activeCell="G24" sqref="G24"/>
    </sheetView>
  </sheetViews>
  <sheetFormatPr baseColWidth="10" defaultColWidth="8.6640625" defaultRowHeight="15" x14ac:dyDescent="0.2"/>
  <cols>
    <col min="1" max="1" width="16.33203125" style="15" customWidth="1"/>
    <col min="2" max="2" width="10.66406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5" style="15" customWidth="1"/>
    <col min="23" max="23" width="0" style="15" hidden="1" customWidth="1"/>
    <col min="24" max="24" width="40.6640625" style="15" hidden="1" customWidth="1"/>
    <col min="25" max="16384" width="8.6640625" style="15"/>
  </cols>
  <sheetData>
    <row r="1" spans="1:24" ht="30" customHeight="1" x14ac:dyDescent="0.2">
      <c r="A1" s="83" t="s">
        <v>56</v>
      </c>
      <c r="B1" s="83"/>
      <c r="C1" s="83"/>
      <c r="D1" s="84" t="s">
        <v>16</v>
      </c>
      <c r="E1" s="84"/>
      <c r="F1" s="84"/>
      <c r="G1" s="84"/>
      <c r="H1" s="84"/>
      <c r="I1" s="84"/>
      <c r="J1" s="84"/>
      <c r="K1" s="93" t="s">
        <v>57</v>
      </c>
      <c r="L1" s="93"/>
      <c r="M1" s="93"/>
      <c r="N1" s="93"/>
      <c r="O1" s="93"/>
      <c r="P1" s="93"/>
      <c r="Q1" s="93"/>
      <c r="R1" s="93"/>
      <c r="S1" s="93"/>
      <c r="T1" s="93"/>
      <c r="U1" s="93"/>
      <c r="V1" s="93"/>
      <c r="W1" s="93"/>
      <c r="X1" s="93"/>
    </row>
    <row r="2" spans="1:24" ht="15" customHeight="1" x14ac:dyDescent="0.2">
      <c r="A2" s="19" t="s">
        <v>58</v>
      </c>
      <c r="B2" s="85" t="s">
        <v>59</v>
      </c>
      <c r="C2" s="85" t="s">
        <v>18</v>
      </c>
      <c r="D2" s="85" t="s">
        <v>60</v>
      </c>
      <c r="E2" s="88" t="s">
        <v>20</v>
      </c>
      <c r="F2" s="88" t="s">
        <v>61</v>
      </c>
      <c r="G2" s="88" t="s">
        <v>62</v>
      </c>
      <c r="H2" s="88" t="s">
        <v>63</v>
      </c>
      <c r="I2" s="88" t="s">
        <v>24</v>
      </c>
      <c r="J2" s="88" t="s">
        <v>64</v>
      </c>
      <c r="K2" s="85" t="s">
        <v>65</v>
      </c>
      <c r="L2" s="85"/>
      <c r="M2" s="88" t="s">
        <v>66</v>
      </c>
      <c r="N2" s="88"/>
      <c r="O2" s="85" t="s">
        <v>67</v>
      </c>
      <c r="P2" s="85"/>
      <c r="Q2" s="88" t="s">
        <v>68</v>
      </c>
      <c r="R2" s="88"/>
      <c r="S2" s="85" t="s">
        <v>69</v>
      </c>
      <c r="T2" s="85"/>
      <c r="U2" s="88" t="s">
        <v>70</v>
      </c>
      <c r="V2" s="88"/>
      <c r="W2" s="85" t="s">
        <v>71</v>
      </c>
      <c r="X2" s="85"/>
    </row>
    <row r="3" spans="1:24" ht="16" x14ac:dyDescent="0.2">
      <c r="A3" s="19">
        <f>COUNTIF(D5:D7,"&lt;&gt;")</f>
        <v>2</v>
      </c>
      <c r="B3" s="85"/>
      <c r="C3" s="85"/>
      <c r="D3" s="85"/>
      <c r="E3" s="88"/>
      <c r="F3" s="88"/>
      <c r="G3" s="88"/>
      <c r="H3" s="88"/>
      <c r="I3" s="88"/>
      <c r="J3" s="88"/>
      <c r="K3" s="12" t="s">
        <v>72</v>
      </c>
      <c r="L3" s="12" t="s">
        <v>18</v>
      </c>
      <c r="M3" s="9" t="s">
        <v>72</v>
      </c>
      <c r="N3" s="9" t="s">
        <v>18</v>
      </c>
      <c r="O3" s="12" t="s">
        <v>72</v>
      </c>
      <c r="P3" s="12" t="s">
        <v>18</v>
      </c>
      <c r="Q3" s="9" t="s">
        <v>72</v>
      </c>
      <c r="R3" s="9" t="s">
        <v>18</v>
      </c>
      <c r="S3" s="12" t="s">
        <v>72</v>
      </c>
      <c r="T3" s="12" t="s">
        <v>18</v>
      </c>
      <c r="U3" s="9" t="s">
        <v>72</v>
      </c>
      <c r="V3" s="9" t="s">
        <v>18</v>
      </c>
      <c r="W3" s="12" t="s">
        <v>72</v>
      </c>
      <c r="X3" s="12" t="s">
        <v>18</v>
      </c>
    </row>
    <row r="4" spans="1:24" ht="112" x14ac:dyDescent="0.2">
      <c r="A4" s="85" t="s">
        <v>339</v>
      </c>
      <c r="B4" s="88" t="s">
        <v>329</v>
      </c>
      <c r="C4" s="88" t="s">
        <v>330</v>
      </c>
      <c r="D4" s="18" t="s">
        <v>331</v>
      </c>
      <c r="E4" s="24" t="s">
        <v>332</v>
      </c>
      <c r="F4" s="7">
        <v>3</v>
      </c>
      <c r="G4" s="28" t="s">
        <v>333</v>
      </c>
      <c r="H4" s="7" t="s">
        <v>259</v>
      </c>
      <c r="I4" s="25" t="s">
        <v>334</v>
      </c>
      <c r="J4" s="107" t="s">
        <v>335</v>
      </c>
      <c r="K4" s="28"/>
      <c r="L4" s="24"/>
      <c r="M4" s="28"/>
      <c r="N4" s="24"/>
      <c r="O4" s="28">
        <v>1</v>
      </c>
      <c r="P4" s="24"/>
      <c r="Q4" s="28">
        <v>1</v>
      </c>
      <c r="R4" s="24" t="s">
        <v>336</v>
      </c>
      <c r="S4" s="28">
        <v>4</v>
      </c>
      <c r="T4" s="24" t="s">
        <v>337</v>
      </c>
      <c r="U4" s="28">
        <v>1</v>
      </c>
      <c r="V4" s="24" t="s">
        <v>338</v>
      </c>
      <c r="W4" s="28">
        <f>U4</f>
        <v>1</v>
      </c>
      <c r="X4" s="24" t="str">
        <f>V4</f>
        <v>MSP briefing - Intro to Blue sent to all MSP (Sep 2022)
Film prodcued and premieried  at blue marine OOTB event in London (20 feb 2023) - NOT COUNTED AS IS COUNTED UNDER COMMS LOGFRAME</v>
      </c>
    </row>
    <row r="5" spans="1:24" s="16" customFormat="1" ht="234.5" customHeight="1" x14ac:dyDescent="0.2">
      <c r="A5" s="85"/>
      <c r="B5" s="88"/>
      <c r="C5" s="88"/>
      <c r="D5" s="22" t="s">
        <v>340</v>
      </c>
      <c r="E5" s="24" t="s">
        <v>341</v>
      </c>
      <c r="F5" s="7">
        <v>20</v>
      </c>
      <c r="G5" s="28" t="s">
        <v>342</v>
      </c>
      <c r="H5" s="7" t="s">
        <v>165</v>
      </c>
      <c r="I5" s="24" t="s">
        <v>343</v>
      </c>
      <c r="J5" s="107"/>
      <c r="K5" s="28"/>
      <c r="L5" s="24"/>
      <c r="M5" s="28"/>
      <c r="N5" s="24"/>
      <c r="O5" s="28">
        <v>7</v>
      </c>
      <c r="P5" s="24"/>
      <c r="Q5" s="28">
        <v>6</v>
      </c>
      <c r="R5" s="24" t="s">
        <v>344</v>
      </c>
      <c r="S5" s="7">
        <v>9</v>
      </c>
      <c r="T5" s="24" t="s">
        <v>345</v>
      </c>
      <c r="U5" s="28">
        <v>7</v>
      </c>
      <c r="V5" s="24" t="s">
        <v>346</v>
      </c>
      <c r="W5" s="28"/>
      <c r="X5" s="24"/>
    </row>
    <row r="6" spans="1:24" ht="48" x14ac:dyDescent="0.2">
      <c r="A6" s="85"/>
      <c r="B6" s="88"/>
      <c r="C6" s="88"/>
      <c r="D6" s="18" t="s">
        <v>347</v>
      </c>
      <c r="E6" s="24" t="s">
        <v>348</v>
      </c>
      <c r="F6" s="7"/>
      <c r="G6" s="7" t="s">
        <v>84</v>
      </c>
      <c r="H6" s="7" t="s">
        <v>275</v>
      </c>
      <c r="I6" s="25"/>
      <c r="J6" s="107"/>
      <c r="K6" s="28"/>
      <c r="L6" s="24"/>
      <c r="M6" s="28"/>
      <c r="N6" s="24"/>
      <c r="O6" s="28"/>
      <c r="P6" s="24"/>
      <c r="Q6" s="28"/>
      <c r="R6" s="24"/>
      <c r="S6" s="28">
        <v>387</v>
      </c>
      <c r="T6" s="24" t="s">
        <v>349</v>
      </c>
      <c r="U6" s="28">
        <v>129</v>
      </c>
      <c r="V6" s="24" t="s">
        <v>350</v>
      </c>
      <c r="W6" s="28">
        <f>U6</f>
        <v>129</v>
      </c>
      <c r="X6" s="24" t="str">
        <f>V6</f>
        <v>129 MSP sent Intro to Blue briefing (Aug 2022)</v>
      </c>
    </row>
    <row r="7" spans="1:24" ht="30.75" customHeight="1" x14ac:dyDescent="0.2">
      <c r="A7" s="94" t="s">
        <v>6</v>
      </c>
      <c r="B7" s="94"/>
      <c r="C7" s="94"/>
      <c r="D7" s="94"/>
      <c r="E7" s="94"/>
      <c r="F7" s="94"/>
      <c r="G7" s="94"/>
      <c r="H7" s="94"/>
      <c r="I7" s="94"/>
      <c r="K7" s="16"/>
      <c r="L7" s="16"/>
      <c r="M7" s="16"/>
      <c r="N7" s="16"/>
      <c r="O7" s="16"/>
      <c r="P7" s="16"/>
      <c r="Q7" s="16"/>
      <c r="R7" s="16"/>
      <c r="S7" s="16"/>
      <c r="T7" s="16"/>
      <c r="U7" s="16"/>
      <c r="V7" s="16"/>
    </row>
    <row r="8" spans="1:24" ht="30.75" customHeight="1" x14ac:dyDescent="0.2">
      <c r="A8" s="12"/>
      <c r="B8" s="12" t="s">
        <v>93</v>
      </c>
      <c r="C8" s="20"/>
      <c r="D8" s="12" t="s">
        <v>94</v>
      </c>
      <c r="E8" s="12" t="s">
        <v>18</v>
      </c>
      <c r="F8" s="12"/>
      <c r="G8" s="12"/>
      <c r="H8" s="12" t="s">
        <v>95</v>
      </c>
      <c r="I8" s="12" t="s">
        <v>96</v>
      </c>
    </row>
    <row r="9" spans="1:24" ht="36" customHeight="1" x14ac:dyDescent="0.2">
      <c r="A9" s="85" t="s">
        <v>351</v>
      </c>
      <c r="B9" s="88" t="s">
        <v>352</v>
      </c>
      <c r="C9" s="96"/>
      <c r="D9" s="18" t="s">
        <v>353</v>
      </c>
      <c r="E9" s="91" t="s">
        <v>354</v>
      </c>
      <c r="F9" s="91"/>
      <c r="G9" s="91"/>
      <c r="H9" s="1" t="s">
        <v>243</v>
      </c>
      <c r="I9" s="1"/>
    </row>
    <row r="10" spans="1:24" ht="43.5" customHeight="1" x14ac:dyDescent="0.2">
      <c r="A10" s="85"/>
      <c r="B10" s="88"/>
      <c r="C10" s="96"/>
      <c r="D10" s="22" t="s">
        <v>355</v>
      </c>
      <c r="E10" s="92" t="s">
        <v>356</v>
      </c>
      <c r="F10" s="92"/>
      <c r="G10" s="92"/>
      <c r="H10" s="1" t="s">
        <v>243</v>
      </c>
      <c r="I10" s="1"/>
    </row>
    <row r="11" spans="1:24" ht="43.5" customHeight="1" x14ac:dyDescent="0.2">
      <c r="A11" s="85"/>
      <c r="B11" s="88"/>
      <c r="C11" s="96"/>
      <c r="D11" s="22"/>
      <c r="E11" s="26" t="s">
        <v>357</v>
      </c>
      <c r="F11" s="26"/>
      <c r="G11" s="26"/>
      <c r="H11" s="1" t="s">
        <v>243</v>
      </c>
      <c r="I11" s="1"/>
    </row>
    <row r="12" spans="1:24" ht="70.5" customHeight="1" x14ac:dyDescent="0.2">
      <c r="A12" s="85"/>
      <c r="B12" s="88"/>
      <c r="C12" s="96"/>
      <c r="D12" s="22" t="s">
        <v>358</v>
      </c>
      <c r="E12" s="92" t="s">
        <v>359</v>
      </c>
      <c r="F12" s="92"/>
      <c r="G12" s="92"/>
      <c r="H12" s="1" t="s">
        <v>243</v>
      </c>
      <c r="I12" s="1"/>
    </row>
  </sheetData>
  <mergeCells count="30">
    <mergeCell ref="K1:X1"/>
    <mergeCell ref="G2:G3"/>
    <mergeCell ref="S2:T2"/>
    <mergeCell ref="U2:V2"/>
    <mergeCell ref="H2:H3"/>
    <mergeCell ref="I2:I3"/>
    <mergeCell ref="J2:J3"/>
    <mergeCell ref="M2:N2"/>
    <mergeCell ref="O2:P2"/>
    <mergeCell ref="W2:X2"/>
    <mergeCell ref="Q2:R2"/>
    <mergeCell ref="A7:I7"/>
    <mergeCell ref="K2:L2"/>
    <mergeCell ref="A9:A12"/>
    <mergeCell ref="B9:B12"/>
    <mergeCell ref="C9:C12"/>
    <mergeCell ref="E9:G9"/>
    <mergeCell ref="E10:G10"/>
    <mergeCell ref="B2:B3"/>
    <mergeCell ref="C2:C3"/>
    <mergeCell ref="D2:D3"/>
    <mergeCell ref="E2:E3"/>
    <mergeCell ref="F2:F3"/>
    <mergeCell ref="J4:J6"/>
    <mergeCell ref="A4:A6"/>
    <mergeCell ref="C4:C6"/>
    <mergeCell ref="B4:B6"/>
    <mergeCell ref="D1:J1"/>
    <mergeCell ref="E12:G12"/>
    <mergeCell ref="A1:C1"/>
  </mergeCells>
  <conditionalFormatting sqref="H9:H12">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2" xr:uid="{7AC3B6A7-1DAC-4513-932E-6C4484A5C2B2}">
      <formula1>"Not started, In Progress, Complete"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X17"/>
  <sheetViews>
    <sheetView zoomScale="85" zoomScaleNormal="85" workbookViewId="0">
      <selection activeCell="T18" sqref="T18"/>
    </sheetView>
  </sheetViews>
  <sheetFormatPr baseColWidth="10" defaultColWidth="8.6640625" defaultRowHeight="15" x14ac:dyDescent="0.2"/>
  <cols>
    <col min="1" max="1" width="16.33203125" style="15" customWidth="1"/>
    <col min="2" max="2" width="10.66406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5" style="15" customWidth="1"/>
    <col min="23" max="23" width="0" style="15" hidden="1" customWidth="1"/>
    <col min="24" max="24" width="37.5" style="15" hidden="1" customWidth="1"/>
    <col min="25" max="16384" width="8.6640625" style="15"/>
  </cols>
  <sheetData>
    <row r="1" spans="1:24" ht="30" customHeight="1" x14ac:dyDescent="0.2">
      <c r="A1" s="83" t="s">
        <v>56</v>
      </c>
      <c r="B1" s="83"/>
      <c r="C1" s="83"/>
      <c r="D1" s="84" t="s">
        <v>16</v>
      </c>
      <c r="E1" s="84"/>
      <c r="F1" s="84"/>
      <c r="G1" s="84"/>
      <c r="H1" s="84"/>
      <c r="I1" s="84"/>
      <c r="J1" s="84"/>
      <c r="K1" s="93" t="s">
        <v>57</v>
      </c>
      <c r="L1" s="93"/>
      <c r="M1" s="93"/>
      <c r="N1" s="93"/>
      <c r="O1" s="93"/>
      <c r="P1" s="93"/>
      <c r="Q1" s="93"/>
      <c r="R1" s="93"/>
      <c r="S1" s="93"/>
      <c r="T1" s="93"/>
      <c r="U1" s="93"/>
      <c r="V1" s="93"/>
    </row>
    <row r="2" spans="1:24" ht="15" customHeight="1" x14ac:dyDescent="0.2">
      <c r="A2" s="19" t="s">
        <v>58</v>
      </c>
      <c r="B2" s="85" t="s">
        <v>59</v>
      </c>
      <c r="C2" s="85" t="s">
        <v>18</v>
      </c>
      <c r="D2" s="85" t="s">
        <v>60</v>
      </c>
      <c r="E2" s="88" t="s">
        <v>20</v>
      </c>
      <c r="F2" s="88" t="s">
        <v>61</v>
      </c>
      <c r="G2" s="88" t="s">
        <v>62</v>
      </c>
      <c r="H2" s="88" t="s">
        <v>63</v>
      </c>
      <c r="I2" s="88" t="s">
        <v>24</v>
      </c>
      <c r="J2" s="88" t="s">
        <v>64</v>
      </c>
      <c r="K2" s="85" t="s">
        <v>65</v>
      </c>
      <c r="L2" s="85"/>
      <c r="M2" s="88" t="s">
        <v>66</v>
      </c>
      <c r="N2" s="88"/>
      <c r="O2" s="85" t="s">
        <v>67</v>
      </c>
      <c r="P2" s="85"/>
      <c r="Q2" s="88" t="s">
        <v>68</v>
      </c>
      <c r="R2" s="88"/>
      <c r="S2" s="85" t="s">
        <v>69</v>
      </c>
      <c r="T2" s="85"/>
      <c r="U2" s="88" t="s">
        <v>70</v>
      </c>
      <c r="V2" s="88"/>
      <c r="W2" s="85" t="s">
        <v>71</v>
      </c>
      <c r="X2" s="85"/>
    </row>
    <row r="3" spans="1:24" ht="16" x14ac:dyDescent="0.2">
      <c r="A3" s="19">
        <f>COUNTIF(D4:D6,"&lt;&gt;")</f>
        <v>2</v>
      </c>
      <c r="B3" s="85"/>
      <c r="C3" s="85"/>
      <c r="D3" s="85"/>
      <c r="E3" s="88"/>
      <c r="F3" s="88"/>
      <c r="G3" s="88"/>
      <c r="H3" s="88"/>
      <c r="I3" s="88"/>
      <c r="J3" s="88"/>
      <c r="K3" s="12" t="s">
        <v>72</v>
      </c>
      <c r="L3" s="12" t="s">
        <v>18</v>
      </c>
      <c r="M3" s="9" t="s">
        <v>72</v>
      </c>
      <c r="N3" s="9" t="s">
        <v>18</v>
      </c>
      <c r="O3" s="12" t="s">
        <v>72</v>
      </c>
      <c r="P3" s="12" t="s">
        <v>18</v>
      </c>
      <c r="Q3" s="9" t="s">
        <v>72</v>
      </c>
      <c r="R3" s="9" t="s">
        <v>18</v>
      </c>
      <c r="S3" s="12" t="s">
        <v>72</v>
      </c>
      <c r="T3" s="12" t="s">
        <v>18</v>
      </c>
      <c r="U3" s="9" t="s">
        <v>72</v>
      </c>
      <c r="V3" s="9" t="s">
        <v>18</v>
      </c>
      <c r="W3" s="12" t="s">
        <v>72</v>
      </c>
      <c r="X3" s="12" t="s">
        <v>18</v>
      </c>
    </row>
    <row r="4" spans="1:24" s="16" customFormat="1" ht="29" customHeight="1" x14ac:dyDescent="0.2">
      <c r="A4" s="85" t="s">
        <v>360</v>
      </c>
      <c r="B4" s="88" t="s">
        <v>361</v>
      </c>
      <c r="C4" s="110" t="s">
        <v>362</v>
      </c>
      <c r="D4" s="22" t="s">
        <v>363</v>
      </c>
      <c r="E4" s="63" t="s">
        <v>364</v>
      </c>
      <c r="F4" s="2"/>
      <c r="G4" s="2"/>
      <c r="H4" s="2"/>
      <c r="I4" s="26" t="s">
        <v>365</v>
      </c>
      <c r="J4" s="82" t="s">
        <v>366</v>
      </c>
      <c r="K4" s="28"/>
      <c r="L4" s="24"/>
      <c r="M4" s="28"/>
      <c r="N4" s="24"/>
      <c r="O4" s="28"/>
      <c r="P4" s="24"/>
      <c r="Q4" s="28"/>
      <c r="R4" s="24"/>
      <c r="S4" s="28">
        <v>1</v>
      </c>
      <c r="T4" s="24" t="s">
        <v>367</v>
      </c>
      <c r="U4" s="28">
        <v>0</v>
      </c>
      <c r="V4" s="79" t="s">
        <v>368</v>
      </c>
    </row>
    <row r="5" spans="1:24" ht="66.75" customHeight="1" x14ac:dyDescent="0.2">
      <c r="A5" s="85"/>
      <c r="B5" s="88"/>
      <c r="C5" s="96"/>
      <c r="D5" s="22" t="s">
        <v>369</v>
      </c>
      <c r="E5" s="24" t="s">
        <v>370</v>
      </c>
      <c r="F5" s="7"/>
      <c r="G5" s="7" t="s">
        <v>371</v>
      </c>
      <c r="H5" s="7" t="s">
        <v>372</v>
      </c>
      <c r="I5" s="25"/>
      <c r="J5" s="82"/>
      <c r="K5" s="28"/>
      <c r="L5" s="24"/>
      <c r="M5" s="28"/>
      <c r="N5" s="24"/>
      <c r="O5" s="28"/>
      <c r="P5" s="24"/>
      <c r="Q5" s="28"/>
      <c r="R5" s="24"/>
      <c r="S5" s="28"/>
      <c r="T5" s="24"/>
      <c r="U5" s="28"/>
      <c r="V5" s="24"/>
    </row>
    <row r="6" spans="1:24" ht="30.75" customHeight="1" x14ac:dyDescent="0.2">
      <c r="A6" s="94" t="s">
        <v>6</v>
      </c>
      <c r="B6" s="94"/>
      <c r="C6" s="94"/>
      <c r="D6" s="94"/>
      <c r="E6" s="94"/>
      <c r="F6" s="94"/>
      <c r="G6" s="94"/>
      <c r="H6" s="94"/>
      <c r="I6" s="94"/>
      <c r="K6" s="16"/>
      <c r="L6" s="16"/>
      <c r="M6" s="16"/>
      <c r="N6" s="16"/>
      <c r="O6" s="16"/>
      <c r="P6" s="16"/>
      <c r="Q6" s="16"/>
      <c r="R6" s="16"/>
      <c r="S6" s="16"/>
      <c r="T6" s="16"/>
      <c r="U6" s="16"/>
      <c r="V6" s="16"/>
    </row>
    <row r="7" spans="1:24" ht="30.75" customHeight="1" x14ac:dyDescent="0.2">
      <c r="A7" s="12"/>
      <c r="B7" s="12" t="s">
        <v>93</v>
      </c>
      <c r="C7" s="20"/>
      <c r="D7" s="12" t="s">
        <v>94</v>
      </c>
      <c r="E7" s="12" t="s">
        <v>18</v>
      </c>
      <c r="F7" s="12"/>
      <c r="G7" s="12"/>
      <c r="H7" s="12" t="s">
        <v>95</v>
      </c>
      <c r="I7" s="12" t="s">
        <v>96</v>
      </c>
    </row>
    <row r="8" spans="1:24" ht="16" x14ac:dyDescent="0.2">
      <c r="A8" s="85" t="s">
        <v>373</v>
      </c>
      <c r="B8" s="88" t="s">
        <v>374</v>
      </c>
      <c r="C8" s="96"/>
      <c r="D8" s="18" t="s">
        <v>375</v>
      </c>
      <c r="E8" s="92"/>
      <c r="F8" s="92"/>
      <c r="G8" s="92"/>
      <c r="H8" s="1"/>
      <c r="I8" s="1"/>
    </row>
    <row r="9" spans="1:24" ht="16" x14ac:dyDescent="0.2">
      <c r="A9" s="85"/>
      <c r="B9" s="88"/>
      <c r="C9" s="96"/>
      <c r="D9" s="22" t="s">
        <v>376</v>
      </c>
      <c r="E9" s="92"/>
      <c r="F9" s="92"/>
      <c r="G9" s="92"/>
      <c r="H9" s="1"/>
      <c r="I9" s="1"/>
    </row>
    <row r="14" spans="1:24" x14ac:dyDescent="0.2">
      <c r="A14" s="13"/>
    </row>
    <row r="15" spans="1:24" x14ac:dyDescent="0.2">
      <c r="A15" s="13"/>
    </row>
    <row r="16" spans="1:24" x14ac:dyDescent="0.2">
      <c r="A16" s="37"/>
    </row>
    <row r="17" spans="1:1" x14ac:dyDescent="0.2">
      <c r="A17" s="13"/>
    </row>
  </sheetData>
  <mergeCells count="29">
    <mergeCell ref="J4:J5"/>
    <mergeCell ref="B4:B5"/>
    <mergeCell ref="I2:I3"/>
    <mergeCell ref="J2:J3"/>
    <mergeCell ref="M2:N2"/>
    <mergeCell ref="O2:P2"/>
    <mergeCell ref="U2:V2"/>
    <mergeCell ref="K2:L2"/>
    <mergeCell ref="D2:D3"/>
    <mergeCell ref="E2:E3"/>
    <mergeCell ref="F2:F3"/>
    <mergeCell ref="G2:G3"/>
    <mergeCell ref="H2:H3"/>
    <mergeCell ref="W2:X2"/>
    <mergeCell ref="D1:J1"/>
    <mergeCell ref="E8:G8"/>
    <mergeCell ref="E9:G9"/>
    <mergeCell ref="Q2:R2"/>
    <mergeCell ref="S2:T2"/>
    <mergeCell ref="A6:I6"/>
    <mergeCell ref="C4:C5"/>
    <mergeCell ref="A4:A5"/>
    <mergeCell ref="A8:A9"/>
    <mergeCell ref="B8:B9"/>
    <mergeCell ref="C8:C9"/>
    <mergeCell ref="A1:C1"/>
    <mergeCell ref="K1:V1"/>
    <mergeCell ref="B2:B3"/>
    <mergeCell ref="C2:C3"/>
  </mergeCells>
  <conditionalFormatting sqref="H8:H9">
    <cfRule type="containsText" dxfId="6" priority="1" operator="containsText" text="Not Started">
      <formula>NOT(ISERROR(SEARCH("Not Started",H8)))</formula>
    </cfRule>
    <cfRule type="containsText" dxfId="5" priority="2" operator="containsText" text="In Progress">
      <formula>NOT(ISERROR(SEARCH("In Progress",H8)))</formula>
    </cfRule>
    <cfRule type="containsText" dxfId="4" priority="3" operator="containsText" text="Complete">
      <formula>NOT(ISERROR(SEARCH("Complete",H8)))</formula>
    </cfRule>
  </conditionalFormatting>
  <dataValidations count="1">
    <dataValidation type="list" allowBlank="1" showInputMessage="1" showErrorMessage="1" sqref="H8:H9" xr:uid="{52A09006-7B3E-4C2E-ABFB-467071583882}">
      <formula1>"Not started, In Progress, Complete"</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V17"/>
  <sheetViews>
    <sheetView zoomScale="85" zoomScaleNormal="85" workbookViewId="0">
      <pane xSplit="5" ySplit="3" topLeftCell="F4" activePane="bottomRight" state="frozen"/>
      <selection pane="topRight" activeCell="F1" sqref="F1"/>
      <selection pane="bottomLeft" activeCell="A4" sqref="A4"/>
      <selection pane="bottomRight" activeCell="B12" sqref="B12"/>
    </sheetView>
  </sheetViews>
  <sheetFormatPr baseColWidth="10" defaultColWidth="8.83203125" defaultRowHeight="15" x14ac:dyDescent="0.2"/>
  <cols>
    <col min="2" max="2" width="32.6640625" style="6" bestFit="1" customWidth="1"/>
    <col min="3" max="3" width="8.6640625" style="7"/>
    <col min="4" max="4" width="15.5" customWidth="1"/>
    <col min="6" max="6" width="51.6640625" style="23" customWidth="1"/>
    <col min="7" max="7" width="30.5" style="25" customWidth="1"/>
    <col min="8" max="8" width="9.33203125" customWidth="1"/>
    <col min="9" max="9" width="22.5" customWidth="1"/>
    <col min="10" max="10" width="9.33203125" customWidth="1"/>
    <col min="11" max="11" width="22.5" customWidth="1"/>
    <col min="12" max="12" width="9.33203125" customWidth="1"/>
    <col min="13" max="13" width="22.5" customWidth="1"/>
    <col min="14" max="14" width="9.33203125" customWidth="1"/>
    <col min="15" max="15" width="31.5" customWidth="1"/>
    <col min="17" max="17" width="34.33203125" customWidth="1"/>
    <col min="19" max="19" width="31.5" customWidth="1"/>
    <col min="20" max="21" width="0" hidden="1" customWidth="1"/>
    <col min="22" max="22" width="24.6640625" hidden="1" customWidth="1"/>
  </cols>
  <sheetData>
    <row r="1" spans="1:22" ht="15.5" customHeight="1" x14ac:dyDescent="0.2">
      <c r="A1" s="83" t="s">
        <v>56</v>
      </c>
      <c r="B1" s="83"/>
      <c r="C1" s="83"/>
      <c r="D1" s="83"/>
      <c r="E1" s="83"/>
      <c r="F1" s="83"/>
      <c r="G1" s="83"/>
      <c r="H1" s="93" t="s">
        <v>57</v>
      </c>
      <c r="I1" s="93"/>
      <c r="J1" s="93"/>
      <c r="K1" s="93"/>
      <c r="L1" s="93"/>
      <c r="M1" s="93"/>
      <c r="N1" s="93"/>
      <c r="O1" s="93"/>
      <c r="P1" s="93"/>
      <c r="Q1" s="93"/>
      <c r="R1" s="93"/>
      <c r="S1" s="93"/>
    </row>
    <row r="2" spans="1:22" ht="30" customHeight="1" x14ac:dyDescent="0.2">
      <c r="A2" s="88" t="s">
        <v>377</v>
      </c>
      <c r="B2" s="88" t="s">
        <v>18</v>
      </c>
      <c r="C2" s="88" t="s">
        <v>61</v>
      </c>
      <c r="D2" s="88" t="s">
        <v>62</v>
      </c>
      <c r="E2" s="88" t="s">
        <v>63</v>
      </c>
      <c r="F2" s="88" t="s">
        <v>96</v>
      </c>
      <c r="G2" s="88" t="s">
        <v>24</v>
      </c>
      <c r="H2" s="85" t="s">
        <v>65</v>
      </c>
      <c r="I2" s="85"/>
      <c r="J2" s="88" t="s">
        <v>66</v>
      </c>
      <c r="K2" s="88"/>
      <c r="L2" s="85" t="s">
        <v>67</v>
      </c>
      <c r="M2" s="85"/>
      <c r="N2" s="88" t="s">
        <v>68</v>
      </c>
      <c r="O2" s="88"/>
      <c r="P2" s="85" t="s">
        <v>69</v>
      </c>
      <c r="Q2" s="85"/>
      <c r="R2" s="88" t="s">
        <v>70</v>
      </c>
      <c r="S2" s="88"/>
      <c r="U2" s="85" t="s">
        <v>71</v>
      </c>
      <c r="V2" s="85"/>
    </row>
    <row r="3" spans="1:22" ht="16" x14ac:dyDescent="0.2">
      <c r="A3" s="88"/>
      <c r="B3" s="88"/>
      <c r="C3" s="88"/>
      <c r="D3" s="88"/>
      <c r="E3" s="88"/>
      <c r="F3" s="88"/>
      <c r="G3" s="88"/>
      <c r="H3" s="12" t="s">
        <v>72</v>
      </c>
      <c r="I3" s="12" t="s">
        <v>18</v>
      </c>
      <c r="J3" s="9" t="s">
        <v>72</v>
      </c>
      <c r="K3" s="9" t="s">
        <v>18</v>
      </c>
      <c r="L3" s="12" t="s">
        <v>72</v>
      </c>
      <c r="M3" s="12" t="s">
        <v>18</v>
      </c>
      <c r="N3" s="9" t="s">
        <v>72</v>
      </c>
      <c r="O3" s="9" t="s">
        <v>18</v>
      </c>
      <c r="P3" s="12" t="s">
        <v>72</v>
      </c>
      <c r="Q3" s="12" t="s">
        <v>18</v>
      </c>
      <c r="R3" s="9" t="s">
        <v>72</v>
      </c>
      <c r="S3" s="9" t="s">
        <v>18</v>
      </c>
      <c r="U3" s="12" t="s">
        <v>72</v>
      </c>
      <c r="V3" s="12" t="s">
        <v>18</v>
      </c>
    </row>
    <row r="4" spans="1:22" ht="48" x14ac:dyDescent="0.2">
      <c r="A4" s="7" t="s">
        <v>378</v>
      </c>
      <c r="B4" s="24" t="s">
        <v>379</v>
      </c>
      <c r="C4" s="7">
        <v>1</v>
      </c>
      <c r="D4" s="21" t="s">
        <v>124</v>
      </c>
      <c r="E4" s="7" t="s">
        <v>165</v>
      </c>
      <c r="F4" s="24" t="s">
        <v>380</v>
      </c>
      <c r="G4" s="24"/>
      <c r="H4" s="2"/>
      <c r="I4" s="24"/>
      <c r="J4" s="2"/>
      <c r="K4" s="24"/>
      <c r="L4" s="2"/>
      <c r="M4" s="24"/>
      <c r="N4" s="2"/>
      <c r="O4" s="24"/>
      <c r="P4" s="2">
        <v>1</v>
      </c>
      <c r="Q4" s="24" t="s">
        <v>380</v>
      </c>
      <c r="R4" s="2"/>
      <c r="U4">
        <f>R4</f>
        <v>0</v>
      </c>
    </row>
    <row r="5" spans="1:22" ht="128" x14ac:dyDescent="0.2">
      <c r="A5" s="7" t="s">
        <v>381</v>
      </c>
      <c r="B5" s="24" t="s">
        <v>382</v>
      </c>
      <c r="C5" s="7">
        <v>7</v>
      </c>
      <c r="D5" s="21" t="s">
        <v>383</v>
      </c>
      <c r="E5" s="21" t="s">
        <v>384</v>
      </c>
      <c r="F5" s="23" t="s">
        <v>385</v>
      </c>
      <c r="G5" s="24"/>
      <c r="H5" s="2"/>
      <c r="I5" s="24"/>
      <c r="J5" s="28"/>
      <c r="K5" s="24"/>
      <c r="L5" s="28"/>
      <c r="M5" s="24"/>
      <c r="N5" s="2"/>
      <c r="O5" s="24"/>
      <c r="P5" s="28">
        <v>3</v>
      </c>
      <c r="Q5" s="24" t="s">
        <v>386</v>
      </c>
      <c r="R5" s="14">
        <v>2</v>
      </c>
      <c r="S5" s="24" t="s">
        <v>387</v>
      </c>
    </row>
    <row r="6" spans="1:22" ht="48" x14ac:dyDescent="0.2">
      <c r="A6" s="7" t="s">
        <v>388</v>
      </c>
      <c r="B6" s="24" t="s">
        <v>389</v>
      </c>
      <c r="C6" s="7">
        <v>2</v>
      </c>
      <c r="E6" s="21" t="s">
        <v>259</v>
      </c>
      <c r="F6" s="23" t="s">
        <v>390</v>
      </c>
      <c r="G6" s="24" t="s">
        <v>391</v>
      </c>
      <c r="H6" s="2"/>
      <c r="I6" s="24"/>
      <c r="J6" s="28"/>
      <c r="K6" s="24"/>
      <c r="L6" s="28"/>
      <c r="M6" s="24"/>
      <c r="N6" s="28"/>
      <c r="O6" s="24"/>
      <c r="P6" s="28"/>
      <c r="Q6" s="24"/>
      <c r="R6" s="2"/>
      <c r="S6" s="26"/>
    </row>
    <row r="7" spans="1:22" ht="16" x14ac:dyDescent="0.2">
      <c r="A7" s="7" t="s">
        <v>392</v>
      </c>
      <c r="B7" s="24" t="s">
        <v>393</v>
      </c>
      <c r="D7" s="21"/>
      <c r="E7" s="21"/>
      <c r="H7" s="2"/>
      <c r="I7" s="24"/>
      <c r="J7" s="2"/>
      <c r="K7" s="24"/>
      <c r="L7" s="28"/>
      <c r="M7" s="24"/>
      <c r="N7" s="2"/>
      <c r="O7" s="26"/>
      <c r="P7" s="2"/>
      <c r="Q7" s="26"/>
      <c r="R7" s="2"/>
      <c r="S7" s="26"/>
    </row>
    <row r="8" spans="1:22" ht="96" x14ac:dyDescent="0.2">
      <c r="A8" s="7" t="s">
        <v>394</v>
      </c>
      <c r="B8" s="24" t="s">
        <v>395</v>
      </c>
      <c r="D8" s="21"/>
      <c r="E8" s="21" t="s">
        <v>259</v>
      </c>
      <c r="F8" s="23" t="s">
        <v>396</v>
      </c>
      <c r="H8" s="2"/>
      <c r="I8" s="7"/>
      <c r="J8" s="2"/>
      <c r="K8" s="7"/>
      <c r="L8" s="7"/>
      <c r="M8" s="7"/>
      <c r="N8" s="2"/>
      <c r="O8" s="2"/>
      <c r="P8" s="29">
        <v>1</v>
      </c>
      <c r="Q8" t="s">
        <v>397</v>
      </c>
      <c r="R8" s="2">
        <v>1</v>
      </c>
      <c r="S8" s="80" t="s">
        <v>398</v>
      </c>
    </row>
    <row r="9" spans="1:22" ht="80" x14ac:dyDescent="0.2">
      <c r="A9" s="7" t="s">
        <v>399</v>
      </c>
      <c r="B9" s="62" t="s">
        <v>400</v>
      </c>
      <c r="D9" s="21"/>
      <c r="E9" s="21" t="s">
        <v>401</v>
      </c>
      <c r="F9" s="23" t="s">
        <v>402</v>
      </c>
      <c r="N9" s="2"/>
      <c r="P9">
        <v>1</v>
      </c>
      <c r="Q9" t="s">
        <v>403</v>
      </c>
      <c r="R9">
        <v>1</v>
      </c>
      <c r="S9" s="80" t="s">
        <v>404</v>
      </c>
    </row>
    <row r="10" spans="1:22" ht="80" x14ac:dyDescent="0.2">
      <c r="A10" s="7" t="s">
        <v>405</v>
      </c>
      <c r="B10" s="62" t="s">
        <v>406</v>
      </c>
      <c r="C10" s="7">
        <v>3</v>
      </c>
      <c r="D10" s="21"/>
      <c r="E10" s="21" t="s">
        <v>259</v>
      </c>
      <c r="F10" s="23" t="s">
        <v>407</v>
      </c>
      <c r="N10" s="2"/>
      <c r="P10">
        <v>3</v>
      </c>
      <c r="Q10" s="79" t="s">
        <v>408</v>
      </c>
      <c r="R10">
        <v>3</v>
      </c>
      <c r="S10" s="80" t="s">
        <v>409</v>
      </c>
    </row>
    <row r="11" spans="1:22" ht="32" x14ac:dyDescent="0.2">
      <c r="A11" s="7" t="s">
        <v>410</v>
      </c>
      <c r="B11" s="24" t="s">
        <v>411</v>
      </c>
      <c r="C11" s="2">
        <v>2</v>
      </c>
      <c r="E11" s="21" t="s">
        <v>259</v>
      </c>
      <c r="R11">
        <v>2</v>
      </c>
      <c r="S11" t="s">
        <v>412</v>
      </c>
    </row>
    <row r="12" spans="1:22" x14ac:dyDescent="0.2">
      <c r="A12" s="7" t="s">
        <v>413</v>
      </c>
      <c r="B12" s="24"/>
      <c r="C12" s="2"/>
      <c r="D12" s="21"/>
      <c r="E12" s="21"/>
      <c r="G12" s="23"/>
    </row>
    <row r="13" spans="1:22" x14ac:dyDescent="0.2">
      <c r="A13" s="7" t="s">
        <v>414</v>
      </c>
      <c r="B13" s="24"/>
      <c r="C13" s="2"/>
      <c r="D13" s="21"/>
      <c r="E13" s="21"/>
      <c r="G13" s="23"/>
    </row>
    <row r="14" spans="1:22" x14ac:dyDescent="0.2">
      <c r="A14" s="7" t="s">
        <v>415</v>
      </c>
      <c r="B14" s="24"/>
      <c r="C14" s="2"/>
      <c r="E14" s="21"/>
      <c r="G14" s="23"/>
    </row>
    <row r="15" spans="1:22" x14ac:dyDescent="0.2">
      <c r="A15" s="7" t="s">
        <v>416</v>
      </c>
      <c r="B15" s="24"/>
      <c r="C15" s="2"/>
      <c r="D15" s="21"/>
      <c r="E15" s="21"/>
      <c r="F15" s="21"/>
    </row>
    <row r="16" spans="1:22" x14ac:dyDescent="0.2">
      <c r="A16" s="7" t="s">
        <v>417</v>
      </c>
      <c r="B16" s="24"/>
      <c r="C16" s="2"/>
      <c r="D16" s="21"/>
      <c r="E16" s="21"/>
    </row>
    <row r="17" spans="1:5" x14ac:dyDescent="0.2">
      <c r="A17" s="7" t="s">
        <v>418</v>
      </c>
      <c r="B17" s="24"/>
      <c r="C17"/>
      <c r="D17" s="21"/>
      <c r="E17" s="21"/>
    </row>
  </sheetData>
  <mergeCells count="16">
    <mergeCell ref="U2:V2"/>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G80"/>
  <sheetViews>
    <sheetView topLeftCell="D47" workbookViewId="0">
      <selection activeCell="Q71" sqref="Q71:Q80"/>
    </sheetView>
  </sheetViews>
  <sheetFormatPr baseColWidth="10" defaultColWidth="8.83203125" defaultRowHeight="15" x14ac:dyDescent="0.2"/>
  <cols>
    <col min="1" max="1" width="11.6640625" customWidth="1"/>
    <col min="7" max="7" width="0" hidden="1" customWidth="1"/>
    <col min="8" max="8" width="10" customWidth="1"/>
    <col min="9" max="9" width="9.33203125" hidden="1" customWidth="1"/>
    <col min="10" max="10" width="10" bestFit="1" customWidth="1"/>
    <col min="11" max="11" width="10" hidden="1" customWidth="1"/>
    <col min="12" max="12" width="11.6640625" style="32" customWidth="1"/>
    <col min="13" max="13" width="9.6640625" hidden="1" customWidth="1"/>
    <col min="14" max="14" width="10.5" hidden="1" customWidth="1"/>
    <col min="15" max="15" width="10.5" style="32" hidden="1" customWidth="1"/>
    <col min="17" max="17" width="8.33203125" style="6" bestFit="1" customWidth="1"/>
    <col min="18" max="18" width="11.33203125" customWidth="1"/>
    <col min="19" max="19" width="11.5" customWidth="1"/>
    <col min="20" max="20" width="11.33203125" customWidth="1"/>
    <col min="21" max="21" width="1.5" customWidth="1"/>
    <col min="25" max="25" width="1.5" customWidth="1"/>
    <col min="28" max="28" width="13.5" style="7" customWidth="1"/>
    <col min="39" max="39" width="10.5" customWidth="1"/>
  </cols>
  <sheetData>
    <row r="1" spans="1:33" x14ac:dyDescent="0.2">
      <c r="A1" s="111" t="s">
        <v>419</v>
      </c>
      <c r="B1" s="111"/>
      <c r="C1" s="111"/>
      <c r="E1" s="111" t="s">
        <v>420</v>
      </c>
      <c r="F1" s="111"/>
      <c r="G1" s="111"/>
      <c r="H1" s="111"/>
      <c r="I1" s="111"/>
      <c r="J1" s="111"/>
      <c r="K1" s="111"/>
      <c r="L1" s="111"/>
      <c r="M1" s="111"/>
      <c r="N1" s="111"/>
      <c r="O1" s="111"/>
      <c r="Q1" s="15"/>
      <c r="R1" s="114" t="s">
        <v>421</v>
      </c>
      <c r="S1" s="114"/>
      <c r="T1" s="114"/>
      <c r="U1" s="114"/>
      <c r="V1" s="114"/>
      <c r="W1" s="114"/>
      <c r="X1" s="114"/>
      <c r="Y1" s="114"/>
      <c r="Z1" s="114"/>
      <c r="AA1" s="114"/>
      <c r="AB1" s="114"/>
      <c r="AC1" s="114"/>
    </row>
    <row r="2" spans="1:33" x14ac:dyDescent="0.2">
      <c r="A2" s="111"/>
      <c r="B2" s="111"/>
      <c r="C2" s="111"/>
      <c r="E2" s="111"/>
      <c r="F2" s="111"/>
      <c r="G2" s="111"/>
      <c r="H2" s="111"/>
      <c r="I2" s="111"/>
      <c r="J2" s="111"/>
      <c r="K2" s="111"/>
      <c r="L2" s="111"/>
      <c r="M2" s="111"/>
      <c r="N2" s="111"/>
      <c r="O2" s="111"/>
      <c r="Q2" s="15"/>
      <c r="R2" s="112" t="s">
        <v>422</v>
      </c>
      <c r="S2" s="112"/>
      <c r="T2" s="112"/>
      <c r="U2" s="15"/>
      <c r="V2" s="112" t="s">
        <v>423</v>
      </c>
      <c r="W2" s="112"/>
      <c r="X2" s="112"/>
      <c r="Y2" s="15"/>
      <c r="Z2" s="113" t="s">
        <v>424</v>
      </c>
      <c r="AA2" s="113"/>
      <c r="AB2" s="113"/>
      <c r="AC2" s="113"/>
    </row>
    <row r="3" spans="1:33" ht="45" x14ac:dyDescent="0.2">
      <c r="A3" s="8" t="s">
        <v>425</v>
      </c>
      <c r="B3" s="8" t="s">
        <v>426</v>
      </c>
      <c r="C3" s="8" t="s">
        <v>427</v>
      </c>
      <c r="E3" s="8" t="s">
        <v>377</v>
      </c>
      <c r="F3" s="8" t="s">
        <v>428</v>
      </c>
      <c r="G3" s="8" t="s">
        <v>429</v>
      </c>
      <c r="H3" s="8" t="s">
        <v>430</v>
      </c>
      <c r="I3" s="8" t="s">
        <v>431</v>
      </c>
      <c r="J3" s="8" t="s">
        <v>432</v>
      </c>
      <c r="K3" s="8" t="s">
        <v>433</v>
      </c>
      <c r="L3" s="31" t="s">
        <v>434</v>
      </c>
      <c r="M3" s="8" t="s">
        <v>431</v>
      </c>
      <c r="N3" s="8" t="s">
        <v>433</v>
      </c>
      <c r="O3" s="31" t="s">
        <v>435</v>
      </c>
      <c r="Q3" s="52" t="s">
        <v>63</v>
      </c>
      <c r="R3" s="53" t="s">
        <v>430</v>
      </c>
      <c r="S3" s="53" t="s">
        <v>432</v>
      </c>
      <c r="T3" s="53" t="s">
        <v>433</v>
      </c>
      <c r="U3" s="55"/>
      <c r="V3" s="49" t="s">
        <v>430</v>
      </c>
      <c r="W3" s="49" t="s">
        <v>432</v>
      </c>
      <c r="X3" s="49" t="s">
        <v>433</v>
      </c>
      <c r="Y3" s="15"/>
      <c r="Z3" s="54" t="s">
        <v>436</v>
      </c>
      <c r="AA3" s="51" t="s">
        <v>437</v>
      </c>
      <c r="AB3" s="31" t="s">
        <v>438</v>
      </c>
      <c r="AC3" s="60" t="s">
        <v>439</v>
      </c>
      <c r="AE3" s="60">
        <v>2022</v>
      </c>
      <c r="AF3" s="31" t="s">
        <v>440</v>
      </c>
      <c r="AG3" s="31" t="s">
        <v>441</v>
      </c>
    </row>
    <row r="4" spans="1:33" x14ac:dyDescent="0.2">
      <c r="A4" t="s">
        <v>73</v>
      </c>
      <c r="B4" s="7">
        <f>'Output 1'!A3</f>
        <v>3</v>
      </c>
      <c r="C4" s="7">
        <f>4+B4</f>
        <v>7</v>
      </c>
      <c r="E4" t="str">
        <f>'Output 1'!B4</f>
        <v>O.1</v>
      </c>
      <c r="F4" t="str">
        <f>'Output 1'!D4</f>
        <v>O.1.1</v>
      </c>
      <c r="G4" s="4" t="e">
        <f>'Output 1'!$K$4/'Output 1'!$F$4</f>
        <v>#VALUE!</v>
      </c>
      <c r="H4" s="4" t="e">
        <f>'Output 1'!M$4/'Output 1'!$F$4</f>
        <v>#VALUE!</v>
      </c>
      <c r="I4" s="4" t="e">
        <f>('Output 1'!O$4)/'Output 1'!$F$4</f>
        <v>#VALUE!</v>
      </c>
      <c r="J4" s="4" t="e">
        <f>('Output 1'!Q$4)/'Output 1'!$F$4</f>
        <v>#VALUE!</v>
      </c>
      <c r="K4" s="4" t="e">
        <f>('Output 1'!U$4)/'Output 1'!$F$4</f>
        <v>#VALUE!</v>
      </c>
      <c r="L4" s="33" t="e">
        <f>H4+J4</f>
        <v>#VALUE!</v>
      </c>
      <c r="M4" s="4" t="e">
        <f>('Output 1'!S$4)/'Output 1'!$F$4</f>
        <v>#VALUE!</v>
      </c>
      <c r="N4" s="4" t="e">
        <f>('Output 1'!U$4)/'Output 1'!$F$4</f>
        <v>#VALUE!</v>
      </c>
      <c r="O4" s="33" t="e">
        <f>L4+N4</f>
        <v>#VALUE!</v>
      </c>
      <c r="Q4" s="30">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f>
        <v>0</v>
      </c>
      <c r="U4" s="30"/>
      <c r="V4" s="5">
        <f>SUMIF('Unplanned Outputs'!$E$4:$E$502,Analysis!Q4,'Unplanned Outputs'!$J$4:$J$502)</f>
        <v>0</v>
      </c>
      <c r="W4" s="5">
        <f>SUMIF('Unplanned Outputs'!$E$4:$E$502,Analysis!$Q4,'Unplanned Outputs'!$N$4:$N$502)</f>
        <v>0</v>
      </c>
      <c r="X4" s="5">
        <f>SUMIF('Unplanned Outputs'!$E$4:$E$502,Analysis!$Q4,'Unplanned Outputs'!$R$4:$R$502)</f>
        <v>0</v>
      </c>
      <c r="Y4" s="15"/>
      <c r="Z4" s="36">
        <f t="shared" ref="Z4:Z35" ca="1" si="0">SUM(R4:T4)</f>
        <v>0</v>
      </c>
      <c r="AA4" s="36">
        <f t="shared" ref="AA4:AA35" si="1">SUM(V4:X4)</f>
        <v>0</v>
      </c>
      <c r="AB4" s="50">
        <f t="shared" ref="AB4:AB35" ca="1" si="2">AA4+Z4</f>
        <v>0</v>
      </c>
      <c r="AC4" s="61">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f>
        <v>0</v>
      </c>
      <c r="AE4">
        <f t="shared" ref="AE4:AE35" ca="1" si="3">SUM(AF4+AG4)</f>
        <v>0</v>
      </c>
      <c r="AF4">
        <f ca="1">SUMIF(INDIRECT("'Output 1'!$H$4:$H$"&amp;$C$4),Analysis!Q4,INDIRECT("'Output 1'!$w$4:$w$"&amp;$C$4))
+SUMIF(INDIRECT("'Output 2'!$H$4:$H$"&amp;$C$5),Analysis!Q4,INDIRECT("'Output 2'!$w$4:$w$"&amp;$C$5))
+SUMIF(INDIRECT("'Output 3'!$H$4:$H$"&amp;$C$6),Analysis!Q4,INDIRECT("'Output 3'!$w$4:$w$"&amp;$C$6))
+SUMIF(INDIRECT("'Output 4'!$H$4:$H$"&amp;$C$7),Analysis!Q4,INDIRECT("'Output 4'!$w$4:$w$"&amp;$C$7))
+SUMIF(INDIRECT("'Output 5'!$H$4:$H$"&amp;$C$8),Analysis!Q4,INDIRECT("'Output 5'!$w$4:$w$"&amp;$C$8))
+SUMIF(INDIRECT("'Output 6'!$H$4:$H$"&amp;$C$9),Analysis!Q4,INDIRECT("'Output 6'!$w$4:$w$"&amp;$C$9))
+SUMIF(INDIRECT("'Output 7'!$H$4:$H$"&amp;$C$10),Analysis!Q4,INDIRECT("'Output 7'!$w$4:$w$"&amp;$C$10))
+SUMIF(INDIRECT("'Output 8'!$H$4:$H$"&amp;$C$11),Analysis!Q4,INDIRECT("'Output 8'!$w$4:$w$"&amp;$C$11))</f>
        <v>0</v>
      </c>
      <c r="AG4">
        <f>SUMIF('Unplanned Outputs'!$E$4:$E$500,Analysis!Q4,'Unplanned Outputs'!$U$4:$U$500)</f>
        <v>0</v>
      </c>
    </row>
    <row r="5" spans="1:33" x14ac:dyDescent="0.2">
      <c r="A5" t="s">
        <v>117</v>
      </c>
      <c r="B5" s="7">
        <f>'Output 2'!A3</f>
        <v>3</v>
      </c>
      <c r="C5" s="7">
        <f t="shared" ref="C5:C11" si="4">4+B5</f>
        <v>7</v>
      </c>
      <c r="F5" t="str">
        <f>'Output 1'!D5</f>
        <v>O.1.2</v>
      </c>
      <c r="G5" s="4" t="e">
        <f>'Output 1'!K$5/'Output 1'!$F$5</f>
        <v>#DIV/0!</v>
      </c>
      <c r="H5" s="4" t="e">
        <f>'Output 1'!M$5/'Output 1'!$F$5</f>
        <v>#DIV/0!</v>
      </c>
      <c r="I5" s="4" t="e">
        <f>('Output 1'!O$5)/'Output 1'!$F$5</f>
        <v>#DIV/0!</v>
      </c>
      <c r="J5" s="4" t="e">
        <f>('Output 1'!Q$5)/'Output 1'!$F$5</f>
        <v>#DIV/0!</v>
      </c>
      <c r="K5" s="4" t="e">
        <f>('Output 1'!U$4)/'Output 1'!$F$4</f>
        <v>#VALUE!</v>
      </c>
      <c r="L5" s="33" t="e">
        <f t="shared" ref="L5" si="5">H5+J5</f>
        <v>#DIV/0!</v>
      </c>
      <c r="M5" s="4" t="e">
        <f>('Output 1'!S$5)/'Output 1'!$F$5</f>
        <v>#DIV/0!</v>
      </c>
      <c r="N5" s="4" t="e">
        <f>('Output 1'!U$5)/'Output 1'!$F$5</f>
        <v>#DIV/0!</v>
      </c>
      <c r="O5" s="33" t="e">
        <f t="shared" ref="O5" si="6">L5+N5</f>
        <v>#DIV/0!</v>
      </c>
      <c r="Q5" s="30" t="s">
        <v>442</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f>
        <v>0</v>
      </c>
      <c r="U5" s="30"/>
      <c r="V5" s="5">
        <f>SUMIF('Unplanned Outputs'!$E$4:$E$502,Analysis!Q5,'Unplanned Outputs'!$J$4:$J$502)</f>
        <v>0</v>
      </c>
      <c r="W5" s="5">
        <f>SUMIF('Unplanned Outputs'!$E$4:$E$502,Analysis!$Q5,'Unplanned Outputs'!$N$4:$N$502)</f>
        <v>0</v>
      </c>
      <c r="X5" s="5">
        <f>SUMIF('Unplanned Outputs'!$E$4:$E$502,Analysis!$Q5,'Unplanned Outputs'!$R$4:$R$502)</f>
        <v>0</v>
      </c>
      <c r="Y5" s="15"/>
      <c r="Z5" s="36">
        <f t="shared" ca="1" si="0"/>
        <v>0</v>
      </c>
      <c r="AA5" s="36">
        <f t="shared" si="1"/>
        <v>0</v>
      </c>
      <c r="AB5" s="50">
        <f t="shared" ca="1" si="2"/>
        <v>0</v>
      </c>
      <c r="AC5" s="61">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f>
        <v>0</v>
      </c>
      <c r="AE5">
        <f t="shared" ca="1" si="3"/>
        <v>0</v>
      </c>
      <c r="AF5">
        <f ca="1">SUMIF(INDIRECT("'Output 1'!$H$4:$H$"&amp;$C$4),Analysis!Q5,INDIRECT("'Output 1'!$w$4:$w$"&amp;$C$4))
+SUMIF(INDIRECT("'Output 2'!$H$4:$H$"&amp;$C$5),Analysis!Q5,INDIRECT("'Output 2'!$w$4:$w$"&amp;$C$5))
+SUMIF(INDIRECT("'Output 3'!$H$4:$H$"&amp;$C$6),Analysis!Q5,INDIRECT("'Output 3'!$w$4:$w$"&amp;$C$6))
+SUMIF(INDIRECT("'Output 4'!$H$4:$H$"&amp;$C$7),Analysis!Q5,INDIRECT("'Output 4'!$w$4:$w$"&amp;$C$7))
+SUMIF(INDIRECT("'Output 5'!$H$4:$H$"&amp;$C$8),Analysis!Q5,INDIRECT("'Output 5'!$w$4:$w$"&amp;$C$8))
+SUMIF(INDIRECT("'Output 6'!$H$4:$H$"&amp;$C$9),Analysis!Q5,INDIRECT("'Output 6'!$w$4:$w$"&amp;$C$9))
+SUMIF(INDIRECT("'Output 7'!$H$4:$H$"&amp;$C$10),Analysis!Q5,INDIRECT("'Output 7'!$w$4:$w$"&amp;$C$10))
+SUMIF(INDIRECT("'Output 8'!$H$4:$H$"&amp;$C$11),Analysis!Q5,INDIRECT("'Output 8'!$w$4:$w$"&amp;$C$11))</f>
        <v>0</v>
      </c>
      <c r="AG5">
        <f>SUMIF('Unplanned Outputs'!$E$4:$E$500,Analysis!Q5,'Unplanned Outputs'!$U$4:$U$500)</f>
        <v>0</v>
      </c>
    </row>
    <row r="6" spans="1:33" x14ac:dyDescent="0.2">
      <c r="A6" t="s">
        <v>159</v>
      </c>
      <c r="B6" s="7">
        <f>'Output 3'!A3</f>
        <v>2</v>
      </c>
      <c r="C6" s="7">
        <f t="shared" si="4"/>
        <v>6</v>
      </c>
      <c r="F6" t="str">
        <f>'Output 1'!D6</f>
        <v>O.1.3</v>
      </c>
      <c r="G6" s="4">
        <f>'Output 1'!K$6/'Output 1'!$F$6</f>
        <v>0</v>
      </c>
      <c r="H6" s="4">
        <f>'Output 1'!M$6/'Output 1'!$F$6</f>
        <v>0</v>
      </c>
      <c r="I6" s="4">
        <f>('Output 1'!O$6)/'Output 1'!$F$6</f>
        <v>0</v>
      </c>
      <c r="J6" s="4">
        <f>('Output 1'!Q$6)/'Output 1'!$F$6</f>
        <v>1</v>
      </c>
      <c r="K6" s="4" t="e">
        <f>('Output 1'!U$4)/'Output 1'!$F$4</f>
        <v>#VALUE!</v>
      </c>
      <c r="L6" s="33">
        <f>H$6+J$6</f>
        <v>1</v>
      </c>
      <c r="M6" s="4">
        <f>('Output 1'!S$6)/'Output 1'!$F$6</f>
        <v>0</v>
      </c>
      <c r="N6" s="4">
        <f>('Output 1'!U$6)/'Output 1'!$F$6</f>
        <v>0</v>
      </c>
      <c r="O6" s="33">
        <f>L$6+N$6</f>
        <v>1</v>
      </c>
      <c r="Q6" s="30" t="s">
        <v>443</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f>
        <v>0</v>
      </c>
      <c r="U6" s="30"/>
      <c r="V6" s="5">
        <f>SUMIF('Unplanned Outputs'!$E$4:$E$502,Analysis!Q6,'Unplanned Outputs'!$J$4:$J$502)</f>
        <v>0</v>
      </c>
      <c r="W6" s="5">
        <f>SUMIF('Unplanned Outputs'!$E$4:$E$502,Analysis!$Q6,'Unplanned Outputs'!$N$4:$N$502)</f>
        <v>0</v>
      </c>
      <c r="X6" s="5">
        <f>SUMIF('Unplanned Outputs'!$E$4:$E$502,Analysis!$Q6,'Unplanned Outputs'!$R$4:$R$502)</f>
        <v>0</v>
      </c>
      <c r="Y6" s="15"/>
      <c r="Z6" s="36">
        <f t="shared" ca="1" si="0"/>
        <v>0</v>
      </c>
      <c r="AA6" s="36">
        <f t="shared" si="1"/>
        <v>0</v>
      </c>
      <c r="AB6" s="50">
        <f t="shared" ca="1" si="2"/>
        <v>0</v>
      </c>
      <c r="AC6" s="61">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f>
        <v>0</v>
      </c>
      <c r="AE6">
        <f t="shared" ca="1" si="3"/>
        <v>0</v>
      </c>
      <c r="AF6">
        <f ca="1">SUMIF(INDIRECT("'Output 1'!$H$4:$H$"&amp;$C$4),Analysis!Q6,INDIRECT("'Output 1'!$w$4:$w$"&amp;$C$4))
+SUMIF(INDIRECT("'Output 2'!$H$4:$H$"&amp;$C$5),Analysis!Q6,INDIRECT("'Output 2'!$w$4:$w$"&amp;$C$5))
+SUMIF(INDIRECT("'Output 3'!$H$4:$H$"&amp;$C$6),Analysis!Q6,INDIRECT("'Output 3'!$w$4:$w$"&amp;$C$6))
+SUMIF(INDIRECT("'Output 4'!$H$4:$H$"&amp;$C$7),Analysis!Q6,INDIRECT("'Output 4'!$w$4:$w$"&amp;$C$7))
+SUMIF(INDIRECT("'Output 5'!$H$4:$H$"&amp;$C$8),Analysis!Q6,INDIRECT("'Output 5'!$w$4:$w$"&amp;$C$8))
+SUMIF(INDIRECT("'Output 6'!$H$4:$H$"&amp;$C$9),Analysis!Q6,INDIRECT("'Output 6'!$w$4:$w$"&amp;$C$9))
+SUMIF(INDIRECT("'Output 7'!$H$4:$H$"&amp;$C$10),Analysis!Q6,INDIRECT("'Output 7'!$w$4:$w$"&amp;$C$10))
+SUMIF(INDIRECT("'Output 8'!$H$4:$H$"&amp;$C$11),Analysis!Q6,INDIRECT("'Output 8'!$w$4:$w$"&amp;$C$11))</f>
        <v>0</v>
      </c>
      <c r="AG6">
        <f>SUMIF('Unplanned Outputs'!$E$4:$E$500,Analysis!Q6,'Unplanned Outputs'!$U$4:$U$500)</f>
        <v>0</v>
      </c>
    </row>
    <row r="7" spans="1:33" x14ac:dyDescent="0.2">
      <c r="A7" t="s">
        <v>188</v>
      </c>
      <c r="B7" s="7">
        <f>'Output 4'!A3</f>
        <v>2</v>
      </c>
      <c r="C7" s="7">
        <f t="shared" si="4"/>
        <v>6</v>
      </c>
      <c r="F7" t="e">
        <f>'Output 1'!#REF!</f>
        <v>#REF!</v>
      </c>
      <c r="G7" s="4" t="e">
        <f>'Output 1'!#REF!/'Output 1'!#REF!</f>
        <v>#REF!</v>
      </c>
      <c r="H7" s="4" t="e">
        <f>'Output 1'!#REF!/'Output 1'!#REF!</f>
        <v>#REF!</v>
      </c>
      <c r="I7" s="4" t="e">
        <f>('Output 1'!#REF!)/'Output 1'!#REF!</f>
        <v>#REF!</v>
      </c>
      <c r="J7" s="4" t="e">
        <f>('Output 1'!#REF!)/'Output 1'!#REF!</f>
        <v>#REF!</v>
      </c>
      <c r="K7" s="4" t="e">
        <f>('Output 1'!U$4)/'Output 1'!$F$4</f>
        <v>#VALUE!</v>
      </c>
      <c r="L7" s="33" t="e">
        <f>H$7+J$7</f>
        <v>#REF!</v>
      </c>
      <c r="M7" s="4" t="e">
        <f>('Output 1'!#REF!)/'Output 1'!#REF!</f>
        <v>#REF!</v>
      </c>
      <c r="N7" s="4" t="e">
        <f>('Output 1'!#REF!)/'Output 1'!#REF!</f>
        <v>#REF!</v>
      </c>
      <c r="O7" s="33" t="e">
        <f>L$7+N$7</f>
        <v>#REF!</v>
      </c>
      <c r="Q7" s="30" t="s">
        <v>444</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f>
        <v>0</v>
      </c>
      <c r="U7" s="30"/>
      <c r="V7" s="5">
        <f>SUMIF('Unplanned Outputs'!$E$4:$E$502,Analysis!Q7,'Unplanned Outputs'!$J$4:$J$502)</f>
        <v>0</v>
      </c>
      <c r="W7" s="5">
        <f>SUMIF('Unplanned Outputs'!$E$4:$E$502,Analysis!$Q7,'Unplanned Outputs'!$N$4:$N$502)</f>
        <v>0</v>
      </c>
      <c r="X7" s="5">
        <f>SUMIF('Unplanned Outputs'!$E$4:$E$502,Analysis!$Q7,'Unplanned Outputs'!$R$4:$R$502)</f>
        <v>0</v>
      </c>
      <c r="Y7" s="15"/>
      <c r="Z7" s="36">
        <f t="shared" ca="1" si="0"/>
        <v>0</v>
      </c>
      <c r="AA7" s="36">
        <f t="shared" si="1"/>
        <v>0</v>
      </c>
      <c r="AB7" s="50">
        <f t="shared" ca="1" si="2"/>
        <v>0</v>
      </c>
      <c r="AC7" s="61">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f>
        <v>0</v>
      </c>
      <c r="AE7">
        <f t="shared" ca="1" si="3"/>
        <v>0</v>
      </c>
      <c r="AF7">
        <f ca="1">SUMIF(INDIRECT("'Output 1'!$H$4:$H$"&amp;$C$4),Analysis!Q7,INDIRECT("'Output 1'!$w$4:$w$"&amp;$C$4))
+SUMIF(INDIRECT("'Output 2'!$H$4:$H$"&amp;$C$5),Analysis!Q7,INDIRECT("'Output 2'!$w$4:$w$"&amp;$C$5))
+SUMIF(INDIRECT("'Output 3'!$H$4:$H$"&amp;$C$6),Analysis!Q7,INDIRECT("'Output 3'!$w$4:$w$"&amp;$C$6))
+SUMIF(INDIRECT("'Output 4'!$H$4:$H$"&amp;$C$7),Analysis!Q7,INDIRECT("'Output 4'!$w$4:$w$"&amp;$C$7))
+SUMIF(INDIRECT("'Output 5'!$H$4:$H$"&amp;$C$8),Analysis!Q7,INDIRECT("'Output 5'!$w$4:$w$"&amp;$C$8))
+SUMIF(INDIRECT("'Output 6'!$H$4:$H$"&amp;$C$9),Analysis!Q7,INDIRECT("'Output 6'!$w$4:$w$"&amp;$C$9))
+SUMIF(INDIRECT("'Output 7'!$H$4:$H$"&amp;$C$10),Analysis!Q7,INDIRECT("'Output 7'!$w$4:$w$"&amp;$C$10))
+SUMIF(INDIRECT("'Output 8'!$H$4:$H$"&amp;$C$11),Analysis!Q7,INDIRECT("'Output 8'!$w$4:$w$"&amp;$C$11))</f>
        <v>0</v>
      </c>
      <c r="AG7">
        <f>SUMIF('Unplanned Outputs'!$E$4:$E$500,Analysis!Q7,'Unplanned Outputs'!$U$4:$U$500)</f>
        <v>0</v>
      </c>
    </row>
    <row r="8" spans="1:33" x14ac:dyDescent="0.2">
      <c r="A8" t="s">
        <v>218</v>
      </c>
      <c r="B8" s="7">
        <f>'Output 5'!A3</f>
        <v>3</v>
      </c>
      <c r="C8" s="7">
        <f t="shared" si="4"/>
        <v>7</v>
      </c>
      <c r="E8" t="str">
        <f>'Output 2'!$B$4</f>
        <v>O.2</v>
      </c>
      <c r="F8" t="str">
        <f>'Output 2'!$D$4</f>
        <v>O.2.1</v>
      </c>
      <c r="G8" s="4">
        <f>'Output 2'!$K$4/'Output 2'!$F$4</f>
        <v>0</v>
      </c>
      <c r="H8" s="4">
        <f>'Output 2'!M$4/'Output 2'!$F$4</f>
        <v>0</v>
      </c>
      <c r="I8" s="4">
        <f>('Output 2'!O$4)/'Output 2'!$F$4</f>
        <v>0</v>
      </c>
      <c r="J8" s="4">
        <f>('Output 2'!Q$4)/'Output 2'!$F$4</f>
        <v>0</v>
      </c>
      <c r="K8" s="4" t="e">
        <f>('Output 1'!U$4)/'Output 1'!$F$4</f>
        <v>#VALUE!</v>
      </c>
      <c r="L8" s="33">
        <f>H8+J8</f>
        <v>0</v>
      </c>
      <c r="M8" s="4">
        <f>('Output 2'!S$4)/'Output 2'!$F$4</f>
        <v>1</v>
      </c>
      <c r="N8" s="4">
        <f>('Output 2'!U$4)/'Output 2'!$F$4</f>
        <v>0.5</v>
      </c>
      <c r="O8" s="33">
        <f>L8+N8</f>
        <v>0.5</v>
      </c>
      <c r="Q8" s="30">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f>
        <v>0</v>
      </c>
      <c r="U8" s="30"/>
      <c r="V8" s="5">
        <f>SUMIF('Unplanned Outputs'!$E$4:$E$502,Analysis!Q8,'Unplanned Outputs'!$J$4:$J$502)</f>
        <v>0</v>
      </c>
      <c r="W8" s="5">
        <f>SUMIF('Unplanned Outputs'!$E$4:$E$502,Analysis!$Q8,'Unplanned Outputs'!$N$4:$N$502)</f>
        <v>0</v>
      </c>
      <c r="X8" s="5">
        <f>SUMIF('Unplanned Outputs'!$E$4:$E$502,Analysis!$Q8,'Unplanned Outputs'!$R$4:$R$502)</f>
        <v>0</v>
      </c>
      <c r="Y8" s="15"/>
      <c r="Z8" s="36">
        <f t="shared" ca="1" si="0"/>
        <v>0</v>
      </c>
      <c r="AA8" s="36">
        <f t="shared" si="1"/>
        <v>0</v>
      </c>
      <c r="AB8" s="50">
        <f t="shared" ca="1" si="2"/>
        <v>0</v>
      </c>
      <c r="AC8" s="61">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f>
        <v>0</v>
      </c>
      <c r="AE8">
        <f t="shared" ca="1" si="3"/>
        <v>0</v>
      </c>
      <c r="AF8">
        <f ca="1">SUMIF(INDIRECT("'Output 1'!$H$4:$H$"&amp;$C$4),Analysis!Q8,INDIRECT("'Output 1'!$w$4:$w$"&amp;$C$4))
+SUMIF(INDIRECT("'Output 2'!$H$4:$H$"&amp;$C$5),Analysis!Q8,INDIRECT("'Output 2'!$w$4:$w$"&amp;$C$5))
+SUMIF(INDIRECT("'Output 3'!$H$4:$H$"&amp;$C$6),Analysis!Q8,INDIRECT("'Output 3'!$w$4:$w$"&amp;$C$6))
+SUMIF(INDIRECT("'Output 4'!$H$4:$H$"&amp;$C$7),Analysis!Q8,INDIRECT("'Output 4'!$w$4:$w$"&amp;$C$7))
+SUMIF(INDIRECT("'Output 5'!$H$4:$H$"&amp;$C$8),Analysis!Q8,INDIRECT("'Output 5'!$w$4:$w$"&amp;$C$8))
+SUMIF(INDIRECT("'Output 6'!$H$4:$H$"&amp;$C$9),Analysis!Q8,INDIRECT("'Output 6'!$w$4:$w$"&amp;$C$9))
+SUMIF(INDIRECT("'Output 7'!$H$4:$H$"&amp;$C$10),Analysis!Q8,INDIRECT("'Output 7'!$w$4:$w$"&amp;$C$10))
+SUMIF(INDIRECT("'Output 8'!$H$4:$H$"&amp;$C$11),Analysis!Q8,INDIRECT("'Output 8'!$w$4:$w$"&amp;$C$11))</f>
        <v>0</v>
      </c>
      <c r="AG8">
        <f>SUMIF('Unplanned Outputs'!$E$4:$E$500,Analysis!Q8,'Unplanned Outputs'!$U$4:$U$500)</f>
        <v>0</v>
      </c>
    </row>
    <row r="9" spans="1:33" x14ac:dyDescent="0.2">
      <c r="A9" t="s">
        <v>253</v>
      </c>
      <c r="B9" s="7">
        <f>'Output 6'!A3</f>
        <v>5</v>
      </c>
      <c r="C9" s="7">
        <f t="shared" si="4"/>
        <v>9</v>
      </c>
      <c r="F9" t="str">
        <f>'Output 2'!$D$5</f>
        <v>O.2.2</v>
      </c>
      <c r="G9" s="4">
        <f>'Output 2'!K$5/'Output 2'!$F$5</f>
        <v>0</v>
      </c>
      <c r="H9" s="4">
        <f>'Output 2'!M$5/'Output 2'!$F$5</f>
        <v>0</v>
      </c>
      <c r="I9" s="4">
        <f>('Output 2'!O$5)/'Output 2'!$F$5</f>
        <v>0</v>
      </c>
      <c r="J9" s="4">
        <f>('Output 2'!Q$5)/'Output 2'!$F$5</f>
        <v>0</v>
      </c>
      <c r="K9" s="4" t="e">
        <f>('Output 1'!U$4)/'Output 1'!$F$4</f>
        <v>#VALUE!</v>
      </c>
      <c r="L9" s="33">
        <f t="shared" ref="L9:L28" si="7">H9+J9</f>
        <v>0</v>
      </c>
      <c r="M9" s="4">
        <f>('Output 2'!S$5)/'Output 2'!$F$5</f>
        <v>1</v>
      </c>
      <c r="N9" s="4">
        <f>('Output 2'!U$5)/'Output 2'!$F$5</f>
        <v>2</v>
      </c>
      <c r="O9" s="33">
        <f t="shared" ref="O9:O25" si="8">L9+N9</f>
        <v>2</v>
      </c>
      <c r="Q9" s="30" t="s">
        <v>445</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f>
        <v>0</v>
      </c>
      <c r="U9" s="30"/>
      <c r="V9" s="5">
        <f>SUMIF('Unplanned Outputs'!$E$4:$E$502,Analysis!Q9,'Unplanned Outputs'!$J$4:$J$502)</f>
        <v>0</v>
      </c>
      <c r="W9" s="5">
        <f>SUMIF('Unplanned Outputs'!$E$4:$E$502,Analysis!$Q9,'Unplanned Outputs'!$N$4:$N$502)</f>
        <v>0</v>
      </c>
      <c r="X9" s="5">
        <f>SUMIF('Unplanned Outputs'!$E$4:$E$502,Analysis!$Q9,'Unplanned Outputs'!$R$4:$R$502)</f>
        <v>0</v>
      </c>
      <c r="Y9" s="15"/>
      <c r="Z9" s="36">
        <f t="shared" ca="1" si="0"/>
        <v>0</v>
      </c>
      <c r="AA9" s="36">
        <f t="shared" si="1"/>
        <v>0</v>
      </c>
      <c r="AB9" s="50">
        <f t="shared" ca="1" si="2"/>
        <v>0</v>
      </c>
      <c r="AC9" s="61">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f>
        <v>0</v>
      </c>
      <c r="AE9">
        <f t="shared" ca="1" si="3"/>
        <v>0</v>
      </c>
      <c r="AF9">
        <f ca="1">SUMIF(INDIRECT("'Output 1'!$H$4:$H$"&amp;$C$4),Analysis!Q9,INDIRECT("'Output 1'!$w$4:$w$"&amp;$C$4))
+SUMIF(INDIRECT("'Output 2'!$H$4:$H$"&amp;$C$5),Analysis!Q9,INDIRECT("'Output 2'!$w$4:$w$"&amp;$C$5))
+SUMIF(INDIRECT("'Output 3'!$H$4:$H$"&amp;$C$6),Analysis!Q9,INDIRECT("'Output 3'!$w$4:$w$"&amp;$C$6))
+SUMIF(INDIRECT("'Output 4'!$H$4:$H$"&amp;$C$7),Analysis!Q9,INDIRECT("'Output 4'!$w$4:$w$"&amp;$C$7))
+SUMIF(INDIRECT("'Output 5'!$H$4:$H$"&amp;$C$8),Analysis!Q9,INDIRECT("'Output 5'!$w$4:$w$"&amp;$C$8))
+SUMIF(INDIRECT("'Output 6'!$H$4:$H$"&amp;$C$9),Analysis!Q9,INDIRECT("'Output 6'!$w$4:$w$"&amp;$C$9))
+SUMIF(INDIRECT("'Output 7'!$H$4:$H$"&amp;$C$10),Analysis!Q9,INDIRECT("'Output 7'!$w$4:$w$"&amp;$C$10))
+SUMIF(INDIRECT("'Output 8'!$H$4:$H$"&amp;$C$11),Analysis!Q9,INDIRECT("'Output 8'!$w$4:$w$"&amp;$C$11))</f>
        <v>0</v>
      </c>
      <c r="AG9">
        <f>SUMIF('Unplanned Outputs'!$E$4:$E$500,Analysis!Q9,'Unplanned Outputs'!$U$4:$U$500)</f>
        <v>0</v>
      </c>
    </row>
    <row r="10" spans="1:33" x14ac:dyDescent="0.2">
      <c r="A10" t="s">
        <v>339</v>
      </c>
      <c r="B10" s="7">
        <f>'Output 7'!A3</f>
        <v>2</v>
      </c>
      <c r="C10" s="7">
        <f t="shared" si="4"/>
        <v>6</v>
      </c>
      <c r="F10" t="str">
        <f>'Output 2'!$D$6</f>
        <v>O.2.3</v>
      </c>
      <c r="G10" s="4">
        <f>'Output 2'!K$6/'Output 2'!$F$6</f>
        <v>0</v>
      </c>
      <c r="H10" s="4">
        <f>'Output 2'!M$6/'Output 2'!$F$6</f>
        <v>0</v>
      </c>
      <c r="I10" s="4">
        <f>('Output 2'!O$6)/'Output 2'!$F$6</f>
        <v>0</v>
      </c>
      <c r="J10" s="4">
        <f>('Output 2'!Q$6)/'Output 2'!$F$6</f>
        <v>0</v>
      </c>
      <c r="K10" s="4" t="e">
        <f>('Output 1'!U$4)/'Output 1'!$F$4</f>
        <v>#VALUE!</v>
      </c>
      <c r="L10" s="33">
        <f t="shared" si="7"/>
        <v>0</v>
      </c>
      <c r="M10" s="4">
        <f>('Output 2'!S$6)/'Output 2'!$F$6</f>
        <v>2</v>
      </c>
      <c r="N10" s="4">
        <f>('Output 2'!U$6)/'Output 2'!$F$6</f>
        <v>0</v>
      </c>
      <c r="O10" s="33">
        <f t="shared" si="8"/>
        <v>0</v>
      </c>
      <c r="Q10" s="30" t="s">
        <v>446</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f>
        <v>0</v>
      </c>
      <c r="U10" s="30"/>
      <c r="V10" s="5">
        <f>SUMIF('Unplanned Outputs'!$E$4:$E$502,Analysis!Q10,'Unplanned Outputs'!$J$4:$J$502)</f>
        <v>0</v>
      </c>
      <c r="W10" s="5">
        <f>SUMIF('Unplanned Outputs'!$E$4:$E$502,Analysis!$Q10,'Unplanned Outputs'!$N$4:$N$502)</f>
        <v>0</v>
      </c>
      <c r="X10" s="5">
        <f>SUMIF('Unplanned Outputs'!$E$4:$E$502,Analysis!$Q10,'Unplanned Outputs'!$R$4:$R$502)</f>
        <v>0</v>
      </c>
      <c r="Y10" s="15"/>
      <c r="Z10" s="36">
        <f t="shared" ca="1" si="0"/>
        <v>0</v>
      </c>
      <c r="AA10" s="36">
        <f t="shared" si="1"/>
        <v>0</v>
      </c>
      <c r="AB10" s="50">
        <f t="shared" ca="1" si="2"/>
        <v>0</v>
      </c>
      <c r="AC10" s="61">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f>
        <v>0</v>
      </c>
      <c r="AE10">
        <f t="shared" ca="1" si="3"/>
        <v>0</v>
      </c>
      <c r="AF10">
        <f ca="1">SUMIF(INDIRECT("'Output 1'!$H$4:$H$"&amp;$C$4),Analysis!Q10,INDIRECT("'Output 1'!$w$4:$w$"&amp;$C$4))
+SUMIF(INDIRECT("'Output 2'!$H$4:$H$"&amp;$C$5),Analysis!Q10,INDIRECT("'Output 2'!$w$4:$w$"&amp;$C$5))
+SUMIF(INDIRECT("'Output 3'!$H$4:$H$"&amp;$C$6),Analysis!Q10,INDIRECT("'Output 3'!$w$4:$w$"&amp;$C$6))
+SUMIF(INDIRECT("'Output 4'!$H$4:$H$"&amp;$C$7),Analysis!Q10,INDIRECT("'Output 4'!$w$4:$w$"&amp;$C$7))
+SUMIF(INDIRECT("'Output 5'!$H$4:$H$"&amp;$C$8),Analysis!Q10,INDIRECT("'Output 5'!$w$4:$w$"&amp;$C$8))
+SUMIF(INDIRECT("'Output 6'!$H$4:$H$"&amp;$C$9),Analysis!Q10,INDIRECT("'Output 6'!$w$4:$w$"&amp;$C$9))
+SUMIF(INDIRECT("'Output 7'!$H$4:$H$"&amp;$C$10),Analysis!Q10,INDIRECT("'Output 7'!$w$4:$w$"&amp;$C$10))
+SUMIF(INDIRECT("'Output 8'!$H$4:$H$"&amp;$C$11),Analysis!Q10,INDIRECT("'Output 8'!$w$4:$w$"&amp;$C$11))</f>
        <v>0</v>
      </c>
      <c r="AG10">
        <f>SUMIF('Unplanned Outputs'!$E$4:$E$500,Analysis!Q10,'Unplanned Outputs'!$U$4:$U$500)</f>
        <v>0</v>
      </c>
    </row>
    <row r="11" spans="1:33" x14ac:dyDescent="0.2">
      <c r="A11" t="s">
        <v>360</v>
      </c>
      <c r="B11" s="7">
        <f>'Output 8'!A3</f>
        <v>2</v>
      </c>
      <c r="C11" s="7">
        <f t="shared" si="4"/>
        <v>6</v>
      </c>
      <c r="E11" t="str">
        <f>'Output 3'!$B$4</f>
        <v>O.3</v>
      </c>
      <c r="F11" t="str">
        <f>'Output 3'!$D$4</f>
        <v>O.3.1</v>
      </c>
      <c r="G11" s="4">
        <f>'Output 3'!$K$4/'Output 3'!$F$4</f>
        <v>0</v>
      </c>
      <c r="H11" s="4">
        <f>'Output 3'!M$4/'Output 3'!$F$4</f>
        <v>0</v>
      </c>
      <c r="I11" s="4">
        <f>('Output 3'!O$4)/'Output 3'!$F$4</f>
        <v>0</v>
      </c>
      <c r="J11" s="4">
        <f>('Output 3'!Q$4)/'Output 3'!$F$4</f>
        <v>0</v>
      </c>
      <c r="K11" s="4" t="e">
        <f>('Output 1'!U$4)/'Output 1'!$F$4</f>
        <v>#VALUE!</v>
      </c>
      <c r="L11" s="33">
        <f t="shared" si="7"/>
        <v>0</v>
      </c>
      <c r="M11" s="4">
        <f>('Output 3'!S$4)/'Output 3'!$F$4</f>
        <v>0</v>
      </c>
      <c r="N11" s="4">
        <f>('Output 3'!U$4)/'Output 3'!$F$4</f>
        <v>0</v>
      </c>
      <c r="O11" s="33">
        <f t="shared" si="8"/>
        <v>0</v>
      </c>
      <c r="Q11" s="30" t="s">
        <v>447</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f>
        <v>0</v>
      </c>
      <c r="U11" s="30"/>
      <c r="V11" s="5">
        <f>SUMIF('Unplanned Outputs'!$E$4:$E$502,Analysis!Q11,'Unplanned Outputs'!$J$4:$J$502)</f>
        <v>0</v>
      </c>
      <c r="W11" s="5">
        <f>SUMIF('Unplanned Outputs'!$E$4:$E$502,Analysis!$Q11,'Unplanned Outputs'!$N$4:$N$502)</f>
        <v>0</v>
      </c>
      <c r="X11" s="5">
        <f>SUMIF('Unplanned Outputs'!$E$4:$E$502,Analysis!$Q11,'Unplanned Outputs'!$R$4:$R$502)</f>
        <v>0</v>
      </c>
      <c r="Y11" s="15"/>
      <c r="Z11" s="36">
        <f t="shared" ca="1" si="0"/>
        <v>0</v>
      </c>
      <c r="AA11" s="36">
        <f t="shared" si="1"/>
        <v>0</v>
      </c>
      <c r="AB11" s="50">
        <f t="shared" ca="1" si="2"/>
        <v>0</v>
      </c>
      <c r="AC11" s="61">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f>
        <v>0</v>
      </c>
      <c r="AE11">
        <f t="shared" ca="1" si="3"/>
        <v>0</v>
      </c>
      <c r="AF11">
        <f ca="1">SUMIF(INDIRECT("'Output 1'!$H$4:$H$"&amp;$C$4),Analysis!Q11,INDIRECT("'Output 1'!$w$4:$w$"&amp;$C$4))
+SUMIF(INDIRECT("'Output 2'!$H$4:$H$"&amp;$C$5),Analysis!Q11,INDIRECT("'Output 2'!$w$4:$w$"&amp;$C$5))
+SUMIF(INDIRECT("'Output 3'!$H$4:$H$"&amp;$C$6),Analysis!Q11,INDIRECT("'Output 3'!$w$4:$w$"&amp;$C$6))
+SUMIF(INDIRECT("'Output 4'!$H$4:$H$"&amp;$C$7),Analysis!Q11,INDIRECT("'Output 4'!$w$4:$w$"&amp;$C$7))
+SUMIF(INDIRECT("'Output 5'!$H$4:$H$"&amp;$C$8),Analysis!Q11,INDIRECT("'Output 5'!$w$4:$w$"&amp;$C$8))
+SUMIF(INDIRECT("'Output 6'!$H$4:$H$"&amp;$C$9),Analysis!Q11,INDIRECT("'Output 6'!$w$4:$w$"&amp;$C$9))
+SUMIF(INDIRECT("'Output 7'!$H$4:$H$"&amp;$C$10),Analysis!Q11,INDIRECT("'Output 7'!$w$4:$w$"&amp;$C$10))
+SUMIF(INDIRECT("'Output 8'!$H$4:$H$"&amp;$C$11),Analysis!Q11,INDIRECT("'Output 8'!$w$4:$w$"&amp;$C$11))</f>
        <v>0</v>
      </c>
      <c r="AG11">
        <f>SUMIF('Unplanned Outputs'!$E$4:$E$500,Analysis!Q11,'Unplanned Outputs'!$U$4:$U$500)</f>
        <v>0</v>
      </c>
    </row>
    <row r="12" spans="1:33" x14ac:dyDescent="0.2">
      <c r="B12" s="7"/>
      <c r="C12" s="7"/>
      <c r="F12" t="str">
        <f>'Output 3'!$D$5</f>
        <v>O.3.2</v>
      </c>
      <c r="G12" s="4">
        <f>'Output 3'!K$5/'Output 3'!$F$5</f>
        <v>0</v>
      </c>
      <c r="H12" s="4">
        <f>'Output 3'!M$5/'Output 3'!$F$5</f>
        <v>0</v>
      </c>
      <c r="I12" s="4">
        <f>('Output 3'!Q$5)/'Output 3'!$F$5</f>
        <v>0</v>
      </c>
      <c r="J12" s="4">
        <f>('Output 3'!$Q$5)/'Output 3'!$F$5</f>
        <v>0</v>
      </c>
      <c r="K12" s="4" t="e">
        <f>('Output 1'!U$4)/'Output 1'!$F$4</f>
        <v>#VALUE!</v>
      </c>
      <c r="L12" s="33">
        <f t="shared" si="7"/>
        <v>0</v>
      </c>
      <c r="M12" s="4">
        <f>('Output 3'!S$5)/'Output 3'!$F$5</f>
        <v>0.5</v>
      </c>
      <c r="N12" s="4">
        <f>('Output 3'!U$5)/'Output 3'!$F$5</f>
        <v>0</v>
      </c>
      <c r="O12" s="33">
        <f t="shared" si="8"/>
        <v>0</v>
      </c>
      <c r="Q12" s="30">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f>
        <v>0</v>
      </c>
      <c r="U12" s="30"/>
      <c r="V12" s="5">
        <f>SUMIF('Unplanned Outputs'!$E$4:$E$502,Analysis!Q12,'Unplanned Outputs'!$J$4:$J$502)</f>
        <v>0</v>
      </c>
      <c r="W12" s="5">
        <f>SUMIF('Unplanned Outputs'!$E$4:$E$502,Analysis!$Q12,'Unplanned Outputs'!$N$4:$N$502)</f>
        <v>0</v>
      </c>
      <c r="X12" s="5">
        <f>SUMIF('Unplanned Outputs'!$E$4:$E$502,Analysis!$Q12,'Unplanned Outputs'!$R$4:$R$502)</f>
        <v>0</v>
      </c>
      <c r="Y12" s="15"/>
      <c r="Z12" s="36">
        <f t="shared" ca="1" si="0"/>
        <v>0</v>
      </c>
      <c r="AA12" s="36">
        <f t="shared" si="1"/>
        <v>0</v>
      </c>
      <c r="AB12" s="50">
        <f t="shared" ca="1" si="2"/>
        <v>0</v>
      </c>
      <c r="AC12" s="61">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f>
        <v>0</v>
      </c>
      <c r="AE12">
        <f t="shared" ca="1" si="3"/>
        <v>0</v>
      </c>
      <c r="AF12">
        <f ca="1">SUMIF(INDIRECT("'Output 1'!$H$4:$H$"&amp;$C$4),Analysis!Q12,INDIRECT("'Output 1'!$w$4:$w$"&amp;$C$4))
+SUMIF(INDIRECT("'Output 2'!$H$4:$H$"&amp;$C$5),Analysis!Q12,INDIRECT("'Output 2'!$w$4:$w$"&amp;$C$5))
+SUMIF(INDIRECT("'Output 3'!$H$4:$H$"&amp;$C$6),Analysis!Q12,INDIRECT("'Output 3'!$w$4:$w$"&amp;$C$6))
+SUMIF(INDIRECT("'Output 4'!$H$4:$H$"&amp;$C$7),Analysis!Q12,INDIRECT("'Output 4'!$w$4:$w$"&amp;$C$7))
+SUMIF(INDIRECT("'Output 5'!$H$4:$H$"&amp;$C$8),Analysis!Q12,INDIRECT("'Output 5'!$w$4:$w$"&amp;$C$8))
+SUMIF(INDIRECT("'Output 6'!$H$4:$H$"&amp;$C$9),Analysis!Q12,INDIRECT("'Output 6'!$w$4:$w$"&amp;$C$9))
+SUMIF(INDIRECT("'Output 7'!$H$4:$H$"&amp;$C$10),Analysis!Q12,INDIRECT("'Output 7'!$w$4:$w$"&amp;$C$10))
+SUMIF(INDIRECT("'Output 8'!$H$4:$H$"&amp;$C$11),Analysis!Q12,INDIRECT("'Output 8'!$w$4:$w$"&amp;$C$11))</f>
        <v>0</v>
      </c>
      <c r="AG12">
        <f>SUMIF('Unplanned Outputs'!$E$4:$E$500,Analysis!Q12,'Unplanned Outputs'!$U$4:$U$500)</f>
        <v>0</v>
      </c>
    </row>
    <row r="13" spans="1:33" x14ac:dyDescent="0.2">
      <c r="B13" s="7"/>
      <c r="C13" s="7"/>
      <c r="F13" t="e">
        <f>'Output 3'!#REF!</f>
        <v>#REF!</v>
      </c>
      <c r="G13" s="4" t="e">
        <f>'Output 3'!#REF!/'Output 3'!#REF!</f>
        <v>#REF!</v>
      </c>
      <c r="H13" s="4" t="e">
        <f>'Output 3'!#REF!/'Output 3'!#REF!</f>
        <v>#REF!</v>
      </c>
      <c r="I13" s="4" t="e">
        <f>('Output 3'!#REF!)/'Output 3'!#REF!</f>
        <v>#REF!</v>
      </c>
      <c r="J13" s="4" t="e">
        <f>('Output 3'!#REF!)/'Output 3'!#REF!</f>
        <v>#REF!</v>
      </c>
      <c r="K13" s="4" t="e">
        <f>('Output 1'!U$4)/'Output 1'!$F$4</f>
        <v>#VALUE!</v>
      </c>
      <c r="L13" s="33" t="e">
        <f t="shared" si="7"/>
        <v>#REF!</v>
      </c>
      <c r="M13" s="4" t="e">
        <f>('Output 3'!#REF!)/'Output 3'!#REF!</f>
        <v>#REF!</v>
      </c>
      <c r="N13" s="4" t="e">
        <f>('Output 3'!#REF!)/'Output 3'!#REF!</f>
        <v>#REF!</v>
      </c>
      <c r="O13" s="33" t="e">
        <f t="shared" si="8"/>
        <v>#REF!</v>
      </c>
      <c r="Q13" s="30" t="s">
        <v>448</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f>
        <v>0</v>
      </c>
      <c r="U13" s="30"/>
      <c r="V13" s="5">
        <f>SUMIF('Unplanned Outputs'!$E$4:$E$502,Analysis!Q13,'Unplanned Outputs'!$J$4:$J$502)</f>
        <v>0</v>
      </c>
      <c r="W13" s="5">
        <f>SUMIF('Unplanned Outputs'!$E$4:$E$502,Analysis!$Q13,'Unplanned Outputs'!$N$4:$N$502)</f>
        <v>0</v>
      </c>
      <c r="X13" s="5">
        <f>SUMIF('Unplanned Outputs'!$E$4:$E$502,Analysis!$Q13,'Unplanned Outputs'!$R$4:$R$502)</f>
        <v>0</v>
      </c>
      <c r="Y13" s="15"/>
      <c r="Z13" s="36">
        <f t="shared" ca="1" si="0"/>
        <v>0</v>
      </c>
      <c r="AA13" s="36">
        <f t="shared" si="1"/>
        <v>0</v>
      </c>
      <c r="AB13" s="50">
        <f t="shared" ca="1" si="2"/>
        <v>0</v>
      </c>
      <c r="AC13" s="61">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f>
        <v>0</v>
      </c>
      <c r="AE13">
        <f t="shared" ca="1" si="3"/>
        <v>0</v>
      </c>
      <c r="AF13">
        <f ca="1">SUMIF(INDIRECT("'Output 1'!$H$4:$H$"&amp;$C$4),Analysis!Q13,INDIRECT("'Output 1'!$w$4:$w$"&amp;$C$4))
+SUMIF(INDIRECT("'Output 2'!$H$4:$H$"&amp;$C$5),Analysis!Q13,INDIRECT("'Output 2'!$w$4:$w$"&amp;$C$5))
+SUMIF(INDIRECT("'Output 3'!$H$4:$H$"&amp;$C$6),Analysis!Q13,INDIRECT("'Output 3'!$w$4:$w$"&amp;$C$6))
+SUMIF(INDIRECT("'Output 4'!$H$4:$H$"&amp;$C$7),Analysis!Q13,INDIRECT("'Output 4'!$w$4:$w$"&amp;$C$7))
+SUMIF(INDIRECT("'Output 5'!$H$4:$H$"&amp;$C$8),Analysis!Q13,INDIRECT("'Output 5'!$w$4:$w$"&amp;$C$8))
+SUMIF(INDIRECT("'Output 6'!$H$4:$H$"&amp;$C$9),Analysis!Q13,INDIRECT("'Output 6'!$w$4:$w$"&amp;$C$9))
+SUMIF(INDIRECT("'Output 7'!$H$4:$H$"&amp;$C$10),Analysis!Q13,INDIRECT("'Output 7'!$w$4:$w$"&amp;$C$10))
+SUMIF(INDIRECT("'Output 8'!$H$4:$H$"&amp;$C$11),Analysis!Q13,INDIRECT("'Output 8'!$w$4:$w$"&amp;$C$11))</f>
        <v>0</v>
      </c>
      <c r="AG13">
        <f>SUMIF('Unplanned Outputs'!$E$4:$E$500,Analysis!Q13,'Unplanned Outputs'!$U$4:$U$500)</f>
        <v>0</v>
      </c>
    </row>
    <row r="14" spans="1:33" x14ac:dyDescent="0.2">
      <c r="E14" t="str">
        <f>'Output 4'!$B$4</f>
        <v>O.4</v>
      </c>
      <c r="F14" t="str">
        <f>'Output 4'!$D$4</f>
        <v>O.4.1</v>
      </c>
      <c r="G14" s="4">
        <f>'Output 4'!$K$4/'Output 4'!$F$4</f>
        <v>0</v>
      </c>
      <c r="H14" s="4">
        <f>'Output 4'!M$4/'Output 4'!$F$4</f>
        <v>0.2</v>
      </c>
      <c r="I14" s="4">
        <f>('Output 4'!O$4)/'Output 4'!$F$4</f>
        <v>0.2</v>
      </c>
      <c r="J14" s="4">
        <f>('Output 4'!Q$4)/'Output 4'!$F$4</f>
        <v>0.2</v>
      </c>
      <c r="K14" s="4" t="e">
        <f>('Output 1'!U$4)/'Output 1'!$F$4</f>
        <v>#VALUE!</v>
      </c>
      <c r="L14" s="33">
        <f t="shared" si="7"/>
        <v>0.4</v>
      </c>
      <c r="M14" s="4">
        <f>('Output 4'!S$4)/'Output 4'!$F$4</f>
        <v>0.4</v>
      </c>
      <c r="N14" s="4">
        <f>('Output 4'!U$4)/'Output 4'!$F$4</f>
        <v>0.8</v>
      </c>
      <c r="O14" s="33">
        <f t="shared" si="8"/>
        <v>1.2000000000000002</v>
      </c>
      <c r="Q14" s="30" t="s">
        <v>449</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f>
        <v>0</v>
      </c>
      <c r="U14" s="30"/>
      <c r="V14" s="5">
        <f>SUMIF('Unplanned Outputs'!$E$4:$E$502,Analysis!Q14,'Unplanned Outputs'!$J$4:$J$502)</f>
        <v>0</v>
      </c>
      <c r="W14" s="5">
        <f>SUMIF('Unplanned Outputs'!$E$4:$E$502,Analysis!$Q14,'Unplanned Outputs'!$N$4:$N$502)</f>
        <v>0</v>
      </c>
      <c r="X14" s="5">
        <f>SUMIF('Unplanned Outputs'!$E$4:$E$502,Analysis!$Q14,'Unplanned Outputs'!$R$4:$R$502)</f>
        <v>0</v>
      </c>
      <c r="Y14" s="15"/>
      <c r="Z14" s="36">
        <f t="shared" ca="1" si="0"/>
        <v>0</v>
      </c>
      <c r="AA14" s="36">
        <f t="shared" si="1"/>
        <v>0</v>
      </c>
      <c r="AB14" s="50">
        <f t="shared" ca="1" si="2"/>
        <v>0</v>
      </c>
      <c r="AC14" s="61">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f>
        <v>0</v>
      </c>
      <c r="AE14">
        <f t="shared" ca="1" si="3"/>
        <v>0</v>
      </c>
      <c r="AF14">
        <f ca="1">SUMIF(INDIRECT("'Output 1'!$H$4:$H$"&amp;$C$4),Analysis!Q14,INDIRECT("'Output 1'!$w$4:$w$"&amp;$C$4))
+SUMIF(INDIRECT("'Output 2'!$H$4:$H$"&amp;$C$5),Analysis!Q14,INDIRECT("'Output 2'!$w$4:$w$"&amp;$C$5))
+SUMIF(INDIRECT("'Output 3'!$H$4:$H$"&amp;$C$6),Analysis!Q14,INDIRECT("'Output 3'!$w$4:$w$"&amp;$C$6))
+SUMIF(INDIRECT("'Output 4'!$H$4:$H$"&amp;$C$7),Analysis!Q14,INDIRECT("'Output 4'!$w$4:$w$"&amp;$C$7))
+SUMIF(INDIRECT("'Output 5'!$H$4:$H$"&amp;$C$8),Analysis!Q14,INDIRECT("'Output 5'!$w$4:$w$"&amp;$C$8))
+SUMIF(INDIRECT("'Output 6'!$H$4:$H$"&amp;$C$9),Analysis!Q14,INDIRECT("'Output 6'!$w$4:$w$"&amp;$C$9))
+SUMIF(INDIRECT("'Output 7'!$H$4:$H$"&amp;$C$10),Analysis!Q14,INDIRECT("'Output 7'!$w$4:$w$"&amp;$C$10))
+SUMIF(INDIRECT("'Output 8'!$H$4:$H$"&amp;$C$11),Analysis!Q14,INDIRECT("'Output 8'!$w$4:$w$"&amp;$C$11))</f>
        <v>0</v>
      </c>
      <c r="AG14">
        <f>SUMIF('Unplanned Outputs'!$E$4:$E$500,Analysis!Q14,'Unplanned Outputs'!$U$4:$U$500)</f>
        <v>0</v>
      </c>
    </row>
    <row r="15" spans="1:33" x14ac:dyDescent="0.2">
      <c r="F15" t="e">
        <f>'Output 4'!#REF!</f>
        <v>#REF!</v>
      </c>
      <c r="G15" s="4" t="e">
        <f>'Output 4'!#REF!/'Output 4'!#REF!</f>
        <v>#REF!</v>
      </c>
      <c r="H15" s="4" t="e">
        <f>'Output 4'!#REF!/'Output 4'!#REF!</f>
        <v>#REF!</v>
      </c>
      <c r="I15" s="4" t="e">
        <f>('Output 4'!#REF!)/'Output 4'!#REF!</f>
        <v>#REF!</v>
      </c>
      <c r="J15" s="4" t="e">
        <f>('Output 4'!#REF!)/'Output 4'!#REF!</f>
        <v>#REF!</v>
      </c>
      <c r="K15" s="4" t="e">
        <f>('Output 1'!U$4)/'Output 1'!$F$4</f>
        <v>#VALUE!</v>
      </c>
      <c r="L15" s="33" t="e">
        <f t="shared" si="7"/>
        <v>#REF!</v>
      </c>
      <c r="M15" s="4" t="e">
        <f>('Output 4'!#REF!)/'Output 4'!#REF!</f>
        <v>#REF!</v>
      </c>
      <c r="N15" s="4" t="e">
        <f>('Output 4'!#REF!)/'Output 4'!#REF!</f>
        <v>#REF!</v>
      </c>
      <c r="O15" s="33" t="e">
        <f t="shared" si="8"/>
        <v>#REF!</v>
      </c>
      <c r="Q15" s="30" t="s">
        <v>450</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f>
        <v>0</v>
      </c>
      <c r="U15" s="30"/>
      <c r="V15" s="5">
        <f>SUMIF('Unplanned Outputs'!$E$4:$E$502,Analysis!Q15,'Unplanned Outputs'!$J$4:$J$502)</f>
        <v>0</v>
      </c>
      <c r="W15" s="5">
        <f>SUMIF('Unplanned Outputs'!$E$4:$E$502,Analysis!$Q15,'Unplanned Outputs'!$N$4:$N$502)</f>
        <v>0</v>
      </c>
      <c r="X15" s="5">
        <f>SUMIF('Unplanned Outputs'!$E$4:$E$502,Analysis!$Q15,'Unplanned Outputs'!$R$4:$R$502)</f>
        <v>0</v>
      </c>
      <c r="Y15" s="15"/>
      <c r="Z15" s="36">
        <f t="shared" ca="1" si="0"/>
        <v>0</v>
      </c>
      <c r="AA15" s="36">
        <f t="shared" si="1"/>
        <v>0</v>
      </c>
      <c r="AB15" s="50">
        <f t="shared" ca="1" si="2"/>
        <v>0</v>
      </c>
      <c r="AC15" s="61">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f>
        <v>0</v>
      </c>
      <c r="AE15">
        <f t="shared" ca="1" si="3"/>
        <v>0</v>
      </c>
      <c r="AF15">
        <f ca="1">SUMIF(INDIRECT("'Output 1'!$H$4:$H$"&amp;$C$4),Analysis!Q15,INDIRECT("'Output 1'!$w$4:$w$"&amp;$C$4))
+SUMIF(INDIRECT("'Output 2'!$H$4:$H$"&amp;$C$5),Analysis!Q15,INDIRECT("'Output 2'!$w$4:$w$"&amp;$C$5))
+SUMIF(INDIRECT("'Output 3'!$H$4:$H$"&amp;$C$6),Analysis!Q15,INDIRECT("'Output 3'!$w$4:$w$"&amp;$C$6))
+SUMIF(INDIRECT("'Output 4'!$H$4:$H$"&amp;$C$7),Analysis!Q15,INDIRECT("'Output 4'!$w$4:$w$"&amp;$C$7))
+SUMIF(INDIRECT("'Output 5'!$H$4:$H$"&amp;$C$8),Analysis!Q15,INDIRECT("'Output 5'!$w$4:$w$"&amp;$C$8))
+SUMIF(INDIRECT("'Output 6'!$H$4:$H$"&amp;$C$9),Analysis!Q15,INDIRECT("'Output 6'!$w$4:$w$"&amp;$C$9))
+SUMIF(INDIRECT("'Output 7'!$H$4:$H$"&amp;$C$10),Analysis!Q15,INDIRECT("'Output 7'!$w$4:$w$"&amp;$C$10))
+SUMIF(INDIRECT("'Output 8'!$H$4:$H$"&amp;$C$11),Analysis!Q15,INDIRECT("'Output 8'!$w$4:$w$"&amp;$C$11))</f>
        <v>0</v>
      </c>
      <c r="AG15">
        <f>SUMIF('Unplanned Outputs'!$E$4:$E$500,Analysis!Q15,'Unplanned Outputs'!$U$4:$U$500)</f>
        <v>0</v>
      </c>
    </row>
    <row r="16" spans="1:33" x14ac:dyDescent="0.2">
      <c r="F16" t="str">
        <f>'Output 4'!$D$5</f>
        <v>O.4.2</v>
      </c>
      <c r="G16" s="4">
        <f>'Output 4'!K$5/'Output 4'!$F$5</f>
        <v>0</v>
      </c>
      <c r="H16" s="4">
        <f>'Output 4'!M$5/'Output 4'!$F$5</f>
        <v>0</v>
      </c>
      <c r="I16" s="4">
        <f>('Output 4'!O$5)/'Output 4'!$F$5</f>
        <v>0</v>
      </c>
      <c r="J16" s="4">
        <f>('Output 4'!Q$5)/'Output 4'!$F$5</f>
        <v>0</v>
      </c>
      <c r="K16" s="4" t="e">
        <f>('Output 1'!U$4)/'Output 1'!$F$4</f>
        <v>#VALUE!</v>
      </c>
      <c r="L16" s="33">
        <f t="shared" si="7"/>
        <v>0</v>
      </c>
      <c r="M16" s="4">
        <f>('Output 4'!S$5)/'Output 4'!$F$5</f>
        <v>4</v>
      </c>
      <c r="N16" s="4">
        <f>('Output 4'!U$5)/'Output 4'!$F$5</f>
        <v>0</v>
      </c>
      <c r="O16" s="33">
        <f t="shared" si="8"/>
        <v>0</v>
      </c>
      <c r="Q16" s="30">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f>
        <v>0</v>
      </c>
      <c r="U16" s="30"/>
      <c r="V16" s="5">
        <f>SUMIF('Unplanned Outputs'!$E$4:$E$502,Analysis!Q16,'Unplanned Outputs'!$J$4:$J$502)</f>
        <v>0</v>
      </c>
      <c r="W16" s="5">
        <f>SUMIF('Unplanned Outputs'!$E$4:$E$502,Analysis!$Q16,'Unplanned Outputs'!$N$4:$N$502)</f>
        <v>0</v>
      </c>
      <c r="X16" s="5">
        <f>SUMIF('Unplanned Outputs'!$E$4:$E$502,Analysis!$Q16,'Unplanned Outputs'!$R$4:$R$502)</f>
        <v>0</v>
      </c>
      <c r="Y16" s="15"/>
      <c r="Z16" s="36">
        <f t="shared" ca="1" si="0"/>
        <v>0</v>
      </c>
      <c r="AA16" s="36">
        <f t="shared" si="1"/>
        <v>0</v>
      </c>
      <c r="AB16" s="50">
        <f t="shared" ca="1" si="2"/>
        <v>0</v>
      </c>
      <c r="AC16" s="61">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f>
        <v>0</v>
      </c>
      <c r="AE16">
        <f t="shared" ca="1" si="3"/>
        <v>0</v>
      </c>
      <c r="AF16">
        <f ca="1">SUMIF(INDIRECT("'Output 1'!$H$4:$H$"&amp;$C$4),Analysis!Q16,INDIRECT("'Output 1'!$w$4:$w$"&amp;$C$4))
+SUMIF(INDIRECT("'Output 2'!$H$4:$H$"&amp;$C$5),Analysis!Q16,INDIRECT("'Output 2'!$w$4:$w$"&amp;$C$5))
+SUMIF(INDIRECT("'Output 3'!$H$4:$H$"&amp;$C$6),Analysis!Q16,INDIRECT("'Output 3'!$w$4:$w$"&amp;$C$6))
+SUMIF(INDIRECT("'Output 4'!$H$4:$H$"&amp;$C$7),Analysis!Q16,INDIRECT("'Output 4'!$w$4:$w$"&amp;$C$7))
+SUMIF(INDIRECT("'Output 5'!$H$4:$H$"&amp;$C$8),Analysis!Q16,INDIRECT("'Output 5'!$w$4:$w$"&amp;$C$8))
+SUMIF(INDIRECT("'Output 6'!$H$4:$H$"&amp;$C$9),Analysis!Q16,INDIRECT("'Output 6'!$w$4:$w$"&amp;$C$9))
+SUMIF(INDIRECT("'Output 7'!$H$4:$H$"&amp;$C$10),Analysis!Q16,INDIRECT("'Output 7'!$w$4:$w$"&amp;$C$10))
+SUMIF(INDIRECT("'Output 8'!$H$4:$H$"&amp;$C$11),Analysis!Q16,INDIRECT("'Output 8'!$w$4:$w$"&amp;$C$11))</f>
        <v>0</v>
      </c>
      <c r="AG16">
        <f>SUMIF('Unplanned Outputs'!$E$4:$E$500,Analysis!Q16,'Unplanned Outputs'!$U$4:$U$500)</f>
        <v>0</v>
      </c>
    </row>
    <row r="17" spans="1:33" x14ac:dyDescent="0.2">
      <c r="E17" t="str">
        <f>'Output 5'!$B$4</f>
        <v>O.5</v>
      </c>
      <c r="F17" t="str">
        <f>'Output 5'!$D$4</f>
        <v>O.5.1</v>
      </c>
      <c r="G17" s="4">
        <f>'Output 5'!$K$4/'Output 5'!$F$4</f>
        <v>0</v>
      </c>
      <c r="H17" s="4">
        <f>'Output 5'!M$4/'Output 5'!$F$4</f>
        <v>0</v>
      </c>
      <c r="I17" s="4">
        <f>('Output 5'!O$4)/'Output 5'!$F$4</f>
        <v>0</v>
      </c>
      <c r="J17" s="4">
        <f>('Output 5'!Q$4)/'Output 5'!$F$4</f>
        <v>0</v>
      </c>
      <c r="K17" s="4" t="e">
        <f>('Output 1'!U$4)/'Output 1'!$F$4</f>
        <v>#VALUE!</v>
      </c>
      <c r="L17" s="33">
        <f t="shared" si="7"/>
        <v>0</v>
      </c>
      <c r="M17" s="4">
        <f>('Output 5'!S$4)/'Output 5'!$F$4</f>
        <v>0</v>
      </c>
      <c r="N17" s="4">
        <f>('Output 5'!U$4)/'Output 5'!$F$4</f>
        <v>0</v>
      </c>
      <c r="O17" s="33">
        <f t="shared" si="8"/>
        <v>0</v>
      </c>
      <c r="Q17" s="30" t="s">
        <v>165</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f>
        <v>1</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f>
        <v>7</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f>
        <v>11</v>
      </c>
      <c r="U17" s="30"/>
      <c r="V17" s="5">
        <f>SUMIF('Unplanned Outputs'!$E$4:$E$502,Analysis!Q17,'Unplanned Outputs'!$J$4:$J$502)</f>
        <v>0</v>
      </c>
      <c r="W17" s="5">
        <f>SUMIF('Unplanned Outputs'!$E$4:$E$502,Analysis!$Q17,'Unplanned Outputs'!$N$4:$N$502)</f>
        <v>0</v>
      </c>
      <c r="X17" s="5">
        <f>SUMIF('Unplanned Outputs'!$E$4:$E$502,Analysis!$Q17,'Unplanned Outputs'!$R$4:$R$502)</f>
        <v>0</v>
      </c>
      <c r="Y17" s="15"/>
      <c r="Z17" s="36">
        <f t="shared" ca="1" si="0"/>
        <v>19</v>
      </c>
      <c r="AA17" s="36">
        <f t="shared" si="1"/>
        <v>0</v>
      </c>
      <c r="AB17" s="50">
        <f t="shared" ca="1" si="2"/>
        <v>19</v>
      </c>
      <c r="AC17" s="61">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f>
        <v>23</v>
      </c>
      <c r="AE17">
        <f t="shared" ca="1" si="3"/>
        <v>10</v>
      </c>
      <c r="AF17">
        <f ca="1">SUMIF(INDIRECT("'Output 1'!$H$4:$H$"&amp;$C$4),Analysis!Q17,INDIRECT("'Output 1'!$w$4:$w$"&amp;$C$4))
+SUMIF(INDIRECT("'Output 2'!$H$4:$H$"&amp;$C$5),Analysis!Q17,INDIRECT("'Output 2'!$w$4:$w$"&amp;$C$5))
+SUMIF(INDIRECT("'Output 3'!$H$4:$H$"&amp;$C$6),Analysis!Q17,INDIRECT("'Output 3'!$w$4:$w$"&amp;$C$6))
+SUMIF(INDIRECT("'Output 4'!$H$4:$H$"&amp;$C$7),Analysis!Q17,INDIRECT("'Output 4'!$w$4:$w$"&amp;$C$7))
+SUMIF(INDIRECT("'Output 5'!$H$4:$H$"&amp;$C$8),Analysis!Q17,INDIRECT("'Output 5'!$w$4:$w$"&amp;$C$8))
+SUMIF(INDIRECT("'Output 6'!$H$4:$H$"&amp;$C$9),Analysis!Q17,INDIRECT("'Output 6'!$w$4:$w$"&amp;$C$9))
+SUMIF(INDIRECT("'Output 7'!$H$4:$H$"&amp;$C$10),Analysis!Q17,INDIRECT("'Output 7'!$w$4:$w$"&amp;$C$10))
+SUMIF(INDIRECT("'Output 8'!$H$4:$H$"&amp;$C$11),Analysis!Q17,INDIRECT("'Output 8'!$w$4:$w$"&amp;$C$11))</f>
        <v>10</v>
      </c>
      <c r="AG17">
        <f>SUMIF('Unplanned Outputs'!$E$4:$E$500,Analysis!Q17,'Unplanned Outputs'!$U$4:$U$500)</f>
        <v>0</v>
      </c>
    </row>
    <row r="18" spans="1:33" x14ac:dyDescent="0.2">
      <c r="F18" t="str">
        <f>'Output 5'!$D$6</f>
        <v>O.5.3</v>
      </c>
      <c r="G18" s="4">
        <f>'Output 5'!K$6/'Output 5'!$F$6</f>
        <v>0</v>
      </c>
      <c r="H18" s="4">
        <f>'Output 5'!M$6/'Output 5'!$F$6</f>
        <v>0</v>
      </c>
      <c r="I18" s="4">
        <f>('Output 5'!O$6)/'Output 5'!$F$6</f>
        <v>0</v>
      </c>
      <c r="J18" s="4">
        <f>('Output 5'!Q$6)/'Output 5'!$F$6</f>
        <v>0</v>
      </c>
      <c r="K18" s="4" t="e">
        <f>('Output 1'!U$4)/'Output 1'!$F$4</f>
        <v>#VALUE!</v>
      </c>
      <c r="L18" s="33">
        <f t="shared" si="7"/>
        <v>0</v>
      </c>
      <c r="M18" s="4">
        <f>('Output 5'!S$6)/'Output 5'!$F$6</f>
        <v>3</v>
      </c>
      <c r="N18" s="4">
        <f>('Output 5'!U$6)/'Output 5'!$F$6</f>
        <v>0</v>
      </c>
      <c r="O18" s="33">
        <f t="shared" si="8"/>
        <v>0</v>
      </c>
      <c r="Q18" s="30" t="s">
        <v>451</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f>
        <v>0</v>
      </c>
      <c r="U18" s="30"/>
      <c r="V18" s="5">
        <f>SUMIF('Unplanned Outputs'!$E$4:$E$502,Analysis!Q18,'Unplanned Outputs'!$J$4:$J$502)</f>
        <v>0</v>
      </c>
      <c r="W18" s="5">
        <f>SUMIF('Unplanned Outputs'!$E$4:$E$502,Analysis!$Q18,'Unplanned Outputs'!$N$4:$N$502)</f>
        <v>0</v>
      </c>
      <c r="X18" s="5">
        <f>SUMIF('Unplanned Outputs'!$E$4:$E$502,Analysis!$Q18,'Unplanned Outputs'!$R$4:$R$502)</f>
        <v>0</v>
      </c>
      <c r="Y18" s="15"/>
      <c r="Z18" s="36">
        <f t="shared" ca="1" si="0"/>
        <v>0</v>
      </c>
      <c r="AA18" s="36">
        <f t="shared" si="1"/>
        <v>0</v>
      </c>
      <c r="AB18" s="50">
        <f t="shared" ca="1" si="2"/>
        <v>0</v>
      </c>
      <c r="AC18" s="61">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f>
        <v>0</v>
      </c>
      <c r="AE18">
        <f t="shared" ca="1" si="3"/>
        <v>0</v>
      </c>
      <c r="AF18">
        <f ca="1">SUMIF(INDIRECT("'Output 1'!$H$4:$H$"&amp;$C$4),Analysis!Q18,INDIRECT("'Output 1'!$w$4:$w$"&amp;$C$4))
+SUMIF(INDIRECT("'Output 2'!$H$4:$H$"&amp;$C$5),Analysis!Q18,INDIRECT("'Output 2'!$w$4:$w$"&amp;$C$5))
+SUMIF(INDIRECT("'Output 3'!$H$4:$H$"&amp;$C$6),Analysis!Q18,INDIRECT("'Output 3'!$w$4:$w$"&amp;$C$6))
+SUMIF(INDIRECT("'Output 4'!$H$4:$H$"&amp;$C$7),Analysis!Q18,INDIRECT("'Output 4'!$w$4:$w$"&amp;$C$7))
+SUMIF(INDIRECT("'Output 5'!$H$4:$H$"&amp;$C$8),Analysis!Q18,INDIRECT("'Output 5'!$w$4:$w$"&amp;$C$8))
+SUMIF(INDIRECT("'Output 6'!$H$4:$H$"&amp;$C$9),Analysis!Q18,INDIRECT("'Output 6'!$w$4:$w$"&amp;$C$9))
+SUMIF(INDIRECT("'Output 7'!$H$4:$H$"&amp;$C$10),Analysis!Q18,INDIRECT("'Output 7'!$w$4:$w$"&amp;$C$10))
+SUMIF(INDIRECT("'Output 8'!$H$4:$H$"&amp;$C$11),Analysis!Q18,INDIRECT("'Output 8'!$w$4:$w$"&amp;$C$11))</f>
        <v>0</v>
      </c>
      <c r="AG18">
        <f>SUMIF('Unplanned Outputs'!$E$4:$E$500,Analysis!Q18,'Unplanned Outputs'!$U$4:$U$500)</f>
        <v>0</v>
      </c>
    </row>
    <row r="19" spans="1:33" x14ac:dyDescent="0.2">
      <c r="F19" t="e">
        <f>'Output 5'!#REF!</f>
        <v>#REF!</v>
      </c>
      <c r="G19" s="4" t="e">
        <f>'Output 5'!#REF!/'Output 5'!#REF!</f>
        <v>#REF!</v>
      </c>
      <c r="H19" s="4" t="e">
        <f>'Output 5'!#REF!/'Output 5'!#REF!</f>
        <v>#REF!</v>
      </c>
      <c r="I19" s="4" t="e">
        <f>('Output 5'!#REF!)/'Output 5'!#REF!</f>
        <v>#REF!</v>
      </c>
      <c r="J19" s="4" t="e">
        <f>('Output 5'!#REF!)/'Output 5'!#REF!</f>
        <v>#REF!</v>
      </c>
      <c r="K19" s="4" t="e">
        <f>('Output 1'!U$4)/'Output 1'!$F$4</f>
        <v>#VALUE!</v>
      </c>
      <c r="L19" s="33" t="e">
        <f t="shared" si="7"/>
        <v>#REF!</v>
      </c>
      <c r="M19" s="4" t="e">
        <f>('Output 5'!#REF!)/'Output 5'!#REF!</f>
        <v>#REF!</v>
      </c>
      <c r="N19" s="4" t="e">
        <f>('Output 5'!#REF!)/'Output 5'!#REF!</f>
        <v>#REF!</v>
      </c>
      <c r="O19" s="33" t="e">
        <f t="shared" si="8"/>
        <v>#REF!</v>
      </c>
      <c r="Q19" s="30" t="s">
        <v>452</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f>
        <v>0</v>
      </c>
      <c r="U19" s="30"/>
      <c r="V19" s="5">
        <f>SUMIF('Unplanned Outputs'!$E$4:$E$502,Analysis!Q19,'Unplanned Outputs'!$J$4:$J$502)</f>
        <v>0</v>
      </c>
      <c r="W19" s="5">
        <f>SUMIF('Unplanned Outputs'!$E$4:$E$502,Analysis!$Q19,'Unplanned Outputs'!$N$4:$N$502)</f>
        <v>0</v>
      </c>
      <c r="X19" s="5">
        <f>SUMIF('Unplanned Outputs'!$E$4:$E$502,Analysis!$Q19,'Unplanned Outputs'!$R$4:$R$502)</f>
        <v>0</v>
      </c>
      <c r="Y19" s="15"/>
      <c r="Z19" s="36">
        <f t="shared" ca="1" si="0"/>
        <v>0</v>
      </c>
      <c r="AA19" s="36">
        <f t="shared" si="1"/>
        <v>0</v>
      </c>
      <c r="AB19" s="50">
        <f t="shared" ca="1" si="2"/>
        <v>0</v>
      </c>
      <c r="AC19" s="61">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f>
        <v>0</v>
      </c>
      <c r="AE19">
        <f t="shared" ca="1" si="3"/>
        <v>0</v>
      </c>
      <c r="AF19">
        <f ca="1">SUMIF(INDIRECT("'Output 1'!$H$4:$H$"&amp;$C$4),Analysis!Q19,INDIRECT("'Output 1'!$w$4:$w$"&amp;$C$4))
+SUMIF(INDIRECT("'Output 2'!$H$4:$H$"&amp;$C$5),Analysis!Q19,INDIRECT("'Output 2'!$w$4:$w$"&amp;$C$5))
+SUMIF(INDIRECT("'Output 3'!$H$4:$H$"&amp;$C$6),Analysis!Q19,INDIRECT("'Output 3'!$w$4:$w$"&amp;$C$6))
+SUMIF(INDIRECT("'Output 4'!$H$4:$H$"&amp;$C$7),Analysis!Q19,INDIRECT("'Output 4'!$w$4:$w$"&amp;$C$7))
+SUMIF(INDIRECT("'Output 5'!$H$4:$H$"&amp;$C$8),Analysis!Q19,INDIRECT("'Output 5'!$w$4:$w$"&amp;$C$8))
+SUMIF(INDIRECT("'Output 6'!$H$4:$H$"&amp;$C$9),Analysis!Q19,INDIRECT("'Output 6'!$w$4:$w$"&amp;$C$9))
+SUMIF(INDIRECT("'Output 7'!$H$4:$H$"&amp;$C$10),Analysis!Q19,INDIRECT("'Output 7'!$w$4:$w$"&amp;$C$10))
+SUMIF(INDIRECT("'Output 8'!$H$4:$H$"&amp;$C$11),Analysis!Q19,INDIRECT("'Output 8'!$w$4:$w$"&amp;$C$11))</f>
        <v>0</v>
      </c>
      <c r="AG19">
        <f>SUMIF('Unplanned Outputs'!$E$4:$E$500,Analysis!Q19,'Unplanned Outputs'!$U$4:$U$500)</f>
        <v>0</v>
      </c>
    </row>
    <row r="20" spans="1:33" x14ac:dyDescent="0.2">
      <c r="A20" t="s">
        <v>453</v>
      </c>
      <c r="B20" s="7">
        <f>COUNTIF(B4:B18,"&lt;&gt;")</f>
        <v>8</v>
      </c>
      <c r="E20" t="str">
        <f>'Output 6'!$B$4</f>
        <v>O.6</v>
      </c>
      <c r="F20" t="str">
        <f>'Output 6'!$D$4</f>
        <v>O.6.1</v>
      </c>
      <c r="G20" s="4">
        <f>'Output 6'!$K$4/'Output 6'!$F$4</f>
        <v>0</v>
      </c>
      <c r="H20" s="4">
        <f>'Output 6'!M$4/'Output 6'!$F$4</f>
        <v>0</v>
      </c>
      <c r="I20" s="4">
        <f>('Output 6'!O$4)/'Output 6'!$F$4</f>
        <v>0</v>
      </c>
      <c r="J20" s="4">
        <f>('Output 6'!Q$4)/'Output 6'!$F$4</f>
        <v>0</v>
      </c>
      <c r="K20" s="4" t="e">
        <f>('Output 1'!U$4)/'Output 1'!$F$4</f>
        <v>#VALUE!</v>
      </c>
      <c r="L20" s="33">
        <f t="shared" si="7"/>
        <v>0</v>
      </c>
      <c r="M20" s="4">
        <f>('Output 6'!S$4)/'Output 6'!$F$4</f>
        <v>1</v>
      </c>
      <c r="N20" s="4">
        <f>('Output 6'!U$4)/'Output 6'!$F$4</f>
        <v>1</v>
      </c>
      <c r="O20" s="33">
        <f t="shared" si="8"/>
        <v>1</v>
      </c>
      <c r="Q20" s="30">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f>
        <v>0</v>
      </c>
      <c r="U20" s="30"/>
      <c r="V20" s="5">
        <f>SUMIF('Unplanned Outputs'!$E$4:$E$502,Analysis!Q20,'Unplanned Outputs'!$J$4:$J$502)</f>
        <v>0</v>
      </c>
      <c r="W20" s="5">
        <f>SUMIF('Unplanned Outputs'!$E$4:$E$502,Analysis!$Q20,'Unplanned Outputs'!$N$4:$N$502)</f>
        <v>0</v>
      </c>
      <c r="X20" s="5">
        <f>SUMIF('Unplanned Outputs'!$E$4:$E$502,Analysis!$Q20,'Unplanned Outputs'!$R$4:$R$502)</f>
        <v>0</v>
      </c>
      <c r="Y20" s="15"/>
      <c r="Z20" s="36">
        <f t="shared" ca="1" si="0"/>
        <v>0</v>
      </c>
      <c r="AA20" s="36">
        <f t="shared" si="1"/>
        <v>0</v>
      </c>
      <c r="AB20" s="50">
        <f t="shared" ca="1" si="2"/>
        <v>0</v>
      </c>
      <c r="AC20" s="61">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f>
        <v>0</v>
      </c>
      <c r="AE20">
        <f t="shared" ca="1" si="3"/>
        <v>0</v>
      </c>
      <c r="AF20">
        <f ca="1">SUMIF(INDIRECT("'Output 1'!$H$4:$H$"&amp;$C$4),Analysis!Q20,INDIRECT("'Output 1'!$w$4:$w$"&amp;$C$4))
+SUMIF(INDIRECT("'Output 2'!$H$4:$H$"&amp;$C$5),Analysis!Q20,INDIRECT("'Output 2'!$w$4:$w$"&amp;$C$5))
+SUMIF(INDIRECT("'Output 3'!$H$4:$H$"&amp;$C$6),Analysis!Q20,INDIRECT("'Output 3'!$w$4:$w$"&amp;$C$6))
+SUMIF(INDIRECT("'Output 4'!$H$4:$H$"&amp;$C$7),Analysis!Q20,INDIRECT("'Output 4'!$w$4:$w$"&amp;$C$7))
+SUMIF(INDIRECT("'Output 5'!$H$4:$H$"&amp;$C$8),Analysis!Q20,INDIRECT("'Output 5'!$w$4:$w$"&amp;$C$8))
+SUMIF(INDIRECT("'Output 6'!$H$4:$H$"&amp;$C$9),Analysis!Q20,INDIRECT("'Output 6'!$w$4:$w$"&amp;$C$9))
+SUMIF(INDIRECT("'Output 7'!$H$4:$H$"&amp;$C$10),Analysis!Q20,INDIRECT("'Output 7'!$w$4:$w$"&amp;$C$10))
+SUMIF(INDIRECT("'Output 8'!$H$4:$H$"&amp;$C$11),Analysis!Q20,INDIRECT("'Output 8'!$w$4:$w$"&amp;$C$11))</f>
        <v>0</v>
      </c>
      <c r="AG20">
        <f>SUMIF('Unplanned Outputs'!$E$4:$E$500,Analysis!Q20,'Unplanned Outputs'!$U$4:$U$500)</f>
        <v>0</v>
      </c>
    </row>
    <row r="21" spans="1:33" x14ac:dyDescent="0.2">
      <c r="F21" t="str">
        <f>'Output 6'!$D$5</f>
        <v>O.6.2</v>
      </c>
      <c r="G21" s="4">
        <f>'Output 6'!K$5/'Output 6'!$F$5</f>
        <v>0</v>
      </c>
      <c r="H21" s="4">
        <f>'Output 6'!M$5/'Output 6'!$F$5</f>
        <v>0</v>
      </c>
      <c r="I21" s="4">
        <f>('Output 6'!O$5)/'Output 6'!$F$5</f>
        <v>0.3</v>
      </c>
      <c r="J21" s="4">
        <f>('Output 6'!Q$5)/'Output 6'!$F$5</f>
        <v>0</v>
      </c>
      <c r="K21" s="4" t="e">
        <f>('Output 1'!U$4)/'Output 1'!$F$4</f>
        <v>#VALUE!</v>
      </c>
      <c r="L21" s="33">
        <f t="shared" si="7"/>
        <v>0</v>
      </c>
      <c r="M21" s="4">
        <f>('Output 6'!S$5)/'Output 6'!$F$5</f>
        <v>0.6</v>
      </c>
      <c r="N21" s="4">
        <f>('Output 6'!U$5)/'Output 6'!$F$5</f>
        <v>0.3</v>
      </c>
      <c r="O21" s="33">
        <f t="shared" si="8"/>
        <v>0.3</v>
      </c>
      <c r="Q21" s="30" t="s">
        <v>454</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f>
        <v>0</v>
      </c>
      <c r="U21" s="30"/>
      <c r="V21" s="5">
        <f>SUMIF('Unplanned Outputs'!$E$4:$E$502,Analysis!Q21,'Unplanned Outputs'!$J$4:$J$502)</f>
        <v>0</v>
      </c>
      <c r="W21" s="5">
        <f>SUMIF('Unplanned Outputs'!$E$4:$E$502,Analysis!$Q21,'Unplanned Outputs'!$N$4:$N$502)</f>
        <v>0</v>
      </c>
      <c r="X21" s="5">
        <f>SUMIF('Unplanned Outputs'!$E$4:$E$502,Analysis!$Q21,'Unplanned Outputs'!$R$4:$R$502)</f>
        <v>0</v>
      </c>
      <c r="Y21" s="15"/>
      <c r="Z21" s="36">
        <f t="shared" ca="1" si="0"/>
        <v>0</v>
      </c>
      <c r="AA21" s="36">
        <f t="shared" si="1"/>
        <v>0</v>
      </c>
      <c r="AB21" s="50">
        <f t="shared" ca="1" si="2"/>
        <v>0</v>
      </c>
      <c r="AC21" s="61">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f>
        <v>0</v>
      </c>
      <c r="AE21">
        <f t="shared" ca="1" si="3"/>
        <v>0</v>
      </c>
      <c r="AF21">
        <f ca="1">SUMIF(INDIRECT("'Output 1'!$H$4:$H$"&amp;$C$4),Analysis!Q21,INDIRECT("'Output 1'!$w$4:$w$"&amp;$C$4))
+SUMIF(INDIRECT("'Output 2'!$H$4:$H$"&amp;$C$5),Analysis!Q21,INDIRECT("'Output 2'!$w$4:$w$"&amp;$C$5))
+SUMIF(INDIRECT("'Output 3'!$H$4:$H$"&amp;$C$6),Analysis!Q21,INDIRECT("'Output 3'!$w$4:$w$"&amp;$C$6))
+SUMIF(INDIRECT("'Output 4'!$H$4:$H$"&amp;$C$7),Analysis!Q21,INDIRECT("'Output 4'!$w$4:$w$"&amp;$C$7))
+SUMIF(INDIRECT("'Output 5'!$H$4:$H$"&amp;$C$8),Analysis!Q21,INDIRECT("'Output 5'!$w$4:$w$"&amp;$C$8))
+SUMIF(INDIRECT("'Output 6'!$H$4:$H$"&amp;$C$9),Analysis!Q21,INDIRECT("'Output 6'!$w$4:$w$"&amp;$C$9))
+SUMIF(INDIRECT("'Output 7'!$H$4:$H$"&amp;$C$10),Analysis!Q21,INDIRECT("'Output 7'!$w$4:$w$"&amp;$C$10))
+SUMIF(INDIRECT("'Output 8'!$H$4:$H$"&amp;$C$11),Analysis!Q21,INDIRECT("'Output 8'!$w$4:$w$"&amp;$C$11))</f>
        <v>0</v>
      </c>
      <c r="AG21">
        <f>SUMIF('Unplanned Outputs'!$E$4:$E$500,Analysis!Q21,'Unplanned Outputs'!$U$4:$U$500)</f>
        <v>0</v>
      </c>
    </row>
    <row r="22" spans="1:33" x14ac:dyDescent="0.2">
      <c r="F22" t="str">
        <f>'Output 6'!$D$6</f>
        <v>O.6.3</v>
      </c>
      <c r="G22" s="4">
        <f>'Output 6'!K$8/'Output 6'!$F$6</f>
        <v>0</v>
      </c>
      <c r="H22" s="4">
        <f>'Output 6'!M$8/'Output 6'!$F$6</f>
        <v>0</v>
      </c>
      <c r="I22" s="4">
        <f>('Output 6'!O$8)/'Output 6'!$F$6</f>
        <v>0</v>
      </c>
      <c r="J22" s="4">
        <f>('Output 6'!Q$8)/'Output 6'!$F$6</f>
        <v>0</v>
      </c>
      <c r="K22" s="4" t="e">
        <f>('Output 1'!U$4)/'Output 1'!$F$4</f>
        <v>#VALUE!</v>
      </c>
      <c r="L22" s="33">
        <f t="shared" si="7"/>
        <v>0</v>
      </c>
      <c r="M22" s="4">
        <f>('Output 6'!S$8)/'Output 6'!$F$6</f>
        <v>10</v>
      </c>
      <c r="N22" s="4">
        <f>('Output 6'!U$8)/'Output 6'!$F$6</f>
        <v>13.8</v>
      </c>
      <c r="O22" s="33">
        <f t="shared" si="8"/>
        <v>13.8</v>
      </c>
      <c r="Q22" s="30" t="s">
        <v>455</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f>
        <v>0</v>
      </c>
      <c r="U22" s="30"/>
      <c r="V22" s="5">
        <f>SUMIF('Unplanned Outputs'!$E$4:$E$502,Analysis!Q22,'Unplanned Outputs'!$J$4:$J$502)</f>
        <v>0</v>
      </c>
      <c r="W22" s="5">
        <f>SUMIF('Unplanned Outputs'!$E$4:$E$502,Analysis!$Q22,'Unplanned Outputs'!$N$4:$N$502)</f>
        <v>0</v>
      </c>
      <c r="X22" s="5">
        <f>SUMIF('Unplanned Outputs'!$E$4:$E$502,Analysis!$Q22,'Unplanned Outputs'!$R$4:$R$502)</f>
        <v>0</v>
      </c>
      <c r="Y22" s="15"/>
      <c r="Z22" s="36">
        <f t="shared" ca="1" si="0"/>
        <v>0</v>
      </c>
      <c r="AA22" s="36">
        <f t="shared" si="1"/>
        <v>0</v>
      </c>
      <c r="AB22" s="50">
        <f t="shared" ca="1" si="2"/>
        <v>0</v>
      </c>
      <c r="AC22" s="61">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f>
        <v>0</v>
      </c>
      <c r="AE22">
        <f t="shared" ca="1" si="3"/>
        <v>0</v>
      </c>
      <c r="AF22">
        <f ca="1">SUMIF(INDIRECT("'Output 1'!$H$4:$H$"&amp;$C$4),Analysis!Q22,INDIRECT("'Output 1'!$w$4:$w$"&amp;$C$4))
+SUMIF(INDIRECT("'Output 2'!$H$4:$H$"&amp;$C$5),Analysis!Q22,INDIRECT("'Output 2'!$w$4:$w$"&amp;$C$5))
+SUMIF(INDIRECT("'Output 3'!$H$4:$H$"&amp;$C$6),Analysis!Q22,INDIRECT("'Output 3'!$w$4:$w$"&amp;$C$6))
+SUMIF(INDIRECT("'Output 4'!$H$4:$H$"&amp;$C$7),Analysis!Q22,INDIRECT("'Output 4'!$w$4:$w$"&amp;$C$7))
+SUMIF(INDIRECT("'Output 5'!$H$4:$H$"&amp;$C$8),Analysis!Q22,INDIRECT("'Output 5'!$w$4:$w$"&amp;$C$8))
+SUMIF(INDIRECT("'Output 6'!$H$4:$H$"&amp;$C$9),Analysis!Q22,INDIRECT("'Output 6'!$w$4:$w$"&amp;$C$9))
+SUMIF(INDIRECT("'Output 7'!$H$4:$H$"&amp;$C$10),Analysis!Q22,INDIRECT("'Output 7'!$w$4:$w$"&amp;$C$10))
+SUMIF(INDIRECT("'Output 8'!$H$4:$H$"&amp;$C$11),Analysis!Q22,INDIRECT("'Output 8'!$w$4:$w$"&amp;$C$11))</f>
        <v>0</v>
      </c>
      <c r="AG22">
        <f>SUMIF('Unplanned Outputs'!$E$4:$E$500,Analysis!Q22,'Unplanned Outputs'!$U$4:$U$500)</f>
        <v>0</v>
      </c>
    </row>
    <row r="23" spans="1:33" x14ac:dyDescent="0.2">
      <c r="E23" t="str">
        <f>'Output 7'!$B$4</f>
        <v>O.7</v>
      </c>
      <c r="F23" t="str">
        <f>'Output 7'!$D$5</f>
        <v>O.7.2</v>
      </c>
      <c r="G23" s="4">
        <f>'Output 7'!$K$5/'Output 7'!$F$5</f>
        <v>0</v>
      </c>
      <c r="H23" s="4">
        <f>'Output 7'!M$5/'Output 7'!$F$5</f>
        <v>0</v>
      </c>
      <c r="I23" s="4">
        <f>('Output 7'!O$5)/'Output 7'!$F$5</f>
        <v>0.35</v>
      </c>
      <c r="J23" s="4">
        <f>('Output 7'!Q$5)/'Output 7'!$F$5</f>
        <v>0.3</v>
      </c>
      <c r="K23" s="4" t="e">
        <f>('Output 1'!U$4)/'Output 1'!$F$4</f>
        <v>#VALUE!</v>
      </c>
      <c r="L23" s="33">
        <f t="shared" si="7"/>
        <v>0.3</v>
      </c>
      <c r="M23" s="4">
        <f>('Output 7'!S$6)/'Output 7'!$F$5</f>
        <v>19.350000000000001</v>
      </c>
      <c r="N23" s="4">
        <f>('Output 7'!U$5)/'Output 7'!$F$5</f>
        <v>0.35</v>
      </c>
      <c r="O23" s="33">
        <f t="shared" si="8"/>
        <v>0.64999999999999991</v>
      </c>
      <c r="Q23" s="30">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f>
        <v>0</v>
      </c>
      <c r="U23" s="30"/>
      <c r="V23" s="5">
        <f>SUMIF('Unplanned Outputs'!$E$4:$E$502,Analysis!Q23,'Unplanned Outputs'!$J$4:$J$502)</f>
        <v>0</v>
      </c>
      <c r="W23" s="5">
        <f>SUMIF('Unplanned Outputs'!$E$4:$E$502,Analysis!$Q23,'Unplanned Outputs'!$N$4:$N$502)</f>
        <v>0</v>
      </c>
      <c r="X23" s="5">
        <f>SUMIF('Unplanned Outputs'!$E$4:$E$502,Analysis!$Q23,'Unplanned Outputs'!$R$4:$R$502)</f>
        <v>0</v>
      </c>
      <c r="Y23" s="15"/>
      <c r="Z23" s="36">
        <f t="shared" ca="1" si="0"/>
        <v>0</v>
      </c>
      <c r="AA23" s="36">
        <f t="shared" si="1"/>
        <v>0</v>
      </c>
      <c r="AB23" s="50">
        <f t="shared" ca="1" si="2"/>
        <v>0</v>
      </c>
      <c r="AC23" s="61">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f>
        <v>0</v>
      </c>
      <c r="AE23">
        <f t="shared" ca="1" si="3"/>
        <v>0</v>
      </c>
      <c r="AF23">
        <f ca="1">SUMIF(INDIRECT("'Output 1'!$H$4:$H$"&amp;$C$4),Analysis!Q23,INDIRECT("'Output 1'!$w$4:$w$"&amp;$C$4))
+SUMIF(INDIRECT("'Output 2'!$H$4:$H$"&amp;$C$5),Analysis!Q23,INDIRECT("'Output 2'!$w$4:$w$"&amp;$C$5))
+SUMIF(INDIRECT("'Output 3'!$H$4:$H$"&amp;$C$6),Analysis!Q23,INDIRECT("'Output 3'!$w$4:$w$"&amp;$C$6))
+SUMIF(INDIRECT("'Output 4'!$H$4:$H$"&amp;$C$7),Analysis!Q23,INDIRECT("'Output 4'!$w$4:$w$"&amp;$C$7))
+SUMIF(INDIRECT("'Output 5'!$H$4:$H$"&amp;$C$8),Analysis!Q23,INDIRECT("'Output 5'!$w$4:$w$"&amp;$C$8))
+SUMIF(INDIRECT("'Output 6'!$H$4:$H$"&amp;$C$9),Analysis!Q23,INDIRECT("'Output 6'!$w$4:$w$"&amp;$C$9))
+SUMIF(INDIRECT("'Output 7'!$H$4:$H$"&amp;$C$10),Analysis!Q23,INDIRECT("'Output 7'!$w$4:$w$"&amp;$C$10))
+SUMIF(INDIRECT("'Output 8'!$H$4:$H$"&amp;$C$11),Analysis!Q23,INDIRECT("'Output 8'!$w$4:$w$"&amp;$C$11))</f>
        <v>0</v>
      </c>
      <c r="AG23">
        <f>SUMIF('Unplanned Outputs'!$E$4:$E$500,Analysis!Q23,'Unplanned Outputs'!$U$4:$U$500)</f>
        <v>0</v>
      </c>
    </row>
    <row r="24" spans="1:33" x14ac:dyDescent="0.2">
      <c r="F24" t="str">
        <f>'Output 7'!$D$6</f>
        <v>O.7.3</v>
      </c>
      <c r="G24" s="4" t="e">
        <f>'Output 7'!K$6/'Output 7'!$F$6</f>
        <v>#DIV/0!</v>
      </c>
      <c r="H24" s="4" t="e">
        <f>'Output 7'!M$6/'Output 7'!$F$6</f>
        <v>#DIV/0!</v>
      </c>
      <c r="I24" s="4" t="e">
        <f>('Output 7'!O$6)/'Output 7'!$F$6</f>
        <v>#DIV/0!</v>
      </c>
      <c r="J24" s="4" t="e">
        <f>('Output 7'!Q$6)/'Output 7'!$F$6</f>
        <v>#DIV/0!</v>
      </c>
      <c r="K24" s="4" t="e">
        <f>('Output 1'!U$4)/'Output 1'!$F$4</f>
        <v>#VALUE!</v>
      </c>
      <c r="L24" s="33" t="e">
        <f t="shared" si="7"/>
        <v>#DIV/0!</v>
      </c>
      <c r="M24" s="4" t="e">
        <f>('Output 7'!#REF!)/'Output 7'!$F$6</f>
        <v>#REF!</v>
      </c>
      <c r="N24" s="4" t="e">
        <f>('Output 7'!U$6)/'Output 7'!$F$6</f>
        <v>#DIV/0!</v>
      </c>
      <c r="O24" s="33" t="e">
        <f t="shared" si="8"/>
        <v>#DIV/0!</v>
      </c>
      <c r="Q24" s="30" t="s">
        <v>456</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f>
        <v>0</v>
      </c>
      <c r="U24" s="30"/>
      <c r="V24" s="5">
        <f>SUMIF('Unplanned Outputs'!$E$4:$E$502,Analysis!Q24,'Unplanned Outputs'!$J$4:$J$502)</f>
        <v>0</v>
      </c>
      <c r="W24" s="5">
        <f>SUMIF('Unplanned Outputs'!$E$4:$E$502,Analysis!$Q24,'Unplanned Outputs'!$N$4:$N$502)</f>
        <v>0</v>
      </c>
      <c r="X24" s="5">
        <f>SUMIF('Unplanned Outputs'!$E$4:$E$502,Analysis!$Q24,'Unplanned Outputs'!$R$4:$R$502)</f>
        <v>0</v>
      </c>
      <c r="Y24" s="15"/>
      <c r="Z24" s="36">
        <f t="shared" ca="1" si="0"/>
        <v>0</v>
      </c>
      <c r="AA24" s="36">
        <f t="shared" si="1"/>
        <v>0</v>
      </c>
      <c r="AB24" s="50">
        <f t="shared" ca="1" si="2"/>
        <v>0</v>
      </c>
      <c r="AC24" s="61">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f>
        <v>0</v>
      </c>
      <c r="AE24">
        <f t="shared" ca="1" si="3"/>
        <v>0</v>
      </c>
      <c r="AF24">
        <f ca="1">SUMIF(INDIRECT("'Output 1'!$H$4:$H$"&amp;$C$4),Analysis!Q24,INDIRECT("'Output 1'!$w$4:$w$"&amp;$C$4))
+SUMIF(INDIRECT("'Output 2'!$H$4:$H$"&amp;$C$5),Analysis!Q24,INDIRECT("'Output 2'!$w$4:$w$"&amp;$C$5))
+SUMIF(INDIRECT("'Output 3'!$H$4:$H$"&amp;$C$6),Analysis!Q24,INDIRECT("'Output 3'!$w$4:$w$"&amp;$C$6))
+SUMIF(INDIRECT("'Output 4'!$H$4:$H$"&amp;$C$7),Analysis!Q24,INDIRECT("'Output 4'!$w$4:$w$"&amp;$C$7))
+SUMIF(INDIRECT("'Output 5'!$H$4:$H$"&amp;$C$8),Analysis!Q24,INDIRECT("'Output 5'!$w$4:$w$"&amp;$C$8))
+SUMIF(INDIRECT("'Output 6'!$H$4:$H$"&amp;$C$9),Analysis!Q24,INDIRECT("'Output 6'!$w$4:$w$"&amp;$C$9))
+SUMIF(INDIRECT("'Output 7'!$H$4:$H$"&amp;$C$10),Analysis!Q24,INDIRECT("'Output 7'!$w$4:$w$"&amp;$C$10))
+SUMIF(INDIRECT("'Output 8'!$H$4:$H$"&amp;$C$11),Analysis!Q24,INDIRECT("'Output 8'!$w$4:$w$"&amp;$C$11))</f>
        <v>0</v>
      </c>
      <c r="AG24">
        <f>SUMIF('Unplanned Outputs'!$E$4:$E$500,Analysis!Q24,'Unplanned Outputs'!$U$4:$U$500)</f>
        <v>0</v>
      </c>
    </row>
    <row r="25" spans="1:33" x14ac:dyDescent="0.2">
      <c r="F25" t="e">
        <f>'Output 7'!#REF!</f>
        <v>#REF!</v>
      </c>
      <c r="G25" s="4" t="e">
        <f>'Output 7'!#REF!/'Output 7'!#REF!</f>
        <v>#REF!</v>
      </c>
      <c r="H25" s="4" t="e">
        <f>'Output 7'!#REF!/'Output 7'!#REF!</f>
        <v>#REF!</v>
      </c>
      <c r="I25" s="4" t="e">
        <f>('Output 7'!#REF!)/'Output 7'!#REF!</f>
        <v>#REF!</v>
      </c>
      <c r="J25" s="4" t="e">
        <f>('Output 7'!#REF!)/'Output 7'!#REF!</f>
        <v>#REF!</v>
      </c>
      <c r="K25" s="4" t="e">
        <f>('Output 1'!U$4)/'Output 1'!$F$4</f>
        <v>#VALUE!</v>
      </c>
      <c r="L25" s="33" t="e">
        <f t="shared" si="7"/>
        <v>#REF!</v>
      </c>
      <c r="M25" s="4" t="e">
        <f>('Output 7'!#REF!)/'Output 7'!#REF!</f>
        <v>#REF!</v>
      </c>
      <c r="N25" s="4" t="e">
        <f>('Output 7'!#REF!)/'Output 7'!#REF!</f>
        <v>#REF!</v>
      </c>
      <c r="O25" s="33" t="e">
        <f t="shared" si="8"/>
        <v>#REF!</v>
      </c>
      <c r="Q25" s="30" t="s">
        <v>457</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f>
        <v>0</v>
      </c>
      <c r="U25" s="30"/>
      <c r="V25" s="5">
        <f>SUMIF('Unplanned Outputs'!$E$4:$E$502,Analysis!Q25,'Unplanned Outputs'!$J$4:$J$502)</f>
        <v>0</v>
      </c>
      <c r="W25" s="5">
        <f>SUMIF('Unplanned Outputs'!$E$4:$E$502,Analysis!$Q25,'Unplanned Outputs'!$N$4:$N$502)</f>
        <v>0</v>
      </c>
      <c r="X25" s="5">
        <f>SUMIF('Unplanned Outputs'!$E$4:$E$502,Analysis!$Q25,'Unplanned Outputs'!$R$4:$R$502)</f>
        <v>0</v>
      </c>
      <c r="Y25" s="15"/>
      <c r="Z25" s="36">
        <f t="shared" ca="1" si="0"/>
        <v>0</v>
      </c>
      <c r="AA25" s="36">
        <f t="shared" si="1"/>
        <v>0</v>
      </c>
      <c r="AB25" s="50">
        <f t="shared" ca="1" si="2"/>
        <v>0</v>
      </c>
      <c r="AC25" s="61">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f>
        <v>0</v>
      </c>
      <c r="AE25">
        <f t="shared" ca="1" si="3"/>
        <v>0</v>
      </c>
      <c r="AF25">
        <f ca="1">SUMIF(INDIRECT("'Output 1'!$H$4:$H$"&amp;$C$4),Analysis!Q25,INDIRECT("'Output 1'!$w$4:$w$"&amp;$C$4))
+SUMIF(INDIRECT("'Output 2'!$H$4:$H$"&amp;$C$5),Analysis!Q25,INDIRECT("'Output 2'!$w$4:$w$"&amp;$C$5))
+SUMIF(INDIRECT("'Output 3'!$H$4:$H$"&amp;$C$6),Analysis!Q25,INDIRECT("'Output 3'!$w$4:$w$"&amp;$C$6))
+SUMIF(INDIRECT("'Output 4'!$H$4:$H$"&amp;$C$7),Analysis!Q25,INDIRECT("'Output 4'!$w$4:$w$"&amp;$C$7))
+SUMIF(INDIRECT("'Output 5'!$H$4:$H$"&amp;$C$8),Analysis!Q25,INDIRECT("'Output 5'!$w$4:$w$"&amp;$C$8))
+SUMIF(INDIRECT("'Output 6'!$H$4:$H$"&amp;$C$9),Analysis!Q25,INDIRECT("'Output 6'!$w$4:$w$"&amp;$C$9))
+SUMIF(INDIRECT("'Output 7'!$H$4:$H$"&amp;$C$10),Analysis!Q25,INDIRECT("'Output 7'!$w$4:$w$"&amp;$C$10))
+SUMIF(INDIRECT("'Output 8'!$H$4:$H$"&amp;$C$11),Analysis!Q25,INDIRECT("'Output 8'!$w$4:$w$"&amp;$C$11))</f>
        <v>0</v>
      </c>
      <c r="AG25">
        <f>SUMIF('Unplanned Outputs'!$E$4:$E$500,Analysis!Q25,'Unplanned Outputs'!$U$4:$U$500)</f>
        <v>0</v>
      </c>
    </row>
    <row r="26" spans="1:33" x14ac:dyDescent="0.2">
      <c r="E26" t="str">
        <f>'Output 8'!$B$4</f>
        <v>O.8</v>
      </c>
      <c r="F26" t="str">
        <f>'Output 2'!$D$4</f>
        <v>O.2.1</v>
      </c>
      <c r="G26" s="4" t="e">
        <f>'Output 8'!$K$4/'Output 8'!$F$4</f>
        <v>#DIV/0!</v>
      </c>
      <c r="H26" s="4" t="e">
        <f>'Output 8'!M$4/'Output 8'!$F$4</f>
        <v>#DIV/0!</v>
      </c>
      <c r="I26" s="4" t="e">
        <f>('Output 8'!O$4)/'Output 8'!$F$4</f>
        <v>#DIV/0!</v>
      </c>
      <c r="J26" s="4" t="e">
        <f>('Output 8'!Q$4)/'Output 8'!$F$4</f>
        <v>#DIV/0!</v>
      </c>
      <c r="K26" s="4" t="e">
        <f>('Output 1'!U$4)/'Output 1'!$F$4</f>
        <v>#VALUE!</v>
      </c>
      <c r="L26" s="33" t="e">
        <f t="shared" si="7"/>
        <v>#DIV/0!</v>
      </c>
      <c r="M26" s="4" t="e">
        <f>(#REF!)/#REF!</f>
        <v>#REF!</v>
      </c>
      <c r="N26" s="4" t="e">
        <f>(#REF!)/#REF!</f>
        <v>#REF!</v>
      </c>
      <c r="O26" s="33" t="e">
        <f>#REF!+N26</f>
        <v>#REF!</v>
      </c>
      <c r="Q26" s="30" t="s">
        <v>458</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f>
        <v>0</v>
      </c>
      <c r="U26" s="30"/>
      <c r="V26" s="5">
        <f>SUMIF('Unplanned Outputs'!$E$4:$E$502,Analysis!Q26,'Unplanned Outputs'!$J$4:$J$502)</f>
        <v>0</v>
      </c>
      <c r="W26" s="5">
        <f>SUMIF('Unplanned Outputs'!$E$4:$E$502,Analysis!$Q26,'Unplanned Outputs'!$N$4:$N$502)</f>
        <v>0</v>
      </c>
      <c r="X26" s="5">
        <f>SUMIF('Unplanned Outputs'!$E$4:$E$502,Analysis!$Q26,'Unplanned Outputs'!$R$4:$R$502)</f>
        <v>0</v>
      </c>
      <c r="Y26" s="15"/>
      <c r="Z26" s="36">
        <f t="shared" ca="1" si="0"/>
        <v>0</v>
      </c>
      <c r="AA26" s="36">
        <f t="shared" si="1"/>
        <v>0</v>
      </c>
      <c r="AB26" s="50">
        <f t="shared" ca="1" si="2"/>
        <v>0</v>
      </c>
      <c r="AC26" s="61">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f>
        <v>0</v>
      </c>
      <c r="AE26">
        <f t="shared" ca="1" si="3"/>
        <v>0</v>
      </c>
      <c r="AF26">
        <f ca="1">SUMIF(INDIRECT("'Output 1'!$H$4:$H$"&amp;$C$4),Analysis!Q26,INDIRECT("'Output 1'!$w$4:$w$"&amp;$C$4))
+SUMIF(INDIRECT("'Output 2'!$H$4:$H$"&amp;$C$5),Analysis!Q26,INDIRECT("'Output 2'!$w$4:$w$"&amp;$C$5))
+SUMIF(INDIRECT("'Output 3'!$H$4:$H$"&amp;$C$6),Analysis!Q26,INDIRECT("'Output 3'!$w$4:$w$"&amp;$C$6))
+SUMIF(INDIRECT("'Output 4'!$H$4:$H$"&amp;$C$7),Analysis!Q26,INDIRECT("'Output 4'!$w$4:$w$"&amp;$C$7))
+SUMIF(INDIRECT("'Output 5'!$H$4:$H$"&amp;$C$8),Analysis!Q26,INDIRECT("'Output 5'!$w$4:$w$"&amp;$C$8))
+SUMIF(INDIRECT("'Output 6'!$H$4:$H$"&amp;$C$9),Analysis!Q26,INDIRECT("'Output 6'!$w$4:$w$"&amp;$C$9))
+SUMIF(INDIRECT("'Output 7'!$H$4:$H$"&amp;$C$10),Analysis!Q26,INDIRECT("'Output 7'!$w$4:$w$"&amp;$C$10))
+SUMIF(INDIRECT("'Output 8'!$H$4:$H$"&amp;$C$11),Analysis!Q26,INDIRECT("'Output 8'!$w$4:$w$"&amp;$C$11))</f>
        <v>0</v>
      </c>
      <c r="AG26">
        <f>SUMIF('Unplanned Outputs'!$E$4:$E$500,Analysis!Q26,'Unplanned Outputs'!$U$4:$U$500)</f>
        <v>0</v>
      </c>
    </row>
    <row r="27" spans="1:33" x14ac:dyDescent="0.2">
      <c r="F27" t="str">
        <f>'Output 2'!$D$5</f>
        <v>O.2.2</v>
      </c>
      <c r="G27" s="4" t="e">
        <f>'Output 8'!#REF!/'Output 8'!#REF!</f>
        <v>#REF!</v>
      </c>
      <c r="H27" s="4" t="e">
        <f>'Output 8'!#REF!/'Output 8'!#REF!</f>
        <v>#REF!</v>
      </c>
      <c r="I27" s="4" t="e">
        <f>('Output 8'!#REF!)/'Output 8'!#REF!</f>
        <v>#REF!</v>
      </c>
      <c r="J27" s="4" t="e">
        <f>('Output 8'!#REF!)/'Output 8'!#REF!</f>
        <v>#REF!</v>
      </c>
      <c r="K27" s="4" t="e">
        <f>('Output 1'!U$4)/'Output 1'!$F$4</f>
        <v>#VALUE!</v>
      </c>
      <c r="L27" s="33" t="e">
        <f t="shared" si="7"/>
        <v>#REF!</v>
      </c>
      <c r="M27" s="4" t="e">
        <f>(#REF!)/#REF!</f>
        <v>#REF!</v>
      </c>
      <c r="N27" s="4" t="e">
        <f>(#REF!)/#REF!</f>
        <v>#REF!</v>
      </c>
      <c r="O27" s="33" t="e">
        <f>#REF!+N27</f>
        <v>#REF!</v>
      </c>
      <c r="Q27" s="30">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f>
        <v>0</v>
      </c>
      <c r="U27" s="30"/>
      <c r="V27" s="5">
        <f>SUMIF('Unplanned Outputs'!$E$4:$E$502,Analysis!Q27,'Unplanned Outputs'!$J$4:$J$502)</f>
        <v>0</v>
      </c>
      <c r="W27" s="5">
        <f>SUMIF('Unplanned Outputs'!$E$4:$E$502,Analysis!$Q27,'Unplanned Outputs'!$N$4:$N$502)</f>
        <v>0</v>
      </c>
      <c r="X27" s="5">
        <f>SUMIF('Unplanned Outputs'!$E$4:$E$502,Analysis!$Q27,'Unplanned Outputs'!$R$4:$R$502)</f>
        <v>0</v>
      </c>
      <c r="Y27" s="15"/>
      <c r="Z27" s="36">
        <f t="shared" ca="1" si="0"/>
        <v>0</v>
      </c>
      <c r="AA27" s="36">
        <f t="shared" si="1"/>
        <v>0</v>
      </c>
      <c r="AB27" s="50">
        <f t="shared" ca="1" si="2"/>
        <v>0</v>
      </c>
      <c r="AC27" s="61">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f>
        <v>0</v>
      </c>
      <c r="AE27">
        <f t="shared" ca="1" si="3"/>
        <v>0</v>
      </c>
      <c r="AF27">
        <f ca="1">SUMIF(INDIRECT("'Output 1'!$H$4:$H$"&amp;$C$4),Analysis!Q27,INDIRECT("'Output 1'!$w$4:$w$"&amp;$C$4))
+SUMIF(INDIRECT("'Output 2'!$H$4:$H$"&amp;$C$5),Analysis!Q27,INDIRECT("'Output 2'!$w$4:$w$"&amp;$C$5))
+SUMIF(INDIRECT("'Output 3'!$H$4:$H$"&amp;$C$6),Analysis!Q27,INDIRECT("'Output 3'!$w$4:$w$"&amp;$C$6))
+SUMIF(INDIRECT("'Output 4'!$H$4:$H$"&amp;$C$7),Analysis!Q27,INDIRECT("'Output 4'!$w$4:$w$"&amp;$C$7))
+SUMIF(INDIRECT("'Output 5'!$H$4:$H$"&amp;$C$8),Analysis!Q27,INDIRECT("'Output 5'!$w$4:$w$"&amp;$C$8))
+SUMIF(INDIRECT("'Output 6'!$H$4:$H$"&amp;$C$9),Analysis!Q27,INDIRECT("'Output 6'!$w$4:$w$"&amp;$C$9))
+SUMIF(INDIRECT("'Output 7'!$H$4:$H$"&amp;$C$10),Analysis!Q27,INDIRECT("'Output 7'!$w$4:$w$"&amp;$C$10))
+SUMIF(INDIRECT("'Output 8'!$H$4:$H$"&amp;$C$11),Analysis!Q27,INDIRECT("'Output 8'!$w$4:$w$"&amp;$C$11))</f>
        <v>0</v>
      </c>
      <c r="AG27">
        <f>SUMIF('Unplanned Outputs'!$E$4:$E$500,Analysis!Q27,'Unplanned Outputs'!$U$4:$U$500)</f>
        <v>0</v>
      </c>
    </row>
    <row r="28" spans="1:33" x14ac:dyDescent="0.2">
      <c r="F28" t="str">
        <f>'Output 2'!$D$6</f>
        <v>O.2.3</v>
      </c>
      <c r="G28" s="4" t="e">
        <f>'Output 8'!K$5/'Output 8'!$F$5</f>
        <v>#DIV/0!</v>
      </c>
      <c r="H28" s="4" t="e">
        <f>'Output 8'!M$5/'Output 8'!$F$5</f>
        <v>#DIV/0!</v>
      </c>
      <c r="I28" s="4" t="e">
        <f>('Output 8'!O$5)/'Output 8'!$F$5</f>
        <v>#DIV/0!</v>
      </c>
      <c r="J28" s="4" t="e">
        <f>('Output 8'!Q$5)/'Output 8'!$F$5</f>
        <v>#DIV/0!</v>
      </c>
      <c r="K28" s="4" t="e">
        <f>('Output 1'!U$4)/'Output 1'!$F$4</f>
        <v>#VALUE!</v>
      </c>
      <c r="L28" s="33" t="e">
        <f t="shared" si="7"/>
        <v>#DIV/0!</v>
      </c>
      <c r="M28" s="4" t="e">
        <f>(#REF!)/#REF!</f>
        <v>#REF!</v>
      </c>
      <c r="N28" s="4" t="e">
        <f>(#REF!)/#REF!</f>
        <v>#REF!</v>
      </c>
      <c r="O28" s="33" t="e">
        <f>#REF!+N28</f>
        <v>#REF!</v>
      </c>
      <c r="Q28" s="30" t="s">
        <v>459</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f>
        <v>0</v>
      </c>
      <c r="U28" s="30"/>
      <c r="V28" s="5">
        <f>SUMIF('Unplanned Outputs'!$E$4:$E$502,Analysis!Q28,'Unplanned Outputs'!$J$4:$J$502)</f>
        <v>0</v>
      </c>
      <c r="W28" s="5">
        <f>SUMIF('Unplanned Outputs'!$E$4:$E$502,Analysis!$Q28,'Unplanned Outputs'!$N$4:$N$502)</f>
        <v>0</v>
      </c>
      <c r="X28" s="5">
        <f>SUMIF('Unplanned Outputs'!$E$4:$E$502,Analysis!$Q28,'Unplanned Outputs'!$R$4:$R$502)</f>
        <v>0</v>
      </c>
      <c r="Y28" s="15"/>
      <c r="Z28" s="36">
        <f t="shared" ca="1" si="0"/>
        <v>0</v>
      </c>
      <c r="AA28" s="36">
        <f t="shared" si="1"/>
        <v>0</v>
      </c>
      <c r="AB28" s="50">
        <f t="shared" ca="1" si="2"/>
        <v>0</v>
      </c>
      <c r="AC28" s="61">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f>
        <v>0</v>
      </c>
      <c r="AE28">
        <f t="shared" ca="1" si="3"/>
        <v>0</v>
      </c>
      <c r="AF28">
        <f ca="1">SUMIF(INDIRECT("'Output 1'!$H$4:$H$"&amp;$C$4),Analysis!Q28,INDIRECT("'Output 1'!$w$4:$w$"&amp;$C$4))
+SUMIF(INDIRECT("'Output 2'!$H$4:$H$"&amp;$C$5),Analysis!Q28,INDIRECT("'Output 2'!$w$4:$w$"&amp;$C$5))
+SUMIF(INDIRECT("'Output 3'!$H$4:$H$"&amp;$C$6),Analysis!Q28,INDIRECT("'Output 3'!$w$4:$w$"&amp;$C$6))
+SUMIF(INDIRECT("'Output 4'!$H$4:$H$"&amp;$C$7),Analysis!Q28,INDIRECT("'Output 4'!$w$4:$w$"&amp;$C$7))
+SUMIF(INDIRECT("'Output 5'!$H$4:$H$"&amp;$C$8),Analysis!Q28,INDIRECT("'Output 5'!$w$4:$w$"&amp;$C$8))
+SUMIF(INDIRECT("'Output 6'!$H$4:$H$"&amp;$C$9),Analysis!Q28,INDIRECT("'Output 6'!$w$4:$w$"&amp;$C$9))
+SUMIF(INDIRECT("'Output 7'!$H$4:$H$"&amp;$C$10),Analysis!Q28,INDIRECT("'Output 7'!$w$4:$w$"&amp;$C$10))
+SUMIF(INDIRECT("'Output 8'!$H$4:$H$"&amp;$C$11),Analysis!Q28,INDIRECT("'Output 8'!$w$4:$w$"&amp;$C$11))</f>
        <v>0</v>
      </c>
      <c r="AG28">
        <f>SUMIF('Unplanned Outputs'!$E$4:$E$500,Analysis!Q28,'Unplanned Outputs'!$U$4:$U$500)</f>
        <v>0</v>
      </c>
    </row>
    <row r="29" spans="1:33" x14ac:dyDescent="0.2">
      <c r="G29" s="4"/>
      <c r="H29" s="4"/>
      <c r="I29" s="4"/>
      <c r="J29" s="4"/>
      <c r="K29" s="4"/>
      <c r="L29" s="33"/>
      <c r="M29" s="4" t="e">
        <f>('Output 8'!S$4)/'Output 8'!$F$4</f>
        <v>#DIV/0!</v>
      </c>
      <c r="N29" s="4" t="e">
        <f>('Output 8'!U$4)/'Output 8'!$F$4</f>
        <v>#DIV/0!</v>
      </c>
      <c r="O29" s="33" t="e">
        <f t="shared" ref="O29:O34" si="9">L26+N29</f>
        <v>#DIV/0!</v>
      </c>
      <c r="Q29" s="30" t="s">
        <v>460</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f>
        <v>0</v>
      </c>
      <c r="U29" s="30"/>
      <c r="V29" s="5">
        <f>SUMIF('Unplanned Outputs'!$E$4:$E$502,Analysis!Q29,'Unplanned Outputs'!$J$4:$J$502)</f>
        <v>0</v>
      </c>
      <c r="W29" s="5">
        <f>SUMIF('Unplanned Outputs'!$E$4:$E$502,Analysis!$Q29,'Unplanned Outputs'!$N$4:$N$502)</f>
        <v>0</v>
      </c>
      <c r="X29" s="5">
        <f>SUMIF('Unplanned Outputs'!$E$4:$E$502,Analysis!$Q29,'Unplanned Outputs'!$R$4:$R$502)</f>
        <v>0</v>
      </c>
      <c r="Y29" s="15"/>
      <c r="Z29" s="36">
        <f t="shared" ca="1" si="0"/>
        <v>0</v>
      </c>
      <c r="AA29" s="36">
        <f t="shared" si="1"/>
        <v>0</v>
      </c>
      <c r="AB29" s="50">
        <f t="shared" ca="1" si="2"/>
        <v>0</v>
      </c>
      <c r="AC29" s="61">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f>
        <v>0</v>
      </c>
      <c r="AE29">
        <f t="shared" ca="1" si="3"/>
        <v>0</v>
      </c>
      <c r="AF29">
        <f ca="1">SUMIF(INDIRECT("'Output 1'!$H$4:$H$"&amp;$C$4),Analysis!Q29,INDIRECT("'Output 1'!$w$4:$w$"&amp;$C$4))
+SUMIF(INDIRECT("'Output 2'!$H$4:$H$"&amp;$C$5),Analysis!Q29,INDIRECT("'Output 2'!$w$4:$w$"&amp;$C$5))
+SUMIF(INDIRECT("'Output 3'!$H$4:$H$"&amp;$C$6),Analysis!Q29,INDIRECT("'Output 3'!$w$4:$w$"&amp;$C$6))
+SUMIF(INDIRECT("'Output 4'!$H$4:$H$"&amp;$C$7),Analysis!Q29,INDIRECT("'Output 4'!$w$4:$w$"&amp;$C$7))
+SUMIF(INDIRECT("'Output 5'!$H$4:$H$"&amp;$C$8),Analysis!Q29,INDIRECT("'Output 5'!$w$4:$w$"&amp;$C$8))
+SUMIF(INDIRECT("'Output 6'!$H$4:$H$"&amp;$C$9),Analysis!Q29,INDIRECT("'Output 6'!$w$4:$w$"&amp;$C$9))
+SUMIF(INDIRECT("'Output 7'!$H$4:$H$"&amp;$C$10),Analysis!Q29,INDIRECT("'Output 7'!$w$4:$w$"&amp;$C$10))
+SUMIF(INDIRECT("'Output 8'!$H$4:$H$"&amp;$C$11),Analysis!Q29,INDIRECT("'Output 8'!$w$4:$w$"&amp;$C$11))</f>
        <v>0</v>
      </c>
      <c r="AG29">
        <f>SUMIF('Unplanned Outputs'!$E$4:$E$500,Analysis!Q29,'Unplanned Outputs'!$U$4:$U$500)</f>
        <v>0</v>
      </c>
    </row>
    <row r="30" spans="1:33" x14ac:dyDescent="0.2">
      <c r="G30" s="4"/>
      <c r="H30" s="4"/>
      <c r="I30" s="4"/>
      <c r="J30" s="4"/>
      <c r="K30" s="4"/>
      <c r="L30" s="33"/>
      <c r="M30" s="4" t="e">
        <f>('Output 8'!#REF!)/'Output 8'!#REF!</f>
        <v>#REF!</v>
      </c>
      <c r="N30" s="4" t="e">
        <f>('Output 8'!#REF!)/'Output 8'!#REF!</f>
        <v>#REF!</v>
      </c>
      <c r="O30" s="33" t="e">
        <f t="shared" si="9"/>
        <v>#REF!</v>
      </c>
      <c r="Q30" s="30" t="s">
        <v>461</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f>
        <v>0</v>
      </c>
      <c r="U30" s="30"/>
      <c r="V30" s="5">
        <f>SUMIF('Unplanned Outputs'!$E$4:$E$502,Analysis!Q30,'Unplanned Outputs'!$J$4:$J$502)</f>
        <v>0</v>
      </c>
      <c r="W30" s="5">
        <f>SUMIF('Unplanned Outputs'!$E$4:$E$502,Analysis!$Q30,'Unplanned Outputs'!$N$4:$N$502)</f>
        <v>0</v>
      </c>
      <c r="X30" s="5">
        <f>SUMIF('Unplanned Outputs'!$E$4:$E$502,Analysis!$Q30,'Unplanned Outputs'!$R$4:$R$502)</f>
        <v>0</v>
      </c>
      <c r="Y30" s="15"/>
      <c r="Z30" s="36">
        <f t="shared" ca="1" si="0"/>
        <v>0</v>
      </c>
      <c r="AA30" s="36">
        <f t="shared" si="1"/>
        <v>0</v>
      </c>
      <c r="AB30" s="50">
        <f t="shared" ca="1" si="2"/>
        <v>0</v>
      </c>
      <c r="AC30" s="61">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f>
        <v>0</v>
      </c>
      <c r="AE30">
        <f t="shared" ca="1" si="3"/>
        <v>0</v>
      </c>
      <c r="AF30">
        <f ca="1">SUMIF(INDIRECT("'Output 1'!$H$4:$H$"&amp;$C$4),Analysis!Q30,INDIRECT("'Output 1'!$w$4:$w$"&amp;$C$4))
+SUMIF(INDIRECT("'Output 2'!$H$4:$H$"&amp;$C$5),Analysis!Q30,INDIRECT("'Output 2'!$w$4:$w$"&amp;$C$5))
+SUMIF(INDIRECT("'Output 3'!$H$4:$H$"&amp;$C$6),Analysis!Q30,INDIRECT("'Output 3'!$w$4:$w$"&amp;$C$6))
+SUMIF(INDIRECT("'Output 4'!$H$4:$H$"&amp;$C$7),Analysis!Q30,INDIRECT("'Output 4'!$w$4:$w$"&amp;$C$7))
+SUMIF(INDIRECT("'Output 5'!$H$4:$H$"&amp;$C$8),Analysis!Q30,INDIRECT("'Output 5'!$w$4:$w$"&amp;$C$8))
+SUMIF(INDIRECT("'Output 6'!$H$4:$H$"&amp;$C$9),Analysis!Q30,INDIRECT("'Output 6'!$w$4:$w$"&amp;$C$9))
+SUMIF(INDIRECT("'Output 7'!$H$4:$H$"&amp;$C$10),Analysis!Q30,INDIRECT("'Output 7'!$w$4:$w$"&amp;$C$10))
+SUMIF(INDIRECT("'Output 8'!$H$4:$H$"&amp;$C$11),Analysis!Q30,INDIRECT("'Output 8'!$w$4:$w$"&amp;$C$11))</f>
        <v>0</v>
      </c>
      <c r="AG30">
        <f>SUMIF('Unplanned Outputs'!$E$4:$E$500,Analysis!Q30,'Unplanned Outputs'!$U$4:$U$500)</f>
        <v>0</v>
      </c>
    </row>
    <row r="31" spans="1:33" x14ac:dyDescent="0.2">
      <c r="G31" s="4"/>
      <c r="H31" s="4"/>
      <c r="I31" s="4"/>
      <c r="J31" s="4"/>
      <c r="K31" s="4"/>
      <c r="L31" s="33"/>
      <c r="M31" s="4" t="e">
        <f>('Output 8'!S$5)/'Output 8'!$F$5</f>
        <v>#DIV/0!</v>
      </c>
      <c r="N31" s="4" t="e">
        <f>('Output 8'!U$5)/'Output 8'!$F$5</f>
        <v>#DIV/0!</v>
      </c>
      <c r="O31" s="33" t="e">
        <f t="shared" si="9"/>
        <v>#DIV/0!</v>
      </c>
      <c r="Q31" s="30">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f>
        <v>0</v>
      </c>
      <c r="U31" s="30"/>
      <c r="V31" s="5">
        <f>SUMIF('Unplanned Outputs'!$E$4:$E$502,Analysis!Q31,'Unplanned Outputs'!$J$4:$J$502)</f>
        <v>0</v>
      </c>
      <c r="W31" s="5">
        <f>SUMIF('Unplanned Outputs'!$E$4:$E$502,Analysis!$Q31,'Unplanned Outputs'!$N$4:$N$502)</f>
        <v>0</v>
      </c>
      <c r="X31" s="5">
        <f>SUMIF('Unplanned Outputs'!$E$4:$E$502,Analysis!$Q31,'Unplanned Outputs'!$R$4:$R$502)</f>
        <v>0</v>
      </c>
      <c r="Y31" s="15"/>
      <c r="Z31" s="36">
        <f t="shared" ca="1" si="0"/>
        <v>0</v>
      </c>
      <c r="AA31" s="36">
        <f t="shared" si="1"/>
        <v>0</v>
      </c>
      <c r="AB31" s="50">
        <f t="shared" ca="1" si="2"/>
        <v>0</v>
      </c>
      <c r="AC31" s="61">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f>
        <v>0</v>
      </c>
      <c r="AE31">
        <f t="shared" ca="1" si="3"/>
        <v>0</v>
      </c>
      <c r="AF31">
        <f ca="1">SUMIF(INDIRECT("'Output 1'!$H$4:$H$"&amp;$C$4),Analysis!Q31,INDIRECT("'Output 1'!$w$4:$w$"&amp;$C$4))
+SUMIF(INDIRECT("'Output 2'!$H$4:$H$"&amp;$C$5),Analysis!Q31,INDIRECT("'Output 2'!$w$4:$w$"&amp;$C$5))
+SUMIF(INDIRECT("'Output 3'!$H$4:$H$"&amp;$C$6),Analysis!Q31,INDIRECT("'Output 3'!$w$4:$w$"&amp;$C$6))
+SUMIF(INDIRECT("'Output 4'!$H$4:$H$"&amp;$C$7),Analysis!Q31,INDIRECT("'Output 4'!$w$4:$w$"&amp;$C$7))
+SUMIF(INDIRECT("'Output 5'!$H$4:$H$"&amp;$C$8),Analysis!Q31,INDIRECT("'Output 5'!$w$4:$w$"&amp;$C$8))
+SUMIF(INDIRECT("'Output 6'!$H$4:$H$"&amp;$C$9),Analysis!Q31,INDIRECT("'Output 6'!$w$4:$w$"&amp;$C$9))
+SUMIF(INDIRECT("'Output 7'!$H$4:$H$"&amp;$C$10),Analysis!Q31,INDIRECT("'Output 7'!$w$4:$w$"&amp;$C$10))
+SUMIF(INDIRECT("'Output 8'!$H$4:$H$"&amp;$C$11),Analysis!Q31,INDIRECT("'Output 8'!$w$4:$w$"&amp;$C$11))</f>
        <v>0</v>
      </c>
      <c r="AG31">
        <f>SUMIF('Unplanned Outputs'!$E$4:$E$500,Analysis!Q31,'Unplanned Outputs'!$U$4:$U$500)</f>
        <v>0</v>
      </c>
    </row>
    <row r="32" spans="1:33" x14ac:dyDescent="0.2">
      <c r="G32" s="4"/>
      <c r="H32" s="4"/>
      <c r="I32" s="4"/>
      <c r="J32" s="4"/>
      <c r="K32" s="4"/>
      <c r="L32" s="33"/>
      <c r="M32" s="4" t="e">
        <f>(#REF!)/#REF!</f>
        <v>#REF!</v>
      </c>
      <c r="N32" s="4" t="e">
        <f>(#REF!)/#REF!</f>
        <v>#REF!</v>
      </c>
      <c r="O32" s="33" t="e">
        <f t="shared" si="9"/>
        <v>#REF!</v>
      </c>
      <c r="Q32" s="30" t="s">
        <v>462</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f>
        <v>0</v>
      </c>
      <c r="U32" s="30"/>
      <c r="V32" s="5">
        <f>SUMIF('Unplanned Outputs'!$E$4:$E$502,Analysis!Q32,'Unplanned Outputs'!$J$4:$J$502)</f>
        <v>0</v>
      </c>
      <c r="W32" s="5">
        <f>SUMIF('Unplanned Outputs'!$E$4:$E$502,Analysis!$Q32,'Unplanned Outputs'!$N$4:$N$502)</f>
        <v>0</v>
      </c>
      <c r="X32" s="5">
        <f>SUMIF('Unplanned Outputs'!$E$4:$E$502,Analysis!$Q32,'Unplanned Outputs'!$R$4:$R$502)</f>
        <v>0</v>
      </c>
      <c r="Y32" s="15"/>
      <c r="Z32" s="36">
        <f t="shared" ca="1" si="0"/>
        <v>0</v>
      </c>
      <c r="AA32" s="36">
        <f t="shared" si="1"/>
        <v>0</v>
      </c>
      <c r="AB32" s="50">
        <f t="shared" ca="1" si="2"/>
        <v>0</v>
      </c>
      <c r="AC32" s="61">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f>
        <v>0</v>
      </c>
      <c r="AE32">
        <f t="shared" ca="1" si="3"/>
        <v>0</v>
      </c>
      <c r="AF32">
        <f ca="1">SUMIF(INDIRECT("'Output 1'!$H$4:$H$"&amp;$C$4),Analysis!Q32,INDIRECT("'Output 1'!$w$4:$w$"&amp;$C$4))
+SUMIF(INDIRECT("'Output 2'!$H$4:$H$"&amp;$C$5),Analysis!Q32,INDIRECT("'Output 2'!$w$4:$w$"&amp;$C$5))
+SUMIF(INDIRECT("'Output 3'!$H$4:$H$"&amp;$C$6),Analysis!Q32,INDIRECT("'Output 3'!$w$4:$w$"&amp;$C$6))
+SUMIF(INDIRECT("'Output 4'!$H$4:$H$"&amp;$C$7),Analysis!Q32,INDIRECT("'Output 4'!$w$4:$w$"&amp;$C$7))
+SUMIF(INDIRECT("'Output 5'!$H$4:$H$"&amp;$C$8),Analysis!Q32,INDIRECT("'Output 5'!$w$4:$w$"&amp;$C$8))
+SUMIF(INDIRECT("'Output 6'!$H$4:$H$"&amp;$C$9),Analysis!Q32,INDIRECT("'Output 6'!$w$4:$w$"&amp;$C$9))
+SUMIF(INDIRECT("'Output 7'!$H$4:$H$"&amp;$C$10),Analysis!Q32,INDIRECT("'Output 7'!$w$4:$w$"&amp;$C$10))
+SUMIF(INDIRECT("'Output 8'!$H$4:$H$"&amp;$C$11),Analysis!Q32,INDIRECT("'Output 8'!$w$4:$w$"&amp;$C$11))</f>
        <v>0</v>
      </c>
      <c r="AG32">
        <f>SUMIF('Unplanned Outputs'!$E$4:$E$500,Analysis!Q32,'Unplanned Outputs'!$U$4:$U$500)</f>
        <v>0</v>
      </c>
    </row>
    <row r="33" spans="7:33" x14ac:dyDescent="0.2">
      <c r="G33" s="4"/>
      <c r="H33" s="4"/>
      <c r="I33" s="4"/>
      <c r="J33" s="4"/>
      <c r="K33" s="4"/>
      <c r="L33" s="33"/>
      <c r="M33" s="4" t="e">
        <f>(#REF!)/#REF!</f>
        <v>#REF!</v>
      </c>
      <c r="N33" s="4" t="e">
        <f>(#REF!)/#REF!</f>
        <v>#REF!</v>
      </c>
      <c r="O33" s="33" t="e">
        <f t="shared" si="9"/>
        <v>#REF!</v>
      </c>
      <c r="Q33" s="30" t="s">
        <v>463</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f>
        <v>0</v>
      </c>
      <c r="U33" s="30"/>
      <c r="V33" s="5">
        <f>SUMIF('Unplanned Outputs'!$E$4:$E$502,Analysis!Q33,'Unplanned Outputs'!$J$4:$J$502)</f>
        <v>0</v>
      </c>
      <c r="W33" s="5">
        <f>SUMIF('Unplanned Outputs'!$E$4:$E$502,Analysis!$Q33,'Unplanned Outputs'!$N$4:$N$502)</f>
        <v>0</v>
      </c>
      <c r="X33" s="5">
        <f>SUMIF('Unplanned Outputs'!$E$4:$E$502,Analysis!$Q33,'Unplanned Outputs'!$R$4:$R$502)</f>
        <v>0</v>
      </c>
      <c r="Y33" s="15"/>
      <c r="Z33" s="36">
        <f t="shared" ca="1" si="0"/>
        <v>0</v>
      </c>
      <c r="AA33" s="36">
        <f t="shared" si="1"/>
        <v>0</v>
      </c>
      <c r="AB33" s="50">
        <f t="shared" ca="1" si="2"/>
        <v>0</v>
      </c>
      <c r="AC33" s="61">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f>
        <v>0</v>
      </c>
      <c r="AE33">
        <f t="shared" ca="1" si="3"/>
        <v>0</v>
      </c>
      <c r="AF33">
        <f ca="1">SUMIF(INDIRECT("'Output 1'!$H$4:$H$"&amp;$C$4),Analysis!Q33,INDIRECT("'Output 1'!$w$4:$w$"&amp;$C$4))
+SUMIF(INDIRECT("'Output 2'!$H$4:$H$"&amp;$C$5),Analysis!Q33,INDIRECT("'Output 2'!$w$4:$w$"&amp;$C$5))
+SUMIF(INDIRECT("'Output 3'!$H$4:$H$"&amp;$C$6),Analysis!Q33,INDIRECT("'Output 3'!$w$4:$w$"&amp;$C$6))
+SUMIF(INDIRECT("'Output 4'!$H$4:$H$"&amp;$C$7),Analysis!Q33,INDIRECT("'Output 4'!$w$4:$w$"&amp;$C$7))
+SUMIF(INDIRECT("'Output 5'!$H$4:$H$"&amp;$C$8),Analysis!Q33,INDIRECT("'Output 5'!$w$4:$w$"&amp;$C$8))
+SUMIF(INDIRECT("'Output 6'!$H$4:$H$"&amp;$C$9),Analysis!Q33,INDIRECT("'Output 6'!$w$4:$w$"&amp;$C$9))
+SUMIF(INDIRECT("'Output 7'!$H$4:$H$"&amp;$C$10),Analysis!Q33,INDIRECT("'Output 7'!$w$4:$w$"&amp;$C$10))
+SUMIF(INDIRECT("'Output 8'!$H$4:$H$"&amp;$C$11),Analysis!Q33,INDIRECT("'Output 8'!$w$4:$w$"&amp;$C$11))</f>
        <v>0</v>
      </c>
      <c r="AG33">
        <f>SUMIF('Unplanned Outputs'!$E$4:$E$500,Analysis!Q33,'Unplanned Outputs'!$U$4:$U$500)</f>
        <v>0</v>
      </c>
    </row>
    <row r="34" spans="7:33" x14ac:dyDescent="0.2">
      <c r="G34" s="4"/>
      <c r="H34" s="4"/>
      <c r="I34" s="4"/>
      <c r="J34" s="4"/>
      <c r="K34" s="4"/>
      <c r="L34" s="33"/>
      <c r="M34" s="4" t="e">
        <f>(#REF!)/#REF!</f>
        <v>#REF!</v>
      </c>
      <c r="N34" s="4" t="e">
        <f>(#REF!)/#REF!</f>
        <v>#REF!</v>
      </c>
      <c r="O34" s="33" t="e">
        <f t="shared" si="9"/>
        <v>#REF!</v>
      </c>
      <c r="Q34" s="30" t="s">
        <v>464</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f>
        <v>0</v>
      </c>
      <c r="U34" s="30"/>
      <c r="V34" s="5">
        <f>SUMIF('Unplanned Outputs'!$E$4:$E$502,Analysis!Q34,'Unplanned Outputs'!$J$4:$J$502)</f>
        <v>0</v>
      </c>
      <c r="W34" s="5">
        <f>SUMIF('Unplanned Outputs'!$E$4:$E$502,Analysis!$Q34,'Unplanned Outputs'!$N$4:$N$502)</f>
        <v>0</v>
      </c>
      <c r="X34" s="5">
        <f>SUMIF('Unplanned Outputs'!$E$4:$E$502,Analysis!$Q34,'Unplanned Outputs'!$R$4:$R$502)</f>
        <v>0</v>
      </c>
      <c r="Y34" s="15"/>
      <c r="Z34" s="36">
        <f t="shared" ca="1" si="0"/>
        <v>0</v>
      </c>
      <c r="AA34" s="36">
        <f t="shared" si="1"/>
        <v>0</v>
      </c>
      <c r="AB34" s="50">
        <f t="shared" ca="1" si="2"/>
        <v>0</v>
      </c>
      <c r="AC34" s="61">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f>
        <v>0</v>
      </c>
      <c r="AE34">
        <f t="shared" ca="1" si="3"/>
        <v>0</v>
      </c>
      <c r="AF34">
        <f ca="1">SUMIF(INDIRECT("'Output 1'!$H$4:$H$"&amp;$C$4),Analysis!Q34,INDIRECT("'Output 1'!$w$4:$w$"&amp;$C$4))
+SUMIF(INDIRECT("'Output 2'!$H$4:$H$"&amp;$C$5),Analysis!Q34,INDIRECT("'Output 2'!$w$4:$w$"&amp;$C$5))
+SUMIF(INDIRECT("'Output 3'!$H$4:$H$"&amp;$C$6),Analysis!Q34,INDIRECT("'Output 3'!$w$4:$w$"&amp;$C$6))
+SUMIF(INDIRECT("'Output 4'!$H$4:$H$"&amp;$C$7),Analysis!Q34,INDIRECT("'Output 4'!$w$4:$w$"&amp;$C$7))
+SUMIF(INDIRECT("'Output 5'!$H$4:$H$"&amp;$C$8),Analysis!Q34,INDIRECT("'Output 5'!$w$4:$w$"&amp;$C$8))
+SUMIF(INDIRECT("'Output 6'!$H$4:$H$"&amp;$C$9),Analysis!Q34,INDIRECT("'Output 6'!$w$4:$w$"&amp;$C$9))
+SUMIF(INDIRECT("'Output 7'!$H$4:$H$"&amp;$C$10),Analysis!Q34,INDIRECT("'Output 7'!$w$4:$w$"&amp;$C$10))
+SUMIF(INDIRECT("'Output 8'!$H$4:$H$"&amp;$C$11),Analysis!Q34,INDIRECT("'Output 8'!$w$4:$w$"&amp;$C$11))</f>
        <v>0</v>
      </c>
      <c r="AG34">
        <f>SUMIF('Unplanned Outputs'!$E$4:$E$500,Analysis!Q34,'Unplanned Outputs'!$U$4:$U$500)</f>
        <v>0</v>
      </c>
    </row>
    <row r="35" spans="7:33" x14ac:dyDescent="0.2">
      <c r="M35" s="4" t="e">
        <f>(#REF!)/#REF!</f>
        <v>#REF!</v>
      </c>
      <c r="N35" s="4" t="e">
        <f>(#REF!)/#REF!</f>
        <v>#REF!</v>
      </c>
      <c r="O35" s="33" t="e">
        <f>#REF!+N35</f>
        <v>#REF!</v>
      </c>
      <c r="Q35" s="30">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f>
        <v>0</v>
      </c>
      <c r="U35" s="30"/>
      <c r="V35" s="5">
        <f>SUMIF('Unplanned Outputs'!$E$4:$E$502,Analysis!Q35,'Unplanned Outputs'!$J$4:$J$502)</f>
        <v>0</v>
      </c>
      <c r="W35" s="5">
        <f>SUMIF('Unplanned Outputs'!$E$4:$E$502,Analysis!$Q35,'Unplanned Outputs'!$N$4:$N$502)</f>
        <v>0</v>
      </c>
      <c r="X35" s="5">
        <f>SUMIF('Unplanned Outputs'!$E$4:$E$502,Analysis!$Q35,'Unplanned Outputs'!$R$4:$R$502)</f>
        <v>0</v>
      </c>
      <c r="Y35" s="15"/>
      <c r="Z35" s="36">
        <f t="shared" ca="1" si="0"/>
        <v>0</v>
      </c>
      <c r="AA35" s="36">
        <f t="shared" si="1"/>
        <v>0</v>
      </c>
      <c r="AB35" s="50">
        <f t="shared" ca="1" si="2"/>
        <v>0</v>
      </c>
      <c r="AC35" s="61">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f>
        <v>0</v>
      </c>
      <c r="AE35">
        <f t="shared" ca="1" si="3"/>
        <v>0</v>
      </c>
      <c r="AF35">
        <f ca="1">SUMIF(INDIRECT("'Output 1'!$H$4:$H$"&amp;$C$4),Analysis!Q35,INDIRECT("'Output 1'!$w$4:$w$"&amp;$C$4))
+SUMIF(INDIRECT("'Output 2'!$H$4:$H$"&amp;$C$5),Analysis!Q35,INDIRECT("'Output 2'!$w$4:$w$"&amp;$C$5))
+SUMIF(INDIRECT("'Output 3'!$H$4:$H$"&amp;$C$6),Analysis!Q35,INDIRECT("'Output 3'!$w$4:$w$"&amp;$C$6))
+SUMIF(INDIRECT("'Output 4'!$H$4:$H$"&amp;$C$7),Analysis!Q35,INDIRECT("'Output 4'!$w$4:$w$"&amp;$C$7))
+SUMIF(INDIRECT("'Output 5'!$H$4:$H$"&amp;$C$8),Analysis!Q35,INDIRECT("'Output 5'!$w$4:$w$"&amp;$C$8))
+SUMIF(INDIRECT("'Output 6'!$H$4:$H$"&amp;$C$9),Analysis!Q35,INDIRECT("'Output 6'!$w$4:$w$"&amp;$C$9))
+SUMIF(INDIRECT("'Output 7'!$H$4:$H$"&amp;$C$10),Analysis!Q35,INDIRECT("'Output 7'!$w$4:$w$"&amp;$C$10))
+SUMIF(INDIRECT("'Output 8'!$H$4:$H$"&amp;$C$11),Analysis!Q35,INDIRECT("'Output 8'!$w$4:$w$"&amp;$C$11))</f>
        <v>0</v>
      </c>
      <c r="AG35">
        <f>SUMIF('Unplanned Outputs'!$E$4:$E$500,Analysis!Q35,'Unplanned Outputs'!$U$4:$U$500)</f>
        <v>0</v>
      </c>
    </row>
    <row r="36" spans="7:33" x14ac:dyDescent="0.2">
      <c r="M36" s="4" t="e">
        <f>(#REF!)/#REF!</f>
        <v>#REF!</v>
      </c>
      <c r="N36" s="4" t="e">
        <f>(#REF!)/#REF!</f>
        <v>#REF!</v>
      </c>
      <c r="O36" s="33" t="e">
        <f>#REF!+N36</f>
        <v>#REF!</v>
      </c>
      <c r="Q36" s="30" t="s">
        <v>465</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f>
        <v>0</v>
      </c>
      <c r="U36" s="30"/>
      <c r="V36" s="5">
        <f>SUMIF('Unplanned Outputs'!$E$4:$E$502,Analysis!Q36,'Unplanned Outputs'!$J$4:$J$502)</f>
        <v>0</v>
      </c>
      <c r="W36" s="5">
        <f>SUMIF('Unplanned Outputs'!$E$4:$E$502,Analysis!$Q36,'Unplanned Outputs'!$N$4:$N$502)</f>
        <v>0</v>
      </c>
      <c r="X36" s="5">
        <f>SUMIF('Unplanned Outputs'!$E$4:$E$502,Analysis!$Q36,'Unplanned Outputs'!$R$4:$R$502)</f>
        <v>0</v>
      </c>
      <c r="Y36" s="15"/>
      <c r="Z36" s="36">
        <f t="shared" ref="Z36:Z67" ca="1" si="10">SUM(R36:T36)</f>
        <v>0</v>
      </c>
      <c r="AA36" s="36">
        <f t="shared" ref="AA36:AA67" si="11">SUM(V36:X36)</f>
        <v>0</v>
      </c>
      <c r="AB36" s="50">
        <f t="shared" ref="AB36:AB67" ca="1" si="12">AA36+Z36</f>
        <v>0</v>
      </c>
      <c r="AC36" s="61">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f>
        <v>0</v>
      </c>
      <c r="AE36">
        <f t="shared" ref="AE36:AE67" ca="1" si="13">SUM(AF36+AG36)</f>
        <v>0</v>
      </c>
      <c r="AF36">
        <f ca="1">SUMIF(INDIRECT("'Output 1'!$H$4:$H$"&amp;$C$4),Analysis!Q36,INDIRECT("'Output 1'!$w$4:$w$"&amp;$C$4))
+SUMIF(INDIRECT("'Output 2'!$H$4:$H$"&amp;$C$5),Analysis!Q36,INDIRECT("'Output 2'!$w$4:$w$"&amp;$C$5))
+SUMIF(INDIRECT("'Output 3'!$H$4:$H$"&amp;$C$6),Analysis!Q36,INDIRECT("'Output 3'!$w$4:$w$"&amp;$C$6))
+SUMIF(INDIRECT("'Output 4'!$H$4:$H$"&amp;$C$7),Analysis!Q36,INDIRECT("'Output 4'!$w$4:$w$"&amp;$C$7))
+SUMIF(INDIRECT("'Output 5'!$H$4:$H$"&amp;$C$8),Analysis!Q36,INDIRECT("'Output 5'!$w$4:$w$"&amp;$C$8))
+SUMIF(INDIRECT("'Output 6'!$H$4:$H$"&amp;$C$9),Analysis!Q36,INDIRECT("'Output 6'!$w$4:$w$"&amp;$C$9))
+SUMIF(INDIRECT("'Output 7'!$H$4:$H$"&amp;$C$10),Analysis!Q36,INDIRECT("'Output 7'!$w$4:$w$"&amp;$C$10))
+SUMIF(INDIRECT("'Output 8'!$H$4:$H$"&amp;$C$11),Analysis!Q36,INDIRECT("'Output 8'!$w$4:$w$"&amp;$C$11))</f>
        <v>0</v>
      </c>
      <c r="AG36">
        <f>SUMIF('Unplanned Outputs'!$E$4:$E$500,Analysis!Q36,'Unplanned Outputs'!$U$4:$U$500)</f>
        <v>0</v>
      </c>
    </row>
    <row r="37" spans="7:33" x14ac:dyDescent="0.2">
      <c r="M37" s="4" t="e">
        <f>(#REF!)/#REF!</f>
        <v>#REF!</v>
      </c>
      <c r="N37" s="4" t="e">
        <f>(#REF!)/#REF!</f>
        <v>#REF!</v>
      </c>
      <c r="O37" s="33" t="e">
        <f>#REF!+N37</f>
        <v>#REF!</v>
      </c>
      <c r="Q37" s="30" t="s">
        <v>466</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f>
        <v>0</v>
      </c>
      <c r="U37" s="30"/>
      <c r="V37" s="5">
        <f>SUMIF('Unplanned Outputs'!$E$4:$E$502,Analysis!Q37,'Unplanned Outputs'!$J$4:$J$502)</f>
        <v>0</v>
      </c>
      <c r="W37" s="5">
        <f>SUMIF('Unplanned Outputs'!$E$4:$E$502,Analysis!$Q37,'Unplanned Outputs'!$N$4:$N$502)</f>
        <v>0</v>
      </c>
      <c r="X37" s="5">
        <f>SUMIF('Unplanned Outputs'!$E$4:$E$502,Analysis!$Q37,'Unplanned Outputs'!$R$4:$R$502)</f>
        <v>0</v>
      </c>
      <c r="Y37" s="15"/>
      <c r="Z37" s="36">
        <f t="shared" ca="1" si="10"/>
        <v>0</v>
      </c>
      <c r="AA37" s="36">
        <f t="shared" si="11"/>
        <v>0</v>
      </c>
      <c r="AB37" s="50">
        <f t="shared" ca="1" si="12"/>
        <v>0</v>
      </c>
      <c r="AC37" s="61">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f>
        <v>0</v>
      </c>
      <c r="AE37">
        <f t="shared" ca="1" si="13"/>
        <v>0</v>
      </c>
      <c r="AF37">
        <f ca="1">SUMIF(INDIRECT("'Output 1'!$H$4:$H$"&amp;$C$4),Analysis!Q37,INDIRECT("'Output 1'!$w$4:$w$"&amp;$C$4))
+SUMIF(INDIRECT("'Output 2'!$H$4:$H$"&amp;$C$5),Analysis!Q37,INDIRECT("'Output 2'!$w$4:$w$"&amp;$C$5))
+SUMIF(INDIRECT("'Output 3'!$H$4:$H$"&amp;$C$6),Analysis!Q37,INDIRECT("'Output 3'!$w$4:$w$"&amp;$C$6))
+SUMIF(INDIRECT("'Output 4'!$H$4:$H$"&amp;$C$7),Analysis!Q37,INDIRECT("'Output 4'!$w$4:$w$"&amp;$C$7))
+SUMIF(INDIRECT("'Output 5'!$H$4:$H$"&amp;$C$8),Analysis!Q37,INDIRECT("'Output 5'!$w$4:$w$"&amp;$C$8))
+SUMIF(INDIRECT("'Output 6'!$H$4:$H$"&amp;$C$9),Analysis!Q37,INDIRECT("'Output 6'!$w$4:$w$"&amp;$C$9))
+SUMIF(INDIRECT("'Output 7'!$H$4:$H$"&amp;$C$10),Analysis!Q37,INDIRECT("'Output 7'!$w$4:$w$"&amp;$C$10))
+SUMIF(INDIRECT("'Output 8'!$H$4:$H$"&amp;$C$11),Analysis!Q37,INDIRECT("'Output 8'!$w$4:$w$"&amp;$C$11))</f>
        <v>0</v>
      </c>
      <c r="AG37">
        <f>SUMIF('Unplanned Outputs'!$E$4:$E$500,Analysis!Q37,'Unplanned Outputs'!$U$4:$U$500)</f>
        <v>0</v>
      </c>
    </row>
    <row r="38" spans="7:33" x14ac:dyDescent="0.2">
      <c r="M38" s="4" t="e">
        <f>(#REF!)/#REF!</f>
        <v>#REF!</v>
      </c>
      <c r="N38" s="4" t="e">
        <f>(#REF!)/#REF!</f>
        <v>#REF!</v>
      </c>
      <c r="O38" s="33" t="e">
        <f>L32+N38</f>
        <v>#REF!</v>
      </c>
      <c r="Q38" s="30" t="s">
        <v>372</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f>
        <v>0</v>
      </c>
      <c r="U38" s="30"/>
      <c r="V38" s="5">
        <f>SUMIF('Unplanned Outputs'!$E$4:$E$502,Analysis!Q38,'Unplanned Outputs'!$J$4:$J$502)</f>
        <v>0</v>
      </c>
      <c r="W38" s="5">
        <f>SUMIF('Unplanned Outputs'!$E$4:$E$502,Analysis!$Q38,'Unplanned Outputs'!$N$4:$N$502)</f>
        <v>0</v>
      </c>
      <c r="X38" s="5">
        <f>SUMIF('Unplanned Outputs'!$E$4:$E$502,Analysis!$Q38,'Unplanned Outputs'!$R$4:$R$502)</f>
        <v>0</v>
      </c>
      <c r="Y38" s="15"/>
      <c r="Z38" s="36">
        <f t="shared" ca="1" si="10"/>
        <v>0</v>
      </c>
      <c r="AA38" s="36">
        <f t="shared" si="11"/>
        <v>0</v>
      </c>
      <c r="AB38" s="50">
        <f t="shared" ca="1" si="12"/>
        <v>0</v>
      </c>
      <c r="AC38" s="61">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f>
        <v>0</v>
      </c>
      <c r="AE38">
        <f t="shared" ca="1" si="13"/>
        <v>0</v>
      </c>
      <c r="AF38">
        <f ca="1">SUMIF(INDIRECT("'Output 1'!$H$4:$H$"&amp;$C$4),Analysis!Q38,INDIRECT("'Output 1'!$w$4:$w$"&amp;$C$4))
+SUMIF(INDIRECT("'Output 2'!$H$4:$H$"&amp;$C$5),Analysis!Q38,INDIRECT("'Output 2'!$w$4:$w$"&amp;$C$5))
+SUMIF(INDIRECT("'Output 3'!$H$4:$H$"&amp;$C$6),Analysis!Q38,INDIRECT("'Output 3'!$w$4:$w$"&amp;$C$6))
+SUMIF(INDIRECT("'Output 4'!$H$4:$H$"&amp;$C$7),Analysis!Q38,INDIRECT("'Output 4'!$w$4:$w$"&amp;$C$7))
+SUMIF(INDIRECT("'Output 5'!$H$4:$H$"&amp;$C$8),Analysis!Q38,INDIRECT("'Output 5'!$w$4:$w$"&amp;$C$8))
+SUMIF(INDIRECT("'Output 6'!$H$4:$H$"&amp;$C$9),Analysis!Q38,INDIRECT("'Output 6'!$w$4:$w$"&amp;$C$9))
+SUMIF(INDIRECT("'Output 7'!$H$4:$H$"&amp;$C$10),Analysis!Q38,INDIRECT("'Output 7'!$w$4:$w$"&amp;$C$10))
+SUMIF(INDIRECT("'Output 8'!$H$4:$H$"&amp;$C$11),Analysis!Q38,INDIRECT("'Output 8'!$w$4:$w$"&amp;$C$11))</f>
        <v>0</v>
      </c>
      <c r="AG38">
        <f>SUMIF('Unplanned Outputs'!$E$4:$E$500,Analysis!Q38,'Unplanned Outputs'!$U$4:$U$500)</f>
        <v>0</v>
      </c>
    </row>
    <row r="39" spans="7:33" x14ac:dyDescent="0.2">
      <c r="M39" s="4" t="e">
        <f>(#REF!)/#REF!</f>
        <v>#REF!</v>
      </c>
      <c r="N39" s="4" t="e">
        <f>(#REF!)/#REF!</f>
        <v>#REF!</v>
      </c>
      <c r="O39" s="33" t="e">
        <f>L33+N39</f>
        <v>#REF!</v>
      </c>
      <c r="Q39" s="30">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f>
        <v>0</v>
      </c>
      <c r="U39" s="30"/>
      <c r="V39" s="5">
        <f>SUMIF('Unplanned Outputs'!$E$4:$E$502,Analysis!Q39,'Unplanned Outputs'!$J$4:$J$502)</f>
        <v>0</v>
      </c>
      <c r="W39" s="5">
        <f>SUMIF('Unplanned Outputs'!$E$4:$E$502,Analysis!$Q39,'Unplanned Outputs'!$N$4:$N$502)</f>
        <v>0</v>
      </c>
      <c r="X39" s="5">
        <f>SUMIF('Unplanned Outputs'!$E$4:$E$502,Analysis!$Q39,'Unplanned Outputs'!$R$4:$R$502)</f>
        <v>0</v>
      </c>
      <c r="Y39" s="15"/>
      <c r="Z39" s="36">
        <f t="shared" ca="1" si="10"/>
        <v>0</v>
      </c>
      <c r="AA39" s="36">
        <f t="shared" si="11"/>
        <v>0</v>
      </c>
      <c r="AB39" s="50">
        <f t="shared" ca="1" si="12"/>
        <v>0</v>
      </c>
      <c r="AC39" s="61">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f>
        <v>0</v>
      </c>
      <c r="AE39">
        <f t="shared" ca="1" si="13"/>
        <v>0</v>
      </c>
      <c r="AF39">
        <f ca="1">SUMIF(INDIRECT("'Output 1'!$H$4:$H$"&amp;$C$4),Analysis!Q39,INDIRECT("'Output 1'!$w$4:$w$"&amp;$C$4))
+SUMIF(INDIRECT("'Output 2'!$H$4:$H$"&amp;$C$5),Analysis!Q39,INDIRECT("'Output 2'!$w$4:$w$"&amp;$C$5))
+SUMIF(INDIRECT("'Output 3'!$H$4:$H$"&amp;$C$6),Analysis!Q39,INDIRECT("'Output 3'!$w$4:$w$"&amp;$C$6))
+SUMIF(INDIRECT("'Output 4'!$H$4:$H$"&amp;$C$7),Analysis!Q39,INDIRECT("'Output 4'!$w$4:$w$"&amp;$C$7))
+SUMIF(INDIRECT("'Output 5'!$H$4:$H$"&amp;$C$8),Analysis!Q39,INDIRECT("'Output 5'!$w$4:$w$"&amp;$C$8))
+SUMIF(INDIRECT("'Output 6'!$H$4:$H$"&amp;$C$9),Analysis!Q39,INDIRECT("'Output 6'!$w$4:$w$"&amp;$C$9))
+SUMIF(INDIRECT("'Output 7'!$H$4:$H$"&amp;$C$10),Analysis!Q39,INDIRECT("'Output 7'!$w$4:$w$"&amp;$C$10))
+SUMIF(INDIRECT("'Output 8'!$H$4:$H$"&amp;$C$11),Analysis!Q39,INDIRECT("'Output 8'!$w$4:$w$"&amp;$C$11))</f>
        <v>0</v>
      </c>
      <c r="AG39">
        <f>SUMIF('Unplanned Outputs'!$E$4:$E$500,Analysis!Q39,'Unplanned Outputs'!$U$4:$U$500)</f>
        <v>0</v>
      </c>
    </row>
    <row r="40" spans="7:33" x14ac:dyDescent="0.2">
      <c r="M40" s="4" t="e">
        <f>(#REF!)/#REF!</f>
        <v>#REF!</v>
      </c>
      <c r="N40" s="4" t="e">
        <f>(#REF!)/#REF!</f>
        <v>#REF!</v>
      </c>
      <c r="O40" s="33" t="e">
        <f>L34+N40</f>
        <v>#REF!</v>
      </c>
      <c r="Q40" s="30" t="s">
        <v>90</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f>
        <v>4</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f>
        <v>0</v>
      </c>
      <c r="U40" s="30"/>
      <c r="V40" s="5">
        <f>SUMIF('Unplanned Outputs'!$E$4:$E$502,Analysis!Q40,'Unplanned Outputs'!$J$4:$J$502)</f>
        <v>0</v>
      </c>
      <c r="W40" s="5">
        <f>SUMIF('Unplanned Outputs'!$E$4:$E$502,Analysis!$Q40,'Unplanned Outputs'!$N$4:$N$502)</f>
        <v>0</v>
      </c>
      <c r="X40" s="5">
        <f>SUMIF('Unplanned Outputs'!$E$4:$E$502,Analysis!$Q40,'Unplanned Outputs'!$R$4:$R$502)</f>
        <v>0</v>
      </c>
      <c r="Y40" s="15"/>
      <c r="Z40" s="36">
        <f t="shared" ca="1" si="10"/>
        <v>4</v>
      </c>
      <c r="AA40" s="36">
        <f t="shared" si="11"/>
        <v>0</v>
      </c>
      <c r="AB40" s="50">
        <f t="shared" ca="1" si="12"/>
        <v>4</v>
      </c>
      <c r="AC40" s="61">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f>
        <v>4</v>
      </c>
      <c r="AE40">
        <f t="shared" ca="1" si="13"/>
        <v>0</v>
      </c>
      <c r="AF40">
        <f ca="1">SUMIF(INDIRECT("'Output 1'!$H$4:$H$"&amp;$C$4),Analysis!Q40,INDIRECT("'Output 1'!$w$4:$w$"&amp;$C$4))
+SUMIF(INDIRECT("'Output 2'!$H$4:$H$"&amp;$C$5),Analysis!Q40,INDIRECT("'Output 2'!$w$4:$w$"&amp;$C$5))
+SUMIF(INDIRECT("'Output 3'!$H$4:$H$"&amp;$C$6),Analysis!Q40,INDIRECT("'Output 3'!$w$4:$w$"&amp;$C$6))
+SUMIF(INDIRECT("'Output 4'!$H$4:$H$"&amp;$C$7),Analysis!Q40,INDIRECT("'Output 4'!$w$4:$w$"&amp;$C$7))
+SUMIF(INDIRECT("'Output 5'!$H$4:$H$"&amp;$C$8),Analysis!Q40,INDIRECT("'Output 5'!$w$4:$w$"&amp;$C$8))
+SUMIF(INDIRECT("'Output 6'!$H$4:$H$"&amp;$C$9),Analysis!Q40,INDIRECT("'Output 6'!$w$4:$w$"&amp;$C$9))
+SUMIF(INDIRECT("'Output 7'!$H$4:$H$"&amp;$C$10),Analysis!Q40,INDIRECT("'Output 7'!$w$4:$w$"&amp;$C$10))
+SUMIF(INDIRECT("'Output 8'!$H$4:$H$"&amp;$C$11),Analysis!Q40,INDIRECT("'Output 8'!$w$4:$w$"&amp;$C$11))</f>
        <v>0</v>
      </c>
      <c r="AG40">
        <f>SUMIF('Unplanned Outputs'!$E$4:$E$500,Analysis!Q40,'Unplanned Outputs'!$U$4:$U$500)</f>
        <v>0</v>
      </c>
    </row>
    <row r="41" spans="7:33" x14ac:dyDescent="0.2">
      <c r="Q41" s="30" t="s">
        <v>85</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f>
        <v>30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f>
        <v>0</v>
      </c>
      <c r="U41" s="30"/>
      <c r="V41" s="5">
        <f>SUMIF('Unplanned Outputs'!$E$4:$E$502,Analysis!Q41,'Unplanned Outputs'!$J$4:$J$502)</f>
        <v>0</v>
      </c>
      <c r="W41" s="5">
        <f>SUMIF('Unplanned Outputs'!$E$4:$E$502,Analysis!$Q41,'Unplanned Outputs'!$N$4:$N$502)</f>
        <v>0</v>
      </c>
      <c r="X41" s="5">
        <f>SUMIF('Unplanned Outputs'!$E$4:$E$502,Analysis!$Q41,'Unplanned Outputs'!$R$4:$R$502)</f>
        <v>0</v>
      </c>
      <c r="Y41" s="15"/>
      <c r="Z41" s="36">
        <f t="shared" ca="1" si="10"/>
        <v>30</v>
      </c>
      <c r="AA41" s="36">
        <f t="shared" si="11"/>
        <v>0</v>
      </c>
      <c r="AB41" s="50">
        <f t="shared" ca="1" si="12"/>
        <v>30</v>
      </c>
      <c r="AC41" s="61">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f>
        <v>0</v>
      </c>
      <c r="AE41">
        <f t="shared" ca="1" si="13"/>
        <v>0</v>
      </c>
      <c r="AF41">
        <f ca="1">SUMIF(INDIRECT("'Output 1'!$H$4:$H$"&amp;$C$4),Analysis!Q41,INDIRECT("'Output 1'!$w$4:$w$"&amp;$C$4))
+SUMIF(INDIRECT("'Output 2'!$H$4:$H$"&amp;$C$5),Analysis!Q41,INDIRECT("'Output 2'!$w$4:$w$"&amp;$C$5))
+SUMIF(INDIRECT("'Output 3'!$H$4:$H$"&amp;$C$6),Analysis!Q41,INDIRECT("'Output 3'!$w$4:$w$"&amp;$C$6))
+SUMIF(INDIRECT("'Output 4'!$H$4:$H$"&amp;$C$7),Analysis!Q41,INDIRECT("'Output 4'!$w$4:$w$"&amp;$C$7))
+SUMIF(INDIRECT("'Output 5'!$H$4:$H$"&amp;$C$8),Analysis!Q41,INDIRECT("'Output 5'!$w$4:$w$"&amp;$C$8))
+SUMIF(INDIRECT("'Output 6'!$H$4:$H$"&amp;$C$9),Analysis!Q41,INDIRECT("'Output 6'!$w$4:$w$"&amp;$C$9))
+SUMIF(INDIRECT("'Output 7'!$H$4:$H$"&amp;$C$10),Analysis!Q41,INDIRECT("'Output 7'!$w$4:$w$"&amp;$C$10))
+SUMIF(INDIRECT("'Output 8'!$H$4:$H$"&amp;$C$11),Analysis!Q41,INDIRECT("'Output 8'!$w$4:$w$"&amp;$C$11))</f>
        <v>0</v>
      </c>
      <c r="AG41">
        <f>SUMIF('Unplanned Outputs'!$E$4:$E$500,Analysis!Q41,'Unplanned Outputs'!$U$4:$U$500)</f>
        <v>0</v>
      </c>
    </row>
    <row r="42" spans="7:33" x14ac:dyDescent="0.2">
      <c r="Q42" s="30" t="s">
        <v>467</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f>
        <v>0</v>
      </c>
      <c r="U42" s="30"/>
      <c r="V42" s="5">
        <f>SUMIF('Unplanned Outputs'!$E$4:$E$502,Analysis!Q42,'Unplanned Outputs'!$J$4:$J$502)</f>
        <v>0</v>
      </c>
      <c r="W42" s="5">
        <f>SUMIF('Unplanned Outputs'!$E$4:$E$502,Analysis!$Q42,'Unplanned Outputs'!$N$4:$N$502)</f>
        <v>0</v>
      </c>
      <c r="X42" s="5">
        <f>SUMIF('Unplanned Outputs'!$E$4:$E$502,Analysis!$Q42,'Unplanned Outputs'!$R$4:$R$502)</f>
        <v>0</v>
      </c>
      <c r="Y42" s="15"/>
      <c r="Z42" s="36">
        <f t="shared" ca="1" si="10"/>
        <v>0</v>
      </c>
      <c r="AA42" s="36">
        <f t="shared" si="11"/>
        <v>0</v>
      </c>
      <c r="AB42" s="50">
        <f t="shared" ca="1" si="12"/>
        <v>0</v>
      </c>
      <c r="AC42" s="61">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f>
        <v>0</v>
      </c>
      <c r="AE42">
        <f t="shared" ca="1" si="13"/>
        <v>0</v>
      </c>
      <c r="AF42">
        <f ca="1">SUMIF(INDIRECT("'Output 1'!$H$4:$H$"&amp;$C$4),Analysis!Q42,INDIRECT("'Output 1'!$w$4:$w$"&amp;$C$4))
+SUMIF(INDIRECT("'Output 2'!$H$4:$H$"&amp;$C$5),Analysis!Q42,INDIRECT("'Output 2'!$w$4:$w$"&amp;$C$5))
+SUMIF(INDIRECT("'Output 3'!$H$4:$H$"&amp;$C$6),Analysis!Q42,INDIRECT("'Output 3'!$w$4:$w$"&amp;$C$6))
+SUMIF(INDIRECT("'Output 4'!$H$4:$H$"&amp;$C$7),Analysis!Q42,INDIRECT("'Output 4'!$w$4:$w$"&amp;$C$7))
+SUMIF(INDIRECT("'Output 5'!$H$4:$H$"&amp;$C$8),Analysis!Q42,INDIRECT("'Output 5'!$w$4:$w$"&amp;$C$8))
+SUMIF(INDIRECT("'Output 6'!$H$4:$H$"&amp;$C$9),Analysis!Q42,INDIRECT("'Output 6'!$w$4:$w$"&amp;$C$9))
+SUMIF(INDIRECT("'Output 7'!$H$4:$H$"&amp;$C$10),Analysis!Q42,INDIRECT("'Output 7'!$w$4:$w$"&amp;$C$10))
+SUMIF(INDIRECT("'Output 8'!$H$4:$H$"&amp;$C$11),Analysis!Q42,INDIRECT("'Output 8'!$w$4:$w$"&amp;$C$11))</f>
        <v>0</v>
      </c>
      <c r="AG42">
        <f>SUMIF('Unplanned Outputs'!$E$4:$E$500,Analysis!Q42,'Unplanned Outputs'!$U$4:$U$500)</f>
        <v>0</v>
      </c>
    </row>
    <row r="43" spans="7:33" x14ac:dyDescent="0.2">
      <c r="Q43" s="30" t="s">
        <v>468</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f>
        <v>0</v>
      </c>
      <c r="U43" s="30"/>
      <c r="V43" s="5">
        <f>SUMIF('Unplanned Outputs'!$E$4:$E$502,Analysis!Q43,'Unplanned Outputs'!$J$4:$J$502)</f>
        <v>0</v>
      </c>
      <c r="W43" s="5">
        <f>SUMIF('Unplanned Outputs'!$E$4:$E$502,Analysis!$Q43,'Unplanned Outputs'!$N$4:$N$502)</f>
        <v>0</v>
      </c>
      <c r="X43" s="5">
        <f>SUMIF('Unplanned Outputs'!$E$4:$E$502,Analysis!$Q43,'Unplanned Outputs'!$R$4:$R$502)</f>
        <v>0</v>
      </c>
      <c r="Y43" s="15"/>
      <c r="Z43" s="36">
        <f t="shared" ca="1" si="10"/>
        <v>0</v>
      </c>
      <c r="AA43" s="36">
        <f t="shared" si="11"/>
        <v>0</v>
      </c>
      <c r="AB43" s="50">
        <f t="shared" ca="1" si="12"/>
        <v>0</v>
      </c>
      <c r="AC43" s="61">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f>
        <v>0</v>
      </c>
      <c r="AE43">
        <f t="shared" ca="1" si="13"/>
        <v>0</v>
      </c>
      <c r="AF43">
        <f ca="1">SUMIF(INDIRECT("'Output 1'!$H$4:$H$"&amp;$C$4),Analysis!Q43,INDIRECT("'Output 1'!$w$4:$w$"&amp;$C$4))
+SUMIF(INDIRECT("'Output 2'!$H$4:$H$"&amp;$C$5),Analysis!Q43,INDIRECT("'Output 2'!$w$4:$w$"&amp;$C$5))
+SUMIF(INDIRECT("'Output 3'!$H$4:$H$"&amp;$C$6),Analysis!Q43,INDIRECT("'Output 3'!$w$4:$w$"&amp;$C$6))
+SUMIF(INDIRECT("'Output 4'!$H$4:$H$"&amp;$C$7),Analysis!Q43,INDIRECT("'Output 4'!$w$4:$w$"&amp;$C$7))
+SUMIF(INDIRECT("'Output 5'!$H$4:$H$"&amp;$C$8),Analysis!Q43,INDIRECT("'Output 5'!$w$4:$w$"&amp;$C$8))
+SUMIF(INDIRECT("'Output 6'!$H$4:$H$"&amp;$C$9),Analysis!Q43,INDIRECT("'Output 6'!$w$4:$w$"&amp;$C$9))
+SUMIF(INDIRECT("'Output 7'!$H$4:$H$"&amp;$C$10),Analysis!Q43,INDIRECT("'Output 7'!$w$4:$w$"&amp;$C$10))
+SUMIF(INDIRECT("'Output 8'!$H$4:$H$"&amp;$C$11),Analysis!Q43,INDIRECT("'Output 8'!$w$4:$w$"&amp;$C$11))</f>
        <v>0</v>
      </c>
      <c r="AG43">
        <f>SUMIF('Unplanned Outputs'!$E$4:$E$500,Analysis!Q43,'Unplanned Outputs'!$U$4:$U$500)</f>
        <v>0</v>
      </c>
    </row>
    <row r="44" spans="7:33" x14ac:dyDescent="0.2">
      <c r="Q44" s="30">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f>
        <v>0</v>
      </c>
      <c r="U44" s="30"/>
      <c r="V44" s="5">
        <f>SUMIF('Unplanned Outputs'!$E$4:$E$502,Analysis!Q44,'Unplanned Outputs'!$J$4:$J$502)</f>
        <v>0</v>
      </c>
      <c r="W44" s="5">
        <f>SUMIF('Unplanned Outputs'!$E$4:$E$502,Analysis!$Q44,'Unplanned Outputs'!$N$4:$N$502)</f>
        <v>0</v>
      </c>
      <c r="X44" s="5">
        <f>SUMIF('Unplanned Outputs'!$E$4:$E$502,Analysis!$Q44,'Unplanned Outputs'!$R$4:$R$502)</f>
        <v>0</v>
      </c>
      <c r="Y44" s="15"/>
      <c r="Z44" s="36">
        <f t="shared" ca="1" si="10"/>
        <v>0</v>
      </c>
      <c r="AA44" s="36">
        <f t="shared" si="11"/>
        <v>0</v>
      </c>
      <c r="AB44" s="50">
        <f t="shared" ca="1" si="12"/>
        <v>0</v>
      </c>
      <c r="AC44" s="61">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f>
        <v>0</v>
      </c>
      <c r="AE44">
        <f t="shared" ca="1" si="13"/>
        <v>0</v>
      </c>
      <c r="AF44">
        <f ca="1">SUMIF(INDIRECT("'Output 1'!$H$4:$H$"&amp;$C$4),Analysis!Q44,INDIRECT("'Output 1'!$w$4:$w$"&amp;$C$4))
+SUMIF(INDIRECT("'Output 2'!$H$4:$H$"&amp;$C$5),Analysis!Q44,INDIRECT("'Output 2'!$w$4:$w$"&amp;$C$5))
+SUMIF(INDIRECT("'Output 3'!$H$4:$H$"&amp;$C$6),Analysis!Q44,INDIRECT("'Output 3'!$w$4:$w$"&amp;$C$6))
+SUMIF(INDIRECT("'Output 4'!$H$4:$H$"&amp;$C$7),Analysis!Q44,INDIRECT("'Output 4'!$w$4:$w$"&amp;$C$7))
+SUMIF(INDIRECT("'Output 5'!$H$4:$H$"&amp;$C$8),Analysis!Q44,INDIRECT("'Output 5'!$w$4:$w$"&amp;$C$8))
+SUMIF(INDIRECT("'Output 6'!$H$4:$H$"&amp;$C$9),Analysis!Q44,INDIRECT("'Output 6'!$w$4:$w$"&amp;$C$9))
+SUMIF(INDIRECT("'Output 7'!$H$4:$H$"&amp;$C$10),Analysis!Q44,INDIRECT("'Output 7'!$w$4:$w$"&amp;$C$10))
+SUMIF(INDIRECT("'Output 8'!$H$4:$H$"&amp;$C$11),Analysis!Q44,INDIRECT("'Output 8'!$w$4:$w$"&amp;$C$11))</f>
        <v>0</v>
      </c>
      <c r="AG44">
        <f>SUMIF('Unplanned Outputs'!$E$4:$E$500,Analysis!Q44,'Unplanned Outputs'!$U$4:$U$500)</f>
        <v>0</v>
      </c>
    </row>
    <row r="45" spans="7:33" x14ac:dyDescent="0.2">
      <c r="Q45" s="30" t="s">
        <v>469</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f>
        <v>0</v>
      </c>
      <c r="U45" s="30"/>
      <c r="V45" s="5">
        <f>SUMIF('Unplanned Outputs'!$E$4:$E$502,Analysis!Q45,'Unplanned Outputs'!$J$4:$J$502)</f>
        <v>0</v>
      </c>
      <c r="W45" s="5">
        <f>SUMIF('Unplanned Outputs'!$E$4:$E$502,Analysis!$Q45,'Unplanned Outputs'!$N$4:$N$502)</f>
        <v>0</v>
      </c>
      <c r="X45" s="5">
        <f>SUMIF('Unplanned Outputs'!$E$4:$E$502,Analysis!$Q45,'Unplanned Outputs'!$R$4:$R$502)</f>
        <v>0</v>
      </c>
      <c r="Y45" s="15"/>
      <c r="Z45" s="36">
        <f t="shared" ca="1" si="10"/>
        <v>0</v>
      </c>
      <c r="AA45" s="36">
        <f t="shared" si="11"/>
        <v>0</v>
      </c>
      <c r="AB45" s="50">
        <f t="shared" ca="1" si="12"/>
        <v>0</v>
      </c>
      <c r="AC45" s="61">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f>
        <v>0</v>
      </c>
      <c r="AE45">
        <f t="shared" ca="1" si="13"/>
        <v>0</v>
      </c>
      <c r="AF45">
        <f ca="1">SUMIF(INDIRECT("'Output 1'!$H$4:$H$"&amp;$C$4),Analysis!Q45,INDIRECT("'Output 1'!$w$4:$w$"&amp;$C$4))
+SUMIF(INDIRECT("'Output 2'!$H$4:$H$"&amp;$C$5),Analysis!Q45,INDIRECT("'Output 2'!$w$4:$w$"&amp;$C$5))
+SUMIF(INDIRECT("'Output 3'!$H$4:$H$"&amp;$C$6),Analysis!Q45,INDIRECT("'Output 3'!$w$4:$w$"&amp;$C$6))
+SUMIF(INDIRECT("'Output 4'!$H$4:$H$"&amp;$C$7),Analysis!Q45,INDIRECT("'Output 4'!$w$4:$w$"&amp;$C$7))
+SUMIF(INDIRECT("'Output 5'!$H$4:$H$"&amp;$C$8),Analysis!Q45,INDIRECT("'Output 5'!$w$4:$w$"&amp;$C$8))
+SUMIF(INDIRECT("'Output 6'!$H$4:$H$"&amp;$C$9),Analysis!Q45,INDIRECT("'Output 6'!$w$4:$w$"&amp;$C$9))
+SUMIF(INDIRECT("'Output 7'!$H$4:$H$"&amp;$C$10),Analysis!Q45,INDIRECT("'Output 7'!$w$4:$w$"&amp;$C$10))
+SUMIF(INDIRECT("'Output 8'!$H$4:$H$"&amp;$C$11),Analysis!Q45,INDIRECT("'Output 8'!$w$4:$w$"&amp;$C$11))</f>
        <v>0</v>
      </c>
      <c r="AG45">
        <f>SUMIF('Unplanned Outputs'!$E$4:$E$500,Analysis!Q45,'Unplanned Outputs'!$U$4:$U$500)</f>
        <v>0</v>
      </c>
    </row>
    <row r="46" spans="7:33" x14ac:dyDescent="0.2">
      <c r="Q46" s="30" t="s">
        <v>470</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f>
        <v>0</v>
      </c>
      <c r="U46" s="30"/>
      <c r="V46" s="5">
        <f>SUMIF('Unplanned Outputs'!$E$4:$E$502,Analysis!Q46,'Unplanned Outputs'!$J$4:$J$502)</f>
        <v>0</v>
      </c>
      <c r="W46" s="5">
        <f>SUMIF('Unplanned Outputs'!$E$4:$E$502,Analysis!$Q46,'Unplanned Outputs'!$N$4:$N$502)</f>
        <v>0</v>
      </c>
      <c r="X46" s="5">
        <f>SUMIF('Unplanned Outputs'!$E$4:$E$502,Analysis!$Q46,'Unplanned Outputs'!$R$4:$R$502)</f>
        <v>0</v>
      </c>
      <c r="Y46" s="15"/>
      <c r="Z46" s="36">
        <f t="shared" ca="1" si="10"/>
        <v>0</v>
      </c>
      <c r="AA46" s="36">
        <f t="shared" si="11"/>
        <v>0</v>
      </c>
      <c r="AB46" s="50">
        <f t="shared" ca="1" si="12"/>
        <v>0</v>
      </c>
      <c r="AC46" s="61">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f>
        <v>0</v>
      </c>
      <c r="AE46">
        <f t="shared" ca="1" si="13"/>
        <v>0</v>
      </c>
      <c r="AF46">
        <f ca="1">SUMIF(INDIRECT("'Output 1'!$H$4:$H$"&amp;$C$4),Analysis!Q46,INDIRECT("'Output 1'!$w$4:$w$"&amp;$C$4))
+SUMIF(INDIRECT("'Output 2'!$H$4:$H$"&amp;$C$5),Analysis!Q46,INDIRECT("'Output 2'!$w$4:$w$"&amp;$C$5))
+SUMIF(INDIRECT("'Output 3'!$H$4:$H$"&amp;$C$6),Analysis!Q46,INDIRECT("'Output 3'!$w$4:$w$"&amp;$C$6))
+SUMIF(INDIRECT("'Output 4'!$H$4:$H$"&amp;$C$7),Analysis!Q46,INDIRECT("'Output 4'!$w$4:$w$"&amp;$C$7))
+SUMIF(INDIRECT("'Output 5'!$H$4:$H$"&amp;$C$8),Analysis!Q46,INDIRECT("'Output 5'!$w$4:$w$"&amp;$C$8))
+SUMIF(INDIRECT("'Output 6'!$H$4:$H$"&amp;$C$9),Analysis!Q46,INDIRECT("'Output 6'!$w$4:$w$"&amp;$C$9))
+SUMIF(INDIRECT("'Output 7'!$H$4:$H$"&amp;$C$10),Analysis!Q46,INDIRECT("'Output 7'!$w$4:$w$"&amp;$C$10))
+SUMIF(INDIRECT("'Output 8'!$H$4:$H$"&amp;$C$11),Analysis!Q46,INDIRECT("'Output 8'!$w$4:$w$"&amp;$C$11))</f>
        <v>0</v>
      </c>
      <c r="AG46">
        <f>SUMIF('Unplanned Outputs'!$E$4:$E$500,Analysis!Q46,'Unplanned Outputs'!$U$4:$U$500)</f>
        <v>0</v>
      </c>
    </row>
    <row r="47" spans="7:33" x14ac:dyDescent="0.2">
      <c r="Q47" s="30" t="s">
        <v>471</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f>
        <v>0</v>
      </c>
      <c r="U47" s="30"/>
      <c r="V47" s="5">
        <f>SUMIF('Unplanned Outputs'!$E$4:$E$502,Analysis!Q47,'Unplanned Outputs'!$J$4:$J$502)</f>
        <v>0</v>
      </c>
      <c r="W47" s="5">
        <f>SUMIF('Unplanned Outputs'!$E$4:$E$502,Analysis!$Q47,'Unplanned Outputs'!$N$4:$N$502)</f>
        <v>0</v>
      </c>
      <c r="X47" s="5">
        <f>SUMIF('Unplanned Outputs'!$E$4:$E$502,Analysis!$Q47,'Unplanned Outputs'!$R$4:$R$502)</f>
        <v>0</v>
      </c>
      <c r="Y47" s="15"/>
      <c r="Z47" s="36">
        <f t="shared" ca="1" si="10"/>
        <v>0</v>
      </c>
      <c r="AA47" s="36">
        <f t="shared" si="11"/>
        <v>0</v>
      </c>
      <c r="AB47" s="50">
        <f t="shared" ca="1" si="12"/>
        <v>0</v>
      </c>
      <c r="AC47" s="61">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f>
        <v>0</v>
      </c>
      <c r="AE47">
        <f t="shared" ca="1" si="13"/>
        <v>0</v>
      </c>
      <c r="AF47">
        <f ca="1">SUMIF(INDIRECT("'Output 1'!$H$4:$H$"&amp;$C$4),Analysis!Q47,INDIRECT("'Output 1'!$w$4:$w$"&amp;$C$4))
+SUMIF(INDIRECT("'Output 2'!$H$4:$H$"&amp;$C$5),Analysis!Q47,INDIRECT("'Output 2'!$w$4:$w$"&amp;$C$5))
+SUMIF(INDIRECT("'Output 3'!$H$4:$H$"&amp;$C$6),Analysis!Q47,INDIRECT("'Output 3'!$w$4:$w$"&amp;$C$6))
+SUMIF(INDIRECT("'Output 4'!$H$4:$H$"&amp;$C$7),Analysis!Q47,INDIRECT("'Output 4'!$w$4:$w$"&amp;$C$7))
+SUMIF(INDIRECT("'Output 5'!$H$4:$H$"&amp;$C$8),Analysis!Q47,INDIRECT("'Output 5'!$w$4:$w$"&amp;$C$8))
+SUMIF(INDIRECT("'Output 6'!$H$4:$H$"&amp;$C$9),Analysis!Q47,INDIRECT("'Output 6'!$w$4:$w$"&amp;$C$9))
+SUMIF(INDIRECT("'Output 7'!$H$4:$H$"&amp;$C$10),Analysis!Q47,INDIRECT("'Output 7'!$w$4:$w$"&amp;$C$10))
+SUMIF(INDIRECT("'Output 8'!$H$4:$H$"&amp;$C$11),Analysis!Q47,INDIRECT("'Output 8'!$w$4:$w$"&amp;$C$11))</f>
        <v>0</v>
      </c>
      <c r="AG47">
        <f>SUMIF('Unplanned Outputs'!$E$4:$E$500,Analysis!Q47,'Unplanned Outputs'!$U$4:$U$500)</f>
        <v>0</v>
      </c>
    </row>
    <row r="48" spans="7:33" x14ac:dyDescent="0.2">
      <c r="Q48" s="30">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f>
        <v>0</v>
      </c>
      <c r="U48" s="30"/>
      <c r="V48" s="5">
        <f>SUMIF('Unplanned Outputs'!$E$4:$E$502,Analysis!Q48,'Unplanned Outputs'!$J$4:$J$502)</f>
        <v>0</v>
      </c>
      <c r="W48" s="5">
        <f>SUMIF('Unplanned Outputs'!$E$4:$E$502,Analysis!$Q48,'Unplanned Outputs'!$N$4:$N$502)</f>
        <v>0</v>
      </c>
      <c r="X48" s="5">
        <f>SUMIF('Unplanned Outputs'!$E$4:$E$502,Analysis!$Q48,'Unplanned Outputs'!$R$4:$R$502)</f>
        <v>0</v>
      </c>
      <c r="Y48" s="15"/>
      <c r="Z48" s="36">
        <f t="shared" ca="1" si="10"/>
        <v>0</v>
      </c>
      <c r="AA48" s="36">
        <f t="shared" si="11"/>
        <v>0</v>
      </c>
      <c r="AB48" s="50">
        <f t="shared" ca="1" si="12"/>
        <v>0</v>
      </c>
      <c r="AC48" s="61">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f>
        <v>0</v>
      </c>
      <c r="AE48">
        <f t="shared" ca="1" si="13"/>
        <v>0</v>
      </c>
      <c r="AF48">
        <f ca="1">SUMIF(INDIRECT("'Output 1'!$H$4:$H$"&amp;$C$4),Analysis!Q48,INDIRECT("'Output 1'!$w$4:$w$"&amp;$C$4))
+SUMIF(INDIRECT("'Output 2'!$H$4:$H$"&amp;$C$5),Analysis!Q48,INDIRECT("'Output 2'!$w$4:$w$"&amp;$C$5))
+SUMIF(INDIRECT("'Output 3'!$H$4:$H$"&amp;$C$6),Analysis!Q48,INDIRECT("'Output 3'!$w$4:$w$"&amp;$C$6))
+SUMIF(INDIRECT("'Output 4'!$H$4:$H$"&amp;$C$7),Analysis!Q48,INDIRECT("'Output 4'!$w$4:$w$"&amp;$C$7))
+SUMIF(INDIRECT("'Output 5'!$H$4:$H$"&amp;$C$8),Analysis!Q48,INDIRECT("'Output 5'!$w$4:$w$"&amp;$C$8))
+SUMIF(INDIRECT("'Output 6'!$H$4:$H$"&amp;$C$9),Analysis!Q48,INDIRECT("'Output 6'!$w$4:$w$"&amp;$C$9))
+SUMIF(INDIRECT("'Output 7'!$H$4:$H$"&amp;$C$10),Analysis!Q48,INDIRECT("'Output 7'!$w$4:$w$"&amp;$C$10))
+SUMIF(INDIRECT("'Output 8'!$H$4:$H$"&amp;$C$11),Analysis!Q48,INDIRECT("'Output 8'!$w$4:$w$"&amp;$C$11))</f>
        <v>0</v>
      </c>
      <c r="AG48">
        <f>SUMIF('Unplanned Outputs'!$E$4:$E$500,Analysis!Q48,'Unplanned Outputs'!$U$4:$U$500)</f>
        <v>0</v>
      </c>
    </row>
    <row r="49" spans="17:33" x14ac:dyDescent="0.2">
      <c r="Q49" s="30" t="s">
        <v>123</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f>
        <v>4</v>
      </c>
      <c r="U49" s="30"/>
      <c r="V49" s="5">
        <f>SUMIF('Unplanned Outputs'!$E$4:$E$502,Analysis!Q49,'Unplanned Outputs'!$J$4:$J$502)</f>
        <v>0</v>
      </c>
      <c r="W49" s="5">
        <f>SUMIF('Unplanned Outputs'!$E$4:$E$502,Analysis!$Q49,'Unplanned Outputs'!$N$4:$N$502)</f>
        <v>0</v>
      </c>
      <c r="X49" s="5">
        <f>SUMIF('Unplanned Outputs'!$E$4:$E$502,Analysis!$Q49,'Unplanned Outputs'!$R$4:$R$502)</f>
        <v>0</v>
      </c>
      <c r="Y49" s="15"/>
      <c r="Z49" s="36">
        <f t="shared" ca="1" si="10"/>
        <v>4</v>
      </c>
      <c r="AA49" s="36">
        <f t="shared" si="11"/>
        <v>0</v>
      </c>
      <c r="AB49" s="50">
        <f t="shared" ca="1" si="12"/>
        <v>4</v>
      </c>
      <c r="AC49" s="61">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f>
        <v>2</v>
      </c>
      <c r="AE49">
        <f t="shared" ca="1" si="13"/>
        <v>0</v>
      </c>
      <c r="AF49">
        <f ca="1">SUMIF(INDIRECT("'Output 1'!$H$4:$H$"&amp;$C$4),Analysis!Q49,INDIRECT("'Output 1'!$w$4:$w$"&amp;$C$4))
+SUMIF(INDIRECT("'Output 2'!$H$4:$H$"&amp;$C$5),Analysis!Q49,INDIRECT("'Output 2'!$w$4:$w$"&amp;$C$5))
+SUMIF(INDIRECT("'Output 3'!$H$4:$H$"&amp;$C$6),Analysis!Q49,INDIRECT("'Output 3'!$w$4:$w$"&amp;$C$6))
+SUMIF(INDIRECT("'Output 4'!$H$4:$H$"&amp;$C$7),Analysis!Q49,INDIRECT("'Output 4'!$w$4:$w$"&amp;$C$7))
+SUMIF(INDIRECT("'Output 5'!$H$4:$H$"&amp;$C$8),Analysis!Q49,INDIRECT("'Output 5'!$w$4:$w$"&amp;$C$8))
+SUMIF(INDIRECT("'Output 6'!$H$4:$H$"&amp;$C$9),Analysis!Q49,INDIRECT("'Output 6'!$w$4:$w$"&amp;$C$9))
+SUMIF(INDIRECT("'Output 7'!$H$4:$H$"&amp;$C$10),Analysis!Q49,INDIRECT("'Output 7'!$w$4:$w$"&amp;$C$10))
+SUMIF(INDIRECT("'Output 8'!$H$4:$H$"&amp;$C$11),Analysis!Q49,INDIRECT("'Output 8'!$w$4:$w$"&amp;$C$11))</f>
        <v>0</v>
      </c>
      <c r="AG49">
        <f>SUMIF('Unplanned Outputs'!$E$4:$E$500,Analysis!Q49,'Unplanned Outputs'!$U$4:$U$500)</f>
        <v>0</v>
      </c>
    </row>
    <row r="50" spans="17:33" x14ac:dyDescent="0.2">
      <c r="Q50" s="30" t="s">
        <v>472</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f>
        <v>0</v>
      </c>
      <c r="U50" s="30"/>
      <c r="V50" s="5">
        <f>SUMIF('Unplanned Outputs'!$E$4:$E$502,Analysis!Q50,'Unplanned Outputs'!$J$4:$J$502)</f>
        <v>0</v>
      </c>
      <c r="W50" s="5">
        <f>SUMIF('Unplanned Outputs'!$E$4:$E$502,Analysis!$Q50,'Unplanned Outputs'!$N$4:$N$502)</f>
        <v>0</v>
      </c>
      <c r="X50" s="5">
        <f>SUMIF('Unplanned Outputs'!$E$4:$E$502,Analysis!$Q50,'Unplanned Outputs'!$R$4:$R$502)</f>
        <v>0</v>
      </c>
      <c r="Y50" s="15"/>
      <c r="Z50" s="36">
        <f t="shared" ca="1" si="10"/>
        <v>0</v>
      </c>
      <c r="AA50" s="36">
        <f t="shared" si="11"/>
        <v>0</v>
      </c>
      <c r="AB50" s="50">
        <f t="shared" ca="1" si="12"/>
        <v>0</v>
      </c>
      <c r="AC50" s="61">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f>
        <v>0</v>
      </c>
      <c r="AE50">
        <f t="shared" ca="1" si="13"/>
        <v>0</v>
      </c>
      <c r="AF50">
        <f ca="1">SUMIF(INDIRECT("'Output 1'!$H$4:$H$"&amp;$C$4),Analysis!Q50,INDIRECT("'Output 1'!$w$4:$w$"&amp;$C$4))
+SUMIF(INDIRECT("'Output 2'!$H$4:$H$"&amp;$C$5),Analysis!Q50,INDIRECT("'Output 2'!$w$4:$w$"&amp;$C$5))
+SUMIF(INDIRECT("'Output 3'!$H$4:$H$"&amp;$C$6),Analysis!Q50,INDIRECT("'Output 3'!$w$4:$w$"&amp;$C$6))
+SUMIF(INDIRECT("'Output 4'!$H$4:$H$"&amp;$C$7),Analysis!Q50,INDIRECT("'Output 4'!$w$4:$w$"&amp;$C$7))
+SUMIF(INDIRECT("'Output 5'!$H$4:$H$"&amp;$C$8),Analysis!Q50,INDIRECT("'Output 5'!$w$4:$w$"&amp;$C$8))
+SUMIF(INDIRECT("'Output 6'!$H$4:$H$"&amp;$C$9),Analysis!Q50,INDIRECT("'Output 6'!$w$4:$w$"&amp;$C$9))
+SUMIF(INDIRECT("'Output 7'!$H$4:$H$"&amp;$C$10),Analysis!Q50,INDIRECT("'Output 7'!$w$4:$w$"&amp;$C$10))
+SUMIF(INDIRECT("'Output 8'!$H$4:$H$"&amp;$C$11),Analysis!Q50,INDIRECT("'Output 8'!$w$4:$w$"&amp;$C$11))</f>
        <v>0</v>
      </c>
      <c r="AG50">
        <f>SUMIF('Unplanned Outputs'!$E$4:$E$500,Analysis!Q50,'Unplanned Outputs'!$U$4:$U$500)</f>
        <v>0</v>
      </c>
    </row>
    <row r="51" spans="17:33" x14ac:dyDescent="0.2">
      <c r="Q51" s="30" t="s">
        <v>224</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f>
        <v>0</v>
      </c>
      <c r="U51" s="30"/>
      <c r="V51" s="5">
        <f>SUMIF('Unplanned Outputs'!$E$4:$E$502,Analysis!Q51,'Unplanned Outputs'!$J$4:$J$502)</f>
        <v>0</v>
      </c>
      <c r="W51" s="5">
        <f>SUMIF('Unplanned Outputs'!$E$4:$E$502,Analysis!$Q51,'Unplanned Outputs'!$N$4:$N$502)</f>
        <v>0</v>
      </c>
      <c r="X51" s="5">
        <f>SUMIF('Unplanned Outputs'!$E$4:$E$502,Analysis!$Q51,'Unplanned Outputs'!$R$4:$R$502)</f>
        <v>0</v>
      </c>
      <c r="Y51" s="15"/>
      <c r="Z51" s="36">
        <f t="shared" ca="1" si="10"/>
        <v>0</v>
      </c>
      <c r="AA51" s="36">
        <f t="shared" si="11"/>
        <v>0</v>
      </c>
      <c r="AB51" s="50">
        <f t="shared" ca="1" si="12"/>
        <v>0</v>
      </c>
      <c r="AC51" s="61">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f>
        <v>1</v>
      </c>
      <c r="AE51">
        <f t="shared" ca="1" si="13"/>
        <v>0</v>
      </c>
      <c r="AF51">
        <f ca="1">SUMIF(INDIRECT("'Output 1'!$H$4:$H$"&amp;$C$4),Analysis!Q51,INDIRECT("'Output 1'!$w$4:$w$"&amp;$C$4))
+SUMIF(INDIRECT("'Output 2'!$H$4:$H$"&amp;$C$5),Analysis!Q51,INDIRECT("'Output 2'!$w$4:$w$"&amp;$C$5))
+SUMIF(INDIRECT("'Output 3'!$H$4:$H$"&amp;$C$6),Analysis!Q51,INDIRECT("'Output 3'!$w$4:$w$"&amp;$C$6))
+SUMIF(INDIRECT("'Output 4'!$H$4:$H$"&amp;$C$7),Analysis!Q51,INDIRECT("'Output 4'!$w$4:$w$"&amp;$C$7))
+SUMIF(INDIRECT("'Output 5'!$H$4:$H$"&amp;$C$8),Analysis!Q51,INDIRECT("'Output 5'!$w$4:$w$"&amp;$C$8))
+SUMIF(INDIRECT("'Output 6'!$H$4:$H$"&amp;$C$9),Analysis!Q51,INDIRECT("'Output 6'!$w$4:$w$"&amp;$C$9))
+SUMIF(INDIRECT("'Output 7'!$H$4:$H$"&amp;$C$10),Analysis!Q51,INDIRECT("'Output 7'!$w$4:$w$"&amp;$C$10))
+SUMIF(INDIRECT("'Output 8'!$H$4:$H$"&amp;$C$11),Analysis!Q51,INDIRECT("'Output 8'!$w$4:$w$"&amp;$C$11))</f>
        <v>0</v>
      </c>
      <c r="AG51">
        <f>SUMIF('Unplanned Outputs'!$E$4:$E$500,Analysis!Q51,'Unplanned Outputs'!$U$4:$U$500)</f>
        <v>0</v>
      </c>
    </row>
    <row r="52" spans="17:33" x14ac:dyDescent="0.2">
      <c r="Q52" s="30">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f>
        <v>0</v>
      </c>
      <c r="U52" s="30"/>
      <c r="V52" s="5">
        <f>SUMIF('Unplanned Outputs'!$E$4:$E$502,Analysis!Q52,'Unplanned Outputs'!$J$4:$J$502)</f>
        <v>0</v>
      </c>
      <c r="W52" s="5">
        <f>SUMIF('Unplanned Outputs'!$E$4:$E$502,Analysis!$Q52,'Unplanned Outputs'!$N$4:$N$502)</f>
        <v>0</v>
      </c>
      <c r="X52" s="5">
        <f>SUMIF('Unplanned Outputs'!$E$4:$E$502,Analysis!$Q52,'Unplanned Outputs'!$R$4:$R$502)</f>
        <v>0</v>
      </c>
      <c r="Y52" s="15"/>
      <c r="Z52" s="36">
        <f t="shared" ca="1" si="10"/>
        <v>0</v>
      </c>
      <c r="AA52" s="36">
        <f t="shared" si="11"/>
        <v>0</v>
      </c>
      <c r="AB52" s="50">
        <f t="shared" ca="1" si="12"/>
        <v>0</v>
      </c>
      <c r="AC52" s="61">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f>
        <v>0</v>
      </c>
      <c r="AE52">
        <f t="shared" ca="1" si="13"/>
        <v>0</v>
      </c>
      <c r="AF52">
        <f ca="1">SUMIF(INDIRECT("'Output 1'!$H$4:$H$"&amp;$C$4),Analysis!Q52,INDIRECT("'Output 1'!$w$4:$w$"&amp;$C$4))
+SUMIF(INDIRECT("'Output 2'!$H$4:$H$"&amp;$C$5),Analysis!Q52,INDIRECT("'Output 2'!$w$4:$w$"&amp;$C$5))
+SUMIF(INDIRECT("'Output 3'!$H$4:$H$"&amp;$C$6),Analysis!Q52,INDIRECT("'Output 3'!$w$4:$w$"&amp;$C$6))
+SUMIF(INDIRECT("'Output 4'!$H$4:$H$"&amp;$C$7),Analysis!Q52,INDIRECT("'Output 4'!$w$4:$w$"&amp;$C$7))
+SUMIF(INDIRECT("'Output 5'!$H$4:$H$"&amp;$C$8),Analysis!Q52,INDIRECT("'Output 5'!$w$4:$w$"&amp;$C$8))
+SUMIF(INDIRECT("'Output 6'!$H$4:$H$"&amp;$C$9),Analysis!Q52,INDIRECT("'Output 6'!$w$4:$w$"&amp;$C$9))
+SUMIF(INDIRECT("'Output 7'!$H$4:$H$"&amp;$C$10),Analysis!Q52,INDIRECT("'Output 7'!$w$4:$w$"&amp;$C$10))
+SUMIF(INDIRECT("'Output 8'!$H$4:$H$"&amp;$C$11),Analysis!Q52,INDIRECT("'Output 8'!$w$4:$w$"&amp;$C$11))</f>
        <v>0</v>
      </c>
      <c r="AG52">
        <f>SUMIF('Unplanned Outputs'!$E$4:$E$500,Analysis!Q52,'Unplanned Outputs'!$U$4:$U$500)</f>
        <v>0</v>
      </c>
    </row>
    <row r="53" spans="17:33" x14ac:dyDescent="0.2">
      <c r="Q53" s="30" t="s">
        <v>473</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f>
        <v>0</v>
      </c>
      <c r="U53" s="30"/>
      <c r="V53" s="5">
        <f>SUMIF('Unplanned Outputs'!$E$4:$E$502,Analysis!Q53,'Unplanned Outputs'!$J$4:$J$502)</f>
        <v>0</v>
      </c>
      <c r="W53" s="5">
        <f>SUMIF('Unplanned Outputs'!$E$4:$E$502,Analysis!$Q53,'Unplanned Outputs'!$N$4:$N$502)</f>
        <v>0</v>
      </c>
      <c r="X53" s="5">
        <f>SUMIF('Unplanned Outputs'!$E$4:$E$502,Analysis!$Q53,'Unplanned Outputs'!$R$4:$R$502)</f>
        <v>0</v>
      </c>
      <c r="Y53" s="15"/>
      <c r="Z53" s="36">
        <f t="shared" ca="1" si="10"/>
        <v>0</v>
      </c>
      <c r="AA53" s="36">
        <f t="shared" si="11"/>
        <v>0</v>
      </c>
      <c r="AB53" s="50">
        <f t="shared" ca="1" si="12"/>
        <v>0</v>
      </c>
      <c r="AC53" s="61">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f>
        <v>0</v>
      </c>
      <c r="AE53">
        <f t="shared" ca="1" si="13"/>
        <v>0</v>
      </c>
      <c r="AF53">
        <f ca="1">SUMIF(INDIRECT("'Output 1'!$H$4:$H$"&amp;$C$4),Analysis!Q53,INDIRECT("'Output 1'!$w$4:$w$"&amp;$C$4))
+SUMIF(INDIRECT("'Output 2'!$H$4:$H$"&amp;$C$5),Analysis!Q53,INDIRECT("'Output 2'!$w$4:$w$"&amp;$C$5))
+SUMIF(INDIRECT("'Output 3'!$H$4:$H$"&amp;$C$6),Analysis!Q53,INDIRECT("'Output 3'!$w$4:$w$"&amp;$C$6))
+SUMIF(INDIRECT("'Output 4'!$H$4:$H$"&amp;$C$7),Analysis!Q53,INDIRECT("'Output 4'!$w$4:$w$"&amp;$C$7))
+SUMIF(INDIRECT("'Output 5'!$H$4:$H$"&amp;$C$8),Analysis!Q53,INDIRECT("'Output 5'!$w$4:$w$"&amp;$C$8))
+SUMIF(INDIRECT("'Output 6'!$H$4:$H$"&amp;$C$9),Analysis!Q53,INDIRECT("'Output 6'!$w$4:$w$"&amp;$C$9))
+SUMIF(INDIRECT("'Output 7'!$H$4:$H$"&amp;$C$10),Analysis!Q53,INDIRECT("'Output 7'!$w$4:$w$"&amp;$C$10))
+SUMIF(INDIRECT("'Output 8'!$H$4:$H$"&amp;$C$11),Analysis!Q53,INDIRECT("'Output 8'!$w$4:$w$"&amp;$C$11))</f>
        <v>0</v>
      </c>
      <c r="AG53">
        <f>SUMIF('Unplanned Outputs'!$E$4:$E$500,Analysis!Q53,'Unplanned Outputs'!$U$4:$U$500)</f>
        <v>0</v>
      </c>
    </row>
    <row r="54" spans="17:33" x14ac:dyDescent="0.2">
      <c r="Q54" s="30" t="s">
        <v>384</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f>
        <v>0</v>
      </c>
      <c r="U54" s="30"/>
      <c r="V54" s="5">
        <f>SUMIF('Unplanned Outputs'!$E$4:$E$502,Analysis!Q54,'Unplanned Outputs'!$J$4:$J$502)</f>
        <v>0</v>
      </c>
      <c r="W54" s="5">
        <f>SUMIF('Unplanned Outputs'!$E$4:$E$502,Analysis!$Q54,'Unplanned Outputs'!$N$4:$N$502)</f>
        <v>0</v>
      </c>
      <c r="X54" s="5">
        <f>SUMIF('Unplanned Outputs'!$E$4:$E$502,Analysis!$Q54,'Unplanned Outputs'!$R$4:$R$502)</f>
        <v>2</v>
      </c>
      <c r="Y54" s="15"/>
      <c r="Z54" s="36">
        <f t="shared" ca="1" si="10"/>
        <v>0</v>
      </c>
      <c r="AA54" s="36">
        <f t="shared" si="11"/>
        <v>2</v>
      </c>
      <c r="AB54" s="50">
        <f t="shared" ca="1" si="12"/>
        <v>2</v>
      </c>
      <c r="AC54" s="61">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f>
        <v>0</v>
      </c>
      <c r="AE54">
        <f t="shared" ca="1" si="13"/>
        <v>0</v>
      </c>
      <c r="AF54">
        <f ca="1">SUMIF(INDIRECT("'Output 1'!$H$4:$H$"&amp;$C$4),Analysis!Q54,INDIRECT("'Output 1'!$w$4:$w$"&amp;$C$4))
+SUMIF(INDIRECT("'Output 2'!$H$4:$H$"&amp;$C$5),Analysis!Q54,INDIRECT("'Output 2'!$w$4:$w$"&amp;$C$5))
+SUMIF(INDIRECT("'Output 3'!$H$4:$H$"&amp;$C$6),Analysis!Q54,INDIRECT("'Output 3'!$w$4:$w$"&amp;$C$6))
+SUMIF(INDIRECT("'Output 4'!$H$4:$H$"&amp;$C$7),Analysis!Q54,INDIRECT("'Output 4'!$w$4:$w$"&amp;$C$7))
+SUMIF(INDIRECT("'Output 5'!$H$4:$H$"&amp;$C$8),Analysis!Q54,INDIRECT("'Output 5'!$w$4:$w$"&amp;$C$8))
+SUMIF(INDIRECT("'Output 6'!$H$4:$H$"&amp;$C$9),Analysis!Q54,INDIRECT("'Output 6'!$w$4:$w$"&amp;$C$9))
+SUMIF(INDIRECT("'Output 7'!$H$4:$H$"&amp;$C$10),Analysis!Q54,INDIRECT("'Output 7'!$w$4:$w$"&amp;$C$10))
+SUMIF(INDIRECT("'Output 8'!$H$4:$H$"&amp;$C$11),Analysis!Q54,INDIRECT("'Output 8'!$w$4:$w$"&amp;$C$11))</f>
        <v>0</v>
      </c>
      <c r="AG54">
        <f>SUMIF('Unplanned Outputs'!$E$4:$E$500,Analysis!Q54,'Unplanned Outputs'!$U$4:$U$500)</f>
        <v>0</v>
      </c>
    </row>
    <row r="55" spans="17:33" x14ac:dyDescent="0.2">
      <c r="Q55" s="30">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f>
        <v>0</v>
      </c>
      <c r="U55" s="30"/>
      <c r="V55" s="5">
        <f>SUMIF('Unplanned Outputs'!$E$4:$E$502,Analysis!Q55,'Unplanned Outputs'!$J$4:$J$502)</f>
        <v>0</v>
      </c>
      <c r="W55" s="5">
        <f>SUMIF('Unplanned Outputs'!$E$4:$E$502,Analysis!$Q55,'Unplanned Outputs'!$N$4:$N$502)</f>
        <v>0</v>
      </c>
      <c r="X55" s="5">
        <f>SUMIF('Unplanned Outputs'!$E$4:$E$502,Analysis!$Q55,'Unplanned Outputs'!$R$4:$R$502)</f>
        <v>0</v>
      </c>
      <c r="Y55" s="15"/>
      <c r="Z55" s="36">
        <f t="shared" ca="1" si="10"/>
        <v>0</v>
      </c>
      <c r="AA55" s="36">
        <f t="shared" si="11"/>
        <v>0</v>
      </c>
      <c r="AB55" s="50">
        <f t="shared" ca="1" si="12"/>
        <v>0</v>
      </c>
      <c r="AC55" s="61">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f>
        <v>0</v>
      </c>
      <c r="AE55">
        <f t="shared" ca="1" si="13"/>
        <v>0</v>
      </c>
      <c r="AF55">
        <f ca="1">SUMIF(INDIRECT("'Output 1'!$H$4:$H$"&amp;$C$4),Analysis!Q55,INDIRECT("'Output 1'!$w$4:$w$"&amp;$C$4))
+SUMIF(INDIRECT("'Output 2'!$H$4:$H$"&amp;$C$5),Analysis!Q55,INDIRECT("'Output 2'!$w$4:$w$"&amp;$C$5))
+SUMIF(INDIRECT("'Output 3'!$H$4:$H$"&amp;$C$6),Analysis!Q55,INDIRECT("'Output 3'!$w$4:$w$"&amp;$C$6))
+SUMIF(INDIRECT("'Output 4'!$H$4:$H$"&amp;$C$7),Analysis!Q55,INDIRECT("'Output 4'!$w$4:$w$"&amp;$C$7))
+SUMIF(INDIRECT("'Output 5'!$H$4:$H$"&amp;$C$8),Analysis!Q55,INDIRECT("'Output 5'!$w$4:$w$"&amp;$C$8))
+SUMIF(INDIRECT("'Output 6'!$H$4:$H$"&amp;$C$9),Analysis!Q55,INDIRECT("'Output 6'!$w$4:$w$"&amp;$C$9))
+SUMIF(INDIRECT("'Output 7'!$H$4:$H$"&amp;$C$10),Analysis!Q55,INDIRECT("'Output 7'!$w$4:$w$"&amp;$C$10))
+SUMIF(INDIRECT("'Output 8'!$H$4:$H$"&amp;$C$11),Analysis!Q55,INDIRECT("'Output 8'!$w$4:$w$"&amp;$C$11))</f>
        <v>0</v>
      </c>
      <c r="AG55">
        <f>SUMIF('Unplanned Outputs'!$E$4:$E$500,Analysis!Q55,'Unplanned Outputs'!$U$4:$U$500)</f>
        <v>0</v>
      </c>
    </row>
    <row r="56" spans="17:33" x14ac:dyDescent="0.2">
      <c r="Q56" s="30" t="s">
        <v>275</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f>
        <v>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f>
        <v>139054</v>
      </c>
      <c r="U56" s="30"/>
      <c r="V56" s="5">
        <f>SUMIF('Unplanned Outputs'!$E$4:$E$502,Analysis!Q56,'Unplanned Outputs'!$J$4:$J$502)</f>
        <v>0</v>
      </c>
      <c r="W56" s="5">
        <f>SUMIF('Unplanned Outputs'!$E$4:$E$502,Analysis!$Q56,'Unplanned Outputs'!$N$4:$N$502)</f>
        <v>0</v>
      </c>
      <c r="X56" s="5">
        <f>SUMIF('Unplanned Outputs'!$E$4:$E$502,Analysis!$Q56,'Unplanned Outputs'!$R$4:$R$502)</f>
        <v>0</v>
      </c>
      <c r="Y56" s="15"/>
      <c r="Z56" s="36">
        <f t="shared" ca="1" si="10"/>
        <v>139054</v>
      </c>
      <c r="AA56" s="36">
        <f t="shared" si="11"/>
        <v>0</v>
      </c>
      <c r="AB56" s="50">
        <f t="shared" ca="1" si="12"/>
        <v>139054</v>
      </c>
      <c r="AC56" s="61">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f>
        <v>10000</v>
      </c>
      <c r="AE56">
        <f t="shared" ca="1" si="13"/>
        <v>129</v>
      </c>
      <c r="AF56">
        <f ca="1">SUMIF(INDIRECT("'Output 1'!$H$4:$H$"&amp;$C$4),Analysis!Q56,INDIRECT("'Output 1'!$w$4:$w$"&amp;$C$4))
+SUMIF(INDIRECT("'Output 2'!$H$4:$H$"&amp;$C$5),Analysis!Q56,INDIRECT("'Output 2'!$w$4:$w$"&amp;$C$5))
+SUMIF(INDIRECT("'Output 3'!$H$4:$H$"&amp;$C$6),Analysis!Q56,INDIRECT("'Output 3'!$w$4:$w$"&amp;$C$6))
+SUMIF(INDIRECT("'Output 4'!$H$4:$H$"&amp;$C$7),Analysis!Q56,INDIRECT("'Output 4'!$w$4:$w$"&amp;$C$7))
+SUMIF(INDIRECT("'Output 5'!$H$4:$H$"&amp;$C$8),Analysis!Q56,INDIRECT("'Output 5'!$w$4:$w$"&amp;$C$8))
+SUMIF(INDIRECT("'Output 6'!$H$4:$H$"&amp;$C$9),Analysis!Q56,INDIRECT("'Output 6'!$w$4:$w$"&amp;$C$9))
+SUMIF(INDIRECT("'Output 7'!$H$4:$H$"&amp;$C$10),Analysis!Q56,INDIRECT("'Output 7'!$w$4:$w$"&amp;$C$10))
+SUMIF(INDIRECT("'Output 8'!$H$4:$H$"&amp;$C$11),Analysis!Q56,INDIRECT("'Output 8'!$w$4:$w$"&amp;$C$11))</f>
        <v>129</v>
      </c>
      <c r="AG56">
        <f>SUMIF('Unplanned Outputs'!$E$4:$E$500,Analysis!Q56,'Unplanned Outputs'!$U$4:$U$500)</f>
        <v>0</v>
      </c>
    </row>
    <row r="57" spans="17:33" x14ac:dyDescent="0.2">
      <c r="Q57" s="30" t="s">
        <v>259</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f>
        <v>1</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f>
        <v>5</v>
      </c>
      <c r="U57" s="30"/>
      <c r="V57" s="5">
        <f>SUMIF('Unplanned Outputs'!$E$4:$E$502,Analysis!Q57,'Unplanned Outputs'!$J$4:$J$502)</f>
        <v>0</v>
      </c>
      <c r="W57" s="5">
        <f>SUMIF('Unplanned Outputs'!$E$4:$E$502,Analysis!$Q57,'Unplanned Outputs'!$N$4:$N$502)</f>
        <v>0</v>
      </c>
      <c r="X57" s="5">
        <f>SUMIF('Unplanned Outputs'!$E$4:$E$502,Analysis!$Q57,'Unplanned Outputs'!$R$4:$R$502)</f>
        <v>6</v>
      </c>
      <c r="Y57" s="15"/>
      <c r="Z57" s="36">
        <f t="shared" ca="1" si="10"/>
        <v>6</v>
      </c>
      <c r="AA57" s="36">
        <f t="shared" si="11"/>
        <v>6</v>
      </c>
      <c r="AB57" s="50">
        <f t="shared" ca="1" si="12"/>
        <v>12</v>
      </c>
      <c r="AC57" s="61">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f>
        <v>10</v>
      </c>
      <c r="AE57">
        <f t="shared" ca="1" si="13"/>
        <v>1</v>
      </c>
      <c r="AF57">
        <f ca="1">SUMIF(INDIRECT("'Output 1'!$H$4:$H$"&amp;$C$4),Analysis!Q57,INDIRECT("'Output 1'!$w$4:$w$"&amp;$C$4))
+SUMIF(INDIRECT("'Output 2'!$H$4:$H$"&amp;$C$5),Analysis!Q57,INDIRECT("'Output 2'!$w$4:$w$"&amp;$C$5))
+SUMIF(INDIRECT("'Output 3'!$H$4:$H$"&amp;$C$6),Analysis!Q57,INDIRECT("'Output 3'!$w$4:$w$"&amp;$C$6))
+SUMIF(INDIRECT("'Output 4'!$H$4:$H$"&amp;$C$7),Analysis!Q57,INDIRECT("'Output 4'!$w$4:$w$"&amp;$C$7))
+SUMIF(INDIRECT("'Output 5'!$H$4:$H$"&amp;$C$8),Analysis!Q57,INDIRECT("'Output 5'!$w$4:$w$"&amp;$C$8))
+SUMIF(INDIRECT("'Output 6'!$H$4:$H$"&amp;$C$9),Analysis!Q57,INDIRECT("'Output 6'!$w$4:$w$"&amp;$C$9))
+SUMIF(INDIRECT("'Output 7'!$H$4:$H$"&amp;$C$10),Analysis!Q57,INDIRECT("'Output 7'!$w$4:$w$"&amp;$C$10))
+SUMIF(INDIRECT("'Output 8'!$H$4:$H$"&amp;$C$11),Analysis!Q57,INDIRECT("'Output 8'!$w$4:$w$"&amp;$C$11))</f>
        <v>1</v>
      </c>
      <c r="AG57">
        <f>SUMIF('Unplanned Outputs'!$E$4:$E$500,Analysis!Q57,'Unplanned Outputs'!$U$4:$U$500)</f>
        <v>0</v>
      </c>
    </row>
    <row r="58" spans="17:33" x14ac:dyDescent="0.2">
      <c r="Q58" s="30" t="s">
        <v>474</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f>
        <v>0</v>
      </c>
      <c r="U58" s="30"/>
      <c r="V58" s="5">
        <f>SUMIF('Unplanned Outputs'!$E$4:$E$502,Analysis!Q58,'Unplanned Outputs'!$J$4:$J$502)</f>
        <v>0</v>
      </c>
      <c r="W58" s="5">
        <f>SUMIF('Unplanned Outputs'!$E$4:$E$502,Analysis!$Q58,'Unplanned Outputs'!$N$4:$N$502)</f>
        <v>0</v>
      </c>
      <c r="X58" s="5">
        <f>SUMIF('Unplanned Outputs'!$E$4:$E$502,Analysis!$Q58,'Unplanned Outputs'!$R$4:$R$502)</f>
        <v>0</v>
      </c>
      <c r="Y58" s="15"/>
      <c r="Z58" s="36">
        <f t="shared" ca="1" si="10"/>
        <v>0</v>
      </c>
      <c r="AA58" s="36">
        <f t="shared" si="11"/>
        <v>0</v>
      </c>
      <c r="AB58" s="50">
        <f t="shared" ca="1" si="12"/>
        <v>0</v>
      </c>
      <c r="AC58" s="61">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f>
        <v>0</v>
      </c>
      <c r="AE58">
        <f t="shared" ca="1" si="13"/>
        <v>0</v>
      </c>
      <c r="AF58">
        <f ca="1">SUMIF(INDIRECT("'Output 1'!$H$4:$H$"&amp;$C$4),Analysis!Q58,INDIRECT("'Output 1'!$w$4:$w$"&amp;$C$4))
+SUMIF(INDIRECT("'Output 2'!$H$4:$H$"&amp;$C$5),Analysis!Q58,INDIRECT("'Output 2'!$w$4:$w$"&amp;$C$5))
+SUMIF(INDIRECT("'Output 3'!$H$4:$H$"&amp;$C$6),Analysis!Q58,INDIRECT("'Output 3'!$w$4:$w$"&amp;$C$6))
+SUMIF(INDIRECT("'Output 4'!$H$4:$H$"&amp;$C$7),Analysis!Q58,INDIRECT("'Output 4'!$w$4:$w$"&amp;$C$7))
+SUMIF(INDIRECT("'Output 5'!$H$4:$H$"&amp;$C$8),Analysis!Q58,INDIRECT("'Output 5'!$w$4:$w$"&amp;$C$8))
+SUMIF(INDIRECT("'Output 6'!$H$4:$H$"&amp;$C$9),Analysis!Q58,INDIRECT("'Output 6'!$w$4:$w$"&amp;$C$9))
+SUMIF(INDIRECT("'Output 7'!$H$4:$H$"&amp;$C$10),Analysis!Q58,INDIRECT("'Output 7'!$w$4:$w$"&amp;$C$10))
+SUMIF(INDIRECT("'Output 8'!$H$4:$H$"&amp;$C$11),Analysis!Q58,INDIRECT("'Output 8'!$w$4:$w$"&amp;$C$11))</f>
        <v>0</v>
      </c>
      <c r="AG58">
        <f>SUMIF('Unplanned Outputs'!$E$4:$E$500,Analysis!Q58,'Unplanned Outputs'!$U$4:$U$500)</f>
        <v>0</v>
      </c>
    </row>
    <row r="59" spans="17:33" x14ac:dyDescent="0.2">
      <c r="Q59" s="30">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f>
        <v>0</v>
      </c>
      <c r="U59" s="30"/>
      <c r="V59" s="5">
        <f>SUMIF('Unplanned Outputs'!$E$4:$E$502,Analysis!Q59,'Unplanned Outputs'!$J$4:$J$502)</f>
        <v>0</v>
      </c>
      <c r="W59" s="5">
        <f>SUMIF('Unplanned Outputs'!$E$4:$E$502,Analysis!$Q59,'Unplanned Outputs'!$N$4:$N$502)</f>
        <v>0</v>
      </c>
      <c r="X59" s="5">
        <f>SUMIF('Unplanned Outputs'!$E$4:$E$502,Analysis!$Q59,'Unplanned Outputs'!$R$4:$R$502)</f>
        <v>0</v>
      </c>
      <c r="Y59" s="15"/>
      <c r="Z59" s="36">
        <f t="shared" ca="1" si="10"/>
        <v>0</v>
      </c>
      <c r="AA59" s="36">
        <f t="shared" si="11"/>
        <v>0</v>
      </c>
      <c r="AB59" s="50">
        <f t="shared" ca="1" si="12"/>
        <v>0</v>
      </c>
      <c r="AC59" s="61">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f>
        <v>0</v>
      </c>
      <c r="AE59">
        <f t="shared" ca="1" si="13"/>
        <v>0</v>
      </c>
      <c r="AF59">
        <f ca="1">SUMIF(INDIRECT("'Output 1'!$H$4:$H$"&amp;$C$4),Analysis!Q59,INDIRECT("'Output 1'!$w$4:$w$"&amp;$C$4))
+SUMIF(INDIRECT("'Output 2'!$H$4:$H$"&amp;$C$5),Analysis!Q59,INDIRECT("'Output 2'!$w$4:$w$"&amp;$C$5))
+SUMIF(INDIRECT("'Output 3'!$H$4:$H$"&amp;$C$6),Analysis!Q59,INDIRECT("'Output 3'!$w$4:$w$"&amp;$C$6))
+SUMIF(INDIRECT("'Output 4'!$H$4:$H$"&amp;$C$7),Analysis!Q59,INDIRECT("'Output 4'!$w$4:$w$"&amp;$C$7))
+SUMIF(INDIRECT("'Output 5'!$H$4:$H$"&amp;$C$8),Analysis!Q59,INDIRECT("'Output 5'!$w$4:$w$"&amp;$C$8))
+SUMIF(INDIRECT("'Output 6'!$H$4:$H$"&amp;$C$9),Analysis!Q59,INDIRECT("'Output 6'!$w$4:$w$"&amp;$C$9))
+SUMIF(INDIRECT("'Output 7'!$H$4:$H$"&amp;$C$10),Analysis!Q59,INDIRECT("'Output 7'!$w$4:$w$"&amp;$C$10))
+SUMIF(INDIRECT("'Output 8'!$H$4:$H$"&amp;$C$11),Analysis!Q59,INDIRECT("'Output 8'!$w$4:$w$"&amp;$C$11))</f>
        <v>0</v>
      </c>
      <c r="AG59">
        <f>SUMIF('Unplanned Outputs'!$E$4:$E$500,Analysis!Q59,'Unplanned Outputs'!$U$4:$U$500)</f>
        <v>0</v>
      </c>
    </row>
    <row r="60" spans="17:33" x14ac:dyDescent="0.2">
      <c r="Q60" s="30" t="s">
        <v>475</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f>
        <v>0</v>
      </c>
      <c r="U60" s="30"/>
      <c r="V60" s="5">
        <f>SUMIF('Unplanned Outputs'!$E$4:$E$502,Analysis!Q60,'Unplanned Outputs'!$J$4:$J$502)</f>
        <v>0</v>
      </c>
      <c r="W60" s="5">
        <f>SUMIF('Unplanned Outputs'!$E$4:$E$502,Analysis!$Q60,'Unplanned Outputs'!$N$4:$N$502)</f>
        <v>0</v>
      </c>
      <c r="X60" s="5">
        <f>SUMIF('Unplanned Outputs'!$E$4:$E$502,Analysis!$Q60,'Unplanned Outputs'!$R$4:$R$502)</f>
        <v>0</v>
      </c>
      <c r="Y60" s="15"/>
      <c r="Z60" s="36">
        <f t="shared" ca="1" si="10"/>
        <v>0</v>
      </c>
      <c r="AA60" s="36">
        <f t="shared" si="11"/>
        <v>0</v>
      </c>
      <c r="AB60" s="50">
        <f t="shared" ca="1" si="12"/>
        <v>0</v>
      </c>
      <c r="AC60" s="61">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f>
        <v>0</v>
      </c>
      <c r="AE60">
        <f t="shared" ca="1" si="13"/>
        <v>0</v>
      </c>
      <c r="AF60">
        <f ca="1">SUMIF(INDIRECT("'Output 1'!$H$4:$H$"&amp;$C$4),Analysis!Q60,INDIRECT("'Output 1'!$w$4:$w$"&amp;$C$4))
+SUMIF(INDIRECT("'Output 2'!$H$4:$H$"&amp;$C$5),Analysis!Q60,INDIRECT("'Output 2'!$w$4:$w$"&amp;$C$5))
+SUMIF(INDIRECT("'Output 3'!$H$4:$H$"&amp;$C$6),Analysis!Q60,INDIRECT("'Output 3'!$w$4:$w$"&amp;$C$6))
+SUMIF(INDIRECT("'Output 4'!$H$4:$H$"&amp;$C$7),Analysis!Q60,INDIRECT("'Output 4'!$w$4:$w$"&amp;$C$7))
+SUMIF(INDIRECT("'Output 5'!$H$4:$H$"&amp;$C$8),Analysis!Q60,INDIRECT("'Output 5'!$w$4:$w$"&amp;$C$8))
+SUMIF(INDIRECT("'Output 6'!$H$4:$H$"&amp;$C$9),Analysis!Q60,INDIRECT("'Output 6'!$w$4:$w$"&amp;$C$9))
+SUMIF(INDIRECT("'Output 7'!$H$4:$H$"&amp;$C$10),Analysis!Q60,INDIRECT("'Output 7'!$w$4:$w$"&amp;$C$10))
+SUMIF(INDIRECT("'Output 8'!$H$4:$H$"&amp;$C$11),Analysis!Q60,INDIRECT("'Output 8'!$w$4:$w$"&amp;$C$11))</f>
        <v>0</v>
      </c>
      <c r="AG60">
        <f>SUMIF('Unplanned Outputs'!$E$4:$E$500,Analysis!Q60,'Unplanned Outputs'!$U$4:$U$500)</f>
        <v>0</v>
      </c>
    </row>
    <row r="61" spans="17:33" x14ac:dyDescent="0.2">
      <c r="Q61" s="30">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f>
        <v>0</v>
      </c>
      <c r="U61" s="30"/>
      <c r="V61" s="5">
        <f>SUMIF('Unplanned Outputs'!$E$4:$E$502,Analysis!Q61,'Unplanned Outputs'!$J$4:$J$502)</f>
        <v>0</v>
      </c>
      <c r="W61" s="5">
        <f>SUMIF('Unplanned Outputs'!$E$4:$E$502,Analysis!$Q61,'Unplanned Outputs'!$N$4:$N$502)</f>
        <v>0</v>
      </c>
      <c r="X61" s="5">
        <f>SUMIF('Unplanned Outputs'!$E$4:$E$502,Analysis!$Q61,'Unplanned Outputs'!$R$4:$R$502)</f>
        <v>0</v>
      </c>
      <c r="Y61" s="15"/>
      <c r="Z61" s="36">
        <f t="shared" ca="1" si="10"/>
        <v>0</v>
      </c>
      <c r="AA61" s="36">
        <f t="shared" si="11"/>
        <v>0</v>
      </c>
      <c r="AB61" s="50">
        <f t="shared" ca="1" si="12"/>
        <v>0</v>
      </c>
      <c r="AC61" s="61">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f>
        <v>0</v>
      </c>
      <c r="AE61">
        <f t="shared" ca="1" si="13"/>
        <v>0</v>
      </c>
      <c r="AF61">
        <f ca="1">SUMIF(INDIRECT("'Output 1'!$H$4:$H$"&amp;$C$4),Analysis!Q61,INDIRECT("'Output 1'!$w$4:$w$"&amp;$C$4))
+SUMIF(INDIRECT("'Output 2'!$H$4:$H$"&amp;$C$5),Analysis!Q61,INDIRECT("'Output 2'!$w$4:$w$"&amp;$C$5))
+SUMIF(INDIRECT("'Output 3'!$H$4:$H$"&amp;$C$6),Analysis!Q61,INDIRECT("'Output 3'!$w$4:$w$"&amp;$C$6))
+SUMIF(INDIRECT("'Output 4'!$H$4:$H$"&amp;$C$7),Analysis!Q61,INDIRECT("'Output 4'!$w$4:$w$"&amp;$C$7))
+SUMIF(INDIRECT("'Output 5'!$H$4:$H$"&amp;$C$8),Analysis!Q61,INDIRECT("'Output 5'!$w$4:$w$"&amp;$C$8))
+SUMIF(INDIRECT("'Output 6'!$H$4:$H$"&amp;$C$9),Analysis!Q61,INDIRECT("'Output 6'!$w$4:$w$"&amp;$C$9))
+SUMIF(INDIRECT("'Output 7'!$H$4:$H$"&amp;$C$10),Analysis!Q61,INDIRECT("'Output 7'!$w$4:$w$"&amp;$C$10))
+SUMIF(INDIRECT("'Output 8'!$H$4:$H$"&amp;$C$11),Analysis!Q61,INDIRECT("'Output 8'!$w$4:$w$"&amp;$C$11))</f>
        <v>0</v>
      </c>
      <c r="AG61">
        <f>SUMIF('Unplanned Outputs'!$E$4:$E$500,Analysis!Q61,'Unplanned Outputs'!$U$4:$U$500)</f>
        <v>0</v>
      </c>
    </row>
    <row r="62" spans="17:33" x14ac:dyDescent="0.2">
      <c r="Q62" s="30" t="s">
        <v>476</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f>
        <v>0</v>
      </c>
      <c r="U62" s="30"/>
      <c r="V62" s="5">
        <f>SUMIF('Unplanned Outputs'!$E$4:$E$502,Analysis!Q62,'Unplanned Outputs'!$J$4:$J$502)</f>
        <v>0</v>
      </c>
      <c r="W62" s="5">
        <f>SUMIF('Unplanned Outputs'!$E$4:$E$502,Analysis!$Q62,'Unplanned Outputs'!$N$4:$N$502)</f>
        <v>0</v>
      </c>
      <c r="X62" s="5">
        <f>SUMIF('Unplanned Outputs'!$E$4:$E$502,Analysis!$Q62,'Unplanned Outputs'!$R$4:$R$502)</f>
        <v>0</v>
      </c>
      <c r="Y62" s="15"/>
      <c r="Z62" s="36">
        <f t="shared" ca="1" si="10"/>
        <v>0</v>
      </c>
      <c r="AA62" s="36">
        <f t="shared" si="11"/>
        <v>0</v>
      </c>
      <c r="AB62" s="50">
        <f t="shared" ca="1" si="12"/>
        <v>0</v>
      </c>
      <c r="AC62" s="61">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f>
        <v>0</v>
      </c>
      <c r="AE62">
        <f t="shared" ca="1" si="13"/>
        <v>0</v>
      </c>
      <c r="AF62">
        <f ca="1">SUMIF(INDIRECT("'Output 1'!$H$4:$H$"&amp;$C$4),Analysis!Q62,INDIRECT("'Output 1'!$w$4:$w$"&amp;$C$4))
+SUMIF(INDIRECT("'Output 2'!$H$4:$H$"&amp;$C$5),Analysis!Q62,INDIRECT("'Output 2'!$w$4:$w$"&amp;$C$5))
+SUMIF(INDIRECT("'Output 3'!$H$4:$H$"&amp;$C$6),Analysis!Q62,INDIRECT("'Output 3'!$w$4:$w$"&amp;$C$6))
+SUMIF(INDIRECT("'Output 4'!$H$4:$H$"&amp;$C$7),Analysis!Q62,INDIRECT("'Output 4'!$w$4:$w$"&amp;$C$7))
+SUMIF(INDIRECT("'Output 5'!$H$4:$H$"&amp;$C$8),Analysis!Q62,INDIRECT("'Output 5'!$w$4:$w$"&amp;$C$8))
+SUMIF(INDIRECT("'Output 6'!$H$4:$H$"&amp;$C$9),Analysis!Q62,INDIRECT("'Output 6'!$w$4:$w$"&amp;$C$9))
+SUMIF(INDIRECT("'Output 7'!$H$4:$H$"&amp;$C$10),Analysis!Q62,INDIRECT("'Output 7'!$w$4:$w$"&amp;$C$10))
+SUMIF(INDIRECT("'Output 8'!$H$4:$H$"&amp;$C$11),Analysis!Q62,INDIRECT("'Output 8'!$w$4:$w$"&amp;$C$11))</f>
        <v>0</v>
      </c>
      <c r="AG62">
        <f>SUMIF('Unplanned Outputs'!$E$4:$E$500,Analysis!Q62,'Unplanned Outputs'!$U$4:$U$500)</f>
        <v>0</v>
      </c>
    </row>
    <row r="63" spans="17:33" x14ac:dyDescent="0.2">
      <c r="Q63" s="30" t="s">
        <v>477</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f>
        <v>0</v>
      </c>
      <c r="U63" s="30"/>
      <c r="V63" s="5">
        <f>SUMIF('Unplanned Outputs'!$E$4:$E$502,Analysis!Q63,'Unplanned Outputs'!$J$4:$J$502)</f>
        <v>0</v>
      </c>
      <c r="W63" s="5">
        <f>SUMIF('Unplanned Outputs'!$E$4:$E$502,Analysis!$Q63,'Unplanned Outputs'!$N$4:$N$502)</f>
        <v>0</v>
      </c>
      <c r="X63" s="5">
        <f>SUMIF('Unplanned Outputs'!$E$4:$E$502,Analysis!$Q63,'Unplanned Outputs'!$R$4:$R$502)</f>
        <v>0</v>
      </c>
      <c r="Y63" s="15"/>
      <c r="Z63" s="36">
        <f t="shared" ca="1" si="10"/>
        <v>0</v>
      </c>
      <c r="AA63" s="36">
        <f t="shared" si="11"/>
        <v>0</v>
      </c>
      <c r="AB63" s="50">
        <f t="shared" ca="1" si="12"/>
        <v>0</v>
      </c>
      <c r="AC63" s="61">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f>
        <v>0</v>
      </c>
      <c r="AE63">
        <f t="shared" ca="1" si="13"/>
        <v>0</v>
      </c>
      <c r="AF63">
        <f ca="1">SUMIF(INDIRECT("'Output 1'!$H$4:$H$"&amp;$C$4),Analysis!Q63,INDIRECT("'Output 1'!$w$4:$w$"&amp;$C$4))
+SUMIF(INDIRECT("'Output 2'!$H$4:$H$"&amp;$C$5),Analysis!Q63,INDIRECT("'Output 2'!$w$4:$w$"&amp;$C$5))
+SUMIF(INDIRECT("'Output 3'!$H$4:$H$"&amp;$C$6),Analysis!Q63,INDIRECT("'Output 3'!$w$4:$w$"&amp;$C$6))
+SUMIF(INDIRECT("'Output 4'!$H$4:$H$"&amp;$C$7),Analysis!Q63,INDIRECT("'Output 4'!$w$4:$w$"&amp;$C$7))
+SUMIF(INDIRECT("'Output 5'!$H$4:$H$"&amp;$C$8),Analysis!Q63,INDIRECT("'Output 5'!$w$4:$w$"&amp;$C$8))
+SUMIF(INDIRECT("'Output 6'!$H$4:$H$"&amp;$C$9),Analysis!Q63,INDIRECT("'Output 6'!$w$4:$w$"&amp;$C$9))
+SUMIF(INDIRECT("'Output 7'!$H$4:$H$"&amp;$C$10),Analysis!Q63,INDIRECT("'Output 7'!$w$4:$w$"&amp;$C$10))
+SUMIF(INDIRECT("'Output 8'!$H$4:$H$"&amp;$C$11),Analysis!Q63,INDIRECT("'Output 8'!$w$4:$w$"&amp;$C$11))</f>
        <v>0</v>
      </c>
      <c r="AG63">
        <f>SUMIF('Unplanned Outputs'!$E$4:$E$500,Analysis!Q63,'Unplanned Outputs'!$U$4:$U$500)</f>
        <v>0</v>
      </c>
    </row>
    <row r="64" spans="17:33" x14ac:dyDescent="0.2">
      <c r="Q64" s="30" t="s">
        <v>478</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f>
        <v>0</v>
      </c>
      <c r="U64" s="30"/>
      <c r="V64" s="5">
        <f>SUMIF('Unplanned Outputs'!$E$4:$E$502,Analysis!Q64,'Unplanned Outputs'!$J$4:$J$502)</f>
        <v>0</v>
      </c>
      <c r="W64" s="5">
        <f>SUMIF('Unplanned Outputs'!$E$4:$E$502,Analysis!$Q64,'Unplanned Outputs'!$N$4:$N$502)</f>
        <v>0</v>
      </c>
      <c r="X64" s="5">
        <f>SUMIF('Unplanned Outputs'!$E$4:$E$502,Analysis!$Q64,'Unplanned Outputs'!$R$4:$R$502)</f>
        <v>0</v>
      </c>
      <c r="Y64" s="15"/>
      <c r="Z64" s="36">
        <f t="shared" ca="1" si="10"/>
        <v>0</v>
      </c>
      <c r="AA64" s="36">
        <f t="shared" si="11"/>
        <v>0</v>
      </c>
      <c r="AB64" s="50">
        <f t="shared" ca="1" si="12"/>
        <v>0</v>
      </c>
      <c r="AC64" s="61">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f>
        <v>0</v>
      </c>
      <c r="AE64">
        <f t="shared" ca="1" si="13"/>
        <v>0</v>
      </c>
      <c r="AF64">
        <f ca="1">SUMIF(INDIRECT("'Output 1'!$H$4:$H$"&amp;$C$4),Analysis!Q64,INDIRECT("'Output 1'!$w$4:$w$"&amp;$C$4))
+SUMIF(INDIRECT("'Output 2'!$H$4:$H$"&amp;$C$5),Analysis!Q64,INDIRECT("'Output 2'!$w$4:$w$"&amp;$C$5))
+SUMIF(INDIRECT("'Output 3'!$H$4:$H$"&amp;$C$6),Analysis!Q64,INDIRECT("'Output 3'!$w$4:$w$"&amp;$C$6))
+SUMIF(INDIRECT("'Output 4'!$H$4:$H$"&amp;$C$7),Analysis!Q64,INDIRECT("'Output 4'!$w$4:$w$"&amp;$C$7))
+SUMIF(INDIRECT("'Output 5'!$H$4:$H$"&amp;$C$8),Analysis!Q64,INDIRECT("'Output 5'!$w$4:$w$"&amp;$C$8))
+SUMIF(INDIRECT("'Output 6'!$H$4:$H$"&amp;$C$9),Analysis!Q64,INDIRECT("'Output 6'!$w$4:$w$"&amp;$C$9))
+SUMIF(INDIRECT("'Output 7'!$H$4:$H$"&amp;$C$10),Analysis!Q64,INDIRECT("'Output 7'!$w$4:$w$"&amp;$C$10))
+SUMIF(INDIRECT("'Output 8'!$H$4:$H$"&amp;$C$11),Analysis!Q64,INDIRECT("'Output 8'!$w$4:$w$"&amp;$C$11))</f>
        <v>0</v>
      </c>
      <c r="AG64">
        <f>SUMIF('Unplanned Outputs'!$E$4:$E$500,Analysis!Q64,'Unplanned Outputs'!$U$4:$U$500)</f>
        <v>0</v>
      </c>
    </row>
    <row r="65" spans="17:33" x14ac:dyDescent="0.2">
      <c r="Q65" s="30">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f>
        <v>0</v>
      </c>
      <c r="U65" s="30"/>
      <c r="V65" s="5">
        <f>SUMIF('Unplanned Outputs'!$E$4:$E$502,Analysis!Q65,'Unplanned Outputs'!$J$4:$J$502)</f>
        <v>0</v>
      </c>
      <c r="W65" s="5">
        <f>SUMIF('Unplanned Outputs'!$E$4:$E$502,Analysis!$Q65,'Unplanned Outputs'!$N$4:$N$502)</f>
        <v>0</v>
      </c>
      <c r="X65" s="5">
        <f>SUMIF('Unplanned Outputs'!$E$4:$E$502,Analysis!$Q65,'Unplanned Outputs'!$R$4:$R$502)</f>
        <v>0</v>
      </c>
      <c r="Y65" s="15"/>
      <c r="Z65" s="36">
        <f t="shared" ca="1" si="10"/>
        <v>0</v>
      </c>
      <c r="AA65" s="36">
        <f t="shared" si="11"/>
        <v>0</v>
      </c>
      <c r="AB65" s="50">
        <f t="shared" ca="1" si="12"/>
        <v>0</v>
      </c>
      <c r="AC65" s="61">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f>
        <v>0</v>
      </c>
      <c r="AE65">
        <f t="shared" ca="1" si="13"/>
        <v>0</v>
      </c>
      <c r="AF65">
        <f ca="1">SUMIF(INDIRECT("'Output 1'!$H$4:$H$"&amp;$C$4),Analysis!Q65,INDIRECT("'Output 1'!$w$4:$w$"&amp;$C$4))
+SUMIF(INDIRECT("'Output 2'!$H$4:$H$"&amp;$C$5),Analysis!Q65,INDIRECT("'Output 2'!$w$4:$w$"&amp;$C$5))
+SUMIF(INDIRECT("'Output 3'!$H$4:$H$"&amp;$C$6),Analysis!Q65,INDIRECT("'Output 3'!$w$4:$w$"&amp;$C$6))
+SUMIF(INDIRECT("'Output 4'!$H$4:$H$"&amp;$C$7),Analysis!Q65,INDIRECT("'Output 4'!$w$4:$w$"&amp;$C$7))
+SUMIF(INDIRECT("'Output 5'!$H$4:$H$"&amp;$C$8),Analysis!Q65,INDIRECT("'Output 5'!$w$4:$w$"&amp;$C$8))
+SUMIF(INDIRECT("'Output 6'!$H$4:$H$"&amp;$C$9),Analysis!Q65,INDIRECT("'Output 6'!$w$4:$w$"&amp;$C$9))
+SUMIF(INDIRECT("'Output 7'!$H$4:$H$"&amp;$C$10),Analysis!Q65,INDIRECT("'Output 7'!$w$4:$w$"&amp;$C$10))
+SUMIF(INDIRECT("'Output 8'!$H$4:$H$"&amp;$C$11),Analysis!Q65,INDIRECT("'Output 8'!$w$4:$w$"&amp;$C$11))</f>
        <v>0</v>
      </c>
      <c r="AG65">
        <f>SUMIF('Unplanned Outputs'!$E$4:$E$500,Analysis!Q65,'Unplanned Outputs'!$U$4:$U$500)</f>
        <v>0</v>
      </c>
    </row>
    <row r="66" spans="17:33" x14ac:dyDescent="0.2">
      <c r="Q66" s="30" t="s">
        <v>479</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f>
        <v>0</v>
      </c>
      <c r="U66" s="30"/>
      <c r="V66" s="5">
        <f>SUMIF('Unplanned Outputs'!$E$4:$E$502,Analysis!Q66,'Unplanned Outputs'!$J$4:$J$502)</f>
        <v>0</v>
      </c>
      <c r="W66" s="5">
        <f>SUMIF('Unplanned Outputs'!$E$4:$E$502,Analysis!$Q66,'Unplanned Outputs'!$N$4:$N$502)</f>
        <v>0</v>
      </c>
      <c r="X66" s="5">
        <f>SUMIF('Unplanned Outputs'!$E$4:$E$502,Analysis!$Q66,'Unplanned Outputs'!$R$4:$R$502)</f>
        <v>0</v>
      </c>
      <c r="Y66" s="15"/>
      <c r="Z66" s="36">
        <f t="shared" ca="1" si="10"/>
        <v>0</v>
      </c>
      <c r="AA66" s="36">
        <f t="shared" si="11"/>
        <v>0</v>
      </c>
      <c r="AB66" s="50">
        <f t="shared" ca="1" si="12"/>
        <v>0</v>
      </c>
      <c r="AC66" s="61">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f>
        <v>0</v>
      </c>
      <c r="AE66">
        <f t="shared" ca="1" si="13"/>
        <v>0</v>
      </c>
      <c r="AF66">
        <f ca="1">SUMIF(INDIRECT("'Output 1'!$H$4:$H$"&amp;$C$4),Analysis!Q66,INDIRECT("'Output 1'!$w$4:$w$"&amp;$C$4))
+SUMIF(INDIRECT("'Output 2'!$H$4:$H$"&amp;$C$5),Analysis!Q66,INDIRECT("'Output 2'!$w$4:$w$"&amp;$C$5))
+SUMIF(INDIRECT("'Output 3'!$H$4:$H$"&amp;$C$6),Analysis!Q66,INDIRECT("'Output 3'!$w$4:$w$"&amp;$C$6))
+SUMIF(INDIRECT("'Output 4'!$H$4:$H$"&amp;$C$7),Analysis!Q66,INDIRECT("'Output 4'!$w$4:$w$"&amp;$C$7))
+SUMIF(INDIRECT("'Output 5'!$H$4:$H$"&amp;$C$8),Analysis!Q66,INDIRECT("'Output 5'!$w$4:$w$"&amp;$C$8))
+SUMIF(INDIRECT("'Output 6'!$H$4:$H$"&amp;$C$9),Analysis!Q66,INDIRECT("'Output 6'!$w$4:$w$"&amp;$C$9))
+SUMIF(INDIRECT("'Output 7'!$H$4:$H$"&amp;$C$10),Analysis!Q66,INDIRECT("'Output 7'!$w$4:$w$"&amp;$C$10))
+SUMIF(INDIRECT("'Output 8'!$H$4:$H$"&amp;$C$11),Analysis!Q66,INDIRECT("'Output 8'!$w$4:$w$"&amp;$C$11))</f>
        <v>0</v>
      </c>
      <c r="AG66">
        <f>SUMIF('Unplanned Outputs'!$E$4:$E$500,Analysis!Q66,'Unplanned Outputs'!$U$4:$U$500)</f>
        <v>0</v>
      </c>
    </row>
    <row r="67" spans="17:33" x14ac:dyDescent="0.2">
      <c r="Q67" s="30" t="s">
        <v>480</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f>
        <v>0</v>
      </c>
      <c r="U67" s="30"/>
      <c r="V67" s="5">
        <f>SUMIF('Unplanned Outputs'!$E$4:$E$502,Analysis!Q67,'Unplanned Outputs'!$J$4:$J$502)</f>
        <v>0</v>
      </c>
      <c r="W67" s="5">
        <f>SUMIF('Unplanned Outputs'!$E$4:$E$502,Analysis!$Q67,'Unplanned Outputs'!$N$4:$N$502)</f>
        <v>0</v>
      </c>
      <c r="X67" s="5">
        <f>SUMIF('Unplanned Outputs'!$E$4:$E$502,Analysis!$Q67,'Unplanned Outputs'!$R$4:$R$502)</f>
        <v>0</v>
      </c>
      <c r="Y67" s="15"/>
      <c r="Z67" s="36">
        <f t="shared" ca="1" si="10"/>
        <v>0</v>
      </c>
      <c r="AA67" s="36">
        <f t="shared" si="11"/>
        <v>0</v>
      </c>
      <c r="AB67" s="50">
        <f t="shared" ca="1" si="12"/>
        <v>0</v>
      </c>
      <c r="AC67" s="61">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f>
        <v>0</v>
      </c>
      <c r="AE67">
        <f t="shared" ca="1" si="13"/>
        <v>0</v>
      </c>
      <c r="AF67">
        <f ca="1">SUMIF(INDIRECT("'Output 1'!$H$4:$H$"&amp;$C$4),Analysis!Q67,INDIRECT("'Output 1'!$w$4:$w$"&amp;$C$4))
+SUMIF(INDIRECT("'Output 2'!$H$4:$H$"&amp;$C$5),Analysis!Q67,INDIRECT("'Output 2'!$w$4:$w$"&amp;$C$5))
+SUMIF(INDIRECT("'Output 3'!$H$4:$H$"&amp;$C$6),Analysis!Q67,INDIRECT("'Output 3'!$w$4:$w$"&amp;$C$6))
+SUMIF(INDIRECT("'Output 4'!$H$4:$H$"&amp;$C$7),Analysis!Q67,INDIRECT("'Output 4'!$w$4:$w$"&amp;$C$7))
+SUMIF(INDIRECT("'Output 5'!$H$4:$H$"&amp;$C$8),Analysis!Q67,INDIRECT("'Output 5'!$w$4:$w$"&amp;$C$8))
+SUMIF(INDIRECT("'Output 6'!$H$4:$H$"&amp;$C$9),Analysis!Q67,INDIRECT("'Output 6'!$w$4:$w$"&amp;$C$9))
+SUMIF(INDIRECT("'Output 7'!$H$4:$H$"&amp;$C$10),Analysis!Q67,INDIRECT("'Output 7'!$w$4:$w$"&amp;$C$10))
+SUMIF(INDIRECT("'Output 8'!$H$4:$H$"&amp;$C$11),Analysis!Q67,INDIRECT("'Output 8'!$w$4:$w$"&amp;$C$11))</f>
        <v>0</v>
      </c>
      <c r="AG67">
        <f>SUMIF('Unplanned Outputs'!$E$4:$E$500,Analysis!Q67,'Unplanned Outputs'!$U$4:$U$500)</f>
        <v>0</v>
      </c>
    </row>
    <row r="68" spans="17:33" x14ac:dyDescent="0.2">
      <c r="Q68" s="30">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f>
        <v>0</v>
      </c>
      <c r="U68" s="30"/>
      <c r="V68" s="5">
        <f>SUMIF('Unplanned Outputs'!$E$4:$E$502,Analysis!Q68,'Unplanned Outputs'!$J$4:$J$502)</f>
        <v>0</v>
      </c>
      <c r="W68" s="5">
        <f>SUMIF('Unplanned Outputs'!$E$4:$E$502,Analysis!$Q68,'Unplanned Outputs'!$N$4:$N$502)</f>
        <v>0</v>
      </c>
      <c r="X68" s="5">
        <f>SUMIF('Unplanned Outputs'!$E$4:$E$502,Analysis!$Q68,'Unplanned Outputs'!$R$4:$R$502)</f>
        <v>0</v>
      </c>
      <c r="Y68" s="15"/>
      <c r="Z68" s="36">
        <f t="shared" ref="Z68:Z80" ca="1" si="14">SUM(R68:T68)</f>
        <v>0</v>
      </c>
      <c r="AA68" s="36">
        <f t="shared" ref="AA68:AA80" si="15">SUM(V68:X68)</f>
        <v>0</v>
      </c>
      <c r="AB68" s="50">
        <f t="shared" ref="AB68:AB80" ca="1" si="16">AA68+Z68</f>
        <v>0</v>
      </c>
      <c r="AC68" s="61">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f>
        <v>0</v>
      </c>
      <c r="AE68">
        <f t="shared" ref="AE68:AE80" ca="1" si="17">SUM(AF68+AG68)</f>
        <v>0</v>
      </c>
      <c r="AF68">
        <f ca="1">SUMIF(INDIRECT("'Output 1'!$H$4:$H$"&amp;$C$4),Analysis!Q68,INDIRECT("'Output 1'!$w$4:$w$"&amp;$C$4))
+SUMIF(INDIRECT("'Output 2'!$H$4:$H$"&amp;$C$5),Analysis!Q68,INDIRECT("'Output 2'!$w$4:$w$"&amp;$C$5))
+SUMIF(INDIRECT("'Output 3'!$H$4:$H$"&amp;$C$6),Analysis!Q68,INDIRECT("'Output 3'!$w$4:$w$"&amp;$C$6))
+SUMIF(INDIRECT("'Output 4'!$H$4:$H$"&amp;$C$7),Analysis!Q68,INDIRECT("'Output 4'!$w$4:$w$"&amp;$C$7))
+SUMIF(INDIRECT("'Output 5'!$H$4:$H$"&amp;$C$8),Analysis!Q68,INDIRECT("'Output 5'!$w$4:$w$"&amp;$C$8))
+SUMIF(INDIRECT("'Output 6'!$H$4:$H$"&amp;$C$9),Analysis!Q68,INDIRECT("'Output 6'!$w$4:$w$"&amp;$C$9))
+SUMIF(INDIRECT("'Output 7'!$H$4:$H$"&amp;$C$10),Analysis!Q68,INDIRECT("'Output 7'!$w$4:$w$"&amp;$C$10))
+SUMIF(INDIRECT("'Output 8'!$H$4:$H$"&amp;$C$11),Analysis!Q68,INDIRECT("'Output 8'!$w$4:$w$"&amp;$C$11))</f>
        <v>0</v>
      </c>
      <c r="AG68">
        <f>SUMIF('Unplanned Outputs'!$E$4:$E$500,Analysis!Q68,'Unplanned Outputs'!$U$4:$U$500)</f>
        <v>0</v>
      </c>
    </row>
    <row r="69" spans="17:33" x14ac:dyDescent="0.2">
      <c r="Q69" s="30" t="s">
        <v>481</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f>
        <v>0</v>
      </c>
      <c r="U69" s="30"/>
      <c r="V69" s="5">
        <f>SUMIF('Unplanned Outputs'!$E$4:$E$502,Analysis!Q69,'Unplanned Outputs'!$J$4:$J$502)</f>
        <v>0</v>
      </c>
      <c r="W69" s="5">
        <f>SUMIF('Unplanned Outputs'!$E$4:$E$502,Analysis!$Q69,'Unplanned Outputs'!$N$4:$N$502)</f>
        <v>0</v>
      </c>
      <c r="X69" s="5">
        <f>SUMIF('Unplanned Outputs'!$E$4:$E$502,Analysis!$Q69,'Unplanned Outputs'!$R$4:$R$502)</f>
        <v>0</v>
      </c>
      <c r="Y69" s="15"/>
      <c r="Z69" s="36">
        <f t="shared" ca="1" si="14"/>
        <v>0</v>
      </c>
      <c r="AA69" s="36">
        <f t="shared" si="15"/>
        <v>0</v>
      </c>
      <c r="AB69" s="50">
        <f t="shared" ca="1" si="16"/>
        <v>0</v>
      </c>
      <c r="AC69" s="61">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f>
        <v>0</v>
      </c>
      <c r="AE69">
        <f t="shared" ca="1" si="17"/>
        <v>0</v>
      </c>
      <c r="AF69">
        <f ca="1">SUMIF(INDIRECT("'Output 1'!$H$4:$H$"&amp;$C$4),Analysis!Q69,INDIRECT("'Output 1'!$w$4:$w$"&amp;$C$4))
+SUMIF(INDIRECT("'Output 2'!$H$4:$H$"&amp;$C$5),Analysis!Q69,INDIRECT("'Output 2'!$w$4:$w$"&amp;$C$5))
+SUMIF(INDIRECT("'Output 3'!$H$4:$H$"&amp;$C$6),Analysis!Q69,INDIRECT("'Output 3'!$w$4:$w$"&amp;$C$6))
+SUMIF(INDIRECT("'Output 4'!$H$4:$H$"&amp;$C$7),Analysis!Q69,INDIRECT("'Output 4'!$w$4:$w$"&amp;$C$7))
+SUMIF(INDIRECT("'Output 5'!$H$4:$H$"&amp;$C$8),Analysis!Q69,INDIRECT("'Output 5'!$w$4:$w$"&amp;$C$8))
+SUMIF(INDIRECT("'Output 6'!$H$4:$H$"&amp;$C$9),Analysis!Q69,INDIRECT("'Output 6'!$w$4:$w$"&amp;$C$9))
+SUMIF(INDIRECT("'Output 7'!$H$4:$H$"&amp;$C$10),Analysis!Q69,INDIRECT("'Output 7'!$w$4:$w$"&amp;$C$10))
+SUMIF(INDIRECT("'Output 8'!$H$4:$H$"&amp;$C$11),Analysis!Q69,INDIRECT("'Output 8'!$w$4:$w$"&amp;$C$11))</f>
        <v>0</v>
      </c>
      <c r="AG69">
        <f>SUMIF('Unplanned Outputs'!$E$4:$E$500,Analysis!Q69,'Unplanned Outputs'!$U$4:$U$500)</f>
        <v>0</v>
      </c>
    </row>
    <row r="70" spans="17:33" x14ac:dyDescent="0.2">
      <c r="Q70" s="30" t="s">
        <v>482</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f>
        <v>0</v>
      </c>
      <c r="U70" s="30"/>
      <c r="V70" s="5">
        <f>SUMIF('Unplanned Outputs'!$E$4:$E$502,Analysis!Q70,'Unplanned Outputs'!$J$4:$J$502)</f>
        <v>0</v>
      </c>
      <c r="W70" s="5">
        <f>SUMIF('Unplanned Outputs'!$E$4:$E$502,Analysis!$Q70,'Unplanned Outputs'!$N$4:$N$502)</f>
        <v>0</v>
      </c>
      <c r="X70" s="5">
        <f>SUMIF('Unplanned Outputs'!$E$4:$E$502,Analysis!$Q70,'Unplanned Outputs'!$R$4:$R$502)</f>
        <v>0</v>
      </c>
      <c r="Y70" s="15"/>
      <c r="Z70" s="36">
        <f t="shared" ca="1" si="14"/>
        <v>0</v>
      </c>
      <c r="AA70" s="36">
        <f t="shared" si="15"/>
        <v>0</v>
      </c>
      <c r="AB70" s="50">
        <f t="shared" ca="1" si="16"/>
        <v>0</v>
      </c>
      <c r="AC70" s="61">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f>
        <v>0</v>
      </c>
      <c r="AE70">
        <f t="shared" ca="1" si="17"/>
        <v>0</v>
      </c>
      <c r="AF70">
        <f ca="1">SUMIF(INDIRECT("'Output 1'!$H$4:$H$"&amp;$C$4),Analysis!Q70,INDIRECT("'Output 1'!$w$4:$w$"&amp;$C$4))
+SUMIF(INDIRECT("'Output 2'!$H$4:$H$"&amp;$C$5),Analysis!Q70,INDIRECT("'Output 2'!$w$4:$w$"&amp;$C$5))
+SUMIF(INDIRECT("'Output 3'!$H$4:$H$"&amp;$C$6),Analysis!Q70,INDIRECT("'Output 3'!$w$4:$w$"&amp;$C$6))
+SUMIF(INDIRECT("'Output 4'!$H$4:$H$"&amp;$C$7),Analysis!Q70,INDIRECT("'Output 4'!$w$4:$w$"&amp;$C$7))
+SUMIF(INDIRECT("'Output 5'!$H$4:$H$"&amp;$C$8),Analysis!Q70,INDIRECT("'Output 5'!$w$4:$w$"&amp;$C$8))
+SUMIF(INDIRECT("'Output 6'!$H$4:$H$"&amp;$C$9),Analysis!Q70,INDIRECT("'Output 6'!$w$4:$w$"&amp;$C$9))
+SUMIF(INDIRECT("'Output 7'!$H$4:$H$"&amp;$C$10),Analysis!Q70,INDIRECT("'Output 7'!$w$4:$w$"&amp;$C$10))
+SUMIF(INDIRECT("'Output 8'!$H$4:$H$"&amp;$C$11),Analysis!Q70,INDIRECT("'Output 8'!$w$4:$w$"&amp;$C$11))</f>
        <v>0</v>
      </c>
      <c r="AG70">
        <f>SUMIF('Unplanned Outputs'!$E$4:$E$500,Analysis!Q70,'Unplanned Outputs'!$U$4:$U$500)</f>
        <v>0</v>
      </c>
    </row>
    <row r="71" spans="17:33" x14ac:dyDescent="0.2">
      <c r="Q71" s="30" t="s">
        <v>483</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f>
        <v>0</v>
      </c>
      <c r="U71" s="30"/>
      <c r="V71" s="5">
        <f>SUMIF('Unplanned Outputs'!$E$4:$E$502,Analysis!Q71,'Unplanned Outputs'!$J$4:$J$502)</f>
        <v>0</v>
      </c>
      <c r="W71" s="5">
        <f>SUMIF('Unplanned Outputs'!$E$4:$E$502,Analysis!$Q71,'Unplanned Outputs'!$N$4:$N$502)</f>
        <v>0</v>
      </c>
      <c r="X71" s="5">
        <f>SUMIF('Unplanned Outputs'!$E$4:$E$502,Analysis!$Q71,'Unplanned Outputs'!$R$4:$R$502)</f>
        <v>0</v>
      </c>
      <c r="Y71" s="15"/>
      <c r="Z71" s="36">
        <f t="shared" ca="1" si="14"/>
        <v>0</v>
      </c>
      <c r="AA71" s="36">
        <f t="shared" si="15"/>
        <v>0</v>
      </c>
      <c r="AB71" s="50">
        <f t="shared" ca="1" si="16"/>
        <v>0</v>
      </c>
      <c r="AC71" s="61">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f>
        <v>0</v>
      </c>
      <c r="AE71">
        <f t="shared" ca="1" si="17"/>
        <v>0</v>
      </c>
      <c r="AF71">
        <f ca="1">SUMIF(INDIRECT("'Output 1'!$H$4:$H$"&amp;$C$4),Analysis!Q71,INDIRECT("'Output 1'!$w$4:$w$"&amp;$C$4))
+SUMIF(INDIRECT("'Output 2'!$H$4:$H$"&amp;$C$5),Analysis!Q71,INDIRECT("'Output 2'!$w$4:$w$"&amp;$C$5))
+SUMIF(INDIRECT("'Output 3'!$H$4:$H$"&amp;$C$6),Analysis!Q71,INDIRECT("'Output 3'!$w$4:$w$"&amp;$C$6))
+SUMIF(INDIRECT("'Output 4'!$H$4:$H$"&amp;$C$7),Analysis!Q71,INDIRECT("'Output 4'!$w$4:$w$"&amp;$C$7))
+SUMIF(INDIRECT("'Output 5'!$H$4:$H$"&amp;$C$8),Analysis!Q71,INDIRECT("'Output 5'!$w$4:$w$"&amp;$C$8))
+SUMIF(INDIRECT("'Output 6'!$H$4:$H$"&amp;$C$9),Analysis!Q71,INDIRECT("'Output 6'!$w$4:$w$"&amp;$C$9))
+SUMIF(INDIRECT("'Output 7'!$H$4:$H$"&amp;$C$10),Analysis!Q71,INDIRECT("'Output 7'!$w$4:$w$"&amp;$C$10))
+SUMIF(INDIRECT("'Output 8'!$H$4:$H$"&amp;$C$11),Analysis!Q71,INDIRECT("'Output 8'!$w$4:$w$"&amp;$C$11))</f>
        <v>0</v>
      </c>
      <c r="AG71">
        <f>SUMIF('Unplanned Outputs'!$E$4:$E$500,Analysis!Q71,'Unplanned Outputs'!$U$4:$U$500)</f>
        <v>0</v>
      </c>
    </row>
    <row r="72" spans="17:33" x14ac:dyDescent="0.2">
      <c r="Q72" s="30">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f>
        <v>0</v>
      </c>
      <c r="U72" s="30"/>
      <c r="V72" s="5">
        <f>SUMIF('Unplanned Outputs'!$E$4:$E$502,Analysis!Q72,'Unplanned Outputs'!$J$4:$J$502)</f>
        <v>0</v>
      </c>
      <c r="W72" s="5">
        <f>SUMIF('Unplanned Outputs'!$E$4:$E$502,Analysis!$Q72,'Unplanned Outputs'!$N$4:$N$502)</f>
        <v>0</v>
      </c>
      <c r="X72" s="5">
        <f>SUMIF('Unplanned Outputs'!$E$4:$E$502,Analysis!$Q72,'Unplanned Outputs'!$R$4:$R$502)</f>
        <v>0</v>
      </c>
      <c r="Y72" s="15"/>
      <c r="Z72" s="36">
        <f t="shared" ref="Z72:Z75" ca="1" si="18">SUM(R72:T72)</f>
        <v>0</v>
      </c>
      <c r="AA72" s="36">
        <f t="shared" ref="AA72:AA75" si="19">SUM(V72:X72)</f>
        <v>0</v>
      </c>
      <c r="AB72" s="50">
        <f t="shared" ref="AB72:AB75" ca="1" si="20">AA72+Z72</f>
        <v>0</v>
      </c>
      <c r="AC72" s="61">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f>
        <v>0</v>
      </c>
      <c r="AE72">
        <f t="shared" ca="1" si="17"/>
        <v>0</v>
      </c>
      <c r="AF72">
        <f ca="1">SUMIF(INDIRECT("'Output 1'!$H$4:$H$"&amp;$C$4),Analysis!Q72,INDIRECT("'Output 1'!$w$4:$w$"&amp;$C$4))
+SUMIF(INDIRECT("'Output 2'!$H$4:$H$"&amp;$C$5),Analysis!Q72,INDIRECT("'Output 2'!$w$4:$w$"&amp;$C$5))
+SUMIF(INDIRECT("'Output 3'!$H$4:$H$"&amp;$C$6),Analysis!Q72,INDIRECT("'Output 3'!$w$4:$w$"&amp;$C$6))
+SUMIF(INDIRECT("'Output 4'!$H$4:$H$"&amp;$C$7),Analysis!Q72,INDIRECT("'Output 4'!$w$4:$w$"&amp;$C$7))
+SUMIF(INDIRECT("'Output 5'!$H$4:$H$"&amp;$C$8),Analysis!Q72,INDIRECT("'Output 5'!$w$4:$w$"&amp;$C$8))
+SUMIF(INDIRECT("'Output 6'!$H$4:$H$"&amp;$C$9),Analysis!Q72,INDIRECT("'Output 6'!$w$4:$w$"&amp;$C$9))
+SUMIF(INDIRECT("'Output 7'!$H$4:$H$"&amp;$C$10),Analysis!Q72,INDIRECT("'Output 7'!$w$4:$w$"&amp;$C$10))
+SUMIF(INDIRECT("'Output 8'!$H$4:$H$"&amp;$C$11),Analysis!Q72,INDIRECT("'Output 8'!$w$4:$w$"&amp;$C$11))</f>
        <v>0</v>
      </c>
      <c r="AG72">
        <f>SUMIF('Unplanned Outputs'!$E$4:$E$500,Analysis!Q72,'Unplanned Outputs'!$U$4:$U$500)</f>
        <v>0</v>
      </c>
    </row>
    <row r="73" spans="17:33" x14ac:dyDescent="0.2">
      <c r="Q73" s="30" t="s">
        <v>484</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f>
        <v>0</v>
      </c>
      <c r="U73" s="30"/>
      <c r="V73" s="5">
        <f>SUMIF('Unplanned Outputs'!$E$4:$E$502,Analysis!Q73,'Unplanned Outputs'!$J$4:$J$502)</f>
        <v>0</v>
      </c>
      <c r="W73" s="5">
        <f>SUMIF('Unplanned Outputs'!$E$4:$E$502,Analysis!$Q73,'Unplanned Outputs'!$N$4:$N$502)</f>
        <v>0</v>
      </c>
      <c r="X73" s="5">
        <f>SUMIF('Unplanned Outputs'!$E$4:$E$502,Analysis!$Q73,'Unplanned Outputs'!$R$4:$R$502)</f>
        <v>0</v>
      </c>
      <c r="Y73" s="15"/>
      <c r="Z73" s="36">
        <f t="shared" ca="1" si="18"/>
        <v>0</v>
      </c>
      <c r="AA73" s="36">
        <f t="shared" si="19"/>
        <v>0</v>
      </c>
      <c r="AB73" s="50">
        <f t="shared" ca="1" si="20"/>
        <v>0</v>
      </c>
      <c r="AC73" s="61">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f>
        <v>0</v>
      </c>
      <c r="AE73">
        <f t="shared" ca="1" si="17"/>
        <v>0</v>
      </c>
      <c r="AF73">
        <f ca="1">SUMIF(INDIRECT("'Output 1'!$H$4:$H$"&amp;$C$4),Analysis!Q73,INDIRECT("'Output 1'!$w$4:$w$"&amp;$C$4))
+SUMIF(INDIRECT("'Output 2'!$H$4:$H$"&amp;$C$5),Analysis!Q73,INDIRECT("'Output 2'!$w$4:$w$"&amp;$C$5))
+SUMIF(INDIRECT("'Output 3'!$H$4:$H$"&amp;$C$6),Analysis!Q73,INDIRECT("'Output 3'!$w$4:$w$"&amp;$C$6))
+SUMIF(INDIRECT("'Output 4'!$H$4:$H$"&amp;$C$7),Analysis!Q73,INDIRECT("'Output 4'!$w$4:$w$"&amp;$C$7))
+SUMIF(INDIRECT("'Output 5'!$H$4:$H$"&amp;$C$8),Analysis!Q73,INDIRECT("'Output 5'!$w$4:$w$"&amp;$C$8))
+SUMIF(INDIRECT("'Output 6'!$H$4:$H$"&amp;$C$9),Analysis!Q73,INDIRECT("'Output 6'!$w$4:$w$"&amp;$C$9))
+SUMIF(INDIRECT("'Output 7'!$H$4:$H$"&amp;$C$10),Analysis!Q73,INDIRECT("'Output 7'!$w$4:$w$"&amp;$C$10))
+SUMIF(INDIRECT("'Output 8'!$H$4:$H$"&amp;$C$11),Analysis!Q73,INDIRECT("'Output 8'!$w$4:$w$"&amp;$C$11))</f>
        <v>0</v>
      </c>
      <c r="AG73">
        <f>SUMIF('Unplanned Outputs'!$E$4:$E$500,Analysis!Q73,'Unplanned Outputs'!$U$4:$U$500)</f>
        <v>0</v>
      </c>
    </row>
    <row r="74" spans="17:33" x14ac:dyDescent="0.2">
      <c r="Q74" s="30" t="s">
        <v>485</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f>
        <v>0</v>
      </c>
      <c r="U74" s="30"/>
      <c r="V74" s="5">
        <f>SUMIF('Unplanned Outputs'!$E$4:$E$502,Analysis!Q74,'Unplanned Outputs'!$J$4:$J$502)</f>
        <v>0</v>
      </c>
      <c r="W74" s="5">
        <f>SUMIF('Unplanned Outputs'!$E$4:$E$502,Analysis!$Q74,'Unplanned Outputs'!$N$4:$N$502)</f>
        <v>0</v>
      </c>
      <c r="X74" s="5">
        <f>SUMIF('Unplanned Outputs'!$E$4:$E$502,Analysis!$Q74,'Unplanned Outputs'!$R$4:$R$502)</f>
        <v>0</v>
      </c>
      <c r="Y74" s="15"/>
      <c r="Z74" s="36">
        <f t="shared" ca="1" si="18"/>
        <v>0</v>
      </c>
      <c r="AA74" s="36">
        <f t="shared" si="19"/>
        <v>0</v>
      </c>
      <c r="AB74" s="50">
        <f t="shared" ca="1" si="20"/>
        <v>0</v>
      </c>
      <c r="AC74" s="61">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f>
        <v>0</v>
      </c>
      <c r="AE74">
        <f t="shared" ca="1" si="17"/>
        <v>0</v>
      </c>
      <c r="AF74">
        <f ca="1">SUMIF(INDIRECT("'Output 1'!$H$4:$H$"&amp;$C$4),Analysis!Q74,INDIRECT("'Output 1'!$w$4:$w$"&amp;$C$4))
+SUMIF(INDIRECT("'Output 2'!$H$4:$H$"&amp;$C$5),Analysis!Q74,INDIRECT("'Output 2'!$w$4:$w$"&amp;$C$5))
+SUMIF(INDIRECT("'Output 3'!$H$4:$H$"&amp;$C$6),Analysis!Q74,INDIRECT("'Output 3'!$w$4:$w$"&amp;$C$6))
+SUMIF(INDIRECT("'Output 4'!$H$4:$H$"&amp;$C$7),Analysis!Q74,INDIRECT("'Output 4'!$w$4:$w$"&amp;$C$7))
+SUMIF(INDIRECT("'Output 5'!$H$4:$H$"&amp;$C$8),Analysis!Q74,INDIRECT("'Output 5'!$w$4:$w$"&amp;$C$8))
+SUMIF(INDIRECT("'Output 6'!$H$4:$H$"&amp;$C$9),Analysis!Q74,INDIRECT("'Output 6'!$w$4:$w$"&amp;$C$9))
+SUMIF(INDIRECT("'Output 7'!$H$4:$H$"&amp;$C$10),Analysis!Q74,INDIRECT("'Output 7'!$w$4:$w$"&amp;$C$10))
+SUMIF(INDIRECT("'Output 8'!$H$4:$H$"&amp;$C$11),Analysis!Q74,INDIRECT("'Output 8'!$w$4:$w$"&amp;$C$11))</f>
        <v>0</v>
      </c>
      <c r="AG74">
        <f>SUMIF('Unplanned Outputs'!$E$4:$E$500,Analysis!Q74,'Unplanned Outputs'!$U$4:$U$500)</f>
        <v>0</v>
      </c>
    </row>
    <row r="75" spans="17:33" x14ac:dyDescent="0.2">
      <c r="Q75" s="30" t="s">
        <v>486</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f>
        <v>0</v>
      </c>
      <c r="U75" s="30"/>
      <c r="V75" s="5">
        <f>SUMIF('Unplanned Outputs'!$E$4:$E$502,Analysis!Q75,'Unplanned Outputs'!$J$4:$J$502)</f>
        <v>0</v>
      </c>
      <c r="W75" s="5">
        <f>SUMIF('Unplanned Outputs'!$E$4:$E$502,Analysis!$Q75,'Unplanned Outputs'!$N$4:$N$502)</f>
        <v>0</v>
      </c>
      <c r="X75" s="5">
        <f>SUMIF('Unplanned Outputs'!$E$4:$E$502,Analysis!$Q75,'Unplanned Outputs'!$R$4:$R$502)</f>
        <v>0</v>
      </c>
      <c r="Y75" s="15"/>
      <c r="Z75" s="36">
        <f t="shared" ca="1" si="18"/>
        <v>0</v>
      </c>
      <c r="AA75" s="36">
        <f t="shared" si="19"/>
        <v>0</v>
      </c>
      <c r="AB75" s="50">
        <f t="shared" ca="1" si="20"/>
        <v>0</v>
      </c>
      <c r="AC75" s="61">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f>
        <v>0</v>
      </c>
      <c r="AE75">
        <f t="shared" ca="1" si="17"/>
        <v>0</v>
      </c>
      <c r="AF75">
        <f ca="1">SUMIF(INDIRECT("'Output 1'!$H$4:$H$"&amp;$C$4),Analysis!Q75,INDIRECT("'Output 1'!$w$4:$w$"&amp;$C$4))
+SUMIF(INDIRECT("'Output 2'!$H$4:$H$"&amp;$C$5),Analysis!Q75,INDIRECT("'Output 2'!$w$4:$w$"&amp;$C$5))
+SUMIF(INDIRECT("'Output 3'!$H$4:$H$"&amp;$C$6),Analysis!Q75,INDIRECT("'Output 3'!$w$4:$w$"&amp;$C$6))
+SUMIF(INDIRECT("'Output 4'!$H$4:$H$"&amp;$C$7),Analysis!Q75,INDIRECT("'Output 4'!$w$4:$w$"&amp;$C$7))
+SUMIF(INDIRECT("'Output 5'!$H$4:$H$"&amp;$C$8),Analysis!Q75,INDIRECT("'Output 5'!$w$4:$w$"&amp;$C$8))
+SUMIF(INDIRECT("'Output 6'!$H$4:$H$"&amp;$C$9),Analysis!Q75,INDIRECT("'Output 6'!$w$4:$w$"&amp;$C$9))
+SUMIF(INDIRECT("'Output 7'!$H$4:$H$"&amp;$C$10),Analysis!Q75,INDIRECT("'Output 7'!$w$4:$w$"&amp;$C$10))
+SUMIF(INDIRECT("'Output 8'!$H$4:$H$"&amp;$C$11),Analysis!Q75,INDIRECT("'Output 8'!$w$4:$w$"&amp;$C$11))</f>
        <v>0</v>
      </c>
      <c r="AG75">
        <f>SUMIF('Unplanned Outputs'!$E$4:$E$500,Analysis!Q75,'Unplanned Outputs'!$U$4:$U$500)</f>
        <v>0</v>
      </c>
    </row>
    <row r="76" spans="17:33" x14ac:dyDescent="0.2">
      <c r="Q76" s="30" t="s">
        <v>487</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f>
        <v>0</v>
      </c>
      <c r="U76" s="30"/>
      <c r="V76" s="5">
        <f>SUMIF('Unplanned Outputs'!$E$4:$E$502,Analysis!Q76,'Unplanned Outputs'!$J$4:$J$502)</f>
        <v>0</v>
      </c>
      <c r="W76" s="5">
        <f>SUMIF('Unplanned Outputs'!$E$4:$E$502,Analysis!$Q76,'Unplanned Outputs'!$N$4:$N$502)</f>
        <v>0</v>
      </c>
      <c r="X76" s="5">
        <f>SUMIF('Unplanned Outputs'!$E$4:$E$502,Analysis!$Q76,'Unplanned Outputs'!$R$4:$R$502)</f>
        <v>0</v>
      </c>
      <c r="Y76" s="15"/>
      <c r="Z76" s="36">
        <f t="shared" ca="1" si="14"/>
        <v>0</v>
      </c>
      <c r="AA76" s="36">
        <f t="shared" si="15"/>
        <v>0</v>
      </c>
      <c r="AB76" s="50">
        <f t="shared" ca="1" si="16"/>
        <v>0</v>
      </c>
      <c r="AC76" s="61">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f>
        <v>0</v>
      </c>
      <c r="AE76">
        <f t="shared" ca="1" si="17"/>
        <v>0</v>
      </c>
      <c r="AF76">
        <f ca="1">SUMIF(INDIRECT("'Output 1'!$H$4:$H$"&amp;$C$4),Analysis!Q76,INDIRECT("'Output 1'!$w$4:$w$"&amp;$C$4))
+SUMIF(INDIRECT("'Output 2'!$H$4:$H$"&amp;$C$5),Analysis!Q76,INDIRECT("'Output 2'!$w$4:$w$"&amp;$C$5))
+SUMIF(INDIRECT("'Output 3'!$H$4:$H$"&amp;$C$6),Analysis!Q76,INDIRECT("'Output 3'!$w$4:$w$"&amp;$C$6))
+SUMIF(INDIRECT("'Output 4'!$H$4:$H$"&amp;$C$7),Analysis!Q76,INDIRECT("'Output 4'!$w$4:$w$"&amp;$C$7))
+SUMIF(INDIRECT("'Output 5'!$H$4:$H$"&amp;$C$8),Analysis!Q76,INDIRECT("'Output 5'!$w$4:$w$"&amp;$C$8))
+SUMIF(INDIRECT("'Output 6'!$H$4:$H$"&amp;$C$9),Analysis!Q76,INDIRECT("'Output 6'!$w$4:$w$"&amp;$C$9))
+SUMIF(INDIRECT("'Output 7'!$H$4:$H$"&amp;$C$10),Analysis!Q76,INDIRECT("'Output 7'!$w$4:$w$"&amp;$C$10))
+SUMIF(INDIRECT("'Output 8'!$H$4:$H$"&amp;$C$11),Analysis!Q76,INDIRECT("'Output 8'!$w$4:$w$"&amp;$C$11))</f>
        <v>0</v>
      </c>
      <c r="AG76">
        <f>SUMIF('Unplanned Outputs'!$E$4:$E$500,Analysis!Q76,'Unplanned Outputs'!$U$4:$U$500)</f>
        <v>0</v>
      </c>
    </row>
    <row r="77" spans="17:33" x14ac:dyDescent="0.2">
      <c r="Q77" s="30">
        <v>5.4</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f>
        <v>0</v>
      </c>
      <c r="U77" s="30"/>
      <c r="V77" s="5">
        <f>SUMIF('Unplanned Outputs'!$E$4:$E$502,Analysis!Q77,'Unplanned Outputs'!$J$4:$J$502)</f>
        <v>0</v>
      </c>
      <c r="W77" s="5">
        <f>SUMIF('Unplanned Outputs'!$E$4:$E$502,Analysis!$Q77,'Unplanned Outputs'!$N$4:$N$502)</f>
        <v>0</v>
      </c>
      <c r="X77" s="5">
        <f>SUMIF('Unplanned Outputs'!$E$4:$E$502,Analysis!$Q77,'Unplanned Outputs'!$R$4:$R$502)</f>
        <v>0</v>
      </c>
      <c r="Y77" s="15"/>
      <c r="Z77" s="36">
        <f t="shared" ca="1" si="14"/>
        <v>0</v>
      </c>
      <c r="AA77" s="36">
        <f t="shared" si="15"/>
        <v>0</v>
      </c>
      <c r="AB77" s="50">
        <f t="shared" ca="1" si="16"/>
        <v>0</v>
      </c>
      <c r="AC77" s="61">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f>
        <v>0</v>
      </c>
      <c r="AE77">
        <f t="shared" ca="1" si="17"/>
        <v>0</v>
      </c>
      <c r="AF77">
        <f ca="1">SUMIF(INDIRECT("'Output 1'!$H$4:$H$"&amp;$C$4),Analysis!Q77,INDIRECT("'Output 1'!$w$4:$w$"&amp;$C$4))
+SUMIF(INDIRECT("'Output 2'!$H$4:$H$"&amp;$C$5),Analysis!Q77,INDIRECT("'Output 2'!$w$4:$w$"&amp;$C$5))
+SUMIF(INDIRECT("'Output 3'!$H$4:$H$"&amp;$C$6),Analysis!Q77,INDIRECT("'Output 3'!$w$4:$w$"&amp;$C$6))
+SUMIF(INDIRECT("'Output 4'!$H$4:$H$"&amp;$C$7),Analysis!Q77,INDIRECT("'Output 4'!$w$4:$w$"&amp;$C$7))
+SUMIF(INDIRECT("'Output 5'!$H$4:$H$"&amp;$C$8),Analysis!Q77,INDIRECT("'Output 5'!$w$4:$w$"&amp;$C$8))
+SUMIF(INDIRECT("'Output 6'!$H$4:$H$"&amp;$C$9),Analysis!Q77,INDIRECT("'Output 6'!$w$4:$w$"&amp;$C$9))
+SUMIF(INDIRECT("'Output 7'!$H$4:$H$"&amp;$C$10),Analysis!Q77,INDIRECT("'Output 7'!$w$4:$w$"&amp;$C$10))
+SUMIF(INDIRECT("'Output 8'!$H$4:$H$"&amp;$C$11),Analysis!Q77,INDIRECT("'Output 8'!$w$4:$w$"&amp;$C$11))</f>
        <v>0</v>
      </c>
      <c r="AG77">
        <f>SUMIF('Unplanned Outputs'!$E$4:$E$500,Analysis!Q77,'Unplanned Outputs'!$U$4:$U$500)</f>
        <v>0</v>
      </c>
    </row>
    <row r="78" spans="17:33" x14ac:dyDescent="0.2">
      <c r="Q78" s="30" t="s">
        <v>488</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f>
        <v>0</v>
      </c>
      <c r="U78" s="30"/>
      <c r="V78" s="5">
        <f>SUMIF('Unplanned Outputs'!$E$4:$E$502,Analysis!Q78,'Unplanned Outputs'!$J$4:$J$502)</f>
        <v>0</v>
      </c>
      <c r="W78" s="5">
        <f>SUMIF('Unplanned Outputs'!$E$4:$E$502,Analysis!$Q78,'Unplanned Outputs'!$N$4:$N$502)</f>
        <v>0</v>
      </c>
      <c r="X78" s="5">
        <f>SUMIF('Unplanned Outputs'!$E$4:$E$502,Analysis!$Q78,'Unplanned Outputs'!$R$4:$R$502)</f>
        <v>0</v>
      </c>
      <c r="Y78" s="15"/>
      <c r="Z78" s="36">
        <f t="shared" ca="1" si="14"/>
        <v>0</v>
      </c>
      <c r="AA78" s="36">
        <f t="shared" si="15"/>
        <v>0</v>
      </c>
      <c r="AB78" s="50">
        <f t="shared" ca="1" si="16"/>
        <v>0</v>
      </c>
      <c r="AC78" s="61">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f>
        <v>0</v>
      </c>
      <c r="AE78">
        <f t="shared" ca="1" si="17"/>
        <v>0</v>
      </c>
      <c r="AF78">
        <f ca="1">SUMIF(INDIRECT("'Output 1'!$H$4:$H$"&amp;$C$4),Analysis!Q78,INDIRECT("'Output 1'!$w$4:$w$"&amp;$C$4))
+SUMIF(INDIRECT("'Output 2'!$H$4:$H$"&amp;$C$5),Analysis!Q78,INDIRECT("'Output 2'!$w$4:$w$"&amp;$C$5))
+SUMIF(INDIRECT("'Output 3'!$H$4:$H$"&amp;$C$6),Analysis!Q78,INDIRECT("'Output 3'!$w$4:$w$"&amp;$C$6))
+SUMIF(INDIRECT("'Output 4'!$H$4:$H$"&amp;$C$7),Analysis!Q78,INDIRECT("'Output 4'!$w$4:$w$"&amp;$C$7))
+SUMIF(INDIRECT("'Output 5'!$H$4:$H$"&amp;$C$8),Analysis!Q78,INDIRECT("'Output 5'!$w$4:$w$"&amp;$C$8))
+SUMIF(INDIRECT("'Output 6'!$H$4:$H$"&amp;$C$9),Analysis!Q78,INDIRECT("'Output 6'!$w$4:$w$"&amp;$C$9))
+SUMIF(INDIRECT("'Output 7'!$H$4:$H$"&amp;$C$10),Analysis!Q78,INDIRECT("'Output 7'!$w$4:$w$"&amp;$C$10))
+SUMIF(INDIRECT("'Output 8'!$H$4:$H$"&amp;$C$11),Analysis!Q78,INDIRECT("'Output 8'!$w$4:$w$"&amp;$C$11))</f>
        <v>0</v>
      </c>
      <c r="AG78">
        <f>SUMIF('Unplanned Outputs'!$E$4:$E$500,Analysis!Q78,'Unplanned Outputs'!$U$4:$U$500)</f>
        <v>0</v>
      </c>
    </row>
    <row r="79" spans="17:33" x14ac:dyDescent="0.2">
      <c r="Q79" s="30" t="s">
        <v>489</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f>
        <v>0</v>
      </c>
      <c r="U79" s="30"/>
      <c r="V79" s="5">
        <f>SUMIF('Unplanned Outputs'!$E$4:$E$502,Analysis!Q79,'Unplanned Outputs'!$J$4:$J$502)</f>
        <v>0</v>
      </c>
      <c r="W79" s="5">
        <f>SUMIF('Unplanned Outputs'!$E$4:$E$502,Analysis!$Q79,'Unplanned Outputs'!$N$4:$N$502)</f>
        <v>0</v>
      </c>
      <c r="X79" s="5">
        <f>SUMIF('Unplanned Outputs'!$E$4:$E$502,Analysis!$Q79,'Unplanned Outputs'!$R$4:$R$502)</f>
        <v>0</v>
      </c>
      <c r="Y79" s="15"/>
      <c r="Z79" s="36">
        <f t="shared" ca="1" si="14"/>
        <v>0</v>
      </c>
      <c r="AA79" s="36">
        <f t="shared" si="15"/>
        <v>0</v>
      </c>
      <c r="AB79" s="50">
        <f t="shared" ca="1" si="16"/>
        <v>0</v>
      </c>
      <c r="AC79" s="61">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f>
        <v>0</v>
      </c>
      <c r="AE79">
        <f t="shared" ca="1" si="17"/>
        <v>0</v>
      </c>
      <c r="AF79">
        <f ca="1">SUMIF(INDIRECT("'Output 1'!$H$4:$H$"&amp;$C$4),Analysis!Q79,INDIRECT("'Output 1'!$w$4:$w$"&amp;$C$4))
+SUMIF(INDIRECT("'Output 2'!$H$4:$H$"&amp;$C$5),Analysis!Q79,INDIRECT("'Output 2'!$w$4:$w$"&amp;$C$5))
+SUMIF(INDIRECT("'Output 3'!$H$4:$H$"&amp;$C$6),Analysis!Q79,INDIRECT("'Output 3'!$w$4:$w$"&amp;$C$6))
+SUMIF(INDIRECT("'Output 4'!$H$4:$H$"&amp;$C$7),Analysis!Q79,INDIRECT("'Output 4'!$w$4:$w$"&amp;$C$7))
+SUMIF(INDIRECT("'Output 5'!$H$4:$H$"&amp;$C$8),Analysis!Q79,INDIRECT("'Output 5'!$w$4:$w$"&amp;$C$8))
+SUMIF(INDIRECT("'Output 6'!$H$4:$H$"&amp;$C$9),Analysis!Q79,INDIRECT("'Output 6'!$w$4:$w$"&amp;$C$9))
+SUMIF(INDIRECT("'Output 7'!$H$4:$H$"&amp;$C$10),Analysis!Q79,INDIRECT("'Output 7'!$w$4:$w$"&amp;$C$10))
+SUMIF(INDIRECT("'Output 8'!$H$4:$H$"&amp;$C$11),Analysis!Q79,INDIRECT("'Output 8'!$w$4:$w$"&amp;$C$11))</f>
        <v>0</v>
      </c>
      <c r="AG79">
        <f>SUMIF('Unplanned Outputs'!$E$4:$E$500,Analysis!Q79,'Unplanned Outputs'!$U$4:$U$500)</f>
        <v>0</v>
      </c>
    </row>
    <row r="80" spans="17:33" x14ac:dyDescent="0.2">
      <c r="Q80" s="30" t="s">
        <v>490</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f>
        <v>0</v>
      </c>
      <c r="U80" s="30"/>
      <c r="V80" s="5">
        <f>SUMIF('Unplanned Outputs'!$E$4:$E$502,Analysis!Q80,'Unplanned Outputs'!$J$4:$J$502)</f>
        <v>0</v>
      </c>
      <c r="W80" s="5">
        <f>SUMIF('Unplanned Outputs'!$E$4:$E$502,Analysis!$Q80,'Unplanned Outputs'!$N$4:$N$502)</f>
        <v>0</v>
      </c>
      <c r="X80" s="5">
        <f>SUMIF('Unplanned Outputs'!$E$4:$E$502,Analysis!$Q80,'Unplanned Outputs'!$R$4:$R$502)</f>
        <v>0</v>
      </c>
      <c r="Y80" s="15"/>
      <c r="Z80" s="36">
        <f t="shared" ca="1" si="14"/>
        <v>0</v>
      </c>
      <c r="AA80" s="36">
        <f t="shared" si="15"/>
        <v>0</v>
      </c>
      <c r="AB80" s="50">
        <f t="shared" ca="1" si="16"/>
        <v>0</v>
      </c>
      <c r="AC80" s="61">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f>
        <v>0</v>
      </c>
      <c r="AE80">
        <f t="shared" ca="1" si="17"/>
        <v>0</v>
      </c>
      <c r="AF80">
        <f ca="1">SUMIF(INDIRECT("'Output 1'!$H$4:$H$"&amp;$C$4),Analysis!Q80,INDIRECT("'Output 1'!$w$4:$w$"&amp;$C$4))
+SUMIF(INDIRECT("'Output 2'!$H$4:$H$"&amp;$C$5),Analysis!Q80,INDIRECT("'Output 2'!$w$4:$w$"&amp;$C$5))
+SUMIF(INDIRECT("'Output 3'!$H$4:$H$"&amp;$C$6),Analysis!Q80,INDIRECT("'Output 3'!$w$4:$w$"&amp;$C$6))
+SUMIF(INDIRECT("'Output 4'!$H$4:$H$"&amp;$C$7),Analysis!Q80,INDIRECT("'Output 4'!$w$4:$w$"&amp;$C$7))
+SUMIF(INDIRECT("'Output 5'!$H$4:$H$"&amp;$C$8),Analysis!Q80,INDIRECT("'Output 5'!$w$4:$w$"&amp;$C$8))
+SUMIF(INDIRECT("'Output 6'!$H$4:$H$"&amp;$C$9),Analysis!Q80,INDIRECT("'Output 6'!$w$4:$w$"&amp;$C$9))
+SUMIF(INDIRECT("'Output 7'!$H$4:$H$"&amp;$C$10),Analysis!Q80,INDIRECT("'Output 7'!$w$4:$w$"&amp;$C$10))
+SUMIF(INDIRECT("'Output 8'!$H$4:$H$"&amp;$C$11),Analysis!Q80,INDIRECT("'Output 8'!$w$4:$w$"&amp;$C$11))</f>
        <v>0</v>
      </c>
      <c r="AG80">
        <f>SUMIF('Unplanned Outputs'!$E$4:$E$500,Analysis!Q80,'Unplanned Outputs'!$U$4:$U$500)</f>
        <v>0</v>
      </c>
    </row>
  </sheetData>
  <mergeCells count="6">
    <mergeCell ref="A1:C2"/>
    <mergeCell ref="E1:O2"/>
    <mergeCell ref="V2:X2"/>
    <mergeCell ref="R2:T2"/>
    <mergeCell ref="Z2:AC2"/>
    <mergeCell ref="R1:AC1"/>
  </mergeCells>
  <phoneticPr fontId="14" type="noConversion"/>
  <conditionalFormatting sqref="F4:F35">
    <cfRule type="notContainsText" dxfId="3" priority="6" operator="notContains" text="O.">
      <formula>ISERROR(SEARCH("O.",F4))</formula>
    </cfRule>
  </conditionalFormatting>
  <conditionalFormatting sqref="F4:O4 F5:K34 L5:O25 L26:L34 M26:O40">
    <cfRule type="containsErrors" dxfId="2" priority="9">
      <formula>ISERROR(F4)</formula>
    </cfRule>
  </conditionalFormatting>
  <conditionalFormatting sqref="G4:O4 L5:O25 G5:K34 L26:L34 M26:O40">
    <cfRule type="cellIs" dxfId="1" priority="4" operator="greaterThanOrEqual">
      <formula>1</formula>
    </cfRule>
  </conditionalFormatting>
  <conditionalFormatting sqref="R4:X80 Z4:AC80">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workbookViewId="0">
      <selection activeCell="B18" sqref="B18"/>
    </sheetView>
  </sheetViews>
  <sheetFormatPr baseColWidth="10" defaultColWidth="8.83203125" defaultRowHeight="15" x14ac:dyDescent="0.2"/>
  <cols>
    <col min="2" max="2" width="73.5" customWidth="1"/>
    <col min="3" max="3" width="72.5" customWidth="1"/>
  </cols>
  <sheetData>
    <row r="1" spans="1:3" ht="16" x14ac:dyDescent="0.2">
      <c r="A1" s="41" t="s">
        <v>5</v>
      </c>
      <c r="B1" s="42" t="s">
        <v>6</v>
      </c>
      <c r="C1" s="42" t="s">
        <v>7</v>
      </c>
    </row>
    <row r="2" spans="1:3" x14ac:dyDescent="0.2">
      <c r="A2" s="43">
        <v>44470</v>
      </c>
      <c r="B2" s="44"/>
      <c r="C2" s="44"/>
    </row>
    <row r="3" spans="1:3" x14ac:dyDescent="0.2">
      <c r="A3" s="43">
        <v>44501</v>
      </c>
      <c r="B3" s="44"/>
      <c r="C3" s="45"/>
    </row>
    <row r="4" spans="1:3" x14ac:dyDescent="0.2">
      <c r="A4" s="43">
        <v>44531</v>
      </c>
      <c r="B4" s="44"/>
      <c r="C4" s="45"/>
    </row>
    <row r="5" spans="1:3" x14ac:dyDescent="0.2">
      <c r="A5" s="43">
        <v>44562</v>
      </c>
      <c r="B5" s="46"/>
      <c r="C5" s="45"/>
    </row>
    <row r="6" spans="1:3" x14ac:dyDescent="0.2">
      <c r="A6" s="43">
        <v>44593</v>
      </c>
      <c r="B6" s="46"/>
      <c r="C6" s="45"/>
    </row>
    <row r="7" spans="1:3" x14ac:dyDescent="0.2">
      <c r="A7" s="43">
        <v>44621</v>
      </c>
      <c r="B7" s="44"/>
      <c r="C7" s="48"/>
    </row>
    <row r="8" spans="1:3" x14ac:dyDescent="0.2">
      <c r="A8" s="43">
        <v>44652</v>
      </c>
      <c r="B8" s="44"/>
      <c r="C8" s="44"/>
    </row>
    <row r="9" spans="1:3" x14ac:dyDescent="0.2">
      <c r="A9" s="43">
        <v>44682</v>
      </c>
      <c r="B9" s="46"/>
      <c r="C9" s="44"/>
    </row>
    <row r="10" spans="1:3" x14ac:dyDescent="0.2">
      <c r="A10" s="43">
        <v>44713</v>
      </c>
      <c r="B10" s="44"/>
      <c r="C10" s="47"/>
    </row>
    <row r="11" spans="1:3" x14ac:dyDescent="0.2">
      <c r="A11" s="43">
        <v>44743</v>
      </c>
      <c r="B11" s="44"/>
      <c r="C11" s="44"/>
    </row>
    <row r="12" spans="1:3" x14ac:dyDescent="0.2">
      <c r="A12" s="43">
        <v>44774</v>
      </c>
      <c r="B12" s="44"/>
      <c r="C12" s="44"/>
    </row>
    <row r="13" spans="1:3" ht="48" x14ac:dyDescent="0.2">
      <c r="A13" s="43">
        <v>44805</v>
      </c>
      <c r="B13" s="44" t="s">
        <v>8</v>
      </c>
      <c r="C13" s="44"/>
    </row>
    <row r="14" spans="1:3" x14ac:dyDescent="0.2">
      <c r="A14" s="43">
        <v>44835</v>
      </c>
      <c r="B14" s="44"/>
      <c r="C14" s="44"/>
    </row>
    <row r="15" spans="1:3" ht="32" x14ac:dyDescent="0.2">
      <c r="A15" s="43">
        <v>44866</v>
      </c>
      <c r="B15" s="44" t="s">
        <v>9</v>
      </c>
      <c r="C15" s="44" t="s">
        <v>10</v>
      </c>
    </row>
    <row r="16" spans="1:3" ht="16" x14ac:dyDescent="0.2">
      <c r="A16" s="43">
        <v>44896</v>
      </c>
      <c r="B16" s="44" t="s">
        <v>11</v>
      </c>
      <c r="C16" s="44" t="s">
        <v>12</v>
      </c>
    </row>
    <row r="17" spans="1:3" x14ac:dyDescent="0.2">
      <c r="A17" s="43">
        <v>44927</v>
      </c>
      <c r="B17" s="44"/>
      <c r="C17" s="44"/>
    </row>
    <row r="18" spans="1:3" x14ac:dyDescent="0.2">
      <c r="A18" s="43">
        <v>44958</v>
      </c>
      <c r="B18" s="44"/>
      <c r="C18" s="44"/>
    </row>
    <row r="19" spans="1:3" x14ac:dyDescent="0.2">
      <c r="A19" s="43">
        <v>44986</v>
      </c>
      <c r="B19" s="44"/>
      <c r="C19" s="44"/>
    </row>
    <row r="20" spans="1:3" x14ac:dyDescent="0.2">
      <c r="A20" s="43">
        <v>45017</v>
      </c>
      <c r="B20" s="44"/>
      <c r="C20" s="44"/>
    </row>
    <row r="21" spans="1:3" x14ac:dyDescent="0.2">
      <c r="A21" s="43">
        <v>45047</v>
      </c>
      <c r="B21" s="44"/>
      <c r="C21" s="44"/>
    </row>
    <row r="22" spans="1:3" x14ac:dyDescent="0.2">
      <c r="A22" s="43">
        <v>45078</v>
      </c>
      <c r="B22" s="44"/>
      <c r="C22" s="44"/>
    </row>
    <row r="23" spans="1:3" x14ac:dyDescent="0.2">
      <c r="A23" s="43">
        <v>45108</v>
      </c>
      <c r="B23" s="44"/>
      <c r="C23" s="44"/>
    </row>
    <row r="24" spans="1:3" x14ac:dyDescent="0.2">
      <c r="A24" s="43">
        <v>45139</v>
      </c>
      <c r="B24" s="44"/>
      <c r="C24" s="44"/>
    </row>
    <row r="25" spans="1:3" x14ac:dyDescent="0.2">
      <c r="A25" s="43">
        <v>45170</v>
      </c>
      <c r="B25" s="44"/>
      <c r="C25"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tabSelected="1" workbookViewId="0">
      <selection activeCell="I32" sqref="I32"/>
    </sheetView>
  </sheetViews>
  <sheetFormatPr baseColWidth="10" defaultColWidth="8.6640625" defaultRowHeight="15" x14ac:dyDescent="0.2"/>
  <cols>
    <col min="1" max="1" width="16" style="2" customWidth="1"/>
    <col min="2" max="2" width="9.33203125" style="2" customWidth="1"/>
    <col min="3" max="3" width="29.6640625" style="3" customWidth="1"/>
    <col min="4" max="4" width="11.6640625" style="3" customWidth="1"/>
    <col min="5" max="5" width="52.33203125" style="3" customWidth="1"/>
    <col min="6" max="6" width="11.33203125" style="3" customWidth="1"/>
    <col min="7" max="8" width="15.33203125" style="3" customWidth="1"/>
    <col min="9" max="9" width="67.33203125" style="3" customWidth="1"/>
    <col min="10" max="10" width="44.6640625" style="3" customWidth="1"/>
    <col min="11" max="11" width="18.5" customWidth="1"/>
    <col min="12" max="12" width="35.33203125" customWidth="1"/>
    <col min="13" max="13" width="15.6640625" customWidth="1"/>
    <col min="14" max="14" width="47.33203125" customWidth="1"/>
    <col min="15" max="16384" width="8.6640625" style="3"/>
  </cols>
  <sheetData>
    <row r="1" spans="1:10" ht="15.75" customHeight="1" x14ac:dyDescent="0.2">
      <c r="A1" s="85" t="s">
        <v>13</v>
      </c>
      <c r="B1" s="86" t="s">
        <v>14</v>
      </c>
      <c r="C1" s="86"/>
      <c r="D1" s="86"/>
      <c r="E1" s="86"/>
      <c r="F1" s="86"/>
      <c r="G1" s="86"/>
      <c r="H1" s="86"/>
      <c r="I1" s="86"/>
      <c r="J1" s="86"/>
    </row>
    <row r="2" spans="1:10" ht="15.75" customHeight="1" x14ac:dyDescent="0.2">
      <c r="A2" s="85"/>
      <c r="B2" s="86"/>
      <c r="C2" s="86"/>
      <c r="D2" s="86"/>
      <c r="E2" s="86"/>
      <c r="F2" s="86"/>
      <c r="G2" s="86"/>
      <c r="H2" s="86"/>
      <c r="I2" s="86"/>
      <c r="J2" s="86"/>
    </row>
    <row r="3" spans="1:10" ht="27.75" customHeight="1" x14ac:dyDescent="0.2">
      <c r="A3" s="83" t="s">
        <v>15</v>
      </c>
      <c r="B3" s="83"/>
      <c r="C3" s="83"/>
      <c r="D3" s="84" t="s">
        <v>16</v>
      </c>
      <c r="E3" s="84"/>
      <c r="F3" s="84"/>
      <c r="G3" s="84"/>
      <c r="H3" s="84"/>
      <c r="I3" s="84"/>
      <c r="J3" s="84"/>
    </row>
    <row r="4" spans="1:10" ht="27.75" customHeight="1" x14ac:dyDescent="0.2">
      <c r="A4" s="12"/>
      <c r="B4" s="12" t="s">
        <v>17</v>
      </c>
      <c r="C4" s="12" t="s">
        <v>18</v>
      </c>
      <c r="D4" s="12" t="s">
        <v>19</v>
      </c>
      <c r="E4" s="12" t="s">
        <v>20</v>
      </c>
      <c r="F4" s="12" t="s">
        <v>21</v>
      </c>
      <c r="G4" s="12" t="s">
        <v>22</v>
      </c>
      <c r="H4" s="12" t="s">
        <v>23</v>
      </c>
      <c r="I4" s="12" t="s">
        <v>24</v>
      </c>
      <c r="J4" s="12" t="s">
        <v>25</v>
      </c>
    </row>
    <row r="5" spans="1:10" ht="65.25" customHeight="1" x14ac:dyDescent="0.2">
      <c r="A5" s="85" t="s">
        <v>15</v>
      </c>
      <c r="B5" s="88" t="s">
        <v>26</v>
      </c>
      <c r="C5" s="87" t="s">
        <v>27</v>
      </c>
      <c r="D5" s="22" t="s">
        <v>28</v>
      </c>
      <c r="E5" s="1" t="s">
        <v>29</v>
      </c>
      <c r="F5" s="64" t="s">
        <v>30</v>
      </c>
      <c r="G5" s="2" t="s">
        <v>31</v>
      </c>
      <c r="H5" s="2" t="s">
        <v>32</v>
      </c>
      <c r="I5" s="66" t="s">
        <v>33</v>
      </c>
      <c r="J5" s="91" t="s">
        <v>34</v>
      </c>
    </row>
    <row r="6" spans="1:10" ht="48" x14ac:dyDescent="0.2">
      <c r="A6" s="85"/>
      <c r="B6" s="88"/>
      <c r="C6" s="87"/>
      <c r="D6" s="18" t="s">
        <v>35</v>
      </c>
      <c r="E6" s="1" t="s">
        <v>36</v>
      </c>
      <c r="F6" s="64" t="s">
        <v>37</v>
      </c>
      <c r="G6" s="2" t="s">
        <v>38</v>
      </c>
      <c r="H6" s="2" t="s">
        <v>39</v>
      </c>
      <c r="I6" s="66" t="s">
        <v>40</v>
      </c>
      <c r="J6" s="91"/>
    </row>
    <row r="7" spans="1:10" ht="32" x14ac:dyDescent="0.2">
      <c r="A7" s="85"/>
      <c r="B7" s="88"/>
      <c r="C7" s="87"/>
      <c r="D7" s="18" t="s">
        <v>41</v>
      </c>
      <c r="E7" s="1" t="s">
        <v>42</v>
      </c>
      <c r="F7" s="64">
        <v>5</v>
      </c>
      <c r="G7" s="2" t="s">
        <v>43</v>
      </c>
      <c r="H7" s="2" t="s">
        <v>44</v>
      </c>
      <c r="I7" s="66" t="s">
        <v>45</v>
      </c>
      <c r="J7" s="91"/>
    </row>
    <row r="8" spans="1:10" ht="48" x14ac:dyDescent="0.2">
      <c r="A8" s="85"/>
      <c r="B8" s="88"/>
      <c r="C8" s="87"/>
      <c r="D8" s="18" t="s">
        <v>46</v>
      </c>
      <c r="E8" s="3" t="s">
        <v>47</v>
      </c>
      <c r="F8" s="65" t="s">
        <v>48</v>
      </c>
      <c r="G8" s="2" t="s">
        <v>49</v>
      </c>
      <c r="H8" s="2" t="s">
        <v>50</v>
      </c>
      <c r="I8" s="67" t="s">
        <v>51</v>
      </c>
      <c r="J8" s="91"/>
    </row>
    <row r="9" spans="1:10" ht="48" x14ac:dyDescent="0.2">
      <c r="A9" s="85"/>
      <c r="B9" s="88"/>
      <c r="C9" s="87"/>
      <c r="D9" s="18" t="s">
        <v>52</v>
      </c>
      <c r="E9" s="3" t="s">
        <v>53</v>
      </c>
      <c r="F9" s="65">
        <v>6</v>
      </c>
      <c r="G9" s="2" t="s">
        <v>54</v>
      </c>
      <c r="H9" s="7">
        <v>4.2</v>
      </c>
      <c r="I9" s="66" t="s">
        <v>55</v>
      </c>
      <c r="J9" s="91"/>
    </row>
    <row r="10" spans="1:10" x14ac:dyDescent="0.2">
      <c r="F10"/>
      <c r="G10"/>
      <c r="H10"/>
      <c r="I10" s="59"/>
    </row>
    <row r="11" spans="1:10" x14ac:dyDescent="0.2">
      <c r="F11"/>
      <c r="G11"/>
      <c r="H11"/>
      <c r="I11" s="59"/>
    </row>
    <row r="12" spans="1:10" ht="64.5" customHeight="1" x14ac:dyDescent="0.2">
      <c r="B12" s="2">
        <v>1</v>
      </c>
      <c r="C12" s="89" t="str">
        <f>'Output 1'!$C$4</f>
        <v>Codes of Conduct are adopted by 
1) recreational divers; 
2) recreational fishermen; 
3) other recreational marine users (yacht skippers, kaykers, SUP etc)</v>
      </c>
      <c r="D12" s="89"/>
      <c r="E12" s="89"/>
      <c r="F12" s="89"/>
      <c r="G12" s="89"/>
      <c r="H12" s="89"/>
      <c r="I12" s="89"/>
    </row>
    <row r="13" spans="1:10" x14ac:dyDescent="0.2">
      <c r="B13" s="2">
        <v>2</v>
      </c>
      <c r="C13" s="89" t="str">
        <f>'Output 2'!$C$4</f>
        <v xml:space="preserve">Recommendations for improved regional fisheries management were oresented to the Regional Inshore fisheries group and  Marine Scotland </v>
      </c>
      <c r="D13" s="90"/>
      <c r="E13" s="90"/>
      <c r="F13" s="90"/>
      <c r="G13" s="90"/>
      <c r="H13" s="90"/>
      <c r="I13" s="90"/>
    </row>
    <row r="14" spans="1:10" x14ac:dyDescent="0.2">
      <c r="B14" s="2">
        <v>3</v>
      </c>
      <c r="C14" s="89" t="str">
        <f>'Output 3'!$C$4</f>
        <v>Ecological monitoring of the MPA was conducted to assess impact of mobile fishing and other (destructive?) activities</v>
      </c>
      <c r="D14" s="90"/>
      <c r="E14" s="90"/>
      <c r="F14" s="90"/>
      <c r="G14" s="90"/>
      <c r="H14" s="90"/>
      <c r="I14" s="90"/>
    </row>
    <row r="15" spans="1:10" x14ac:dyDescent="0.2">
      <c r="B15" s="2">
        <v>4</v>
      </c>
      <c r="C15" s="89" t="str">
        <f>'Output 4'!$C$4</f>
        <v>Evidence report and recommendations for management were submitted to Scottish Natural Heritage (SNH) and Marine Scotland to increase protection of the MPA from damaging 
activities including mobile fishing.</v>
      </c>
      <c r="D15" s="90"/>
      <c r="E15" s="90"/>
      <c r="F15" s="90"/>
      <c r="G15" s="90"/>
      <c r="H15" s="90"/>
      <c r="I15" s="90"/>
    </row>
    <row r="16" spans="1:10" x14ac:dyDescent="0.2">
      <c r="B16" s="2">
        <v>5</v>
      </c>
      <c r="C16" s="89" t="str">
        <f>'Output 5'!$C$4</f>
        <v xml:space="preserve">Regional fisheries management measures are submitted and considered by regulators </v>
      </c>
      <c r="D16" s="90"/>
      <c r="E16" s="90"/>
      <c r="F16" s="90"/>
      <c r="G16" s="90"/>
      <c r="H16" s="90"/>
      <c r="I16" s="90"/>
    </row>
    <row r="17" spans="2:9" x14ac:dyDescent="0.2">
      <c r="B17" s="2">
        <v>6</v>
      </c>
      <c r="C17" s="89" t="str">
        <f>'Output 6'!$C$4</f>
        <v>An Ocean Observatory is established to support community engagement and citizen science</v>
      </c>
      <c r="D17" s="90"/>
      <c r="E17" s="90"/>
      <c r="F17" s="90"/>
      <c r="G17" s="90"/>
      <c r="H17" s="90"/>
      <c r="I17" s="90"/>
    </row>
    <row r="18" spans="2:9" x14ac:dyDescent="0.2">
      <c r="B18" s="2">
        <v>7</v>
      </c>
      <c r="C18" s="89" t="str">
        <f>'Output 7'!$C$4</f>
        <v>BLUE provides a template for a sustainably managed marine reserves in Scotland to Marine Scotland.</v>
      </c>
      <c r="D18" s="90"/>
      <c r="E18" s="90"/>
      <c r="F18" s="90"/>
      <c r="G18" s="90"/>
      <c r="H18" s="90"/>
      <c r="I18" s="90"/>
    </row>
    <row r="19" spans="2:9" x14ac:dyDescent="0.2">
      <c r="B19" s="2">
        <v>8</v>
      </c>
      <c r="C19" s="89" t="str">
        <f>'Output 8'!$C$4</f>
        <v>Commitment from Marine Scotland to introduce fishery management measures in all MPAs</v>
      </c>
      <c r="D19" s="90"/>
      <c r="E19" s="90"/>
      <c r="F19" s="90"/>
      <c r="G19" s="90"/>
      <c r="H19" s="90"/>
      <c r="I19" s="90"/>
    </row>
    <row r="20" spans="2:9" x14ac:dyDescent="0.2">
      <c r="F20"/>
      <c r="G20" s="7"/>
    </row>
    <row r="21" spans="2:9" x14ac:dyDescent="0.2">
      <c r="F21"/>
      <c r="G21" s="7"/>
      <c r="H21"/>
    </row>
    <row r="22" spans="2:9" x14ac:dyDescent="0.2">
      <c r="F22"/>
      <c r="G22" s="7"/>
      <c r="H22"/>
    </row>
    <row r="23" spans="2:9" x14ac:dyDescent="0.2">
      <c r="G23"/>
      <c r="H23"/>
    </row>
    <row r="24" spans="2:9" x14ac:dyDescent="0.2">
      <c r="G24"/>
      <c r="H24"/>
    </row>
    <row r="25" spans="2:9" x14ac:dyDescent="0.2">
      <c r="G25"/>
      <c r="H25"/>
    </row>
    <row r="26" spans="2:9" x14ac:dyDescent="0.2">
      <c r="G26" s="7"/>
      <c r="H26"/>
    </row>
    <row r="27" spans="2:9" x14ac:dyDescent="0.2">
      <c r="G27"/>
    </row>
    <row r="28" spans="2:9" x14ac:dyDescent="0.2">
      <c r="G28"/>
    </row>
    <row r="29" spans="2:9" x14ac:dyDescent="0.2">
      <c r="G29"/>
    </row>
    <row r="30" spans="2:9" x14ac:dyDescent="0.2">
      <c r="G30"/>
    </row>
    <row r="31" spans="2:9" x14ac:dyDescent="0.2">
      <c r="G31"/>
    </row>
    <row r="32" spans="2:9" x14ac:dyDescent="0.2">
      <c r="G32"/>
    </row>
    <row r="33" spans="7:7" x14ac:dyDescent="0.2">
      <c r="G33"/>
    </row>
  </sheetData>
  <mergeCells count="16">
    <mergeCell ref="C17:I17"/>
    <mergeCell ref="C18:I18"/>
    <mergeCell ref="C19:I19"/>
    <mergeCell ref="J5:J9"/>
    <mergeCell ref="C12:I12"/>
    <mergeCell ref="C13:I13"/>
    <mergeCell ref="C14:I14"/>
    <mergeCell ref="C15:I15"/>
    <mergeCell ref="C16:I16"/>
    <mergeCell ref="A3:C3"/>
    <mergeCell ref="D3:J3"/>
    <mergeCell ref="A1:A2"/>
    <mergeCell ref="B1:J2"/>
    <mergeCell ref="C5:C9"/>
    <mergeCell ref="B5:B9"/>
    <mergeCell ref="A5:A9"/>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X16"/>
  <sheetViews>
    <sheetView zoomScale="125" zoomScaleNormal="125" workbookViewId="0">
      <pane xSplit="8" ySplit="3" topLeftCell="I4" activePane="bottomRight" state="frozen"/>
      <selection pane="topRight" activeCell="I1" sqref="I1"/>
      <selection pane="bottomLeft" activeCell="A4" sqref="A4"/>
      <selection pane="bottomRight" activeCell="C9" sqref="C9:C14"/>
    </sheetView>
  </sheetViews>
  <sheetFormatPr baseColWidth="10" defaultColWidth="8.6640625" defaultRowHeight="15" x14ac:dyDescent="0.2"/>
  <cols>
    <col min="1" max="1" width="16.33203125" style="15" customWidth="1"/>
    <col min="2" max="2" width="10.6640625" style="15" customWidth="1"/>
    <col min="3" max="3" width="23.5" style="15" customWidth="1"/>
    <col min="4" max="4" width="12" style="15" customWidth="1"/>
    <col min="5" max="5" width="52.5" style="15" customWidth="1"/>
    <col min="6" max="6" width="12.5" style="15" customWidth="1"/>
    <col min="7" max="7" width="15" style="15" customWidth="1"/>
    <col min="8" max="8" width="11.6640625" style="15" customWidth="1"/>
    <col min="9" max="9" width="67" style="15" customWidth="1"/>
    <col min="10" max="10" width="44.6640625" style="15" customWidth="1"/>
    <col min="11" max="11" width="9.6640625" style="16" customWidth="1"/>
    <col min="12" max="12" width="55" style="15" customWidth="1"/>
    <col min="13" max="13" width="9.6640625" style="16" customWidth="1"/>
    <col min="14" max="14" width="55.6640625" style="15" customWidth="1"/>
    <col min="15" max="15" width="9.6640625" style="16" customWidth="1"/>
    <col min="16" max="16" width="55.5" style="15" customWidth="1"/>
    <col min="17" max="17" width="10" style="16" customWidth="1"/>
    <col min="18" max="18" width="55.33203125" style="15" customWidth="1"/>
    <col min="19" max="19" width="10.33203125" style="15" customWidth="1"/>
    <col min="20" max="20" width="56" style="15" customWidth="1"/>
    <col min="21" max="21" width="10.33203125" style="16" customWidth="1"/>
    <col min="22" max="22" width="55.5" style="15" customWidth="1"/>
    <col min="23" max="23" width="0" style="15" hidden="1" customWidth="1"/>
    <col min="24" max="24" width="25.5" style="15" hidden="1" customWidth="1"/>
    <col min="25" max="16384" width="8.6640625" style="15"/>
  </cols>
  <sheetData>
    <row r="1" spans="1:24" ht="30" customHeight="1" x14ac:dyDescent="0.2">
      <c r="A1" s="83" t="s">
        <v>56</v>
      </c>
      <c r="B1" s="83"/>
      <c r="C1" s="83"/>
      <c r="D1" s="84" t="s">
        <v>16</v>
      </c>
      <c r="E1" s="84"/>
      <c r="F1" s="84"/>
      <c r="G1" s="84"/>
      <c r="H1" s="84"/>
      <c r="I1" s="84"/>
      <c r="J1" s="84"/>
      <c r="K1" s="93" t="s">
        <v>57</v>
      </c>
      <c r="L1" s="93"/>
      <c r="M1" s="93"/>
      <c r="N1" s="93"/>
      <c r="O1" s="93"/>
      <c r="P1" s="93"/>
      <c r="Q1" s="93"/>
      <c r="R1" s="93"/>
      <c r="S1" s="93"/>
      <c r="T1" s="93"/>
      <c r="U1" s="93"/>
      <c r="V1" s="93"/>
    </row>
    <row r="2" spans="1:24" ht="15" customHeight="1" x14ac:dyDescent="0.2">
      <c r="A2" s="19" t="s">
        <v>58</v>
      </c>
      <c r="B2" s="85" t="s">
        <v>59</v>
      </c>
      <c r="C2" s="85" t="s">
        <v>18</v>
      </c>
      <c r="D2" s="85" t="s">
        <v>60</v>
      </c>
      <c r="E2" s="85" t="s">
        <v>20</v>
      </c>
      <c r="F2" s="85" t="s">
        <v>61</v>
      </c>
      <c r="G2" s="85" t="s">
        <v>62</v>
      </c>
      <c r="H2" s="85" t="s">
        <v>63</v>
      </c>
      <c r="I2" s="85" t="s">
        <v>24</v>
      </c>
      <c r="J2" s="88" t="s">
        <v>64</v>
      </c>
      <c r="K2" s="85" t="s">
        <v>65</v>
      </c>
      <c r="L2" s="85"/>
      <c r="M2" s="88" t="s">
        <v>66</v>
      </c>
      <c r="N2" s="88"/>
      <c r="O2" s="85" t="s">
        <v>67</v>
      </c>
      <c r="P2" s="85"/>
      <c r="Q2" s="88" t="s">
        <v>68</v>
      </c>
      <c r="R2" s="88"/>
      <c r="S2" s="85" t="s">
        <v>69</v>
      </c>
      <c r="T2" s="85"/>
      <c r="U2" s="88" t="s">
        <v>70</v>
      </c>
      <c r="V2" s="88"/>
      <c r="W2" s="85" t="s">
        <v>71</v>
      </c>
      <c r="X2" s="85"/>
    </row>
    <row r="3" spans="1:24" ht="16" x14ac:dyDescent="0.2">
      <c r="A3" s="19">
        <f>COUNTIF(D4:D6,"&lt;&gt;")</f>
        <v>3</v>
      </c>
      <c r="B3" s="85"/>
      <c r="C3" s="85"/>
      <c r="D3" s="85"/>
      <c r="E3" s="85"/>
      <c r="F3" s="85"/>
      <c r="G3" s="85"/>
      <c r="H3" s="85"/>
      <c r="I3" s="85"/>
      <c r="J3" s="88"/>
      <c r="K3" s="12" t="s">
        <v>72</v>
      </c>
      <c r="L3" s="12" t="s">
        <v>18</v>
      </c>
      <c r="M3" s="9" t="s">
        <v>72</v>
      </c>
      <c r="N3" s="9" t="s">
        <v>18</v>
      </c>
      <c r="O3" s="12" t="s">
        <v>72</v>
      </c>
      <c r="P3" s="12" t="s">
        <v>18</v>
      </c>
      <c r="Q3" s="9" t="s">
        <v>72</v>
      </c>
      <c r="R3" s="9" t="s">
        <v>18</v>
      </c>
      <c r="S3" s="12" t="s">
        <v>72</v>
      </c>
      <c r="T3" s="12" t="s">
        <v>18</v>
      </c>
      <c r="U3" s="9" t="s">
        <v>72</v>
      </c>
      <c r="V3" s="9" t="s">
        <v>18</v>
      </c>
      <c r="W3" s="12" t="s">
        <v>72</v>
      </c>
      <c r="X3" s="12" t="s">
        <v>18</v>
      </c>
    </row>
    <row r="4" spans="1:24" s="16" customFormat="1" ht="48" x14ac:dyDescent="0.2">
      <c r="A4" s="85" t="s">
        <v>73</v>
      </c>
      <c r="B4" s="88" t="s">
        <v>74</v>
      </c>
      <c r="C4" s="96" t="s">
        <v>75</v>
      </c>
      <c r="D4" s="22" t="s">
        <v>76</v>
      </c>
      <c r="E4" s="26" t="s">
        <v>77</v>
      </c>
      <c r="F4" s="2" t="s">
        <v>78</v>
      </c>
      <c r="G4" s="2" t="s">
        <v>78</v>
      </c>
      <c r="H4" s="2" t="s">
        <v>78</v>
      </c>
      <c r="I4" s="26" t="s">
        <v>79</v>
      </c>
      <c r="J4" s="92" t="s">
        <v>80</v>
      </c>
      <c r="K4" s="2"/>
      <c r="L4" s="24"/>
      <c r="M4" s="7"/>
      <c r="N4" s="24"/>
      <c r="O4" s="28"/>
      <c r="P4" s="24"/>
      <c r="Q4" s="2">
        <v>2</v>
      </c>
      <c r="R4" s="24" t="s">
        <v>81</v>
      </c>
      <c r="S4" s="28"/>
      <c r="T4" s="24"/>
      <c r="U4" s="14"/>
      <c r="V4" s="24"/>
    </row>
    <row r="5" spans="1:24" ht="32" x14ac:dyDescent="0.2">
      <c r="A5" s="85"/>
      <c r="B5" s="88"/>
      <c r="C5" s="96"/>
      <c r="D5" s="18" t="s">
        <v>82</v>
      </c>
      <c r="E5" s="26" t="s">
        <v>83</v>
      </c>
      <c r="F5" s="2"/>
      <c r="G5" s="2" t="s">
        <v>84</v>
      </c>
      <c r="H5" s="2" t="s">
        <v>85</v>
      </c>
      <c r="I5" s="26" t="s">
        <v>79</v>
      </c>
      <c r="J5" s="95"/>
      <c r="K5" s="2"/>
      <c r="L5" s="24"/>
      <c r="M5" s="2"/>
      <c r="N5" s="24"/>
      <c r="O5" s="28"/>
      <c r="P5" s="24"/>
      <c r="Q5" s="2">
        <v>30</v>
      </c>
      <c r="R5" s="26" t="s">
        <v>86</v>
      </c>
      <c r="S5" s="2"/>
      <c r="T5" s="26"/>
      <c r="U5" s="2"/>
      <c r="V5" s="26"/>
      <c r="W5" s="56"/>
    </row>
    <row r="6" spans="1:24" ht="48" x14ac:dyDescent="0.2">
      <c r="A6" s="85"/>
      <c r="B6" s="88"/>
      <c r="C6" s="96"/>
      <c r="D6" s="18" t="s">
        <v>87</v>
      </c>
      <c r="E6" s="26" t="s">
        <v>88</v>
      </c>
      <c r="F6" s="2">
        <v>4</v>
      </c>
      <c r="G6" s="2" t="s">
        <v>89</v>
      </c>
      <c r="H6" s="2" t="s">
        <v>90</v>
      </c>
      <c r="I6" s="26" t="s">
        <v>91</v>
      </c>
      <c r="J6" s="95"/>
      <c r="K6" s="2"/>
      <c r="L6" s="24"/>
      <c r="M6" s="2"/>
      <c r="N6" s="24"/>
      <c r="O6" s="28"/>
      <c r="P6" s="24"/>
      <c r="Q6" s="2">
        <v>4</v>
      </c>
      <c r="R6" s="26" t="s">
        <v>92</v>
      </c>
      <c r="S6" s="2"/>
      <c r="T6" s="26"/>
      <c r="U6" s="2"/>
      <c r="V6" s="26"/>
      <c r="W6" s="56"/>
    </row>
    <row r="7" spans="1:24" ht="30.75" customHeight="1" x14ac:dyDescent="0.2">
      <c r="A7" s="94" t="s">
        <v>6</v>
      </c>
      <c r="B7" s="94"/>
      <c r="C7" s="94"/>
      <c r="D7" s="94"/>
      <c r="E7" s="94"/>
      <c r="F7" s="94"/>
      <c r="G7" s="94"/>
      <c r="H7" s="94"/>
      <c r="I7" s="94"/>
      <c r="J7" s="57"/>
      <c r="K7" s="15"/>
      <c r="M7" s="13"/>
      <c r="Q7" s="10"/>
      <c r="U7" s="10"/>
    </row>
    <row r="8" spans="1:24" ht="30.75" customHeight="1" x14ac:dyDescent="0.2">
      <c r="A8" s="12"/>
      <c r="B8" s="12" t="s">
        <v>93</v>
      </c>
      <c r="C8" s="20"/>
      <c r="D8" s="12" t="s">
        <v>94</v>
      </c>
      <c r="E8" s="12" t="s">
        <v>18</v>
      </c>
      <c r="F8" s="12"/>
      <c r="G8" s="12"/>
      <c r="H8" s="12" t="s">
        <v>95</v>
      </c>
      <c r="I8" s="12" t="s">
        <v>96</v>
      </c>
      <c r="J8" s="11"/>
      <c r="K8" s="15"/>
      <c r="Q8" s="17"/>
      <c r="U8" s="17"/>
    </row>
    <row r="9" spans="1:24" ht="16" x14ac:dyDescent="0.2">
      <c r="A9" s="85" t="s">
        <v>97</v>
      </c>
      <c r="B9" s="88" t="s">
        <v>98</v>
      </c>
      <c r="C9" s="96"/>
      <c r="D9" s="18" t="s">
        <v>99</v>
      </c>
      <c r="E9" s="92" t="s">
        <v>100</v>
      </c>
      <c r="F9" s="92"/>
      <c r="G9" s="92"/>
      <c r="H9" s="1" t="s">
        <v>101</v>
      </c>
      <c r="I9" s="1"/>
      <c r="J9" s="37"/>
      <c r="K9" s="15"/>
    </row>
    <row r="10" spans="1:24" ht="16" x14ac:dyDescent="0.2">
      <c r="A10" s="85"/>
      <c r="B10" s="88"/>
      <c r="C10" s="96"/>
      <c r="D10" s="22" t="s">
        <v>102</v>
      </c>
      <c r="E10" s="92" t="s">
        <v>103</v>
      </c>
      <c r="F10" s="92"/>
      <c r="G10" s="92"/>
      <c r="H10" s="1" t="s">
        <v>101</v>
      </c>
      <c r="I10" s="1"/>
      <c r="J10" s="37"/>
      <c r="K10" s="15"/>
      <c r="M10" s="10"/>
    </row>
    <row r="11" spans="1:24" ht="16" x14ac:dyDescent="0.2">
      <c r="A11" s="85"/>
      <c r="B11" s="88"/>
      <c r="C11" s="96"/>
      <c r="D11" s="22" t="s">
        <v>104</v>
      </c>
      <c r="E11" s="92" t="s">
        <v>105</v>
      </c>
      <c r="F11" s="92"/>
      <c r="G11" s="92"/>
      <c r="H11" s="1" t="s">
        <v>101</v>
      </c>
      <c r="I11" s="1"/>
      <c r="J11" s="37"/>
      <c r="K11" s="15"/>
      <c r="M11" s="10"/>
    </row>
    <row r="12" spans="1:24" ht="16" x14ac:dyDescent="0.2">
      <c r="A12" s="85"/>
      <c r="B12" s="88"/>
      <c r="C12" s="96"/>
      <c r="D12" s="22" t="s">
        <v>106</v>
      </c>
      <c r="E12" s="92" t="s">
        <v>107</v>
      </c>
      <c r="F12" s="92"/>
      <c r="G12" s="92"/>
      <c r="H12" s="1" t="s">
        <v>101</v>
      </c>
      <c r="I12" s="1"/>
      <c r="J12" s="37"/>
      <c r="K12" s="10"/>
      <c r="M12" s="10"/>
    </row>
    <row r="13" spans="1:24" ht="16" x14ac:dyDescent="0.2">
      <c r="A13" s="85"/>
      <c r="B13" s="88"/>
      <c r="C13" s="96"/>
      <c r="D13" s="22" t="s">
        <v>108</v>
      </c>
      <c r="E13" s="92" t="s">
        <v>109</v>
      </c>
      <c r="F13" s="92"/>
      <c r="G13" s="92"/>
      <c r="H13" s="1" t="s">
        <v>101</v>
      </c>
      <c r="I13" s="1"/>
      <c r="J13" s="37"/>
      <c r="K13" s="10"/>
      <c r="M13" s="10"/>
    </row>
    <row r="14" spans="1:24" ht="16" x14ac:dyDescent="0.2">
      <c r="A14" s="85"/>
      <c r="B14" s="88"/>
      <c r="C14" s="96"/>
      <c r="D14" s="22" t="s">
        <v>110</v>
      </c>
      <c r="E14" s="92" t="s">
        <v>111</v>
      </c>
      <c r="F14" s="92"/>
      <c r="G14" s="92"/>
      <c r="H14" s="1"/>
      <c r="I14" s="1" t="s">
        <v>112</v>
      </c>
      <c r="J14" s="37"/>
      <c r="K14" s="10"/>
      <c r="M14" s="10"/>
    </row>
    <row r="15" spans="1:24" ht="16" x14ac:dyDescent="0.2">
      <c r="A15" s="85"/>
      <c r="B15" s="88"/>
      <c r="D15" s="22" t="s">
        <v>113</v>
      </c>
      <c r="E15" s="92" t="s">
        <v>114</v>
      </c>
      <c r="F15" s="92"/>
      <c r="G15" s="92"/>
      <c r="H15" s="1" t="s">
        <v>101</v>
      </c>
      <c r="I15" s="1"/>
    </row>
    <row r="16" spans="1:24" ht="16" x14ac:dyDescent="0.2">
      <c r="A16" s="85"/>
      <c r="B16" s="88"/>
      <c r="D16" s="22" t="s">
        <v>115</v>
      </c>
      <c r="E16" s="92" t="s">
        <v>116</v>
      </c>
      <c r="F16" s="92"/>
      <c r="G16" s="92"/>
      <c r="H16" s="1" t="s">
        <v>101</v>
      </c>
      <c r="I16" s="1"/>
    </row>
  </sheetData>
  <sheetProtection formatCells="0"/>
  <mergeCells count="35">
    <mergeCell ref="B9:B16"/>
    <mergeCell ref="A9:A16"/>
    <mergeCell ref="H2:H3"/>
    <mergeCell ref="A4:A6"/>
    <mergeCell ref="B4:B6"/>
    <mergeCell ref="C4:C6"/>
    <mergeCell ref="E15:G15"/>
    <mergeCell ref="E16:G16"/>
    <mergeCell ref="C9:C14"/>
    <mergeCell ref="E13:G13"/>
    <mergeCell ref="E14:G14"/>
    <mergeCell ref="E12:G12"/>
    <mergeCell ref="B2:B3"/>
    <mergeCell ref="J4:J6"/>
    <mergeCell ref="C2:C3"/>
    <mergeCell ref="D2:D3"/>
    <mergeCell ref="E2:E3"/>
    <mergeCell ref="F2:F3"/>
    <mergeCell ref="G2:G3"/>
    <mergeCell ref="W2:X2"/>
    <mergeCell ref="D1:J1"/>
    <mergeCell ref="E10:G10"/>
    <mergeCell ref="E11:G11"/>
    <mergeCell ref="U2:V2"/>
    <mergeCell ref="K1:V1"/>
    <mergeCell ref="A7:I7"/>
    <mergeCell ref="E9:G9"/>
    <mergeCell ref="A1:C1"/>
    <mergeCell ref="I2:I3"/>
    <mergeCell ref="J2:J3"/>
    <mergeCell ref="Q2:R2"/>
    <mergeCell ref="S2:T2"/>
    <mergeCell ref="K2:L2"/>
    <mergeCell ref="M2:N2"/>
    <mergeCell ref="O2:P2"/>
  </mergeCells>
  <conditionalFormatting sqref="H9:H16">
    <cfRule type="containsText" dxfId="27" priority="1" operator="containsText" text="Not Started">
      <formula>NOT(ISERROR(SEARCH("Not Started",H9)))</formula>
    </cfRule>
    <cfRule type="containsText" dxfId="26" priority="2" operator="containsText" text="In Progress">
      <formula>NOT(ISERROR(SEARCH("In Progress",H9)))</formula>
    </cfRule>
    <cfRule type="containsText" dxfId="25" priority="3" operator="containsText" text="Complete">
      <formula>NOT(ISERROR(SEARCH("Complete",H9)))</formula>
    </cfRule>
  </conditionalFormatting>
  <dataValidations count="1">
    <dataValidation type="list" allowBlank="1" showInputMessage="1" showErrorMessage="1" sqref="H9:H16" xr:uid="{F9681C49-391B-4C25-B958-6BC2116CB758}">
      <formula1>"Not started, In Progress, Complete"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X20"/>
  <sheetViews>
    <sheetView zoomScale="70" zoomScaleNormal="70" workbookViewId="0">
      <pane xSplit="8" ySplit="3" topLeftCell="U4" activePane="bottomRight" state="frozen"/>
      <selection pane="topRight" activeCell="I1" sqref="I1"/>
      <selection pane="bottomLeft" activeCell="A4" sqref="A4"/>
      <selection pane="bottomRight" activeCell="D12" sqref="D12"/>
    </sheetView>
  </sheetViews>
  <sheetFormatPr baseColWidth="10" defaultColWidth="8.6640625" defaultRowHeight="15" x14ac:dyDescent="0.2"/>
  <cols>
    <col min="1" max="1" width="16.33203125" style="15" customWidth="1"/>
    <col min="2" max="2" width="10.66406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5" style="15" customWidth="1"/>
    <col min="23" max="23" width="0" style="15" hidden="1" customWidth="1"/>
    <col min="24" max="24" width="25.5" style="15" hidden="1" customWidth="1"/>
    <col min="25" max="16384" width="8.6640625" style="15"/>
  </cols>
  <sheetData>
    <row r="1" spans="1:24" ht="30" customHeight="1" x14ac:dyDescent="0.2">
      <c r="A1" s="83" t="s">
        <v>56</v>
      </c>
      <c r="B1" s="83"/>
      <c r="C1" s="83"/>
      <c r="D1" s="84" t="s">
        <v>16</v>
      </c>
      <c r="E1" s="84"/>
      <c r="F1" s="84"/>
      <c r="G1" s="84"/>
      <c r="H1" s="84"/>
      <c r="I1" s="84"/>
      <c r="J1" s="84"/>
      <c r="K1" s="93" t="s">
        <v>57</v>
      </c>
      <c r="L1" s="93"/>
      <c r="M1" s="93"/>
      <c r="N1" s="93"/>
      <c r="O1" s="93"/>
      <c r="P1" s="93"/>
      <c r="Q1" s="93"/>
      <c r="R1" s="93"/>
      <c r="S1" s="93"/>
      <c r="T1" s="93"/>
      <c r="U1" s="93"/>
      <c r="V1" s="93"/>
    </row>
    <row r="2" spans="1:24" ht="15" customHeight="1" x14ac:dyDescent="0.2">
      <c r="A2" s="19" t="s">
        <v>58</v>
      </c>
      <c r="B2" s="85" t="s">
        <v>59</v>
      </c>
      <c r="C2" s="85" t="s">
        <v>18</v>
      </c>
      <c r="D2" s="85" t="s">
        <v>60</v>
      </c>
      <c r="E2" s="88" t="s">
        <v>20</v>
      </c>
      <c r="F2" s="88" t="s">
        <v>61</v>
      </c>
      <c r="G2" s="88" t="s">
        <v>62</v>
      </c>
      <c r="H2" s="88" t="s">
        <v>63</v>
      </c>
      <c r="I2" s="88" t="s">
        <v>24</v>
      </c>
      <c r="J2" s="88" t="s">
        <v>64</v>
      </c>
      <c r="K2" s="85" t="s">
        <v>65</v>
      </c>
      <c r="L2" s="85"/>
      <c r="M2" s="88" t="s">
        <v>66</v>
      </c>
      <c r="N2" s="88"/>
      <c r="O2" s="85" t="s">
        <v>67</v>
      </c>
      <c r="P2" s="85"/>
      <c r="Q2" s="88" t="s">
        <v>68</v>
      </c>
      <c r="R2" s="88"/>
      <c r="S2" s="85" t="s">
        <v>69</v>
      </c>
      <c r="T2" s="85"/>
      <c r="U2" s="88" t="s">
        <v>70</v>
      </c>
      <c r="V2" s="88"/>
      <c r="W2" s="85" t="s">
        <v>71</v>
      </c>
      <c r="X2" s="85"/>
    </row>
    <row r="3" spans="1:24" ht="16" x14ac:dyDescent="0.2">
      <c r="A3" s="19">
        <f>COUNTIF(D4:D7,"&lt;&gt;")</f>
        <v>3</v>
      </c>
      <c r="B3" s="85"/>
      <c r="C3" s="85"/>
      <c r="D3" s="85"/>
      <c r="E3" s="88"/>
      <c r="F3" s="88"/>
      <c r="G3" s="88"/>
      <c r="H3" s="88"/>
      <c r="I3" s="88"/>
      <c r="J3" s="88"/>
      <c r="K3" s="12" t="s">
        <v>72</v>
      </c>
      <c r="L3" s="12" t="s">
        <v>18</v>
      </c>
      <c r="M3" s="9" t="s">
        <v>72</v>
      </c>
      <c r="N3" s="9" t="s">
        <v>18</v>
      </c>
      <c r="O3" s="12" t="s">
        <v>72</v>
      </c>
      <c r="P3" s="12" t="s">
        <v>18</v>
      </c>
      <c r="Q3" s="9" t="s">
        <v>72</v>
      </c>
      <c r="R3" s="9" t="s">
        <v>18</v>
      </c>
      <c r="S3" s="12" t="s">
        <v>72</v>
      </c>
      <c r="T3" s="12" t="s">
        <v>18</v>
      </c>
      <c r="U3" s="9" t="s">
        <v>72</v>
      </c>
      <c r="V3" s="9" t="s">
        <v>18</v>
      </c>
      <c r="W3" s="12" t="s">
        <v>72</v>
      </c>
      <c r="X3" s="12" t="s">
        <v>18</v>
      </c>
    </row>
    <row r="4" spans="1:24" s="16" customFormat="1" ht="208" x14ac:dyDescent="0.2">
      <c r="A4" s="85" t="s">
        <v>117</v>
      </c>
      <c r="B4" s="9" t="s">
        <v>118</v>
      </c>
      <c r="C4" s="96" t="s">
        <v>119</v>
      </c>
      <c r="D4" s="22" t="s">
        <v>120</v>
      </c>
      <c r="E4" s="26" t="s">
        <v>121</v>
      </c>
      <c r="F4" s="7">
        <v>4</v>
      </c>
      <c r="G4" s="28" t="s">
        <v>122</v>
      </c>
      <c r="H4" s="7" t="s">
        <v>123</v>
      </c>
      <c r="I4" s="25" t="s">
        <v>124</v>
      </c>
      <c r="J4" s="82" t="s">
        <v>125</v>
      </c>
      <c r="K4" s="28"/>
      <c r="L4" s="24"/>
      <c r="M4" s="28"/>
      <c r="N4" s="24"/>
      <c r="O4" s="28"/>
      <c r="P4" s="24"/>
      <c r="Q4" s="28">
        <v>0</v>
      </c>
      <c r="R4" s="26" t="s">
        <v>126</v>
      </c>
      <c r="S4" s="28">
        <v>4</v>
      </c>
      <c r="T4" s="24" t="s">
        <v>127</v>
      </c>
      <c r="U4" s="28">
        <v>2</v>
      </c>
      <c r="V4" s="24" t="s">
        <v>128</v>
      </c>
    </row>
    <row r="5" spans="1:24" s="16" customFormat="1" ht="192" x14ac:dyDescent="0.2">
      <c r="A5" s="85"/>
      <c r="B5" s="9"/>
      <c r="C5" s="96"/>
      <c r="D5" s="22" t="s">
        <v>129</v>
      </c>
      <c r="E5" s="26" t="s">
        <v>130</v>
      </c>
      <c r="F5" s="7">
        <v>1</v>
      </c>
      <c r="G5" s="7"/>
      <c r="H5" s="7" t="s">
        <v>123</v>
      </c>
      <c r="I5" s="25" t="s">
        <v>124</v>
      </c>
      <c r="J5" s="82"/>
      <c r="K5" s="28"/>
      <c r="L5" s="24"/>
      <c r="M5" s="28"/>
      <c r="N5" s="24"/>
      <c r="O5" s="28"/>
      <c r="P5" s="24"/>
      <c r="Q5" s="28">
        <v>0</v>
      </c>
      <c r="R5" s="24" t="s">
        <v>131</v>
      </c>
      <c r="S5" s="28">
        <v>1</v>
      </c>
      <c r="T5" s="24" t="s">
        <v>132</v>
      </c>
      <c r="U5" s="28">
        <v>2</v>
      </c>
      <c r="V5" s="24" t="s">
        <v>133</v>
      </c>
    </row>
    <row r="6" spans="1:24" s="16" customFormat="1" ht="112" x14ac:dyDescent="0.2">
      <c r="A6" s="85"/>
      <c r="B6" s="9"/>
      <c r="C6" s="96"/>
      <c r="D6" s="22" t="s">
        <v>134</v>
      </c>
      <c r="E6" s="26" t="s">
        <v>135</v>
      </c>
      <c r="F6" s="7">
        <v>1</v>
      </c>
      <c r="G6" s="28" t="s">
        <v>122</v>
      </c>
      <c r="H6" s="7" t="s">
        <v>123</v>
      </c>
      <c r="I6" s="25" t="s">
        <v>136</v>
      </c>
      <c r="J6" s="82"/>
      <c r="K6" s="28"/>
      <c r="L6" s="24"/>
      <c r="M6" s="28"/>
      <c r="N6" s="24"/>
      <c r="O6" s="28"/>
      <c r="P6" s="24"/>
      <c r="Q6" s="28"/>
      <c r="R6" s="24"/>
      <c r="S6" s="28">
        <v>2</v>
      </c>
      <c r="T6" s="75" t="s">
        <v>137</v>
      </c>
      <c r="U6" s="28">
        <v>0</v>
      </c>
      <c r="V6" s="24" t="s">
        <v>138</v>
      </c>
    </row>
    <row r="7" spans="1:24" ht="30.75" customHeight="1" x14ac:dyDescent="0.2">
      <c r="A7" s="94" t="s">
        <v>6</v>
      </c>
      <c r="B7" s="94"/>
      <c r="C7" s="94"/>
      <c r="D7" s="94"/>
      <c r="E7" s="94"/>
      <c r="F7" s="94"/>
      <c r="G7" s="94"/>
      <c r="H7" s="94"/>
      <c r="I7" s="94"/>
      <c r="J7" s="39"/>
      <c r="K7" s="10"/>
      <c r="L7" s="16"/>
      <c r="M7" s="16"/>
      <c r="N7" s="16"/>
      <c r="O7" s="16"/>
      <c r="P7" s="16"/>
      <c r="Q7" s="16"/>
      <c r="R7" s="16"/>
      <c r="S7" s="16"/>
      <c r="T7" s="16"/>
      <c r="U7" s="16"/>
      <c r="V7" s="16"/>
    </row>
    <row r="8" spans="1:24" ht="30.75" customHeight="1" x14ac:dyDescent="0.2">
      <c r="A8" s="12"/>
      <c r="B8" s="12" t="s">
        <v>93</v>
      </c>
      <c r="C8" s="20"/>
      <c r="D8" s="12" t="s">
        <v>94</v>
      </c>
      <c r="E8" s="12" t="s">
        <v>18</v>
      </c>
      <c r="F8" s="12"/>
      <c r="G8" s="12"/>
      <c r="H8" s="12" t="s">
        <v>95</v>
      </c>
      <c r="I8" s="12" t="s">
        <v>96</v>
      </c>
      <c r="J8" s="34"/>
      <c r="K8" s="34"/>
    </row>
    <row r="9" spans="1:24" ht="64.25" customHeight="1" x14ac:dyDescent="0.2">
      <c r="A9" s="85" t="s">
        <v>139</v>
      </c>
      <c r="B9" s="88" t="s">
        <v>140</v>
      </c>
      <c r="C9" s="96"/>
      <c r="D9" s="18" t="s">
        <v>141</v>
      </c>
      <c r="E9" s="90" t="s">
        <v>142</v>
      </c>
      <c r="F9" s="90"/>
      <c r="G9" s="90"/>
      <c r="H9" s="1"/>
      <c r="I9" s="1" t="s">
        <v>143</v>
      </c>
      <c r="J9" s="35"/>
      <c r="K9" s="35"/>
    </row>
    <row r="10" spans="1:24" ht="32" customHeight="1" x14ac:dyDescent="0.2">
      <c r="A10" s="85"/>
      <c r="B10" s="88"/>
      <c r="C10" s="96"/>
      <c r="D10" s="22" t="s">
        <v>144</v>
      </c>
      <c r="E10" s="92" t="s">
        <v>145</v>
      </c>
      <c r="F10" s="92"/>
      <c r="G10" s="92"/>
      <c r="H10" s="1"/>
      <c r="I10" s="1"/>
      <c r="J10" s="35"/>
      <c r="K10" s="35"/>
    </row>
    <row r="11" spans="1:24" ht="32" customHeight="1" x14ac:dyDescent="0.2">
      <c r="A11" s="85"/>
      <c r="B11" s="88"/>
      <c r="C11" s="38"/>
      <c r="D11" s="22" t="s">
        <v>146</v>
      </c>
      <c r="E11" s="92" t="s">
        <v>147</v>
      </c>
      <c r="F11" s="92"/>
      <c r="G11" s="92"/>
      <c r="H11" s="1"/>
      <c r="I11" s="1"/>
    </row>
    <row r="12" spans="1:24" ht="32" customHeight="1" x14ac:dyDescent="0.2">
      <c r="A12" s="85"/>
      <c r="B12" s="88"/>
      <c r="C12" s="22"/>
      <c r="D12" s="22" t="s">
        <v>146</v>
      </c>
      <c r="E12" s="98" t="s">
        <v>148</v>
      </c>
      <c r="F12" s="99"/>
      <c r="G12" s="99"/>
      <c r="H12" s="1"/>
      <c r="I12" s="1"/>
    </row>
    <row r="13" spans="1:24" ht="32" customHeight="1" x14ac:dyDescent="0.2">
      <c r="A13" s="85"/>
      <c r="B13" s="88"/>
      <c r="D13" s="22" t="s">
        <v>149</v>
      </c>
      <c r="E13" s="92" t="s">
        <v>150</v>
      </c>
      <c r="F13" s="92"/>
      <c r="G13" s="92"/>
      <c r="H13" s="1"/>
      <c r="I13" s="1"/>
    </row>
    <row r="14" spans="1:24" ht="32" customHeight="1" x14ac:dyDescent="0.2">
      <c r="A14" s="85"/>
      <c r="B14" s="88"/>
      <c r="D14" s="22" t="s">
        <v>151</v>
      </c>
      <c r="E14" s="92" t="s">
        <v>152</v>
      </c>
      <c r="F14" s="82"/>
      <c r="G14" s="82"/>
      <c r="H14" s="1"/>
      <c r="I14" s="1"/>
    </row>
    <row r="15" spans="1:24" ht="32" customHeight="1" x14ac:dyDescent="0.2">
      <c r="A15" s="85"/>
      <c r="B15" s="88"/>
      <c r="D15" s="22" t="s">
        <v>153</v>
      </c>
      <c r="E15" s="92" t="s">
        <v>154</v>
      </c>
      <c r="F15" s="92"/>
      <c r="G15" s="92"/>
      <c r="H15" s="1"/>
      <c r="I15" s="1"/>
    </row>
    <row r="16" spans="1:24" ht="32" customHeight="1" x14ac:dyDescent="0.2">
      <c r="A16" s="85"/>
      <c r="B16" s="88"/>
      <c r="D16" s="22" t="s">
        <v>155</v>
      </c>
      <c r="E16" s="92" t="s">
        <v>156</v>
      </c>
      <c r="F16" s="92"/>
      <c r="G16" s="92"/>
      <c r="H16" s="1"/>
      <c r="I16" s="1"/>
    </row>
    <row r="17" spans="1:9" ht="32" customHeight="1" x14ac:dyDescent="0.2">
      <c r="A17" s="85"/>
      <c r="B17" s="88"/>
      <c r="D17" s="22" t="s">
        <v>157</v>
      </c>
      <c r="E17" s="92" t="s">
        <v>158</v>
      </c>
      <c r="F17" s="92"/>
      <c r="G17" s="92"/>
      <c r="H17" s="1"/>
      <c r="I17" s="1"/>
    </row>
    <row r="18" spans="1:9" x14ac:dyDescent="0.2">
      <c r="D18" s="22"/>
      <c r="E18" s="97"/>
      <c r="F18" s="97"/>
      <c r="G18" s="97"/>
      <c r="H18" s="37"/>
      <c r="I18" s="37"/>
    </row>
    <row r="19" spans="1:9" x14ac:dyDescent="0.2">
      <c r="D19" s="22"/>
      <c r="E19" s="97"/>
      <c r="F19" s="97"/>
      <c r="G19" s="97"/>
      <c r="H19" s="37"/>
      <c r="I19" s="37"/>
    </row>
    <row r="20" spans="1:9" x14ac:dyDescent="0.2">
      <c r="D20" s="22"/>
      <c r="E20" s="97"/>
      <c r="F20" s="97"/>
      <c r="G20" s="97"/>
      <c r="H20" s="37"/>
      <c r="I20" s="37"/>
    </row>
  </sheetData>
  <mergeCells count="38">
    <mergeCell ref="E20:G20"/>
    <mergeCell ref="B9:B17"/>
    <mergeCell ref="A9:A17"/>
    <mergeCell ref="A4:A6"/>
    <mergeCell ref="E15:G15"/>
    <mergeCell ref="E16:G16"/>
    <mergeCell ref="E17:G17"/>
    <mergeCell ref="E18:G18"/>
    <mergeCell ref="E19:G19"/>
    <mergeCell ref="E11:G11"/>
    <mergeCell ref="E12:G12"/>
    <mergeCell ref="E13:G13"/>
    <mergeCell ref="E14:G14"/>
    <mergeCell ref="E9:G9"/>
    <mergeCell ref="A7:I7"/>
    <mergeCell ref="A1:C1"/>
    <mergeCell ref="K1:V1"/>
    <mergeCell ref="B2:B3"/>
    <mergeCell ref="C2:C3"/>
    <mergeCell ref="D2:D3"/>
    <mergeCell ref="E2:E3"/>
    <mergeCell ref="F2:F3"/>
    <mergeCell ref="G2:G3"/>
    <mergeCell ref="H2:H3"/>
    <mergeCell ref="I2:I3"/>
    <mergeCell ref="J2:J3"/>
    <mergeCell ref="K2:L2"/>
    <mergeCell ref="M2:N2"/>
    <mergeCell ref="D1:J1"/>
    <mergeCell ref="O2:P2"/>
    <mergeCell ref="Q2:R2"/>
    <mergeCell ref="W2:X2"/>
    <mergeCell ref="S2:T2"/>
    <mergeCell ref="U2:V2"/>
    <mergeCell ref="C4:C6"/>
    <mergeCell ref="C9:C10"/>
    <mergeCell ref="E10:G10"/>
    <mergeCell ref="J4:J6"/>
  </mergeCells>
  <conditionalFormatting sqref="H9:H20">
    <cfRule type="containsText" dxfId="24" priority="1" operator="containsText" text="Not Started">
      <formula>NOT(ISERROR(SEARCH("Not Started",H9)))</formula>
    </cfRule>
    <cfRule type="containsText" dxfId="23" priority="2" operator="containsText" text="In Progress">
      <formula>NOT(ISERROR(SEARCH("In Progress",H9)))</formula>
    </cfRule>
    <cfRule type="containsText" dxfId="22" priority="3" operator="containsText" text="Complete">
      <formula>NOT(ISERROR(SEARCH("Complete",H9)))</formula>
    </cfRule>
  </conditionalFormatting>
  <dataValidations disablePrompts="1" count="1">
    <dataValidation type="list" allowBlank="1" showInputMessage="1" showErrorMessage="1" sqref="H9:H20"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X23"/>
  <sheetViews>
    <sheetView zoomScale="70" zoomScaleNormal="70" workbookViewId="0">
      <pane xSplit="8" ySplit="3" topLeftCell="I4" activePane="bottomRight" state="frozen"/>
      <selection pane="topRight" activeCell="I1" sqref="I1"/>
      <selection pane="bottomLeft" activeCell="A4" sqref="A4"/>
      <selection pane="bottomRight" activeCell="I5" sqref="I5"/>
    </sheetView>
  </sheetViews>
  <sheetFormatPr baseColWidth="10" defaultColWidth="8.6640625" defaultRowHeight="15" x14ac:dyDescent="0.2"/>
  <cols>
    <col min="1" max="1" width="16.33203125" style="15" customWidth="1"/>
    <col min="2" max="2" width="10.66406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5" style="15" customWidth="1"/>
    <col min="23" max="23" width="0" style="15" hidden="1" customWidth="1"/>
    <col min="24" max="24" width="35" style="15" hidden="1" customWidth="1"/>
    <col min="25" max="16384" width="8.6640625" style="15"/>
  </cols>
  <sheetData>
    <row r="1" spans="1:24" ht="30" customHeight="1" x14ac:dyDescent="0.2">
      <c r="A1" s="83" t="s">
        <v>56</v>
      </c>
      <c r="B1" s="83"/>
      <c r="C1" s="83"/>
      <c r="D1" s="84" t="s">
        <v>16</v>
      </c>
      <c r="E1" s="84"/>
      <c r="F1" s="84"/>
      <c r="G1" s="84"/>
      <c r="H1" s="84"/>
      <c r="I1" s="84"/>
      <c r="J1" s="84"/>
      <c r="K1" s="93" t="s">
        <v>57</v>
      </c>
      <c r="L1" s="93"/>
      <c r="M1" s="93"/>
      <c r="N1" s="93"/>
      <c r="O1" s="93"/>
      <c r="P1" s="93"/>
      <c r="Q1" s="93"/>
      <c r="R1" s="93"/>
      <c r="S1" s="93"/>
      <c r="T1" s="93"/>
      <c r="U1" s="93"/>
      <c r="V1" s="93"/>
    </row>
    <row r="2" spans="1:24" ht="15" customHeight="1" x14ac:dyDescent="0.2">
      <c r="A2" s="19" t="s">
        <v>58</v>
      </c>
      <c r="B2" s="85" t="s">
        <v>59</v>
      </c>
      <c r="C2" s="85" t="s">
        <v>18</v>
      </c>
      <c r="D2" s="85" t="s">
        <v>60</v>
      </c>
      <c r="E2" s="88" t="s">
        <v>20</v>
      </c>
      <c r="F2" s="88" t="s">
        <v>61</v>
      </c>
      <c r="G2" s="88" t="s">
        <v>62</v>
      </c>
      <c r="H2" s="88" t="s">
        <v>63</v>
      </c>
      <c r="I2" s="88" t="s">
        <v>24</v>
      </c>
      <c r="J2" s="88" t="s">
        <v>64</v>
      </c>
      <c r="K2" s="85" t="s">
        <v>65</v>
      </c>
      <c r="L2" s="85"/>
      <c r="M2" s="88" t="s">
        <v>66</v>
      </c>
      <c r="N2" s="88"/>
      <c r="O2" s="85" t="s">
        <v>67</v>
      </c>
      <c r="P2" s="85"/>
      <c r="Q2" s="88" t="s">
        <v>68</v>
      </c>
      <c r="R2" s="88"/>
      <c r="S2" s="85" t="s">
        <v>69</v>
      </c>
      <c r="T2" s="85"/>
      <c r="U2" s="88" t="s">
        <v>70</v>
      </c>
      <c r="V2" s="88"/>
      <c r="W2" s="85" t="s">
        <v>71</v>
      </c>
      <c r="X2" s="85"/>
    </row>
    <row r="3" spans="1:24" ht="16" x14ac:dyDescent="0.2">
      <c r="A3" s="19">
        <v>2</v>
      </c>
      <c r="B3" s="85"/>
      <c r="C3" s="85"/>
      <c r="D3" s="85"/>
      <c r="E3" s="88"/>
      <c r="F3" s="88"/>
      <c r="G3" s="88"/>
      <c r="H3" s="88"/>
      <c r="I3" s="88"/>
      <c r="J3" s="88"/>
      <c r="K3" s="12" t="s">
        <v>72</v>
      </c>
      <c r="L3" s="12" t="s">
        <v>18</v>
      </c>
      <c r="M3" s="9" t="s">
        <v>72</v>
      </c>
      <c r="N3" s="9" t="s">
        <v>18</v>
      </c>
      <c r="O3" s="12" t="s">
        <v>72</v>
      </c>
      <c r="P3" s="12" t="s">
        <v>18</v>
      </c>
      <c r="Q3" s="9" t="s">
        <v>72</v>
      </c>
      <c r="R3" s="9" t="s">
        <v>18</v>
      </c>
      <c r="S3" s="12" t="s">
        <v>72</v>
      </c>
      <c r="T3" s="12" t="s">
        <v>18</v>
      </c>
      <c r="U3" s="9" t="s">
        <v>72</v>
      </c>
      <c r="V3" s="9" t="s">
        <v>18</v>
      </c>
      <c r="W3" s="12" t="s">
        <v>72</v>
      </c>
      <c r="X3" s="12" t="s">
        <v>18</v>
      </c>
    </row>
    <row r="4" spans="1:24" s="16" customFormat="1" ht="64" x14ac:dyDescent="0.2">
      <c r="A4" s="85" t="s">
        <v>159</v>
      </c>
      <c r="B4" s="88" t="s">
        <v>160</v>
      </c>
      <c r="C4" s="96" t="s">
        <v>161</v>
      </c>
      <c r="D4" s="22" t="s">
        <v>162</v>
      </c>
      <c r="E4" s="24" t="s">
        <v>163</v>
      </c>
      <c r="F4" s="7">
        <v>2</v>
      </c>
      <c r="G4" s="28" t="s">
        <v>164</v>
      </c>
      <c r="H4" s="2" t="s">
        <v>165</v>
      </c>
      <c r="I4" s="25" t="s">
        <v>166</v>
      </c>
      <c r="J4" s="82" t="s">
        <v>167</v>
      </c>
      <c r="K4" s="28"/>
      <c r="L4" s="24"/>
      <c r="M4" s="28">
        <v>0</v>
      </c>
      <c r="N4" s="24" t="s">
        <v>168</v>
      </c>
      <c r="O4" s="28"/>
      <c r="P4" s="24"/>
      <c r="Q4" s="28"/>
      <c r="R4" s="24"/>
      <c r="S4" s="28"/>
      <c r="U4" s="28"/>
      <c r="V4" s="24"/>
      <c r="W4" s="16">
        <f>U4</f>
        <v>0</v>
      </c>
    </row>
    <row r="5" spans="1:24" ht="144" x14ac:dyDescent="0.2">
      <c r="A5" s="85"/>
      <c r="B5" s="88"/>
      <c r="C5" s="96"/>
      <c r="D5" s="18" t="s">
        <v>169</v>
      </c>
      <c r="E5" s="24" t="s">
        <v>170</v>
      </c>
      <c r="F5" s="7">
        <v>2</v>
      </c>
      <c r="G5" s="28" t="s">
        <v>164</v>
      </c>
      <c r="H5" s="7" t="s">
        <v>165</v>
      </c>
      <c r="I5" s="25" t="s">
        <v>166</v>
      </c>
      <c r="J5" s="82"/>
      <c r="K5" s="28"/>
      <c r="L5" s="24"/>
      <c r="M5" s="28"/>
      <c r="N5" s="24"/>
      <c r="O5" s="21">
        <v>1</v>
      </c>
      <c r="P5" s="24" t="s">
        <v>171</v>
      </c>
      <c r="Q5" s="21">
        <v>0</v>
      </c>
      <c r="R5" s="24" t="s">
        <v>172</v>
      </c>
      <c r="S5" s="28">
        <v>1</v>
      </c>
      <c r="T5" s="24" t="s">
        <v>173</v>
      </c>
      <c r="U5" s="28">
        <v>0</v>
      </c>
      <c r="V5" s="24" t="s">
        <v>174</v>
      </c>
      <c r="W5" s="16">
        <f>U5+5</f>
        <v>5</v>
      </c>
      <c r="X5" s="58" t="str">
        <f>_xlfn.CONCAT(V5,".  One week die survey June 2022")</f>
        <v>Bruv survey completed August 2022, 10 sites, 3 drops per site).  One week die survey June 2022</v>
      </c>
    </row>
    <row r="6" spans="1:24" ht="30.75" customHeight="1" x14ac:dyDescent="0.2">
      <c r="A6" s="94" t="s">
        <v>6</v>
      </c>
      <c r="B6" s="94"/>
      <c r="C6" s="94"/>
      <c r="D6" s="94"/>
      <c r="E6" s="94"/>
      <c r="F6" s="94"/>
      <c r="G6" s="94"/>
      <c r="H6" s="94"/>
      <c r="I6" s="94"/>
      <c r="K6" s="16"/>
      <c r="L6" s="16"/>
      <c r="M6" s="16"/>
      <c r="N6" s="16"/>
      <c r="O6" s="16"/>
      <c r="P6" s="16"/>
      <c r="Q6" s="16"/>
      <c r="R6" s="16"/>
      <c r="S6" s="16"/>
      <c r="T6" s="16"/>
      <c r="U6" s="16"/>
      <c r="V6" s="16"/>
    </row>
    <row r="7" spans="1:24" ht="30.75" customHeight="1" x14ac:dyDescent="0.2">
      <c r="A7" s="12"/>
      <c r="B7" s="9" t="s">
        <v>93</v>
      </c>
      <c r="C7" s="22"/>
      <c r="D7" s="9" t="s">
        <v>94</v>
      </c>
      <c r="E7" s="12" t="s">
        <v>18</v>
      </c>
      <c r="F7" s="12"/>
      <c r="G7" s="12"/>
      <c r="H7" s="12" t="s">
        <v>95</v>
      </c>
      <c r="I7" s="12" t="s">
        <v>96</v>
      </c>
    </row>
    <row r="8" spans="1:24" ht="68" customHeight="1" x14ac:dyDescent="0.2">
      <c r="A8" s="85" t="s">
        <v>175</v>
      </c>
      <c r="B8" s="88" t="s">
        <v>176</v>
      </c>
      <c r="C8" s="88"/>
      <c r="D8" s="18" t="s">
        <v>177</v>
      </c>
      <c r="E8" s="92" t="s">
        <v>178</v>
      </c>
      <c r="F8" s="92"/>
      <c r="G8" s="92"/>
      <c r="H8" s="1"/>
      <c r="I8" s="1"/>
    </row>
    <row r="9" spans="1:24" ht="30.75" customHeight="1" x14ac:dyDescent="0.2">
      <c r="A9" s="85"/>
      <c r="B9" s="88"/>
      <c r="C9" s="88"/>
      <c r="D9" s="22" t="s">
        <v>179</v>
      </c>
      <c r="E9" s="92" t="s">
        <v>180</v>
      </c>
      <c r="F9" s="92"/>
      <c r="G9" s="92"/>
      <c r="H9" s="1"/>
      <c r="I9" s="1"/>
    </row>
    <row r="10" spans="1:24" ht="16" x14ac:dyDescent="0.2">
      <c r="A10" s="85"/>
      <c r="B10" s="88"/>
      <c r="C10" s="88"/>
      <c r="D10" s="22" t="s">
        <v>181</v>
      </c>
      <c r="E10" s="92" t="s">
        <v>182</v>
      </c>
      <c r="F10" s="92"/>
      <c r="G10" s="92"/>
      <c r="H10" s="1"/>
      <c r="I10"/>
    </row>
    <row r="11" spans="1:24" ht="29" customHeight="1" x14ac:dyDescent="0.2">
      <c r="A11" s="85"/>
      <c r="B11" s="88"/>
      <c r="C11" s="88"/>
      <c r="D11" s="22" t="s">
        <v>183</v>
      </c>
      <c r="E11" s="92" t="s">
        <v>184</v>
      </c>
      <c r="F11" s="92"/>
      <c r="G11" s="92"/>
      <c r="H11" s="1"/>
      <c r="I11"/>
    </row>
    <row r="12" spans="1:24" ht="14.75" customHeight="1" x14ac:dyDescent="0.2">
      <c r="A12" s="85"/>
      <c r="B12" s="88"/>
      <c r="C12" s="88"/>
      <c r="D12" s="22" t="s">
        <v>185</v>
      </c>
      <c r="E12" s="92"/>
      <c r="F12" s="92"/>
      <c r="G12" s="92"/>
      <c r="H12" s="1"/>
      <c r="I12"/>
    </row>
    <row r="13" spans="1:24" ht="14.75" customHeight="1" x14ac:dyDescent="0.2">
      <c r="A13" s="85"/>
      <c r="B13" s="88"/>
      <c r="C13" s="88"/>
      <c r="D13" s="22" t="s">
        <v>186</v>
      </c>
      <c r="E13" s="92"/>
      <c r="F13" s="92"/>
      <c r="G13" s="92"/>
      <c r="H13" s="1"/>
      <c r="I13"/>
    </row>
    <row r="14" spans="1:24" x14ac:dyDescent="0.2">
      <c r="A14" s="13"/>
    </row>
    <row r="15" spans="1:24" x14ac:dyDescent="0.2">
      <c r="A15" s="13"/>
    </row>
    <row r="16" spans="1:24" x14ac:dyDescent="0.2">
      <c r="A16" s="37"/>
    </row>
    <row r="17" spans="1:17" x14ac:dyDescent="0.2">
      <c r="A17" s="13"/>
    </row>
    <row r="22" spans="1:17" x14ac:dyDescent="0.2">
      <c r="E22" s="40"/>
      <c r="F22" s="16"/>
      <c r="G22" s="16"/>
      <c r="H22" s="16"/>
    </row>
    <row r="23" spans="1:17" x14ac:dyDescent="0.2">
      <c r="I23" s="16"/>
      <c r="J23" s="16"/>
      <c r="K23" s="40"/>
      <c r="L23" s="40"/>
      <c r="M23" s="40"/>
      <c r="N23" s="40"/>
      <c r="O23" s="40"/>
      <c r="P23" s="40"/>
      <c r="Q23" s="40"/>
    </row>
  </sheetData>
  <mergeCells count="33">
    <mergeCell ref="J4:J5"/>
    <mergeCell ref="A8:A13"/>
    <mergeCell ref="E10:G10"/>
    <mergeCell ref="E11:G11"/>
    <mergeCell ref="E12:G12"/>
    <mergeCell ref="E13:G13"/>
    <mergeCell ref="E9:G9"/>
    <mergeCell ref="I2:I3"/>
    <mergeCell ref="J2:J3"/>
    <mergeCell ref="M2:N2"/>
    <mergeCell ref="O2:P2"/>
    <mergeCell ref="Q2:R2"/>
    <mergeCell ref="D2:D3"/>
    <mergeCell ref="E2:E3"/>
    <mergeCell ref="F2:F3"/>
    <mergeCell ref="G2:G3"/>
    <mergeCell ref="H2:H3"/>
    <mergeCell ref="W2:X2"/>
    <mergeCell ref="D1:J1"/>
    <mergeCell ref="A6:I6"/>
    <mergeCell ref="E8:G8"/>
    <mergeCell ref="A4:A5"/>
    <mergeCell ref="B4:B5"/>
    <mergeCell ref="C4:C5"/>
    <mergeCell ref="C8:C13"/>
    <mergeCell ref="B8:B13"/>
    <mergeCell ref="S2:T2"/>
    <mergeCell ref="U2:V2"/>
    <mergeCell ref="K2:L2"/>
    <mergeCell ref="A1:C1"/>
    <mergeCell ref="K1:V1"/>
    <mergeCell ref="B2:B3"/>
    <mergeCell ref="C2:C3"/>
  </mergeCells>
  <conditionalFormatting sqref="H8:H13">
    <cfRule type="containsText" dxfId="21" priority="4" operator="containsText" text="Not Started">
      <formula>NOT(ISERROR(SEARCH("Not Started",H8)))</formula>
    </cfRule>
    <cfRule type="containsText" dxfId="20" priority="5" operator="containsText" text="In Progress">
      <formula>NOT(ISERROR(SEARCH("In Progress",H8)))</formula>
    </cfRule>
    <cfRule type="containsText" dxfId="19" priority="6" operator="containsText" text="Complete">
      <formula>NOT(ISERROR(SEARCH("Complete",H8)))</formula>
    </cfRule>
  </conditionalFormatting>
  <dataValidations count="1">
    <dataValidation type="list" allowBlank="1" showInputMessage="1" showErrorMessage="1" sqref="H8:H13"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X12"/>
  <sheetViews>
    <sheetView zoomScale="85" zoomScaleNormal="85" workbookViewId="0">
      <pane xSplit="8" ySplit="3" topLeftCell="U4" activePane="bottomRight" state="frozen"/>
      <selection pane="topRight" activeCell="I1" sqref="I1"/>
      <selection pane="bottomLeft" activeCell="A4" sqref="A4"/>
      <selection pane="bottomRight" activeCell="V4" sqref="V4"/>
    </sheetView>
  </sheetViews>
  <sheetFormatPr baseColWidth="10" defaultColWidth="8.6640625" defaultRowHeight="15" x14ac:dyDescent="0.2"/>
  <cols>
    <col min="1" max="1" width="16.33203125" style="15" customWidth="1"/>
    <col min="2" max="2" width="10.66406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5" style="15" customWidth="1"/>
    <col min="23" max="23" width="0" style="15" hidden="1" customWidth="1"/>
    <col min="24" max="24" width="51.5" style="15" hidden="1" customWidth="1"/>
    <col min="25" max="16384" width="8.6640625" style="15"/>
  </cols>
  <sheetData>
    <row r="1" spans="1:24" ht="30" customHeight="1" x14ac:dyDescent="0.2">
      <c r="A1" s="83" t="s">
        <v>56</v>
      </c>
      <c r="B1" s="83"/>
      <c r="C1" s="83"/>
      <c r="D1" s="84" t="s">
        <v>16</v>
      </c>
      <c r="E1" s="84"/>
      <c r="F1" s="84"/>
      <c r="G1" s="84"/>
      <c r="H1" s="84"/>
      <c r="I1" s="84"/>
      <c r="J1" s="84"/>
      <c r="K1" s="93" t="s">
        <v>57</v>
      </c>
      <c r="L1" s="93"/>
      <c r="M1" s="93"/>
      <c r="N1" s="93"/>
      <c r="O1" s="93"/>
      <c r="P1" s="93"/>
      <c r="Q1" s="93"/>
      <c r="R1" s="93"/>
      <c r="S1" s="93"/>
      <c r="T1" s="93"/>
      <c r="U1" s="93"/>
      <c r="V1" s="93"/>
    </row>
    <row r="2" spans="1:24" ht="15" customHeight="1" x14ac:dyDescent="0.2">
      <c r="A2" s="19" t="s">
        <v>58</v>
      </c>
      <c r="B2" s="85" t="s">
        <v>59</v>
      </c>
      <c r="C2" s="85" t="s">
        <v>18</v>
      </c>
      <c r="D2" s="85" t="s">
        <v>60</v>
      </c>
      <c r="E2" s="88" t="s">
        <v>187</v>
      </c>
      <c r="F2" s="88" t="s">
        <v>61</v>
      </c>
      <c r="G2" s="88" t="s">
        <v>62</v>
      </c>
      <c r="H2" s="88" t="s">
        <v>63</v>
      </c>
      <c r="I2" s="88" t="s">
        <v>24</v>
      </c>
      <c r="J2" s="88" t="s">
        <v>64</v>
      </c>
      <c r="K2" s="85" t="s">
        <v>65</v>
      </c>
      <c r="L2" s="85"/>
      <c r="M2" s="88" t="s">
        <v>66</v>
      </c>
      <c r="N2" s="88"/>
      <c r="O2" s="85" t="s">
        <v>67</v>
      </c>
      <c r="P2" s="85"/>
      <c r="Q2" s="88" t="s">
        <v>68</v>
      </c>
      <c r="R2" s="88"/>
      <c r="S2" s="85" t="s">
        <v>69</v>
      </c>
      <c r="T2" s="85"/>
      <c r="U2" s="88" t="s">
        <v>70</v>
      </c>
      <c r="V2" s="88"/>
      <c r="W2" s="85" t="s">
        <v>71</v>
      </c>
      <c r="X2" s="85"/>
    </row>
    <row r="3" spans="1:24" ht="16" x14ac:dyDescent="0.2">
      <c r="A3" s="19">
        <v>2</v>
      </c>
      <c r="B3" s="85"/>
      <c r="C3" s="85"/>
      <c r="D3" s="85"/>
      <c r="E3" s="88"/>
      <c r="F3" s="88"/>
      <c r="G3" s="88"/>
      <c r="H3" s="88"/>
      <c r="I3" s="88"/>
      <c r="J3" s="88"/>
      <c r="K3" s="12" t="s">
        <v>72</v>
      </c>
      <c r="L3" s="12" t="s">
        <v>18</v>
      </c>
      <c r="M3" s="9" t="s">
        <v>72</v>
      </c>
      <c r="N3" s="9" t="s">
        <v>18</v>
      </c>
      <c r="O3" s="12" t="s">
        <v>72</v>
      </c>
      <c r="P3" s="12" t="s">
        <v>18</v>
      </c>
      <c r="Q3" s="9" t="s">
        <v>72</v>
      </c>
      <c r="R3" s="9" t="s">
        <v>18</v>
      </c>
      <c r="S3" s="12" t="s">
        <v>72</v>
      </c>
      <c r="T3" s="12" t="s">
        <v>18</v>
      </c>
      <c r="U3" s="9" t="s">
        <v>72</v>
      </c>
      <c r="V3" s="9" t="s">
        <v>18</v>
      </c>
      <c r="W3" s="12" t="s">
        <v>72</v>
      </c>
      <c r="X3" s="12" t="s">
        <v>18</v>
      </c>
    </row>
    <row r="4" spans="1:24" ht="409.6" x14ac:dyDescent="0.2">
      <c r="A4" s="85" t="s">
        <v>188</v>
      </c>
      <c r="B4" s="88" t="s">
        <v>189</v>
      </c>
      <c r="C4" s="96" t="s">
        <v>190</v>
      </c>
      <c r="D4" s="18" t="s">
        <v>191</v>
      </c>
      <c r="E4" s="24" t="s">
        <v>192</v>
      </c>
      <c r="F4" s="7">
        <v>5</v>
      </c>
      <c r="G4" s="28" t="s">
        <v>193</v>
      </c>
      <c r="H4" s="7" t="s">
        <v>165</v>
      </c>
      <c r="I4" s="25"/>
      <c r="J4" s="82" t="s">
        <v>194</v>
      </c>
      <c r="K4" s="28"/>
      <c r="L4" s="24"/>
      <c r="M4" s="28">
        <v>1</v>
      </c>
      <c r="N4" s="24" t="s">
        <v>195</v>
      </c>
      <c r="O4" s="28">
        <v>1</v>
      </c>
      <c r="P4" s="24" t="s">
        <v>196</v>
      </c>
      <c r="Q4" s="28">
        <v>1</v>
      </c>
      <c r="R4" s="24" t="s">
        <v>197</v>
      </c>
      <c r="S4" s="28">
        <v>2</v>
      </c>
      <c r="T4" s="24" t="s">
        <v>198</v>
      </c>
      <c r="U4" s="28">
        <v>4</v>
      </c>
      <c r="V4" s="24" t="s">
        <v>199</v>
      </c>
      <c r="W4" s="15">
        <f>U4+Q4</f>
        <v>5</v>
      </c>
      <c r="X4" s="58" t="str">
        <f>_xlfn.CONCAT(V4,R4)</f>
        <v xml:space="preserve">Jenny Hickman's MSc dissertation report -  Shipwrecks act as de facto marine protected areas in areas of heavy fishing pressure (Sep 2022) - currently submitted for publication - repoprt can be found here on SP - https://bluemarinefoundation.sharepoint.com/:b:/s/Projects/EVBVyfFOpQxGozLlUZsVjYcB5OVfbHBhwGzxQ-y09V2NFQ?e=Tm5qev
22nd Novemeber - Shipwrecks act as de facto Marine Protected Areas in areas of heavy fishing pressure was published in Marien Ecolgy journal - https://onlinelibrary.wiley.com/doi/full/10.1111/maec.12782 
 BRUV Report prodcued (Nov 2022). Report was updated and finalised - march 2023 -https://bluemarinefoundation.sharepoint.com/:w:/s/Projects/EfWbP-epXytJimkOm_mlp5sBhd2Axl2Abf5QXxuFOKaVfQ?e=pixaAP
Horse Mussel MSc report prodced, November - https://bluemarinefoundation.sharepoint.com/:b:/s/Projects/EXznsnUXg6ZCiBAC5X7HZHABrQa_5qQefj-5HY1m7ll7Fw?e=4DyDUU
Temporal changes in kelp within the MPA MSc report produced, November -https://bluemarinefoundation.sharepoint.com/:b:/s/Projects/EZPfa-uclP5KvGfBB7eQ1SMBupv9rSaeO2MaKl6yW20zDA?e=6CPOkjPlymouth  report publishd (March 2022)
</v>
      </c>
    </row>
    <row r="5" spans="1:24" ht="260.5" customHeight="1" x14ac:dyDescent="0.2">
      <c r="A5" s="85"/>
      <c r="B5" s="88"/>
      <c r="C5" s="96"/>
      <c r="D5" s="18" t="s">
        <v>200</v>
      </c>
      <c r="E5" s="24" t="s">
        <v>201</v>
      </c>
      <c r="F5" s="28">
        <v>1</v>
      </c>
      <c r="G5" s="28" t="s">
        <v>202</v>
      </c>
      <c r="H5" s="28" t="s">
        <v>165</v>
      </c>
      <c r="I5" s="24" t="s">
        <v>203</v>
      </c>
      <c r="J5" s="82"/>
      <c r="K5" s="28"/>
      <c r="L5" s="24"/>
      <c r="M5" s="28"/>
      <c r="N5" s="24"/>
      <c r="O5" s="28"/>
      <c r="P5" s="24"/>
      <c r="Q5" s="28"/>
      <c r="R5" s="24"/>
      <c r="S5" s="28">
        <v>4</v>
      </c>
      <c r="T5" s="24" t="s">
        <v>204</v>
      </c>
      <c r="U5" s="28">
        <v>0</v>
      </c>
      <c r="V5" s="24" t="s">
        <v>205</v>
      </c>
    </row>
    <row r="6" spans="1:24" ht="30.75" customHeight="1" x14ac:dyDescent="0.2">
      <c r="A6" s="94" t="s">
        <v>6</v>
      </c>
      <c r="B6" s="94"/>
      <c r="C6" s="94"/>
      <c r="D6" s="94"/>
      <c r="E6" s="94"/>
      <c r="F6" s="94"/>
      <c r="G6" s="94"/>
      <c r="H6" s="94"/>
      <c r="I6" s="94"/>
      <c r="K6" s="16"/>
      <c r="L6" s="16"/>
      <c r="M6" s="16"/>
      <c r="N6" s="16"/>
      <c r="O6" s="16"/>
      <c r="P6" s="16"/>
      <c r="Q6" s="16"/>
      <c r="R6" s="16"/>
      <c r="S6" s="16"/>
      <c r="T6" s="16"/>
      <c r="U6" s="16"/>
      <c r="V6" s="16"/>
    </row>
    <row r="7" spans="1:24" ht="30.75" customHeight="1" x14ac:dyDescent="0.2">
      <c r="A7" s="12"/>
      <c r="B7" s="12" t="s">
        <v>93</v>
      </c>
      <c r="C7" s="20"/>
      <c r="D7" s="12" t="s">
        <v>94</v>
      </c>
      <c r="E7" s="12" t="s">
        <v>18</v>
      </c>
      <c r="F7" s="12"/>
      <c r="G7" s="12"/>
      <c r="H7" s="12" t="s">
        <v>95</v>
      </c>
      <c r="I7" s="12" t="s">
        <v>96</v>
      </c>
    </row>
    <row r="8" spans="1:24" ht="15" customHeight="1" x14ac:dyDescent="0.2">
      <c r="A8" s="85" t="s">
        <v>206</v>
      </c>
      <c r="B8" s="88" t="s">
        <v>207</v>
      </c>
      <c r="C8" s="96"/>
      <c r="D8" s="18" t="s">
        <v>208</v>
      </c>
      <c r="E8" s="92" t="s">
        <v>209</v>
      </c>
      <c r="F8" s="92"/>
      <c r="G8" s="92"/>
      <c r="H8" s="1"/>
      <c r="I8" s="1"/>
    </row>
    <row r="9" spans="1:24" ht="30" customHeight="1" x14ac:dyDescent="0.2">
      <c r="A9" s="85"/>
      <c r="B9" s="88"/>
      <c r="C9" s="96"/>
      <c r="D9" s="22" t="s">
        <v>210</v>
      </c>
      <c r="E9" s="92" t="s">
        <v>211</v>
      </c>
      <c r="F9" s="92"/>
      <c r="G9" s="92"/>
      <c r="H9" s="1"/>
      <c r="I9" s="1"/>
    </row>
    <row r="10" spans="1:24" ht="16" x14ac:dyDescent="0.2">
      <c r="A10" s="85"/>
      <c r="B10" s="88"/>
      <c r="C10" s="96"/>
      <c r="D10" s="22" t="s">
        <v>212</v>
      </c>
      <c r="E10" s="92" t="s">
        <v>213</v>
      </c>
      <c r="F10" s="92"/>
      <c r="G10" s="92"/>
      <c r="H10" s="1"/>
      <c r="I10" s="1"/>
    </row>
    <row r="11" spans="1:24" ht="16" x14ac:dyDescent="0.2">
      <c r="A11" s="85"/>
      <c r="B11" s="88"/>
      <c r="D11" s="22" t="s">
        <v>214</v>
      </c>
      <c r="E11" s="92" t="s">
        <v>215</v>
      </c>
      <c r="F11" s="92"/>
      <c r="G11" s="92"/>
      <c r="H11" s="1"/>
      <c r="I11" s="1"/>
    </row>
    <row r="12" spans="1:24" ht="16" x14ac:dyDescent="0.2">
      <c r="A12" s="85"/>
      <c r="B12" s="88"/>
      <c r="D12" s="22" t="s">
        <v>216</v>
      </c>
      <c r="E12" s="92" t="s">
        <v>217</v>
      </c>
      <c r="F12" s="92"/>
      <c r="G12" s="92"/>
      <c r="H12" s="1"/>
      <c r="I12" s="1"/>
    </row>
  </sheetData>
  <mergeCells count="32">
    <mergeCell ref="J4:J5"/>
    <mergeCell ref="E11:G11"/>
    <mergeCell ref="E12:G12"/>
    <mergeCell ref="A8:A12"/>
    <mergeCell ref="B8:B12"/>
    <mergeCell ref="B4:B5"/>
    <mergeCell ref="C4:C5"/>
    <mergeCell ref="A4:A5"/>
    <mergeCell ref="D2:D3"/>
    <mergeCell ref="E2:E3"/>
    <mergeCell ref="F2:F3"/>
    <mergeCell ref="C8:C10"/>
    <mergeCell ref="E8:G8"/>
    <mergeCell ref="E9:G9"/>
    <mergeCell ref="E10:G10"/>
    <mergeCell ref="A6:I6"/>
    <mergeCell ref="W2:X2"/>
    <mergeCell ref="K1:V1"/>
    <mergeCell ref="B2:B3"/>
    <mergeCell ref="C2:C3"/>
    <mergeCell ref="D1:J1"/>
    <mergeCell ref="G2:G3"/>
    <mergeCell ref="H2:H3"/>
    <mergeCell ref="S2:T2"/>
    <mergeCell ref="U2:V2"/>
    <mergeCell ref="I2:I3"/>
    <mergeCell ref="J2:J3"/>
    <mergeCell ref="M2:N2"/>
    <mergeCell ref="O2:P2"/>
    <mergeCell ref="Q2:R2"/>
    <mergeCell ref="K2:L2"/>
    <mergeCell ref="A1:C1"/>
  </mergeCells>
  <conditionalFormatting sqref="H8:H12">
    <cfRule type="containsText" dxfId="18" priority="1" operator="containsText" text="Not Started">
      <formula>NOT(ISERROR(SEARCH("Not Started",H8)))</formula>
    </cfRule>
    <cfRule type="containsText" dxfId="17" priority="2" operator="containsText" text="In Progress">
      <formula>NOT(ISERROR(SEARCH("In Progress",H8)))</formula>
    </cfRule>
    <cfRule type="containsText" dxfId="16" priority="3" operator="containsText" text="Complete">
      <formula>NOT(ISERROR(SEARCH("Complete",H8)))</formula>
    </cfRule>
  </conditionalFormatting>
  <dataValidations count="1">
    <dataValidation type="list" allowBlank="1" showInputMessage="1" showErrorMessage="1" sqref="H8:H12"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X19"/>
  <sheetViews>
    <sheetView zoomScale="85" zoomScaleNormal="85" workbookViewId="0">
      <pane xSplit="8" ySplit="3" topLeftCell="I4" activePane="bottomRight" state="frozen"/>
      <selection pane="topRight" activeCell="I1" sqref="I1"/>
      <selection pane="bottomLeft" activeCell="A4" sqref="A4"/>
      <selection pane="bottomRight" activeCell="I20" sqref="I20"/>
    </sheetView>
  </sheetViews>
  <sheetFormatPr baseColWidth="10" defaultColWidth="8.6640625" defaultRowHeight="15" x14ac:dyDescent="0.2"/>
  <cols>
    <col min="1" max="1" width="16.33203125" style="15" customWidth="1"/>
    <col min="2" max="2" width="10.66406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5" style="15" customWidth="1"/>
    <col min="23" max="23" width="0" style="15" hidden="1" customWidth="1"/>
    <col min="24" max="24" width="25.5" style="15" hidden="1" customWidth="1"/>
    <col min="25" max="16384" width="8.6640625" style="15"/>
  </cols>
  <sheetData>
    <row r="1" spans="1:24" ht="30" customHeight="1" x14ac:dyDescent="0.2">
      <c r="A1" s="83" t="s">
        <v>56</v>
      </c>
      <c r="B1" s="83"/>
      <c r="C1" s="83"/>
      <c r="D1" s="84" t="s">
        <v>16</v>
      </c>
      <c r="E1" s="84"/>
      <c r="F1" s="84"/>
      <c r="G1" s="84"/>
      <c r="H1" s="84"/>
      <c r="I1" s="84"/>
      <c r="J1" s="84"/>
      <c r="K1" s="93" t="s">
        <v>57</v>
      </c>
      <c r="L1" s="93"/>
      <c r="M1" s="93"/>
      <c r="N1" s="93"/>
      <c r="O1" s="93"/>
      <c r="P1" s="93"/>
      <c r="Q1" s="93"/>
      <c r="R1" s="93"/>
      <c r="S1" s="93"/>
      <c r="T1" s="93"/>
      <c r="U1" s="93"/>
      <c r="V1" s="93"/>
    </row>
    <row r="2" spans="1:24" ht="15" customHeight="1" x14ac:dyDescent="0.2">
      <c r="A2" s="19" t="s">
        <v>58</v>
      </c>
      <c r="B2" s="85" t="s">
        <v>59</v>
      </c>
      <c r="C2" s="85" t="s">
        <v>18</v>
      </c>
      <c r="D2" s="85" t="s">
        <v>60</v>
      </c>
      <c r="E2" s="88" t="s">
        <v>20</v>
      </c>
      <c r="F2" s="88" t="s">
        <v>61</v>
      </c>
      <c r="G2" s="88" t="s">
        <v>62</v>
      </c>
      <c r="H2" s="88" t="s">
        <v>63</v>
      </c>
      <c r="I2" s="88" t="s">
        <v>24</v>
      </c>
      <c r="J2" s="88" t="s">
        <v>64</v>
      </c>
      <c r="K2" s="85" t="s">
        <v>65</v>
      </c>
      <c r="L2" s="85"/>
      <c r="M2" s="88" t="s">
        <v>66</v>
      </c>
      <c r="N2" s="88"/>
      <c r="O2" s="85" t="s">
        <v>67</v>
      </c>
      <c r="P2" s="85"/>
      <c r="Q2" s="88" t="s">
        <v>68</v>
      </c>
      <c r="R2" s="88"/>
      <c r="S2" s="85" t="s">
        <v>69</v>
      </c>
      <c r="T2" s="85"/>
      <c r="U2" s="88" t="s">
        <v>70</v>
      </c>
      <c r="V2" s="88"/>
      <c r="W2" s="85" t="s">
        <v>71</v>
      </c>
      <c r="X2" s="85"/>
    </row>
    <row r="3" spans="1:24" ht="16" x14ac:dyDescent="0.2">
      <c r="A3" s="19">
        <f>COUNTIF(D4:D7,"&lt;&gt;")</f>
        <v>3</v>
      </c>
      <c r="B3" s="85"/>
      <c r="C3" s="85"/>
      <c r="D3" s="85"/>
      <c r="E3" s="88"/>
      <c r="F3" s="88"/>
      <c r="G3" s="88"/>
      <c r="H3" s="88"/>
      <c r="I3" s="88"/>
      <c r="J3" s="88"/>
      <c r="K3" s="12" t="s">
        <v>72</v>
      </c>
      <c r="L3" s="12" t="s">
        <v>18</v>
      </c>
      <c r="M3" s="9" t="s">
        <v>72</v>
      </c>
      <c r="N3" s="9" t="s">
        <v>18</v>
      </c>
      <c r="O3" s="12" t="s">
        <v>72</v>
      </c>
      <c r="P3" s="12" t="s">
        <v>18</v>
      </c>
      <c r="Q3" s="9" t="s">
        <v>72</v>
      </c>
      <c r="R3" s="9" t="s">
        <v>18</v>
      </c>
      <c r="S3" s="12" t="s">
        <v>72</v>
      </c>
      <c r="T3" s="12" t="s">
        <v>18</v>
      </c>
      <c r="U3" s="9" t="s">
        <v>72</v>
      </c>
      <c r="V3" s="9" t="s">
        <v>18</v>
      </c>
      <c r="W3" s="12" t="s">
        <v>72</v>
      </c>
      <c r="X3" s="12" t="s">
        <v>18</v>
      </c>
    </row>
    <row r="4" spans="1:24" s="16" customFormat="1" ht="48" x14ac:dyDescent="0.2">
      <c r="A4" s="85" t="s">
        <v>218</v>
      </c>
      <c r="B4" s="88" t="s">
        <v>219</v>
      </c>
      <c r="C4" s="96" t="s">
        <v>220</v>
      </c>
      <c r="D4" s="22" t="s">
        <v>221</v>
      </c>
      <c r="E4" s="26" t="s">
        <v>222</v>
      </c>
      <c r="F4" s="29">
        <v>1</v>
      </c>
      <c r="G4" s="2" t="s">
        <v>223</v>
      </c>
      <c r="H4" s="29" t="s">
        <v>224</v>
      </c>
      <c r="I4" s="27" t="s">
        <v>225</v>
      </c>
      <c r="J4" s="82" t="s">
        <v>226</v>
      </c>
      <c r="K4" s="28"/>
      <c r="L4" s="24"/>
      <c r="M4" s="28"/>
      <c r="N4" s="24"/>
      <c r="O4" s="28"/>
      <c r="P4" s="24"/>
      <c r="Q4" s="2">
        <v>0</v>
      </c>
      <c r="R4" s="26"/>
      <c r="S4" s="2">
        <v>0</v>
      </c>
      <c r="T4" s="26" t="s">
        <v>227</v>
      </c>
      <c r="U4" s="28">
        <v>0</v>
      </c>
      <c r="V4" s="24" t="s">
        <v>228</v>
      </c>
    </row>
    <row r="5" spans="1:24" s="16" customFormat="1" ht="32" x14ac:dyDescent="0.2">
      <c r="A5" s="85"/>
      <c r="B5" s="88"/>
      <c r="C5" s="96"/>
      <c r="D5" s="18" t="s">
        <v>229</v>
      </c>
      <c r="E5" s="26" t="s">
        <v>230</v>
      </c>
      <c r="F5" s="29">
        <v>3</v>
      </c>
      <c r="G5" s="2"/>
      <c r="H5" s="29"/>
      <c r="I5" s="27"/>
      <c r="J5" s="82"/>
      <c r="K5" s="28"/>
      <c r="L5" s="24"/>
      <c r="M5" s="28"/>
      <c r="N5" s="24"/>
      <c r="O5" s="28"/>
      <c r="P5" s="24"/>
      <c r="Q5" s="2"/>
      <c r="R5" s="26"/>
      <c r="S5" s="2">
        <v>1</v>
      </c>
      <c r="T5" s="26" t="s">
        <v>231</v>
      </c>
      <c r="U5" s="28">
        <v>0</v>
      </c>
      <c r="V5" s="24" t="s">
        <v>232</v>
      </c>
    </row>
    <row r="6" spans="1:24" ht="32" x14ac:dyDescent="0.2">
      <c r="A6" s="85"/>
      <c r="B6" s="88"/>
      <c r="C6" s="96"/>
      <c r="D6" s="18" t="s">
        <v>233</v>
      </c>
      <c r="E6" s="26" t="s">
        <v>234</v>
      </c>
      <c r="F6" s="29">
        <v>1</v>
      </c>
      <c r="G6" s="2" t="s">
        <v>235</v>
      </c>
      <c r="H6" s="29" t="s">
        <v>224</v>
      </c>
      <c r="I6" s="27" t="s">
        <v>236</v>
      </c>
      <c r="J6" s="82"/>
      <c r="K6" s="28"/>
      <c r="L6" s="24"/>
      <c r="M6" s="28"/>
      <c r="N6" s="24"/>
      <c r="O6" s="28"/>
      <c r="P6" s="24"/>
      <c r="Q6" s="2">
        <v>0</v>
      </c>
      <c r="R6" s="26"/>
      <c r="S6" s="2">
        <v>3</v>
      </c>
      <c r="T6" s="26" t="s">
        <v>237</v>
      </c>
      <c r="U6" s="28">
        <v>0</v>
      </c>
      <c r="V6" s="24" t="s">
        <v>238</v>
      </c>
    </row>
    <row r="7" spans="1:24" ht="30.75" customHeight="1" x14ac:dyDescent="0.2">
      <c r="A7" s="94" t="s">
        <v>6</v>
      </c>
      <c r="B7" s="94"/>
      <c r="C7" s="94"/>
      <c r="D7" s="94"/>
      <c r="E7" s="94"/>
      <c r="F7" s="94"/>
      <c r="G7" s="94"/>
      <c r="H7" s="94"/>
      <c r="I7" s="94"/>
      <c r="K7" s="16"/>
      <c r="L7" s="16"/>
      <c r="M7" s="16"/>
      <c r="N7" s="16"/>
      <c r="O7" s="16"/>
      <c r="P7" s="16"/>
      <c r="Q7" s="16"/>
      <c r="R7" s="16"/>
      <c r="S7" s="16"/>
      <c r="T7" s="16"/>
      <c r="U7" s="16"/>
      <c r="V7" s="16"/>
    </row>
    <row r="8" spans="1:24" ht="30.75" customHeight="1" x14ac:dyDescent="0.2">
      <c r="A8" s="12"/>
      <c r="B8" s="12" t="s">
        <v>93</v>
      </c>
      <c r="C8" s="20"/>
      <c r="D8" s="12" t="s">
        <v>94</v>
      </c>
      <c r="E8" s="12" t="s">
        <v>18</v>
      </c>
      <c r="F8" s="12"/>
      <c r="G8" s="12"/>
      <c r="H8" s="12" t="s">
        <v>95</v>
      </c>
      <c r="I8" s="12" t="s">
        <v>96</v>
      </c>
    </row>
    <row r="9" spans="1:24" ht="16" x14ac:dyDescent="0.2">
      <c r="A9" s="85" t="s">
        <v>239</v>
      </c>
      <c r="B9" s="88" t="s">
        <v>240</v>
      </c>
      <c r="C9" s="88"/>
      <c r="D9" s="18" t="s">
        <v>241</v>
      </c>
      <c r="E9" s="92" t="s">
        <v>242</v>
      </c>
      <c r="F9" s="92"/>
      <c r="G9" s="92"/>
      <c r="H9" s="1" t="s">
        <v>243</v>
      </c>
      <c r="I9" s="1"/>
    </row>
    <row r="10" spans="1:24" ht="27" customHeight="1" x14ac:dyDescent="0.2">
      <c r="A10" s="85"/>
      <c r="B10" s="88"/>
      <c r="C10" s="88"/>
      <c r="D10" s="22" t="s">
        <v>244</v>
      </c>
      <c r="E10" s="92" t="s">
        <v>245</v>
      </c>
      <c r="F10" s="92"/>
      <c r="G10" s="92"/>
      <c r="H10" s="1" t="s">
        <v>243</v>
      </c>
      <c r="I10" s="1"/>
    </row>
    <row r="11" spans="1:24" ht="16" x14ac:dyDescent="0.2">
      <c r="A11" s="85"/>
      <c r="B11" s="88"/>
      <c r="C11" s="88"/>
      <c r="D11" s="22" t="s">
        <v>246</v>
      </c>
      <c r="E11" s="92" t="s">
        <v>247</v>
      </c>
      <c r="F11" s="92"/>
      <c r="G11" s="92"/>
      <c r="H11" s="1" t="s">
        <v>101</v>
      </c>
      <c r="I11" s="1"/>
    </row>
    <row r="12" spans="1:24" ht="16" x14ac:dyDescent="0.2">
      <c r="A12" s="85"/>
      <c r="B12" s="88"/>
      <c r="C12" s="88"/>
      <c r="D12" s="22" t="s">
        <v>248</v>
      </c>
      <c r="E12" s="92"/>
      <c r="F12" s="92"/>
      <c r="G12" s="92"/>
      <c r="H12" s="1"/>
      <c r="I12" s="1"/>
    </row>
    <row r="13" spans="1:24" ht="16" x14ac:dyDescent="0.2">
      <c r="A13" s="85"/>
      <c r="B13" s="88"/>
      <c r="C13" s="88"/>
      <c r="D13" s="22" t="s">
        <v>249</v>
      </c>
      <c r="E13" s="92"/>
      <c r="F13" s="92"/>
      <c r="G13" s="92"/>
      <c r="H13" s="1"/>
      <c r="I13"/>
    </row>
    <row r="14" spans="1:24" ht="16" x14ac:dyDescent="0.2">
      <c r="A14" s="85"/>
      <c r="B14" s="88"/>
      <c r="C14" s="88"/>
      <c r="D14" s="22" t="s">
        <v>250</v>
      </c>
      <c r="E14" s="92"/>
      <c r="F14" s="92"/>
      <c r="G14" s="92"/>
      <c r="H14" s="1"/>
      <c r="I14"/>
    </row>
    <row r="15" spans="1:24" ht="30" customHeight="1" x14ac:dyDescent="0.2">
      <c r="A15" s="85"/>
      <c r="B15" s="88"/>
      <c r="C15" s="88"/>
      <c r="D15" s="22" t="s">
        <v>251</v>
      </c>
      <c r="E15" s="92"/>
      <c r="F15" s="92"/>
      <c r="G15" s="92"/>
      <c r="H15" s="1"/>
      <c r="I15"/>
    </row>
    <row r="16" spans="1:24" ht="16" x14ac:dyDescent="0.2">
      <c r="A16" s="85"/>
      <c r="B16" s="88"/>
      <c r="C16" s="88"/>
      <c r="D16" s="22" t="s">
        <v>252</v>
      </c>
      <c r="E16" s="92"/>
      <c r="F16" s="92"/>
      <c r="G16" s="92"/>
      <c r="H16" s="1"/>
      <c r="I16"/>
    </row>
    <row r="17" spans="2:5" ht="116" customHeight="1" x14ac:dyDescent="0.2">
      <c r="B17" s="9"/>
      <c r="C17" s="9"/>
      <c r="D17" s="22"/>
      <c r="E17" s="58"/>
    </row>
    <row r="18" spans="2:5" x14ac:dyDescent="0.2">
      <c r="B18" s="9"/>
      <c r="C18" s="9"/>
      <c r="D18" s="22"/>
      <c r="E18" s="58"/>
    </row>
    <row r="19" spans="2:5" x14ac:dyDescent="0.2">
      <c r="B19" s="9"/>
      <c r="C19" s="9"/>
      <c r="D19" s="22"/>
      <c r="E19" s="58"/>
    </row>
  </sheetData>
  <mergeCells count="35">
    <mergeCell ref="H2:H3"/>
    <mergeCell ref="I2:I3"/>
    <mergeCell ref="J2:J3"/>
    <mergeCell ref="M2:N2"/>
    <mergeCell ref="K2:L2"/>
    <mergeCell ref="J4:J6"/>
    <mergeCell ref="D1:J1"/>
    <mergeCell ref="C9:C16"/>
    <mergeCell ref="W2:X2"/>
    <mergeCell ref="O2:P2"/>
    <mergeCell ref="U2:V2"/>
    <mergeCell ref="S2:T2"/>
    <mergeCell ref="Q2:R2"/>
    <mergeCell ref="A1:C1"/>
    <mergeCell ref="K1:V1"/>
    <mergeCell ref="B2:B3"/>
    <mergeCell ref="C2:C3"/>
    <mergeCell ref="D2:D3"/>
    <mergeCell ref="E2:E3"/>
    <mergeCell ref="F2:F3"/>
    <mergeCell ref="G2:G3"/>
    <mergeCell ref="A9:A16"/>
    <mergeCell ref="C4:C6"/>
    <mergeCell ref="B4:B6"/>
    <mergeCell ref="A4:A6"/>
    <mergeCell ref="A7:I7"/>
    <mergeCell ref="E9:G9"/>
    <mergeCell ref="E10:G10"/>
    <mergeCell ref="E12:G12"/>
    <mergeCell ref="E13:G13"/>
    <mergeCell ref="E14:G14"/>
    <mergeCell ref="E15:G15"/>
    <mergeCell ref="E16:G16"/>
    <mergeCell ref="E11:G11"/>
    <mergeCell ref="B9:B16"/>
  </mergeCells>
  <conditionalFormatting sqref="H9:H16">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X22"/>
  <sheetViews>
    <sheetView zoomScale="70" zoomScaleNormal="70" workbookViewId="0">
      <pane xSplit="8" ySplit="3" topLeftCell="U4" activePane="bottomRight" state="frozen"/>
      <selection pane="topRight" activeCell="I1" sqref="I1"/>
      <selection pane="bottomLeft" activeCell="A4" sqref="A4"/>
      <selection pane="bottomRight" activeCell="D11" sqref="D11"/>
    </sheetView>
  </sheetViews>
  <sheetFormatPr baseColWidth="10" defaultColWidth="8.6640625" defaultRowHeight="15" x14ac:dyDescent="0.2"/>
  <cols>
    <col min="1" max="1" width="16.33203125" style="15" customWidth="1"/>
    <col min="2" max="2" width="10.66406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104.5" style="15" customWidth="1"/>
    <col min="23" max="23" width="0" style="15" hidden="1" customWidth="1"/>
    <col min="24" max="24" width="25.5" style="15" hidden="1" customWidth="1"/>
    <col min="25" max="16384" width="8.6640625" style="15"/>
  </cols>
  <sheetData>
    <row r="1" spans="1:24" ht="30" customHeight="1" x14ac:dyDescent="0.2">
      <c r="A1" s="83" t="s">
        <v>56</v>
      </c>
      <c r="B1" s="83"/>
      <c r="C1" s="83"/>
      <c r="D1" s="84" t="s">
        <v>16</v>
      </c>
      <c r="E1" s="84"/>
      <c r="F1" s="84"/>
      <c r="G1" s="84"/>
      <c r="H1" s="84"/>
      <c r="I1" s="84"/>
      <c r="J1" s="84"/>
      <c r="K1" s="93" t="s">
        <v>57</v>
      </c>
      <c r="L1" s="93"/>
      <c r="M1" s="93"/>
      <c r="N1" s="93"/>
      <c r="O1" s="93"/>
      <c r="P1" s="93"/>
      <c r="Q1" s="93"/>
      <c r="R1" s="93"/>
      <c r="S1" s="93"/>
      <c r="T1" s="93"/>
      <c r="U1" s="93"/>
      <c r="V1" s="93"/>
    </row>
    <row r="2" spans="1:24" ht="15" customHeight="1" x14ac:dyDescent="0.2">
      <c r="A2" s="19" t="s">
        <v>58</v>
      </c>
      <c r="B2" s="85" t="s">
        <v>59</v>
      </c>
      <c r="C2" s="85" t="s">
        <v>18</v>
      </c>
      <c r="D2" s="85" t="s">
        <v>60</v>
      </c>
      <c r="E2" s="88" t="s">
        <v>187</v>
      </c>
      <c r="F2" s="88" t="s">
        <v>61</v>
      </c>
      <c r="G2" s="88" t="s">
        <v>62</v>
      </c>
      <c r="H2" s="88" t="s">
        <v>63</v>
      </c>
      <c r="I2" s="88" t="s">
        <v>24</v>
      </c>
      <c r="J2" s="88" t="s">
        <v>64</v>
      </c>
      <c r="K2" s="85" t="s">
        <v>65</v>
      </c>
      <c r="L2" s="85"/>
      <c r="M2" s="88" t="s">
        <v>66</v>
      </c>
      <c r="N2" s="88"/>
      <c r="O2" s="85" t="s">
        <v>67</v>
      </c>
      <c r="P2" s="85"/>
      <c r="Q2" s="88" t="s">
        <v>68</v>
      </c>
      <c r="R2" s="88"/>
      <c r="S2" s="85" t="s">
        <v>69</v>
      </c>
      <c r="T2" s="85"/>
      <c r="U2" s="88" t="s">
        <v>70</v>
      </c>
      <c r="V2" s="88"/>
      <c r="W2" s="85" t="s">
        <v>71</v>
      </c>
      <c r="X2" s="85"/>
    </row>
    <row r="3" spans="1:24" ht="16" x14ac:dyDescent="0.2">
      <c r="A3" s="19">
        <f>COUNTIF(D4:D9,"&lt;&gt;")</f>
        <v>5</v>
      </c>
      <c r="B3" s="85"/>
      <c r="C3" s="85"/>
      <c r="D3" s="85"/>
      <c r="E3" s="88"/>
      <c r="F3" s="88"/>
      <c r="G3" s="88"/>
      <c r="H3" s="88"/>
      <c r="I3" s="88"/>
      <c r="J3" s="88"/>
      <c r="K3" s="12" t="s">
        <v>72</v>
      </c>
      <c r="L3" s="12" t="s">
        <v>18</v>
      </c>
      <c r="M3" s="9" t="s">
        <v>72</v>
      </c>
      <c r="N3" s="9" t="s">
        <v>18</v>
      </c>
      <c r="O3" s="12" t="s">
        <v>72</v>
      </c>
      <c r="P3" s="12" t="s">
        <v>18</v>
      </c>
      <c r="Q3" s="9" t="s">
        <v>72</v>
      </c>
      <c r="R3" s="9" t="s">
        <v>18</v>
      </c>
      <c r="S3" s="12" t="s">
        <v>72</v>
      </c>
      <c r="T3" s="12" t="s">
        <v>18</v>
      </c>
      <c r="U3" s="9" t="s">
        <v>72</v>
      </c>
      <c r="V3" s="9" t="s">
        <v>18</v>
      </c>
      <c r="W3" s="12" t="s">
        <v>72</v>
      </c>
      <c r="X3" s="12" t="s">
        <v>18</v>
      </c>
    </row>
    <row r="4" spans="1:24" s="16" customFormat="1" ht="50.25" customHeight="1" x14ac:dyDescent="0.2">
      <c r="A4" s="85" t="s">
        <v>253</v>
      </c>
      <c r="B4" s="88" t="s">
        <v>254</v>
      </c>
      <c r="C4" s="96" t="s">
        <v>255</v>
      </c>
      <c r="D4" s="22" t="s">
        <v>256</v>
      </c>
      <c r="E4" s="24" t="s">
        <v>257</v>
      </c>
      <c r="F4" s="28">
        <v>1</v>
      </c>
      <c r="G4" s="28" t="s">
        <v>258</v>
      </c>
      <c r="H4" s="28" t="s">
        <v>259</v>
      </c>
      <c r="I4" s="25" t="s">
        <v>260</v>
      </c>
      <c r="J4" s="107" t="s">
        <v>261</v>
      </c>
      <c r="K4" s="28"/>
      <c r="L4" s="24"/>
      <c r="M4" s="28"/>
      <c r="N4" s="24"/>
      <c r="O4" s="28">
        <v>0</v>
      </c>
      <c r="P4" s="24" t="s">
        <v>262</v>
      </c>
      <c r="Q4" s="28"/>
      <c r="R4" s="24"/>
      <c r="S4" s="28">
        <v>1</v>
      </c>
      <c r="T4" s="24" t="s">
        <v>263</v>
      </c>
      <c r="U4" s="28">
        <v>1</v>
      </c>
      <c r="V4" s="24" t="s">
        <v>264</v>
      </c>
      <c r="W4" s="28"/>
      <c r="X4" s="24"/>
    </row>
    <row r="5" spans="1:24" ht="49.5" customHeight="1" x14ac:dyDescent="0.2">
      <c r="A5" s="85"/>
      <c r="B5" s="88"/>
      <c r="C5" s="96"/>
      <c r="D5" s="18" t="s">
        <v>265</v>
      </c>
      <c r="E5" s="24" t="s">
        <v>266</v>
      </c>
      <c r="F5" s="28">
        <v>10</v>
      </c>
      <c r="G5" s="28" t="s">
        <v>267</v>
      </c>
      <c r="H5" s="28" t="s">
        <v>259</v>
      </c>
      <c r="I5" s="25" t="s">
        <v>268</v>
      </c>
      <c r="J5" s="107"/>
      <c r="K5" s="28"/>
      <c r="L5" s="24"/>
      <c r="M5" s="28"/>
      <c r="N5" s="24"/>
      <c r="O5" s="28">
        <v>3</v>
      </c>
      <c r="P5" s="24" t="s">
        <v>269</v>
      </c>
      <c r="Q5" s="28"/>
      <c r="R5" s="24"/>
      <c r="S5" s="28">
        <v>6</v>
      </c>
      <c r="T5" s="24" t="s">
        <v>270</v>
      </c>
      <c r="U5" s="28">
        <v>3</v>
      </c>
      <c r="V5" s="24" t="s">
        <v>271</v>
      </c>
      <c r="W5" s="28"/>
      <c r="X5" s="24"/>
    </row>
    <row r="6" spans="1:24" ht="39" customHeight="1" x14ac:dyDescent="0.2">
      <c r="A6" s="85"/>
      <c r="B6" s="88"/>
      <c r="C6" s="96"/>
      <c r="D6" s="18" t="s">
        <v>272</v>
      </c>
      <c r="E6" s="24" t="s">
        <v>273</v>
      </c>
      <c r="F6" s="73">
        <v>10000</v>
      </c>
      <c r="G6" s="28" t="s">
        <v>274</v>
      </c>
      <c r="H6" s="28" t="s">
        <v>275</v>
      </c>
      <c r="I6" s="25" t="s">
        <v>276</v>
      </c>
      <c r="J6" s="107"/>
      <c r="K6" s="28"/>
      <c r="L6" s="24"/>
      <c r="M6" s="28"/>
      <c r="N6" s="24"/>
      <c r="O6" s="28">
        <v>0</v>
      </c>
      <c r="P6" s="24" t="s">
        <v>277</v>
      </c>
      <c r="Q6" s="28">
        <v>0</v>
      </c>
      <c r="R6" s="24" t="s">
        <v>278</v>
      </c>
      <c r="S6" s="73">
        <v>5000</v>
      </c>
      <c r="T6" s="24" t="s">
        <v>279</v>
      </c>
      <c r="U6" s="28">
        <v>925</v>
      </c>
      <c r="V6" s="24" t="s">
        <v>280</v>
      </c>
      <c r="W6" s="28"/>
      <c r="X6" s="24"/>
    </row>
    <row r="7" spans="1:24" ht="36.75" customHeight="1" x14ac:dyDescent="0.2">
      <c r="A7" s="85"/>
      <c r="B7" s="88"/>
      <c r="C7" s="96"/>
      <c r="D7" s="18" t="s">
        <v>281</v>
      </c>
      <c r="E7" s="69" t="s">
        <v>282</v>
      </c>
      <c r="F7" s="77">
        <v>75</v>
      </c>
      <c r="G7" s="70" t="s">
        <v>283</v>
      </c>
      <c r="H7" s="71" t="s">
        <v>284</v>
      </c>
      <c r="I7" s="72" t="s">
        <v>285</v>
      </c>
      <c r="J7" s="107"/>
      <c r="K7" s="28"/>
      <c r="L7" s="24"/>
      <c r="M7" s="28"/>
      <c r="N7" s="24"/>
      <c r="O7" s="28">
        <v>0</v>
      </c>
      <c r="P7" s="24" t="s">
        <v>286</v>
      </c>
      <c r="Q7" s="28">
        <v>0</v>
      </c>
      <c r="R7" s="24" t="s">
        <v>286</v>
      </c>
      <c r="S7" s="74">
        <v>0.75</v>
      </c>
      <c r="T7" s="24" t="s">
        <v>287</v>
      </c>
      <c r="U7" s="28">
        <v>88</v>
      </c>
      <c r="V7" s="24" t="s">
        <v>288</v>
      </c>
      <c r="W7" s="28"/>
      <c r="X7" s="24"/>
    </row>
    <row r="8" spans="1:24" ht="42.5" customHeight="1" x14ac:dyDescent="0.2">
      <c r="A8" s="85"/>
      <c r="B8" s="88"/>
      <c r="C8" s="96"/>
      <c r="D8" s="18" t="s">
        <v>289</v>
      </c>
      <c r="E8" s="69" t="s">
        <v>290</v>
      </c>
      <c r="F8" s="77" t="s">
        <v>291</v>
      </c>
      <c r="G8" s="70" t="s">
        <v>274</v>
      </c>
      <c r="H8" s="71" t="s">
        <v>275</v>
      </c>
      <c r="I8" s="72" t="s">
        <v>292</v>
      </c>
      <c r="J8" s="107"/>
      <c r="K8" s="28"/>
      <c r="L8" s="24"/>
      <c r="M8" s="28"/>
      <c r="N8" s="24"/>
      <c r="O8" s="28">
        <v>0</v>
      </c>
      <c r="P8" s="24" t="s">
        <v>293</v>
      </c>
      <c r="Q8" s="28">
        <v>0</v>
      </c>
      <c r="R8" s="81" t="s">
        <v>294</v>
      </c>
      <c r="S8" s="78" t="s">
        <v>291</v>
      </c>
      <c r="T8" s="24" t="s">
        <v>295</v>
      </c>
      <c r="U8" s="73">
        <v>138000</v>
      </c>
      <c r="V8" s="24" t="s">
        <v>296</v>
      </c>
      <c r="W8" s="28"/>
      <c r="X8" s="24"/>
    </row>
    <row r="9" spans="1:24" ht="30.75" customHeight="1" x14ac:dyDescent="0.2">
      <c r="A9" s="94" t="s">
        <v>6</v>
      </c>
      <c r="B9" s="94"/>
      <c r="C9" s="94"/>
      <c r="D9" s="94"/>
      <c r="E9" s="94"/>
      <c r="F9" s="94"/>
      <c r="G9" s="94"/>
      <c r="H9" s="94"/>
      <c r="I9" s="94"/>
      <c r="K9" s="16"/>
      <c r="L9" s="16"/>
      <c r="M9" s="16"/>
      <c r="N9" s="16"/>
      <c r="O9" s="16"/>
      <c r="P9" s="16"/>
      <c r="Q9" s="16"/>
      <c r="R9" s="16"/>
      <c r="S9" s="16"/>
      <c r="T9" s="16"/>
      <c r="U9" s="16"/>
      <c r="V9" s="16"/>
    </row>
    <row r="10" spans="1:24" ht="30.75" customHeight="1" x14ac:dyDescent="0.2">
      <c r="A10" s="12"/>
      <c r="B10" s="12" t="s">
        <v>93</v>
      </c>
      <c r="C10" s="20"/>
      <c r="D10" s="12" t="s">
        <v>94</v>
      </c>
      <c r="E10" s="12" t="s">
        <v>18</v>
      </c>
      <c r="F10" s="12"/>
      <c r="G10" s="12"/>
      <c r="H10" s="12" t="s">
        <v>95</v>
      </c>
      <c r="I10" s="12" t="s">
        <v>96</v>
      </c>
    </row>
    <row r="11" spans="1:24" ht="30.75" customHeight="1" x14ac:dyDescent="0.2">
      <c r="A11" s="12"/>
      <c r="B11" s="9" t="s">
        <v>297</v>
      </c>
      <c r="C11" s="22"/>
      <c r="D11" s="18" t="s">
        <v>298</v>
      </c>
      <c r="E11" s="106" t="s">
        <v>299</v>
      </c>
      <c r="F11" s="106"/>
      <c r="G11" s="106"/>
      <c r="H11" s="1" t="s">
        <v>101</v>
      </c>
      <c r="I11" s="27" t="s">
        <v>300</v>
      </c>
    </row>
    <row r="12" spans="1:24" ht="30.75" customHeight="1" x14ac:dyDescent="0.2">
      <c r="A12" s="12"/>
      <c r="B12" s="9"/>
      <c r="C12" s="22"/>
      <c r="D12" s="22" t="s">
        <v>301</v>
      </c>
      <c r="E12" s="92" t="s">
        <v>302</v>
      </c>
      <c r="F12" s="92"/>
      <c r="G12" s="92"/>
      <c r="H12" s="1" t="s">
        <v>101</v>
      </c>
      <c r="I12" s="75"/>
    </row>
    <row r="13" spans="1:24" ht="24.75" customHeight="1" x14ac:dyDescent="0.2">
      <c r="A13" s="85" t="s">
        <v>303</v>
      </c>
      <c r="B13" s="9"/>
      <c r="C13" s="22"/>
      <c r="D13" s="22" t="s">
        <v>304</v>
      </c>
      <c r="E13" s="92" t="s">
        <v>305</v>
      </c>
      <c r="F13" s="92"/>
      <c r="G13" s="92"/>
      <c r="H13" s="1" t="s">
        <v>101</v>
      </c>
      <c r="I13" s="1"/>
    </row>
    <row r="14" spans="1:24" ht="30" customHeight="1" x14ac:dyDescent="0.2">
      <c r="A14" s="85"/>
      <c r="B14" s="9"/>
      <c r="D14" s="22" t="s">
        <v>306</v>
      </c>
      <c r="E14" s="106" t="s">
        <v>307</v>
      </c>
      <c r="F14" s="92"/>
      <c r="G14" s="92"/>
      <c r="H14" s="1" t="s">
        <v>101</v>
      </c>
      <c r="I14" s="75"/>
    </row>
    <row r="15" spans="1:24" ht="25.5" customHeight="1" x14ac:dyDescent="0.2">
      <c r="A15" s="85"/>
      <c r="D15" s="22" t="s">
        <v>308</v>
      </c>
      <c r="E15" s="92" t="s">
        <v>309</v>
      </c>
      <c r="F15" s="92"/>
      <c r="G15" s="92"/>
      <c r="H15" s="1" t="s">
        <v>101</v>
      </c>
      <c r="I15" s="1"/>
    </row>
    <row r="16" spans="1:24" ht="36" customHeight="1" x14ac:dyDescent="0.2">
      <c r="A16" s="85"/>
      <c r="D16" s="76" t="s">
        <v>310</v>
      </c>
      <c r="E16" s="92" t="s">
        <v>311</v>
      </c>
      <c r="F16" s="92"/>
      <c r="G16" s="92"/>
      <c r="H16" s="1" t="s">
        <v>101</v>
      </c>
      <c r="I16" s="1"/>
    </row>
    <row r="17" spans="1:9" ht="36" customHeight="1" x14ac:dyDescent="0.2">
      <c r="A17" s="12"/>
      <c r="B17" s="9"/>
      <c r="D17" s="76" t="s">
        <v>312</v>
      </c>
      <c r="E17" s="100" t="s">
        <v>313</v>
      </c>
      <c r="F17" s="101"/>
      <c r="G17" s="101"/>
      <c r="H17" s="1" t="s">
        <v>101</v>
      </c>
      <c r="I17" s="1" t="s">
        <v>314</v>
      </c>
    </row>
    <row r="18" spans="1:9" ht="25.5" customHeight="1" x14ac:dyDescent="0.2">
      <c r="D18" s="76" t="s">
        <v>315</v>
      </c>
      <c r="E18" s="102" t="s">
        <v>316</v>
      </c>
      <c r="F18" s="103"/>
      <c r="G18" s="103"/>
      <c r="H18" s="1" t="s">
        <v>101</v>
      </c>
      <c r="I18"/>
    </row>
    <row r="19" spans="1:9" ht="55.5" customHeight="1" x14ac:dyDescent="0.2">
      <c r="D19" s="76" t="s">
        <v>317</v>
      </c>
      <c r="E19" s="104" t="s">
        <v>318</v>
      </c>
      <c r="F19" s="105"/>
      <c r="G19" s="105"/>
      <c r="H19" s="1" t="s">
        <v>319</v>
      </c>
      <c r="I19" s="24" t="s">
        <v>320</v>
      </c>
    </row>
    <row r="20" spans="1:9" ht="25.5" customHeight="1" x14ac:dyDescent="0.2">
      <c r="D20" s="76" t="s">
        <v>321</v>
      </c>
      <c r="E20" s="104" t="s">
        <v>322</v>
      </c>
      <c r="F20" s="105"/>
      <c r="G20" s="105"/>
      <c r="H20" s="1" t="s">
        <v>243</v>
      </c>
      <c r="I20"/>
    </row>
    <row r="21" spans="1:9" ht="40.5" customHeight="1" x14ac:dyDescent="0.2">
      <c r="D21" s="76" t="s">
        <v>323</v>
      </c>
      <c r="E21" s="102" t="s">
        <v>324</v>
      </c>
      <c r="F21" s="103"/>
      <c r="G21" s="103"/>
      <c r="H21" s="1" t="s">
        <v>243</v>
      </c>
      <c r="I21" s="23" t="s">
        <v>325</v>
      </c>
    </row>
    <row r="22" spans="1:9" ht="25.5" customHeight="1" x14ac:dyDescent="0.2">
      <c r="D22" s="76" t="s">
        <v>326</v>
      </c>
      <c r="E22" s="108" t="s">
        <v>327</v>
      </c>
      <c r="F22" s="109"/>
      <c r="G22" s="109"/>
      <c r="H22" s="1" t="s">
        <v>243</v>
      </c>
      <c r="I22" t="s">
        <v>328</v>
      </c>
    </row>
  </sheetData>
  <mergeCells count="37">
    <mergeCell ref="E21:G21"/>
    <mergeCell ref="E22:G22"/>
    <mergeCell ref="C2:C3"/>
    <mergeCell ref="D2:D3"/>
    <mergeCell ref="E2:E3"/>
    <mergeCell ref="F2:F3"/>
    <mergeCell ref="G2:G3"/>
    <mergeCell ref="D1:J1"/>
    <mergeCell ref="E15:G15"/>
    <mergeCell ref="Q2:R2"/>
    <mergeCell ref="A9:I9"/>
    <mergeCell ref="K2:L2"/>
    <mergeCell ref="C4:C8"/>
    <mergeCell ref="A4:A8"/>
    <mergeCell ref="B4:B8"/>
    <mergeCell ref="E13:G13"/>
    <mergeCell ref="E14:G14"/>
    <mergeCell ref="A1:C1"/>
    <mergeCell ref="K1:V1"/>
    <mergeCell ref="B2:B3"/>
    <mergeCell ref="U2:V2"/>
    <mergeCell ref="H2:H3"/>
    <mergeCell ref="A13:A16"/>
    <mergeCell ref="W2:X2"/>
    <mergeCell ref="E17:G17"/>
    <mergeCell ref="E18:G18"/>
    <mergeCell ref="E19:G19"/>
    <mergeCell ref="E20:G20"/>
    <mergeCell ref="E11:G11"/>
    <mergeCell ref="E12:G12"/>
    <mergeCell ref="J4:J8"/>
    <mergeCell ref="S2:T2"/>
    <mergeCell ref="I2:I3"/>
    <mergeCell ref="J2:J3"/>
    <mergeCell ref="M2:N2"/>
    <mergeCell ref="O2:P2"/>
    <mergeCell ref="E16:G16"/>
  </mergeCells>
  <conditionalFormatting sqref="H11:H22">
    <cfRule type="containsText" dxfId="12" priority="1" operator="containsText" text="Not Started">
      <formula>NOT(ISERROR(SEARCH("Not Started",H11)))</formula>
    </cfRule>
    <cfRule type="containsText" dxfId="11" priority="2" operator="containsText" text="In Progress">
      <formula>NOT(ISERROR(SEARCH("In Progress",H11)))</formula>
    </cfRule>
    <cfRule type="containsText" dxfId="10" priority="3" operator="containsText" text="Complete">
      <formula>NOT(ISERROR(SEARCH("Complete",H11)))</formula>
    </cfRule>
  </conditionalFormatting>
  <dataValidations count="1">
    <dataValidation type="list" allowBlank="1" showInputMessage="1" showErrorMessage="1" sqref="H11:H22" xr:uid="{9E07A1D1-3219-4D02-81D8-7DAA3006DC21}">
      <formula1>"Not started, In Progress, Complete"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6" ma:contentTypeDescription="Create a new document." ma:contentTypeScope="" ma:versionID="f4b3da8182dea067fb51dc5496967a66">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cda38df30c46245771195dc9a01bb4d5"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Props1.xml><?xml version="1.0" encoding="utf-8"?>
<ds:datastoreItem xmlns:ds="http://schemas.openxmlformats.org/officeDocument/2006/customXml" ds:itemID="{6E6E895C-CA89-447F-8A0E-EA0B6D133B1C}">
  <ds:schemaRefs>
    <ds:schemaRef ds:uri="http://schemas.microsoft.com/sharepoint/v3/contenttype/forms"/>
  </ds:schemaRefs>
</ds:datastoreItem>
</file>

<file path=customXml/itemProps2.xml><?xml version="1.0" encoding="utf-8"?>
<ds:datastoreItem xmlns:ds="http://schemas.openxmlformats.org/officeDocument/2006/customXml" ds:itemID="{941281BF-34D2-4282-861C-CA55BFE0D8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479225-96f4-4ca3-92fe-b4c132762293"/>
    <ds:schemaRef ds:uri="cef04657-b68e-4c82-885b-766bbfd5b0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F92855-799D-409F-8C3C-3B393732C1D9}">
  <ds:schemaRefs>
    <ds:schemaRef ds:uri="http://schemas.microsoft.com/office/2006/metadata/properties"/>
    <ds:schemaRef ds:uri="http://schemas.microsoft.com/office/infopath/2007/PartnerControls"/>
    <ds:schemaRef ds:uri="e7479225-96f4-4ca3-92fe-b4c132762293"/>
    <ds:schemaRef ds:uri="cef04657-b68e-4c82-885b-766bbfd5b08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Key Updates</vt:lpstr>
      <vt:lpstr>Impact and Outcome</vt:lpstr>
      <vt:lpstr>Output 1</vt:lpstr>
      <vt:lpstr>Output 2</vt:lpstr>
      <vt:lpstr>Output 3</vt:lpstr>
      <vt:lpstr>Output 4</vt:lpstr>
      <vt:lpstr>Output 5</vt:lpstr>
      <vt:lpstr>Output 6</vt:lpstr>
      <vt:lpstr>Output 7</vt:lpstr>
      <vt:lpstr>Output 8</vt:lpstr>
      <vt:lpstr>Unplanned Outputs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Sam Mead</cp:lastModifiedBy>
  <cp:revision/>
  <dcterms:created xsi:type="dcterms:W3CDTF">2021-04-13T20:59:38Z</dcterms:created>
  <dcterms:modified xsi:type="dcterms:W3CDTF">2024-03-09T09:10:41Z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