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ocumenttasks/documenttask2.xml" ContentType="application/vnd.ms-excel.documenttask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ocumenttasks/documenttask3.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1481" documentId="8_{3F35A654-1763-4E1E-AC73-BCF6B87026C4}" xr6:coauthVersionLast="47" xr6:coauthVersionMax="47" xr10:uidLastSave="{B92F1BE2-4C68-46CB-A431-1EAD8059370F}"/>
  <bookViews>
    <workbookView xWindow="28680" yWindow="1545" windowWidth="29040" windowHeight="15840" tabRatio="825" firstSheet="13" activeTab="14" xr2:uid="{84F5CB07-F813-45B1-A2C2-CEBAC70CF643}"/>
    <workbookView xWindow="28680" yWindow="1545" windowWidth="29040" windowHeight="15840" firstSheet="13" activeTab="14" xr2:uid="{C0E11E78-38C9-422E-A3F5-4E16A533144B}"/>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state="hidden" r:id="rId11"/>
    <sheet name="Output 9" sheetId="17" r:id="rId12"/>
    <sheet name="Output 10" sheetId="19" r:id="rId13"/>
    <sheet name="Unplanned Outputs" sheetId="23" r:id="rId14"/>
    <sheet name="Analysis" sheetId="2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2" i="21" l="1"/>
  <c r="X73" i="21"/>
  <c r="X74" i="21"/>
  <c r="X75" i="21"/>
  <c r="X76" i="21"/>
  <c r="X77" i="21"/>
  <c r="X78" i="21"/>
  <c r="X79" i="21"/>
  <c r="X80" i="21"/>
  <c r="W72" i="21"/>
  <c r="W73" i="21"/>
  <c r="W74" i="21"/>
  <c r="W75" i="21"/>
  <c r="W76" i="21"/>
  <c r="W77" i="21"/>
  <c r="W78" i="21"/>
  <c r="W79" i="21"/>
  <c r="W80" i="21"/>
  <c r="V72" i="21"/>
  <c r="V73" i="21"/>
  <c r="V74" i="21"/>
  <c r="V75" i="21"/>
  <c r="V76" i="21"/>
  <c r="V77" i="21"/>
  <c r="V78" i="21"/>
  <c r="V79" i="21"/>
  <c r="V80" i="21"/>
  <c r="U6" i="17"/>
  <c r="R12" i="23"/>
  <c r="N12" i="23"/>
  <c r="W6" i="11"/>
  <c r="AG5" i="21"/>
  <c r="AG6" i="21"/>
  <c r="AG7" i="21"/>
  <c r="AG8" i="21"/>
  <c r="AG9" i="21"/>
  <c r="AG10" i="21"/>
  <c r="AG11" i="21"/>
  <c r="AG12" i="21"/>
  <c r="AG13" i="21"/>
  <c r="AG14" i="21"/>
  <c r="AG15" i="21"/>
  <c r="AG16"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AG17" i="21"/>
  <c r="U6" i="23"/>
  <c r="T6" i="23"/>
  <c r="AG54" i="21" s="1"/>
  <c r="W4" i="19"/>
  <c r="W6" i="14"/>
  <c r="W5" i="14"/>
  <c r="W4" i="14"/>
  <c r="W6" i="13"/>
  <c r="W5" i="13"/>
  <c r="W4" i="13"/>
  <c r="W6" i="12"/>
  <c r="W5" i="12"/>
  <c r="W4" i="12"/>
  <c r="W5" i="10"/>
  <c r="W6" i="17"/>
  <c r="K5" i="21" l="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B6" i="21"/>
  <c r="A3" i="9"/>
  <c r="B5" i="21" s="1"/>
  <c r="A3" i="10"/>
  <c r="A3" i="11"/>
  <c r="B7" i="21" s="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W4" i="21"/>
  <c r="V4" i="21"/>
  <c r="H4" i="21"/>
  <c r="J4" i="21"/>
  <c r="J12" i="21"/>
  <c r="AA72" i="21" l="1"/>
  <c r="AA73" i="21"/>
  <c r="AA74" i="21"/>
  <c r="AA75"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R72" i="21"/>
  <c r="T75" i="21"/>
  <c r="R75" i="21"/>
  <c r="S76" i="21"/>
  <c r="S74" i="21"/>
  <c r="S79" i="21"/>
  <c r="S72" i="21"/>
  <c r="T74" i="21"/>
  <c r="R79" i="21"/>
  <c r="T79" i="21"/>
  <c r="R78" i="21"/>
  <c r="T78" i="21"/>
  <c r="T80" i="21"/>
  <c r="T77" i="21"/>
  <c r="S78" i="21"/>
  <c r="R73" i="21"/>
  <c r="R76" i="21"/>
  <c r="R74" i="21"/>
  <c r="R80" i="21"/>
  <c r="S73" i="21"/>
  <c r="S80" i="21"/>
  <c r="T76" i="21"/>
  <c r="T73" i="21"/>
  <c r="R77" i="21"/>
  <c r="S77" i="21"/>
  <c r="T72" i="21"/>
  <c r="S75" i="21"/>
  <c r="L13" i="21" l="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T54" i="21"/>
  <c r="T31" i="21"/>
  <c r="T53" i="21"/>
  <c r="R56" i="21"/>
  <c r="T36" i="21"/>
  <c r="AF61" i="21"/>
  <c r="S62" i="21"/>
  <c r="R6" i="21"/>
  <c r="T9" i="21"/>
  <c r="T21" i="21"/>
  <c r="AF13" i="21"/>
  <c r="S32" i="21"/>
  <c r="T32" i="21"/>
  <c r="T66" i="21"/>
  <c r="AF17" i="21"/>
  <c r="S16" i="21"/>
  <c r="T46" i="21"/>
  <c r="T47" i="21"/>
  <c r="R57" i="21"/>
  <c r="AF62" i="21"/>
  <c r="R60" i="21"/>
  <c r="AF53" i="21"/>
  <c r="T27" i="21"/>
  <c r="S53" i="21"/>
  <c r="AF19" i="21"/>
  <c r="S27" i="21"/>
  <c r="T34" i="21"/>
  <c r="AF75" i="21"/>
  <c r="S6" i="21"/>
  <c r="T25" i="21"/>
  <c r="T51" i="21"/>
  <c r="AF66" i="21"/>
  <c r="S17" i="21"/>
  <c r="R59" i="21"/>
  <c r="R5" i="21"/>
  <c r="AF73" i="21"/>
  <c r="T62" i="21"/>
  <c r="T45" i="21"/>
  <c r="AF14" i="21"/>
  <c r="R67" i="21"/>
  <c r="S18" i="21"/>
  <c r="T48" i="21"/>
  <c r="T58" i="21"/>
  <c r="T43" i="21"/>
  <c r="R51" i="21"/>
  <c r="AF48" i="21"/>
  <c r="AF65" i="21"/>
  <c r="S40" i="21"/>
  <c r="AF71" i="21"/>
  <c r="AF80" i="21"/>
  <c r="AF26" i="21"/>
  <c r="R17" i="21"/>
  <c r="S5" i="21"/>
  <c r="T13" i="21"/>
  <c r="R49" i="21"/>
  <c r="AF28" i="21"/>
  <c r="R61" i="21"/>
  <c r="R35" i="21"/>
  <c r="AF42" i="21"/>
  <c r="AC74" i="21"/>
  <c r="S59" i="21"/>
  <c r="R63" i="21"/>
  <c r="T33" i="21"/>
  <c r="S56" i="21"/>
  <c r="S43" i="21"/>
  <c r="T11" i="21"/>
  <c r="R31" i="21"/>
  <c r="R37" i="21"/>
  <c r="R10" i="21"/>
  <c r="S47" i="21"/>
  <c r="AF11" i="21"/>
  <c r="R64" i="21"/>
  <c r="S65" i="21"/>
  <c r="AF25" i="21"/>
  <c r="AF49" i="21"/>
  <c r="AC75" i="21"/>
  <c r="R65" i="21"/>
  <c r="S15" i="21"/>
  <c r="R13" i="21"/>
  <c r="AF35" i="21"/>
  <c r="S49" i="21"/>
  <c r="R28" i="21"/>
  <c r="S20" i="21"/>
  <c r="S11" i="21"/>
  <c r="S46" i="21"/>
  <c r="AF74" i="21"/>
  <c r="AC73" i="21"/>
  <c r="S13" i="21"/>
  <c r="R8" i="21"/>
  <c r="R58" i="21"/>
  <c r="T4" i="21"/>
  <c r="R50" i="21"/>
  <c r="AF46" i="21"/>
  <c r="S35" i="21"/>
  <c r="AF59" i="21"/>
  <c r="R70" i="21"/>
  <c r="T22" i="21"/>
  <c r="R16" i="21"/>
  <c r="S4" i="21"/>
  <c r="S69" i="21"/>
  <c r="T41" i="21"/>
  <c r="AF29" i="21"/>
  <c r="R44" i="21"/>
  <c r="T42" i="21"/>
  <c r="R4" i="21"/>
  <c r="AF43" i="21"/>
  <c r="T30" i="21"/>
  <c r="S28" i="21"/>
  <c r="S14" i="21"/>
  <c r="R7" i="21"/>
  <c r="AF21" i="21"/>
  <c r="AF44" i="21"/>
  <c r="T70" i="21"/>
  <c r="R43" i="21"/>
  <c r="S54" i="21"/>
  <c r="R52" i="21"/>
  <c r="AF54" i="21"/>
  <c r="S10" i="21"/>
  <c r="T24" i="21"/>
  <c r="T28" i="21"/>
  <c r="T49" i="21"/>
  <c r="R25" i="21"/>
  <c r="S26" i="21"/>
  <c r="T5" i="21"/>
  <c r="S31" i="21"/>
  <c r="S44" i="21"/>
  <c r="R48" i="21"/>
  <c r="AF10" i="21"/>
  <c r="S21" i="21"/>
  <c r="S30" i="21"/>
  <c r="AF20" i="21"/>
  <c r="AF12" i="21"/>
  <c r="AF50" i="21"/>
  <c r="S50" i="21"/>
  <c r="R30" i="21"/>
  <c r="AF39" i="21"/>
  <c r="AF67" i="21"/>
  <c r="AF5" i="21"/>
  <c r="S19" i="21"/>
  <c r="S24" i="21"/>
  <c r="R19" i="21"/>
  <c r="S12" i="21"/>
  <c r="S63" i="21"/>
  <c r="T23" i="21"/>
  <c r="S68" i="21"/>
  <c r="T65" i="21"/>
  <c r="S8" i="21"/>
  <c r="T26" i="21"/>
  <c r="R53" i="21"/>
  <c r="S67" i="21"/>
  <c r="R42" i="21"/>
  <c r="AF30" i="21"/>
  <c r="T10" i="21"/>
  <c r="R24" i="21"/>
  <c r="AF36" i="21"/>
  <c r="S37" i="21"/>
  <c r="R69" i="21"/>
  <c r="S22" i="21"/>
  <c r="T64" i="21"/>
  <c r="R39" i="21"/>
  <c r="AF32" i="21"/>
  <c r="AF63" i="21"/>
  <c r="AF45" i="21"/>
  <c r="T35" i="21"/>
  <c r="S60" i="21"/>
  <c r="S55" i="21"/>
  <c r="T71" i="21"/>
  <c r="AF51" i="21"/>
  <c r="R22" i="21"/>
  <c r="R41" i="21"/>
  <c r="T38" i="21"/>
  <c r="R38" i="21"/>
  <c r="T17" i="21"/>
  <c r="S57" i="21"/>
  <c r="AF64" i="21"/>
  <c r="AF77" i="21"/>
  <c r="T18" i="21"/>
  <c r="S7" i="21"/>
  <c r="R27" i="21"/>
  <c r="R71" i="21"/>
  <c r="T69" i="21"/>
  <c r="AF52" i="21"/>
  <c r="AF37" i="21"/>
  <c r="S34" i="21"/>
  <c r="AF9" i="21"/>
  <c r="AF18" i="21"/>
  <c r="AF55" i="21"/>
  <c r="AF34" i="21"/>
  <c r="R23" i="21"/>
  <c r="R45" i="21"/>
  <c r="T56" i="21"/>
  <c r="R14" i="21"/>
  <c r="R54" i="21"/>
  <c r="S66" i="21"/>
  <c r="T55" i="21"/>
  <c r="T7" i="21"/>
  <c r="T50" i="21"/>
  <c r="AF47" i="21"/>
  <c r="R47" i="21"/>
  <c r="AF56" i="21"/>
  <c r="T15" i="21"/>
  <c r="AF22" i="21"/>
  <c r="R21" i="21"/>
  <c r="S64" i="21"/>
  <c r="T37" i="21"/>
  <c r="T16" i="21"/>
  <c r="R29" i="21"/>
  <c r="T44" i="21"/>
  <c r="S70" i="21"/>
  <c r="AF27" i="21"/>
  <c r="S23" i="21"/>
  <c r="T12" i="21"/>
  <c r="AF70" i="21"/>
  <c r="R40" i="21"/>
  <c r="T67" i="21"/>
  <c r="AF31" i="21"/>
  <c r="AF69" i="21"/>
  <c r="T68" i="21"/>
  <c r="AF41" i="21"/>
  <c r="AF38" i="21"/>
  <c r="S25" i="21"/>
  <c r="R20" i="21"/>
  <c r="T60" i="21"/>
  <c r="S71" i="21"/>
  <c r="T61" i="21"/>
  <c r="R11" i="21"/>
  <c r="T6" i="21"/>
  <c r="AF60" i="21"/>
  <c r="AF24" i="21"/>
  <c r="AF8" i="21"/>
  <c r="AF16" i="21"/>
  <c r="R46" i="21"/>
  <c r="R36" i="21"/>
  <c r="S52" i="21"/>
  <c r="AF23" i="21"/>
  <c r="S33" i="21"/>
  <c r="T52" i="21"/>
  <c r="S41" i="21"/>
  <c r="AF7" i="21"/>
  <c r="S45" i="21"/>
  <c r="AF58" i="21"/>
  <c r="AF4" i="21"/>
  <c r="S29" i="21"/>
  <c r="S61" i="21"/>
  <c r="AF6" i="21"/>
  <c r="R33" i="21"/>
  <c r="R18" i="21"/>
  <c r="AF57" i="21"/>
  <c r="T19" i="21"/>
  <c r="S39" i="21"/>
  <c r="AF40" i="21"/>
  <c r="R62" i="21"/>
  <c r="AF15" i="21"/>
  <c r="T29" i="21"/>
  <c r="R15" i="21"/>
  <c r="AF76" i="21"/>
  <c r="S42" i="21"/>
  <c r="AC72" i="21"/>
  <c r="T59" i="21"/>
  <c r="T40" i="21"/>
  <c r="T8" i="21"/>
  <c r="S38" i="21"/>
  <c r="AF72" i="21"/>
  <c r="AF79" i="21"/>
  <c r="R9" i="21"/>
  <c r="AF68" i="21"/>
  <c r="R68" i="21"/>
  <c r="R34" i="21"/>
  <c r="R12" i="21"/>
  <c r="R55" i="21"/>
  <c r="S48" i="21"/>
  <c r="T20" i="21"/>
  <c r="R26" i="21"/>
  <c r="S9" i="21"/>
  <c r="R32" i="21"/>
  <c r="AF78" i="21"/>
  <c r="AF33" i="21"/>
  <c r="R66" i="21"/>
  <c r="T39" i="21"/>
  <c r="S58" i="21"/>
  <c r="S51" i="21"/>
  <c r="T57" i="21"/>
  <c r="S36" i="21"/>
  <c r="T63" i="21"/>
  <c r="T14" i="21"/>
  <c r="AE5" i="21" l="1"/>
  <c r="AE31" i="21"/>
  <c r="AE22" i="21"/>
  <c r="AE27" i="21"/>
  <c r="AE36" i="21"/>
  <c r="AE56" i="21"/>
  <c r="AE68" i="21"/>
  <c r="AE58" i="21"/>
  <c r="AE70" i="21"/>
  <c r="AE72" i="21"/>
  <c r="AE76" i="21"/>
  <c r="AE9" i="21"/>
  <c r="AE10" i="21"/>
  <c r="AE45" i="21"/>
  <c r="AE4" i="21"/>
  <c r="AE42" i="21"/>
  <c r="AE40" i="21"/>
  <c r="Z75" i="21"/>
  <c r="AB75" i="21" s="1"/>
  <c r="AE49" i="21"/>
  <c r="AE26" i="21"/>
  <c r="AE64" i="21"/>
  <c r="AE38" i="21"/>
  <c r="Z72" i="21"/>
  <c r="AB72" i="21" s="1"/>
  <c r="AE19" i="21"/>
  <c r="AE8" i="21"/>
  <c r="AE59" i="21"/>
  <c r="AE25" i="21"/>
  <c r="AE41" i="21"/>
  <c r="AE15" i="21"/>
  <c r="AE55" i="21"/>
  <c r="AE29" i="21"/>
  <c r="AE60" i="21"/>
  <c r="AE13" i="21"/>
  <c r="AE12" i="21"/>
  <c r="Z74" i="21"/>
  <c r="AB74" i="21" s="1"/>
  <c r="AE14" i="21"/>
  <c r="AE18" i="21"/>
  <c r="AE28" i="21"/>
  <c r="AE17" i="21"/>
  <c r="AE6" i="21"/>
  <c r="AE46" i="21"/>
  <c r="AE44" i="21"/>
  <c r="AE39" i="21"/>
  <c r="AE66" i="21"/>
  <c r="AE24" i="21"/>
  <c r="AE21" i="21"/>
  <c r="AE79" i="21"/>
  <c r="AE71" i="21"/>
  <c r="AE11" i="21"/>
  <c r="AE52" i="21"/>
  <c r="AE33" i="21"/>
  <c r="Z73" i="21"/>
  <c r="AB73" i="21" s="1"/>
  <c r="AE74" i="21"/>
  <c r="AE34" i="21"/>
  <c r="AE67" i="21"/>
  <c r="AE48" i="21"/>
  <c r="AE30" i="21"/>
  <c r="AE80" i="21"/>
  <c r="AE37" i="21"/>
  <c r="AE77" i="21"/>
  <c r="AE62" i="21"/>
  <c r="AE35" i="21"/>
  <c r="AE78" i="21"/>
  <c r="AE53" i="21"/>
  <c r="AE65" i="21"/>
  <c r="AE54" i="21"/>
  <c r="AE75" i="21"/>
  <c r="AE20" i="21"/>
  <c r="AE73" i="21"/>
  <c r="AE47" i="21"/>
  <c r="AE16" i="21"/>
  <c r="AE23" i="21"/>
  <c r="AE57" i="21"/>
  <c r="AE69" i="21"/>
  <c r="AE51" i="21"/>
  <c r="AE61" i="21"/>
  <c r="AE63" i="21"/>
  <c r="AE43" i="21"/>
  <c r="AE50" i="21"/>
  <c r="AE32" i="21"/>
  <c r="AE7" i="21"/>
  <c r="O6" i="21"/>
  <c r="AC62" i="21"/>
  <c r="AC77" i="21"/>
  <c r="AC16" i="21"/>
  <c r="AC32" i="21"/>
  <c r="AC61" i="21"/>
  <c r="AC41" i="21"/>
  <c r="AC26" i="21"/>
  <c r="AC30" i="21"/>
  <c r="AC39" i="21"/>
  <c r="AC59" i="21"/>
  <c r="AC36" i="21"/>
  <c r="AC52" i="21"/>
  <c r="AC6" i="21"/>
  <c r="AC55" i="21"/>
  <c r="AC68" i="21"/>
  <c r="AC69" i="21"/>
  <c r="AC49" i="21"/>
  <c r="AC17" i="21"/>
  <c r="AC65" i="21"/>
  <c r="AC58" i="21"/>
  <c r="AC33" i="21"/>
  <c r="AC11" i="21"/>
  <c r="AC79" i="21"/>
  <c r="AC9" i="21"/>
  <c r="AC57" i="21"/>
  <c r="AC23" i="21"/>
  <c r="AC22" i="21"/>
  <c r="AC5" i="21"/>
  <c r="AC21" i="21"/>
  <c r="AC56" i="21"/>
  <c r="AC8" i="21"/>
  <c r="AC71" i="21"/>
  <c r="AC40" i="21"/>
  <c r="AC37" i="21"/>
  <c r="AC67" i="21"/>
  <c r="AC28" i="21"/>
  <c r="AC44" i="21"/>
  <c r="AC35" i="21"/>
  <c r="AC43" i="21"/>
  <c r="AC46" i="21"/>
  <c r="AC47" i="21"/>
  <c r="AC7" i="21"/>
  <c r="AC80" i="21"/>
  <c r="AC78" i="21"/>
  <c r="AC38" i="21"/>
  <c r="AC66" i="21"/>
  <c r="AC34" i="21"/>
  <c r="AC54" i="21"/>
  <c r="AC51" i="21"/>
  <c r="AC10" i="21"/>
  <c r="AC25" i="21"/>
  <c r="AC31" i="21"/>
  <c r="AC63" i="21"/>
  <c r="AC29" i="21"/>
  <c r="AC14" i="21"/>
  <c r="AC18" i="21"/>
  <c r="AC45" i="21"/>
  <c r="AC19" i="21"/>
  <c r="AC15" i="21"/>
  <c r="AC24" i="21"/>
  <c r="AC48" i="21"/>
  <c r="AC64" i="21"/>
  <c r="AC20" i="21"/>
  <c r="AC13" i="21"/>
  <c r="AC4" i="21"/>
  <c r="AC12" i="21"/>
  <c r="AC50" i="21"/>
  <c r="AC70" i="21"/>
  <c r="AC53" i="21"/>
  <c r="AC42" i="21"/>
  <c r="AC76" i="21"/>
  <c r="AC60" i="21"/>
  <c r="AC27" i="21"/>
  <c r="Z51" i="21" l="1"/>
  <c r="AB51" i="21" s="1"/>
  <c r="Z6" i="21"/>
  <c r="AB6" i="21" s="1"/>
  <c r="Z9" i="21"/>
  <c r="AB9" i="21" s="1"/>
  <c r="Z68" i="21"/>
  <c r="AB68" i="21" s="1"/>
  <c r="Z67" i="21"/>
  <c r="AB67" i="21" s="1"/>
  <c r="Z32" i="21"/>
  <c r="AB32" i="21" s="1"/>
  <c r="Z11" i="21"/>
  <c r="AB11" i="21" s="1"/>
  <c r="Z26" i="21"/>
  <c r="AB26" i="21" s="1"/>
  <c r="Z45" i="21"/>
  <c r="AB45" i="21" s="1"/>
  <c r="Z78" i="21"/>
  <c r="AB78" i="21" s="1"/>
  <c r="Z22" i="21"/>
  <c r="AB22" i="21" s="1"/>
  <c r="Z43" i="21"/>
  <c r="AB43" i="21" s="1"/>
  <c r="Z38" i="21"/>
  <c r="AB38" i="21" s="1"/>
  <c r="Z60" i="21"/>
  <c r="AB60" i="21" s="1"/>
  <c r="Z59" i="21"/>
  <c r="AB59" i="21" s="1"/>
  <c r="Z66" i="21"/>
  <c r="AB66" i="21" s="1"/>
  <c r="Z35" i="21"/>
  <c r="AB35" i="21" s="1"/>
  <c r="Z15" i="21"/>
  <c r="AB15" i="21" s="1"/>
  <c r="Z65" i="21"/>
  <c r="AB65" i="21" s="1"/>
  <c r="Z80" i="21"/>
  <c r="AB80" i="21" s="1"/>
  <c r="Z39" i="21"/>
  <c r="AB39" i="21" s="1"/>
  <c r="Z21" i="21"/>
  <c r="AB21" i="21" s="1"/>
  <c r="Z52" i="21"/>
  <c r="AB52" i="21" s="1"/>
  <c r="Z79" i="21"/>
  <c r="AB79" i="21" s="1"/>
  <c r="Z7" i="21"/>
  <c r="AB7" i="21" s="1"/>
  <c r="Z58" i="21"/>
  <c r="AB58" i="21" s="1"/>
  <c r="Z20" i="21"/>
  <c r="AB20" i="21" s="1"/>
  <c r="Z29" i="21"/>
  <c r="AB29" i="21" s="1"/>
  <c r="Z44" i="21"/>
  <c r="AB44" i="21" s="1"/>
  <c r="Z76" i="21"/>
  <c r="AB76" i="21" s="1"/>
  <c r="Z41" i="21"/>
  <c r="AB41" i="21" s="1"/>
  <c r="Z57" i="21"/>
  <c r="AB57" i="21" s="1"/>
  <c r="Z62" i="21"/>
  <c r="AB62" i="21" s="1"/>
  <c r="Z42" i="21"/>
  <c r="AB42" i="21" s="1"/>
  <c r="Z61" i="21"/>
  <c r="AB61" i="21" s="1"/>
  <c r="Z5" i="21"/>
  <c r="AB5" i="21" s="1"/>
  <c r="Z36" i="21"/>
  <c r="AB36" i="21" s="1"/>
  <c r="Z53" i="21"/>
  <c r="AB53" i="21" s="1"/>
  <c r="Z46" i="21"/>
  <c r="AB46" i="21" s="1"/>
  <c r="Z10" i="21"/>
  <c r="AB10" i="21" s="1"/>
  <c r="Z17" i="21"/>
  <c r="AB17" i="21" s="1"/>
  <c r="Z13" i="21"/>
  <c r="AB13" i="21" s="1"/>
  <c r="Z63" i="21"/>
  <c r="AB63" i="21" s="1"/>
  <c r="Z56" i="21"/>
  <c r="AB56" i="21" s="1"/>
  <c r="Z48" i="21"/>
  <c r="AB48" i="21" s="1"/>
  <c r="Z33" i="21"/>
  <c r="AB33" i="21" s="1"/>
  <c r="Z64" i="21"/>
  <c r="AB64" i="21" s="1"/>
  <c r="Z71" i="21"/>
  <c r="AB71" i="21" s="1"/>
  <c r="Z40" i="21"/>
  <c r="AB40" i="21" s="1"/>
  <c r="Z16" i="21"/>
  <c r="AB16" i="21" s="1"/>
  <c r="Z19" i="21"/>
  <c r="AB19" i="21" s="1"/>
  <c r="Z24" i="21"/>
  <c r="AB24" i="21" s="1"/>
  <c r="Z25" i="21"/>
  <c r="AB25" i="21" s="1"/>
  <c r="Z49" i="21"/>
  <c r="AB49" i="21" s="1"/>
  <c r="Z55" i="21"/>
  <c r="AB55" i="21" s="1"/>
  <c r="Z50" i="21"/>
  <c r="AB50" i="21" s="1"/>
  <c r="Z34" i="21"/>
  <c r="AB34" i="21" s="1"/>
  <c r="Z8" i="21"/>
  <c r="AB8" i="21" s="1"/>
  <c r="Z70" i="21"/>
  <c r="AB70" i="21" s="1"/>
  <c r="Z31" i="21"/>
  <c r="AB31" i="21" s="1"/>
  <c r="Z18" i="21"/>
  <c r="AB18" i="21" s="1"/>
  <c r="Z54" i="21"/>
  <c r="AB54" i="21" s="1"/>
  <c r="Z69" i="21"/>
  <c r="AB69" i="21" s="1"/>
  <c r="Z14" i="21"/>
  <c r="AB14" i="21" s="1"/>
  <c r="Z37" i="21"/>
  <c r="AB37" i="21" s="1"/>
  <c r="Z30" i="21"/>
  <c r="AB30" i="21" s="1"/>
  <c r="Z77" i="21"/>
  <c r="AB77" i="21" s="1"/>
  <c r="Z4" i="21"/>
  <c r="AB4" i="21" s="1"/>
  <c r="Z27" i="21"/>
  <c r="AB27" i="21" s="1"/>
  <c r="Z12" i="21"/>
  <c r="AB12" i="21" s="1"/>
  <c r="Z47" i="21"/>
  <c r="AB47" i="21" s="1"/>
  <c r="Z23" i="21"/>
  <c r="AB23" i="21" s="1"/>
  <c r="Z28" i="21"/>
  <c r="AB28"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tc={B57D6889-211D-41BD-85AB-2C49722BFAA9}</author>
    <author>tc={265DE382-95C6-45A2-9D86-0EAAFA7585A9}</author>
  </authors>
  <commentList>
    <comment ref="I5" authorId="0" shapeId="0" xr:uid="{B57D6889-211D-41BD-85AB-2C49722BFAA9}">
      <text>
        <t>[Threaded comment]
Your version of Excel allows you to read this threaded comment; however, any edits to it will get removed if the file is opened in a newer version of Excel. Learn more: https://go.microsoft.com/fwlink/?linkid=870924
Comment:
    How you will measure change</t>
      </text>
    </comment>
    <comment ref="J5" authorId="1" shapeId="0" xr:uid="{265DE382-95C6-45A2-9D86-0EAAFA7585A9}">
      <text>
        <t>[Threaded comment]
Your version of Excel allows you to read this threaded comment; however, any edits to it will get removed if the file is opened in a newer version of Excel. Learn more: https://go.microsoft.com/fwlink/?linkid=870924
Comment:
    Assumptions about external factors that need to be in place if project is to contribute overall impact.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tc={2074B557-61FC-4AEF-A28F-C0740C842B3B}</author>
  </authors>
  <commentList>
    <comment ref="U4" authorId="0" shapeId="0" xr:uid="{2074B557-61FC-4AEF-A28F-C0740C842B3B}">
      <text>
        <t>[Threaded comment]
Your version of Excel allows you to read this threaded comment; however, any edits to it will get removed if the file is opened in a newer version of Excel. Learn more: https://go.microsoft.com/fwlink/?linkid=870924
Comment:
    @Freddie Watson - actually, I've realised that th eimpact indicator for this is 'number of new pieces of evidence' (it's 1.4.1) so this should only reflect when we're producing new pieces of evidence.  As a result I'm going to change to 0</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tc={D35E6698-7755-463B-8068-9AEE2D97438B}</author>
    <author>tc={3F108656-7F82-4A42-BED6-39DB22C83213}</author>
    <author>tc={3F3422F3-2CBB-4854-8522-F6DCFE78D33D}</author>
    <author>tc={0366C89A-3275-4D0C-8E47-3FC2EC07C761}</author>
    <author>tc={F1160049-88A4-40E5-B07C-23DD353E2E8B}</author>
  </authors>
  <commentList>
    <comment ref="S10" authorId="0" shapeId="0" xr:uid="{D35E6698-7755-463B-8068-9AEE2D97438B}">
      <text>
        <t>[Threaded comment]
Your version of Excel allows you to read this threaded comment; however, any edits to it will get removed if the file is opened in a newer version of Excel. Learn more: https://go.microsoft.com/fwlink/?linkid=870924
Comment:
    @Freddie Watson provide month please</t>
      </text>
    </comment>
    <comment ref="S11" authorId="1" shapeId="0" xr:uid="{3F108656-7F82-4A42-BED6-39DB22C8321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@Freddie Watson when did these take place?</t>
      </text>
    </comment>
    <comment ref="S12" authorId="2" shapeId="0" xr:uid="{3F3422F3-2CBB-4854-8522-F6DCFE78D33D}">
      <text>
        <t>[Threaded comment]
Your version of Excel allows you to read this threaded comment; however, any edits to it will get removed if the file is opened in a newer version of Excel. Learn more: https://go.microsoft.com/fwlink/?linkid=870924
Comment:
    @Freddie Watson when was the marine mission event?
Reply:
    Also - could you clarify the difference in this cell between the two WOD numbers?</t>
      </text>
    </comment>
    <comment ref="R19" authorId="3" shapeId="0" xr:uid="{0366C89A-3275-4D0C-8E47-3FC2EC07C761}">
      <text>
        <t>[Threaded comment]
Your version of Excel allows you to read this threaded comment; however, any edits to it will get removed if the file is opened in a newer version of Excel. Learn more: https://go.microsoft.com/fwlink/?linkid=870924
Comment:
    Number removed as already counted above</t>
      </text>
    </comment>
    <comment ref="S20" authorId="4" shapeId="0" xr:uid="{F1160049-88A4-40E5-B07C-23DD353E2E8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@Kathryn Smith which month did this happen please?
Reply:
    September 2nd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tc={3125AD9B-88C4-4264-B5E8-E06047A1D485}</author>
    <author>tc={854BBA29-68E0-4BAC-84A1-23B0ABC8846C}</author>
    <author>tc={97D6EE63-CA84-4766-BA26-651E45A2323D}</author>
    <author>tc={AF36F9E2-5151-44A0-B7C7-5009ED32992C}</author>
  </authors>
  <commentList>
    <comment ref="F4" authorId="0" shapeId="0" xr:uid="{3125AD9B-88C4-4264-B5E8-E06047A1D485}">
      <text>
        <t>[Threaded comment]
Your version of Excel allows you to read this threaded comment; however, any edits to it will get removed if the file is opened in a newer version of Excel. Learn more: https://go.microsoft.com/fwlink/?linkid=870924
Comment:
    Marine Resources team, politicians, members of RMA and MBS of SJ</t>
      </text>
    </comment>
    <comment ref="V4" authorId="1" shapeId="0" xr:uid="{854BBA29-68E0-4BAC-84A1-23B0ABC8846C}">
      <text>
        <t>[Threaded comment]
Your version of Excel allows you to read this threaded comment; however, any edits to it will get removed if the file is opened in a newer version of Excel. Learn more: https://go.microsoft.com/fwlink/?linkid=870924
Comment:
    @Freddie Watson  please include months
Reply:
    @Freddie Watson - so are all three in August?
Reply:
    Sorry, just meetings with the ministers were in August. the other ones were monthly and quarterly 
Reply:
    So should this number be more than three meetings in total?  i.e. a meeting in August then one meeting per month?
Reply:
    Actually, scrap that last comment, I've realised that this is the number of relationships built, not the number of meetings, is three still correct?
Reply:
    As discussed on 28/7/23, this output is no longer being tracked and does not need further update (outside of Barclays)</t>
      </text>
    </comment>
    <comment ref="V5" authorId="2" shapeId="0" xr:uid="{97D6EE63-CA84-4766-BA26-651E45A2323D}">
      <text>
        <t xml:space="preserve">[Threaded comment]
Your version of Excel allows you to read this threaded comment; however, any edits to it will get removed if the file is opened in a newer version of Excel. Learn more: https://go.microsoft.com/fwlink/?linkid=870924
Comment:
    @Freddie Watson this sounds like an outreach activity rather than report, please could you move to the unplanned tab and include months?
Reply:
    Stakeholders or stakeholder groups?
Reply:
    The indicator talks about presenting data to relevant stakeholders. I have asked Sam for a breakdown of this
Reply:
    @Freddie Watson just looking through these and it seems like there are more than three things here - is 3 the right number for cell U5?  Also - I think one of these is a presentation that Sam did, was that on her PhD or as part of Marine Resources?  As unfortunately we can't claim it if it was marine resources
Reply:
    @Freddie Watson </t>
      </text>
    </comment>
    <comment ref="R6" authorId="3" shapeId="0" xr:uid="{AF36F9E2-5151-44A0-B7C7-5009ED32992C}">
      <text>
        <t>[Threaded comment]
Your version of Excel allows you to read this threaded comment; however, any edits to it will get removed if the file is opened in a newer version of Excel. Learn more: https://go.microsoft.com/fwlink/?linkid=870924
Comment:
    Have changed this now asthis is the narrative we are going with for Barclays
Reply:
    what value do we give this?
Reply:
    @Appin Williamson 
Reply:
    Sorry @Freddie Watson! I missed this comment before.  I would say that until there is an official designation we leave as zero.  Any progress towards designation can still be provided in teh description column
Reply:
    Would you rather that we change the indicator wording itself?  If so, let's have a call about this at some point
Reply:
    We changed a couple of our milestones in the barclays report to reflect this, so yes, it could be worth changing the indicator wording so that everything is in line
Reply:
    Sorry Freddie - just spotted this - if you feel comfortable doing so please go ahead and make the change if you haven't already
Reply:
    All done!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tc={48312605-44D3-4412-80ED-A74B709097DA}</author>
    <author>tc={DB10DCDF-AC11-466F-A020-57AC13AD7315}</author>
    <author>tc={781CBA08-46D2-4B8F-95E0-38F1D2B529D1}</author>
    <author>tc={7F6E0EDE-EC3D-4CEE-86BF-064BC2EA317E}</author>
  </authors>
  <commentList>
    <comment ref="U4" authorId="0" shapeId="0" xr:uid="{48312605-44D3-4412-80ED-A74B709097DA}">
      <text>
        <t>[Threaded comment]
Your version of Excel allows you to read this threaded comment; however, any edits to it will get removed if the file is opened in a newer version of Excel. Learn more: https://go.microsoft.com/fwlink/?linkid=870924
Comment:
    Have kept this as 2 as no progress has been made on the fisheries research working group.
Reply:
    @Freddie Watson if no additional workning groups set up for this time period then I have changed to zero, as we will be reporting on 'new' working groups
Reply:
    @Freddie Watson but so I have it clear in my mind, what does this 2 represent? Hyperbaric chamber and ecomoorings?</t>
      </text>
    </comment>
    <comment ref="H5" authorId="1" shapeId="0" xr:uid="{DB10DCDF-AC11-466F-A020-57AC13AD7315}">
      <text>
        <t>[Threaded comment]
Your version of Excel allows you to read this threaded comment; however, any edits to it will get removed if the file is opened in a newer version of Excel. Learn more: https://go.microsoft.com/fwlink/?linkid=870924
Comment:
    Was previously 4.2.2</t>
      </text>
    </comment>
    <comment ref="Q5" authorId="2" shapeId="0" xr:uid="{781CBA08-46D2-4B8F-95E0-38F1D2B529D1}">
      <text>
        <t xml:space="preserve">[Threaded comment]
Your version of Excel allows you to read this threaded comment; however, any edits to it will get removed if the file is opened in a newer version of Excel. Learn more: https://go.microsoft.com/fwlink/?linkid=870924
Comment:
    10 Marine Resources meetings, 10 Ramsar Meetings, 10 MBS SJ meetings, 3 workshops with the fleet
Reply:
    Yep, still looks about right. </t>
      </text>
    </comment>
    <comment ref="U5" authorId="3" shapeId="0" xr:uid="{7F6E0EDE-EC3D-4CEE-86BF-064BC2EA317E}">
      <text>
        <t>[Threaded comment]
Your version of Excel allows you to read this threaded comment; however, any edits to it will get removed if the file is opened in a newer version of Excel. Learn more: https://go.microsoft.com/fwlink/?linkid=870924
Comment:
    Rough/minimum number of meetings since July 22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tc={E7E78853-2E24-49C8-8276-C2FD1A93F645}</author>
    <author>tc={610C8CE3-BBAF-49F0-ABE1-088DBC421364}</author>
    <author>tc={A07B7EDB-7BCA-421F-A7D5-B998863FDEB3}</author>
    <author>tc={8680ECD2-FE4B-4980-B7E1-369A593A3DCC}</author>
  </authors>
  <commentList>
    <comment ref="U4" authorId="0" shapeId="0" xr:uid="{E7E78853-2E24-49C8-8276-C2FD1A93F645}">
      <text>
        <t>[Threaded comment]
Your version of Excel allows you to read this threaded comment; however, any edits to it will get removed if the file is opened in a newer version of Excel. Learn more: https://go.microsoft.com/fwlink/?linkid=870924
Comment:
    @Freddie Watson have just changed to zero for now as it hasn't happened yet</t>
      </text>
    </comment>
    <comment ref="F5" authorId="1" shapeId="0" xr:uid="{610C8CE3-BBAF-49F0-ABE1-088DBC421364}">
      <text>
        <t>[Threaded comment]
Your version of Excel allows you to read this threaded comment; however, any edits to it will get removed if the file is opened in a newer version of Excel. Learn more: https://go.microsoft.com/fwlink/?linkid=870924
Comment:
    6 snorkel trail packages, 1 x snorkel trail launch event, 1 x citizen science app
Reply:
    plus snorkel trail video</t>
      </text>
    </comment>
    <comment ref="V5" authorId="2" shapeId="0" xr:uid="{A07B7EDB-7BCA-421F-A7D5-B998863FDEB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@Freddie Watson when was the app released (month)?</t>
      </text>
    </comment>
    <comment ref="V6" authorId="3" shapeId="0" xr:uid="{8680ECD2-FE4B-4980-B7E1-369A593A3DCC}">
      <text>
        <t>[Threaded comment]
Your version of Excel allows you to read this threaded comment; however, any edits to it will get removed if the file is opened in a newer version of Excel. Learn more: https://go.microsoft.com/fwlink/?linkid=870924
Comment:
    @Freddie Watson just to flag I have added these then subtracted the views previously recorded so we don't double count
Reply:
    Updated July 23</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tc={E3AE9B4A-F51F-4BF5-A88E-E741412D2856}</author>
    <author>tc={C831B43C-8EBF-41A9-8EA5-548246186202}</author>
    <author>tc={2BF3EE2F-413E-4FE7-94DF-024040B69A68}</author>
    <author>tc={C57A1370-20C2-4A8F-8088-0BD6273B04B0}</author>
  </authors>
  <commentList>
    <comment ref="V4" authorId="0" shapeId="0" xr:uid="{E3AE9B4A-F51F-4BF5-A88E-E741412D2856}">
      <text>
        <t>[Threaded comment]
Your version of Excel allows you to read this threaded comment; however, any edits to it will get removed if the file is opened in a newer version of Excel. Learn more: https://go.microsoft.com/fwlink/?linkid=870924
Comment:
    @Freddie Watson can you remind me, did we contribute to this paper?  Or was this one all done by GoJ?  If the latter, you can keep the comment in if you want as a reminder but please change the 1 to a 0 - thanks!
Reply:
    This cam eunder our Blue Carbon partnership, so technicall the former :)
Reply:
    @Freddie Watson OK - I have updated the text, please can you include the month this was published?</t>
      </text>
    </comment>
    <comment ref="V5" authorId="1" shapeId="0" xr:uid="{C831B43C-8EBF-41A9-8EA5-548246186202}">
      <text>
        <t>[Threaded comment]
Your version of Excel allows you to read this threaded comment; however, any edits to it will get removed if the file is opened in a newer version of Excel. Learn more: https://go.microsoft.com/fwlink/?linkid=870924
Comment:
    @Freddie Watson when this says totalling 3, is that 3 including the one reported under y2?  If so, please can you change back to 2?
Reply:
    And please could you include report names?
Reply:
    @Freddie Watson would it be possible to include the months these were released, and should this be 2?  This is just the number released in the time period described in cell V2
Reply:
    @Freddie Watson 
Reply:
    have changed back to 2 and have specified months for each chapter</t>
      </text>
    </comment>
    <comment ref="E15" authorId="2" shapeId="0" xr:uid="{2BF3EE2F-413E-4FE7-94DF-024040B69A68}">
      <text>
        <t>[Threaded comment]
Your version of Excel allows you to read this threaded comment; however, any edits to it will get removed if the file is opened in a newer version of Excel. Learn more: https://go.microsoft.com/fwlink/?linkid=870924
Comment:
    @Appin Williamson would the transition case study count towards this indicator?</t>
      </text>
    </comment>
    <comment ref="H15" authorId="3" shapeId="0" xr:uid="{C57A1370-20C2-4A8F-8088-0BD6273B04B0}">
      <text>
        <t>[Threaded comment]
Your version of Excel allows you to read this threaded comment; however, any edits to it will get removed if the file is opened in a newer version of Excel. Learn more: https://go.microsoft.com/fwlink/?linkid=870924
Comment:
    Id say this is partially complete through the ESV report and further transition work with EFTEC</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tc={79A4D7CE-47BB-44A7-86E2-C9B8986EFD99}</author>
    <author>tc={6F3C3597-7A92-42EE-A717-A2282F4A4D94}</author>
    <author>tc={052F864D-EF73-40D4-80FD-70DB465A4F16}</author>
  </authors>
  <commentList>
    <comment ref="Q4" authorId="0" shapeId="0" xr:uid="{79A4D7CE-47BB-44A7-86E2-C9B8986EFD99}">
      <text>
        <t>[Threaded comment]
Your version of Excel allows you to read this threaded comment; however, any edits to it will get removed if the file is opened in a newer version of Excel. Learn more: https://go.microsoft.com/fwlink/?linkid=870924
Comment:
    @Freddie Watson - have changed this to zero as this indicator is 'number of km2 protected', when this gets officially designated we can put a number in</t>
      </text>
    </comment>
    <comment ref="R4" authorId="1" shapeId="0" xr:uid="{6F3C3597-7A92-42EE-A717-A2282F4A4D94}">
      <text>
        <t>[Threaded comment]
Your version of Excel allows you to read this threaded comment; however, any edits to it will get removed if the file is opened in a newer version of Excel. Learn more: https://go.microsoft.com/fwlink/?linkid=870924
Comment:
    @Freddie Watson what month was this?
Reply:
    March 
Reply:
    can you pop into this cell?</t>
      </text>
    </comment>
    <comment ref="U4" authorId="2" shapeId="0" xr:uid="{052F864D-EF73-40D4-80FD-70DB465A4F16}">
      <text>
        <t>[Threaded comment]
Your version of Excel allows you to read this threaded comment; however, any edits to it will get removed if the file is opened in a newer version of Excel. Learn more: https://go.microsoft.com/fwlink/?linkid=870924
Comment:
    Not sure if this is correct, but have put '1' for the submission of evidence. Or should this reflect the number if indivual bits of evidence we have submitted?
Reply:
    I think, as this is technically new pieces of evidence, we should probably here only count the ESV report
Reply:
    Have added on a bit to the text in cell to the right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tc={B7A5249D-6501-4533-838E-9F78F68C3834}</author>
    <author>tc={8D78692A-5BC2-48B7-A274-1AD4CA91F6AD}</author>
  </authors>
  <commentList>
    <comment ref="P4" authorId="0" shapeId="0" xr:uid="{B7A5249D-6501-4533-838E-9F78F68C3834}">
      <text>
        <t>[Threaded comment]
Your version of Excel allows you to read this threaded comment; however, any edits to it will get removed if the file is opened in a newer version of Excel. Learn more: https://go.microsoft.com/fwlink/?linkid=870924
Comment:
    @Freddie Watson please could you split into what was in 2120 and what in 2022 in this comments cell?
Reply:
    Have reflected this across the cells to the right - does that work?</t>
      </text>
    </comment>
    <comment ref="H10" authorId="1" shapeId="0" xr:uid="{8D78692A-5BC2-48B7-A274-1AD4CA91F6AD}">
      <text>
        <t>[Threaded comment]
Your version of Excel allows you to read this threaded comment; however, any edits to it will get removed if the file is opened in a newer version of Excel. Learn more: https://go.microsoft.com/fwlink/?linkid=870924
Comment:
    Changed to complete as meetings with societe, JMC, recreaitonal fishermen, scallop divers were in support.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tc={01047857-7137-4A57-89B1-6F11B0526389}</author>
    <author>tc={7C124064-435C-4DA6-9984-D3F3B965016B}</author>
  </authors>
  <commentList>
    <comment ref="C4" authorId="0" shapeId="0" xr:uid="{01047857-7137-4A57-89B1-6F11B0526389}">
      <text>
        <t>[Threaded comment]
Your version of Excel allows you to read this threaded comment; however, any edits to it will get removed if the file is opened in a newer version of Excel. Learn more: https://go.microsoft.com/fwlink/?linkid=870924
Comment:
    @Appin Williamson this milestone is to be removed. Decision was made in the last Barclays annual report due to delyaed timeline of securing network of MPAs
Reply:
    thanks Freddie - hiding to tidy up in 2023, for now it will just from output 7 to output 9</t>
      </text>
    </comment>
    <comment ref="F5" authorId="1" shapeId="0" xr:uid="{7C124064-435C-4DA6-9984-D3F3B965016B}">
      <text>
        <t>[Threaded comment]
Your version of Excel allows you to read this threaded comment; however, any edits to it will get removed if the file is opened in a newer version of Excel. Learn more: https://go.microsoft.com/fwlink/?linkid=870924
Comment:
    Crab, lobster, scallop, whelk</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tc={8FA791F3-2482-4D1B-8791-C677B05E7CAA}</author>
    <author>tc={0E0147DB-1114-4BA0-A738-057030EAC3FD}</author>
    <author>tc={692956DF-2D02-4155-8197-F026C57E9403}</author>
  </authors>
  <commentList>
    <comment ref="V5" authorId="0" shapeId="0" xr:uid="{8FA791F3-2482-4D1B-8791-C677B05E7CA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Hold on this reporting until monitoring of impact values is determined by project and SII team
Reply:
    Just saw this comment @Freddie Watson what does this refer to?  Is it worth us having a chat in the new year about this?</t>
      </text>
    </comment>
    <comment ref="Q6" authorId="1" shapeId="0" xr:uid="{0E0147DB-1114-4BA0-A738-057030EAC3FD}">
      <text>
        <t>[Threaded comment]
Your version of Excel allows you to read this threaded comment; however, any edits to it will get removed if the file is opened in a newer version of Excel. Learn more: https://go.microsoft.com/fwlink/?linkid=870924
Comment:
    Have added Jersea onto this @Appin
Reply:
    Great!</t>
      </text>
    </comment>
    <comment ref="V6" authorId="2" shapeId="0" xr:uid="{692956DF-2D02-4155-8197-F026C57E9403}">
      <text>
        <t>[Threaded comment]
Your version of Excel allows you to read this threaded comment; however, any edits to it will get removed if the file is opened in a newer version of Excel. Learn more: https://go.microsoft.com/fwlink/?linkid=870924
Comment:
    @Freddie Watson is this stat the correct one or is the text in this cell still to do?
Reply:
    @Freddie Watson 
Reply:
    Have updated the cell with instagram stats (as that is our main avenue). Have therefore update the cell to the left of it to an approximate number.</t>
      </text>
    </comment>
  </commentList>
</comments>
</file>

<file path=xl/sharedStrings.xml><?xml version="1.0" encoding="utf-8"?>
<sst xmlns="http://schemas.openxmlformats.org/spreadsheetml/2006/main" count="1209" uniqueCount="624">
  <si>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</si>
  <si>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</si>
  <si>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</si>
  <si>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</si>
  <si>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</si>
  <si>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</si>
  <si>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</si>
  <si>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</si>
  <si>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 Fishermen engagement (one on ones) and fish merchant engagement
* Potting study completed</t>
  </si>
  <si>
    <t>* Bridging Island Plan EiP - BLUE attendance and campaign for inclusion of Marine Park in Bridging Island Plan
* Drop-in event with the fleet - successful turnout with mobile gear sector
* Co-hosted marine research conference
* Full interview with Jersey project manager released in Rural magzine
* Met with Adam to scope NTZ report
* Landowner approval granted for signs</t>
  </si>
  <si>
    <t>https://issuu.com/ruraljersey/docs/rural_magazine_-_winter_2021</t>
  </si>
  <si>
    <t>* BLUE invited by fleet to stand alongside in fishermens protest, supporting on grounds of need for sustainable management
* Letter sent to ministers John Young, Ian Gorst and Gregory Guida outlining support for several demands during the protest
* Portside engagemnet</t>
  </si>
  <si>
    <t>* Article in Bailiwick express promoting snorkel trail
* Article in JEP calling for Marine Park following Montford Tadier's twitter poll
* Portside engagement
* Marine Resources Panel meeting providing input on whelk fishery management
* Submission of consultation response on carbon neutral roadmap - advocating for designation of a marine park</t>
  </si>
  <si>
    <t>https://www.bailiwickexpress.com/jsy/news/jerseys-first-snorkel-trail-aims-open-underwater-world-everyone/#.YeGVldXP1yx</t>
  </si>
  <si>
    <t xml:space="preserve">
* Poll asking islanders on Marine Park aspirations
* States Member Briefing sent to all states members and also to potential candidates
* Freddie's podcast on the Marine Park
* Presented to St Catherine's boat users on seagrass research and proposed eco-moorings
* Amendment to the Island Plan submitted calling for network of MPAs to cover 30% by 2025 and to constitute a marine park
* Article in Bailiwick Express highlighting the government submision of the NTZ, the poll and the amendment.
* Met with political parties and potential candidates for Environment minister
* Met with Assistant Minister for the Environment
* Workshop held with scallop divers, recreational divers and local doctor to discuss the campaign for a dive chamber - first steps</t>
  </si>
  <si>
    <t xml:space="preserve">https://player.whooshkaa.com/episode?id=956931
</t>
  </si>
  <si>
    <t xml:space="preserve">* Debate on island plan inclusion of marine park: Marine Park not included in Island Plan
* Results of poll announced with press release provided to island media and an interview
* Workshop held with Potters
* Portside engagement
* Article on result of debate released in JEP
* Quotes from BLUE and partner National Trust for Jersey included in local media outlets (following result of BIP)
* Snorkel Trail Education Package advertised to all primary schools in Jersey. Fully booked out within 3 hours, with numerous schools on a waiting list.
* Portelet NTZ goes to debate. All but one State Member voted for it. This one State Member is the chair of the environmental scrutiny panel and has taken the NTZ proposal to scrutiny. </t>
  </si>
  <si>
    <t>https://jerseyeveningpost.com/news/2022/03/15/politicians-missed-opportunity-to-lead-way-with-marine-park/</t>
  </si>
  <si>
    <t>* Blue Marine submitted a statement of support for the NTZ to the environmental scrutiny panel.
* Continued engagment with the NTZ focus group. Blue Marine will be helping the societe jersiaise with their comms strategy for the announcmentof the NTZ.
* Develpment of a scallop dive survey is ongoing with local scallop divers. Survey is planned to start around the 21st April.
* Political briefing has been updated and sent out to all Statemembers along with an offer for Blue Marine to help develop the marine element of their manifesto.
* NTZ designated - came into force early May</t>
  </si>
  <si>
    <t>https://statesassembly.gov.je/scrutiny/Pages/Review.aspx?reviewid=426
https://jerseyeveningpost.com/news/2022/04/27/socit-welcomes-no-take-fishing-zone-in-portelet-bay/</t>
  </si>
  <si>
    <t>* Snorkel trail film released.
* Snorkel trail launched
* Blue Marine have asked for support for a marine park within an environmental questionnaire which has been been sent out to all candidates running for election.
* Report will be published
* Durrell Hustings
* Meeting with Ian Gorst
* Emily MSc research started with fishermen
* Carli MSc fieldwork on sandeels
* States of Jersey Hustings attendances and securing commitment from Reform party members to act upon Marine Park (publicly in Hustings)
* PhD chapter published</t>
  </si>
  <si>
    <t>https://jerseyeveningpost.com/news/2022/05/28/watch-portelet-snorkel-trail-showcases-marine-life/
https://www.durrell.org/vote-for-a-green-future/</t>
  </si>
  <si>
    <t>* Snorkel trail educational outreach programme started
* Countryfile feature on Sandeels MSc project
* Mourant client dinner
* WOD live lesson
* OCL June exhibition
* Elections 22nd June
* Co-signed letter asking for 5 knot speed limit in Portelet Bay and mooring buoys
* MPA effectivness MSc data collection finished</t>
  </si>
  <si>
    <t xml:space="preserve">https://encounteredu.com/live-lessons/protecting-the-big-blue-080622
</t>
  </si>
  <si>
    <t>* Chief ministers and ministers decided
* Consultation with Greg Morel (political advisor) due to start
* Charles Clover talk at leadership event
* Engagment with two over 12m mobile fishing vessels
* Sand eel MSc data collection finished
* Snorkel Trail education programme finished
* Engagment with JP restaurants
* Funding proposal for Affinity PW</t>
  </si>
  <si>
    <t>* Dive Survey
* Media asset collection 
* Consultation with Greg Morel Started
* MPA effectivness MSc due to be completed
* Introductions with Blue Carbon PhD started
* MSc research proposals sent to University of Plymouth
* Snorkel trail signage erected
* Sauvages BRUVs
* PhD chapter published</t>
  </si>
  <si>
    <t xml:space="preserve">https://www.sciencedirect.com/science/article/pii/S0272771422002918?via%3Dihub
</t>
  </si>
  <si>
    <t>* Sandeel MSc completed
* MPA effectivness MSc complete
* Jersey Intern interviews
* Meeting with the environment minister
* Snorkel trail included in Visit Jersey's 'Whats on' booklet - available at airport arrivals
* Work on natural capital and ecosystem service valuation started internally and scoped with NEF and MEP
* Meeting with the Atlantic hotel and head chef
* Consulting from Hillary Kennedy started</t>
  </si>
  <si>
    <t>*Marine Resources Autumn potting study started and cancelled halfway through due to bad weather
*Presentation and attendance at IIEM conference
*Internship offered
*Letter to Jonathan Renouf
*BBC Channel Islands News interview on delayed negociations on fishing license conditions.
*Sauvages BRUV surveys attempted and aborted due to bad weather</t>
  </si>
  <si>
    <t>*Internship started on 7/11/22
*Research presentations to fishermen completed
*Conversations with NEF started around ecosystem service valuations and UK transition case studies.
*Kathryn trained up on VMS and Seasearch
*Sam Blampied fisher perspectives chapter published
*Sauvages BRUV surveys attempted and aborted due to bad weather</t>
  </si>
  <si>
    <t>https://www.sciencedirect.com/science/article/pii/S0165783622003320?utm_campaign=STMJ_AUTH_SERV_PUBLISHED&amp;utm_medium=email&amp;utm_acid=91352905&amp;SIS_ID=&amp;dgcid=STMJ_AUTH_SERV_PUBLISHED&amp;CMX_ID=&amp;utm_in=DM318487&amp;utm_source=AC_</t>
  </si>
  <si>
    <t>*Fishing vessel sinking and housing explosion resulted in no press or fishing engagment over December and potetnially January.
*proposal on Maerl study explored with portsmouth university and Italian researchers 
* NEF ecosystem service valuation contract signed
*Met with all three Uni of Plymouth summer MSc students.</t>
  </si>
  <si>
    <t>*IOM meeting - relationship made between IOM government, IOM Department of Environment, Food and Agriculture (DEFA), Jersey government and Blue Marine to knowledge share on fisheries management and blue carbon
*NEF work started
*Hilary kennedy consulting agreed
*Placeholder for friends of blue marine jersey secured for Feb 22nd
*Project talk with Uni of Exeter masters cohort
*Project talk with Uni of Kent (DICE) masters cohort
*RMA workshop
*Snorkel Trail education package released
*Marine Mission event</t>
  </si>
  <si>
    <t>*MSP stakeholder workshops.
*Friends of BM Jersey meeting
*Charles and Morven project visit</t>
  </si>
  <si>
    <t>*Letter sent to env and other ministers. Jointly signed by NTJ and DWCT</t>
  </si>
  <si>
    <t xml:space="preserve">*ESV report finalised and submitted to MSP
*Evidence for 30% MP submitted to MSP
*Scallop dive surveys started
*Scallop potting surveys in development
</t>
  </si>
  <si>
    <t xml:space="preserve">*Article out in Eco Jersey about Blue Marine's work
*Successful launch of the second snorkel trail
*Meeting with Director of Condor Ferries
*Arrival of three MSc students form the University of Plymouth
</t>
  </si>
  <si>
    <t>*Three MSc students complete fieldwork across five weeks
*Project Manager attended Mourant WOD event hosted with OCL
*Video recorded with Affinity PW
*WOD pre recorded lesson recorded and broadcasted by OCL
*Blue Marine team hosted a stad at JMC education event for WOD
*Snorkel Trail education programme launch
*Scallop pots delay but continue to be in development
*Eventmeasure stereo BRUV software purchased
*Projects Director Jude Brown visit. Met with Marine Resources, JMC, Greg Morel, Peter Tarrant</t>
  </si>
  <si>
    <t xml:space="preserve">*NDA signed with Fishtek Marine for scallop lights
*Arrival of scallop lights
*Arrival of scallop pots
*Scallop potting surveys commence
*Snorkel trail education programme concluded
*S.Blampied fisheries value chpter published in Science Journal for Kids (and Teens)
*Eventmeasure stereo BRUV software arrived and utilised by JICAS student analysing Portelet NTZ videos
</t>
  </si>
  <si>
    <t>*30x30 JEP article released in the JEP
*2021 Marine Resources Annual report released, featuring Jersey Hand Dived
*Kathryn completed her PB2
*Business plan for local hand dived scallop processing unit submitted to POJ
*Assistant ENV minister meeting regarding blue carbon</t>
  </si>
  <si>
    <t xml:space="preserve">*GOJ announce ambitions for a marine park and 30x30
*geopark event
*Marine Research vision document
*Scallop dive surveys completed
*Hand-dived scalop processing unit approved
*Meeting with J. Vautier from GOJ regarding fisheries support scheme
*UK projects meeting update
*x2 presentaitons to Affinity PW
*Intro meeting to SAS
*Submission of NTZ report
</t>
  </si>
  <si>
    <t>Impact</t>
  </si>
  <si>
    <t>Establish sustainable fisheries management in Jersey and other Channel Islands</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</si>
  <si>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</si>
  <si>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</si>
  <si>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</si>
  <si>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</si>
  <si>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</si>
  <si>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</si>
  <si>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</si>
  <si>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</si>
  <si>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</si>
  <si>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</si>
  <si>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</si>
  <si>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</si>
  <si>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Protect over a third of Jersey’s waters from mobile fishing through a Marine Park, champion local low-impact fisheries and communicate the Park’s value and impact to the general public.</t>
  </si>
  <si>
    <t>OC.0.1</t>
  </si>
  <si>
    <t>An area is protected from mobile fishing through a formal designation, supported by a strong evidence base, to include blue carbon and critical marine habitats</t>
  </si>
  <si>
    <t>1, 5, 6, 7, 10</t>
  </si>
  <si>
    <t>1.1.1, 4.2.2, 1.4.1, 1.1.2, 1.2.1, 3.1.3, 4.2.1, 1.4.2</t>
  </si>
  <si>
    <t>3.4, 1.1, 4.2, 1.4, 1.2, 3.1</t>
  </si>
  <si>
    <t>Changes in legislation/regulation demonstrating enforced protected</t>
  </si>
  <si>
    <t xml:space="preserve">Government is willing to engage in conservation intevention and is open to BLUE's recommendations.
Government and other key stakeholders recognise the Marine Park as a priority for environmental/social wellbeing
Low-impact fishers are willing to engage with BLUE
There is enough local demand to support a self-sustaining seafood scheme. </t>
  </si>
  <si>
    <t>OC.0.2</t>
  </si>
  <si>
    <t>Outreach and educational activities are completed to engage the local community and increase connection with Jersey's marine environment</t>
  </si>
  <si>
    <t>1, 4</t>
  </si>
  <si>
    <t>1.1.1, 4.2.2, 4.2.1</t>
  </si>
  <si>
    <t>3.4, 1.1, 4.2</t>
  </si>
  <si>
    <t xml:space="preserve">Community/stakeholder support for conservation interventions </t>
  </si>
  <si>
    <t>OC.0.3</t>
  </si>
  <si>
    <t>Low-impact fisheries are investigated and introduced through the formation of a working group</t>
  </si>
  <si>
    <t>2, 3, 8, 9</t>
  </si>
  <si>
    <t>4.2.2, 3.3.3, 4.1.1, 4.2.1</t>
  </si>
  <si>
    <t>3.4, 4.2, 3.3, 4.1</t>
  </si>
  <si>
    <t xml:space="preserve">Support and engagement with the scheme; financial turnover/income/price premiums </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</si>
  <si>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</si>
  <si>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</si>
  <si>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</si>
  <si>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</si>
  <si>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</si>
  <si>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</si>
  <si>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</si>
  <si>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</si>
  <si>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</si>
  <si>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</si>
  <si>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</si>
  <si>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</si>
  <si>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</si>
  <si>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</si>
  <si>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</si>
  <si>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</si>
  <si>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</si>
  <si>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</si>
  <si>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</si>
  <si>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The States of Jersey announce commitment to designating an MPA network and a short film is produced on the impact of existing MPAs for the promotion of further MPA designation</t>
  </si>
  <si>
    <t>O.1.1</t>
  </si>
  <si>
    <t xml:space="preserve">
Relationships built with key government/department/policy stakeholders
</t>
  </si>
  <si>
    <t>Contacts</t>
  </si>
  <si>
    <t>NA - progress</t>
  </si>
  <si>
    <r>
      <t xml:space="preserve">
</t>
    </r>
    <r>
      <rPr>
        <sz val="11"/>
        <rFont val="Calibri"/>
        <family val="2"/>
        <scheme val="minor"/>
      </rPr>
      <t xml:space="preserve">Meeting minutes, correspondence etc. to support informal/formal relationships
</t>
    </r>
  </si>
  <si>
    <t>States of Jersey are willing to work with BLUE. 
Fieldwork/surveys are not impacted by extreme weather
Commitment to a Marine Park is received positively by the wider public. 
Stakeholders are supportive of film production to boost awareness and the film achieves significant reach.</t>
  </si>
  <si>
    <t>Project managemer and Project officer starting late in Y1 (due to delays from Covid), giving 1/2 months to establish connections in Y1</t>
  </si>
  <si>
    <t>Project Manager and Project Officer commenced roles in April and May 2021 respectively.  Spent time meeting with stakeholders on the island</t>
  </si>
  <si>
    <t>Continued engagment with existing and new stakeholders to further develop and secure connections</t>
  </si>
  <si>
    <t>Members of Local Marine Resources team, politicians, members of local stakeholders group (RMA and MBS of SJ).  Extensive engagement completed in run-up to Jersey election.</t>
  </si>
  <si>
    <t>Engagement on the island will start with the new cohort of key ministers, with fewer contacts left to meet following a period of intense stakekholder engagement</t>
  </si>
  <si>
    <t>In August 2022, the project team attended in person meetings with the environment and assistant environment mininsters. In June 2023, the project Manager met with the Envrionmental Scrutiny Panel, which is made up of four politicians. Monthly update meetings have also continued with Marine resources as well as active quarterly and monthly engagment within the RMA and MBS of the SJ, respectively.</t>
  </si>
  <si>
    <t>O.1.2</t>
  </si>
  <si>
    <t>Ecological/fisheries data compiled and presented to relevant stakeholders</t>
  </si>
  <si>
    <t>Outreach activities/presentations</t>
  </si>
  <si>
    <t>4.2.2</t>
  </si>
  <si>
    <t>Surveys/datasets/reports produced that identify fragile and shallow habitats, plus areas important to static gear fishermen</t>
  </si>
  <si>
    <t>PhD set for completion in Y3 - presentation following completion planned</t>
  </si>
  <si>
    <t xml:space="preserve">BLUE-funded PhD finalised in June 2022 </t>
  </si>
  <si>
    <t xml:space="preserve">Presentation of the findings to Organistions: Government, Societe, IIEM, Recreational fishers, Commercial fishers is scheduled for Y3. </t>
  </si>
  <si>
    <t>Sam presented on behalf of Jersey government (and therefore have not been included in the reporting value) at the: 
* Inter Island Environmental Meeting habitat value paper (Alderney - September 2022) 
* MBio section members presentation (October 2022), 
* IFCA TAG meeting habitat value paper (The Grand – October 2022), 
* ICES WG Crab potting research presentation (ICES headquarters Copenhagen – November 2022), 
* MPAC5 habitat value paper (International Marine Protected Area Conference 5 – February 2023), 
* Lunch time talk on Jersey’s marine environment (Jersey Library – April 2023) 
Sam presented on behalf of BMF (value of 1 reported) at : Fisher presentation on PhD results (St Helier Yacht Club – November 2022)</t>
  </si>
  <si>
    <t>O.1.3</t>
  </si>
  <si>
    <t>Commitment announced publicly to designate Marine Park based on ecological/fisheries data and vision report  presented by BLUE</t>
  </si>
  <si>
    <t>km2</t>
  </si>
  <si>
    <t>1.1.1</t>
  </si>
  <si>
    <t>Commitment statment is made publicly available and outlines details of the Marine Park</t>
  </si>
  <si>
    <t>Jersey Government has slowed on progress of designation due to covid</t>
  </si>
  <si>
    <t>Lost time due to covid led to Government of Jersey momentum stalling.  Relationships being maintained and pressure still being applied</t>
  </si>
  <si>
    <t>Further progress expected towards designation but Government of Jersey momentum for designation has not yet recovered</t>
  </si>
  <si>
    <t>Commitment made by the States of Jersey to develop a network of MPAs. BLUE will feed into the Marine Spatial Plan, providing evidence for this netowrk to cover a minimum of 30 per cent.</t>
  </si>
  <si>
    <t>See detail on figure in Output 6, Indicator O.6.1</t>
  </si>
  <si>
    <t>Ambition for a marine park and 30 per cent marine protection announced on 12th September 2023
JMSP released on 26th October 2023 proposing for 27 per cent of waters to be closed to dredging and trawling.</t>
  </si>
  <si>
    <t>O.1.4</t>
  </si>
  <si>
    <t>Film announcing Marine Park produced and distributed to increase awareness of the designation</t>
  </si>
  <si>
    <t>Film</t>
  </si>
  <si>
    <t>Significant media reach achieved based on tracking metrics</t>
  </si>
  <si>
    <t>Contingent on O.1.3 being completed.  Filming and video asset collection is underway.</t>
  </si>
  <si>
    <t>Contingent on O.1.3 being completed.  Filming and video asset collection is underway.
Plus Y1 Barclays Impact Stats:
5 media features</t>
  </si>
  <si>
    <t>Contingent on O.1.3 being completed, designations of further areas within Marine Spatial Plan expected in Y3</t>
  </si>
  <si>
    <t>Assets have been collected. However a film has not yet been made or released due to the MSP not yet being finalised.
A series of social media reels (4) have been released advocating for the MSP between the start and end of the consultation.</t>
  </si>
  <si>
    <t>Activity Code</t>
  </si>
  <si>
    <t>Indicator Code</t>
  </si>
  <si>
    <t>Status</t>
  </si>
  <si>
    <t>Notes</t>
  </si>
  <si>
    <t>Output 1 Activities</t>
  </si>
  <si>
    <t>A.1</t>
  </si>
  <si>
    <t>A.1.1</t>
  </si>
  <si>
    <t>Collate existing ecological and fisheries data (including BLUE’s PhD) to identify the boundaries of a Marine Park. This has identified all fragile and shallow habitats as well as those important to static gear fishermen.</t>
  </si>
  <si>
    <t>Complete</t>
  </si>
  <si>
    <t>Marine Park boundaries have been identified based on benthic habitat data, BLUE-funded PhD data and Blue Carbon data.</t>
  </si>
  <si>
    <t>A.1.2</t>
  </si>
  <si>
    <t>Relationship building and engagement with Environment, Fisheries and Economic Development Ministers and States of Jersey officials to secure commitment.</t>
  </si>
  <si>
    <t>Relationship with Fisheries well-established, collaborative supervising of students and local research project is underway</t>
  </si>
  <si>
    <t>A.1.3</t>
  </si>
  <si>
    <t>Engagement with different groups to build Marine Park vision that is supported by a broad range of stakeholders on the Island.</t>
  </si>
  <si>
    <t>Have met with several other environmental groups on the Island, including Jersey Heritage, Visit Jersey, Ports of Jersey, Jersey Marine Conservation, and eco-tourism operators.  BLUE staff attend meetings of the Societe Jersiaise Marine Biology Section and Ramsar Management Authority.</t>
  </si>
  <si>
    <t>A.1.4</t>
  </si>
  <si>
    <t xml:space="preserve">Marine Park vision document written by BLUE and submitted to the States. </t>
  </si>
  <si>
    <t>Marine Park vision document submitted to Lyndon Farnham in 2021.</t>
  </si>
  <si>
    <t>A.1.5</t>
  </si>
  <si>
    <t>Contribution of Marine Park vision to the States spatial planning process via the revised Island Plan.</t>
  </si>
  <si>
    <t>Extensive consultation provided to Island Plan, with consultation resulting in commitment to develop network of MPAs within Marine Spatial Plan that must be developed by 2023.</t>
  </si>
  <si>
    <t>A.1.6</t>
  </si>
  <si>
    <t>Press and media liaison to support an announcement.</t>
  </si>
  <si>
    <t>Video developed for Marine Park announcement however political tensions resulted in a slowdown in momentum from the Jersey Govt.  Assets (video) being collected for general marine park announcement.</t>
  </si>
  <si>
    <t>"1"</t>
  </si>
  <si>
    <t>Output 2</t>
  </si>
  <si>
    <t>O.2</t>
  </si>
  <si>
    <t>Report outlining the potential opportunities and value of a ‘low impact’ model for Jersey’s fishing fleet is submitted to the States of Jersey.</t>
  </si>
  <si>
    <t>O.2.1</t>
  </si>
  <si>
    <t>Report provided to the States of Jersey</t>
  </si>
  <si>
    <t>Report</t>
  </si>
  <si>
    <t>3.4.1</t>
  </si>
  <si>
    <t>Copy of report</t>
  </si>
  <si>
    <t>Report finds sufficient information on low-impact options in Jersey
Stakeholder input required for the report is forthcoming
Data required for the report is able to be shared with Blue Marine Foundation</t>
  </si>
  <si>
    <t>Report being completed and undergoing review, not expecting completion until Y2</t>
  </si>
  <si>
    <t>Report expected to be finalised in Y2 and submitted to Government of Jersey at opportune moment</t>
  </si>
  <si>
    <t>Report finalised following review rounds and will be shared with States of Jersey in Y3.</t>
  </si>
  <si>
    <t>Indicator complete</t>
  </si>
  <si>
    <t>Shared with GoJ in August 2022 (both marine park cost and low impact fisheries report)</t>
  </si>
  <si>
    <t>Output 2 Activities</t>
  </si>
  <si>
    <t>A.2</t>
  </si>
  <si>
    <t>A.2.1</t>
  </si>
  <si>
    <t>Report commissioned and produced</t>
  </si>
  <si>
    <t>Report finalised in early 2022 by MEP (Macalister Eliot and Partners)</t>
  </si>
  <si>
    <t>A.2.2</t>
  </si>
  <si>
    <t>Report shared with the Government of Jersey (including impact assessment and opportunities for the fleet for a low-impact (i.e. static gear) model.</t>
  </si>
  <si>
    <t>Formally shared with Marine Resources in October 2022</t>
  </si>
  <si>
    <t>Output 3</t>
  </si>
  <si>
    <t>O.3</t>
  </si>
  <si>
    <t>A series of fisheries Working Group are established to develop ‘low-impact’ fisheries.</t>
  </si>
  <si>
    <t>O.3.1</t>
  </si>
  <si>
    <t>Working group developed and formalised</t>
  </si>
  <si>
    <t>Working Group</t>
  </si>
  <si>
    <t>Correspondence, meeting minutes.</t>
  </si>
  <si>
    <t>Local fishermen willing to work together with Blue Marine Foundation
Local fishermen willing to work with one another, including establishing joint recommendations
Findings are received by Government of Jersey who are receptive to their implementation</t>
  </si>
  <si>
    <t>Too early into commencement of Project Manager and Project Officer roles</t>
  </si>
  <si>
    <t>Expecting to establish working group in Y2 following further relationship establishment</t>
  </si>
  <si>
    <t>Work is ongoing to establish solid relationships and trust within the fleet, prior to the development of a formal working group (or may be several smaller groups). Working group developed for a hyperbaric chamber. Blue Marine are also part of a seagrass restoration working group.</t>
  </si>
  <si>
    <t>Continuing develoment of hyperbaric chamber working group, seagrass restoration. Plan to develop working group for fisheries research with the commercial fleet</t>
  </si>
  <si>
    <t>Working group to develop hyperbaric chamber continues to exist. However, no progress has been made on this matter. Blue Marine are still active in the seagrass resotration working group where two eco-moorings are being trialled and deployed in Apil 2023.
An opportunity has risen to form a working group as a result of the recent scallop potting research. If a new fishery is identified, fishermen involved in the research will be able to work together in informing appropriate managment.</t>
  </si>
  <si>
    <t>O.3.2</t>
  </si>
  <si>
    <t>Conduct meetings with fishermen, scientists, regulators and NGOs</t>
  </si>
  <si>
    <t>Meetings</t>
  </si>
  <si>
    <t>Correspondence, meeting minutes, record of attendance</t>
  </si>
  <si>
    <t>Project team started in April 2021, initial meetings with stakeholders to be held within reporting period</t>
  </si>
  <si>
    <t>Project team started in April 2021, initial meetings with stakeholders held within reporting period</t>
  </si>
  <si>
    <t>Expecting monthly meetings with Government of Jersey plus stakeholder events with local fishermen</t>
  </si>
  <si>
    <t>Monthly meetings with Marine Resources team completed, workshops held with scallop divers, potters and mobile gear fishermen (3 separate workshops), monthly meetings of Ramsar Management Authority and Marine Biology Section of the Societe Jersiaise attended.</t>
  </si>
  <si>
    <t>Monthly meetings to continue with fishermen, local NGOs and government.</t>
  </si>
  <si>
    <t>12 meetings with Gov, 12 meetings with local NGOs (1 meeting a month for both groups), three group fishermen meetings (October, December and February)</t>
  </si>
  <si>
    <t>O.3.3</t>
  </si>
  <si>
    <t>Working Group produces report with Jersey-specific recommendations to develop low-impact fisheries including proposed management measures</t>
  </si>
  <si>
    <t>To be drawn up following formal working group(s) development.</t>
  </si>
  <si>
    <t>An official working group to develop low-impact fisheries was not achieved.</t>
  </si>
  <si>
    <t>Output 3 Activities</t>
  </si>
  <si>
    <t>A.3</t>
  </si>
  <si>
    <t>A.3.1</t>
  </si>
  <si>
    <t>Regular engagement with the various fishing groups in Jersey and recreational fishers.</t>
  </si>
  <si>
    <t>In Progress</t>
  </si>
  <si>
    <t xml:space="preserve">Engagment continues. Recent increased traction in JHD and conversations with Ports of Jersey and Government around a hand-dived scallop processing unit are gaining traction.
</t>
  </si>
  <si>
    <t>A.3.2</t>
  </si>
  <si>
    <t>Bring together fishers, scientists, regulators and other stakeholders using BLUE’s co-management model developed and proven in Lyme Bay, to form a Working Group.</t>
  </si>
  <si>
    <t>Fishing industry has not been receptive to conservation NGOs being ivolved in working groups</t>
  </si>
  <si>
    <t>A.3.3</t>
  </si>
  <si>
    <t>Research gaps identified</t>
  </si>
  <si>
    <t>Research gaps were identified with government. This has been delivered in the form of an ESV report, which has fed direclty into the MSP, and three MSc projects which will help to inform effective management.</t>
  </si>
  <si>
    <t>A.3.4</t>
  </si>
  <si>
    <t>Fisher-led research and student projects completed based on research gaps</t>
  </si>
  <si>
    <t>Three MSc projects to be completed in June 2023. Scallop potting and scallop dive surveys completed in August and September 2023.</t>
  </si>
  <si>
    <t>A.3.5</t>
  </si>
  <si>
    <t>Results from fisheries monitoring are assessed and fed into recommendations.</t>
  </si>
  <si>
    <t>All monitoring data has been assessed and submitted to the MSP in April 2023</t>
  </si>
  <si>
    <t>A.3.6</t>
  </si>
  <si>
    <t>Value-add initiatives (including Marine Park seafood scheme) identified</t>
  </si>
  <si>
    <t>Initiaitves identified in MEP low-impact report, which was submitted as part of Blue Marine's reccomendations to the MSP</t>
  </si>
  <si>
    <t>Output 4</t>
  </si>
  <si>
    <t>O.4</t>
  </si>
  <si>
    <t>Snorkel trail launched, providing a case study for increased recreation, education and well-being opportunities from a Marine Park.</t>
  </si>
  <si>
    <t>O.4.1</t>
  </si>
  <si>
    <t>Local students engaged with snorkel trail via Snorkel Trail package</t>
  </si>
  <si>
    <t>Students</t>
  </si>
  <si>
    <t>4.2.1</t>
  </si>
  <si>
    <t>Record of students who have taken part (anonymised)</t>
  </si>
  <si>
    <t>Snorkel trail education package receives good uptake from local schools
Community are open and receptive to snorkel trail</t>
  </si>
  <si>
    <t>Snorkel trail education package scheduled for Y2</t>
  </si>
  <si>
    <t>Education packages due to be launched in Y2, reaching ~100 students</t>
  </si>
  <si>
    <t>Six snorkel trail education packages were completed over June and July.  Each class consisted of approximately 30 students.</t>
  </si>
  <si>
    <t>Fourteen more snorkel trail packages are being delivered in July.</t>
  </si>
  <si>
    <t>All 14 packages have been booked onto in Feb 2023 However not all packages utilise the full 30 available spaces. Current number of students due to take part is ~350
All 14 packages were filled by 12 schools (two schools took two packages each) and completed between June and July, reaching 356 children in total</t>
  </si>
  <si>
    <t>O.4.2</t>
  </si>
  <si>
    <t>Local community informed and engaged with Snorkel Trail</t>
  </si>
  <si>
    <t>Tools/activities delivered</t>
  </si>
  <si>
    <t>Record of completion of snorkel trail packages, records of snorkel trail launch, record of app</t>
  </si>
  <si>
    <t>Work started on snorkel trail in Y1, however main snorkel trail launch and engagement work being completed in Y2</t>
  </si>
  <si>
    <t>Education packages due to be launched in Y2</t>
  </si>
  <si>
    <t>In May to June, 6 x snorkel trail education packages were delivered to six primary schools.  A snorkel trail launch event was held.  A citizen science app for the trail is due to be launched in early Y3.</t>
  </si>
  <si>
    <t>14: Fourteen schools due to take part in the education programme. 
1: Citizen science app to be launched in early Y3.</t>
  </si>
  <si>
    <t>12 schools are signed up, including two schools which have taken two spaces each. Citizen science app has been drafted and trialled and needs final sign off from the MBS of the SJ prior to official release.
All 12 schools have completed the programme and the app has been released</t>
  </si>
  <si>
    <t>O.4.3</t>
  </si>
  <si>
    <t>Stakeholders reached with messaging about snorkel trail</t>
  </si>
  <si>
    <t>Stakeholders reached</t>
  </si>
  <si>
    <t>Reach stats (video views, social media impressions etc)</t>
  </si>
  <si>
    <t>Following launch of snorkel trail in Y2</t>
  </si>
  <si>
    <t>Video and social media/website blog posts planned for Y2</t>
  </si>
  <si>
    <t xml:space="preserve">Video views and social media impressions </t>
  </si>
  <si>
    <t>Social media views to date:
For the main snorkel portelet film: 
Facebook: 1,100
Instagram: 1,038
Linkedin: 958
Twitter: 422
YouTube: 146
Vimeo: 1918
Total: 5582
Instagram reels: 7,471
All video content total: 13,053</t>
  </si>
  <si>
    <t>Output 4 Activities</t>
  </si>
  <si>
    <t>A.4</t>
  </si>
  <si>
    <t>A.4.1</t>
  </si>
  <si>
    <t>Identification of suitable sites using in-water surveys, existing data and local knowledge.</t>
  </si>
  <si>
    <t>A.4.2</t>
  </si>
  <si>
    <t>Development of trails and a citizen science and engagement plan, including school visits.</t>
  </si>
  <si>
    <t>A.4.3</t>
  </si>
  <si>
    <t>Promotion materials/media assets created.</t>
  </si>
  <si>
    <t>Output 5</t>
  </si>
  <si>
    <t>O.5</t>
  </si>
  <si>
    <t>Assessment of the blue carbon and biodiversity value of the marine park and wider Jersey waters.</t>
  </si>
  <si>
    <t>O.5.1</t>
  </si>
  <si>
    <t>Blue carbon report published, with estimates of total blue carbon in Jersey's waters</t>
  </si>
  <si>
    <t>1.4.1</t>
  </si>
  <si>
    <t>Weather conditions allow for blue carbon fieldwork
Biodiversity assessment of PhD progresses through peer review</t>
  </si>
  <si>
    <t>Blue Carbon report in draft format</t>
  </si>
  <si>
    <t>Blue Carbon report created by States of Jersey is in final draft following extensive review by blue carbon experts.  Publication is expected in autumn 2022.</t>
  </si>
  <si>
    <t>Publication of report expected in autumn 2022.</t>
  </si>
  <si>
    <t>Phase 1 report completed and published with GoJ under our Blue Carbon partnership in Oct 2022</t>
  </si>
  <si>
    <t>O.5.2</t>
  </si>
  <si>
    <t>Results (from PhD) are published</t>
  </si>
  <si>
    <t>Copy of publication</t>
  </si>
  <si>
    <t>PhD including biodiveristy study still in progress</t>
  </si>
  <si>
    <t>PhD due for completion in Y2 with publication expected of biodiversity chapter</t>
  </si>
  <si>
    <t>Biodiversity results from PhD published in scientific journal in May: Fisheries Management and Ecology.  Two/three chapters are in the process of being published, currently undergoing review and anticiapted for publication in Y3.</t>
  </si>
  <si>
    <t>Two further publications from other doctorate chapters have been submitted to scientific journals, awaiting review.</t>
  </si>
  <si>
    <t xml:space="preserve">Two more published chapters released, now totalling 3. Chapter titles are as follows: 
- Removal of bottom-towed fishing from whole-site Marine Protected Areas promotes mobile species biodiversity (released in Oct 2022)
- The socio-economic impact of Marine Protected Areas in Jersey: A fishers’ perspective (released in Nov 2022)
Research has also been published in the science Journal for Kids and Teens in July 2023.
</t>
  </si>
  <si>
    <t>O.5.3</t>
  </si>
  <si>
    <t>Report prepared summarising findings of Marine Park impact to-date</t>
  </si>
  <si>
    <t>Awaiting designation</t>
  </si>
  <si>
    <t>Awaiting designation. Ambition ofr marine park announced by Gov of Jersey in September 2023</t>
  </si>
  <si>
    <t>Output 5 Activities</t>
  </si>
  <si>
    <t>A.5</t>
  </si>
  <si>
    <t>A.5.1</t>
  </si>
  <si>
    <t>Carbon Isotope analysis undertaken</t>
  </si>
  <si>
    <t>A.5.2</t>
  </si>
  <si>
    <t>PhD findings outline recovery of habitats and biodiversity in existing MPAs</t>
  </si>
  <si>
    <t>A.5.3</t>
  </si>
  <si>
    <t>Ecosystem services review completed within PhD, including habitat ecosystem services and sensitivities</t>
  </si>
  <si>
    <t>A.5.4</t>
  </si>
  <si>
    <t>The blue carbon potential of Jersey’s habitats assessed using existing evidence from BLUE’s PhD (indicating where blue carbon habitats are increasing in existing MPAs), Government data and worldwide case studies. This work will also include isotope analysis to inform quantification of carbon sequestration. This work is earmarked to be carried out and funded by the States of Jersey.</t>
  </si>
  <si>
    <t>A.5.5</t>
  </si>
  <si>
    <t>Monitoring (by divers, towed video and other surveys) is carried out to gather baseline data on ecology when the Marine Park is designated.</t>
  </si>
  <si>
    <t>A.5.6</t>
  </si>
  <si>
    <t>Fisher-led science and monitoring across the three years. This data will be used as part of the report to show fisheries benefit from the Marine Park</t>
  </si>
  <si>
    <t>Submitted in MSP evidence submission</t>
  </si>
  <si>
    <t>A.5.7</t>
  </si>
  <si>
    <t>Socio-economic benchmarking of the local fishing fleet will be conducted and added to existing data from BLUE’s PhD on spatial patterns and effort.</t>
  </si>
  <si>
    <t>A transition case study is underway in order to identify and set out apropriate transition options for the mobile fishing fleet. This includes further socio-economic data collection and analysis of the local fleet.</t>
  </si>
  <si>
    <t>A.5.8</t>
  </si>
  <si>
    <t>Activities A.5.5and A.5.7 will be repeated in Year 3 (End of summer 2023).</t>
  </si>
  <si>
    <t>Output 6</t>
  </si>
  <si>
    <t>O.6</t>
  </si>
  <si>
    <t>Over a third of Jersey’s waters designated by the Government of Jersey as a marine park, bringing in legislation to protect the entire area from mobile fishing.</t>
  </si>
  <si>
    <t>O.6.1</t>
  </si>
  <si>
    <t>Government of Jersey designates Marine Park as a No Mobile Gear Zone.</t>
  </si>
  <si>
    <t>1.1.3</t>
  </si>
  <si>
    <t>Link to announcement</t>
  </si>
  <si>
    <t>Government of Jersey open to designation (particularly following significant change in 2022 elections)
Consultation during designation indicates support for designation</t>
  </si>
  <si>
    <t>Will form part of marine spatial plan (as determined in Bridging Island Plan).</t>
  </si>
  <si>
    <r>
      <t xml:space="preserve">Will form part of marine spatial plan (as determined in Bridging Island Plan).
</t>
    </r>
    <r>
      <rPr>
        <b/>
        <sz val="11"/>
        <color rgb="FFFF0000"/>
        <rFont val="Calibri"/>
        <family val="2"/>
        <scheme val="minor"/>
      </rPr>
      <t xml:space="preserve">
Note that 900km2 provided in Y1 impact reporting</t>
    </r>
  </si>
  <si>
    <t>In March, the Government made a specific commitment to develop a 'network of MPAs' (as determined in Bridging Island Plan) as a result of the Marine Park Campaign.</t>
  </si>
  <si>
    <t>Marine spatial plan to be finalised next year, with further planning of areas for designation to be completed.  Blue Marine will be feeding extensively into consultations to build a strong case for designation.  Under the Bridging Island Plan, MPAs may be designated as a 'network', so this initial set of designations may only form part of the current proposed boundaries.  Expecting report to be finalised in Oct 2023</t>
  </si>
  <si>
    <t>Environment minister open to brand netwrok of MPAs as MP, once they have been designated. Information gathering process of the MSP has formally finished (in April 2023) and the draft report is due to be released in August 2023. Blue Marine submitted a comprehensive evidecne base for 30 per cent protection in the form of a marine park to the MSP in April 2023 via submission of an ESV report
In September 2023, the Environment Minister announced Jerseys ambition to adopt a marine park of 30 per cent protection within the MSP
The government of Jersey released a draft marine spatialplan detailing 27 per cent marine protection closed to mobile fishing gear. Consultation of this draft ends on the 2nd January 2024.</t>
  </si>
  <si>
    <t>O.6.2</t>
  </si>
  <si>
    <t>Government of Jersey announces adequate management measures within the Marine Park (through effective management plan)</t>
  </si>
  <si>
    <t>Management Plan</t>
  </si>
  <si>
    <t>1.2.1</t>
  </si>
  <si>
    <t>Link to management plan</t>
  </si>
  <si>
    <t>Awaiting release of marine spatial plan.</t>
  </si>
  <si>
    <t>See above</t>
  </si>
  <si>
    <t>Awaiting release of MSP</t>
  </si>
  <si>
    <t>O.6.3</t>
  </si>
  <si>
    <t>Area of habitat across which mobile gear has been banned</t>
  </si>
  <si>
    <t>3.1.3</t>
  </si>
  <si>
    <t>Link to announcement and management plan</t>
  </si>
  <si>
    <t>See above.</t>
  </si>
  <si>
    <t>Awaiting deliverence of MSP</t>
  </si>
  <si>
    <t>Output 6 Activities</t>
  </si>
  <si>
    <t>A.6</t>
  </si>
  <si>
    <t>A.6.1</t>
  </si>
  <si>
    <t>Continued local engagement to unite stakeholders and communities, and create buy-in for the Marine Park and its protection levels. This will include supporting initiatives to increase access to and benefits to people from the Marine Park.</t>
  </si>
  <si>
    <t>Media campaign on-island is well underway, considerable engagement with local stakeholders, including workshops and joining local groups is being completed</t>
  </si>
  <si>
    <t>A.6.2</t>
  </si>
  <si>
    <t>All evidence and recommendations to support legislation for new management of mobile fishing in the Marine Park is submitted to the States of Jersey. This will include all biodiversity and blue carbon assessments as well as a fisheries case.</t>
  </si>
  <si>
    <t>Submission of consultations and reports to the States of Jersey has been completed, including consultation responses to the Bridging Island Plan and  the Carbon neutral roadmap as well as the submission of a briefing in February 2022 to all States Members. The projects full evidence base for a marine park has also been submitted to the MSP.</t>
  </si>
  <si>
    <t>A.6.3</t>
  </si>
  <si>
    <t>Ongoing engagement to ensure legislation delivers real conservation value. This will include support of a consultation if carried out.</t>
  </si>
  <si>
    <t>Output 7</t>
  </si>
  <si>
    <t>O.7</t>
  </si>
  <si>
    <t>Report produced on potential no-take Zones to inform the States of Jersey on potential NTZ designations</t>
  </si>
  <si>
    <t>O.7.1</t>
  </si>
  <si>
    <t>Engagement with local stakeholders to build consensus and evidence base.</t>
  </si>
  <si>
    <t>Workshop attendance, media views, links to media articles, correspondence.</t>
  </si>
  <si>
    <t>Surveys find sufficient evidence that sites are biodiversity hotspots
Weather conditions allow for dive surveys
Government of Jersey receptive to establishment of further NTZs</t>
  </si>
  <si>
    <t>Focus on other outputs to be completed in Y1 - further engagement expected in Y2</t>
  </si>
  <si>
    <t>Focus on other outputs completed in Y1 - further engagement expected in Y2</t>
  </si>
  <si>
    <t>Snorkel trail in proposed NTZ scheduled for launch in Y2</t>
  </si>
  <si>
    <t>Portelet NTZ designated in May. Signage for the Portelet No Take Zone was funded by Blue Marine, installed in July, alongside joint running of the NTZ information evening.</t>
  </si>
  <si>
    <t>Joint running of the NTZ information evening, funding and design of the NTZ signage and funding of the NTZ/snorkel trail citizen science app as well as contribution to media articles occurred in 2022, with release in July 2022 onwards. Second year of dive survey data collection due to take place.</t>
  </si>
  <si>
    <t>Blue Marine took part in one NTZ information evening in June, hosted by the Government of Jersey and Societe Jersiaise, where there were approx 50 attendees. Artowork for signage has been finalised and the Government of Jersey are in the process of installing. Two snorkel trail signs were installed in July 2022. A citizen science app was released in May 2023. A second year of dive surveys took place.</t>
  </si>
  <si>
    <t>O.7.2</t>
  </si>
  <si>
    <t>Report compiling survey and research findings completed (new pieces of evidence submitted to support protection)</t>
  </si>
  <si>
    <t>Report scheduled for provision to Government of Jersey in Y3</t>
  </si>
  <si>
    <t xml:space="preserve">1st year of data collection, conducted through a dive survey, to be completed in Y2 assessing biodiversity hotspots and heir biodiversity. Report scheduled for provision to Government of Jersey in Y3
</t>
  </si>
  <si>
    <t>8: In August 2021, a dive survey completed, 8 dives completed across the week</t>
  </si>
  <si>
    <t>The draft report is currently being compiled, with an anticipated completion date in early 2023, following a second dive survey scheduled for August 2022.  The report will also look at other existing data.  Won't recommend Les Sauvages as a NTZ, will highlight it as an area of high biodiversity</t>
  </si>
  <si>
    <t>14: Number of dives completed in Aug 2022 dive survey</t>
  </si>
  <si>
    <t>O.7.3</t>
  </si>
  <si>
    <t>Report produced and submitted to the Government of Jersey</t>
  </si>
  <si>
    <t>Report now scheduled for provision to Government of Jersey in Y3</t>
  </si>
  <si>
    <t>Analysis of latest dive survey data to be completed in Autumn 2022 with provision of findings to Government of Jersey in 2023.</t>
  </si>
  <si>
    <t>Report completed and submitted to GOJ in September 2023</t>
  </si>
  <si>
    <t>Output 7 Activities</t>
  </si>
  <si>
    <t>A.7</t>
  </si>
  <si>
    <t>A.7.1</t>
  </si>
  <si>
    <t>Existing data is combined with ecological baseline work carried out to identify potential no-take zones.</t>
  </si>
  <si>
    <t>A diving survey was undertaken in august 2021 to examine a biodiversity hotspot, with further dive surveys planned for 2022 to examine in more detail.</t>
  </si>
  <si>
    <t>A.7.2</t>
  </si>
  <si>
    <t>Meetings with local stakeholders to discuss potential sites and build consensus for a network, including fishermen, diving communities and recreational fishermen.</t>
  </si>
  <si>
    <t>While not actively part of dicussions, Blue Marine staff are members of the MBS of the SJ, which have put forward a reccomendation for a secon NTZ in April 2023</t>
  </si>
  <si>
    <t>A.7.3</t>
  </si>
  <si>
    <t>Meetings with the States of Jersey to put forward suggestions and discuss findings. Evidence in support of a series of no-take zones to provide core biodiversity refuge is submitted to the States of Jersey, including the report from the previous milestone.</t>
  </si>
  <si>
    <t>Various meetings regarding the Marine Spatial Plan (MSP) with the Government of Jersey have included discussions around the potential NTZ's. The meetings highlighted that Les Sauvages will liley be reccomended as an NTZ, and Blue Marines report will contribute to the evidence base for its designation. NTZ report has been completed and shared with the Government of Jersey</t>
  </si>
  <si>
    <t>Progress planned in Y3 (July 2022–June 2023)</t>
  </si>
  <si>
    <t>Progress achieved in Y3 (July 2022–June 2023)</t>
  </si>
  <si>
    <t>Output 8</t>
  </si>
  <si>
    <t>O.8</t>
  </si>
  <si>
    <t>Conservation and fisheries management measures are adopted by vessels within the marine park.</t>
  </si>
  <si>
    <t>O.8.1</t>
  </si>
  <si>
    <t>Fisher-led research informs the management measures adopted</t>
  </si>
  <si>
    <t>Research findings, inclusion of outcomes in management plan</t>
  </si>
  <si>
    <t>Government of Jersey are receptive to making changes based on findings
Local fishermen are willing to work together to develop joint recommendations</t>
  </si>
  <si>
    <t>See output 3 - working group and resulting fisher-led research ideas to be formalised in Y3</t>
  </si>
  <si>
    <t>O.8.2</t>
  </si>
  <si>
    <t>Number of commercially exploited species under increased protection</t>
  </si>
  <si>
    <t>Species</t>
  </si>
  <si>
    <t>3.3.3</t>
  </si>
  <si>
    <t>Inclusion in Marine Park Management Plan</t>
  </si>
  <si>
    <t>Output 8 Activities</t>
  </si>
  <si>
    <t>A.8</t>
  </si>
  <si>
    <t>A.8.1</t>
  </si>
  <si>
    <t>Fisher-led research conducted</t>
  </si>
  <si>
    <t>Not started</t>
  </si>
  <si>
    <t>A.8.2</t>
  </si>
  <si>
    <t>Support a consultation on measures based on recommendations from Working Group and research conducted with fishermen.</t>
  </si>
  <si>
    <t>Output 9</t>
  </si>
  <si>
    <t>O.9</t>
  </si>
  <si>
    <t>Low-impact fisheries are championed within the marine park with a local seafood scheme that demands a premium price.</t>
  </si>
  <si>
    <t>O.9.1</t>
  </si>
  <si>
    <t>Low-impact seafood schemes rolled out</t>
  </si>
  <si>
    <t>Schemes</t>
  </si>
  <si>
    <t>NA - Progress</t>
  </si>
  <si>
    <t>Seafood schemes enerate a higher price
Consumers show interest in eco-labels on the island</t>
  </si>
  <si>
    <t>Development work underway for seafood scheme launch in Y2</t>
  </si>
  <si>
    <t>Jersey hand dived and Jersea proposed for launch in Y2</t>
  </si>
  <si>
    <t>Two seafood schemes, Jersey hand dived and Jersea have been started with media posts and content creation released each month.</t>
  </si>
  <si>
    <t>Indicator achieved</t>
  </si>
  <si>
    <t>O.9.2</t>
  </si>
  <si>
    <t>Low-impact seafood generates higher profits for fishermen than prior to scheme rollout.  Number of beneficiaries who have received monetary benefits (i.e. increased income, increase in livelihood quality).</t>
  </si>
  <si>
    <t>Beneficiaries</t>
  </si>
  <si>
    <t>4.1.1</t>
  </si>
  <si>
    <t>Survey findings pre/post-scheme implementation.  Landings value data from Marine Resources team</t>
  </si>
  <si>
    <t>Launch in Y2 expecting to generate price premium following sufficient period of time</t>
  </si>
  <si>
    <t>Monitoring to be completed in Q3</t>
  </si>
  <si>
    <t>Monitoring and price changes to be completed in Y3</t>
  </si>
  <si>
    <t>Jersey Hand Dived branding helped to secure a processing unit for Toby Greatbatch in September 2023. This has also allowed him to have further government support and access to funding. All local scallop divers (8) will be able to land to this unit, benefitiing the entire scallop diving fleet</t>
  </si>
  <si>
    <t>O.9.3</t>
  </si>
  <si>
    <t>Number of consumers/community members/interested parties reached with messaging through in-person and digital engagement work</t>
  </si>
  <si>
    <t>Stakeholders</t>
  </si>
  <si>
    <t>Social media reach</t>
  </si>
  <si>
    <r>
      <rPr>
        <b/>
        <sz val="11"/>
        <color rgb="FFFF0000"/>
        <rFont val="Calibri"/>
        <family val="2"/>
        <scheme val="minor"/>
      </rPr>
      <t>Barclays Y1 Impact Stat</t>
    </r>
    <r>
      <rPr>
        <sz val="11"/>
        <color theme="1"/>
        <rFont val="Calibri"/>
        <family val="2"/>
        <scheme val="minor"/>
      </rPr>
      <t xml:space="preserve">
6,000 via social media (not all only low-impact but including all in here)</t>
    </r>
  </si>
  <si>
    <t>Intending to reach 1000 stakeholders in Y2 following launch of schemes</t>
  </si>
  <si>
    <t>As of 30 June 2022:
32 views on https://www.youtube.com/watch?v=JCWBlutgQSk, 
409 views on https://www.instagram.com/p/CTmELn1Cw2a/, 
953 views on https://www.instagram.com/p/CTmeQAwoPL2/, 
XXX views on https://vimeo.com/599446686/49242ea728?embedded=true&amp;source=vimeo_logo&amp;owner=9182692).
322 Jersea followers
350 total Jersea page views since analytics started</t>
  </si>
  <si>
    <t>Continued engagement throughout Y3 however reduced number of reach anticipated as launch video is already completed.</t>
  </si>
  <si>
    <t>As of 28/09/23
JHD:
594 followers on instagram
32537 views of instagram reels
Jersea:
450 followers on instagram
34585 views of instagram reels</t>
  </si>
  <si>
    <t>Reach of JHD and Jersea insta in 2022 calendar year</t>
  </si>
  <si>
    <t>Output 9 Activities</t>
  </si>
  <si>
    <t>A.9</t>
  </si>
  <si>
    <t>A.9.1</t>
  </si>
  <si>
    <t xml:space="preserve">Media used to highlight responsible fisheries within the area.
</t>
  </si>
  <si>
    <t>A.9.2</t>
  </si>
  <si>
    <t>Design and development of seafood scheme to distinguish seafood caught within the Marine Park using low impact methods.</t>
  </si>
  <si>
    <t>A.9.3</t>
  </si>
  <si>
    <t>Support from BLUE for infrastructure improvements to enable fishermen to increase quality and supply of seafood locally.</t>
  </si>
  <si>
    <t>Discussions with local scallop divers, government and ports of Jersey to develop a hand-dived scallop proceesing unit have gained traction.</t>
  </si>
  <si>
    <t>A.9.4</t>
  </si>
  <si>
    <t>Launch of seafood scheme or, if appropriate, roll out of BLUE’s successful Reserve Seafood scheme with support from BLUE Media and Ocean Culture Life.</t>
  </si>
  <si>
    <t>A.9.5</t>
  </si>
  <si>
    <t>Marketing and communication to create buy-in and awareness of the seafood scheme.</t>
  </si>
  <si>
    <t>Output 10</t>
  </si>
  <si>
    <t>O.10</t>
  </si>
  <si>
    <t>Scoping report produced assessing potential for extending the network to other Channel Islands.</t>
  </si>
  <si>
    <t>O.10.1</t>
  </si>
  <si>
    <t>Report produced on potential for increased protection in other islands</t>
  </si>
  <si>
    <t>report</t>
  </si>
  <si>
    <t>Governments of other channel islands receptive to idea of further protection
Governments of other channel islands open to working with Blue Marine Foundation</t>
  </si>
  <si>
    <t>Not expecting completion until Jersey project is further established</t>
  </si>
  <si>
    <r>
      <rPr>
        <b/>
        <sz val="10"/>
        <color rgb="FFFF0000"/>
        <rFont val="Calibri"/>
        <family val="2"/>
        <scheme val="minor"/>
      </rPr>
      <t>Barclays Y1 Impact Stats included 334 surveys</t>
    </r>
    <r>
      <rPr>
        <sz val="10"/>
        <color rgb="FF353744"/>
        <rFont val="Calibri"/>
        <family val="2"/>
        <scheme val="minor"/>
      </rPr>
      <t xml:space="preserve">
1 x Marine Park vision document submitted
1 x Low-impact report completed
334 surveys and samples completed </t>
    </r>
    <r>
      <rPr>
        <sz val="11"/>
        <color theme="1"/>
        <rFont val="Calibri"/>
        <family val="2"/>
        <scheme val="minor"/>
      </rPr>
      <t xml:space="preserve">
</t>
    </r>
  </si>
  <si>
    <t>Meetings held in August 2021 with stakeholders from Guernsey regarding additional protection.  BLUE invited to speak at an event in Guernsey.</t>
  </si>
  <si>
    <t xml:space="preserve">Conversations to continue with stakeholders on other islands and report to be produced. </t>
  </si>
  <si>
    <t>Representatives from Alderney and Guernsey were present at the IIEM where BM presented the project.
Meetings have commenced (December, Jan and March) to provide guidance in establishing a guernsey snorkel trail as well as conversations with Guernsey government (Feb/MArch) around scoping further research to understand how its waters could be better managed.
A further meeting was held at the end of February which included a representative from Guernsey. Apetite for project expansion has been shown in other Channel Isilands, which will be catured in a report for the final Barclays report.</t>
  </si>
  <si>
    <t>Output 10 Activities</t>
  </si>
  <si>
    <t>A.10</t>
  </si>
  <si>
    <t>A.10.1</t>
  </si>
  <si>
    <t>Engagement with Guernsey, Sark and Alderney through meetings with stakeholders and Governments</t>
  </si>
  <si>
    <t>Meetings held with stakeholders from Guernsey in August and October 2021</t>
  </si>
  <si>
    <t>A.10.2</t>
  </si>
  <si>
    <t>Scoping completed highlighting potential areas of interest</t>
  </si>
  <si>
    <t>A.10.3</t>
  </si>
  <si>
    <t>Report produced</t>
  </si>
  <si>
    <t>Output</t>
  </si>
  <si>
    <t>U.1</t>
  </si>
  <si>
    <t>Extra funding</t>
  </si>
  <si>
    <t>£</t>
  </si>
  <si>
    <t>6.1.5</t>
  </si>
  <si>
    <t>Extra funding generated through project activities, received from local company, used for snorkel trail initiative.</t>
  </si>
  <si>
    <t>Correspondence</t>
  </si>
  <si>
    <r>
      <t xml:space="preserve">£40,000 Additional funding received from on-island organisation for snorkel trail activities.  </t>
    </r>
    <r>
      <rPr>
        <b/>
        <sz val="11"/>
        <color rgb="FFFF0000"/>
        <rFont val="Calibri"/>
        <family val="2"/>
        <scheme val="minor"/>
      </rPr>
      <t>NO LONGER INCLUDING</t>
    </r>
  </si>
  <si>
    <t>U.2</t>
  </si>
  <si>
    <t>Hyperbaric chamber beneficiaries</t>
  </si>
  <si>
    <t>4.1.2</t>
  </si>
  <si>
    <t>Number of beneficiaries who could benefit from the implementation of a hyperbaric dive chamber for which BLUE is campaigning for.  Currently unknown date of implementation</t>
  </si>
  <si>
    <t>Installation of chamber provides additional safety for all scuba divers on the island</t>
  </si>
  <si>
    <t>U.3</t>
  </si>
  <si>
    <t>MSc Students</t>
  </si>
  <si>
    <t>Number of students benefitting from BLUE project funding as part of the Jersey Marine Park project (seagrass age project in 2021, sandeel MSc in 2022, potting MSc in 2022, PhD project).</t>
  </si>
  <si>
    <t>Pilar</t>
  </si>
  <si>
    <t>Seagrass MSc finalised</t>
  </si>
  <si>
    <t>Sand eel and potting MScs proposed for completion in Y3 (Autumn 2022)</t>
  </si>
  <si>
    <t>Sand eel and potting MScs completed in September</t>
  </si>
  <si>
    <t>U.4</t>
  </si>
  <si>
    <t>Seagrass MSc publication</t>
  </si>
  <si>
    <t>Publication</t>
  </si>
  <si>
    <t>Findings of seagrass MSc report to be published in scientific journal</t>
  </si>
  <si>
    <t>Proposed for publication in project Y3</t>
  </si>
  <si>
    <t>U.5</t>
  </si>
  <si>
    <t>Poll</t>
  </si>
  <si>
    <t>Outreach activity</t>
  </si>
  <si>
    <t xml:space="preserve">1 poll </t>
  </si>
  <si>
    <t>Poll results survey</t>
  </si>
  <si>
    <t>U.6</t>
  </si>
  <si>
    <t>Poll reach</t>
  </si>
  <si>
    <t>Reach stats</t>
  </si>
  <si>
    <t>Poll answered by 2500 people</t>
  </si>
  <si>
    <t>U.7</t>
  </si>
  <si>
    <t>Number of outreach activities completed (presentations given, articles co-written etc)</t>
  </si>
  <si>
    <t>Blue presented to visiting royal air squadron - sept 21</t>
  </si>
  <si>
    <t>Royal air squadron Presentation completed in September 2021 covering a range of BLUE projects inc. Jersey and the Solent
Ports of Jersey seagrass eco moorings event presentation given on importance of seagrass and Pilar MSc findings
Rural magazine interview provided on Blue and Jersey project (interview in August, released in Autumn 2021 edition)</t>
  </si>
  <si>
    <t>IIEM presentation - October 2022</t>
  </si>
  <si>
    <t>U.8</t>
  </si>
  <si>
    <t>Number of education presentations/live lessons/workshops</t>
  </si>
  <si>
    <t>Number of outreach activities</t>
  </si>
  <si>
    <t>Event presented at by BLUE in Feb 2022</t>
  </si>
  <si>
    <t>Documentation and correspondence</t>
  </si>
  <si>
    <t>OCL and JMC WOD lessons</t>
  </si>
  <si>
    <t>U.9</t>
  </si>
  <si>
    <t>Reach of presentations/outraech activities</t>
  </si>
  <si>
    <t>&gt;30 attendees, number reduced for conservative estimate</t>
  </si>
  <si>
    <t>40: Attendees to Jersey Research event (Nov 21) - more likely to be 60 but conservative estimate
30: PoJ seagrass presentation attendees, more likely to be 40, number reducted for conservative estimate
10: Numbre of attendees at Royal Ais Quadron presentation</t>
  </si>
  <si>
    <t>100: attendees at IIEM presentation (Presentaion of the Jersey project to representatives of Channel Islands, Isle of Man and Isle of White.)
1000: Attendees to marine mission event (Jersey Marine Mission event- Blue Marine had a stand (1000 is a conservative estimate))
JMC WOD day approx 270 children
OCL WOD approx 1400</t>
  </si>
  <si>
    <t>U.10</t>
  </si>
  <si>
    <t>Ports working group re eco moorings</t>
  </si>
  <si>
    <t>Number of coalitions/working advisory groups formed</t>
  </si>
  <si>
    <t>5.4.2</t>
  </si>
  <si>
    <t>Working group formed - driven by Ports of Jersey</t>
  </si>
  <si>
    <t>Working group joined - driven by Ports of Jersey</t>
  </si>
  <si>
    <t>U.11</t>
  </si>
  <si>
    <t>Ports working group re eco moorings member organisations</t>
  </si>
  <si>
    <t>Number of member organisations of coalitions/working groups formed</t>
  </si>
  <si>
    <t>5.4.3</t>
  </si>
  <si>
    <t>States of Jersey, Ports of Jersey, Jersey Marine Conservation, Jersey Seafaris</t>
  </si>
  <si>
    <t>U.16</t>
  </si>
  <si>
    <t>Visitors to snorkel trail</t>
  </si>
  <si>
    <t>Non-monetary beneficiaries</t>
  </si>
  <si>
    <t>Marion collecting footfall data every weekend this year</t>
  </si>
  <si>
    <t>Marion data</t>
  </si>
  <si>
    <t>?</t>
  </si>
  <si>
    <t>U.17</t>
  </si>
  <si>
    <t>Attendees Jersey Research event</t>
  </si>
  <si>
    <t>Jersey marine research event w/ Blue Marine presentations</t>
  </si>
  <si>
    <t>Record of attendance</t>
  </si>
  <si>
    <t>U.18</t>
  </si>
  <si>
    <t xml:space="preserve">Article published in Science Journal for Kids (and Teens)
</t>
  </si>
  <si>
    <t xml:space="preserve">Research article on Sam Blampied's PhD chapter was published in Science Journal for Kids (and Teens) in July 2023.
</t>
  </si>
  <si>
    <t>U.19</t>
  </si>
  <si>
    <t>WOD event with OCL</t>
  </si>
  <si>
    <t xml:space="preserve">Blue Marine created a pre-recorded lesson which was broadcased live to schools across Jersey and Guernsey
</t>
  </si>
  <si>
    <t>U.20</t>
  </si>
  <si>
    <t>WOD event with JMC</t>
  </si>
  <si>
    <t xml:space="preserve">Blue Marine held a stand at an educational event during the week of WOD which was hosted by JMC where one year group form nine schools attended.
</t>
  </si>
  <si>
    <t>U.21</t>
  </si>
  <si>
    <t>Discover Beaches event with JH</t>
  </si>
  <si>
    <t>In September 2023, Blue Marine held a stand at an community outreach event, "Discover Beaches", in partnership with Jersey Heritage and Jersey Geopark.
As part of this, Blue staff also helped guide a rockpooling session with the National Trust for Jersey.
Attendees: 160</t>
  </si>
  <si>
    <t>g</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</si>
  <si>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</si>
  <si>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</si>
  <si>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</si>
  <si>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</si>
  <si>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</si>
  <si>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</si>
  <si>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</si>
  <si>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</si>
  <si>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</si>
  <si>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</si>
  <si>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</si>
  <si>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</si>
  <si>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</si>
  <si>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</si>
  <si>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</si>
  <si>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</si>
  <si>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</si>
  <si>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</si>
  <si>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</si>
  <si>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</si>
  <si>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planned</t>
  </si>
  <si>
    <t>2022 planned</t>
  </si>
  <si>
    <t>2022 unplanned</t>
  </si>
  <si>
    <t>1.1.2</t>
  </si>
  <si>
    <t>1.2.2</t>
  </si>
  <si>
    <t>1.2.3</t>
  </si>
  <si>
    <t>1.3.1</t>
  </si>
  <si>
    <t>1.3.2</t>
  </si>
  <si>
    <t>1.3.3</t>
  </si>
  <si>
    <t>1.4.2</t>
  </si>
  <si>
    <t>1.4.3</t>
  </si>
  <si>
    <t>Outputs:</t>
  </si>
  <si>
    <t>2.1.1</t>
  </si>
  <si>
    <t>2.1.2</t>
  </si>
  <si>
    <t>2.2.1</t>
  </si>
  <si>
    <t>2.2.2</t>
  </si>
  <si>
    <t>2.2.3</t>
  </si>
  <si>
    <t>2.3.1</t>
  </si>
  <si>
    <t>2.3.2</t>
  </si>
  <si>
    <t>2.3.3</t>
  </si>
  <si>
    <t>2.4.1</t>
  </si>
  <si>
    <t>2.4.2</t>
  </si>
  <si>
    <t>2.4.3</t>
  </si>
  <si>
    <t>3.1.1</t>
  </si>
  <si>
    <t>3.1.2</t>
  </si>
  <si>
    <t>3.2.1</t>
  </si>
  <si>
    <t>3.2.2</t>
  </si>
  <si>
    <t>3.2.3</t>
  </si>
  <si>
    <t>3.2.4</t>
  </si>
  <si>
    <t>3.3.1</t>
  </si>
  <si>
    <t>3.3.2</t>
  </si>
  <si>
    <t>3.4.2</t>
  </si>
  <si>
    <t>3.4.3</t>
  </si>
  <si>
    <t>4.2.3</t>
  </si>
  <si>
    <t>4.3.1</t>
  </si>
  <si>
    <t>5.1.1</t>
  </si>
  <si>
    <t>5.1.2</t>
  </si>
  <si>
    <t>5.1.3</t>
  </si>
  <si>
    <t>5.2.1</t>
  </si>
  <si>
    <t>5.2.2</t>
  </si>
  <si>
    <t>5.3.1</t>
  </si>
  <si>
    <t>5.3.2</t>
  </si>
  <si>
    <t>5.3.3</t>
  </si>
  <si>
    <t>6.1.1</t>
  </si>
  <si>
    <t>6.1.2</t>
  </si>
  <si>
    <t>6.1.3</t>
  </si>
  <si>
    <t>5.4.1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</si>
</sst>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b/>
      <sz val="11"/>
      <color rgb="FFFF0000"/>
      <name val="Calibri"/>
      <family val="2"/>
      <scheme val="minor"/>
    </font>
    <font>
      <sz val="10"/>
      <color rgb="FF353744"/>
      <name val="Calibri"/>
      <family val="2"/>
      <scheme val="minor"/>
    </font>
    <font>
      <b/>
      <sz val="10"/>
      <color rgb="FFFF0000"/>
      <name val="Calibri"/>
      <family val="2"/>
      <scheme val="minor"/>
    </font>
    <font>
      <sz val="11"/>
      <color rgb="FF000000"/>
      <name val="Calibri"/>
      <family val="2"/>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2">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xf numFmtId="0" fontId="17" fillId="0" borderId="0" xfId="2" applyAlignment="1">
      <alignment horizontal="left" vertical="center" wrapText="1"/>
    </xf>
    <xf numFmtId="0" fontId="24" fillId="0" borderId="0" xfId="0" applyFont="1" applyAlignment="1">
      <alignment wrapText="1"/>
    </xf>
    <xf numFmtId="0" fontId="1" fillId="3" borderId="0" xfId="0" applyFont="1" applyFill="1" applyAlignment="1">
      <alignment horizontal="center" vertical="center"/>
    </xf>
    <xf numFmtId="3" fontId="0" fillId="0" borderId="0" xfId="0" applyNumberFormat="1" applyAlignment="1">
      <alignment horizontal="center" vertical="center" wrapText="1"/>
    </xf>
    <xf numFmtId="0" fontId="0" fillId="0" borderId="0" xfId="0" applyAlignment="1">
      <alignment horizontal="left" vertical="center" wrapText="1"/>
    </xf>
    <xf numFmtId="0" fontId="20" fillId="0" borderId="0" xfId="0" applyFont="1" applyAlignment="1">
      <alignment horizontal="left" vertical="top" wrapText="1"/>
    </xf>
    <xf numFmtId="0" fontId="0" fillId="0" borderId="0" xfId="0" applyAlignment="1">
      <alignment horizontal="left" vertical="top"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 fillId="3" borderId="0" xfId="0" applyFont="1" applyFill="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5">
    <dxf>
      <font>
        <color theme="0" tint="-0.24994659260841701"/>
      </font>
    </dxf>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2DA35B5A-BE1E-4115-BC4B-8A127A0DFE48}">
    <Anchor>
      <Comment id="{A07B7EDB-7BCA-421F-A7D5-B998863FDEB3}"/>
    </Anchor>
    <History>
      <Event time="2023-12-18T13:53:19.89" id="{7E706103-99E5-4DB2-BBAC-916C5FD37FC4}">
        <Attribution userId="S::appin@bluemarinefoundation.com::c38de373-eec4-4d14-95b7-4fa24101c57b" userName="Appin Williamson" userProvider="AD"/>
        <Anchor>
          <Comment id="{A07B7EDB-7BCA-421F-A7D5-B998863FDEB3}"/>
        </Anchor>
        <Create/>
      </Event>
      <Event time="2023-12-18T13:53:19.89" id="{D6BD7A0E-62A4-456F-9FAC-B7CD1BC2D1F2}">
        <Attribution userId="S::appin@bluemarinefoundation.com::c38de373-eec4-4d14-95b7-4fa24101c57b" userName="Appin Williamson" userProvider="AD"/>
        <Anchor>
          <Comment id="{A07B7EDB-7BCA-421F-A7D5-B998863FDEB3}"/>
        </Anchor>
        <Assign userId="S::freddie@bluemarinefoundation.com::424eee0f-d893-410f-8f87-61eb387b20e2" userName="Freddie Watson" userProvider="AD"/>
      </Event>
      <Event time="2023-12-18T13:53:19.89" id="{C6B63B76-90AB-43C0-A70F-CC154C3F42A0}">
        <Attribution userId="S::appin@bluemarinefoundation.com::c38de373-eec4-4d14-95b7-4fa24101c57b" userName="Appin Williamson" userProvider="AD"/>
        <Anchor>
          <Comment id="{A07B7EDB-7BCA-421F-A7D5-B998863FDEB3}"/>
        </Anchor>
        <SetTitle title="@Freddie Watson when was the app released (month)?"/>
      </Event>
    </History>
  </Task>
</Tasks>
</file>

<file path=xl/documenttasks/documenttask2.xml><?xml version="1.0" encoding="utf-8"?>
<Tasks xmlns="http://schemas.microsoft.com/office/tasks/2019/documenttasks">
  <Task id="{FEB786ED-450D-4A46-B30B-0DBFB2C8A721}">
    <Anchor>
      <Comment id="{8FA791F3-2482-4D1B-8791-C677B05E7CAA}"/>
    </Anchor>
    <History>
      <Event time="2023-12-20T12:06:05.63" id="{E9681950-CBEB-4114-8489-C9727012B083}">
        <Attribution userId="S::appin@bluemarinefoundation.com::c38de373-eec4-4d14-95b7-4fa24101c57b" userName="Appin Williamson" userProvider="AD"/>
        <Anchor>
          <Comment id="{6B890FE5-7457-4054-9B28-0147E32C0A04}"/>
        </Anchor>
        <Create/>
      </Event>
      <Event time="2023-12-20T12:06:05.63" id="{DD1566EF-0E9D-427D-9872-B944A6EF8940}">
        <Attribution userId="S::appin@bluemarinefoundation.com::c38de373-eec4-4d14-95b7-4fa24101c57b" userName="Appin Williamson" userProvider="AD"/>
        <Anchor>
          <Comment id="{6B890FE5-7457-4054-9B28-0147E32C0A04}"/>
        </Anchor>
        <Assign userId="S::freddie@bluemarinefoundation.com::424eee0f-d893-410f-8f87-61eb387b20e2" userName="Freddie Watson" userProvider="AD"/>
      </Event>
      <Event time="2023-12-20T12:06:05.63" id="{5194C19C-2799-46CC-B93A-1F21497EB604}">
        <Attribution userId="S::appin@bluemarinefoundation.com::c38de373-eec4-4d14-95b7-4fa24101c57b" userName="Appin Williamson" userProvider="AD"/>
        <Anchor>
          <Comment id="{6B890FE5-7457-4054-9B28-0147E32C0A04}"/>
        </Anchor>
        <SetTitle title="Just saw this comment @Freddie Watson what does this refer to? Is it worth us having a chat in the new year about this?"/>
      </Event>
    </History>
  </Task>
</Tasks>
</file>

<file path=xl/documenttasks/documenttask3.xml><?xml version="1.0" encoding="utf-8"?>
<Tasks xmlns="http://schemas.microsoft.com/office/tasks/2019/documenttasks">
  <Task id="{E2921E08-6190-40A1-94A5-D816BBFEB7A7}">
    <Anchor>
      <Comment id="{3F108656-7F82-4A42-BED6-39DB22C83213}"/>
    </Anchor>
    <History>
      <Event time="2023-12-20T12:08:50.06" id="{6392281D-5664-40B1-8386-CC5E255105E2}">
        <Attribution userId="S::appin@bluemarinefoundation.com::c38de373-eec4-4d14-95b7-4fa24101c57b" userName="Appin Williamson" userProvider="AD"/>
        <Anchor>
          <Comment id="{3F108656-7F82-4A42-BED6-39DB22C83213}"/>
        </Anchor>
        <Create/>
      </Event>
      <Event time="2023-12-20T12:08:50.06" id="{10D437F5-902C-452D-98B1-8C203235CFA3}">
        <Attribution userId="S::appin@bluemarinefoundation.com::c38de373-eec4-4d14-95b7-4fa24101c57b" userName="Appin Williamson" userProvider="AD"/>
        <Anchor>
          <Comment id="{3F108656-7F82-4A42-BED6-39DB22C83213}"/>
        </Anchor>
        <Assign userId="S::freddie@bluemarinefoundation.com::424eee0f-d893-410f-8f87-61eb387b20e2" userName="Freddie Watson" userProvider="AD"/>
      </Event>
      <Event time="2023-12-20T12:08:50.06" id="{C351BE37-46CA-46A8-9A5B-E179C11523A6}">
        <Attribution userId="S::appin@bluemarinefoundation.com::c38de373-eec4-4d14-95b7-4fa24101c57b" userName="Appin Williamson" userProvider="AD"/>
        <Anchor>
          <Comment id="{3F108656-7F82-4A42-BED6-39DB22C83213}"/>
        </Anchor>
        <SetTitle title="@Freddie Watson when did these take place?"/>
      </Event>
    </History>
  </Task>
  <Task id="{A5777EA3-357E-4709-85F4-12A7F2CF5744}">
    <Anchor>
      <Comment id="{F1160049-88A4-40E5-B07C-23DD353E2E8B}"/>
    </Anchor>
    <History>
      <Event time="2023-12-20T12:14:52.62" id="{5DD83A86-00DE-4610-A9C6-7F7817A0CB50}">
        <Attribution userId="S::appin@bluemarinefoundation.com::c38de373-eec4-4d14-95b7-4fa24101c57b" userName="Appin Williamson" userProvider="AD"/>
        <Anchor>
          <Comment id="{F1160049-88A4-40E5-B07C-23DD353E2E8B}"/>
        </Anchor>
        <Create/>
      </Event>
      <Event time="2023-12-20T12:14:52.62" id="{A162565E-5AA0-4715-8830-F4E2017B9829}">
        <Attribution userId="S::appin@bluemarinefoundation.com::c38de373-eec4-4d14-95b7-4fa24101c57b" userName="Appin Williamson" userProvider="AD"/>
        <Anchor>
          <Comment id="{F1160049-88A4-40E5-B07C-23DD353E2E8B}"/>
        </Anchor>
        <Assign userId="S::Kathryn@bluemarinefoundation.com::04290b05-51b2-426b-a37e-7a74c270e521" userName="Kathryn Smith" userProvider="AD"/>
      </Event>
      <Event time="2023-12-20T12:14:52.62" id="{811ECAE9-2183-49CB-AAF9-A8D97120BD02}">
        <Attribution userId="S::appin@bluemarinefoundation.com::c38de373-eec4-4d14-95b7-4fa24101c57b" userName="Appin Williamson" userProvider="AD"/>
        <Anchor>
          <Comment id="{F1160049-88A4-40E5-B07C-23DD353E2E8B}"/>
        </Anchor>
        <SetTitle title="@Kathryn Smith which month did this happen please?"/>
      </Event>
    </History>
  </Task>
</Tasks>
</file>

<file path=xl/persons/person.xml><?xml version="1.0" encoding="utf-8"?>
<personList xmlns="http://schemas.microsoft.com/office/spreadsheetml/2018/threadedcomments" xmlns:x="http://schemas.openxmlformats.org/spreadsheetml/2006/main">
  <person displayName="Appin Williamson" id="{275F3AD1-1D1E-40DA-A8E8-356C3246F1F8}" userId="appin@bluemarinefoundation.com" providerId="PeoplePicker"/>
  <person displayName="Kathryn Smith" id="{C5FF220D-62F9-4C61-9B10-345F6B558203}" userId="Kathryn@bluemarinefoundation.com" providerId="PeoplePicker"/>
  <person displayName="Freddie Watson" id="{0906A97C-BE96-495C-9491-603DC4BD0646}" userId="freddie@bluemarinefoundation.com" providerId="PeoplePicker"/>
  <person displayName="Appin Williamson" id="{8423E7BB-608E-4F84-9448-C943C1157862}" userId="S::appin@bluemarinefoundation.com::c38de373-eec4-4d14-95b7-4fa24101c57b" providerId="AD"/>
  <person displayName="Freddie Watson" id="{E543A7AF-846D-49FA-A268-B9641641A621}" userId="S::freddie@bluemarinefoundation.com::424eee0f-d893-410f-8f87-61eb387b20e2" providerId="AD"/>
  <person displayName="Kathryn Smith" id="{98F141AC-6F36-45FF-B444-55B151AB41A1}" userId="S::kathryn@bluemarinefoundation.com::04290b05-51b2-426b-a37e-7a74c270e5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2-06-27T16:27:56.41" personId="{8423E7BB-608E-4F84-9448-C943C1157862}" id="{B57D6889-211D-41BD-85AB-2C49722BFAA9}">
    <text>How you will measure change</text>
  </threadedComment>
  <threadedComment ref="J5" dT="2022-06-27T16:52:58.29" personId="{8423E7BB-608E-4F84-9448-C943C1157862}" id="{265DE382-95C6-45A2-9D86-0EAAFA7585A9}">
    <text>Assumptions about external factors that need to be in place if project is to contribute overall impact.</text>
  </threadedComment>
</ThreadedComments>
</file>

<file path=xl/threadedComments/threadedComment10.xml><?xml version="1.0" encoding="utf-8"?>
<ThreadedComments xmlns="http://schemas.microsoft.com/office/spreadsheetml/2018/threadedcomments" xmlns:x="http://schemas.openxmlformats.org/spreadsheetml/2006/main">
  <threadedComment ref="U4" dT="2022-11-29T10:10:35.56" personId="{8423E7BB-608E-4F84-9448-C943C1157862}" id="{2074B557-61FC-4AEF-A28F-C0740C842B3B}" done="1">
    <text>@Freddie Watson - actually, I've realised that th eimpact indicator for this is 'number of new pieces of evidence' (it's 1.4.1) so this should only reflect when we're producing new pieces of evidence.  As a result I'm going to change to 0</text>
    <mentions>
      <mention mentionpersonId="{0906A97C-BE96-495C-9491-603DC4BD0646}" mentionId="{5BB7C9B7-7518-4E2B-A83A-55C1E92FFDE8}" startIndex="0" length="15"/>
    </mentions>
  </threadedComment>
</ThreadedComments>
</file>

<file path=xl/threadedComments/threadedComment11.xml><?xml version="1.0" encoding="utf-8"?>
<ThreadedComments xmlns="http://schemas.microsoft.com/office/spreadsheetml/2018/threadedcomments" xmlns:x="http://schemas.openxmlformats.org/spreadsheetml/2006/main">
  <threadedComment ref="S10" dT="2023-05-15T10:36:51.13" personId="{8423E7BB-608E-4F84-9448-C943C1157862}" id="{D35E6698-7755-463B-8068-9AEE2D97438B}" done="1">
    <text>@Freddie Watson provide month please</text>
    <mentions>
      <mention mentionpersonId="{0906A97C-BE96-495C-9491-603DC4BD0646}" mentionId="{4437059A-B684-42FC-AD02-427D5832B699}" startIndex="0" length="15"/>
    </mentions>
  </threadedComment>
  <threadedComment ref="S11" dT="2023-12-20T12:08:50.06" personId="{8423E7BB-608E-4F84-9448-C943C1157862}" id="{3F108656-7F82-4A42-BED6-39DB22C83213}">
    <text>@Freddie Watson when did these take place?</text>
    <mentions>
      <mention mentionpersonId="{0906A97C-BE96-495C-9491-603DC4BD0646}" mentionId="{D90B8A0C-40E1-4BDF-9843-6745A5DB980E}" startIndex="0" length="15"/>
    </mentions>
  </threadedComment>
  <threadedComment ref="S12" dT="2023-12-20T12:10:45.61" personId="{8423E7BB-608E-4F84-9448-C943C1157862}" id="{3F3422F3-2CBB-4854-8522-F6DCFE78D33D}">
    <text>@Freddie Watson when was the marine mission event?</text>
    <mentions>
      <mention mentionpersonId="{0906A97C-BE96-495C-9491-603DC4BD0646}" mentionId="{D231CE05-C199-445F-BDA0-532D4437D743}" startIndex="0" length="15"/>
    </mentions>
  </threadedComment>
  <threadedComment ref="S12" dT="2023-12-20T12:11:29.14" personId="{8423E7BB-608E-4F84-9448-C943C1157862}" id="{DF45EF30-D94C-44FF-9E1B-75CDABC882F3}" parentId="{3F3422F3-2CBB-4854-8522-F6DCFE78D33D}">
    <text>Also - could you clarify the difference in this cell between the two WOD numbers?</text>
  </threadedComment>
  <threadedComment ref="R19" dT="2023-12-20T12:14:22.91" personId="{8423E7BB-608E-4F84-9448-C943C1157862}" id="{0366C89A-3275-4D0C-8E47-3FC2EC07C761}">
    <text>Number removed as already counted above</text>
  </threadedComment>
  <threadedComment ref="S20" dT="2023-12-20T12:14:52.62" personId="{8423E7BB-608E-4F84-9448-C943C1157862}" id="{F1160049-88A4-40E5-B07C-23DD353E2E8B}">
    <text>@Kathryn Smith which month did this happen please?</text>
    <mentions>
      <mention mentionpersonId="{C5FF220D-62F9-4C61-9B10-345F6B558203}" mentionId="{9E2890BB-FFF7-4608-8B7B-9E5ECCDC9055}" startIndex="0" length="14"/>
    </mentions>
  </threadedComment>
  <threadedComment ref="S20" dT="2023-12-21T09:28:39.97" personId="{98F141AC-6F36-45FF-B444-55B151AB41A1}" id="{75AD3406-756D-4E73-B2A4-8A2BEBFA5A40}" parentId="{F1160049-88A4-40E5-B07C-23DD353E2E8B}">
    <text>September 2nd :)</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2-07-04T09:45:45.93" personId="{8423E7BB-608E-4F84-9448-C943C1157862}" id="{3125AD9B-88C4-4264-B5E8-E06047A1D485}">
    <text>Marine Resources team, politicians, members of RMA and MBS of SJ</text>
  </threadedComment>
  <threadedComment ref="V4" dT="2023-03-16T14:32:25.18" personId="{8423E7BB-608E-4F84-9448-C943C1157862}" id="{854BBA29-68E0-4BAC-84A1-23B0ABC8846C}">
    <text>@Freddie Watson  please include months</text>
    <mentions>
      <mention mentionpersonId="{0906A97C-BE96-495C-9491-603DC4BD0646}" mentionId="{2882C0CF-CA53-4659-9614-C43512F97299}" startIndex="0" length="15"/>
    </mentions>
  </threadedComment>
  <threadedComment ref="V4" dT="2023-05-15T10:27:30.51" personId="{8423E7BB-608E-4F84-9448-C943C1157862}" id="{C1A58198-EE56-4DFD-8B8B-AD7273FD8B49}" parentId="{854BBA29-68E0-4BAC-84A1-23B0ABC8846C}">
    <text>@Freddie Watson - so are all three in August?</text>
    <mentions>
      <mention mentionpersonId="{0906A97C-BE96-495C-9491-603DC4BD0646}" mentionId="{41D2B279-21B5-4864-B5FE-AF705670A33E}" startIndex="0" length="15"/>
    </mentions>
  </threadedComment>
  <threadedComment ref="V4" dT="2023-05-18T13:46:31.69" personId="{E543A7AF-846D-49FA-A268-B9641641A621}" id="{F94ACDEE-0EAC-4B1B-A12E-1A8FABF52F84}" parentId="{854BBA29-68E0-4BAC-84A1-23B0ABC8846C}">
    <text xml:space="preserve">Sorry, just meetings with the ministers were in August. the other ones were monthly and quarterly </text>
  </threadedComment>
  <threadedComment ref="V4" dT="2023-05-19T07:27:19.76" personId="{8423E7BB-608E-4F84-9448-C943C1157862}" id="{67BC4448-F94A-4549-870A-56882AD8B8BE}" parentId="{854BBA29-68E0-4BAC-84A1-23B0ABC8846C}">
    <text>So should this number be more than three meetings in total?  i.e. a meeting in August then one meeting per month?</text>
  </threadedComment>
  <threadedComment ref="V4" dT="2023-05-19T07:27:59.28" personId="{8423E7BB-608E-4F84-9448-C943C1157862}" id="{EB598A56-1F86-4FB9-94BD-E0E33904BB5E}" parentId="{854BBA29-68E0-4BAC-84A1-23B0ABC8846C}">
    <text>Actually, scrap that last comment, I've realised that this is the number of relationships built, not the number of meetings, is three still correct?</text>
  </threadedComment>
  <threadedComment ref="V4" dT="2023-07-28T15:03:53.05" personId="{E543A7AF-846D-49FA-A268-B9641641A621}" id="{55BF9B90-A5B6-4C2D-A1D7-05A118F11C29}" parentId="{854BBA29-68E0-4BAC-84A1-23B0ABC8846C}">
    <text>As discussed on 28/7/23, this output is no longer being tracked and does not need further update (outside of Barclays)</text>
  </threadedComment>
  <threadedComment ref="V5" dT="2023-03-16T14:33:09.72" personId="{8423E7BB-608E-4F84-9448-C943C1157862}" id="{97D6EE63-CA84-4766-BA26-651E45A2323D}">
    <text>@Freddie Watson this sounds like an outreach activity rather than report, please could you move to the unplanned tab and include months?</text>
    <mentions>
      <mention mentionpersonId="{0906A97C-BE96-495C-9491-603DC4BD0646}" mentionId="{CA877F54-E155-45E2-8B50-CAD8CB718105}" startIndex="0" length="15"/>
    </mentions>
  </threadedComment>
  <threadedComment ref="V5" dT="2023-03-16T14:34:35.13" personId="{8423E7BB-608E-4F84-9448-C943C1157862}" id="{68425D0B-583C-4C42-9A18-2A2BFC66A7D3}" parentId="{97D6EE63-CA84-4766-BA26-651E45A2323D}">
    <text>Stakeholders or stakeholder groups?</text>
  </threadedComment>
  <threadedComment ref="V5" dT="2023-04-14T13:35:19.24" personId="{E543A7AF-846D-49FA-A268-B9641641A621}" id="{24A373A7-008D-42F4-8EA3-4A2DA7B63BC2}" parentId="{97D6EE63-CA84-4766-BA26-651E45A2323D}">
    <text>The indicator talks about presenting data to relevant stakeholders. I have asked Sam for a breakdown of this</text>
  </threadedComment>
  <threadedComment ref="V5" dT="2023-04-19T11:20:11.80" personId="{8423E7BB-608E-4F84-9448-C943C1157862}" id="{32E9A32E-70C2-4D01-B640-8CFFB3F4C96F}" parentId="{97D6EE63-CA84-4766-BA26-651E45A2323D}">
    <text>@Freddie Watson just looking through these and it seems like there are more than three things here - is 3 the right number for cell U5?  Also - I think one of these is a presentation that Sam did, was that on her PhD or as part of Marine Resources?  As unfortunately we can't claim it if it was marine resources</text>
    <mentions>
      <mention mentionpersonId="{0906A97C-BE96-495C-9491-603DC4BD0646}" mentionId="{9939B003-CCFB-47B7-93FC-15F505F1AB0C}" startIndex="0" length="15"/>
    </mentions>
  </threadedComment>
  <threadedComment ref="V5" dT="2023-05-15T10:28:08.14" personId="{8423E7BB-608E-4F84-9448-C943C1157862}" id="{4B439222-6990-4BA1-9ED0-F3FB6D3CC863}" parentId="{97D6EE63-CA84-4766-BA26-651E45A2323D}">
    <text xml:space="preserve">@Freddie Watson </text>
    <mentions>
      <mention mentionpersonId="{0906A97C-BE96-495C-9491-603DC4BD0646}" mentionId="{C4A0E480-B671-4482-91B0-FE2FB141C4D8}" startIndex="0" length="15"/>
    </mentions>
  </threadedComment>
  <threadedComment ref="R6" dT="2022-07-20T08:58:02.04" personId="{E543A7AF-846D-49FA-A268-B9641641A621}" id="{AF36F9E2-5151-44A0-B7C7-5009ED32992C}" done="1">
    <text>Have changed this now asthis is the narrative we are going with for Barclays</text>
  </threadedComment>
  <threadedComment ref="R6" dT="2022-07-20T08:58:20.61" personId="{E543A7AF-846D-49FA-A268-B9641641A621}" id="{CC924791-11BC-4BA7-8A5B-15E66C00010B}" parentId="{AF36F9E2-5151-44A0-B7C7-5009ED32992C}">
    <text xml:space="preserve">what value do we give this?
</text>
  </threadedComment>
  <threadedComment ref="R6" dT="2022-07-21T16:03:45.03" personId="{E543A7AF-846D-49FA-A268-B9641641A621}" id="{0DA6FDF2-52D6-4D7E-B7CC-80BF5B75F7C3}" parentId="{AF36F9E2-5151-44A0-B7C7-5009ED32992C}">
    <text xml:space="preserve">@Appin Williamson </text>
    <mentions>
      <mention mentionpersonId="{275F3AD1-1D1E-40DA-A8E8-356C3246F1F8}" mentionId="{8BD03E57-A130-4FB6-BEE2-2A31AE71EDAD}" startIndex="0" length="17"/>
    </mentions>
  </threadedComment>
  <threadedComment ref="R6" dT="2022-08-23T12:56:53.81" personId="{8423E7BB-608E-4F84-9448-C943C1157862}" id="{D40A2842-F793-447D-9C6A-A3FA02A5011C}" parentId="{AF36F9E2-5151-44A0-B7C7-5009ED32992C}">
    <text>Sorry @Freddie Watson! I missed this comment before.  I would say that until there is an official designation we leave as zero.  Any progress towards designation can still be provided in teh description column</text>
    <mentions>
      <mention mentionpersonId="{0906A97C-BE96-495C-9491-603DC4BD0646}" mentionId="{6F426C3A-5A07-4221-941E-F410AA33C461}" startIndex="6" length="15"/>
    </mentions>
  </threadedComment>
  <threadedComment ref="R6" dT="2022-08-23T12:57:21.33" personId="{8423E7BB-608E-4F84-9448-C943C1157862}" id="{D23E9EE7-CFC9-49DD-862C-6F70E410DBD7}" parentId="{AF36F9E2-5151-44A0-B7C7-5009ED32992C}">
    <text>Would you rather that we change the indicator wording itself?  If so, let's have a call about this at some point</text>
  </threadedComment>
  <threadedComment ref="R6" dT="2022-10-31T17:13:08.04" personId="{E543A7AF-846D-49FA-A268-B9641641A621}" id="{B2944D23-E5CB-4712-8318-D6E15D093699}" parentId="{AF36F9E2-5151-44A0-B7C7-5009ED32992C}">
    <text>We changed a couple of our milestones in the barclays report to reflect this, so yes, it could be worth changing the indicator wording so that everything is in line</text>
  </threadedComment>
  <threadedComment ref="R6" dT="2022-11-30T11:39:21.18" personId="{8423E7BB-608E-4F84-9448-C943C1157862}" id="{5EA61124-D85C-450B-9E4A-AE2CB1C371DD}" parentId="{AF36F9E2-5151-44A0-B7C7-5009ED32992C}">
    <text>Sorry Freddie - just spotted this - if you feel comfortable doing so please go ahead and make the change if you haven't already</text>
  </threadedComment>
  <threadedComment ref="R6" dT="2022-11-30T11:44:01.42" personId="{E543A7AF-846D-49FA-A268-B9641641A621}" id="{AE4A04D2-27DE-43AB-ACA8-99207DF95C8C}" parentId="{AF36F9E2-5151-44A0-B7C7-5009ED32992C}">
    <text>All done!</text>
  </threadedComment>
</ThreadedComments>
</file>

<file path=xl/threadedComments/threadedComment3.xml><?xml version="1.0" encoding="utf-8"?>
<ThreadedComments xmlns="http://schemas.microsoft.com/office/spreadsheetml/2018/threadedcomments" xmlns:x="http://schemas.openxmlformats.org/spreadsheetml/2006/main">
  <threadedComment ref="U4" dT="2023-04-14T12:46:56.47" personId="{E543A7AF-846D-49FA-A268-B9641641A621}" id="{48312605-44D3-4412-80ED-A74B709097DA}" done="1">
    <text>Have kept this as 2 as no progress has been made on the fisheries research working group.</text>
  </threadedComment>
  <threadedComment ref="U4" dT="2023-04-19T11:21:59.77" personId="{8423E7BB-608E-4F84-9448-C943C1157862}" id="{BB2FDE77-E502-49BA-9E8A-E3029A872EE1}" parentId="{48312605-44D3-4412-80ED-A74B709097DA}">
    <text>@Freddie Watson if no additional workning groups set up for this time period then I have changed to zero, as we will be reporting on 'new' working groups</text>
    <mentions>
      <mention mentionpersonId="{0906A97C-BE96-495C-9491-603DC4BD0646}" mentionId="{4183FEC5-D6E6-49A3-92D3-FC778F89553C}" startIndex="0" length="15"/>
    </mentions>
  </threadedComment>
  <threadedComment ref="U4" dT="2023-04-19T11:23:16.91" personId="{8423E7BB-608E-4F84-9448-C943C1157862}" id="{53CF18FF-BC70-4766-B919-B0AEB2B54973}" parentId="{48312605-44D3-4412-80ED-A74B709097DA}">
    <text>@Freddie Watson but so I have it clear in my mind, what does this 2 represent? Hyperbaric chamber and ecomoorings?</text>
    <mentions>
      <mention mentionpersonId="{0906A97C-BE96-495C-9491-603DC4BD0646}" mentionId="{E388C9A8-64F1-420B-8F2E-598244F816EF}" startIndex="0" length="15"/>
    </mentions>
  </threadedComment>
  <threadedComment ref="H5" dT="2022-11-28T17:50:12.65" personId="{8423E7BB-608E-4F84-9448-C943C1157862}" id="{DB10DCDF-AC11-466F-A020-57AC13AD7315}" done="1">
    <text>Was previously 4.2.2</text>
  </threadedComment>
  <threadedComment ref="Q5" dT="2022-07-06T08:10:03.37" personId="{8423E7BB-608E-4F84-9448-C943C1157862}" id="{781CBA08-46D2-4B8F-95E0-38F1D2B529D1}" done="1">
    <text>10 Marine Resources meetings, 10 Ramsar Meetings, 10 MBS SJ meetings, 3 workshops with the fleet</text>
  </threadedComment>
  <threadedComment ref="Q5" dT="2022-07-21T16:32:08.26" personId="{E543A7AF-846D-49FA-A268-B9641641A621}" id="{4F90126E-3F1E-4DFD-A1B9-900D631C5972}" parentId="{781CBA08-46D2-4B8F-95E0-38F1D2B529D1}">
    <text xml:space="preserve">Yep, still looks about right. </text>
  </threadedComment>
  <threadedComment ref="U5" dT="2023-04-14T12:47:26.44" personId="{E543A7AF-846D-49FA-A268-B9641641A621}" id="{7F6E0EDE-EC3D-4CEE-86BF-064BC2EA317E}" done="1">
    <text>Rough/minimum number of meetings since July 22</text>
  </threadedComment>
</ThreadedComments>
</file>

<file path=xl/threadedComments/threadedComment4.xml><?xml version="1.0" encoding="utf-8"?>
<ThreadedComments xmlns="http://schemas.microsoft.com/office/spreadsheetml/2018/threadedcomments" xmlns:x="http://schemas.openxmlformats.org/spreadsheetml/2006/main">
  <threadedComment ref="U4" dT="2023-04-19T11:24:02.55" personId="{8423E7BB-608E-4F84-9448-C943C1157862}" id="{E7E78853-2E24-49C8-8276-C2FD1A93F645}" done="1">
    <text>@Freddie Watson have just changed to zero for now as it hasn't happened yet</text>
    <mentions>
      <mention mentionpersonId="{0906A97C-BE96-495C-9491-603DC4BD0646}" mentionId="{B8F5E672-350A-48C6-B23F-BE52C4A25274}" startIndex="0" length="15"/>
    </mentions>
  </threadedComment>
  <threadedComment ref="F5" dT="2022-07-04T08:40:58.62" personId="{8423E7BB-608E-4F84-9448-C943C1157862}" id="{610C8CE3-BBAF-49F0-ABE1-088DBC421364}" done="1">
    <text>6 snorkel trail packages, 1 x snorkel trail launch event, 1 x citizen science app</text>
  </threadedComment>
  <threadedComment ref="F5" dT="2022-07-05T13:52:24.58" personId="{8423E7BB-608E-4F84-9448-C943C1157862}" id="{5E1DA432-2B4A-45F4-BE09-46E082B87483}" parentId="{610C8CE3-BBAF-49F0-ABE1-088DBC421364}">
    <text>plus snorkel trail video</text>
  </threadedComment>
  <threadedComment ref="V5" dT="2023-12-18T13:53:19.89" personId="{8423E7BB-608E-4F84-9448-C943C1157862}" id="{A07B7EDB-7BCA-421F-A7D5-B998863FDEB3}">
    <text>@Freddie Watson when was the app released (month)?</text>
    <mentions>
      <mention mentionpersonId="{0906A97C-BE96-495C-9491-603DC4BD0646}" mentionId="{5034C896-D10D-4256-B3A9-DA6151CCDFC2}" startIndex="0" length="15"/>
    </mentions>
  </threadedComment>
  <threadedComment ref="V6" dT="2022-11-30T12:48:59.11" personId="{8423E7BB-608E-4F84-9448-C943C1157862}" id="{8680ECD2-FE4B-4980-B7E1-369A593A3DCC}">
    <text>@Freddie Watson just to flag I have added these then subtracted the views previously recorded so we don't double count</text>
    <mentions>
      <mention mentionpersonId="{0906A97C-BE96-495C-9491-603DC4BD0646}" mentionId="{4295E18C-B419-40AF-89B1-144AA327E4EA}" startIndex="0" length="15"/>
    </mentions>
  </threadedComment>
  <threadedComment ref="V6" dT="2023-07-28T14:25:39.30" personId="{E543A7AF-846D-49FA-A268-B9641641A621}" id="{06589506-CCDE-4C30-B567-EF4B184DD2B3}" parentId="{8680ECD2-FE4B-4980-B7E1-369A593A3DCC}">
    <text>Updated July 23</text>
  </threadedComment>
</ThreadedComments>
</file>

<file path=xl/threadedComments/threadedComment5.xml><?xml version="1.0" encoding="utf-8"?>
<ThreadedComments xmlns="http://schemas.microsoft.com/office/spreadsheetml/2018/threadedcomments" xmlns:x="http://schemas.openxmlformats.org/spreadsheetml/2006/main">
  <threadedComment ref="V4" dT="2023-02-13T15:37:31.80" personId="{8423E7BB-608E-4F84-9448-C943C1157862}" id="{E3AE9B4A-F51F-4BF5-A88E-E741412D2856}" done="1">
    <text>@Freddie Watson can you remind me, did we contribute to this paper?  Or was this one all done by GoJ?  If the latter, you can keep the comment in if you want as a reminder but please change the 1 to a 0 - thanks!</text>
    <mentions>
      <mention mentionpersonId="{0906A97C-BE96-495C-9491-603DC4BD0646}" mentionId="{F101B6B4-83E8-4B1C-B7A1-05BBAC96F8CF}" startIndex="0" length="15"/>
    </mentions>
  </threadedComment>
  <threadedComment ref="V4" dT="2023-02-13T16:16:49.87" personId="{E543A7AF-846D-49FA-A268-B9641641A621}" id="{5F060092-5916-413B-8307-5B6E326D2A61}" parentId="{E3AE9B4A-F51F-4BF5-A88E-E741412D2856}">
    <text>This cam eunder our Blue Carbon partnership, so technicall the former :)</text>
  </threadedComment>
  <threadedComment ref="V4" dT="2023-03-16T14:30:01.86" personId="{8423E7BB-608E-4F84-9448-C943C1157862}" id="{5ED9620B-A4BC-431B-8188-D4907A29B449}" parentId="{E3AE9B4A-F51F-4BF5-A88E-E741412D2856}">
    <text>@Freddie Watson OK - I have updated the text, please can you include the month this was published?</text>
    <mentions>
      <mention mentionpersonId="{0906A97C-BE96-495C-9491-603DC4BD0646}" mentionId="{78B6D85D-703C-4954-9E50-7C1A5BFA5DAC}" startIndex="0" length="15"/>
    </mentions>
  </threadedComment>
  <threadedComment ref="V5" dT="2023-03-16T14:30:41.15" personId="{8423E7BB-608E-4F84-9448-C943C1157862}" id="{C831B43C-8EBF-41A9-8EA5-548246186202}" done="1">
    <text>@Freddie Watson when this says totalling 3, is that 3 including the one reported under y2?  If so, please can you change back to 2?</text>
    <mentions>
      <mention mentionpersonId="{0906A97C-BE96-495C-9491-603DC4BD0646}" mentionId="{B7396C63-2944-4566-BF7D-EABDA6A49E4E}" startIndex="0" length="15"/>
    </mentions>
  </threadedComment>
  <threadedComment ref="V5" dT="2023-03-16T14:30:58.42" personId="{8423E7BB-608E-4F84-9448-C943C1157862}" id="{B559DF34-EF5E-4FAC-968B-55A93A6E0A04}" parentId="{C831B43C-8EBF-41A9-8EA5-548246186202}">
    <text>And please could you include report names?</text>
  </threadedComment>
  <threadedComment ref="V5" dT="2023-04-19T11:25:53.63" personId="{8423E7BB-608E-4F84-9448-C943C1157862}" id="{5389374B-E0E3-4124-A920-9DB4F88DDD41}" parentId="{C831B43C-8EBF-41A9-8EA5-548246186202}">
    <text>@Freddie Watson would it be possible to include the months these were released, and should this be 2?  This is just the number released in the time period described in cell V2</text>
    <mentions>
      <mention mentionpersonId="{0906A97C-BE96-495C-9491-603DC4BD0646}" mentionId="{5F451BA2-5FD4-4199-BC50-E7A404F7AE44}" startIndex="0" length="15"/>
    </mentions>
  </threadedComment>
  <threadedComment ref="V5" dT="2023-05-15T10:29:57.46" personId="{8423E7BB-608E-4F84-9448-C943C1157862}" id="{B698B1B9-4864-4E18-A5EF-B69B55E7E0C8}" parentId="{C831B43C-8EBF-41A9-8EA5-548246186202}">
    <text xml:space="preserve">@Freddie Watson </text>
    <mentions>
      <mention mentionpersonId="{0906A97C-BE96-495C-9491-603DC4BD0646}" mentionId="{8D57BBC0-5AF5-45BB-8828-9DFA467B5BD0}" startIndex="0" length="15"/>
    </mentions>
  </threadedComment>
  <threadedComment ref="V5" dT="2023-05-18T11:49:53.55" personId="{E543A7AF-846D-49FA-A268-B9641641A621}" id="{3EE98153-D6D7-4665-92C2-C1FACF231EC4}" parentId="{C831B43C-8EBF-41A9-8EA5-548246186202}">
    <text>have changed back to 2 and have specified months for each chapter</text>
  </threadedComment>
  <threadedComment ref="E15" dT="2023-07-28T12:13:04.97" personId="{E543A7AF-846D-49FA-A268-B9641641A621}" id="{2BF3EE2F-413E-4FE7-94DF-024040B69A68}">
    <text>@Appin Williamson would the transition case study count towards this indicator?</text>
    <mentions>
      <mention mentionpersonId="{275F3AD1-1D1E-40DA-A8E8-356C3246F1F8}" mentionId="{0125F2A8-4370-4C07-BC65-A1AC8277D1C3}" startIndex="0" length="17"/>
    </mentions>
  </threadedComment>
  <threadedComment ref="H15" dT="2023-12-15T11:23:48.10" personId="{E543A7AF-846D-49FA-A268-B9641641A621}" id="{C57A1370-20C2-4A8F-8088-0BD6273B04B0}">
    <text>Id say this is partially complete through the ESV report and further transition work with EFTEC</text>
  </threadedComment>
</ThreadedComments>
</file>

<file path=xl/threadedComments/threadedComment6.xml><?xml version="1.0" encoding="utf-8"?>
<ThreadedComments xmlns="http://schemas.microsoft.com/office/spreadsheetml/2018/threadedcomments" xmlns:x="http://schemas.openxmlformats.org/spreadsheetml/2006/main">
  <threadedComment ref="Q4" dT="2022-11-29T09:55:07.48" personId="{8423E7BB-608E-4F84-9448-C943C1157862}" id="{79A4D7CE-47BB-44A7-86E2-C9B8986EFD99}" done="1">
    <text>@Freddie Watson - have changed this to zero as this indicator is 'number of km2 protected', when this gets officially designated we can put a number in</text>
    <mentions>
      <mention mentionpersonId="{0906A97C-BE96-495C-9491-603DC4BD0646}" mentionId="{838BB9DB-D748-4954-BD1B-C272E12A650A}" startIndex="0" length="15"/>
    </mentions>
  </threadedComment>
  <threadedComment ref="R4" dT="2022-11-28T17:47:18.28" personId="{8423E7BB-608E-4F84-9448-C943C1157862}" id="{6F3C3597-7A92-42EE-A717-A2282F4A4D94}" done="1">
    <text>@Freddie Watson what month was this?</text>
    <mentions>
      <mention mentionpersonId="{0906A97C-BE96-495C-9491-603DC4BD0646}" mentionId="{FFD36DED-BFC4-4ABA-B2ED-E7EC37E8450F}" startIndex="0" length="15"/>
    </mentions>
  </threadedComment>
  <threadedComment ref="R4" dT="2022-11-28T18:02:36.26" personId="{E543A7AF-846D-49FA-A268-B9641641A621}" id="{EF551140-B5BB-44D1-8FD7-7D6A4B37B8B5}" parentId="{6F3C3597-7A92-42EE-A717-A2282F4A4D94}">
    <text xml:space="preserve">March </text>
  </threadedComment>
  <threadedComment ref="R4" dT="2022-11-28T18:08:49.16" personId="{8423E7BB-608E-4F84-9448-C943C1157862}" id="{D55C70B5-3AD4-4EC9-A0D3-51CAEB21CBDD}" parentId="{6F3C3597-7A92-42EE-A717-A2282F4A4D94}">
    <text>can you pop into this cell?</text>
  </threadedComment>
  <threadedComment ref="U4" dT="2023-04-14T13:14:41.38" personId="{E543A7AF-846D-49FA-A268-B9641641A621}" id="{052F864D-EF73-40D4-80FD-70DB465A4F16}" done="1">
    <text>Not sure if this is correct, but have put '1' for the submission of evidence. Or should this reflect the number if indivual bits of evidence we have submitted?</text>
  </threadedComment>
  <threadedComment ref="U4" dT="2023-04-19T11:26:55.75" personId="{8423E7BB-608E-4F84-9448-C943C1157862}" id="{8F22B036-ACD8-4166-80F7-10EE870D7295}" parentId="{052F864D-EF73-40D4-80FD-70DB465A4F16}">
    <text>I think, as this is technically new pieces of evidence, we should probably here only count the ESV report</text>
  </threadedComment>
  <threadedComment ref="U4" dT="2023-04-19T11:27:23.82" personId="{8423E7BB-608E-4F84-9448-C943C1157862}" id="{C18352C5-3802-4FBD-89AF-8A6F39A41139}" parentId="{052F864D-EF73-40D4-80FD-70DB465A4F16}">
    <text>Have added on a bit to the text in cell to the right</text>
  </threadedComment>
</ThreadedComments>
</file>

<file path=xl/threadedComments/threadedComment7.xml><?xml version="1.0" encoding="utf-8"?>
<ThreadedComments xmlns="http://schemas.microsoft.com/office/spreadsheetml/2018/threadedcomments" xmlns:x="http://schemas.openxmlformats.org/spreadsheetml/2006/main">
  <threadedComment ref="P4" dT="2022-11-28T17:47:02.62" personId="{8423E7BB-608E-4F84-9448-C943C1157862}" id="{B7A5249D-6501-4533-838E-9F78F68C3834}" done="1">
    <text>@Freddie Watson please could you split into what was in 2120 and what in 2022 in this comments cell?</text>
    <mentions>
      <mention mentionpersonId="{0906A97C-BE96-495C-9491-603DC4BD0646}" mentionId="{AC3F50C3-AAE3-4311-88AB-6F3A80B81829}" startIndex="0" length="15"/>
    </mentions>
  </threadedComment>
  <threadedComment ref="P4" dT="2022-11-29T09:13:27.67" personId="{E543A7AF-846D-49FA-A268-B9641641A621}" id="{6100D3A6-BA4A-4678-B242-A656AD25B2F0}" parentId="{B7A5249D-6501-4533-838E-9F78F68C3834}">
    <text>Have reflected this across the cells to the right - does that work?</text>
  </threadedComment>
  <threadedComment ref="H10" dT="2023-12-15T11:31:44.24" personId="{E543A7AF-846D-49FA-A268-B9641641A621}" id="{8D78692A-5BC2-48B7-A274-1AD4CA91F6AD}">
    <text>Changed to complete as meetings with societe, JMC, recreaitonal fishermen, scallop divers were in support.</text>
  </threadedComment>
</ThreadedComments>
</file>

<file path=xl/threadedComments/threadedComment8.xml><?xml version="1.0" encoding="utf-8"?>
<ThreadedComments xmlns="http://schemas.microsoft.com/office/spreadsheetml/2018/threadedcomments" xmlns:x="http://schemas.openxmlformats.org/spreadsheetml/2006/main">
  <threadedComment ref="C4" dT="2022-11-28T14:48:57.60" personId="{E543A7AF-846D-49FA-A268-B9641641A621}" id="{01047857-7137-4A57-89B1-6F11B0526389}">
    <text>@Appin Williamson this milestone is to be removed. Decision was made in the last Barclays annual report due to delyaed timeline of securing network of MPAs</text>
    <mentions>
      <mention mentionpersonId="{275F3AD1-1D1E-40DA-A8E8-356C3246F1F8}" mentionId="{4A4D0043-204E-4A6B-B2BD-95FC20E6B10A}" startIndex="0" length="17"/>
    </mentions>
  </threadedComment>
  <threadedComment ref="C4" dT="2022-11-28T17:44:19.18" personId="{8423E7BB-608E-4F84-9448-C943C1157862}" id="{F9E14D2F-E2A4-40CF-97C1-E0F5FB32CE68}" parentId="{01047857-7137-4A57-89B1-6F11B0526389}">
    <text>thanks Freddie - hiding to tidy up in 2023, for now it will just from output 7 to output 9</text>
  </threadedComment>
  <threadedComment ref="F5" dT="2022-07-04T09:23:25.33" personId="{8423E7BB-608E-4F84-9448-C943C1157862}" id="{7C124064-435C-4DA6-9984-D3F3B965016B}">
    <text>Crab, lobster, scallop, whelk</text>
  </threadedComment>
</ThreadedComments>
</file>

<file path=xl/threadedComments/threadedComment9.xml><?xml version="1.0" encoding="utf-8"?>
<ThreadedComments xmlns="http://schemas.microsoft.com/office/spreadsheetml/2018/threadedcomments" xmlns:x="http://schemas.openxmlformats.org/spreadsheetml/2006/main">
  <threadedComment ref="V5" dT="2023-07-28T15:40:17.06" personId="{E543A7AF-846D-49FA-A268-B9641641A621}" id="{8FA791F3-2482-4D1B-8791-C677B05E7CAA}">
    <text>Hold on this reporting until monitoring of impact values is determined by project and SII team</text>
  </threadedComment>
  <threadedComment ref="V5" dT="2023-12-20T12:06:05.63" personId="{8423E7BB-608E-4F84-9448-C943C1157862}" id="{6B890FE5-7457-4054-9B28-0147E32C0A04}" parentId="{8FA791F3-2482-4D1B-8791-C677B05E7CAA}">
    <text>Just saw this comment @Freddie Watson what does this refer to?  Is it worth us having a chat in the new year about this?</text>
    <mentions>
      <mention mentionpersonId="{0906A97C-BE96-495C-9491-603DC4BD0646}" mentionId="{101D7BED-CDC6-4E1E-A87D-B9A2030BD856}" startIndex="22" length="15"/>
    </mentions>
  </threadedComment>
  <threadedComment ref="Q6" dT="2022-07-21T16:42:40.24" personId="{E543A7AF-846D-49FA-A268-B9641641A621}" id="{0E0147DB-1114-4BA0-A738-057030EAC3FD}" done="1">
    <text>Have added Jersea onto this @Appin</text>
  </threadedComment>
  <threadedComment ref="Q6" dT="2022-08-23T12:55:54.04" personId="{8423E7BB-608E-4F84-9448-C943C1157862}" id="{0B1E4EF2-245C-4119-BDED-D87BEAC02CFC}" parentId="{0E0147DB-1114-4BA0-A738-057030EAC3FD}">
    <text>Great!</text>
  </threadedComment>
  <threadedComment ref="V6" dT="2023-04-19T11:28:48.20" personId="{8423E7BB-608E-4F84-9448-C943C1157862}" id="{692956DF-2D02-4155-8197-F026C57E9403}">
    <text>@Freddie Watson is this stat the correct one or is the text in this cell still to do?</text>
    <mentions>
      <mention mentionpersonId="{0906A97C-BE96-495C-9491-603DC4BD0646}" mentionId="{A7FEDB5D-2665-454D-BA0F-9C6050B6B682}" startIndex="0" length="15"/>
    </mentions>
  </threadedComment>
  <threadedComment ref="V6" dT="2023-05-15T10:31:45.91" personId="{8423E7BB-608E-4F84-9448-C943C1157862}" id="{03F66EC3-E829-4B9D-A8AD-1995C73DBB23}" parentId="{692956DF-2D02-4155-8197-F026C57E9403}">
    <text xml:space="preserve">@Freddie Watson </text>
    <mentions>
      <mention mentionpersonId="{0906A97C-BE96-495C-9491-603DC4BD0646}" mentionId="{D99340C5-62B0-4AA8-A69E-AB9E3B95D41B}" startIndex="0" length="15"/>
    </mentions>
  </threadedComment>
  <threadedComment ref="V6" dT="2023-05-18T11:27:25.07" personId="{E543A7AF-846D-49FA-A268-B9641641A621}" id="{EF24F9B8-85B4-46F7-B74F-975B3939ABD7}" parentId="{692956DF-2D02-4155-8197-F026C57E9403}">
    <text>Have updated the cell with instagram stats (as that is our main avenue). Have therefore update the cell to the left of it to an approximate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5" Type="http://schemas.microsoft.com/office/2019/04/relationships/documenttask" Target="../documenttasks/documenttask2.xml"/><Relationship Id="rId4" Type="http://schemas.microsoft.com/office/2017/10/relationships/threadedComment" Target="../threadedComments/threadedComment9.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 Id="rId4" Type="http://schemas.microsoft.com/office/2019/04/relationships/documenttask" Target="../documenttasks/documenttask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s://player.whooshkaa.com/episode?id=956931" TargetMode="External"/><Relationship Id="rId2" Type="http://schemas.openxmlformats.org/officeDocument/2006/relationships/hyperlink" Target="https://issuu.com/ruraljersey/docs/rural_magazine_-_winter_2021" TargetMode="External"/><Relationship Id="rId1" Type="http://schemas.openxmlformats.org/officeDocument/2006/relationships/hyperlink" Target="https://www.bailiwickexpress.com/jsy/news/jerseys-first-snorkel-trail-aims-open-underwater-world-everyone/" TargetMode="External"/><Relationship Id="rId6" Type="http://schemas.openxmlformats.org/officeDocument/2006/relationships/hyperlink" Target="https://www.sciencedirect.com/science/article/pii/S0165783622003320?utm_campaign=STMJ_AUTH_SERV_PUBLISHED&amp;utm_medium=email&amp;utm_acid=91352905&amp;SIS_ID=&amp;dgcid=STMJ_AUTH_SERV_PUBLISHED&amp;CMX_ID=&amp;utm_in=DM318487&amp;utm_source=AC_" TargetMode="External"/><Relationship Id="rId5" Type="http://schemas.openxmlformats.org/officeDocument/2006/relationships/hyperlink" Target="https://encounteredu.com/live-lessons/protecting-the-big-blue-080622" TargetMode="External"/><Relationship Id="rId4" Type="http://schemas.openxmlformats.org/officeDocument/2006/relationships/hyperlink" Target="https://jerseyeveningpost.com/news/2022/03/15/politicians-missed-opportunity-to-lead-way-with-marine-park/"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zoomScale="71" zoomScaleNormal="70" workbookViewId="0">
      <selection sqref="A1:D4"/>
    </sheetView>
    <sheetView workbookViewId="1">
      <selection sqref="A1:D4"/>
    </sheetView>
  </sheetViews>
  <sheetFormatPr defaultColWidth="12.109375" defaultRowHeight="14.4" x14ac:dyDescent="0.3"/>
  <cols>
    <col min="1" max="4" width="31.88671875" customWidth="1"/>
    <col min="6" max="6" width="21.88671875" customWidth="1"/>
  </cols>
  <sheetData>
    <row r="1" spans="1:6" x14ac:dyDescent="0.3">
      <c r="A1" s="72" t="s">
        <v>0</v>
      </c>
      <c r="B1" s="72"/>
      <c r="C1" s="72"/>
      <c r="D1" s="72"/>
      <c r="E1" s="29">
        <v>1</v>
      </c>
      <c r="F1" s="68" t="s">
        <v>1</v>
      </c>
    </row>
    <row r="2" spans="1:6" ht="28.8" x14ac:dyDescent="0.3">
      <c r="A2" s="72"/>
      <c r="B2" s="72"/>
      <c r="C2" s="72"/>
      <c r="D2" s="72"/>
      <c r="E2" s="29">
        <v>2</v>
      </c>
      <c r="F2" s="68" t="s">
        <v>2</v>
      </c>
    </row>
    <row r="3" spans="1:6" x14ac:dyDescent="0.3">
      <c r="A3" s="72"/>
      <c r="B3" s="72"/>
      <c r="C3" s="72"/>
      <c r="D3" s="72"/>
      <c r="E3" s="29">
        <v>3</v>
      </c>
      <c r="F3" s="68" t="s">
        <v>3</v>
      </c>
    </row>
    <row r="4" spans="1:6" x14ac:dyDescent="0.3">
      <c r="A4" s="72"/>
      <c r="B4" s="72"/>
      <c r="C4" s="72"/>
      <c r="D4" s="72"/>
      <c r="E4" s="29">
        <v>4</v>
      </c>
      <c r="F4" s="68" t="s">
        <v>4</v>
      </c>
    </row>
  </sheetData>
  <mergeCells count="1">
    <mergeCell ref="A1:D4"/>
  </mergeCells>
  <hyperlinks>
    <hyperlink ref="F1" r:id="rId1" xr:uid="{DA9F58C0-6FA5-4E7B-B64C-083080D03E40}"/>
    <hyperlink ref="F2" r:id="rId2" xr:uid="{17B82F96-CD94-4F29-AD8E-244A8596938F}"/>
    <hyperlink ref="F3" r:id="rId3" xr:uid="{16450C89-4C89-403F-9CD7-A2C8D2A5D689}"/>
    <hyperlink ref="F4" r:id="rId4" xr:uid="{745383D6-7397-409D-B110-FAE7E09220FB}"/>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X11"/>
  <sheetViews>
    <sheetView zoomScale="70" zoomScaleNormal="70" workbookViewId="0">
      <pane xSplit="8" ySplit="3" topLeftCell="T4" activePane="bottomRight" state="frozen"/>
      <selection pane="topRight" activeCell="I1" sqref="I1"/>
      <selection pane="bottomLeft" activeCell="A4" sqref="A4"/>
      <selection pane="bottomRight" activeCell="Z5" sqref="Z5"/>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4" width="0"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ht="28.8" x14ac:dyDescent="0.3">
      <c r="A3" s="19">
        <f>COUNTIF(D4:D7,"&lt;&gt;")</f>
        <v>3</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106.35" customHeight="1" x14ac:dyDescent="0.3">
      <c r="A4" s="77" t="s">
        <v>350</v>
      </c>
      <c r="B4" s="79" t="s">
        <v>351</v>
      </c>
      <c r="C4" s="82" t="s">
        <v>352</v>
      </c>
      <c r="D4" s="23" t="s">
        <v>353</v>
      </c>
      <c r="E4" s="25" t="s">
        <v>354</v>
      </c>
      <c r="F4" s="7">
        <v>100</v>
      </c>
      <c r="G4" s="29" t="s">
        <v>256</v>
      </c>
      <c r="H4" s="7" t="s">
        <v>237</v>
      </c>
      <c r="I4" s="25" t="s">
        <v>355</v>
      </c>
      <c r="J4" s="85" t="s">
        <v>356</v>
      </c>
      <c r="K4" s="29">
        <v>0</v>
      </c>
      <c r="L4" s="25" t="s">
        <v>357</v>
      </c>
      <c r="M4" s="29">
        <v>0</v>
      </c>
      <c r="N4" s="25" t="s">
        <v>358</v>
      </c>
      <c r="O4" s="29">
        <v>40</v>
      </c>
      <c r="P4" s="25" t="s">
        <v>359</v>
      </c>
      <c r="Q4" s="29">
        <v>0</v>
      </c>
      <c r="R4" s="25" t="s">
        <v>360</v>
      </c>
      <c r="S4" s="7">
        <v>80</v>
      </c>
      <c r="T4" s="25" t="s">
        <v>361</v>
      </c>
      <c r="U4" s="29">
        <v>50</v>
      </c>
      <c r="V4" s="25" t="s">
        <v>362</v>
      </c>
      <c r="W4" s="16">
        <f>U4+Q4</f>
        <v>50</v>
      </c>
    </row>
    <row r="5" spans="1:24" ht="98.85" customHeight="1" x14ac:dyDescent="0.3">
      <c r="A5" s="77"/>
      <c r="B5" s="79"/>
      <c r="C5" s="82"/>
      <c r="D5" s="18" t="s">
        <v>363</v>
      </c>
      <c r="E5" s="25" t="s">
        <v>364</v>
      </c>
      <c r="F5" s="7">
        <v>1</v>
      </c>
      <c r="G5" s="7" t="s">
        <v>166</v>
      </c>
      <c r="H5" s="7" t="s">
        <v>275</v>
      </c>
      <c r="I5" s="26" t="s">
        <v>168</v>
      </c>
      <c r="J5" s="86"/>
      <c r="K5" s="29">
        <v>0</v>
      </c>
      <c r="L5" s="25" t="s">
        <v>365</v>
      </c>
      <c r="M5" s="29">
        <v>0</v>
      </c>
      <c r="N5" s="25" t="s">
        <v>365</v>
      </c>
      <c r="O5" s="29">
        <v>0</v>
      </c>
      <c r="P5" s="69" t="s">
        <v>366</v>
      </c>
      <c r="Q5" s="29">
        <v>0</v>
      </c>
      <c r="R5" s="25" t="s">
        <v>367</v>
      </c>
      <c r="S5" s="29">
        <v>1</v>
      </c>
      <c r="T5" s="25" t="s">
        <v>368</v>
      </c>
      <c r="U5" s="29">
        <v>0</v>
      </c>
      <c r="V5" s="25" t="s">
        <v>369</v>
      </c>
      <c r="W5" s="16">
        <f>U5</f>
        <v>0</v>
      </c>
    </row>
    <row r="6" spans="1:24" ht="47.1" customHeight="1" x14ac:dyDescent="0.3">
      <c r="A6" s="77"/>
      <c r="B6" s="79"/>
      <c r="C6" s="82"/>
      <c r="D6" s="18" t="s">
        <v>370</v>
      </c>
      <c r="E6" s="25" t="s">
        <v>371</v>
      </c>
      <c r="F6" s="7">
        <v>1</v>
      </c>
      <c r="G6" s="7" t="s">
        <v>166</v>
      </c>
      <c r="H6" s="7" t="s">
        <v>275</v>
      </c>
      <c r="I6" s="26" t="s">
        <v>168</v>
      </c>
      <c r="J6" s="86"/>
      <c r="K6" s="29">
        <v>0</v>
      </c>
      <c r="L6" s="25" t="s">
        <v>365</v>
      </c>
      <c r="M6" s="29">
        <v>0</v>
      </c>
      <c r="N6" s="25" t="s">
        <v>365</v>
      </c>
      <c r="O6" s="29">
        <v>0</v>
      </c>
      <c r="P6" s="25" t="s">
        <v>365</v>
      </c>
      <c r="Q6" s="29">
        <v>0</v>
      </c>
      <c r="R6" s="25" t="s">
        <v>372</v>
      </c>
      <c r="S6" s="29">
        <v>1</v>
      </c>
      <c r="T6" s="25" t="s">
        <v>373</v>
      </c>
      <c r="U6" s="29">
        <v>1</v>
      </c>
      <c r="V6" s="25" t="s">
        <v>374</v>
      </c>
      <c r="W6" s="16">
        <f>U6</f>
        <v>1</v>
      </c>
    </row>
    <row r="7" spans="1:24" ht="30.75" customHeight="1" x14ac:dyDescent="0.3">
      <c r="A7" s="84" t="s">
        <v>6</v>
      </c>
      <c r="B7" s="84"/>
      <c r="C7" s="84"/>
      <c r="D7" s="84"/>
      <c r="E7" s="84"/>
      <c r="F7" s="84"/>
      <c r="G7" s="84"/>
      <c r="H7" s="84"/>
      <c r="I7" s="84"/>
      <c r="K7" s="16"/>
      <c r="L7" s="16"/>
      <c r="M7" s="16"/>
      <c r="N7" s="16"/>
      <c r="O7" s="16"/>
      <c r="P7" s="16"/>
      <c r="Q7" s="16"/>
      <c r="R7" s="16"/>
      <c r="S7" s="16"/>
      <c r="T7" s="16"/>
      <c r="U7" s="16"/>
      <c r="V7" s="16"/>
    </row>
    <row r="8" spans="1:24" ht="30.75" customHeight="1" x14ac:dyDescent="0.3">
      <c r="A8" s="12"/>
      <c r="B8" s="12" t="s">
        <v>135</v>
      </c>
      <c r="C8" s="20"/>
      <c r="D8" s="12" t="s">
        <v>136</v>
      </c>
      <c r="E8" s="12" t="s">
        <v>46</v>
      </c>
      <c r="F8" s="12"/>
      <c r="G8" s="12"/>
      <c r="H8" s="12" t="s">
        <v>137</v>
      </c>
      <c r="I8" s="12" t="s">
        <v>138</v>
      </c>
    </row>
    <row r="9" spans="1:24" ht="54" customHeight="1" x14ac:dyDescent="0.3">
      <c r="A9" s="77" t="s">
        <v>375</v>
      </c>
      <c r="B9" s="79" t="s">
        <v>376</v>
      </c>
      <c r="C9" s="82"/>
      <c r="D9" s="18" t="s">
        <v>377</v>
      </c>
      <c r="E9" s="80" t="s">
        <v>378</v>
      </c>
      <c r="F9" s="80"/>
      <c r="G9" s="80"/>
      <c r="H9" s="1" t="s">
        <v>143</v>
      </c>
      <c r="I9" s="1" t="s">
        <v>379</v>
      </c>
    </row>
    <row r="10" spans="1:24" ht="43.5" customHeight="1" x14ac:dyDescent="0.3">
      <c r="A10" s="77"/>
      <c r="B10" s="79"/>
      <c r="C10" s="82"/>
      <c r="D10" s="23" t="s">
        <v>380</v>
      </c>
      <c r="E10" s="80" t="s">
        <v>381</v>
      </c>
      <c r="F10" s="80"/>
      <c r="G10" s="80"/>
      <c r="H10" s="1" t="s">
        <v>143</v>
      </c>
      <c r="I10" s="1" t="s">
        <v>382</v>
      </c>
    </row>
    <row r="11" spans="1:24" ht="92.1" customHeight="1" x14ac:dyDescent="0.3">
      <c r="A11" s="77"/>
      <c r="B11" s="79"/>
      <c r="C11" s="82"/>
      <c r="D11" s="23" t="s">
        <v>383</v>
      </c>
      <c r="E11" s="80" t="s">
        <v>384</v>
      </c>
      <c r="F11" s="80"/>
      <c r="G11" s="80"/>
      <c r="H11" s="1" t="s">
        <v>143</v>
      </c>
      <c r="I11" s="1" t="s">
        <v>385</v>
      </c>
    </row>
  </sheetData>
  <mergeCells count="30">
    <mergeCell ref="W2:X2"/>
    <mergeCell ref="J4:J6"/>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6" priority="1" operator="containsText" text="Not Started">
      <formula>NOT(ISERROR(SEARCH("Not Started",H9)))</formula>
    </cfRule>
    <cfRule type="containsText" dxfId="15" priority="2" operator="containsText" text="In Progress">
      <formula>NOT(ISERROR(SEARCH("In Progress",H9)))</formula>
    </cfRule>
    <cfRule type="containsText" dxfId="14"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zoomScale="80" zoomScaleNormal="80" workbookViewId="0">
      <selection activeCell="C4" sqref="C4:C6"/>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16384" width="8.5546875" style="15"/>
  </cols>
  <sheetData>
    <row r="1" spans="1:22"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2"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386</v>
      </c>
      <c r="T2" s="77"/>
      <c r="U2" s="79" t="s">
        <v>387</v>
      </c>
      <c r="V2" s="79"/>
    </row>
    <row r="3" spans="1:22" x14ac:dyDescent="0.3">
      <c r="A3" s="19">
        <f>COUNTIF(D4:D7,"&lt;&gt;")</f>
        <v>2</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row>
    <row r="4" spans="1:22" s="16" customFormat="1" ht="29.1" customHeight="1" x14ac:dyDescent="0.3">
      <c r="A4" s="77" t="s">
        <v>388</v>
      </c>
      <c r="B4" s="79" t="s">
        <v>389</v>
      </c>
      <c r="C4" s="82" t="s">
        <v>390</v>
      </c>
      <c r="D4" s="23" t="s">
        <v>391</v>
      </c>
      <c r="E4" s="27" t="s">
        <v>392</v>
      </c>
      <c r="F4" s="2">
        <v>1</v>
      </c>
      <c r="G4" s="2" t="s">
        <v>166</v>
      </c>
      <c r="H4" s="2" t="s">
        <v>167</v>
      </c>
      <c r="I4" s="27" t="s">
        <v>393</v>
      </c>
      <c r="J4" s="85" t="s">
        <v>394</v>
      </c>
      <c r="K4" s="29">
        <v>0</v>
      </c>
      <c r="L4" s="25" t="s">
        <v>395</v>
      </c>
      <c r="M4" s="29">
        <v>0</v>
      </c>
      <c r="N4" s="25" t="s">
        <v>395</v>
      </c>
      <c r="O4" s="29">
        <v>0</v>
      </c>
      <c r="P4" s="25" t="s">
        <v>395</v>
      </c>
      <c r="Q4" s="29">
        <v>0</v>
      </c>
      <c r="R4" s="25" t="s">
        <v>395</v>
      </c>
      <c r="S4" s="29">
        <v>1</v>
      </c>
      <c r="T4" s="25" t="s">
        <v>395</v>
      </c>
      <c r="U4" s="29"/>
      <c r="V4" s="25"/>
    </row>
    <row r="5" spans="1:22" ht="28.8" x14ac:dyDescent="0.3">
      <c r="A5" s="77"/>
      <c r="B5" s="79"/>
      <c r="C5" s="82"/>
      <c r="D5" s="18" t="s">
        <v>396</v>
      </c>
      <c r="E5" s="25" t="s">
        <v>397</v>
      </c>
      <c r="F5" s="7">
        <v>4</v>
      </c>
      <c r="G5" s="7" t="s">
        <v>398</v>
      </c>
      <c r="H5" s="7" t="s">
        <v>399</v>
      </c>
      <c r="I5" s="26" t="s">
        <v>400</v>
      </c>
      <c r="J5" s="86"/>
      <c r="K5" s="29">
        <v>0</v>
      </c>
      <c r="L5" s="25" t="s">
        <v>338</v>
      </c>
      <c r="M5" s="29">
        <v>0</v>
      </c>
      <c r="N5" s="25" t="s">
        <v>338</v>
      </c>
      <c r="O5" s="29">
        <v>0</v>
      </c>
      <c r="P5" s="25" t="s">
        <v>338</v>
      </c>
      <c r="Q5" s="29">
        <v>0</v>
      </c>
      <c r="R5" s="25" t="s">
        <v>338</v>
      </c>
      <c r="S5" s="29">
        <v>4</v>
      </c>
      <c r="T5" s="25" t="s">
        <v>338</v>
      </c>
      <c r="U5" s="29"/>
      <c r="V5" s="25"/>
    </row>
    <row r="6" spans="1:22" ht="44.85" customHeight="1" x14ac:dyDescent="0.3">
      <c r="A6" s="77"/>
      <c r="B6" s="79"/>
      <c r="C6" s="82"/>
      <c r="D6" s="18"/>
      <c r="E6" s="25"/>
      <c r="F6" s="7"/>
      <c r="G6" s="7"/>
      <c r="H6" s="7"/>
      <c r="I6" s="26"/>
      <c r="J6" s="86"/>
      <c r="K6" s="29"/>
      <c r="L6" s="25"/>
      <c r="M6" s="29"/>
      <c r="N6" s="25"/>
      <c r="O6" s="29"/>
      <c r="P6" s="25"/>
      <c r="Q6" s="29"/>
      <c r="R6" s="25"/>
      <c r="S6" s="29"/>
      <c r="T6" s="25"/>
      <c r="U6" s="29"/>
      <c r="V6" s="25"/>
    </row>
    <row r="7" spans="1:22" ht="30.75" customHeight="1" x14ac:dyDescent="0.3">
      <c r="A7" s="84" t="s">
        <v>6</v>
      </c>
      <c r="B7" s="84"/>
      <c r="C7" s="84"/>
      <c r="D7" s="84"/>
      <c r="E7" s="84"/>
      <c r="F7" s="84"/>
      <c r="G7" s="84"/>
      <c r="H7" s="84"/>
      <c r="I7" s="84"/>
      <c r="K7" s="16"/>
      <c r="L7" s="16"/>
      <c r="M7" s="16"/>
      <c r="N7" s="16"/>
      <c r="O7" s="16"/>
      <c r="P7" s="16"/>
      <c r="Q7" s="16"/>
      <c r="R7" s="16"/>
      <c r="S7" s="16"/>
      <c r="T7" s="16"/>
      <c r="U7" s="16"/>
      <c r="V7" s="16"/>
    </row>
    <row r="8" spans="1:22" ht="30.75" customHeight="1" x14ac:dyDescent="0.3">
      <c r="A8" s="12"/>
      <c r="B8" s="12" t="s">
        <v>135</v>
      </c>
      <c r="C8" s="20"/>
      <c r="D8" s="12" t="s">
        <v>136</v>
      </c>
      <c r="E8" s="12" t="s">
        <v>46</v>
      </c>
      <c r="F8" s="12"/>
      <c r="G8" s="12"/>
      <c r="H8" s="12" t="s">
        <v>137</v>
      </c>
      <c r="I8" s="12" t="s">
        <v>138</v>
      </c>
    </row>
    <row r="9" spans="1:22" x14ac:dyDescent="0.3">
      <c r="A9" s="77" t="s">
        <v>401</v>
      </c>
      <c r="B9" s="79" t="s">
        <v>402</v>
      </c>
      <c r="C9" s="82"/>
      <c r="D9" s="18" t="s">
        <v>403</v>
      </c>
      <c r="E9" s="80" t="s">
        <v>404</v>
      </c>
      <c r="F9" s="80"/>
      <c r="G9" s="80"/>
      <c r="H9" s="1" t="s">
        <v>405</v>
      </c>
      <c r="I9" s="1"/>
    </row>
    <row r="10" spans="1:22" x14ac:dyDescent="0.3">
      <c r="A10" s="77"/>
      <c r="B10" s="79"/>
      <c r="C10" s="82"/>
      <c r="D10" s="23" t="s">
        <v>406</v>
      </c>
      <c r="E10" s="80" t="s">
        <v>407</v>
      </c>
      <c r="F10" s="80"/>
      <c r="G10" s="80"/>
      <c r="H10" s="1" t="s">
        <v>405</v>
      </c>
      <c r="I10" s="1"/>
    </row>
    <row r="15" spans="1:22" x14ac:dyDescent="0.3">
      <c r="A15" s="13"/>
    </row>
    <row r="16" spans="1:22" x14ac:dyDescent="0.3">
      <c r="A16" s="13"/>
    </row>
    <row r="17" spans="1:1" x14ac:dyDescent="0.3">
      <c r="A17" s="39"/>
    </row>
    <row r="18" spans="1:1" x14ac:dyDescent="0.3">
      <c r="A18" s="13"/>
    </row>
  </sheetData>
  <mergeCells count="28">
    <mergeCell ref="A1:C1"/>
    <mergeCell ref="K1:V1"/>
    <mergeCell ref="B2:B3"/>
    <mergeCell ref="C2:C3"/>
    <mergeCell ref="D2:D3"/>
    <mergeCell ref="E2:E3"/>
    <mergeCell ref="F2:F3"/>
    <mergeCell ref="G2:G3"/>
    <mergeCell ref="H2:H3"/>
    <mergeCell ref="I2:I3"/>
    <mergeCell ref="J2:J3"/>
    <mergeCell ref="M2:N2"/>
    <mergeCell ref="O2:P2"/>
    <mergeCell ref="Q2:R2"/>
    <mergeCell ref="S2:T2"/>
    <mergeCell ref="D1:J1"/>
    <mergeCell ref="U2:V2"/>
    <mergeCell ref="K2:L2"/>
    <mergeCell ref="A9:A10"/>
    <mergeCell ref="B9:B10"/>
    <mergeCell ref="C9:C10"/>
    <mergeCell ref="A7:I7"/>
    <mergeCell ref="C4:C6"/>
    <mergeCell ref="A4:A6"/>
    <mergeCell ref="J4:J6"/>
    <mergeCell ref="B4:B6"/>
    <mergeCell ref="E9:G9"/>
    <mergeCell ref="E10:G10"/>
  </mergeCells>
  <conditionalFormatting sqref="H9:H10">
    <cfRule type="containsText" dxfId="13" priority="1" operator="containsText" text="Not Started">
      <formula>NOT(ISERROR(SEARCH("Not Started",H9)))</formula>
    </cfRule>
    <cfRule type="containsText" dxfId="12" priority="2" operator="containsText" text="In Progress">
      <formula>NOT(ISERROR(SEARCH("In Progress",H9)))</formula>
    </cfRule>
    <cfRule type="containsText" dxfId="11"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X21"/>
  <sheetViews>
    <sheetView zoomScale="70" zoomScaleNormal="70" workbookViewId="0">
      <pane xSplit="8" ySplit="3" topLeftCell="T4" activePane="bottomRight" state="frozen"/>
      <selection pane="topRight" activeCell="I1" sqref="I1"/>
      <selection pane="bottomLeft" activeCell="A4" sqref="A4"/>
      <selection pane="bottomRight" activeCell="V5" sqref="V5"/>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1.88671875"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3" width="0" style="15" hidden="1" customWidth="1"/>
    <col min="24" max="24" width="21.44140625"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x14ac:dyDescent="0.3">
      <c r="A3" s="19">
        <f>COUNTIF(D4:D7,"&lt;&gt;")</f>
        <v>3</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128.85" customHeight="1" x14ac:dyDescent="0.3">
      <c r="A4" s="77" t="s">
        <v>408</v>
      </c>
      <c r="B4" s="79" t="s">
        <v>409</v>
      </c>
      <c r="C4" s="82" t="s">
        <v>410</v>
      </c>
      <c r="D4" s="23" t="s">
        <v>411</v>
      </c>
      <c r="E4" s="26" t="s">
        <v>412</v>
      </c>
      <c r="F4" s="7">
        <v>2</v>
      </c>
      <c r="G4" s="7" t="s">
        <v>413</v>
      </c>
      <c r="H4" s="52" t="s">
        <v>414</v>
      </c>
      <c r="I4" s="26"/>
      <c r="J4" s="72" t="s">
        <v>415</v>
      </c>
      <c r="K4" s="29">
        <v>0</v>
      </c>
      <c r="L4" s="25" t="s">
        <v>416</v>
      </c>
      <c r="M4" s="29">
        <v>0</v>
      </c>
      <c r="N4" s="25" t="s">
        <v>416</v>
      </c>
      <c r="O4" s="29">
        <v>2</v>
      </c>
      <c r="P4" s="25" t="s">
        <v>417</v>
      </c>
      <c r="Q4" s="29">
        <v>2</v>
      </c>
      <c r="R4" s="25" t="s">
        <v>418</v>
      </c>
      <c r="S4" s="29">
        <v>0</v>
      </c>
      <c r="T4" s="25" t="s">
        <v>419</v>
      </c>
      <c r="U4" s="29"/>
      <c r="V4" s="25"/>
      <c r="W4" s="16">
        <v>0</v>
      </c>
    </row>
    <row r="5" spans="1:24" ht="84" customHeight="1" x14ac:dyDescent="0.3">
      <c r="A5" s="77"/>
      <c r="B5" s="79"/>
      <c r="C5" s="82"/>
      <c r="D5" s="18" t="s">
        <v>420</v>
      </c>
      <c r="E5" s="25" t="s">
        <v>421</v>
      </c>
      <c r="F5" s="7">
        <v>30</v>
      </c>
      <c r="G5" s="7" t="s">
        <v>422</v>
      </c>
      <c r="H5" s="7" t="s">
        <v>423</v>
      </c>
      <c r="I5" s="25" t="s">
        <v>424</v>
      </c>
      <c r="J5" s="87"/>
      <c r="K5" s="29">
        <v>0</v>
      </c>
      <c r="L5" s="25" t="s">
        <v>416</v>
      </c>
      <c r="M5" s="29">
        <v>0</v>
      </c>
      <c r="N5" s="25" t="s">
        <v>416</v>
      </c>
      <c r="O5" s="29">
        <v>0</v>
      </c>
      <c r="P5" s="25" t="s">
        <v>425</v>
      </c>
      <c r="Q5" s="29">
        <v>0</v>
      </c>
      <c r="R5" s="25" t="s">
        <v>426</v>
      </c>
      <c r="S5" s="29">
        <v>30</v>
      </c>
      <c r="T5" s="25" t="s">
        <v>427</v>
      </c>
      <c r="U5" s="29">
        <v>9</v>
      </c>
      <c r="V5" s="25" t="s">
        <v>428</v>
      </c>
      <c r="W5" s="16">
        <v>0</v>
      </c>
    </row>
    <row r="6" spans="1:24" ht="156.9" customHeight="1" x14ac:dyDescent="0.3">
      <c r="A6" s="77"/>
      <c r="B6" s="79"/>
      <c r="C6" s="82"/>
      <c r="D6" s="18" t="s">
        <v>429</v>
      </c>
      <c r="E6" s="25" t="s">
        <v>430</v>
      </c>
      <c r="F6" s="7">
        <v>1000</v>
      </c>
      <c r="G6" s="7" t="s">
        <v>431</v>
      </c>
      <c r="H6" s="7" t="s">
        <v>237</v>
      </c>
      <c r="I6" s="25" t="s">
        <v>432</v>
      </c>
      <c r="J6" s="87"/>
      <c r="K6" s="29">
        <v>0</v>
      </c>
      <c r="L6" s="25" t="s">
        <v>416</v>
      </c>
      <c r="M6" s="29">
        <v>6000</v>
      </c>
      <c r="N6" s="25" t="s">
        <v>433</v>
      </c>
      <c r="O6" s="29">
        <v>1000</v>
      </c>
      <c r="P6" s="25" t="s">
        <v>434</v>
      </c>
      <c r="Q6" s="29">
        <v>2066</v>
      </c>
      <c r="R6" s="25" t="s">
        <v>435</v>
      </c>
      <c r="S6" s="29">
        <v>500</v>
      </c>
      <c r="T6" s="25" t="s">
        <v>436</v>
      </c>
      <c r="U6" s="29">
        <f>(594-322)+(450)</f>
        <v>722</v>
      </c>
      <c r="V6" s="25" t="s">
        <v>437</v>
      </c>
      <c r="W6" s="16">
        <f>21000+33000</f>
        <v>54000</v>
      </c>
      <c r="X6" s="61" t="s">
        <v>438</v>
      </c>
    </row>
    <row r="7" spans="1:24" ht="30.75" customHeight="1" x14ac:dyDescent="0.3">
      <c r="A7" s="84" t="s">
        <v>6</v>
      </c>
      <c r="B7" s="84"/>
      <c r="C7" s="84"/>
      <c r="D7" s="84"/>
      <c r="E7" s="84"/>
      <c r="F7" s="84"/>
      <c r="G7" s="84"/>
      <c r="H7" s="84"/>
      <c r="I7" s="84"/>
      <c r="K7" s="16"/>
      <c r="L7" s="16"/>
      <c r="M7" s="16"/>
      <c r="N7" s="16"/>
      <c r="O7" s="16"/>
      <c r="P7" s="16"/>
      <c r="Q7" s="16"/>
      <c r="R7" s="16"/>
      <c r="S7" s="16"/>
      <c r="T7" s="16"/>
      <c r="U7" s="16"/>
      <c r="V7" s="16"/>
    </row>
    <row r="8" spans="1:24" ht="30.75" customHeight="1" x14ac:dyDescent="0.3">
      <c r="A8" s="12"/>
      <c r="B8" s="12" t="s">
        <v>135</v>
      </c>
      <c r="C8" s="20"/>
      <c r="D8" s="12" t="s">
        <v>136</v>
      </c>
      <c r="E8" s="12" t="s">
        <v>46</v>
      </c>
      <c r="F8" s="12"/>
      <c r="G8" s="12"/>
      <c r="H8" s="12" t="s">
        <v>137</v>
      </c>
      <c r="I8" s="12" t="s">
        <v>138</v>
      </c>
    </row>
    <row r="9" spans="1:24" x14ac:dyDescent="0.3">
      <c r="A9" s="77" t="s">
        <v>439</v>
      </c>
      <c r="B9" s="79" t="s">
        <v>440</v>
      </c>
      <c r="C9" s="82"/>
      <c r="D9" s="18" t="s">
        <v>441</v>
      </c>
      <c r="E9" s="80" t="s">
        <v>442</v>
      </c>
      <c r="F9" s="80"/>
      <c r="G9" s="80"/>
      <c r="H9" s="1" t="s">
        <v>143</v>
      </c>
      <c r="I9" s="1"/>
    </row>
    <row r="10" spans="1:24" ht="29.25" customHeight="1" x14ac:dyDescent="0.3">
      <c r="A10" s="77"/>
      <c r="B10" s="79"/>
      <c r="C10" s="82"/>
      <c r="D10" s="23" t="s">
        <v>443</v>
      </c>
      <c r="E10" s="80" t="s">
        <v>444</v>
      </c>
      <c r="F10" s="80"/>
      <c r="G10" s="80"/>
      <c r="H10" s="1" t="s">
        <v>143</v>
      </c>
      <c r="I10" s="1"/>
    </row>
    <row r="11" spans="1:24" ht="28.5" customHeight="1" x14ac:dyDescent="0.3">
      <c r="A11" s="77"/>
      <c r="B11" s="79"/>
      <c r="C11" s="82"/>
      <c r="D11" s="23" t="s">
        <v>445</v>
      </c>
      <c r="E11" s="80" t="s">
        <v>446</v>
      </c>
      <c r="F11" s="80"/>
      <c r="G11" s="80"/>
      <c r="H11" s="1" t="s">
        <v>143</v>
      </c>
      <c r="I11" s="1" t="s">
        <v>447</v>
      </c>
    </row>
    <row r="12" spans="1:24" ht="30" customHeight="1" x14ac:dyDescent="0.3">
      <c r="A12" s="77"/>
      <c r="B12" s="79"/>
      <c r="C12" s="82"/>
      <c r="D12" s="23" t="s">
        <v>448</v>
      </c>
      <c r="E12" s="80" t="s">
        <v>449</v>
      </c>
      <c r="F12" s="80"/>
      <c r="G12" s="80"/>
      <c r="H12" s="1" t="s">
        <v>143</v>
      </c>
      <c r="I12" s="1"/>
    </row>
    <row r="13" spans="1:24" ht="30.75" customHeight="1" x14ac:dyDescent="0.3">
      <c r="A13" s="77"/>
      <c r="B13" s="79"/>
      <c r="C13" s="82"/>
      <c r="D13" s="23" t="s">
        <v>450</v>
      </c>
      <c r="E13" s="80" t="s">
        <v>451</v>
      </c>
      <c r="F13" s="80"/>
      <c r="G13" s="80"/>
      <c r="H13" s="1" t="s">
        <v>143</v>
      </c>
      <c r="I13" s="1"/>
    </row>
    <row r="18" spans="1:1" x14ac:dyDescent="0.3">
      <c r="A18" s="13"/>
    </row>
    <row r="19" spans="1:1" x14ac:dyDescent="0.3">
      <c r="A19" s="13"/>
    </row>
    <row r="20" spans="1:1" x14ac:dyDescent="0.3">
      <c r="A20" s="39"/>
    </row>
    <row r="21" spans="1:1" x14ac:dyDescent="0.3">
      <c r="A21" s="13"/>
    </row>
  </sheetData>
  <mergeCells count="32">
    <mergeCell ref="W2:X2"/>
    <mergeCell ref="J4:J6"/>
    <mergeCell ref="C4:C6"/>
    <mergeCell ref="K2:L2"/>
    <mergeCell ref="D1:J1"/>
    <mergeCell ref="I2:I3"/>
    <mergeCell ref="J2:J3"/>
    <mergeCell ref="M2:N2"/>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s>
  <conditionalFormatting sqref="H9:H13">
    <cfRule type="containsText" dxfId="10" priority="1" operator="containsText" text="Not Started">
      <formula>NOT(ISERROR(SEARCH("Not Started",H9)))</formula>
    </cfRule>
    <cfRule type="containsText" dxfId="9" priority="2" operator="containsText" text="In Progress">
      <formula>NOT(ISERROR(SEARCH("In Progress",H9)))</formula>
    </cfRule>
    <cfRule type="containsText" dxfId="8" priority="3" operator="containsText" text="Complete">
      <formula>NOT(ISERROR(SEARCH("Complete",H9)))</formula>
    </cfRule>
  </conditionalFormatting>
  <dataValidations disablePrompts="1" count="1">
    <dataValidation type="list" allowBlank="1" showInputMessage="1" showErrorMessage="1" sqref="H9:H13" xr:uid="{FCBB26DE-B9BB-480C-B5E0-4B07B02194CB}">
      <formula1>"Not started, In Progress, Complete"</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X23"/>
  <sheetViews>
    <sheetView zoomScale="70" zoomScaleNormal="70" workbookViewId="0">
      <pane xSplit="8" ySplit="3" topLeftCell="T4" activePane="bottomRight" state="frozen"/>
      <selection pane="topRight" activeCell="I1" sqref="I1"/>
      <selection pane="bottomLeft" activeCell="A4" sqref="A4"/>
      <selection pane="bottomRight" activeCell="V4" sqref="U4:V4"/>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3" width="0" style="15" hidden="1" customWidth="1"/>
    <col min="24" max="24" width="34.44140625"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x14ac:dyDescent="0.3">
      <c r="A3" s="19">
        <f>COUNTIF(D4:D6,"&lt;&gt;")</f>
        <v>1</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221.1" customHeight="1" x14ac:dyDescent="0.3">
      <c r="A4" s="77" t="s">
        <v>452</v>
      </c>
      <c r="B4" s="79" t="s">
        <v>453</v>
      </c>
      <c r="C4" s="82" t="s">
        <v>454</v>
      </c>
      <c r="D4" s="23" t="s">
        <v>455</v>
      </c>
      <c r="E4" s="25" t="s">
        <v>456</v>
      </c>
      <c r="F4" s="7">
        <v>1</v>
      </c>
      <c r="G4" s="7" t="s">
        <v>457</v>
      </c>
      <c r="H4" s="7" t="s">
        <v>275</v>
      </c>
      <c r="I4" s="26" t="s">
        <v>168</v>
      </c>
      <c r="J4" s="72" t="s">
        <v>458</v>
      </c>
      <c r="K4" s="29">
        <v>0</v>
      </c>
      <c r="L4" s="25" t="s">
        <v>459</v>
      </c>
      <c r="M4" s="29">
        <v>2</v>
      </c>
      <c r="N4" s="25" t="s">
        <v>460</v>
      </c>
      <c r="O4" s="29">
        <v>0</v>
      </c>
      <c r="P4" s="25" t="s">
        <v>459</v>
      </c>
      <c r="Q4" s="29">
        <v>0</v>
      </c>
      <c r="R4" s="25" t="s">
        <v>461</v>
      </c>
      <c r="S4" s="29">
        <v>0</v>
      </c>
      <c r="T4" s="25" t="s">
        <v>462</v>
      </c>
      <c r="U4" s="29">
        <v>0</v>
      </c>
      <c r="V4" s="25" t="s">
        <v>463</v>
      </c>
      <c r="W4" s="16">
        <f>U4</f>
        <v>0</v>
      </c>
    </row>
    <row r="5" spans="1:24" s="16" customFormat="1" x14ac:dyDescent="0.3">
      <c r="A5" s="77"/>
      <c r="B5" s="79"/>
      <c r="C5" s="82"/>
      <c r="D5" s="23"/>
      <c r="E5" s="25"/>
      <c r="F5" s="7"/>
      <c r="G5" s="7"/>
      <c r="H5" s="7"/>
      <c r="I5" s="26"/>
      <c r="J5" s="87"/>
      <c r="K5" s="29"/>
      <c r="L5" s="25"/>
      <c r="M5" s="29"/>
      <c r="N5" s="25"/>
      <c r="O5" s="29"/>
      <c r="P5" s="25"/>
      <c r="Q5" s="29"/>
      <c r="R5" s="25"/>
      <c r="S5" s="29"/>
      <c r="T5" s="25"/>
      <c r="U5" s="29"/>
      <c r="V5" s="25"/>
    </row>
    <row r="6" spans="1:24" s="16" customFormat="1" x14ac:dyDescent="0.3">
      <c r="A6" s="77"/>
      <c r="B6" s="79"/>
      <c r="C6" s="82"/>
      <c r="D6" s="23"/>
      <c r="E6" s="25"/>
      <c r="F6" s="7"/>
      <c r="G6" s="7"/>
      <c r="H6" s="7"/>
      <c r="I6" s="26"/>
      <c r="J6" s="87"/>
      <c r="K6" s="29"/>
      <c r="L6" s="25"/>
      <c r="M6" s="29"/>
      <c r="N6" s="25"/>
      <c r="O6" s="29"/>
      <c r="P6" s="25"/>
      <c r="Q6" s="29"/>
      <c r="R6" s="25"/>
      <c r="S6" s="29"/>
      <c r="T6" s="25"/>
      <c r="U6" s="29"/>
      <c r="V6" s="25"/>
    </row>
    <row r="7" spans="1:24" ht="30.75" customHeight="1" x14ac:dyDescent="0.3">
      <c r="A7" s="84" t="s">
        <v>6</v>
      </c>
      <c r="B7" s="84"/>
      <c r="C7" s="84"/>
      <c r="D7" s="84"/>
      <c r="E7" s="84"/>
      <c r="F7" s="84"/>
      <c r="G7" s="84"/>
      <c r="H7" s="84"/>
      <c r="I7" s="84"/>
      <c r="K7" s="16"/>
      <c r="L7" s="16"/>
      <c r="M7" s="16"/>
      <c r="N7" s="16"/>
      <c r="O7" s="16"/>
      <c r="P7" s="16"/>
      <c r="Q7" s="16"/>
      <c r="R7" s="16"/>
      <c r="S7" s="16"/>
      <c r="T7" s="16"/>
      <c r="U7" s="16"/>
      <c r="V7" s="16"/>
    </row>
    <row r="8" spans="1:24" ht="30.75" customHeight="1" x14ac:dyDescent="0.3">
      <c r="A8" s="12"/>
      <c r="B8" s="12" t="s">
        <v>135</v>
      </c>
      <c r="C8" s="20"/>
      <c r="D8" s="12" t="s">
        <v>136</v>
      </c>
      <c r="E8" s="12" t="s">
        <v>46</v>
      </c>
      <c r="F8" s="12"/>
      <c r="G8" s="12"/>
      <c r="H8" s="12" t="s">
        <v>137</v>
      </c>
      <c r="I8" s="12" t="s">
        <v>138</v>
      </c>
    </row>
    <row r="9" spans="1:24" ht="39" customHeight="1" x14ac:dyDescent="0.3">
      <c r="A9" s="77" t="s">
        <v>464</v>
      </c>
      <c r="B9" s="79" t="s">
        <v>465</v>
      </c>
      <c r="C9" s="82"/>
      <c r="D9" s="18" t="s">
        <v>466</v>
      </c>
      <c r="E9" s="80" t="s">
        <v>467</v>
      </c>
      <c r="F9" s="80"/>
      <c r="G9" s="80"/>
      <c r="H9" s="1" t="s">
        <v>214</v>
      </c>
      <c r="I9" s="1" t="s">
        <v>468</v>
      </c>
    </row>
    <row r="10" spans="1:24" x14ac:dyDescent="0.3">
      <c r="A10" s="77"/>
      <c r="B10" s="79"/>
      <c r="C10" s="82"/>
      <c r="D10" s="23" t="s">
        <v>469</v>
      </c>
      <c r="E10" s="80" t="s">
        <v>470</v>
      </c>
      <c r="F10" s="80"/>
      <c r="G10" s="80"/>
      <c r="H10" s="1" t="s">
        <v>214</v>
      </c>
      <c r="I10" s="1"/>
    </row>
    <row r="11" spans="1:24" x14ac:dyDescent="0.3">
      <c r="A11" s="77"/>
      <c r="B11" s="79"/>
      <c r="C11" s="82"/>
      <c r="D11" s="23" t="s">
        <v>471</v>
      </c>
      <c r="E11" s="80" t="s">
        <v>472</v>
      </c>
      <c r="F11" s="80"/>
      <c r="G11" s="80"/>
      <c r="H11" s="1" t="s">
        <v>405</v>
      </c>
      <c r="I11" s="1"/>
    </row>
    <row r="15" spans="1:24" ht="15" customHeight="1" x14ac:dyDescent="0.3"/>
    <row r="20" spans="1:1" x14ac:dyDescent="0.3">
      <c r="A20" s="13"/>
    </row>
    <row r="21" spans="1:1" x14ac:dyDescent="0.3">
      <c r="A21" s="13"/>
    </row>
    <row r="22" spans="1:1" x14ac:dyDescent="0.3">
      <c r="A22" s="13"/>
    </row>
    <row r="23" spans="1:1" x14ac:dyDescent="0.3">
      <c r="A23" s="13"/>
    </row>
  </sheetData>
  <mergeCells count="30">
    <mergeCell ref="W2:X2"/>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J4:J6"/>
    <mergeCell ref="A1:C1"/>
    <mergeCell ref="K1:V1"/>
    <mergeCell ref="B2:B3"/>
    <mergeCell ref="C2:C3"/>
    <mergeCell ref="D2:D3"/>
    <mergeCell ref="E2:E3"/>
    <mergeCell ref="F2:F3"/>
    <mergeCell ref="D1:J1"/>
    <mergeCell ref="J2:J3"/>
    <mergeCell ref="K2:L2"/>
  </mergeCells>
  <conditionalFormatting sqref="H9:H11">
    <cfRule type="containsText" dxfId="7" priority="1" operator="containsText" text="Not Started">
      <formula>NOT(ISERROR(SEARCH("Not Started",H9)))</formula>
    </cfRule>
    <cfRule type="containsText" dxfId="6" priority="2" operator="containsText" text="In Progress">
      <formula>NOT(ISERROR(SEARCH("In Progress",H9)))</formula>
    </cfRule>
    <cfRule type="containsText" dxfId="5"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Z20"/>
  <sheetViews>
    <sheetView zoomScale="70" zoomScaleNormal="70" workbookViewId="0">
      <pane xSplit="5" ySplit="3" topLeftCell="Q16" activePane="bottomRight" state="frozen"/>
      <selection pane="topRight" activeCell="F1" sqref="F1"/>
      <selection pane="bottomLeft" activeCell="A4" sqref="A4"/>
      <selection pane="bottomRight" activeCell="X20" sqref="X20"/>
    </sheetView>
    <sheetView workbookViewId="1">
      <selection sqref="A1:G1"/>
    </sheetView>
  </sheetViews>
  <sheetFormatPr defaultRowHeight="14.4" x14ac:dyDescent="0.3"/>
  <cols>
    <col min="2" max="2" width="32.88671875" style="6" bestFit="1" customWidth="1"/>
    <col min="3" max="3" width="8.5546875" style="7"/>
    <col min="4" max="4" width="32.88671875" bestFit="1" customWidth="1"/>
    <col min="6" max="6" width="51.5546875" style="24" customWidth="1"/>
    <col min="7" max="7" width="31.88671875" style="26" bestFit="1" customWidth="1"/>
    <col min="8" max="8" width="9.109375" customWidth="1"/>
    <col min="9" max="9" width="22.5546875" customWidth="1"/>
    <col min="10" max="10" width="9.109375" customWidth="1"/>
    <col min="11" max="11" width="22.5546875" customWidth="1"/>
    <col min="12" max="12" width="9.109375" customWidth="1"/>
    <col min="13" max="13" width="22.5546875" customWidth="1"/>
    <col min="14" max="14" width="9.109375" style="7"/>
    <col min="15" max="15" width="42.88671875" customWidth="1"/>
    <col min="17" max="17" width="34.109375" customWidth="1"/>
    <col min="19" max="19" width="42.109375" customWidth="1"/>
    <col min="20" max="20" width="10.44140625" style="21" hidden="1" customWidth="1"/>
    <col min="21" max="21" width="22.88671875" hidden="1" customWidth="1"/>
  </cols>
  <sheetData>
    <row r="1" spans="1:21" ht="15.6" customHeight="1" x14ac:dyDescent="0.3">
      <c r="A1" s="75" t="s">
        <v>75</v>
      </c>
      <c r="B1" s="75"/>
      <c r="C1" s="75"/>
      <c r="D1" s="75"/>
      <c r="E1" s="75"/>
      <c r="F1" s="75"/>
      <c r="G1" s="75"/>
      <c r="H1" s="83" t="s">
        <v>76</v>
      </c>
      <c r="I1" s="83"/>
      <c r="J1" s="83"/>
      <c r="K1" s="83"/>
      <c r="L1" s="83"/>
      <c r="M1" s="83"/>
      <c r="N1" s="83"/>
      <c r="O1" s="83"/>
      <c r="P1" s="83"/>
      <c r="Q1" s="83"/>
      <c r="R1" s="83"/>
      <c r="S1" s="83"/>
    </row>
    <row r="2" spans="1:21" ht="30" customHeight="1" x14ac:dyDescent="0.3">
      <c r="A2" s="79" t="s">
        <v>473</v>
      </c>
      <c r="B2" s="79" t="s">
        <v>46</v>
      </c>
      <c r="C2" s="79" t="s">
        <v>80</v>
      </c>
      <c r="D2" s="79" t="s">
        <v>81</v>
      </c>
      <c r="E2" s="79" t="s">
        <v>82</v>
      </c>
      <c r="F2" s="79" t="s">
        <v>138</v>
      </c>
      <c r="G2" s="79" t="s">
        <v>52</v>
      </c>
      <c r="H2" s="77" t="s">
        <v>84</v>
      </c>
      <c r="I2" s="77"/>
      <c r="J2" s="79" t="s">
        <v>85</v>
      </c>
      <c r="K2" s="79"/>
      <c r="L2" s="77" t="s">
        <v>86</v>
      </c>
      <c r="M2" s="77"/>
      <c r="N2" s="79" t="s">
        <v>87</v>
      </c>
      <c r="O2" s="79"/>
      <c r="P2" s="77" t="s">
        <v>386</v>
      </c>
      <c r="Q2" s="77"/>
      <c r="R2" s="79" t="s">
        <v>89</v>
      </c>
      <c r="S2" s="79"/>
      <c r="T2" s="77" t="s">
        <v>90</v>
      </c>
      <c r="U2" s="77"/>
    </row>
    <row r="3" spans="1:21" x14ac:dyDescent="0.3">
      <c r="A3" s="79"/>
      <c r="B3" s="79"/>
      <c r="C3" s="79"/>
      <c r="D3" s="79"/>
      <c r="E3" s="79"/>
      <c r="F3" s="79"/>
      <c r="G3" s="79"/>
      <c r="H3" s="12" t="s">
        <v>91</v>
      </c>
      <c r="I3" s="12" t="s">
        <v>46</v>
      </c>
      <c r="J3" s="9" t="s">
        <v>91</v>
      </c>
      <c r="K3" s="9" t="s">
        <v>46</v>
      </c>
      <c r="L3" s="12" t="s">
        <v>91</v>
      </c>
      <c r="M3" s="12" t="s">
        <v>46</v>
      </c>
      <c r="N3" s="9" t="s">
        <v>91</v>
      </c>
      <c r="O3" s="9" t="s">
        <v>46</v>
      </c>
      <c r="P3" s="12" t="s">
        <v>91</v>
      </c>
      <c r="Q3" s="12" t="s">
        <v>46</v>
      </c>
      <c r="R3" s="9" t="s">
        <v>91</v>
      </c>
      <c r="S3" s="9" t="s">
        <v>46</v>
      </c>
      <c r="T3" s="12" t="s">
        <v>91</v>
      </c>
      <c r="U3" s="12" t="s">
        <v>46</v>
      </c>
    </row>
    <row r="4" spans="1:21" ht="43.2" x14ac:dyDescent="0.3">
      <c r="A4" s="7" t="s">
        <v>474</v>
      </c>
      <c r="B4" s="25" t="s">
        <v>475</v>
      </c>
      <c r="C4" s="7">
        <v>40000</v>
      </c>
      <c r="D4" s="22" t="s">
        <v>476</v>
      </c>
      <c r="E4" s="22" t="s">
        <v>477</v>
      </c>
      <c r="F4" s="24" t="s">
        <v>478</v>
      </c>
      <c r="G4" s="25" t="s">
        <v>479</v>
      </c>
      <c r="H4" s="2">
        <v>0</v>
      </c>
      <c r="I4" s="25"/>
      <c r="J4" s="2">
        <v>0</v>
      </c>
      <c r="K4" s="25"/>
      <c r="L4" s="2">
        <v>0</v>
      </c>
      <c r="M4" s="25"/>
      <c r="N4" s="2"/>
      <c r="O4" s="25" t="s">
        <v>480</v>
      </c>
      <c r="P4" s="2">
        <v>0</v>
      </c>
      <c r="Q4" s="25"/>
      <c r="R4" s="2"/>
      <c r="S4" s="25"/>
    </row>
    <row r="5" spans="1:21" ht="57.6" x14ac:dyDescent="0.3">
      <c r="A5" s="7" t="s">
        <v>481</v>
      </c>
      <c r="B5" s="25" t="s">
        <v>482</v>
      </c>
      <c r="C5" s="7">
        <v>50</v>
      </c>
      <c r="D5" s="22" t="s">
        <v>422</v>
      </c>
      <c r="E5" s="22" t="s">
        <v>483</v>
      </c>
      <c r="F5" s="24" t="s">
        <v>484</v>
      </c>
      <c r="G5" s="25" t="s">
        <v>485</v>
      </c>
      <c r="H5" s="2">
        <v>0</v>
      </c>
      <c r="I5" s="25"/>
      <c r="J5" s="29">
        <v>0</v>
      </c>
      <c r="K5" s="25"/>
      <c r="L5" s="29">
        <v>0</v>
      </c>
      <c r="M5" s="25"/>
      <c r="N5" s="2">
        <v>0</v>
      </c>
      <c r="O5" s="25"/>
      <c r="P5" s="29"/>
      <c r="Q5" s="25"/>
      <c r="R5" s="14"/>
      <c r="S5" s="25"/>
    </row>
    <row r="6" spans="1:21" ht="57.6" x14ac:dyDescent="0.3">
      <c r="A6" s="7" t="s">
        <v>486</v>
      </c>
      <c r="B6" s="25" t="s">
        <v>487</v>
      </c>
      <c r="C6" s="7">
        <v>4</v>
      </c>
      <c r="D6" s="22" t="s">
        <v>422</v>
      </c>
      <c r="E6" s="22" t="s">
        <v>483</v>
      </c>
      <c r="F6" s="24" t="s">
        <v>488</v>
      </c>
      <c r="G6" s="26" t="s">
        <v>479</v>
      </c>
      <c r="H6" s="2">
        <v>0</v>
      </c>
      <c r="I6" s="25"/>
      <c r="J6" s="29">
        <v>0</v>
      </c>
      <c r="K6" s="25" t="s">
        <v>489</v>
      </c>
      <c r="L6" s="29">
        <v>1</v>
      </c>
      <c r="M6" s="25"/>
      <c r="N6" s="29">
        <v>1</v>
      </c>
      <c r="O6" s="25" t="s">
        <v>490</v>
      </c>
      <c r="P6" s="29">
        <v>2</v>
      </c>
      <c r="Q6" s="25" t="s">
        <v>491</v>
      </c>
      <c r="R6" s="2">
        <v>2</v>
      </c>
      <c r="S6" s="27" t="s">
        <v>492</v>
      </c>
      <c r="T6" s="21">
        <f>R6</f>
        <v>2</v>
      </c>
      <c r="U6" s="21" t="str">
        <f>S6</f>
        <v>Sand eel and potting MScs completed in September</v>
      </c>
    </row>
    <row r="7" spans="1:21" ht="28.8" x14ac:dyDescent="0.3">
      <c r="A7" s="7" t="s">
        <v>493</v>
      </c>
      <c r="B7" s="25" t="s">
        <v>494</v>
      </c>
      <c r="C7" s="7">
        <v>1</v>
      </c>
      <c r="D7" s="22" t="s">
        <v>495</v>
      </c>
      <c r="E7" s="22" t="s">
        <v>275</v>
      </c>
      <c r="F7" s="24" t="s">
        <v>496</v>
      </c>
      <c r="G7" s="26" t="s">
        <v>283</v>
      </c>
      <c r="H7" s="2">
        <v>0</v>
      </c>
      <c r="I7" s="25"/>
      <c r="J7" s="2">
        <v>0</v>
      </c>
      <c r="K7" s="25"/>
      <c r="L7" s="29">
        <v>0</v>
      </c>
      <c r="M7" s="25"/>
      <c r="N7" s="2">
        <v>0</v>
      </c>
      <c r="O7" s="27"/>
      <c r="P7" s="2">
        <v>1</v>
      </c>
      <c r="Q7" s="27" t="s">
        <v>497</v>
      </c>
      <c r="R7" s="2"/>
      <c r="S7" s="27"/>
      <c r="T7"/>
      <c r="U7" s="21"/>
    </row>
    <row r="8" spans="1:21" x14ac:dyDescent="0.3">
      <c r="A8" s="7" t="s">
        <v>498</v>
      </c>
      <c r="B8" s="66" t="s">
        <v>499</v>
      </c>
      <c r="C8" s="7">
        <v>1</v>
      </c>
      <c r="D8" s="22" t="s">
        <v>500</v>
      </c>
      <c r="E8" s="22" t="s">
        <v>110</v>
      </c>
      <c r="F8" s="24" t="s">
        <v>501</v>
      </c>
      <c r="G8" s="26" t="s">
        <v>502</v>
      </c>
      <c r="H8" s="2">
        <v>0</v>
      </c>
      <c r="J8" s="2">
        <v>0</v>
      </c>
      <c r="L8" s="7">
        <v>1</v>
      </c>
      <c r="N8" s="2">
        <v>1</v>
      </c>
      <c r="O8" s="25" t="s">
        <v>499</v>
      </c>
    </row>
    <row r="9" spans="1:21" x14ac:dyDescent="0.3">
      <c r="A9" s="7" t="s">
        <v>503</v>
      </c>
      <c r="B9" s="66" t="s">
        <v>504</v>
      </c>
      <c r="C9" s="7">
        <v>2500</v>
      </c>
      <c r="D9" s="22" t="s">
        <v>505</v>
      </c>
      <c r="E9" s="22" t="s">
        <v>237</v>
      </c>
      <c r="F9" s="24" t="s">
        <v>506</v>
      </c>
      <c r="G9" s="26" t="s">
        <v>502</v>
      </c>
      <c r="H9" s="2">
        <v>0</v>
      </c>
      <c r="J9" s="2">
        <v>0</v>
      </c>
      <c r="L9" s="29">
        <v>0</v>
      </c>
      <c r="N9" s="2">
        <v>2500</v>
      </c>
      <c r="O9" t="s">
        <v>504</v>
      </c>
    </row>
    <row r="10" spans="1:21" ht="158.4" x14ac:dyDescent="0.3">
      <c r="A10" s="7" t="s">
        <v>507</v>
      </c>
      <c r="B10" s="25" t="s">
        <v>508</v>
      </c>
      <c r="C10" s="2">
        <v>1</v>
      </c>
      <c r="D10" s="22" t="s">
        <v>500</v>
      </c>
      <c r="E10" t="s">
        <v>110</v>
      </c>
      <c r="F10" s="24" t="s">
        <v>509</v>
      </c>
      <c r="H10" s="2">
        <v>0</v>
      </c>
      <c r="J10" s="2">
        <v>0</v>
      </c>
      <c r="L10" s="29">
        <v>0</v>
      </c>
      <c r="N10" s="7">
        <v>3</v>
      </c>
      <c r="O10" s="21" t="s">
        <v>510</v>
      </c>
      <c r="R10">
        <v>1</v>
      </c>
      <c r="S10" t="s">
        <v>511</v>
      </c>
    </row>
    <row r="11" spans="1:21" ht="50.1" customHeight="1" x14ac:dyDescent="0.3">
      <c r="A11" s="7" t="s">
        <v>512</v>
      </c>
      <c r="B11" s="25" t="s">
        <v>513</v>
      </c>
      <c r="C11" s="2"/>
      <c r="D11" s="22" t="s">
        <v>514</v>
      </c>
      <c r="E11" s="22" t="s">
        <v>110</v>
      </c>
      <c r="F11" s="24" t="s">
        <v>515</v>
      </c>
      <c r="G11" s="24" t="s">
        <v>516</v>
      </c>
      <c r="H11" s="2">
        <v>0</v>
      </c>
      <c r="J11" s="2">
        <v>0</v>
      </c>
      <c r="L11" s="29">
        <v>0</v>
      </c>
      <c r="R11">
        <v>2</v>
      </c>
      <c r="S11" t="s">
        <v>517</v>
      </c>
    </row>
    <row r="12" spans="1:21" ht="201" customHeight="1" x14ac:dyDescent="0.3">
      <c r="A12" s="7" t="s">
        <v>518</v>
      </c>
      <c r="B12" s="25" t="s">
        <v>519</v>
      </c>
      <c r="C12" s="2">
        <v>30</v>
      </c>
      <c r="D12" s="22" t="s">
        <v>256</v>
      </c>
      <c r="E12" s="22" t="s">
        <v>237</v>
      </c>
      <c r="F12" s="24" t="s">
        <v>520</v>
      </c>
      <c r="G12" s="24" t="s">
        <v>516</v>
      </c>
      <c r="H12" s="2">
        <v>0</v>
      </c>
      <c r="J12" s="2">
        <v>0</v>
      </c>
      <c r="L12" s="29">
        <v>0</v>
      </c>
      <c r="N12" s="7">
        <f>40+30+10</f>
        <v>80</v>
      </c>
      <c r="O12" s="21" t="s">
        <v>521</v>
      </c>
      <c r="R12">
        <f>100+1000+270+1400</f>
        <v>2770</v>
      </c>
      <c r="S12" s="21" t="s">
        <v>522</v>
      </c>
    </row>
    <row r="13" spans="1:21" ht="28.8" x14ac:dyDescent="0.3">
      <c r="A13" s="7" t="s">
        <v>523</v>
      </c>
      <c r="B13" s="25" t="s">
        <v>524</v>
      </c>
      <c r="C13" s="2">
        <v>1</v>
      </c>
      <c r="D13" s="24" t="s">
        <v>525</v>
      </c>
      <c r="E13" s="22" t="s">
        <v>526</v>
      </c>
      <c r="F13" s="24" t="s">
        <v>527</v>
      </c>
      <c r="G13" s="24" t="s">
        <v>516</v>
      </c>
      <c r="H13" s="2">
        <v>0</v>
      </c>
      <c r="J13" s="2">
        <v>0</v>
      </c>
      <c r="L13" s="29">
        <v>0</v>
      </c>
      <c r="N13" s="7">
        <v>1</v>
      </c>
      <c r="O13" s="24" t="s">
        <v>528</v>
      </c>
    </row>
    <row r="14" spans="1:21" ht="28.8" x14ac:dyDescent="0.3">
      <c r="A14" s="7" t="s">
        <v>529</v>
      </c>
      <c r="B14" s="25" t="s">
        <v>530</v>
      </c>
      <c r="C14" s="2">
        <v>4</v>
      </c>
      <c r="D14" s="24" t="s">
        <v>531</v>
      </c>
      <c r="E14" s="22" t="s">
        <v>532</v>
      </c>
      <c r="F14" s="24" t="s">
        <v>533</v>
      </c>
      <c r="H14" s="2">
        <v>0</v>
      </c>
      <c r="J14" s="2">
        <v>0</v>
      </c>
      <c r="L14" s="29">
        <v>0</v>
      </c>
      <c r="N14" s="7">
        <v>4</v>
      </c>
      <c r="O14" s="24" t="s">
        <v>533</v>
      </c>
    </row>
    <row r="15" spans="1:21" x14ac:dyDescent="0.3">
      <c r="A15" s="7" t="s">
        <v>534</v>
      </c>
      <c r="B15" s="6" t="s">
        <v>535</v>
      </c>
      <c r="D15" s="22" t="s">
        <v>536</v>
      </c>
      <c r="E15" s="22" t="s">
        <v>423</v>
      </c>
      <c r="F15" s="24" t="s">
        <v>537</v>
      </c>
      <c r="G15" s="26" t="s">
        <v>538</v>
      </c>
      <c r="H15" s="2">
        <v>0</v>
      </c>
      <c r="J15" s="2">
        <v>0</v>
      </c>
      <c r="L15" s="29">
        <v>0</v>
      </c>
      <c r="N15" s="7" t="s">
        <v>539</v>
      </c>
      <c r="P15" t="s">
        <v>539</v>
      </c>
      <c r="R15" t="s">
        <v>539</v>
      </c>
    </row>
    <row r="16" spans="1:21" ht="46.35" customHeight="1" x14ac:dyDescent="0.3">
      <c r="A16" s="7" t="s">
        <v>540</v>
      </c>
      <c r="B16" s="6" t="s">
        <v>541</v>
      </c>
      <c r="C16" s="7">
        <v>40</v>
      </c>
      <c r="D16" s="22" t="s">
        <v>256</v>
      </c>
      <c r="E16" s="22" t="s">
        <v>237</v>
      </c>
      <c r="F16" s="24" t="s">
        <v>542</v>
      </c>
      <c r="G16" s="26" t="s">
        <v>543</v>
      </c>
      <c r="H16" s="2">
        <v>0</v>
      </c>
      <c r="J16" s="2">
        <v>0</v>
      </c>
      <c r="L16" s="29">
        <v>0</v>
      </c>
      <c r="O16" s="21"/>
    </row>
    <row r="17" spans="1:26" ht="57.6" x14ac:dyDescent="0.3">
      <c r="A17" s="6" t="s">
        <v>544</v>
      </c>
      <c r="B17" s="66" t="s">
        <v>545</v>
      </c>
      <c r="C17" s="7">
        <v>1</v>
      </c>
      <c r="D17" t="s">
        <v>500</v>
      </c>
      <c r="E17" s="22" t="s">
        <v>110</v>
      </c>
      <c r="R17">
        <v>1</v>
      </c>
      <c r="S17" s="21" t="s">
        <v>546</v>
      </c>
    </row>
    <row r="18" spans="1:26" ht="76.349999999999994" customHeight="1" x14ac:dyDescent="0.3">
      <c r="A18" s="7" t="s">
        <v>547</v>
      </c>
      <c r="B18" s="6" t="s">
        <v>548</v>
      </c>
      <c r="C18" s="7">
        <v>1</v>
      </c>
      <c r="D18" t="s">
        <v>500</v>
      </c>
      <c r="E18" s="22" t="s">
        <v>110</v>
      </c>
      <c r="R18">
        <v>1</v>
      </c>
      <c r="S18" s="21" t="s">
        <v>549</v>
      </c>
    </row>
    <row r="19" spans="1:26" ht="72" x14ac:dyDescent="0.3">
      <c r="A19" s="7" t="s">
        <v>550</v>
      </c>
      <c r="B19" s="6" t="s">
        <v>551</v>
      </c>
      <c r="C19" s="7">
        <v>270</v>
      </c>
      <c r="D19" s="22" t="s">
        <v>256</v>
      </c>
      <c r="E19" s="22" t="s">
        <v>237</v>
      </c>
      <c r="S19" s="21" t="s">
        <v>552</v>
      </c>
    </row>
    <row r="20" spans="1:26" ht="153.9" customHeight="1" x14ac:dyDescent="0.3">
      <c r="A20" s="7" t="s">
        <v>553</v>
      </c>
      <c r="B20" s="6" t="s">
        <v>554</v>
      </c>
      <c r="C20" s="7">
        <v>160</v>
      </c>
      <c r="D20" s="22" t="s">
        <v>256</v>
      </c>
      <c r="E20" t="s">
        <v>237</v>
      </c>
      <c r="R20">
        <v>160</v>
      </c>
      <c r="S20" s="21" t="s">
        <v>555</v>
      </c>
      <c r="Z20" t="s">
        <v>556</v>
      </c>
    </row>
  </sheetData>
  <mergeCells count="16">
    <mergeCell ref="T2:U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honeticPr fontId="14"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tabSelected="1" zoomScaleNormal="100" workbookViewId="0">
      <pane ySplit="3" topLeftCell="A4" activePane="bottomLeft" state="frozen"/>
      <selection pane="bottomLeft" activeCell="R4" sqref="R4"/>
    </sheetView>
    <sheetView tabSelected="1" workbookViewId="1">
      <selection activeCell="R4" sqref="R4"/>
    </sheetView>
  </sheetViews>
  <sheetFormatPr defaultRowHeight="14.4" x14ac:dyDescent="0.3"/>
  <cols>
    <col min="1" max="1" width="11.5546875" customWidth="1"/>
    <col min="7" max="7" width="0" hidden="1" customWidth="1"/>
    <col min="8" max="8" width="8" bestFit="1" customWidth="1"/>
    <col min="9" max="9" width="9.44140625" hidden="1" customWidth="1"/>
    <col min="10" max="10" width="10" bestFit="1" customWidth="1"/>
    <col min="11" max="11" width="10" hidden="1" customWidth="1"/>
    <col min="12" max="12" width="11.5546875" style="33" customWidth="1"/>
    <col min="13" max="13" width="9.5546875" hidden="1" customWidth="1"/>
    <col min="14" max="14" width="10.5546875" hidden="1" customWidth="1"/>
    <col min="15" max="15" width="10.44140625" style="33" hidden="1" customWidth="1"/>
    <col min="17" max="17" width="8.44140625" style="6" bestFit="1" customWidth="1"/>
    <col min="18" max="18" width="11.109375" customWidth="1"/>
    <col min="19" max="19" width="11.44140625" customWidth="1"/>
    <col min="20" max="20" width="11.109375" customWidth="1"/>
    <col min="21" max="21" width="1.5546875" customWidth="1"/>
    <col min="25" max="25" width="1.44140625" customWidth="1"/>
    <col min="28" max="28" width="13.5546875" style="7" customWidth="1"/>
    <col min="39" max="39" width="10.5546875" customWidth="1"/>
  </cols>
  <sheetData>
    <row r="1" spans="1:33" x14ac:dyDescent="0.3">
      <c r="A1" s="88" t="s">
        <v>557</v>
      </c>
      <c r="B1" s="88"/>
      <c r="C1" s="88"/>
      <c r="E1" s="88" t="s">
        <v>558</v>
      </c>
      <c r="F1" s="88"/>
      <c r="G1" s="88"/>
      <c r="H1" s="88"/>
      <c r="I1" s="88"/>
      <c r="J1" s="88"/>
      <c r="K1" s="88"/>
      <c r="L1" s="88"/>
      <c r="M1" s="88"/>
      <c r="N1" s="88"/>
      <c r="O1" s="88"/>
      <c r="Q1" s="15"/>
      <c r="R1" s="91" t="s">
        <v>559</v>
      </c>
      <c r="S1" s="91"/>
      <c r="T1" s="91"/>
      <c r="U1" s="91"/>
      <c r="V1" s="91"/>
      <c r="W1" s="91"/>
      <c r="X1" s="91"/>
      <c r="Y1" s="91"/>
      <c r="Z1" s="91"/>
      <c r="AA1" s="91"/>
      <c r="AB1" s="91"/>
      <c r="AC1" s="91"/>
    </row>
    <row r="2" spans="1:33" x14ac:dyDescent="0.3">
      <c r="A2" s="88"/>
      <c r="B2" s="88"/>
      <c r="C2" s="88"/>
      <c r="E2" s="88"/>
      <c r="F2" s="88"/>
      <c r="G2" s="88"/>
      <c r="H2" s="88"/>
      <c r="I2" s="88"/>
      <c r="J2" s="88"/>
      <c r="K2" s="88"/>
      <c r="L2" s="88"/>
      <c r="M2" s="88"/>
      <c r="N2" s="88"/>
      <c r="O2" s="88"/>
      <c r="Q2" s="15"/>
      <c r="R2" s="89" t="s">
        <v>560</v>
      </c>
      <c r="S2" s="89"/>
      <c r="T2" s="89"/>
      <c r="U2" s="15"/>
      <c r="V2" s="89" t="s">
        <v>561</v>
      </c>
      <c r="W2" s="89"/>
      <c r="X2" s="89"/>
      <c r="Y2" s="15"/>
      <c r="Z2" s="90" t="s">
        <v>562</v>
      </c>
      <c r="AA2" s="90"/>
      <c r="AB2" s="90"/>
      <c r="AC2" s="90"/>
    </row>
    <row r="3" spans="1:33" ht="41.4" x14ac:dyDescent="0.3">
      <c r="A3" s="8" t="s">
        <v>563</v>
      </c>
      <c r="B3" s="8" t="s">
        <v>564</v>
      </c>
      <c r="C3" s="8" t="s">
        <v>565</v>
      </c>
      <c r="E3" s="8" t="s">
        <v>473</v>
      </c>
      <c r="F3" s="8" t="s">
        <v>566</v>
      </c>
      <c r="G3" s="8" t="s">
        <v>567</v>
      </c>
      <c r="H3" s="8" t="s">
        <v>568</v>
      </c>
      <c r="I3" s="8" t="s">
        <v>569</v>
      </c>
      <c r="J3" s="8" t="s">
        <v>570</v>
      </c>
      <c r="K3" s="8" t="s">
        <v>571</v>
      </c>
      <c r="L3" s="32" t="s">
        <v>572</v>
      </c>
      <c r="M3" s="8" t="s">
        <v>569</v>
      </c>
      <c r="N3" s="8" t="s">
        <v>571</v>
      </c>
      <c r="O3" s="32" t="s">
        <v>573</v>
      </c>
      <c r="Q3" s="56" t="s">
        <v>82</v>
      </c>
      <c r="R3" s="57" t="s">
        <v>568</v>
      </c>
      <c r="S3" s="57" t="s">
        <v>570</v>
      </c>
      <c r="T3" s="57" t="s">
        <v>571</v>
      </c>
      <c r="U3" s="59"/>
      <c r="V3" s="53" t="s">
        <v>568</v>
      </c>
      <c r="W3" s="53" t="s">
        <v>570</v>
      </c>
      <c r="X3" s="53" t="s">
        <v>571</v>
      </c>
      <c r="Y3" s="15"/>
      <c r="Z3" s="58" t="s">
        <v>574</v>
      </c>
      <c r="AA3" s="55" t="s">
        <v>575</v>
      </c>
      <c r="AB3" s="32" t="s">
        <v>576</v>
      </c>
      <c r="AC3" s="63" t="s">
        <v>577</v>
      </c>
      <c r="AE3" s="63">
        <v>2022</v>
      </c>
      <c r="AF3" s="32" t="s">
        <v>578</v>
      </c>
      <c r="AG3" s="32" t="s">
        <v>579</v>
      </c>
    </row>
    <row r="4" spans="1:33" x14ac:dyDescent="0.3">
      <c r="A4" t="s">
        <v>92</v>
      </c>
      <c r="B4" s="7">
        <f>'Output 1'!A3</f>
        <v>4</v>
      </c>
      <c r="C4" s="7">
        <f>4+B4</f>
        <v>8</v>
      </c>
      <c r="E4" t="str">
        <f>'Output 1'!B4</f>
        <v>O.1</v>
      </c>
      <c r="F4" t="str">
        <f>'Output 1'!D4</f>
        <v>O.1.1</v>
      </c>
      <c r="G4" s="4">
        <f>'Output 1'!$K$4/'Output 1'!$F$4</f>
        <v>0.2</v>
      </c>
      <c r="H4" s="4">
        <f>'Output 1'!M$4/'Output 1'!$F$4</f>
        <v>0.2</v>
      </c>
      <c r="I4" s="4">
        <f>('Output 1'!O$4)/'Output 1'!$F$4</f>
        <v>0.5</v>
      </c>
      <c r="J4" s="4">
        <f>('Output 1'!Q$4)/'Output 1'!$F$4</f>
        <v>0.5</v>
      </c>
      <c r="K4" s="4">
        <f>('Output 1'!U$4)/'Output 1'!$F$4</f>
        <v>0.14000000000000001</v>
      </c>
      <c r="L4" s="34">
        <f>H4+J4</f>
        <v>0.7</v>
      </c>
      <c r="M4" s="4">
        <f>('Output 1'!S$4)/'Output 1'!$F$4</f>
        <v>0.2</v>
      </c>
      <c r="N4" s="4">
        <f>('Output 1'!U$4)/'Output 1'!$F$4</f>
        <v>0.14000000000000001</v>
      </c>
      <c r="O4" s="34">
        <f>L4+N4</f>
        <v>0.84</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Outputs'!$E$4:$E$495,Analysis!Q4,'Unplanned Outputs'!$J$4:$J$495)</f>
        <v>0</v>
      </c>
      <c r="W4" s="5">
        <f>SUMIF('Unplanned Outputs'!$E$4:$E$495,Analysis!$Q4,'Unplanned Outputs'!$N$4:$N$495)</f>
        <v>0</v>
      </c>
      <c r="X4" s="5">
        <f>SUMIF('Unplanned Outputs'!$E$4:$E$495,Analysis!$Q4,'Unplanned Outputs'!$R$4:$R$495)</f>
        <v>0</v>
      </c>
      <c r="Y4" s="15"/>
      <c r="Z4" s="38">
        <f t="shared" ref="Z4:Z35" ca="1" si="0">SUM(R4:T4)</f>
        <v>0</v>
      </c>
      <c r="AA4" s="38">
        <f t="shared" ref="AA4:AA35" si="1">SUM(V4:X4)</f>
        <v>0</v>
      </c>
      <c r="AB4" s="54">
        <f t="shared" ref="AB4:AB35" ca="1" si="2">AA4+Z4</f>
        <v>0</v>
      </c>
      <c r="AC4" s="64">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c r="AE4" s="5">
        <f ca="1">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
+SUMIF(INDIRECT("'Output 7'!$H$4:$H$"&amp;$C$10),Analysis!Q4,INDIRECT("'Output 7'!$w$4:$w$"&amp;$C$10))
+SUMIF(INDIRECT("'Output 8'!$H$4:$H$"&amp;$C$11),Analysis!Q4,INDIRECT("'Output 8'!$w$4:$w$"&amp;$C$11))
+SUMIF(INDIRECT("'Output 9'!$H$4:$H$"&amp;$C$12),Analysis!Q4,INDIRECT("'Output 9'!$w$4:$w$"&amp;$C$12))
+SUMIF(INDIRECT("'Output 10'!$H$4:$H$"&amp;$C$13),Analysis!Q4,INDIRECT("'Output 10'!$w$4:$w$"&amp;$C$13))</f>
        <v>0</v>
      </c>
      <c r="AG4">
        <f>SUMIF('Unplanned Outputs'!$E$4:$E$493,Analysis!Q4,'Unplanned Outputs'!$T$4:$T$493)</f>
        <v>0</v>
      </c>
    </row>
    <row r="5" spans="1:33" x14ac:dyDescent="0.3">
      <c r="A5" t="s">
        <v>161</v>
      </c>
      <c r="B5" s="7">
        <f>'Output 2'!A3</f>
        <v>1</v>
      </c>
      <c r="C5" s="7">
        <f t="shared" ref="C5:C13" si="3">4+B5</f>
        <v>5</v>
      </c>
      <c r="F5" t="str">
        <f>'Output 1'!D5</f>
        <v>O.1.2</v>
      </c>
      <c r="G5" s="4">
        <f>'Output 1'!K$5/'Output 1'!$F$5</f>
        <v>0</v>
      </c>
      <c r="H5" s="4">
        <f>'Output 1'!M$5/'Output 1'!$F$5</f>
        <v>0</v>
      </c>
      <c r="I5" s="4">
        <f>('Output 1'!O$5)/'Output 1'!$F$5</f>
        <v>0</v>
      </c>
      <c r="J5" s="4">
        <f>('Output 1'!Q$5)/'Output 1'!$F$5</f>
        <v>1</v>
      </c>
      <c r="K5" s="4">
        <f>('Output 1'!U$4)/'Output 1'!$F$4</f>
        <v>0.14000000000000001</v>
      </c>
      <c r="L5" s="34">
        <f t="shared" ref="L5" si="4">H5+J5</f>
        <v>1</v>
      </c>
      <c r="M5" s="4">
        <f>('Output 1'!S$5)/'Output 1'!$F$5</f>
        <v>7</v>
      </c>
      <c r="N5" s="4">
        <f>('Output 1'!U$5)/'Output 1'!$F$5</f>
        <v>1</v>
      </c>
      <c r="O5" s="34">
        <f t="shared" ref="O5" si="5">L5+N5</f>
        <v>2</v>
      </c>
      <c r="Q5" s="31" t="s">
        <v>119</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650</v>
      </c>
      <c r="U5" s="31"/>
      <c r="V5" s="5">
        <f>SUMIF('Unplanned Outputs'!$E$4:$E$495,Analysis!Q5,'Unplanned Outputs'!$J$4:$J$495)</f>
        <v>0</v>
      </c>
      <c r="W5" s="5">
        <f>SUMIF('Unplanned Outputs'!$E$4:$E$495,Analysis!$Q5,'Unplanned Outputs'!$N$4:$N$495)</f>
        <v>0</v>
      </c>
      <c r="X5" s="5">
        <f>SUMIF('Unplanned Outputs'!$E$4:$E$495,Analysis!$Q5,'Unplanned Outputs'!$R$4:$R$495)</f>
        <v>0</v>
      </c>
      <c r="Y5" s="15"/>
      <c r="Z5" s="38">
        <f t="shared" ca="1" si="0"/>
        <v>650</v>
      </c>
      <c r="AA5" s="38">
        <f t="shared" si="1"/>
        <v>0</v>
      </c>
      <c r="AB5" s="54">
        <f t="shared" ca="1" si="2"/>
        <v>650</v>
      </c>
      <c r="AC5" s="64">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900</v>
      </c>
      <c r="AE5" s="5">
        <f t="shared" ref="AE5:AE68" ca="1" si="6">AF5+AG5</f>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
+SUMIF(INDIRECT("'Output 7'!$H$4:$H$"&amp;$C$10),Analysis!Q5,INDIRECT("'Output 7'!$w$4:$w$"&amp;$C$10))
+SUMIF(INDIRECT("'Output 8'!$H$4:$H$"&amp;$C$11),Analysis!Q5,INDIRECT("'Output 8'!$w$4:$w$"&amp;$C$11))
+SUMIF(INDIRECT("'Output 9'!$H$4:$H$"&amp;$C$12),Analysis!Q5,INDIRECT("'Output 9'!$w$4:$w$"&amp;$C$12))
+SUMIF(INDIRECT("'Output 10'!$H$4:$H$"&amp;$C$13),Analysis!Q5,INDIRECT("'Output 10'!$w$4:$w$"&amp;$C$13))</f>
        <v>0</v>
      </c>
      <c r="AG5">
        <f>SUMIF('Unplanned Outputs'!$E$4:$E$493,Analysis!Q5,'Unplanned Outputs'!$T$4:$T$493)</f>
        <v>0</v>
      </c>
    </row>
    <row r="6" spans="1:33" x14ac:dyDescent="0.3">
      <c r="A6" t="s">
        <v>183</v>
      </c>
      <c r="B6" s="7">
        <f>'Output 3'!A3</f>
        <v>3</v>
      </c>
      <c r="C6" s="7">
        <f t="shared" si="3"/>
        <v>7</v>
      </c>
      <c r="F6" t="str">
        <f>'Output 1'!D6</f>
        <v>O.1.3</v>
      </c>
      <c r="G6" s="4">
        <f>'Output 1'!K$6/'Output 1'!$F$6</f>
        <v>0</v>
      </c>
      <c r="H6" s="4">
        <f>'Output 1'!M$6/'Output 1'!$F$6</f>
        <v>0</v>
      </c>
      <c r="I6" s="4">
        <f>('Output 1'!O$6)/'Output 1'!$F$6</f>
        <v>0</v>
      </c>
      <c r="J6" s="4">
        <f>('Output 1'!Q$6)/'Output 1'!$F$6</f>
        <v>0</v>
      </c>
      <c r="K6" s="4">
        <f>('Output 1'!U$4)/'Output 1'!$F$4</f>
        <v>0.14000000000000001</v>
      </c>
      <c r="L6" s="34">
        <f>H$6+J$6</f>
        <v>0</v>
      </c>
      <c r="M6" s="4">
        <f>('Output 1'!S$6)/'Output 1'!$F$6</f>
        <v>0</v>
      </c>
      <c r="N6" s="4">
        <f>('Output 1'!U$6)/'Output 1'!$F$6</f>
        <v>0.72222222222222221</v>
      </c>
      <c r="O6" s="34">
        <f>L$6+N$6</f>
        <v>0.72222222222222221</v>
      </c>
      <c r="Q6" s="31" t="s">
        <v>580</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Outputs'!$E$4:$E$495,Analysis!Q6,'Unplanned Outputs'!$J$4:$J$495)</f>
        <v>0</v>
      </c>
      <c r="W6" s="5">
        <f>SUMIF('Unplanned Outputs'!$E$4:$E$495,Analysis!$Q6,'Unplanned Outputs'!$N$4:$N$495)</f>
        <v>0</v>
      </c>
      <c r="X6" s="5">
        <f>SUMIF('Unplanned Outputs'!$E$4:$E$495,Analysis!$Q6,'Unplanned Outputs'!$R$4:$R$495)</f>
        <v>0</v>
      </c>
      <c r="Y6" s="15"/>
      <c r="Z6" s="38">
        <f t="shared" ca="1" si="0"/>
        <v>0</v>
      </c>
      <c r="AA6" s="38">
        <f t="shared" si="1"/>
        <v>0</v>
      </c>
      <c r="AB6" s="54">
        <f t="shared" ca="1" si="2"/>
        <v>0</v>
      </c>
      <c r="AC6" s="64">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c r="AE6" s="5">
        <f t="shared" ca="1" si="6"/>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
+SUMIF(INDIRECT("'Output 7'!$H$4:$H$"&amp;$C$10),Analysis!Q6,INDIRECT("'Output 7'!$w$4:$w$"&amp;$C$10))
+SUMIF(INDIRECT("'Output 8'!$H$4:$H$"&amp;$C$11),Analysis!Q6,INDIRECT("'Output 8'!$w$4:$w$"&amp;$C$11))
+SUMIF(INDIRECT("'Output 9'!$H$4:$H$"&amp;$C$12),Analysis!Q6,INDIRECT("'Output 9'!$w$4:$w$"&amp;$C$12))
+SUMIF(INDIRECT("'Output 10'!$H$4:$H$"&amp;$C$13),Analysis!Q6,INDIRECT("'Output 10'!$w$4:$w$"&amp;$C$13))</f>
        <v>0</v>
      </c>
      <c r="AG6">
        <f>SUMIF('Unplanned Outputs'!$E$4:$E$493,Analysis!Q6,'Unplanned Outputs'!$T$4:$T$493)</f>
        <v>0</v>
      </c>
    </row>
    <row r="7" spans="1:33" x14ac:dyDescent="0.3">
      <c r="A7" t="s">
        <v>231</v>
      </c>
      <c r="B7" s="7">
        <f>'Output 4'!A3</f>
        <v>3</v>
      </c>
      <c r="C7" s="7">
        <f t="shared" si="3"/>
        <v>7</v>
      </c>
      <c r="F7" t="str">
        <f>'Output 1'!D7</f>
        <v>O.1.4</v>
      </c>
      <c r="G7" s="4">
        <f>'Output 1'!K$7/'Output 1'!$F$7</f>
        <v>0</v>
      </c>
      <c r="H7" s="4">
        <f>'Output 1'!M$7/'Output 1'!$F$7</f>
        <v>5</v>
      </c>
      <c r="I7" s="4">
        <f>('Output 1'!O$7)/'Output 1'!$F$7</f>
        <v>0</v>
      </c>
      <c r="J7" s="4">
        <f>('Output 1'!Q$7)/'Output 1'!$F$7</f>
        <v>0</v>
      </c>
      <c r="K7" s="4">
        <f>('Output 1'!U$4)/'Output 1'!$F$4</f>
        <v>0.14000000000000001</v>
      </c>
      <c r="L7" s="34">
        <f>H$7+J$7</f>
        <v>5</v>
      </c>
      <c r="M7" s="4">
        <f>('Output 1'!S$7)/'Output 1'!$F$7</f>
        <v>1</v>
      </c>
      <c r="N7" s="4">
        <f>('Output 1'!U$7)/'Output 1'!$F$7</f>
        <v>4</v>
      </c>
      <c r="O7" s="34">
        <f>L$7+N$7</f>
        <v>9</v>
      </c>
      <c r="Q7" s="31" t="s">
        <v>318</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Outputs'!$E$4:$E$495,Analysis!Q7,'Unplanned Outputs'!$J$4:$J$495)</f>
        <v>0</v>
      </c>
      <c r="W7" s="5">
        <f>SUMIF('Unplanned Outputs'!$E$4:$E$495,Analysis!$Q7,'Unplanned Outputs'!$N$4:$N$495)</f>
        <v>0</v>
      </c>
      <c r="X7" s="5">
        <f>SUMIF('Unplanned Outputs'!$E$4:$E$495,Analysis!$Q7,'Unplanned Outputs'!$R$4:$R$495)</f>
        <v>0</v>
      </c>
      <c r="Y7" s="15"/>
      <c r="Z7" s="38">
        <f t="shared" ca="1" si="0"/>
        <v>0</v>
      </c>
      <c r="AA7" s="38">
        <f t="shared" si="1"/>
        <v>0</v>
      </c>
      <c r="AB7" s="54">
        <f t="shared" ca="1" si="2"/>
        <v>0</v>
      </c>
      <c r="AC7" s="64">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c r="AE7" s="5">
        <f t="shared" ca="1" si="6"/>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
+SUMIF(INDIRECT("'Output 7'!$H$4:$H$"&amp;$C$10),Analysis!Q7,INDIRECT("'Output 7'!$w$4:$w$"&amp;$C$10))
+SUMIF(INDIRECT("'Output 8'!$H$4:$H$"&amp;$C$11),Analysis!Q7,INDIRECT("'Output 8'!$w$4:$w$"&amp;$C$11))
+SUMIF(INDIRECT("'Output 9'!$H$4:$H$"&amp;$C$12),Analysis!Q7,INDIRECT("'Output 9'!$w$4:$w$"&amp;$C$12))
+SUMIF(INDIRECT("'Output 10'!$H$4:$H$"&amp;$C$13),Analysis!Q7,INDIRECT("'Output 10'!$w$4:$w$"&amp;$C$13))</f>
        <v>0</v>
      </c>
      <c r="AG7">
        <f>SUMIF('Unplanned Outputs'!$E$4:$E$493,Analysis!Q7,'Unplanned Outputs'!$T$4:$T$493)</f>
        <v>0</v>
      </c>
    </row>
    <row r="8" spans="1:33" x14ac:dyDescent="0.3">
      <c r="A8" t="s">
        <v>270</v>
      </c>
      <c r="B8" s="7">
        <f>'Output 5'!A3</f>
        <v>3</v>
      </c>
      <c r="C8" s="7">
        <f t="shared" si="3"/>
        <v>7</v>
      </c>
      <c r="E8" t="str">
        <f>'Output 2'!$B$4</f>
        <v>O.2</v>
      </c>
      <c r="F8" t="str">
        <f>'Output 2'!$D$4</f>
        <v>O.2.1</v>
      </c>
      <c r="G8" s="4">
        <f>'Output 2'!$K$4/'Output 2'!$F$4</f>
        <v>0</v>
      </c>
      <c r="H8" s="4">
        <f>'Output 2'!M$4/'Output 2'!$F$4</f>
        <v>0</v>
      </c>
      <c r="I8" s="4">
        <f>('Output 2'!O$4)/'Output 2'!$F$4</f>
        <v>1</v>
      </c>
      <c r="J8" s="4">
        <f>('Output 2'!Q$4)/'Output 2'!$F$4</f>
        <v>0</v>
      </c>
      <c r="K8" s="4">
        <f>('Output 1'!U$4)/'Output 1'!$F$4</f>
        <v>0.14000000000000001</v>
      </c>
      <c r="L8" s="34">
        <f>H8+J8</f>
        <v>0</v>
      </c>
      <c r="M8" s="4">
        <f>('Output 2'!S$4)/'Output 2'!$F$4</f>
        <v>1</v>
      </c>
      <c r="N8" s="4">
        <f>('Output 2'!U$4)/'Output 2'!$F$4</f>
        <v>2</v>
      </c>
      <c r="O8" s="34">
        <f>L8+N8</f>
        <v>2</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Outputs'!$E$4:$E$495,Analysis!Q8,'Unplanned Outputs'!$J$4:$J$495)</f>
        <v>0</v>
      </c>
      <c r="W8" s="5">
        <f>SUMIF('Unplanned Outputs'!$E$4:$E$495,Analysis!$Q8,'Unplanned Outputs'!$N$4:$N$495)</f>
        <v>0</v>
      </c>
      <c r="X8" s="5">
        <f>SUMIF('Unplanned Outputs'!$E$4:$E$495,Analysis!$Q8,'Unplanned Outputs'!$R$4:$R$495)</f>
        <v>0</v>
      </c>
      <c r="Y8" s="15"/>
      <c r="Z8" s="38">
        <f t="shared" ca="1" si="0"/>
        <v>0</v>
      </c>
      <c r="AA8" s="38">
        <f t="shared" si="1"/>
        <v>0</v>
      </c>
      <c r="AB8" s="54">
        <f t="shared" ca="1" si="2"/>
        <v>0</v>
      </c>
      <c r="AC8" s="64">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c r="AE8" s="5">
        <f t="shared" ca="1" si="6"/>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
+SUMIF(INDIRECT("'Output 7'!$H$4:$H$"&amp;$C$10),Analysis!Q8,INDIRECT("'Output 7'!$w$4:$w$"&amp;$C$10))
+SUMIF(INDIRECT("'Output 8'!$H$4:$H$"&amp;$C$11),Analysis!Q8,INDIRECT("'Output 8'!$w$4:$w$"&amp;$C$11))
+SUMIF(INDIRECT("'Output 9'!$H$4:$H$"&amp;$C$12),Analysis!Q8,INDIRECT("'Output 9'!$w$4:$w$"&amp;$C$12))
+SUMIF(INDIRECT("'Output 10'!$H$4:$H$"&amp;$C$13),Analysis!Q8,INDIRECT("'Output 10'!$w$4:$w$"&amp;$C$13))</f>
        <v>0</v>
      </c>
      <c r="AG8">
        <f>SUMIF('Unplanned Outputs'!$E$4:$E$493,Analysis!Q8,'Unplanned Outputs'!$T$4:$T$493)</f>
        <v>0</v>
      </c>
    </row>
    <row r="9" spans="1:33" x14ac:dyDescent="0.3">
      <c r="A9" t="s">
        <v>313</v>
      </c>
      <c r="B9" s="7">
        <f>'Output 6'!A3</f>
        <v>3</v>
      </c>
      <c r="C9" s="7">
        <f t="shared" si="3"/>
        <v>7</v>
      </c>
      <c r="F9">
        <f>'Output 2'!$D$5</f>
        <v>0</v>
      </c>
      <c r="G9" s="4" t="e">
        <f>'Output 2'!K$5/'Output 2'!$F$5</f>
        <v>#DIV/0!</v>
      </c>
      <c r="H9" s="4" t="e">
        <f>'Output 2'!M$5/'Output 2'!$F$5</f>
        <v>#DIV/0!</v>
      </c>
      <c r="I9" s="4" t="e">
        <f>('Output 2'!O$5)/'Output 2'!$F$5</f>
        <v>#DIV/0!</v>
      </c>
      <c r="J9" s="4" t="e">
        <f>('Output 2'!Q$5)/'Output 2'!$F$5</f>
        <v>#DIV/0!</v>
      </c>
      <c r="K9" s="4">
        <f>('Output 1'!U$4)/'Output 1'!$F$4</f>
        <v>0.14000000000000001</v>
      </c>
      <c r="L9" s="34" t="e">
        <f t="shared" ref="L9:L34" si="7">H9+J9</f>
        <v>#DIV/0!</v>
      </c>
      <c r="M9" s="4" t="e">
        <f>('Output 2'!S$5)/'Output 2'!$F$5</f>
        <v>#DIV/0!</v>
      </c>
      <c r="N9" s="4" t="e">
        <f>('Output 2'!U$5)/'Output 2'!$F$5</f>
        <v>#DIV/0!</v>
      </c>
      <c r="O9" s="34" t="e">
        <f t="shared" ref="O9:O25" si="8">L9+N9</f>
        <v>#DIV/0!</v>
      </c>
      <c r="Q9" s="31" t="s">
        <v>329</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Outputs'!$E$4:$E$495,Analysis!Q9,'Unplanned Outputs'!$J$4:$J$495)</f>
        <v>0</v>
      </c>
      <c r="W9" s="5">
        <f>SUMIF('Unplanned Outputs'!$E$4:$E$495,Analysis!$Q9,'Unplanned Outputs'!$N$4:$N$495)</f>
        <v>0</v>
      </c>
      <c r="X9" s="5">
        <f>SUMIF('Unplanned Outputs'!$E$4:$E$495,Analysis!$Q9,'Unplanned Outputs'!$R$4:$R$495)</f>
        <v>0</v>
      </c>
      <c r="Y9" s="15"/>
      <c r="Z9" s="38">
        <f t="shared" ca="1" si="0"/>
        <v>0</v>
      </c>
      <c r="AA9" s="38">
        <f t="shared" si="1"/>
        <v>0</v>
      </c>
      <c r="AB9" s="54">
        <f t="shared" ca="1" si="2"/>
        <v>0</v>
      </c>
      <c r="AC9" s="64">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1</v>
      </c>
      <c r="AE9" s="5">
        <f t="shared" ca="1" si="6"/>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
+SUMIF(INDIRECT("'Output 7'!$H$4:$H$"&amp;$C$10),Analysis!Q9,INDIRECT("'Output 7'!$w$4:$w$"&amp;$C$10))
+SUMIF(INDIRECT("'Output 8'!$H$4:$H$"&amp;$C$11),Analysis!Q9,INDIRECT("'Output 8'!$w$4:$w$"&amp;$C$11))
+SUMIF(INDIRECT("'Output 9'!$H$4:$H$"&amp;$C$12),Analysis!Q9,INDIRECT("'Output 9'!$w$4:$w$"&amp;$C$12))
+SUMIF(INDIRECT("'Output 10'!$H$4:$H$"&amp;$C$13),Analysis!Q9,INDIRECT("'Output 10'!$w$4:$w$"&amp;$C$13))</f>
        <v>0</v>
      </c>
      <c r="AG9">
        <f>SUMIF('Unplanned Outputs'!$E$4:$E$493,Analysis!Q9,'Unplanned Outputs'!$T$4:$T$493)</f>
        <v>0</v>
      </c>
    </row>
    <row r="10" spans="1:33" x14ac:dyDescent="0.3">
      <c r="A10" t="s">
        <v>350</v>
      </c>
      <c r="B10" s="7">
        <f>'Output 7'!A3</f>
        <v>3</v>
      </c>
      <c r="C10" s="7">
        <f t="shared" si="3"/>
        <v>7</v>
      </c>
      <c r="F10">
        <f>'Output 2'!$D$6</f>
        <v>0</v>
      </c>
      <c r="G10" s="4" t="e">
        <f>'Output 2'!K$6/'Output 2'!$F$6</f>
        <v>#DIV/0!</v>
      </c>
      <c r="H10" s="4" t="e">
        <f>'Output 2'!M$6/'Output 2'!$F$6</f>
        <v>#DIV/0!</v>
      </c>
      <c r="I10" s="4" t="e">
        <f>('Output 2'!O$6)/'Output 2'!$F$6</f>
        <v>#DIV/0!</v>
      </c>
      <c r="J10" s="4" t="e">
        <f>('Output 2'!Q$6)/'Output 2'!$F$6</f>
        <v>#DIV/0!</v>
      </c>
      <c r="K10" s="4">
        <f>('Output 1'!U$4)/'Output 1'!$F$4</f>
        <v>0.14000000000000001</v>
      </c>
      <c r="L10" s="34" t="e">
        <f t="shared" si="7"/>
        <v>#DIV/0!</v>
      </c>
      <c r="M10" s="4" t="e">
        <f>('Output 2'!S$6)/'Output 2'!$F$6</f>
        <v>#DIV/0!</v>
      </c>
      <c r="N10" s="4" t="e">
        <f>('Output 2'!U$6)/'Output 2'!$F$6</f>
        <v>#DIV/0!</v>
      </c>
      <c r="O10" s="34" t="e">
        <f t="shared" si="8"/>
        <v>#DIV/0!</v>
      </c>
      <c r="Q10" s="31" t="s">
        <v>581</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Outputs'!$E$4:$E$495,Analysis!Q10,'Unplanned Outputs'!$J$4:$J$495)</f>
        <v>0</v>
      </c>
      <c r="W10" s="5">
        <f>SUMIF('Unplanned Outputs'!$E$4:$E$495,Analysis!$Q10,'Unplanned Outputs'!$N$4:$N$495)</f>
        <v>0</v>
      </c>
      <c r="X10" s="5">
        <f>SUMIF('Unplanned Outputs'!$E$4:$E$495,Analysis!$Q10,'Unplanned Outputs'!$R$4:$R$495)</f>
        <v>0</v>
      </c>
      <c r="Y10" s="15"/>
      <c r="Z10" s="38">
        <f t="shared" ca="1" si="0"/>
        <v>0</v>
      </c>
      <c r="AA10" s="38">
        <f t="shared" si="1"/>
        <v>0</v>
      </c>
      <c r="AB10" s="54">
        <f t="shared" ca="1" si="2"/>
        <v>0</v>
      </c>
      <c r="AC10" s="64">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c r="AE10" s="5">
        <f t="shared" ca="1" si="6"/>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
+SUMIF(INDIRECT("'Output 7'!$H$4:$H$"&amp;$C$10),Analysis!Q10,INDIRECT("'Output 7'!$w$4:$w$"&amp;$C$10))
+SUMIF(INDIRECT("'Output 8'!$H$4:$H$"&amp;$C$11),Analysis!Q10,INDIRECT("'Output 8'!$w$4:$w$"&amp;$C$11))
+SUMIF(INDIRECT("'Output 9'!$H$4:$H$"&amp;$C$12),Analysis!Q10,INDIRECT("'Output 9'!$w$4:$w$"&amp;$C$12))
+SUMIF(INDIRECT("'Output 10'!$H$4:$H$"&amp;$C$13),Analysis!Q10,INDIRECT("'Output 10'!$w$4:$w$"&amp;$C$13))</f>
        <v>0</v>
      </c>
      <c r="AG10">
        <f>SUMIF('Unplanned Outputs'!$E$4:$E$493,Analysis!Q10,'Unplanned Outputs'!$T$4:$T$493)</f>
        <v>0</v>
      </c>
    </row>
    <row r="11" spans="1:33" x14ac:dyDescent="0.3">
      <c r="A11" t="s">
        <v>388</v>
      </c>
      <c r="B11" s="7">
        <f>'Output 8'!A3</f>
        <v>2</v>
      </c>
      <c r="C11" s="7">
        <f t="shared" si="3"/>
        <v>6</v>
      </c>
      <c r="E11" t="str">
        <f>'Output 3'!$B$4</f>
        <v>O.3</v>
      </c>
      <c r="F11" t="str">
        <f>'Output 3'!$D$4</f>
        <v>O.3.1</v>
      </c>
      <c r="G11" s="4">
        <f>'Output 3'!$K$4/'Output 3'!$F$4</f>
        <v>0</v>
      </c>
      <c r="H11" s="4">
        <f>'Output 3'!M$4/'Output 3'!$F$4</f>
        <v>0</v>
      </c>
      <c r="I11" s="4">
        <f>('Output 3'!O$4)/'Output 3'!$F$4</f>
        <v>1</v>
      </c>
      <c r="J11" s="4">
        <f>('Output 3'!Q$4)/'Output 3'!$F$4</f>
        <v>2</v>
      </c>
      <c r="K11" s="4">
        <f>('Output 1'!U$4)/'Output 1'!$F$4</f>
        <v>0.14000000000000001</v>
      </c>
      <c r="L11" s="34">
        <f t="shared" si="7"/>
        <v>2</v>
      </c>
      <c r="M11" s="4">
        <f>('Output 3'!S$4)/'Output 3'!$F$4</f>
        <v>3</v>
      </c>
      <c r="N11" s="4">
        <f>('Output 3'!U$4)/'Output 3'!$F$4</f>
        <v>0</v>
      </c>
      <c r="O11" s="34">
        <f t="shared" si="8"/>
        <v>2</v>
      </c>
      <c r="Q11" s="31" t="s">
        <v>582</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Outputs'!$E$4:$E$495,Analysis!Q11,'Unplanned Outputs'!$J$4:$J$495)</f>
        <v>0</v>
      </c>
      <c r="W11" s="5">
        <f>SUMIF('Unplanned Outputs'!$E$4:$E$495,Analysis!$Q11,'Unplanned Outputs'!$N$4:$N$495)</f>
        <v>0</v>
      </c>
      <c r="X11" s="5">
        <f>SUMIF('Unplanned Outputs'!$E$4:$E$495,Analysis!$Q11,'Unplanned Outputs'!$R$4:$R$495)</f>
        <v>0</v>
      </c>
      <c r="Y11" s="15"/>
      <c r="Z11" s="38">
        <f t="shared" ca="1" si="0"/>
        <v>0</v>
      </c>
      <c r="AA11" s="38">
        <f t="shared" si="1"/>
        <v>0</v>
      </c>
      <c r="AB11" s="54">
        <f t="shared" ca="1" si="2"/>
        <v>0</v>
      </c>
      <c r="AC11" s="64">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c r="AE11" s="5">
        <f t="shared" ca="1" si="6"/>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
+SUMIF(INDIRECT("'Output 7'!$H$4:$H$"&amp;$C$10),Analysis!Q11,INDIRECT("'Output 7'!$w$4:$w$"&amp;$C$10))
+SUMIF(INDIRECT("'Output 8'!$H$4:$H$"&amp;$C$11),Analysis!Q11,INDIRECT("'Output 8'!$w$4:$w$"&amp;$C$11))
+SUMIF(INDIRECT("'Output 9'!$H$4:$H$"&amp;$C$12),Analysis!Q11,INDIRECT("'Output 9'!$w$4:$w$"&amp;$C$12))
+SUMIF(INDIRECT("'Output 10'!$H$4:$H$"&amp;$C$13),Analysis!Q11,INDIRECT("'Output 10'!$w$4:$w$"&amp;$C$13))</f>
        <v>0</v>
      </c>
      <c r="AG11">
        <f>SUMIF('Unplanned Outputs'!$E$4:$E$493,Analysis!Q11,'Unplanned Outputs'!$T$4:$T$493)</f>
        <v>0</v>
      </c>
    </row>
    <row r="12" spans="1:33" x14ac:dyDescent="0.3">
      <c r="A12" t="s">
        <v>408</v>
      </c>
      <c r="B12" s="7">
        <f>'Output 9'!A3</f>
        <v>3</v>
      </c>
      <c r="C12" s="7">
        <f t="shared" si="3"/>
        <v>7</v>
      </c>
      <c r="F12" t="str">
        <f>'Output 3'!$D$5</f>
        <v>O.3.2</v>
      </c>
      <c r="G12" s="4">
        <f>'Output 3'!K$5/'Output 3'!$F$5</f>
        <v>0.05</v>
      </c>
      <c r="H12" s="4">
        <f>'Output 3'!M$5/'Output 3'!$F$5</f>
        <v>0.05</v>
      </c>
      <c r="I12" s="4">
        <f>('Output 3'!Q$5)/'Output 3'!$F$5</f>
        <v>0.55000000000000004</v>
      </c>
      <c r="J12" s="4">
        <f>('Output 3'!$Q$5)/'Output 3'!$F$5</f>
        <v>0.55000000000000004</v>
      </c>
      <c r="K12" s="4">
        <f>('Output 1'!U$4)/'Output 1'!$F$4</f>
        <v>0.14000000000000001</v>
      </c>
      <c r="L12" s="34">
        <f t="shared" si="7"/>
        <v>0.60000000000000009</v>
      </c>
      <c r="M12" s="4">
        <f>('Output 3'!S$5)/'Output 3'!$F$5</f>
        <v>0.6</v>
      </c>
      <c r="N12" s="4">
        <f>('Output 3'!U$5)/'Output 3'!$F$5</f>
        <v>0.45</v>
      </c>
      <c r="O12" s="34">
        <f t="shared" si="8"/>
        <v>1.05</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Outputs'!$E$4:$E$495,Analysis!Q12,'Unplanned Outputs'!$J$4:$J$495)</f>
        <v>0</v>
      </c>
      <c r="W12" s="5">
        <f>SUMIF('Unplanned Outputs'!$E$4:$E$495,Analysis!$Q12,'Unplanned Outputs'!$N$4:$N$495)</f>
        <v>0</v>
      </c>
      <c r="X12" s="5">
        <f>SUMIF('Unplanned Outputs'!$E$4:$E$495,Analysis!$Q12,'Unplanned Outputs'!$R$4:$R$495)</f>
        <v>0</v>
      </c>
      <c r="Y12" s="15"/>
      <c r="Z12" s="38">
        <f t="shared" ca="1" si="0"/>
        <v>0</v>
      </c>
      <c r="AA12" s="38">
        <f t="shared" si="1"/>
        <v>0</v>
      </c>
      <c r="AB12" s="54">
        <f t="shared" ca="1" si="2"/>
        <v>0</v>
      </c>
      <c r="AC12" s="64">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c r="AE12" s="5">
        <f t="shared" ca="1" si="6"/>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
+SUMIF(INDIRECT("'Output 7'!$H$4:$H$"&amp;$C$10),Analysis!Q12,INDIRECT("'Output 7'!$w$4:$w$"&amp;$C$10))
+SUMIF(INDIRECT("'Output 8'!$H$4:$H$"&amp;$C$11),Analysis!Q12,INDIRECT("'Output 8'!$w$4:$w$"&amp;$C$11))
+SUMIF(INDIRECT("'Output 9'!$H$4:$H$"&amp;$C$12),Analysis!Q12,INDIRECT("'Output 9'!$w$4:$w$"&amp;$C$12))
+SUMIF(INDIRECT("'Output 10'!$H$4:$H$"&amp;$C$13),Analysis!Q12,INDIRECT("'Output 10'!$w$4:$w$"&amp;$C$13))</f>
        <v>0</v>
      </c>
      <c r="AG12">
        <f>SUMIF('Unplanned Outputs'!$E$4:$E$493,Analysis!Q12,'Unplanned Outputs'!$T$4:$T$493)</f>
        <v>0</v>
      </c>
    </row>
    <row r="13" spans="1:33" x14ac:dyDescent="0.3">
      <c r="A13" t="s">
        <v>452</v>
      </c>
      <c r="B13" s="7">
        <f>'Output 10'!A3</f>
        <v>1</v>
      </c>
      <c r="C13" s="7">
        <f t="shared" si="3"/>
        <v>5</v>
      </c>
      <c r="F13" t="str">
        <f>'Output 3'!$D$6</f>
        <v>O.3.3</v>
      </c>
      <c r="G13" s="4">
        <f>'Output 3'!K$6/'Output 3'!$F$6</f>
        <v>0</v>
      </c>
      <c r="H13" s="4">
        <f>'Output 3'!M$6/'Output 3'!$F$6</f>
        <v>0</v>
      </c>
      <c r="I13" s="4">
        <f>('Output 3'!O$6)/'Output 3'!$F$6</f>
        <v>0</v>
      </c>
      <c r="J13" s="4">
        <f>('Output 3'!Q$6)/'Output 3'!$F$6</f>
        <v>0</v>
      </c>
      <c r="K13" s="4">
        <f>('Output 1'!U$4)/'Output 1'!$F$4</f>
        <v>0.14000000000000001</v>
      </c>
      <c r="L13" s="34">
        <f t="shared" si="7"/>
        <v>0</v>
      </c>
      <c r="M13" s="4">
        <f>('Output 3'!S$6)/'Output 3'!$F$6</f>
        <v>1</v>
      </c>
      <c r="N13" s="4">
        <f>('Output 3'!U$6)/'Output 3'!$F$6</f>
        <v>0</v>
      </c>
      <c r="O13" s="34">
        <f t="shared" si="8"/>
        <v>0</v>
      </c>
      <c r="Q13" s="31" t="s">
        <v>583</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Outputs'!$E$4:$E$495,Analysis!Q13,'Unplanned Outputs'!$J$4:$J$495)</f>
        <v>0</v>
      </c>
      <c r="W13" s="5">
        <f>SUMIF('Unplanned Outputs'!$E$4:$E$495,Analysis!$Q13,'Unplanned Outputs'!$N$4:$N$495)</f>
        <v>0</v>
      </c>
      <c r="X13" s="5">
        <f>SUMIF('Unplanned Outputs'!$E$4:$E$495,Analysis!$Q13,'Unplanned Outputs'!$R$4:$R$495)</f>
        <v>0</v>
      </c>
      <c r="Y13" s="15"/>
      <c r="Z13" s="38">
        <f t="shared" ca="1" si="0"/>
        <v>0</v>
      </c>
      <c r="AA13" s="38">
        <f t="shared" si="1"/>
        <v>0</v>
      </c>
      <c r="AB13" s="54">
        <f t="shared" ca="1" si="2"/>
        <v>0</v>
      </c>
      <c r="AC13" s="64">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c r="AE13" s="5">
        <f t="shared" ca="1" si="6"/>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
+SUMIF(INDIRECT("'Output 7'!$H$4:$H$"&amp;$C$10),Analysis!Q13,INDIRECT("'Output 7'!$w$4:$w$"&amp;$C$10))
+SUMIF(INDIRECT("'Output 8'!$H$4:$H$"&amp;$C$11),Analysis!Q13,INDIRECT("'Output 8'!$w$4:$w$"&amp;$C$11))
+SUMIF(INDIRECT("'Output 9'!$H$4:$H$"&amp;$C$12),Analysis!Q13,INDIRECT("'Output 9'!$w$4:$w$"&amp;$C$12))
+SUMIF(INDIRECT("'Output 10'!$H$4:$H$"&amp;$C$13),Analysis!Q13,INDIRECT("'Output 10'!$w$4:$w$"&amp;$C$13))</f>
        <v>0</v>
      </c>
      <c r="AG13">
        <f>SUMIF('Unplanned Outputs'!$E$4:$E$493,Analysis!Q13,'Unplanned Outputs'!$T$4:$T$493)</f>
        <v>0</v>
      </c>
    </row>
    <row r="14" spans="1:33" x14ac:dyDescent="0.3">
      <c r="E14" t="str">
        <f>'Output 4'!$B$4</f>
        <v>O.4</v>
      </c>
      <c r="F14" t="str">
        <f>'Output 4'!$D$4</f>
        <v>O.4.1</v>
      </c>
      <c r="G14" s="4">
        <f>'Output 4'!$K$4/'Output 4'!$F$4</f>
        <v>0</v>
      </c>
      <c r="H14" s="4">
        <f>'Output 4'!M$4/'Output 4'!$F$4</f>
        <v>0</v>
      </c>
      <c r="I14" s="4">
        <f>('Output 4'!O$4)/'Output 4'!$F$4</f>
        <v>0.55555555555555558</v>
      </c>
      <c r="J14" s="4">
        <f>('Output 4'!Q$4)/'Output 4'!$F$4</f>
        <v>1</v>
      </c>
      <c r="K14" s="4">
        <f>('Output 1'!U$4)/'Output 1'!$F$4</f>
        <v>0.14000000000000001</v>
      </c>
      <c r="L14" s="34">
        <f t="shared" si="7"/>
        <v>1</v>
      </c>
      <c r="M14" s="4">
        <f>('Output 4'!S$4)/'Output 4'!$F$4</f>
        <v>2.3333333333333335</v>
      </c>
      <c r="N14" s="4">
        <f>('Output 4'!U$4)/'Output 4'!$F$4</f>
        <v>1.9777777777777779</v>
      </c>
      <c r="O14" s="34">
        <f t="shared" si="8"/>
        <v>2.9777777777777779</v>
      </c>
      <c r="Q14" s="31" t="s">
        <v>584</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Outputs'!$E$4:$E$495,Analysis!Q14,'Unplanned Outputs'!$J$4:$J$495)</f>
        <v>0</v>
      </c>
      <c r="W14" s="5">
        <f>SUMIF('Unplanned Outputs'!$E$4:$E$495,Analysis!$Q14,'Unplanned Outputs'!$N$4:$N$495)</f>
        <v>0</v>
      </c>
      <c r="X14" s="5">
        <f>SUMIF('Unplanned Outputs'!$E$4:$E$495,Analysis!$Q14,'Unplanned Outputs'!$R$4:$R$495)</f>
        <v>0</v>
      </c>
      <c r="Y14" s="15"/>
      <c r="Z14" s="38">
        <f t="shared" ca="1" si="0"/>
        <v>0</v>
      </c>
      <c r="AA14" s="38">
        <f t="shared" si="1"/>
        <v>0</v>
      </c>
      <c r="AB14" s="54">
        <f t="shared" ca="1" si="2"/>
        <v>0</v>
      </c>
      <c r="AC14" s="64">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c r="AE14" s="5">
        <f t="shared" ca="1" si="6"/>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
+SUMIF(INDIRECT("'Output 7'!$H$4:$H$"&amp;$C$10),Analysis!Q14,INDIRECT("'Output 7'!$w$4:$w$"&amp;$C$10))
+SUMIF(INDIRECT("'Output 8'!$H$4:$H$"&amp;$C$11),Analysis!Q14,INDIRECT("'Output 8'!$w$4:$w$"&amp;$C$11))
+SUMIF(INDIRECT("'Output 9'!$H$4:$H$"&amp;$C$12),Analysis!Q14,INDIRECT("'Output 9'!$w$4:$w$"&amp;$C$12))
+SUMIF(INDIRECT("'Output 10'!$H$4:$H$"&amp;$C$13),Analysis!Q14,INDIRECT("'Output 10'!$w$4:$w$"&amp;$C$13))</f>
        <v>0</v>
      </c>
      <c r="AG14">
        <f>SUMIF('Unplanned Outputs'!$E$4:$E$493,Analysis!Q14,'Unplanned Outputs'!$T$4:$T$493)</f>
        <v>0</v>
      </c>
    </row>
    <row r="15" spans="1:33" x14ac:dyDescent="0.3">
      <c r="F15" t="str">
        <f>'Output 4'!$D$5</f>
        <v>O.4.2</v>
      </c>
      <c r="G15" s="4">
        <f>'Output 4'!K$5/'Output 4'!$F$5</f>
        <v>0</v>
      </c>
      <c r="H15" s="4">
        <f>'Output 4'!M$5/'Output 4'!$F$5</f>
        <v>0</v>
      </c>
      <c r="I15" s="4">
        <f>('Output 4'!Q$5)/'Output 4'!$F$5</f>
        <v>0.77777777777777779</v>
      </c>
      <c r="J15" s="4">
        <f>('Output 4'!Q$5)/'Output 4'!$F$5</f>
        <v>0.77777777777777779</v>
      </c>
      <c r="K15" s="4">
        <f>('Output 1'!U$4)/'Output 1'!$F$4</f>
        <v>0.14000000000000001</v>
      </c>
      <c r="L15" s="34">
        <f t="shared" si="7"/>
        <v>0.77777777777777779</v>
      </c>
      <c r="M15" s="4" t="e">
        <f>('Output 4'!#REF!)/'Output 4'!$F$5</f>
        <v>#REF!</v>
      </c>
      <c r="N15" s="4">
        <f>('Output 4'!U$5)/'Output 4'!$F$5</f>
        <v>1.4444444444444444</v>
      </c>
      <c r="O15" s="34">
        <f t="shared" si="8"/>
        <v>2.2222222222222223</v>
      </c>
      <c r="Q15" s="31" t="s">
        <v>585</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Outputs'!$E$4:$E$495,Analysis!Q15,'Unplanned Outputs'!$J$4:$J$495)</f>
        <v>0</v>
      </c>
      <c r="W15" s="5">
        <f>SUMIF('Unplanned Outputs'!$E$4:$E$495,Analysis!$Q15,'Unplanned Outputs'!$N$4:$N$495)</f>
        <v>0</v>
      </c>
      <c r="X15" s="5">
        <f>SUMIF('Unplanned Outputs'!$E$4:$E$495,Analysis!$Q15,'Unplanned Outputs'!$R$4:$R$495)</f>
        <v>0</v>
      </c>
      <c r="Y15" s="15"/>
      <c r="Z15" s="38">
        <f t="shared" ca="1" si="0"/>
        <v>0</v>
      </c>
      <c r="AA15" s="38">
        <f t="shared" si="1"/>
        <v>0</v>
      </c>
      <c r="AB15" s="54">
        <f t="shared" ca="1" si="2"/>
        <v>0</v>
      </c>
      <c r="AC15" s="64">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c r="AE15" s="5">
        <f t="shared" ca="1" si="6"/>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
+SUMIF(INDIRECT("'Output 7'!$H$4:$H$"&amp;$C$10),Analysis!Q15,INDIRECT("'Output 7'!$w$4:$w$"&amp;$C$10))
+SUMIF(INDIRECT("'Output 8'!$H$4:$H$"&amp;$C$11),Analysis!Q15,INDIRECT("'Output 8'!$w$4:$w$"&amp;$C$11))
+SUMIF(INDIRECT("'Output 9'!$H$4:$H$"&amp;$C$12),Analysis!Q15,INDIRECT("'Output 9'!$w$4:$w$"&amp;$C$12))
+SUMIF(INDIRECT("'Output 10'!$H$4:$H$"&amp;$C$13),Analysis!Q15,INDIRECT("'Output 10'!$w$4:$w$"&amp;$C$13))</f>
        <v>0</v>
      </c>
      <c r="AG15">
        <f>SUMIF('Unplanned Outputs'!$E$4:$E$493,Analysis!Q15,'Unplanned Outputs'!$T$4:$T$493)</f>
        <v>0</v>
      </c>
    </row>
    <row r="16" spans="1:33" x14ac:dyDescent="0.3">
      <c r="F16" t="str">
        <f>'Output 4'!$D$6</f>
        <v>O.4.3</v>
      </c>
      <c r="G16" s="4">
        <f>'Output 4'!K$6/'Output 4'!$F$6</f>
        <v>0</v>
      </c>
      <c r="H16" s="4">
        <f>'Output 4'!M$6/'Output 4'!$F$6</f>
        <v>0</v>
      </c>
      <c r="I16" s="4">
        <f>('Output 4'!O$6)/'Output 4'!$F$6</f>
        <v>1</v>
      </c>
      <c r="J16" s="4">
        <f>('Output 4'!Q$6)/'Output 4'!$F$6</f>
        <v>1</v>
      </c>
      <c r="K16" s="4">
        <f>('Output 1'!U$4)/'Output 1'!$F$4</f>
        <v>0.14000000000000001</v>
      </c>
      <c r="L16" s="34">
        <f t="shared" si="7"/>
        <v>1</v>
      </c>
      <c r="M16" s="4">
        <f>('Output 4'!S$6)/'Output 4'!$F$6</f>
        <v>2</v>
      </c>
      <c r="N16" s="4">
        <f>('Output 4'!U$6)/'Output 4'!$F$6</f>
        <v>130.53</v>
      </c>
      <c r="O16" s="34">
        <f t="shared" si="8"/>
        <v>131.53</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Outputs'!$E$4:$E$495,Analysis!Q16,'Unplanned Outputs'!$J$4:$J$495)</f>
        <v>0</v>
      </c>
      <c r="W16" s="5">
        <f>SUMIF('Unplanned Outputs'!$E$4:$E$495,Analysis!$Q16,'Unplanned Outputs'!$N$4:$N$495)</f>
        <v>0</v>
      </c>
      <c r="X16" s="5">
        <f>SUMIF('Unplanned Outputs'!$E$4:$E$495,Analysis!$Q16,'Unplanned Outputs'!$R$4:$R$495)</f>
        <v>0</v>
      </c>
      <c r="Y16" s="15"/>
      <c r="Z16" s="38">
        <f t="shared" ca="1" si="0"/>
        <v>0</v>
      </c>
      <c r="AA16" s="38">
        <f t="shared" si="1"/>
        <v>0</v>
      </c>
      <c r="AB16" s="54">
        <f t="shared" ca="1" si="2"/>
        <v>0</v>
      </c>
      <c r="AC16" s="64">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c r="AE16" s="5">
        <f t="shared" ca="1" si="6"/>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
+SUMIF(INDIRECT("'Output 7'!$H$4:$H$"&amp;$C$10),Analysis!Q16,INDIRECT("'Output 7'!$w$4:$w$"&amp;$C$10))
+SUMIF(INDIRECT("'Output 8'!$H$4:$H$"&amp;$C$11),Analysis!Q16,INDIRECT("'Output 8'!$w$4:$w$"&amp;$C$11))
+SUMIF(INDIRECT("'Output 9'!$H$4:$H$"&amp;$C$12),Analysis!Q16,INDIRECT("'Output 9'!$w$4:$w$"&amp;$C$12))
+SUMIF(INDIRECT("'Output 10'!$H$4:$H$"&amp;$C$13),Analysis!Q16,INDIRECT("'Output 10'!$w$4:$w$"&amp;$C$13))</f>
        <v>0</v>
      </c>
      <c r="AG16">
        <f>SUMIF('Unplanned Outputs'!$E$4:$E$493,Analysis!Q16,'Unplanned Outputs'!$T$4:$T$493)</f>
        <v>0</v>
      </c>
    </row>
    <row r="17" spans="1:33" x14ac:dyDescent="0.3">
      <c r="E17" t="str">
        <f>'Output 5'!$B$4</f>
        <v>O.5</v>
      </c>
      <c r="F17" t="str">
        <f>'Output 5'!$D$4</f>
        <v>O.5.1</v>
      </c>
      <c r="G17" s="4">
        <f>'Output 5'!$K$4/'Output 5'!$F$4</f>
        <v>0</v>
      </c>
      <c r="H17" s="4">
        <f>'Output 5'!M$4/'Output 5'!$F$4</f>
        <v>0</v>
      </c>
      <c r="I17" s="4">
        <f>('Output 5'!O$4)/'Output 5'!$F$4</f>
        <v>0</v>
      </c>
      <c r="J17" s="4">
        <f>('Output 5'!Q$4)/'Output 5'!$F$4</f>
        <v>0</v>
      </c>
      <c r="K17" s="4">
        <f>('Output 1'!U$4)/'Output 1'!$F$4</f>
        <v>0.14000000000000001</v>
      </c>
      <c r="L17" s="34">
        <f t="shared" si="7"/>
        <v>0</v>
      </c>
      <c r="M17" s="4">
        <f>('Output 5'!S$4)/'Output 5'!$F$4</f>
        <v>1</v>
      </c>
      <c r="N17" s="4">
        <f>('Output 5'!U$4)/'Output 5'!$F$4</f>
        <v>1</v>
      </c>
      <c r="O17" s="34">
        <f t="shared" si="8"/>
        <v>1</v>
      </c>
      <c r="Q17" s="31" t="s">
        <v>275</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2</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1</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4</v>
      </c>
      <c r="U17" s="31"/>
      <c r="V17" s="5">
        <f>SUMIF('Unplanned Outputs'!$E$4:$E$495,Analysis!Q17,'Unplanned Outputs'!$J$4:$J$495)</f>
        <v>0</v>
      </c>
      <c r="W17" s="5">
        <f>SUMIF('Unplanned Outputs'!$E$4:$E$495,Analysis!$Q17,'Unplanned Outputs'!$N$4:$N$495)</f>
        <v>0</v>
      </c>
      <c r="X17" s="5">
        <f>SUMIF('Unplanned Outputs'!$E$4:$E$495,Analysis!$Q17,'Unplanned Outputs'!$R$4:$R$495)</f>
        <v>0</v>
      </c>
      <c r="Y17" s="15"/>
      <c r="Z17" s="38">
        <f t="shared" ca="1" si="0"/>
        <v>7</v>
      </c>
      <c r="AA17" s="38">
        <f t="shared" si="1"/>
        <v>0</v>
      </c>
      <c r="AB17" s="54">
        <f t="shared" ca="1" si="2"/>
        <v>7</v>
      </c>
      <c r="AC17" s="64">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4</v>
      </c>
      <c r="AE17" s="5">
        <f t="shared" ca="1" si="6"/>
        <v>5</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
+SUMIF(INDIRECT("'Output 7'!$H$4:$H$"&amp;$C$10),Analysis!Q17,INDIRECT("'Output 7'!$w$4:$w$"&amp;$C$10))
+SUMIF(INDIRECT("'Output 8'!$H$4:$H$"&amp;$C$11),Analysis!Q17,INDIRECT("'Output 8'!$w$4:$w$"&amp;$C$11))
+SUMIF(INDIRECT("'Output 9'!$H$4:$H$"&amp;$C$12),Analysis!Q17,INDIRECT("'Output 9'!$w$4:$w$"&amp;$C$12))
+SUMIF(INDIRECT("'Output 10'!$H$4:$H$"&amp;$C$13),Analysis!Q17,INDIRECT("'Output 10'!$w$4:$w$"&amp;$C$13))</f>
        <v>5</v>
      </c>
      <c r="AG17">
        <f>SUMIF('Unplanned Outputs'!$E$4:$E$493,Analysis!Q17,'Unplanned Outputs'!$T$4:$T$493)</f>
        <v>0</v>
      </c>
    </row>
    <row r="18" spans="1:33" x14ac:dyDescent="0.3">
      <c r="F18" t="str">
        <f>'Output 5'!$D$5</f>
        <v>O.5.2</v>
      </c>
      <c r="G18" s="4">
        <f>'Output 5'!K$5/'Output 5'!$F$5</f>
        <v>0</v>
      </c>
      <c r="H18" s="4">
        <f>'Output 5'!M$5/'Output 5'!$F$5</f>
        <v>0</v>
      </c>
      <c r="I18" s="4">
        <f>('Output 5'!O$5)/'Output 5'!$F$5</f>
        <v>1</v>
      </c>
      <c r="J18" s="4">
        <f>('Output 5'!Q$5)/'Output 5'!$F$5</f>
        <v>1</v>
      </c>
      <c r="K18" s="4">
        <f>('Output 1'!U$4)/'Output 1'!$F$4</f>
        <v>0.14000000000000001</v>
      </c>
      <c r="L18" s="34">
        <f t="shared" si="7"/>
        <v>1</v>
      </c>
      <c r="M18" s="4">
        <f>('Output 5'!S$5)/'Output 5'!$F$5</f>
        <v>2</v>
      </c>
      <c r="N18" s="4">
        <f>('Output 5'!U$5)/'Output 5'!$F$5</f>
        <v>2</v>
      </c>
      <c r="O18" s="34">
        <f t="shared" si="8"/>
        <v>3</v>
      </c>
      <c r="Q18" s="31" t="s">
        <v>586</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Outputs'!$E$4:$E$495,Analysis!Q18,'Unplanned Outputs'!$J$4:$J$495)</f>
        <v>0</v>
      </c>
      <c r="W18" s="5">
        <f>SUMIF('Unplanned Outputs'!$E$4:$E$495,Analysis!$Q18,'Unplanned Outputs'!$N$4:$N$495)</f>
        <v>0</v>
      </c>
      <c r="X18" s="5">
        <f>SUMIF('Unplanned Outputs'!$E$4:$E$495,Analysis!$Q18,'Unplanned Outputs'!$R$4:$R$495)</f>
        <v>0</v>
      </c>
      <c r="Y18" s="15"/>
      <c r="Z18" s="38">
        <f t="shared" ca="1" si="0"/>
        <v>0</v>
      </c>
      <c r="AA18" s="38">
        <f t="shared" si="1"/>
        <v>0</v>
      </c>
      <c r="AB18" s="54">
        <f t="shared" ca="1" si="2"/>
        <v>0</v>
      </c>
      <c r="AC18" s="64">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c r="AE18" s="5">
        <f t="shared" ca="1" si="6"/>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
+SUMIF(INDIRECT("'Output 7'!$H$4:$H$"&amp;$C$10),Analysis!Q18,INDIRECT("'Output 7'!$w$4:$w$"&amp;$C$10))
+SUMIF(INDIRECT("'Output 8'!$H$4:$H$"&amp;$C$11),Analysis!Q18,INDIRECT("'Output 8'!$w$4:$w$"&amp;$C$11))
+SUMIF(INDIRECT("'Output 9'!$H$4:$H$"&amp;$C$12),Analysis!Q18,INDIRECT("'Output 9'!$w$4:$w$"&amp;$C$12))
+SUMIF(INDIRECT("'Output 10'!$H$4:$H$"&amp;$C$13),Analysis!Q18,INDIRECT("'Output 10'!$w$4:$w$"&amp;$C$13))</f>
        <v>0</v>
      </c>
      <c r="AG18">
        <f>SUMIF('Unplanned Outputs'!$E$4:$E$493,Analysis!Q18,'Unplanned Outputs'!$T$4:$T$493)</f>
        <v>0</v>
      </c>
    </row>
    <row r="19" spans="1:33" x14ac:dyDescent="0.3">
      <c r="F19" t="str">
        <f>'Output 5'!$D$6</f>
        <v>O.5.3</v>
      </c>
      <c r="G19" s="4">
        <f>'Output 5'!K$6/'Output 5'!$F$6</f>
        <v>0</v>
      </c>
      <c r="H19" s="4">
        <f>'Output 5'!M$6/'Output 5'!$F$6</f>
        <v>0</v>
      </c>
      <c r="I19" s="4">
        <f>('Output 5'!O$6)/'Output 5'!$F$6</f>
        <v>0</v>
      </c>
      <c r="J19" s="4">
        <f>('Output 5'!Q$6)/'Output 5'!$F$6</f>
        <v>0</v>
      </c>
      <c r="K19" s="4">
        <f>('Output 1'!U$4)/'Output 1'!$F$4</f>
        <v>0.14000000000000001</v>
      </c>
      <c r="L19" s="34">
        <f t="shared" si="7"/>
        <v>0</v>
      </c>
      <c r="M19" s="4">
        <f>('Output 5'!S$6)/'Output 5'!$F$6</f>
        <v>0</v>
      </c>
      <c r="N19" s="4">
        <f>('Output 5'!U$6)/'Output 5'!$F$6</f>
        <v>0</v>
      </c>
      <c r="O19" s="34">
        <f t="shared" si="8"/>
        <v>0</v>
      </c>
      <c r="Q19" s="31" t="s">
        <v>587</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Outputs'!$E$4:$E$495,Analysis!Q19,'Unplanned Outputs'!$J$4:$J$495)</f>
        <v>0</v>
      </c>
      <c r="W19" s="5">
        <f>SUMIF('Unplanned Outputs'!$E$4:$E$495,Analysis!$Q19,'Unplanned Outputs'!$N$4:$N$495)</f>
        <v>0</v>
      </c>
      <c r="X19" s="5">
        <f>SUMIF('Unplanned Outputs'!$E$4:$E$495,Analysis!$Q19,'Unplanned Outputs'!$R$4:$R$495)</f>
        <v>0</v>
      </c>
      <c r="Y19" s="15"/>
      <c r="Z19" s="38">
        <f t="shared" ca="1" si="0"/>
        <v>0</v>
      </c>
      <c r="AA19" s="38">
        <f t="shared" si="1"/>
        <v>0</v>
      </c>
      <c r="AB19" s="54">
        <f t="shared" ca="1" si="2"/>
        <v>0</v>
      </c>
      <c r="AC19" s="64">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c r="AE19" s="5">
        <f t="shared" ca="1" si="6"/>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
+SUMIF(INDIRECT("'Output 7'!$H$4:$H$"&amp;$C$10),Analysis!Q19,INDIRECT("'Output 7'!$w$4:$w$"&amp;$C$10))
+SUMIF(INDIRECT("'Output 8'!$H$4:$H$"&amp;$C$11),Analysis!Q19,INDIRECT("'Output 8'!$w$4:$w$"&amp;$C$11))
+SUMIF(INDIRECT("'Output 9'!$H$4:$H$"&amp;$C$12),Analysis!Q19,INDIRECT("'Output 9'!$w$4:$w$"&amp;$C$12))
+SUMIF(INDIRECT("'Output 10'!$H$4:$H$"&amp;$C$13),Analysis!Q19,INDIRECT("'Output 10'!$w$4:$w$"&amp;$C$13))</f>
        <v>0</v>
      </c>
      <c r="AG19">
        <f>SUMIF('Unplanned Outputs'!$E$4:$E$493,Analysis!Q19,'Unplanned Outputs'!$T$4:$T$493)</f>
        <v>0</v>
      </c>
    </row>
    <row r="20" spans="1:33" x14ac:dyDescent="0.3">
      <c r="A20" t="s">
        <v>588</v>
      </c>
      <c r="B20" s="7">
        <f>COUNTIF(B4:B18,"&lt;&gt;")</f>
        <v>10</v>
      </c>
      <c r="E20" t="str">
        <f>'Output 6'!$B$4</f>
        <v>O.6</v>
      </c>
      <c r="F20" t="str">
        <f>'Output 6'!$D$4</f>
        <v>O.6.1</v>
      </c>
      <c r="G20" s="4">
        <f>'Output 6'!$K$4/'Output 6'!$F$4</f>
        <v>0</v>
      </c>
      <c r="H20" s="4">
        <f>'Output 6'!M$4/'Output 6'!$F$4</f>
        <v>0</v>
      </c>
      <c r="I20" s="4">
        <f>('Output 6'!O$4)/'Output 6'!$F$4</f>
        <v>0</v>
      </c>
      <c r="J20" s="4">
        <f>('Output 6'!Q$4)/'Output 6'!$F$4</f>
        <v>0</v>
      </c>
      <c r="K20" s="4">
        <f>('Output 1'!U$4)/'Output 1'!$F$4</f>
        <v>0.14000000000000001</v>
      </c>
      <c r="L20" s="34">
        <f t="shared" si="7"/>
        <v>0</v>
      </c>
      <c r="M20" s="4">
        <f>('Output 6'!S$4)/'Output 6'!$F$4</f>
        <v>0</v>
      </c>
      <c r="N20" s="4">
        <f>('Output 6'!U$4)/'Output 6'!$F$4</f>
        <v>0</v>
      </c>
      <c r="O20" s="34">
        <f t="shared" si="8"/>
        <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Outputs'!$E$4:$E$495,Analysis!Q20,'Unplanned Outputs'!$J$4:$J$495)</f>
        <v>0</v>
      </c>
      <c r="W20" s="5">
        <f>SUMIF('Unplanned Outputs'!$E$4:$E$495,Analysis!$Q20,'Unplanned Outputs'!$N$4:$N$495)</f>
        <v>0</v>
      </c>
      <c r="X20" s="5">
        <f>SUMIF('Unplanned Outputs'!$E$4:$E$495,Analysis!$Q20,'Unplanned Outputs'!$R$4:$R$495)</f>
        <v>0</v>
      </c>
      <c r="Y20" s="15"/>
      <c r="Z20" s="38">
        <f t="shared" ca="1" si="0"/>
        <v>0</v>
      </c>
      <c r="AA20" s="38">
        <f t="shared" si="1"/>
        <v>0</v>
      </c>
      <c r="AB20" s="54">
        <f t="shared" ca="1" si="2"/>
        <v>0</v>
      </c>
      <c r="AC20" s="64">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c r="AE20" s="5">
        <f t="shared" ca="1" si="6"/>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
+SUMIF(INDIRECT("'Output 7'!$H$4:$H$"&amp;$C$10),Analysis!Q20,INDIRECT("'Output 7'!$w$4:$w$"&amp;$C$10))
+SUMIF(INDIRECT("'Output 8'!$H$4:$H$"&amp;$C$11),Analysis!Q20,INDIRECT("'Output 8'!$w$4:$w$"&amp;$C$11))
+SUMIF(INDIRECT("'Output 9'!$H$4:$H$"&amp;$C$12),Analysis!Q20,INDIRECT("'Output 9'!$w$4:$w$"&amp;$C$12))
+SUMIF(INDIRECT("'Output 10'!$H$4:$H$"&amp;$C$13),Analysis!Q20,INDIRECT("'Output 10'!$w$4:$w$"&amp;$C$13))</f>
        <v>0</v>
      </c>
      <c r="AG20">
        <f>SUMIF('Unplanned Outputs'!$E$4:$E$493,Analysis!Q20,'Unplanned Outputs'!$T$4:$T$493)</f>
        <v>0</v>
      </c>
    </row>
    <row r="21" spans="1:33" x14ac:dyDescent="0.3">
      <c r="F21" t="str">
        <f>'Output 6'!$D$5</f>
        <v>O.6.2</v>
      </c>
      <c r="G21" s="4">
        <f>'Output 6'!K$5/'Output 6'!$F$5</f>
        <v>0</v>
      </c>
      <c r="H21" s="4">
        <f>'Output 6'!M$5/'Output 6'!$F$5</f>
        <v>0</v>
      </c>
      <c r="I21" s="4">
        <f>('Output 6'!O$5)/'Output 6'!$F$5</f>
        <v>0</v>
      </c>
      <c r="J21" s="4">
        <f>('Output 6'!Q$5)/'Output 6'!$F$5</f>
        <v>0</v>
      </c>
      <c r="K21" s="4">
        <f>('Output 1'!U$4)/'Output 1'!$F$4</f>
        <v>0.14000000000000001</v>
      </c>
      <c r="L21" s="34">
        <f t="shared" si="7"/>
        <v>0</v>
      </c>
      <c r="M21" s="4">
        <f>('Output 6'!S$5)/'Output 6'!$F$5</f>
        <v>0</v>
      </c>
      <c r="N21" s="4">
        <f>('Output 6'!U$5)/'Output 6'!$F$5</f>
        <v>0</v>
      </c>
      <c r="O21" s="34">
        <f t="shared" si="8"/>
        <v>0</v>
      </c>
      <c r="Q21" s="31" t="s">
        <v>589</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Outputs'!$E$4:$E$495,Analysis!Q21,'Unplanned Outputs'!$J$4:$J$495)</f>
        <v>0</v>
      </c>
      <c r="W21" s="5">
        <f>SUMIF('Unplanned Outputs'!$E$4:$E$495,Analysis!$Q21,'Unplanned Outputs'!$N$4:$N$495)</f>
        <v>0</v>
      </c>
      <c r="X21" s="5">
        <f>SUMIF('Unplanned Outputs'!$E$4:$E$495,Analysis!$Q21,'Unplanned Outputs'!$R$4:$R$495)</f>
        <v>0</v>
      </c>
      <c r="Y21" s="15"/>
      <c r="Z21" s="38">
        <f t="shared" ca="1" si="0"/>
        <v>0</v>
      </c>
      <c r="AA21" s="38">
        <f t="shared" si="1"/>
        <v>0</v>
      </c>
      <c r="AB21" s="54">
        <f t="shared" ca="1" si="2"/>
        <v>0</v>
      </c>
      <c r="AC21" s="64">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c r="AE21" s="5">
        <f t="shared" ca="1" si="6"/>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
+SUMIF(INDIRECT("'Output 7'!$H$4:$H$"&amp;$C$10),Analysis!Q21,INDIRECT("'Output 7'!$w$4:$w$"&amp;$C$10))
+SUMIF(INDIRECT("'Output 8'!$H$4:$H$"&amp;$C$11),Analysis!Q21,INDIRECT("'Output 8'!$w$4:$w$"&amp;$C$11))
+SUMIF(INDIRECT("'Output 9'!$H$4:$H$"&amp;$C$12),Analysis!Q21,INDIRECT("'Output 9'!$w$4:$w$"&amp;$C$12))
+SUMIF(INDIRECT("'Output 10'!$H$4:$H$"&amp;$C$13),Analysis!Q21,INDIRECT("'Output 10'!$w$4:$w$"&amp;$C$13))</f>
        <v>0</v>
      </c>
      <c r="AG21">
        <f>SUMIF('Unplanned Outputs'!$E$4:$E$493,Analysis!Q21,'Unplanned Outputs'!$T$4:$T$493)</f>
        <v>0</v>
      </c>
    </row>
    <row r="22" spans="1:33" x14ac:dyDescent="0.3">
      <c r="F22" t="str">
        <f>'Output 6'!$D$6</f>
        <v>O.6.3</v>
      </c>
      <c r="G22" s="4">
        <f>'Output 6'!K$6/'Output 6'!$F$6</f>
        <v>0</v>
      </c>
      <c r="H22" s="4">
        <f>'Output 6'!M$6/'Output 6'!$F$6</f>
        <v>0</v>
      </c>
      <c r="I22" s="4">
        <f>('Output 6'!O$6)/'Output 6'!$F$6</f>
        <v>0</v>
      </c>
      <c r="J22" s="4">
        <f>('Output 6'!Q$6)/'Output 6'!$F$6</f>
        <v>0</v>
      </c>
      <c r="K22" s="4">
        <f>('Output 1'!U$4)/'Output 1'!$F$4</f>
        <v>0.14000000000000001</v>
      </c>
      <c r="L22" s="34">
        <f t="shared" si="7"/>
        <v>0</v>
      </c>
      <c r="M22" s="4">
        <f>('Output 6'!S$6)/'Output 6'!$F$6</f>
        <v>0</v>
      </c>
      <c r="N22" s="4">
        <f>('Output 6'!U$6)/'Output 6'!$F$6</f>
        <v>0</v>
      </c>
      <c r="O22" s="34">
        <f t="shared" si="8"/>
        <v>0</v>
      </c>
      <c r="Q22" s="31" t="s">
        <v>590</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Outputs'!$E$4:$E$495,Analysis!Q22,'Unplanned Outputs'!$J$4:$J$495)</f>
        <v>0</v>
      </c>
      <c r="W22" s="5">
        <f>SUMIF('Unplanned Outputs'!$E$4:$E$495,Analysis!$Q22,'Unplanned Outputs'!$N$4:$N$495)</f>
        <v>0</v>
      </c>
      <c r="X22" s="5">
        <f>SUMIF('Unplanned Outputs'!$E$4:$E$495,Analysis!$Q22,'Unplanned Outputs'!$R$4:$R$495)</f>
        <v>0</v>
      </c>
      <c r="Y22" s="15"/>
      <c r="Z22" s="38">
        <f t="shared" ca="1" si="0"/>
        <v>0</v>
      </c>
      <c r="AA22" s="38">
        <f t="shared" si="1"/>
        <v>0</v>
      </c>
      <c r="AB22" s="54">
        <f t="shared" ca="1" si="2"/>
        <v>0</v>
      </c>
      <c r="AC22" s="64">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c r="AE22" s="5">
        <f t="shared" ca="1" si="6"/>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
+SUMIF(INDIRECT("'Output 7'!$H$4:$H$"&amp;$C$10),Analysis!Q22,INDIRECT("'Output 7'!$w$4:$w$"&amp;$C$10))
+SUMIF(INDIRECT("'Output 8'!$H$4:$H$"&amp;$C$11),Analysis!Q22,INDIRECT("'Output 8'!$w$4:$w$"&amp;$C$11))
+SUMIF(INDIRECT("'Output 9'!$H$4:$H$"&amp;$C$12),Analysis!Q22,INDIRECT("'Output 9'!$w$4:$w$"&amp;$C$12))
+SUMIF(INDIRECT("'Output 10'!$H$4:$H$"&amp;$C$13),Analysis!Q22,INDIRECT("'Output 10'!$w$4:$w$"&amp;$C$13))</f>
        <v>0</v>
      </c>
      <c r="AG22">
        <f>SUMIF('Unplanned Outputs'!$E$4:$E$493,Analysis!Q22,'Unplanned Outputs'!$T$4:$T$493)</f>
        <v>0</v>
      </c>
    </row>
    <row r="23" spans="1:33" x14ac:dyDescent="0.3">
      <c r="E23" t="str">
        <f>'Output 7'!$B$4</f>
        <v>O.7</v>
      </c>
      <c r="F23" t="str">
        <f>'Output 7'!$D$4</f>
        <v>O.7.1</v>
      </c>
      <c r="G23" s="4">
        <f>'Output 7'!$K$4/'Output 7'!$F$4</f>
        <v>0</v>
      </c>
      <c r="H23" s="4">
        <f>'Output 7'!M$4/'Output 7'!$F$4</f>
        <v>0</v>
      </c>
      <c r="I23" s="4">
        <f>('Output 7'!O$4)/'Output 7'!$F$4</f>
        <v>0.4</v>
      </c>
      <c r="J23" s="4">
        <f>('Output 7'!Q$4)/'Output 7'!$F$4</f>
        <v>0</v>
      </c>
      <c r="K23" s="4">
        <f>('Output 1'!U$4)/'Output 1'!$F$4</f>
        <v>0.14000000000000001</v>
      </c>
      <c r="L23" s="34">
        <f t="shared" si="7"/>
        <v>0</v>
      </c>
      <c r="M23" s="4">
        <f>('Output 7'!S$5)/'Output 7'!$F$4</f>
        <v>0.01</v>
      </c>
      <c r="N23" s="4">
        <f>('Output 7'!U$4)/'Output 7'!$F$4</f>
        <v>0.5</v>
      </c>
      <c r="O23" s="34">
        <f t="shared" si="8"/>
        <v>0.5</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Outputs'!$E$4:$E$495,Analysis!Q23,'Unplanned Outputs'!$J$4:$J$495)</f>
        <v>0</v>
      </c>
      <c r="W23" s="5">
        <f>SUMIF('Unplanned Outputs'!$E$4:$E$495,Analysis!$Q23,'Unplanned Outputs'!$N$4:$N$495)</f>
        <v>0</v>
      </c>
      <c r="X23" s="5">
        <f>SUMIF('Unplanned Outputs'!$E$4:$E$495,Analysis!$Q23,'Unplanned Outputs'!$R$4:$R$495)</f>
        <v>0</v>
      </c>
      <c r="Y23" s="15"/>
      <c r="Z23" s="38">
        <f t="shared" ca="1" si="0"/>
        <v>0</v>
      </c>
      <c r="AA23" s="38">
        <f t="shared" si="1"/>
        <v>0</v>
      </c>
      <c r="AB23" s="54">
        <f t="shared" ca="1" si="2"/>
        <v>0</v>
      </c>
      <c r="AC23" s="64">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c r="AE23" s="5">
        <f t="shared" ca="1" si="6"/>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
+SUMIF(INDIRECT("'Output 7'!$H$4:$H$"&amp;$C$10),Analysis!Q23,INDIRECT("'Output 7'!$w$4:$w$"&amp;$C$10))
+SUMIF(INDIRECT("'Output 8'!$H$4:$H$"&amp;$C$11),Analysis!Q23,INDIRECT("'Output 8'!$w$4:$w$"&amp;$C$11))
+SUMIF(INDIRECT("'Output 9'!$H$4:$H$"&amp;$C$12),Analysis!Q23,INDIRECT("'Output 9'!$w$4:$w$"&amp;$C$12))
+SUMIF(INDIRECT("'Output 10'!$H$4:$H$"&amp;$C$13),Analysis!Q23,INDIRECT("'Output 10'!$w$4:$w$"&amp;$C$13))</f>
        <v>0</v>
      </c>
      <c r="AG23">
        <f>SUMIF('Unplanned Outputs'!$E$4:$E$493,Analysis!Q23,'Unplanned Outputs'!$T$4:$T$493)</f>
        <v>0</v>
      </c>
    </row>
    <row r="24" spans="1:33" x14ac:dyDescent="0.3">
      <c r="F24" t="str">
        <f>'Output 7'!$D$5</f>
        <v>O.7.2</v>
      </c>
      <c r="G24" s="4">
        <f>'Output 7'!K$5/'Output 7'!$F$5</f>
        <v>0</v>
      </c>
      <c r="H24" s="4">
        <f>'Output 7'!M$5/'Output 7'!$F$5</f>
        <v>0</v>
      </c>
      <c r="I24" s="4">
        <f>('Output 7'!O$5)/'Output 7'!$F$5</f>
        <v>0</v>
      </c>
      <c r="J24" s="4">
        <f>('Output 7'!Q$5)/'Output 7'!$F$5</f>
        <v>0</v>
      </c>
      <c r="K24" s="4">
        <f>('Output 1'!U$4)/'Output 1'!$F$4</f>
        <v>0.14000000000000001</v>
      </c>
      <c r="L24" s="34">
        <f t="shared" si="7"/>
        <v>0</v>
      </c>
      <c r="M24" s="4" t="e">
        <f>('Output 7'!#REF!)/'Output 7'!$F$5</f>
        <v>#REF!</v>
      </c>
      <c r="N24" s="4">
        <f>('Output 7'!U$5)/'Output 7'!$F$5</f>
        <v>0</v>
      </c>
      <c r="O24" s="34">
        <f t="shared" si="8"/>
        <v>0</v>
      </c>
      <c r="Q24" s="31" t="s">
        <v>591</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Outputs'!$E$4:$E$495,Analysis!Q24,'Unplanned Outputs'!$J$4:$J$495)</f>
        <v>0</v>
      </c>
      <c r="W24" s="5">
        <f>SUMIF('Unplanned Outputs'!$E$4:$E$495,Analysis!$Q24,'Unplanned Outputs'!$N$4:$N$495)</f>
        <v>0</v>
      </c>
      <c r="X24" s="5">
        <f>SUMIF('Unplanned Outputs'!$E$4:$E$495,Analysis!$Q24,'Unplanned Outputs'!$R$4:$R$495)</f>
        <v>0</v>
      </c>
      <c r="Y24" s="15"/>
      <c r="Z24" s="38">
        <f t="shared" ca="1" si="0"/>
        <v>0</v>
      </c>
      <c r="AA24" s="38">
        <f t="shared" si="1"/>
        <v>0</v>
      </c>
      <c r="AB24" s="54">
        <f t="shared" ca="1" si="2"/>
        <v>0</v>
      </c>
      <c r="AC24" s="64">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c r="AE24" s="5">
        <f t="shared" ca="1" si="6"/>
        <v>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
+SUMIF(INDIRECT("'Output 7'!$H$4:$H$"&amp;$C$10),Analysis!Q24,INDIRECT("'Output 7'!$w$4:$w$"&amp;$C$10))
+SUMIF(INDIRECT("'Output 8'!$H$4:$H$"&amp;$C$11),Analysis!Q24,INDIRECT("'Output 8'!$w$4:$w$"&amp;$C$11))
+SUMIF(INDIRECT("'Output 9'!$H$4:$H$"&amp;$C$12),Analysis!Q24,INDIRECT("'Output 9'!$w$4:$w$"&amp;$C$12))
+SUMIF(INDIRECT("'Output 10'!$H$4:$H$"&amp;$C$13),Analysis!Q24,INDIRECT("'Output 10'!$w$4:$w$"&amp;$C$13))</f>
        <v>0</v>
      </c>
      <c r="AG24">
        <f>SUMIF('Unplanned Outputs'!$E$4:$E$493,Analysis!Q24,'Unplanned Outputs'!$T$4:$T$493)</f>
        <v>0</v>
      </c>
    </row>
    <row r="25" spans="1:33" x14ac:dyDescent="0.3">
      <c r="F25" t="str">
        <f>'Output 7'!$D$6</f>
        <v>O.7.3</v>
      </c>
      <c r="G25" s="4">
        <f>'Output 7'!K$6/'Output 7'!$F$6</f>
        <v>0</v>
      </c>
      <c r="H25" s="4">
        <f>'Output 7'!M$6/'Output 7'!$F$6</f>
        <v>0</v>
      </c>
      <c r="I25" s="4">
        <f>('Output 7'!O$6)/'Output 7'!$F$6</f>
        <v>0</v>
      </c>
      <c r="J25" s="4">
        <f>('Output 7'!Q$6)/'Output 7'!$F$6</f>
        <v>0</v>
      </c>
      <c r="K25" s="4">
        <f>('Output 1'!U$4)/'Output 1'!$F$4</f>
        <v>0.14000000000000001</v>
      </c>
      <c r="L25" s="34">
        <f t="shared" si="7"/>
        <v>0</v>
      </c>
      <c r="M25" s="4">
        <f>('Output 7'!S$6)/'Output 7'!$F$6</f>
        <v>1</v>
      </c>
      <c r="N25" s="4">
        <f>('Output 7'!U$6)/'Output 7'!$F$6</f>
        <v>1</v>
      </c>
      <c r="O25" s="34">
        <f t="shared" si="8"/>
        <v>1</v>
      </c>
      <c r="Q25" s="31" t="s">
        <v>592</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Outputs'!$E$4:$E$495,Analysis!Q25,'Unplanned Outputs'!$J$4:$J$495)</f>
        <v>0</v>
      </c>
      <c r="W25" s="5">
        <f>SUMIF('Unplanned Outputs'!$E$4:$E$495,Analysis!$Q25,'Unplanned Outputs'!$N$4:$N$495)</f>
        <v>0</v>
      </c>
      <c r="X25" s="5">
        <f>SUMIF('Unplanned Outputs'!$E$4:$E$495,Analysis!$Q25,'Unplanned Outputs'!$R$4:$R$495)</f>
        <v>0</v>
      </c>
      <c r="Y25" s="15"/>
      <c r="Z25" s="38">
        <f t="shared" ca="1" si="0"/>
        <v>0</v>
      </c>
      <c r="AA25" s="38">
        <f t="shared" si="1"/>
        <v>0</v>
      </c>
      <c r="AB25" s="54">
        <f t="shared" ca="1" si="2"/>
        <v>0</v>
      </c>
      <c r="AC25" s="64">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c r="AE25" s="5">
        <f t="shared" ca="1" si="6"/>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
+SUMIF(INDIRECT("'Output 7'!$H$4:$H$"&amp;$C$10),Analysis!Q25,INDIRECT("'Output 7'!$w$4:$w$"&amp;$C$10))
+SUMIF(INDIRECT("'Output 8'!$H$4:$H$"&amp;$C$11),Analysis!Q25,INDIRECT("'Output 8'!$w$4:$w$"&amp;$C$11))
+SUMIF(INDIRECT("'Output 9'!$H$4:$H$"&amp;$C$12),Analysis!Q25,INDIRECT("'Output 9'!$w$4:$w$"&amp;$C$12))
+SUMIF(INDIRECT("'Output 10'!$H$4:$H$"&amp;$C$13),Analysis!Q25,INDIRECT("'Output 10'!$w$4:$w$"&amp;$C$13))</f>
        <v>0</v>
      </c>
      <c r="AG25">
        <f>SUMIF('Unplanned Outputs'!$E$4:$E$493,Analysis!Q25,'Unplanned Outputs'!$T$4:$T$493)</f>
        <v>0</v>
      </c>
    </row>
    <row r="26" spans="1:33" x14ac:dyDescent="0.3">
      <c r="E26" t="str">
        <f>'Output 8'!$B$4</f>
        <v>O.8</v>
      </c>
      <c r="F26" t="str">
        <f>'Output 2'!$D$4</f>
        <v>O.2.1</v>
      </c>
      <c r="G26" s="4">
        <f>'Output 8'!$K$4/'Output 8'!$F$4</f>
        <v>0</v>
      </c>
      <c r="H26" s="4">
        <f>'Output 8'!M$4/'Output 8'!$F$4</f>
        <v>0</v>
      </c>
      <c r="I26" s="4">
        <f>('Output 8'!O$4)/'Output 8'!$F$4</f>
        <v>0</v>
      </c>
      <c r="J26" s="4">
        <f>('Output 8'!Q$4)/'Output 8'!$F$4</f>
        <v>0</v>
      </c>
      <c r="K26" s="4">
        <f>('Output 1'!U$4)/'Output 1'!$F$4</f>
        <v>0.14000000000000001</v>
      </c>
      <c r="L26" s="34">
        <f t="shared" si="7"/>
        <v>0</v>
      </c>
      <c r="M26" s="4" t="e">
        <f>(#REF!)/#REF!</f>
        <v>#REF!</v>
      </c>
      <c r="N26" s="4" t="e">
        <f>(#REF!)/#REF!</f>
        <v>#REF!</v>
      </c>
      <c r="O26" s="34" t="e">
        <f>#REF!+N26</f>
        <v>#REF!</v>
      </c>
      <c r="Q26" s="31" t="s">
        <v>593</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Outputs'!$E$4:$E$495,Analysis!Q26,'Unplanned Outputs'!$J$4:$J$495)</f>
        <v>0</v>
      </c>
      <c r="W26" s="5">
        <f>SUMIF('Unplanned Outputs'!$E$4:$E$495,Analysis!$Q26,'Unplanned Outputs'!$N$4:$N$495)</f>
        <v>0</v>
      </c>
      <c r="X26" s="5">
        <f>SUMIF('Unplanned Outputs'!$E$4:$E$495,Analysis!$Q26,'Unplanned Outputs'!$R$4:$R$495)</f>
        <v>0</v>
      </c>
      <c r="Y26" s="15"/>
      <c r="Z26" s="38">
        <f t="shared" ca="1" si="0"/>
        <v>0</v>
      </c>
      <c r="AA26" s="38">
        <f t="shared" si="1"/>
        <v>0</v>
      </c>
      <c r="AB26" s="54">
        <f t="shared" ca="1" si="2"/>
        <v>0</v>
      </c>
      <c r="AC26" s="64">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c r="AE26" s="5">
        <f t="shared" ca="1" si="6"/>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
+SUMIF(INDIRECT("'Output 7'!$H$4:$H$"&amp;$C$10),Analysis!Q26,INDIRECT("'Output 7'!$w$4:$w$"&amp;$C$10))
+SUMIF(INDIRECT("'Output 8'!$H$4:$H$"&amp;$C$11),Analysis!Q26,INDIRECT("'Output 8'!$w$4:$w$"&amp;$C$11))
+SUMIF(INDIRECT("'Output 9'!$H$4:$H$"&amp;$C$12),Analysis!Q26,INDIRECT("'Output 9'!$w$4:$w$"&amp;$C$12))
+SUMIF(INDIRECT("'Output 10'!$H$4:$H$"&amp;$C$13),Analysis!Q26,INDIRECT("'Output 10'!$w$4:$w$"&amp;$C$13))</f>
        <v>0</v>
      </c>
      <c r="AG26">
        <f>SUMIF('Unplanned Outputs'!$E$4:$E$493,Analysis!Q26,'Unplanned Outputs'!$T$4:$T$493)</f>
        <v>0</v>
      </c>
    </row>
    <row r="27" spans="1:33" x14ac:dyDescent="0.3">
      <c r="F27">
        <f>'Output 2'!$D$5</f>
        <v>0</v>
      </c>
      <c r="G27" s="4">
        <f>'Output 8'!K$5/'Output 8'!$F$5</f>
        <v>0</v>
      </c>
      <c r="H27" s="4">
        <f>'Output 8'!M$5/'Output 8'!$F$5</f>
        <v>0</v>
      </c>
      <c r="I27" s="4">
        <f>('Output 8'!O$5)/'Output 8'!$F$5</f>
        <v>0</v>
      </c>
      <c r="J27" s="4">
        <f>('Output 8'!Q$5)/'Output 8'!$F$5</f>
        <v>0</v>
      </c>
      <c r="K27" s="4">
        <f>('Output 1'!U$4)/'Output 1'!$F$4</f>
        <v>0.14000000000000001</v>
      </c>
      <c r="L27" s="34">
        <f t="shared" si="7"/>
        <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Outputs'!$E$4:$E$495,Analysis!Q27,'Unplanned Outputs'!$J$4:$J$495)</f>
        <v>0</v>
      </c>
      <c r="W27" s="5">
        <f>SUMIF('Unplanned Outputs'!$E$4:$E$495,Analysis!$Q27,'Unplanned Outputs'!$N$4:$N$495)</f>
        <v>0</v>
      </c>
      <c r="X27" s="5">
        <f>SUMIF('Unplanned Outputs'!$E$4:$E$495,Analysis!$Q27,'Unplanned Outputs'!$R$4:$R$495)</f>
        <v>0</v>
      </c>
      <c r="Y27" s="15"/>
      <c r="Z27" s="38">
        <f t="shared" ca="1" si="0"/>
        <v>0</v>
      </c>
      <c r="AA27" s="38">
        <f t="shared" si="1"/>
        <v>0</v>
      </c>
      <c r="AB27" s="54">
        <f t="shared" ca="1" si="2"/>
        <v>0</v>
      </c>
      <c r="AC27" s="64">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c r="AE27" s="5">
        <f t="shared" ca="1" si="6"/>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
+SUMIF(INDIRECT("'Output 7'!$H$4:$H$"&amp;$C$10),Analysis!Q27,INDIRECT("'Output 7'!$w$4:$w$"&amp;$C$10))
+SUMIF(INDIRECT("'Output 8'!$H$4:$H$"&amp;$C$11),Analysis!Q27,INDIRECT("'Output 8'!$w$4:$w$"&amp;$C$11))
+SUMIF(INDIRECT("'Output 9'!$H$4:$H$"&amp;$C$12),Analysis!Q27,INDIRECT("'Output 9'!$w$4:$w$"&amp;$C$12))
+SUMIF(INDIRECT("'Output 10'!$H$4:$H$"&amp;$C$13),Analysis!Q27,INDIRECT("'Output 10'!$w$4:$w$"&amp;$C$13))</f>
        <v>0</v>
      </c>
      <c r="AG27">
        <f>SUMIF('Unplanned Outputs'!$E$4:$E$493,Analysis!Q27,'Unplanned Outputs'!$T$4:$T$493)</f>
        <v>0</v>
      </c>
    </row>
    <row r="28" spans="1:33" x14ac:dyDescent="0.3">
      <c r="F28">
        <f>'Output 2'!$D$6</f>
        <v>0</v>
      </c>
      <c r="G28" s="4" t="e">
        <f>'Output 8'!K$6/'Output 8'!$F$6</f>
        <v>#DIV/0!</v>
      </c>
      <c r="H28" s="4" t="e">
        <f>'Output 8'!M$6/'Output 8'!$F$6</f>
        <v>#DIV/0!</v>
      </c>
      <c r="I28" s="4" t="e">
        <f>('Output 8'!O$6)/'Output 8'!$F$6</f>
        <v>#DIV/0!</v>
      </c>
      <c r="J28" s="4" t="e">
        <f>('Output 8'!Q$6)/'Output 8'!$F$6</f>
        <v>#DIV/0!</v>
      </c>
      <c r="K28" s="4">
        <f>('Output 1'!U$4)/'Output 1'!$F$4</f>
        <v>0.14000000000000001</v>
      </c>
      <c r="L28" s="34" t="e">
        <f t="shared" si="7"/>
        <v>#DIV/0!</v>
      </c>
      <c r="M28" s="4" t="e">
        <f>(#REF!)/#REF!</f>
        <v>#REF!</v>
      </c>
      <c r="N28" s="4" t="e">
        <f>(#REF!)/#REF!</f>
        <v>#REF!</v>
      </c>
      <c r="O28" s="34" t="e">
        <f>#REF!+N28</f>
        <v>#REF!</v>
      </c>
      <c r="Q28" s="31" t="s">
        <v>594</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Outputs'!$E$4:$E$495,Analysis!Q28,'Unplanned Outputs'!$J$4:$J$495)</f>
        <v>0</v>
      </c>
      <c r="W28" s="5">
        <f>SUMIF('Unplanned Outputs'!$E$4:$E$495,Analysis!$Q28,'Unplanned Outputs'!$N$4:$N$495)</f>
        <v>0</v>
      </c>
      <c r="X28" s="5">
        <f>SUMIF('Unplanned Outputs'!$E$4:$E$495,Analysis!$Q28,'Unplanned Outputs'!$R$4:$R$495)</f>
        <v>0</v>
      </c>
      <c r="Y28" s="15"/>
      <c r="Z28" s="38">
        <f t="shared" ca="1" si="0"/>
        <v>0</v>
      </c>
      <c r="AA28" s="38">
        <f t="shared" si="1"/>
        <v>0</v>
      </c>
      <c r="AB28" s="54">
        <f t="shared" ca="1" si="2"/>
        <v>0</v>
      </c>
      <c r="AC28" s="64">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c r="AE28" s="5">
        <f t="shared" ca="1" si="6"/>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
+SUMIF(INDIRECT("'Output 7'!$H$4:$H$"&amp;$C$10),Analysis!Q28,INDIRECT("'Output 7'!$w$4:$w$"&amp;$C$10))
+SUMIF(INDIRECT("'Output 8'!$H$4:$H$"&amp;$C$11),Analysis!Q28,INDIRECT("'Output 8'!$w$4:$w$"&amp;$C$11))
+SUMIF(INDIRECT("'Output 9'!$H$4:$H$"&amp;$C$12),Analysis!Q28,INDIRECT("'Output 9'!$w$4:$w$"&amp;$C$12))
+SUMIF(INDIRECT("'Output 10'!$H$4:$H$"&amp;$C$13),Analysis!Q28,INDIRECT("'Output 10'!$w$4:$w$"&amp;$C$13))</f>
        <v>0</v>
      </c>
      <c r="AG28">
        <f>SUMIF('Unplanned Outputs'!$E$4:$E$493,Analysis!Q28,'Unplanned Outputs'!$T$4:$T$493)</f>
        <v>0</v>
      </c>
    </row>
    <row r="29" spans="1:33" x14ac:dyDescent="0.3">
      <c r="E29" t="str">
        <f>'Output 9'!$B$4</f>
        <v>O.9</v>
      </c>
      <c r="F29" t="str">
        <f>'Output 9'!$D$4</f>
        <v>O.9.1</v>
      </c>
      <c r="G29" s="4">
        <f>'Output 9'!$K$4/'Output 9'!$F$4</f>
        <v>0</v>
      </c>
      <c r="H29" s="4">
        <f>'Output 9'!M$4/'Output 9'!$F$4</f>
        <v>0</v>
      </c>
      <c r="I29" s="4">
        <f>('Output 9'!O$4)/'Output 9'!$F$4</f>
        <v>1</v>
      </c>
      <c r="J29" s="4">
        <f>('Output 9'!Q$4)/'Output 9'!$F$4</f>
        <v>1</v>
      </c>
      <c r="K29" s="4">
        <f>('Output 1'!U$4)/'Output 1'!$F$4</f>
        <v>0.14000000000000001</v>
      </c>
      <c r="L29" s="34">
        <f t="shared" si="7"/>
        <v>1</v>
      </c>
      <c r="M29" s="4">
        <f>('Output 8'!S$4)/'Output 8'!$F$4</f>
        <v>1</v>
      </c>
      <c r="N29" s="4">
        <f>('Output 8'!U$4)/'Output 8'!$F$4</f>
        <v>0</v>
      </c>
      <c r="O29" s="34">
        <f t="shared" ref="O29:O34" si="9">L26+N29</f>
        <v>0</v>
      </c>
      <c r="Q29" s="31" t="s">
        <v>595</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Outputs'!$E$4:$E$495,Analysis!Q29,'Unplanned Outputs'!$J$4:$J$495)</f>
        <v>0</v>
      </c>
      <c r="W29" s="5">
        <f>SUMIF('Unplanned Outputs'!$E$4:$E$495,Analysis!$Q29,'Unplanned Outputs'!$N$4:$N$495)</f>
        <v>0</v>
      </c>
      <c r="X29" s="5">
        <f>SUMIF('Unplanned Outputs'!$E$4:$E$495,Analysis!$Q29,'Unplanned Outputs'!$R$4:$R$495)</f>
        <v>0</v>
      </c>
      <c r="Y29" s="15"/>
      <c r="Z29" s="38">
        <f t="shared" ca="1" si="0"/>
        <v>0</v>
      </c>
      <c r="AA29" s="38">
        <f t="shared" si="1"/>
        <v>0</v>
      </c>
      <c r="AB29" s="54">
        <f t="shared" ca="1" si="2"/>
        <v>0</v>
      </c>
      <c r="AC29" s="64">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c r="AE29" s="5">
        <f t="shared" ca="1" si="6"/>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
+SUMIF(INDIRECT("'Output 7'!$H$4:$H$"&amp;$C$10),Analysis!Q29,INDIRECT("'Output 7'!$w$4:$w$"&amp;$C$10))
+SUMIF(INDIRECT("'Output 8'!$H$4:$H$"&amp;$C$11),Analysis!Q29,INDIRECT("'Output 8'!$w$4:$w$"&amp;$C$11))
+SUMIF(INDIRECT("'Output 9'!$H$4:$H$"&amp;$C$12),Analysis!Q29,INDIRECT("'Output 9'!$w$4:$w$"&amp;$C$12))
+SUMIF(INDIRECT("'Output 10'!$H$4:$H$"&amp;$C$13),Analysis!Q29,INDIRECT("'Output 10'!$w$4:$w$"&amp;$C$13))</f>
        <v>0</v>
      </c>
      <c r="AG29">
        <f>SUMIF('Unplanned Outputs'!$E$4:$E$493,Analysis!Q29,'Unplanned Outputs'!$T$4:$T$493)</f>
        <v>0</v>
      </c>
    </row>
    <row r="30" spans="1:33" x14ac:dyDescent="0.3">
      <c r="F30" t="str">
        <f>'Output 9'!$D$5</f>
        <v>O.9.2</v>
      </c>
      <c r="G30" s="4">
        <f>'Output 9'!K$5/'Output 9'!$F$5</f>
        <v>0</v>
      </c>
      <c r="H30" s="4">
        <f>'Output 9'!M$5/'Output 9'!$F$5</f>
        <v>0</v>
      </c>
      <c r="I30" s="4">
        <f>('Output 9'!O$5)/'Output 9'!$F$5</f>
        <v>0</v>
      </c>
      <c r="J30" s="4">
        <f>('Output 9'!Q$5)/'Output 9'!$F$5</f>
        <v>0</v>
      </c>
      <c r="K30" s="4">
        <f>('Output 1'!U$4)/'Output 1'!$F$4</f>
        <v>0.14000000000000001</v>
      </c>
      <c r="L30" s="34">
        <f t="shared" si="7"/>
        <v>0</v>
      </c>
      <c r="M30" s="4">
        <f>('Output 8'!S$5)/'Output 8'!$F$5</f>
        <v>1</v>
      </c>
      <c r="N30" s="4">
        <f>('Output 8'!U$5)/'Output 8'!$F$5</f>
        <v>0</v>
      </c>
      <c r="O30" s="34">
        <f t="shared" si="9"/>
        <v>0</v>
      </c>
      <c r="Q30" s="31" t="s">
        <v>596</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Outputs'!$E$4:$E$495,Analysis!Q30,'Unplanned Outputs'!$J$4:$J$495)</f>
        <v>0</v>
      </c>
      <c r="W30" s="5">
        <f>SUMIF('Unplanned Outputs'!$E$4:$E$495,Analysis!$Q30,'Unplanned Outputs'!$N$4:$N$495)</f>
        <v>0</v>
      </c>
      <c r="X30" s="5">
        <f>SUMIF('Unplanned Outputs'!$E$4:$E$495,Analysis!$Q30,'Unplanned Outputs'!$R$4:$R$495)</f>
        <v>0</v>
      </c>
      <c r="Y30" s="15"/>
      <c r="Z30" s="38">
        <f t="shared" ca="1" si="0"/>
        <v>0</v>
      </c>
      <c r="AA30" s="38">
        <f t="shared" si="1"/>
        <v>0</v>
      </c>
      <c r="AB30" s="54">
        <f t="shared" ca="1" si="2"/>
        <v>0</v>
      </c>
      <c r="AC30" s="64">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c r="AE30" s="5">
        <f t="shared" ca="1" si="6"/>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
+SUMIF(INDIRECT("'Output 7'!$H$4:$H$"&amp;$C$10),Analysis!Q30,INDIRECT("'Output 7'!$w$4:$w$"&amp;$C$10))
+SUMIF(INDIRECT("'Output 8'!$H$4:$H$"&amp;$C$11),Analysis!Q30,INDIRECT("'Output 8'!$w$4:$w$"&amp;$C$11))
+SUMIF(INDIRECT("'Output 9'!$H$4:$H$"&amp;$C$12),Analysis!Q30,INDIRECT("'Output 9'!$w$4:$w$"&amp;$C$12))
+SUMIF(INDIRECT("'Output 10'!$H$4:$H$"&amp;$C$13),Analysis!Q30,INDIRECT("'Output 10'!$w$4:$w$"&amp;$C$13))</f>
        <v>0</v>
      </c>
      <c r="AG30">
        <f>SUMIF('Unplanned Outputs'!$E$4:$E$493,Analysis!Q30,'Unplanned Outputs'!$T$4:$T$493)</f>
        <v>0</v>
      </c>
    </row>
    <row r="31" spans="1:33" x14ac:dyDescent="0.3">
      <c r="F31" t="str">
        <f>'Output 9'!$D$6</f>
        <v>O.9.3</v>
      </c>
      <c r="G31" s="4">
        <f>'Output 9'!K$6/'Output 9'!$F$6</f>
        <v>0</v>
      </c>
      <c r="H31" s="4">
        <f>'Output 9'!M$6/'Output 9'!$F$6</f>
        <v>6</v>
      </c>
      <c r="I31" s="4">
        <f>('Output 9'!O$6)/'Output 9'!$F$6</f>
        <v>1</v>
      </c>
      <c r="J31" s="4">
        <f>('Output 9'!Q$6)/'Output 9'!$F$6</f>
        <v>2.0659999999999998</v>
      </c>
      <c r="K31" s="4">
        <f>('Output 1'!U$4)/'Output 1'!$F$4</f>
        <v>0.14000000000000001</v>
      </c>
      <c r="L31" s="34">
        <f t="shared" si="7"/>
        <v>8.0659999999999989</v>
      </c>
      <c r="M31" s="4" t="e">
        <f>('Output 8'!S$6)/'Output 8'!$F$6</f>
        <v>#DIV/0!</v>
      </c>
      <c r="N31" s="4" t="e">
        <f>('Output 8'!U$6)/'Output 8'!$F$6</f>
        <v>#DIV/0!</v>
      </c>
      <c r="O31" s="34" t="e">
        <f t="shared" si="9"/>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Outputs'!$E$4:$E$495,Analysis!Q31,'Unplanned Outputs'!$J$4:$J$495)</f>
        <v>0</v>
      </c>
      <c r="W31" s="5">
        <f>SUMIF('Unplanned Outputs'!$E$4:$E$495,Analysis!$Q31,'Unplanned Outputs'!$N$4:$N$495)</f>
        <v>0</v>
      </c>
      <c r="X31" s="5">
        <f>SUMIF('Unplanned Outputs'!$E$4:$E$495,Analysis!$Q31,'Unplanned Outputs'!$R$4:$R$495)</f>
        <v>0</v>
      </c>
      <c r="Y31" s="15"/>
      <c r="Z31" s="38">
        <f t="shared" ca="1" si="0"/>
        <v>0</v>
      </c>
      <c r="AA31" s="38">
        <f t="shared" si="1"/>
        <v>0</v>
      </c>
      <c r="AB31" s="54">
        <f t="shared" ca="1" si="2"/>
        <v>0</v>
      </c>
      <c r="AC31" s="64">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c r="AE31" s="5">
        <f t="shared" ca="1" si="6"/>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
+SUMIF(INDIRECT("'Output 7'!$H$4:$H$"&amp;$C$10),Analysis!Q31,INDIRECT("'Output 7'!$w$4:$w$"&amp;$C$10))
+SUMIF(INDIRECT("'Output 8'!$H$4:$H$"&amp;$C$11),Analysis!Q31,INDIRECT("'Output 8'!$w$4:$w$"&amp;$C$11))
+SUMIF(INDIRECT("'Output 9'!$H$4:$H$"&amp;$C$12),Analysis!Q31,INDIRECT("'Output 9'!$w$4:$w$"&amp;$C$12))
+SUMIF(INDIRECT("'Output 10'!$H$4:$H$"&amp;$C$13),Analysis!Q31,INDIRECT("'Output 10'!$w$4:$w$"&amp;$C$13))</f>
        <v>0</v>
      </c>
      <c r="AG31">
        <f>SUMIF('Unplanned Outputs'!$E$4:$E$493,Analysis!Q31,'Unplanned Outputs'!$T$4:$T$493)</f>
        <v>0</v>
      </c>
    </row>
    <row r="32" spans="1:33" x14ac:dyDescent="0.3">
      <c r="E32" t="str">
        <f>'Output 10'!$B$4</f>
        <v>O.10</v>
      </c>
      <c r="F32" t="str">
        <f>'Output 10'!$D$4</f>
        <v>O.10.1</v>
      </c>
      <c r="G32" s="4">
        <f>'Output 10'!$K$4/'Output 10'!$F$4</f>
        <v>0</v>
      </c>
      <c r="H32" s="4">
        <f>'Output 10'!M$4/'Output 10'!$F$4</f>
        <v>2</v>
      </c>
      <c r="I32" s="4">
        <f>('Output 10'!O$4)/'Output 10'!$F$4</f>
        <v>0</v>
      </c>
      <c r="J32" s="4">
        <f>('Output 10'!Q$4)/'Output 10'!$F$4</f>
        <v>0</v>
      </c>
      <c r="K32" s="4">
        <f>('Output 1'!U$4)/'Output 1'!$F$4</f>
        <v>0.14000000000000001</v>
      </c>
      <c r="L32" s="34">
        <f t="shared" si="7"/>
        <v>2</v>
      </c>
      <c r="M32" s="4">
        <f>('Output 9'!S$4)/'Output 9'!$F$4</f>
        <v>0</v>
      </c>
      <c r="N32" s="4">
        <f>('Output 9'!U$4)/'Output 9'!$F$4</f>
        <v>0</v>
      </c>
      <c r="O32" s="34">
        <f t="shared" si="9"/>
        <v>1</v>
      </c>
      <c r="Q32" s="31" t="s">
        <v>597</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Outputs'!$E$4:$E$495,Analysis!Q32,'Unplanned Outputs'!$J$4:$J$495)</f>
        <v>0</v>
      </c>
      <c r="W32" s="5">
        <f>SUMIF('Unplanned Outputs'!$E$4:$E$495,Analysis!$Q32,'Unplanned Outputs'!$N$4:$N$495)</f>
        <v>0</v>
      </c>
      <c r="X32" s="5">
        <f>SUMIF('Unplanned Outputs'!$E$4:$E$495,Analysis!$Q32,'Unplanned Outputs'!$R$4:$R$495)</f>
        <v>0</v>
      </c>
      <c r="Y32" s="15"/>
      <c r="Z32" s="38">
        <f t="shared" ca="1" si="0"/>
        <v>0</v>
      </c>
      <c r="AA32" s="38">
        <f t="shared" si="1"/>
        <v>0</v>
      </c>
      <c r="AB32" s="54">
        <f t="shared" ca="1" si="2"/>
        <v>0</v>
      </c>
      <c r="AC32" s="64">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c r="AE32" s="5">
        <f t="shared" ca="1" si="6"/>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
+SUMIF(INDIRECT("'Output 7'!$H$4:$H$"&amp;$C$10),Analysis!Q32,INDIRECT("'Output 7'!$w$4:$w$"&amp;$C$10))
+SUMIF(INDIRECT("'Output 8'!$H$4:$H$"&amp;$C$11),Analysis!Q32,INDIRECT("'Output 8'!$w$4:$w$"&amp;$C$11))
+SUMIF(INDIRECT("'Output 9'!$H$4:$H$"&amp;$C$12),Analysis!Q32,INDIRECT("'Output 9'!$w$4:$w$"&amp;$C$12))
+SUMIF(INDIRECT("'Output 10'!$H$4:$H$"&amp;$C$13),Analysis!Q32,INDIRECT("'Output 10'!$w$4:$w$"&amp;$C$13))</f>
        <v>0</v>
      </c>
      <c r="AG32">
        <f>SUMIF('Unplanned Outputs'!$E$4:$E$493,Analysis!Q32,'Unplanned Outputs'!$T$4:$T$493)</f>
        <v>0</v>
      </c>
    </row>
    <row r="33" spans="6:33" x14ac:dyDescent="0.3">
      <c r="F33">
        <f>'Output 10'!$D$5</f>
        <v>0</v>
      </c>
      <c r="G33" s="4" t="e">
        <f>'Output 10'!K$5/'Output 10'!$F$5</f>
        <v>#DIV/0!</v>
      </c>
      <c r="H33" s="4" t="e">
        <f>'Output 10'!M$5/'Output 10'!$F$5</f>
        <v>#DIV/0!</v>
      </c>
      <c r="I33" s="4" t="e">
        <f>('Output 10'!O$5)/'Output 10'!$F$5</f>
        <v>#DIV/0!</v>
      </c>
      <c r="J33" s="4" t="e">
        <f>('Output 10'!Q$5)/'Output 10'!$F$5</f>
        <v>#DIV/0!</v>
      </c>
      <c r="K33" s="4">
        <f>('Output 1'!U$4)/'Output 1'!$F$4</f>
        <v>0.14000000000000001</v>
      </c>
      <c r="L33" s="34" t="e">
        <f t="shared" si="7"/>
        <v>#DIV/0!</v>
      </c>
      <c r="M33" s="4">
        <f>('Output 9'!S$5)/'Output 9'!$F$5</f>
        <v>1</v>
      </c>
      <c r="N33" s="4">
        <f>('Output 9'!U$5)/'Output 9'!$F$5</f>
        <v>0.3</v>
      </c>
      <c r="O33" s="34">
        <f t="shared" si="9"/>
        <v>0.3</v>
      </c>
      <c r="Q33" s="31" t="s">
        <v>598</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Outputs'!$E$4:$E$495,Analysis!Q33,'Unplanned Outputs'!$J$4:$J$495)</f>
        <v>0</v>
      </c>
      <c r="W33" s="5">
        <f>SUMIF('Unplanned Outputs'!$E$4:$E$495,Analysis!$Q33,'Unplanned Outputs'!$N$4:$N$495)</f>
        <v>0</v>
      </c>
      <c r="X33" s="5">
        <f>SUMIF('Unplanned Outputs'!$E$4:$E$495,Analysis!$Q33,'Unplanned Outputs'!$R$4:$R$495)</f>
        <v>0</v>
      </c>
      <c r="Y33" s="15"/>
      <c r="Z33" s="38">
        <f t="shared" ca="1" si="0"/>
        <v>0</v>
      </c>
      <c r="AA33" s="38">
        <f t="shared" si="1"/>
        <v>0</v>
      </c>
      <c r="AB33" s="54">
        <f t="shared" ca="1" si="2"/>
        <v>0</v>
      </c>
      <c r="AC33" s="64">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c r="AE33" s="5">
        <f t="shared" ca="1" si="6"/>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
+SUMIF(INDIRECT("'Output 7'!$H$4:$H$"&amp;$C$10),Analysis!Q33,INDIRECT("'Output 7'!$w$4:$w$"&amp;$C$10))
+SUMIF(INDIRECT("'Output 8'!$H$4:$H$"&amp;$C$11),Analysis!Q33,INDIRECT("'Output 8'!$w$4:$w$"&amp;$C$11))
+SUMIF(INDIRECT("'Output 9'!$H$4:$H$"&amp;$C$12),Analysis!Q33,INDIRECT("'Output 9'!$w$4:$w$"&amp;$C$12))
+SUMIF(INDIRECT("'Output 10'!$H$4:$H$"&amp;$C$13),Analysis!Q33,INDIRECT("'Output 10'!$w$4:$w$"&amp;$C$13))</f>
        <v>0</v>
      </c>
      <c r="AG33">
        <f>SUMIF('Unplanned Outputs'!$E$4:$E$493,Analysis!Q33,'Unplanned Outputs'!$T$4:$T$493)</f>
        <v>0</v>
      </c>
    </row>
    <row r="34" spans="6:33" x14ac:dyDescent="0.3">
      <c r="F34">
        <f>'Output 10'!$D$6</f>
        <v>0</v>
      </c>
      <c r="G34" s="4" t="e">
        <f>'Output 10'!K$6/'Output 10'!$F$6</f>
        <v>#DIV/0!</v>
      </c>
      <c r="H34" s="4" t="e">
        <f>'Output 10'!M$6/'Output 10'!$F$6</f>
        <v>#DIV/0!</v>
      </c>
      <c r="I34" s="4" t="e">
        <f>('Output 10'!O$6)/'Output 10'!$F$6</f>
        <v>#DIV/0!</v>
      </c>
      <c r="J34" s="4" t="e">
        <f>('Output 10'!Q$6)/'Output 10'!$F$6</f>
        <v>#DIV/0!</v>
      </c>
      <c r="K34" s="4">
        <f>('Output 1'!U$4)/'Output 1'!$F$4</f>
        <v>0.14000000000000001</v>
      </c>
      <c r="L34" s="34" t="e">
        <f t="shared" si="7"/>
        <v>#DIV/0!</v>
      </c>
      <c r="M34" s="4">
        <f>('Output 9'!S$6)/'Output 9'!$F$6</f>
        <v>0.5</v>
      </c>
      <c r="N34" s="4">
        <f>('Output 9'!U$6)/'Output 9'!$F$6</f>
        <v>0.72199999999999998</v>
      </c>
      <c r="O34" s="34">
        <f t="shared" si="9"/>
        <v>8.7879999999999985</v>
      </c>
      <c r="Q34" s="31" t="s">
        <v>599</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Outputs'!$E$4:$E$495,Analysis!Q34,'Unplanned Outputs'!$J$4:$J$495)</f>
        <v>0</v>
      </c>
      <c r="W34" s="5">
        <f>SUMIF('Unplanned Outputs'!$E$4:$E$495,Analysis!$Q34,'Unplanned Outputs'!$N$4:$N$495)</f>
        <v>0</v>
      </c>
      <c r="X34" s="5">
        <f>SUMIF('Unplanned Outputs'!$E$4:$E$495,Analysis!$Q34,'Unplanned Outputs'!$R$4:$R$495)</f>
        <v>0</v>
      </c>
      <c r="Y34" s="15"/>
      <c r="Z34" s="38">
        <f t="shared" ca="1" si="0"/>
        <v>0</v>
      </c>
      <c r="AA34" s="38">
        <f t="shared" si="1"/>
        <v>0</v>
      </c>
      <c r="AB34" s="54">
        <f t="shared" ca="1" si="2"/>
        <v>0</v>
      </c>
      <c r="AC34" s="64">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c r="AE34" s="5">
        <f t="shared" ca="1" si="6"/>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
+SUMIF(INDIRECT("'Output 7'!$H$4:$H$"&amp;$C$10),Analysis!Q34,INDIRECT("'Output 7'!$w$4:$w$"&amp;$C$10))
+SUMIF(INDIRECT("'Output 8'!$H$4:$H$"&amp;$C$11),Analysis!Q34,INDIRECT("'Output 8'!$w$4:$w$"&amp;$C$11))
+SUMIF(INDIRECT("'Output 9'!$H$4:$H$"&amp;$C$12),Analysis!Q34,INDIRECT("'Output 9'!$w$4:$w$"&amp;$C$12))
+SUMIF(INDIRECT("'Output 10'!$H$4:$H$"&amp;$C$13),Analysis!Q34,INDIRECT("'Output 10'!$w$4:$w$"&amp;$C$13))</f>
        <v>0</v>
      </c>
      <c r="AG34">
        <f>SUMIF('Unplanned Outputs'!$E$4:$E$493,Analysis!Q34,'Unplanned Outputs'!$T$4:$T$493)</f>
        <v>0</v>
      </c>
    </row>
    <row r="35" spans="6:33" x14ac:dyDescent="0.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Outputs'!$E$4:$E$495,Analysis!Q35,'Unplanned Outputs'!$J$4:$J$495)</f>
        <v>0</v>
      </c>
      <c r="W35" s="5">
        <f>SUMIF('Unplanned Outputs'!$E$4:$E$495,Analysis!$Q35,'Unplanned Outputs'!$N$4:$N$495)</f>
        <v>0</v>
      </c>
      <c r="X35" s="5">
        <f>SUMIF('Unplanned Outputs'!$E$4:$E$495,Analysis!$Q35,'Unplanned Outputs'!$R$4:$R$495)</f>
        <v>0</v>
      </c>
      <c r="Y35" s="15"/>
      <c r="Z35" s="38">
        <f t="shared" ca="1" si="0"/>
        <v>0</v>
      </c>
      <c r="AA35" s="38">
        <f t="shared" si="1"/>
        <v>0</v>
      </c>
      <c r="AB35" s="54">
        <f t="shared" ca="1" si="2"/>
        <v>0</v>
      </c>
      <c r="AC35" s="64">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c r="AE35" s="5">
        <f t="shared" ca="1" si="6"/>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
+SUMIF(INDIRECT("'Output 7'!$H$4:$H$"&amp;$C$10),Analysis!Q35,INDIRECT("'Output 7'!$w$4:$w$"&amp;$C$10))
+SUMIF(INDIRECT("'Output 8'!$H$4:$H$"&amp;$C$11),Analysis!Q35,INDIRECT("'Output 8'!$w$4:$w$"&amp;$C$11))
+SUMIF(INDIRECT("'Output 9'!$H$4:$H$"&amp;$C$12),Analysis!Q35,INDIRECT("'Output 9'!$w$4:$w$"&amp;$C$12))
+SUMIF(INDIRECT("'Output 10'!$H$4:$H$"&amp;$C$13),Analysis!Q35,INDIRECT("'Output 10'!$w$4:$w$"&amp;$C$13))</f>
        <v>0</v>
      </c>
      <c r="AG35">
        <f>SUMIF('Unplanned Outputs'!$E$4:$E$493,Analysis!Q35,'Unplanned Outputs'!$T$4:$T$493)</f>
        <v>0</v>
      </c>
    </row>
    <row r="36" spans="6:33" x14ac:dyDescent="0.3">
      <c r="M36" s="4" t="e">
        <f>(#REF!)/#REF!</f>
        <v>#REF!</v>
      </c>
      <c r="N36" s="4" t="e">
        <f>(#REF!)/#REF!</f>
        <v>#REF!</v>
      </c>
      <c r="O36" s="34" t="e">
        <f>#REF!+N36</f>
        <v>#REF!</v>
      </c>
      <c r="Q36" s="31" t="s">
        <v>600</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Outputs'!$E$4:$E$495,Analysis!Q36,'Unplanned Outputs'!$J$4:$J$495)</f>
        <v>0</v>
      </c>
      <c r="W36" s="5">
        <f>SUMIF('Unplanned Outputs'!$E$4:$E$495,Analysis!$Q36,'Unplanned Outputs'!$N$4:$N$495)</f>
        <v>0</v>
      </c>
      <c r="X36" s="5">
        <f>SUMIF('Unplanned Outputs'!$E$4:$E$495,Analysis!$Q36,'Unplanned Outputs'!$R$4:$R$495)</f>
        <v>0</v>
      </c>
      <c r="Y36" s="15"/>
      <c r="Z36" s="38">
        <f t="shared" ref="Z36:Z67" ca="1" si="10">SUM(R36:T36)</f>
        <v>0</v>
      </c>
      <c r="AA36" s="38">
        <f t="shared" ref="AA36:AA67" si="11">SUM(V36:X36)</f>
        <v>0</v>
      </c>
      <c r="AB36" s="54">
        <f t="shared" ref="AB36:AB67" ca="1" si="12">AA36+Z36</f>
        <v>0</v>
      </c>
      <c r="AC36" s="64">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c r="AE36" s="5">
        <f t="shared" ca="1" si="6"/>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
+SUMIF(INDIRECT("'Output 7'!$H$4:$H$"&amp;$C$10),Analysis!Q36,INDIRECT("'Output 7'!$w$4:$w$"&amp;$C$10))
+SUMIF(INDIRECT("'Output 8'!$H$4:$H$"&amp;$C$11),Analysis!Q36,INDIRECT("'Output 8'!$w$4:$w$"&amp;$C$11))
+SUMIF(INDIRECT("'Output 9'!$H$4:$H$"&amp;$C$12),Analysis!Q36,INDIRECT("'Output 9'!$w$4:$w$"&amp;$C$12))
+SUMIF(INDIRECT("'Output 10'!$H$4:$H$"&amp;$C$13),Analysis!Q36,INDIRECT("'Output 10'!$w$4:$w$"&amp;$C$13))</f>
        <v>0</v>
      </c>
      <c r="AG36">
        <f>SUMIF('Unplanned Outputs'!$E$4:$E$493,Analysis!Q36,'Unplanned Outputs'!$T$4:$T$493)</f>
        <v>0</v>
      </c>
    </row>
    <row r="37" spans="6:33" x14ac:dyDescent="0.3">
      <c r="M37" s="4" t="e">
        <f>(#REF!)/#REF!</f>
        <v>#REF!</v>
      </c>
      <c r="N37" s="4" t="e">
        <f>(#REF!)/#REF!</f>
        <v>#REF!</v>
      </c>
      <c r="O37" s="34" t="e">
        <f>#REF!+N37</f>
        <v>#REF!</v>
      </c>
      <c r="Q37" s="31" t="s">
        <v>601</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Outputs'!$E$4:$E$495,Analysis!Q37,'Unplanned Outputs'!$J$4:$J$495)</f>
        <v>0</v>
      </c>
      <c r="W37" s="5">
        <f>SUMIF('Unplanned Outputs'!$E$4:$E$495,Analysis!$Q37,'Unplanned Outputs'!$N$4:$N$495)</f>
        <v>0</v>
      </c>
      <c r="X37" s="5">
        <f>SUMIF('Unplanned Outputs'!$E$4:$E$495,Analysis!$Q37,'Unplanned Outputs'!$R$4:$R$495)</f>
        <v>0</v>
      </c>
      <c r="Y37" s="15"/>
      <c r="Z37" s="38">
        <f t="shared" ca="1" si="10"/>
        <v>0</v>
      </c>
      <c r="AA37" s="38">
        <f t="shared" si="11"/>
        <v>0</v>
      </c>
      <c r="AB37" s="54">
        <f t="shared" ca="1" si="12"/>
        <v>0</v>
      </c>
      <c r="AC37" s="64">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c r="AE37" s="5">
        <f t="shared" ca="1" si="6"/>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
+SUMIF(INDIRECT("'Output 7'!$H$4:$H$"&amp;$C$10),Analysis!Q37,INDIRECT("'Output 7'!$w$4:$w$"&amp;$C$10))
+SUMIF(INDIRECT("'Output 8'!$H$4:$H$"&amp;$C$11),Analysis!Q37,INDIRECT("'Output 8'!$w$4:$w$"&amp;$C$11))
+SUMIF(INDIRECT("'Output 9'!$H$4:$H$"&amp;$C$12),Analysis!Q37,INDIRECT("'Output 9'!$w$4:$w$"&amp;$C$12))
+SUMIF(INDIRECT("'Output 10'!$H$4:$H$"&amp;$C$13),Analysis!Q37,INDIRECT("'Output 10'!$w$4:$w$"&amp;$C$13))</f>
        <v>0</v>
      </c>
      <c r="AG37">
        <f>SUMIF('Unplanned Outputs'!$E$4:$E$493,Analysis!Q37,'Unplanned Outputs'!$T$4:$T$493)</f>
        <v>0</v>
      </c>
    </row>
    <row r="38" spans="6:33" x14ac:dyDescent="0.3">
      <c r="M38" s="4">
        <f>('Output 10'!S$4)/'Output 10'!$F$4</f>
        <v>0</v>
      </c>
      <c r="N38" s="4">
        <f>('Output 10'!U$4)/'Output 10'!$F$4</f>
        <v>0</v>
      </c>
      <c r="O38" s="34">
        <f>L32+N38</f>
        <v>2</v>
      </c>
      <c r="Q38" s="31" t="s">
        <v>336</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Outputs'!$E$4:$E$495,Analysis!Q38,'Unplanned Outputs'!$J$4:$J$495)</f>
        <v>0</v>
      </c>
      <c r="W38" s="5">
        <f>SUMIF('Unplanned Outputs'!$E$4:$E$495,Analysis!$Q38,'Unplanned Outputs'!$N$4:$N$495)</f>
        <v>0</v>
      </c>
      <c r="X38" s="5">
        <f>SUMIF('Unplanned Outputs'!$E$4:$E$495,Analysis!$Q38,'Unplanned Outputs'!$R$4:$R$495)</f>
        <v>0</v>
      </c>
      <c r="Y38" s="15"/>
      <c r="Z38" s="38">
        <f t="shared" ca="1" si="10"/>
        <v>0</v>
      </c>
      <c r="AA38" s="38">
        <f t="shared" si="11"/>
        <v>0</v>
      </c>
      <c r="AB38" s="54">
        <f t="shared" ca="1" si="12"/>
        <v>0</v>
      </c>
      <c r="AC38" s="64">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820</v>
      </c>
      <c r="AE38" s="5">
        <f t="shared" ca="1" si="6"/>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
+SUMIF(INDIRECT("'Output 7'!$H$4:$H$"&amp;$C$10),Analysis!Q38,INDIRECT("'Output 7'!$w$4:$w$"&amp;$C$10))
+SUMIF(INDIRECT("'Output 8'!$H$4:$H$"&amp;$C$11),Analysis!Q38,INDIRECT("'Output 8'!$w$4:$w$"&amp;$C$11))
+SUMIF(INDIRECT("'Output 9'!$H$4:$H$"&amp;$C$12),Analysis!Q38,INDIRECT("'Output 9'!$w$4:$w$"&amp;$C$12))
+SUMIF(INDIRECT("'Output 10'!$H$4:$H$"&amp;$C$13),Analysis!Q38,INDIRECT("'Output 10'!$w$4:$w$"&amp;$C$13))</f>
        <v>0</v>
      </c>
      <c r="AG38">
        <f>SUMIF('Unplanned Outputs'!$E$4:$E$493,Analysis!Q38,'Unplanned Outputs'!$T$4:$T$493)</f>
        <v>0</v>
      </c>
    </row>
    <row r="39" spans="6:33" x14ac:dyDescent="0.3">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Outputs'!$E$4:$E$495,Analysis!Q39,'Unplanned Outputs'!$J$4:$J$495)</f>
        <v>0</v>
      </c>
      <c r="W39" s="5">
        <f>SUMIF('Unplanned Outputs'!$E$4:$E$495,Analysis!$Q39,'Unplanned Outputs'!$N$4:$N$495)</f>
        <v>0</v>
      </c>
      <c r="X39" s="5">
        <f>SUMIF('Unplanned Outputs'!$E$4:$E$495,Analysis!$Q39,'Unplanned Outputs'!$R$4:$R$495)</f>
        <v>0</v>
      </c>
      <c r="Y39" s="15"/>
      <c r="Z39" s="38">
        <f t="shared" ca="1" si="10"/>
        <v>0</v>
      </c>
      <c r="AA39" s="38">
        <f t="shared" si="11"/>
        <v>0</v>
      </c>
      <c r="AB39" s="54">
        <f t="shared" ca="1" si="12"/>
        <v>0</v>
      </c>
      <c r="AC39" s="64">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c r="AE39" s="5">
        <f t="shared" ca="1" si="6"/>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
+SUMIF(INDIRECT("'Output 7'!$H$4:$H$"&amp;$C$10),Analysis!Q39,INDIRECT("'Output 7'!$w$4:$w$"&amp;$C$10))
+SUMIF(INDIRECT("'Output 8'!$H$4:$H$"&amp;$C$11),Analysis!Q39,INDIRECT("'Output 8'!$w$4:$w$"&amp;$C$11))
+SUMIF(INDIRECT("'Output 9'!$H$4:$H$"&amp;$C$12),Analysis!Q39,INDIRECT("'Output 9'!$w$4:$w$"&amp;$C$12))
+SUMIF(INDIRECT("'Output 10'!$H$4:$H$"&amp;$C$13),Analysis!Q39,INDIRECT("'Output 10'!$w$4:$w$"&amp;$C$13))</f>
        <v>0</v>
      </c>
      <c r="AG39">
        <f>SUMIF('Unplanned Outputs'!$E$4:$E$493,Analysis!Q39,'Unplanned Outputs'!$T$4:$T$493)</f>
        <v>0</v>
      </c>
    </row>
    <row r="40" spans="6:33" x14ac:dyDescent="0.3">
      <c r="M40" s="4" t="e">
        <f>('Output 10'!S$6)/'Output 10'!$F$6</f>
        <v>#DIV/0!</v>
      </c>
      <c r="N40" s="4" t="e">
        <f>('Output 10'!U$6)/'Output 10'!$F$6</f>
        <v>#DIV/0!</v>
      </c>
      <c r="O40" s="34" t="e">
        <f>L34+N40</f>
        <v>#DIV/0!</v>
      </c>
      <c r="Q40" s="31" t="s">
        <v>602</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Outputs'!$E$4:$E$495,Analysis!Q40,'Unplanned Outputs'!$J$4:$J$495)</f>
        <v>0</v>
      </c>
      <c r="W40" s="5">
        <f>SUMIF('Unplanned Outputs'!$E$4:$E$495,Analysis!$Q40,'Unplanned Outputs'!$N$4:$N$495)</f>
        <v>0</v>
      </c>
      <c r="X40" s="5">
        <f>SUMIF('Unplanned Outputs'!$E$4:$E$495,Analysis!$Q40,'Unplanned Outputs'!$R$4:$R$495)</f>
        <v>0</v>
      </c>
      <c r="Y40" s="15"/>
      <c r="Z40" s="38">
        <f t="shared" ca="1" si="10"/>
        <v>0</v>
      </c>
      <c r="AA40" s="38">
        <f t="shared" si="11"/>
        <v>0</v>
      </c>
      <c r="AB40" s="54">
        <f t="shared" ca="1" si="12"/>
        <v>0</v>
      </c>
      <c r="AC40" s="64">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c r="AE40" s="5">
        <f t="shared" ca="1" si="6"/>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
+SUMIF(INDIRECT("'Output 7'!$H$4:$H$"&amp;$C$10),Analysis!Q40,INDIRECT("'Output 7'!$w$4:$w$"&amp;$C$10))
+SUMIF(INDIRECT("'Output 8'!$H$4:$H$"&amp;$C$11),Analysis!Q40,INDIRECT("'Output 8'!$w$4:$w$"&amp;$C$11))
+SUMIF(INDIRECT("'Output 9'!$H$4:$H$"&amp;$C$12),Analysis!Q40,INDIRECT("'Output 9'!$w$4:$w$"&amp;$C$12))
+SUMIF(INDIRECT("'Output 10'!$H$4:$H$"&amp;$C$13),Analysis!Q40,INDIRECT("'Output 10'!$w$4:$w$"&amp;$C$13))</f>
        <v>0</v>
      </c>
      <c r="AG40">
        <f>SUMIF('Unplanned Outputs'!$E$4:$E$493,Analysis!Q40,'Unplanned Outputs'!$T$4:$T$493)</f>
        <v>0</v>
      </c>
    </row>
    <row r="41" spans="6:33" x14ac:dyDescent="0.3">
      <c r="Q41" s="31" t="s">
        <v>603</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Outputs'!$E$4:$E$495,Analysis!Q41,'Unplanned Outputs'!$J$4:$J$495)</f>
        <v>0</v>
      </c>
      <c r="W41" s="5">
        <f>SUMIF('Unplanned Outputs'!$E$4:$E$495,Analysis!$Q41,'Unplanned Outputs'!$N$4:$N$495)</f>
        <v>0</v>
      </c>
      <c r="X41" s="5">
        <f>SUMIF('Unplanned Outputs'!$E$4:$E$495,Analysis!$Q41,'Unplanned Outputs'!$R$4:$R$495)</f>
        <v>0</v>
      </c>
      <c r="Y41" s="15"/>
      <c r="Z41" s="38">
        <f t="shared" ca="1" si="10"/>
        <v>0</v>
      </c>
      <c r="AA41" s="38">
        <f t="shared" si="11"/>
        <v>0</v>
      </c>
      <c r="AB41" s="54">
        <f t="shared" ca="1" si="12"/>
        <v>0</v>
      </c>
      <c r="AC41" s="64">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c r="AE41" s="5">
        <f t="shared" ca="1" si="6"/>
        <v>0</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
+SUMIF(INDIRECT("'Output 7'!$H$4:$H$"&amp;$C$10),Analysis!Q41,INDIRECT("'Output 7'!$w$4:$w$"&amp;$C$10))
+SUMIF(INDIRECT("'Output 8'!$H$4:$H$"&amp;$C$11),Analysis!Q41,INDIRECT("'Output 8'!$w$4:$w$"&amp;$C$11))
+SUMIF(INDIRECT("'Output 9'!$H$4:$H$"&amp;$C$12),Analysis!Q41,INDIRECT("'Output 9'!$w$4:$w$"&amp;$C$12))
+SUMIF(INDIRECT("'Output 10'!$H$4:$H$"&amp;$C$13),Analysis!Q41,INDIRECT("'Output 10'!$w$4:$w$"&amp;$C$13))</f>
        <v>0</v>
      </c>
      <c r="AG41">
        <f>SUMIF('Unplanned Outputs'!$E$4:$E$493,Analysis!Q41,'Unplanned Outputs'!$T$4:$T$493)</f>
        <v>0</v>
      </c>
    </row>
    <row r="42" spans="6:33" x14ac:dyDescent="0.3">
      <c r="Q42" s="31" t="s">
        <v>604</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Outputs'!$E$4:$E$495,Analysis!Q42,'Unplanned Outputs'!$J$4:$J$495)</f>
        <v>0</v>
      </c>
      <c r="W42" s="5">
        <f>SUMIF('Unplanned Outputs'!$E$4:$E$495,Analysis!$Q42,'Unplanned Outputs'!$N$4:$N$495)</f>
        <v>0</v>
      </c>
      <c r="X42" s="5">
        <f>SUMIF('Unplanned Outputs'!$E$4:$E$495,Analysis!$Q42,'Unplanned Outputs'!$R$4:$R$495)</f>
        <v>0</v>
      </c>
      <c r="Y42" s="15"/>
      <c r="Z42" s="38">
        <f t="shared" ca="1" si="10"/>
        <v>0</v>
      </c>
      <c r="AA42" s="38">
        <f t="shared" si="11"/>
        <v>0</v>
      </c>
      <c r="AB42" s="54">
        <f t="shared" ca="1" si="12"/>
        <v>0</v>
      </c>
      <c r="AC42" s="64">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c r="AE42" s="5">
        <f t="shared" ca="1" si="6"/>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
+SUMIF(INDIRECT("'Output 7'!$H$4:$H$"&amp;$C$10),Analysis!Q42,INDIRECT("'Output 7'!$w$4:$w$"&amp;$C$10))
+SUMIF(INDIRECT("'Output 8'!$H$4:$H$"&amp;$C$11),Analysis!Q42,INDIRECT("'Output 8'!$w$4:$w$"&amp;$C$11))
+SUMIF(INDIRECT("'Output 9'!$H$4:$H$"&amp;$C$12),Analysis!Q42,INDIRECT("'Output 9'!$w$4:$w$"&amp;$C$12))
+SUMIF(INDIRECT("'Output 10'!$H$4:$H$"&amp;$C$13),Analysis!Q42,INDIRECT("'Output 10'!$w$4:$w$"&amp;$C$13))</f>
        <v>0</v>
      </c>
      <c r="AG42">
        <f>SUMIF('Unplanned Outputs'!$E$4:$E$493,Analysis!Q42,'Unplanned Outputs'!$T$4:$T$493)</f>
        <v>0</v>
      </c>
    </row>
    <row r="43" spans="6:33" x14ac:dyDescent="0.3">
      <c r="Q43" s="31" t="s">
        <v>605</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Outputs'!$E$4:$E$495,Analysis!Q43,'Unplanned Outputs'!$J$4:$J$495)</f>
        <v>0</v>
      </c>
      <c r="W43" s="5">
        <f>SUMIF('Unplanned Outputs'!$E$4:$E$495,Analysis!$Q43,'Unplanned Outputs'!$N$4:$N$495)</f>
        <v>0</v>
      </c>
      <c r="X43" s="5">
        <f>SUMIF('Unplanned Outputs'!$E$4:$E$495,Analysis!$Q43,'Unplanned Outputs'!$R$4:$R$495)</f>
        <v>0</v>
      </c>
      <c r="Y43" s="15"/>
      <c r="Z43" s="38">
        <f t="shared" ca="1" si="10"/>
        <v>0</v>
      </c>
      <c r="AA43" s="38">
        <f t="shared" si="11"/>
        <v>0</v>
      </c>
      <c r="AB43" s="54">
        <f t="shared" ca="1" si="12"/>
        <v>0</v>
      </c>
      <c r="AC43" s="64">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c r="AE43" s="5">
        <f t="shared" ca="1" si="6"/>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
+SUMIF(INDIRECT("'Output 7'!$H$4:$H$"&amp;$C$10),Analysis!Q43,INDIRECT("'Output 7'!$w$4:$w$"&amp;$C$10))
+SUMIF(INDIRECT("'Output 8'!$H$4:$H$"&amp;$C$11),Analysis!Q43,INDIRECT("'Output 8'!$w$4:$w$"&amp;$C$11))
+SUMIF(INDIRECT("'Output 9'!$H$4:$H$"&amp;$C$12),Analysis!Q43,INDIRECT("'Output 9'!$w$4:$w$"&amp;$C$12))
+SUMIF(INDIRECT("'Output 10'!$H$4:$H$"&amp;$C$13),Analysis!Q43,INDIRECT("'Output 10'!$w$4:$w$"&amp;$C$13))</f>
        <v>0</v>
      </c>
      <c r="AG43">
        <f>SUMIF('Unplanned Outputs'!$E$4:$E$493,Analysis!Q43,'Unplanned Outputs'!$T$4:$T$493)</f>
        <v>0</v>
      </c>
    </row>
    <row r="44" spans="6:33" x14ac:dyDescent="0.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Outputs'!$E$4:$E$495,Analysis!Q44,'Unplanned Outputs'!$J$4:$J$495)</f>
        <v>0</v>
      </c>
      <c r="W44" s="5">
        <f>SUMIF('Unplanned Outputs'!$E$4:$E$495,Analysis!$Q44,'Unplanned Outputs'!$N$4:$N$495)</f>
        <v>0</v>
      </c>
      <c r="X44" s="5">
        <f>SUMIF('Unplanned Outputs'!$E$4:$E$495,Analysis!$Q44,'Unplanned Outputs'!$R$4:$R$495)</f>
        <v>0</v>
      </c>
      <c r="Y44" s="15"/>
      <c r="Z44" s="38">
        <f t="shared" ca="1" si="10"/>
        <v>0</v>
      </c>
      <c r="AA44" s="38">
        <f t="shared" si="11"/>
        <v>0</v>
      </c>
      <c r="AB44" s="54">
        <f t="shared" ca="1" si="12"/>
        <v>0</v>
      </c>
      <c r="AC44" s="64">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c r="AE44" s="5">
        <f t="shared" ca="1" si="6"/>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
+SUMIF(INDIRECT("'Output 7'!$H$4:$H$"&amp;$C$10),Analysis!Q44,INDIRECT("'Output 7'!$w$4:$w$"&amp;$C$10))
+SUMIF(INDIRECT("'Output 8'!$H$4:$H$"&amp;$C$11),Analysis!Q44,INDIRECT("'Output 8'!$w$4:$w$"&amp;$C$11))
+SUMIF(INDIRECT("'Output 9'!$H$4:$H$"&amp;$C$12),Analysis!Q44,INDIRECT("'Output 9'!$w$4:$w$"&amp;$C$12))
+SUMIF(INDIRECT("'Output 10'!$H$4:$H$"&amp;$C$13),Analysis!Q44,INDIRECT("'Output 10'!$w$4:$w$"&amp;$C$13))</f>
        <v>0</v>
      </c>
      <c r="AG44">
        <f>SUMIF('Unplanned Outputs'!$E$4:$E$493,Analysis!Q44,'Unplanned Outputs'!$T$4:$T$493)</f>
        <v>0</v>
      </c>
    </row>
    <row r="45" spans="6:33" x14ac:dyDescent="0.3">
      <c r="Q45" s="31" t="s">
        <v>606</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Outputs'!$E$4:$E$495,Analysis!Q45,'Unplanned Outputs'!$J$4:$J$495)</f>
        <v>0</v>
      </c>
      <c r="W45" s="5">
        <f>SUMIF('Unplanned Outputs'!$E$4:$E$495,Analysis!$Q45,'Unplanned Outputs'!$N$4:$N$495)</f>
        <v>0</v>
      </c>
      <c r="X45" s="5">
        <f>SUMIF('Unplanned Outputs'!$E$4:$E$495,Analysis!$Q45,'Unplanned Outputs'!$R$4:$R$495)</f>
        <v>0</v>
      </c>
      <c r="Y45" s="15"/>
      <c r="Z45" s="38">
        <f t="shared" ca="1" si="10"/>
        <v>0</v>
      </c>
      <c r="AA45" s="38">
        <f t="shared" si="11"/>
        <v>0</v>
      </c>
      <c r="AB45" s="54">
        <f t="shared" ca="1" si="12"/>
        <v>0</v>
      </c>
      <c r="AC45" s="64">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c r="AE45" s="5">
        <f t="shared" ca="1" si="6"/>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
+SUMIF(INDIRECT("'Output 7'!$H$4:$H$"&amp;$C$10),Analysis!Q45,INDIRECT("'Output 7'!$w$4:$w$"&amp;$C$10))
+SUMIF(INDIRECT("'Output 8'!$H$4:$H$"&amp;$C$11),Analysis!Q45,INDIRECT("'Output 8'!$w$4:$w$"&amp;$C$11))
+SUMIF(INDIRECT("'Output 9'!$H$4:$H$"&amp;$C$12),Analysis!Q45,INDIRECT("'Output 9'!$w$4:$w$"&amp;$C$12))
+SUMIF(INDIRECT("'Output 10'!$H$4:$H$"&amp;$C$13),Analysis!Q45,INDIRECT("'Output 10'!$w$4:$w$"&amp;$C$13))</f>
        <v>0</v>
      </c>
      <c r="AG45">
        <f>SUMIF('Unplanned Outputs'!$E$4:$E$493,Analysis!Q45,'Unplanned Outputs'!$T$4:$T$493)</f>
        <v>0</v>
      </c>
    </row>
    <row r="46" spans="6:33" x14ac:dyDescent="0.3">
      <c r="Q46" s="31" t="s">
        <v>607</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Outputs'!$E$4:$E$495,Analysis!Q46,'Unplanned Outputs'!$J$4:$J$495)</f>
        <v>0</v>
      </c>
      <c r="W46" s="5">
        <f>SUMIF('Unplanned Outputs'!$E$4:$E$495,Analysis!$Q46,'Unplanned Outputs'!$N$4:$N$495)</f>
        <v>0</v>
      </c>
      <c r="X46" s="5">
        <f>SUMIF('Unplanned Outputs'!$E$4:$E$495,Analysis!$Q46,'Unplanned Outputs'!$R$4:$R$495)</f>
        <v>0</v>
      </c>
      <c r="Y46" s="15"/>
      <c r="Z46" s="38">
        <f t="shared" ca="1" si="10"/>
        <v>0</v>
      </c>
      <c r="AA46" s="38">
        <f t="shared" si="11"/>
        <v>0</v>
      </c>
      <c r="AB46" s="54">
        <f t="shared" ca="1" si="12"/>
        <v>0</v>
      </c>
      <c r="AC46" s="64">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c r="AE46" s="5">
        <f t="shared" ca="1" si="6"/>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
+SUMIF(INDIRECT("'Output 7'!$H$4:$H$"&amp;$C$10),Analysis!Q46,INDIRECT("'Output 7'!$w$4:$w$"&amp;$C$10))
+SUMIF(INDIRECT("'Output 8'!$H$4:$H$"&amp;$C$11),Analysis!Q46,INDIRECT("'Output 8'!$w$4:$w$"&amp;$C$11))
+SUMIF(INDIRECT("'Output 9'!$H$4:$H$"&amp;$C$12),Analysis!Q46,INDIRECT("'Output 9'!$w$4:$w$"&amp;$C$12))
+SUMIF(INDIRECT("'Output 10'!$H$4:$H$"&amp;$C$13),Analysis!Q46,INDIRECT("'Output 10'!$w$4:$w$"&amp;$C$13))</f>
        <v>0</v>
      </c>
      <c r="AG46">
        <f>SUMIF('Unplanned Outputs'!$E$4:$E$493,Analysis!Q46,'Unplanned Outputs'!$T$4:$T$493)</f>
        <v>0</v>
      </c>
    </row>
    <row r="47" spans="6:33" x14ac:dyDescent="0.3">
      <c r="Q47" s="31" t="s">
        <v>399</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Outputs'!$E$4:$E$495,Analysis!Q47,'Unplanned Outputs'!$J$4:$J$495)</f>
        <v>0</v>
      </c>
      <c r="W47" s="5">
        <f>SUMIF('Unplanned Outputs'!$E$4:$E$495,Analysis!$Q47,'Unplanned Outputs'!$N$4:$N$495)</f>
        <v>0</v>
      </c>
      <c r="X47" s="5">
        <f>SUMIF('Unplanned Outputs'!$E$4:$E$495,Analysis!$Q47,'Unplanned Outputs'!$R$4:$R$495)</f>
        <v>0</v>
      </c>
      <c r="Y47" s="15"/>
      <c r="Z47" s="38">
        <f t="shared" ca="1" si="10"/>
        <v>0</v>
      </c>
      <c r="AA47" s="38">
        <f t="shared" si="11"/>
        <v>0</v>
      </c>
      <c r="AB47" s="54">
        <f t="shared" ca="1" si="12"/>
        <v>0</v>
      </c>
      <c r="AC47" s="64">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4</v>
      </c>
      <c r="AE47" s="5">
        <f t="shared" ca="1" si="6"/>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
+SUMIF(INDIRECT("'Output 7'!$H$4:$H$"&amp;$C$10),Analysis!Q47,INDIRECT("'Output 7'!$w$4:$w$"&amp;$C$10))
+SUMIF(INDIRECT("'Output 8'!$H$4:$H$"&amp;$C$11),Analysis!Q47,INDIRECT("'Output 8'!$w$4:$w$"&amp;$C$11))
+SUMIF(INDIRECT("'Output 9'!$H$4:$H$"&amp;$C$12),Analysis!Q47,INDIRECT("'Output 9'!$w$4:$w$"&amp;$C$12))
+SUMIF(INDIRECT("'Output 10'!$H$4:$H$"&amp;$C$13),Analysis!Q47,INDIRECT("'Output 10'!$w$4:$w$"&amp;$C$13))</f>
        <v>0</v>
      </c>
      <c r="AG47">
        <f>SUMIF('Unplanned Outputs'!$E$4:$E$493,Analysis!Q47,'Unplanned Outputs'!$T$4:$T$493)</f>
        <v>0</v>
      </c>
    </row>
    <row r="48" spans="6:33" x14ac:dyDescent="0.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Outputs'!$E$4:$E$495,Analysis!Q48,'Unplanned Outputs'!$J$4:$J$495)</f>
        <v>0</v>
      </c>
      <c r="W48" s="5">
        <f>SUMIF('Unplanned Outputs'!$E$4:$E$495,Analysis!$Q48,'Unplanned Outputs'!$N$4:$N$495)</f>
        <v>0</v>
      </c>
      <c r="X48" s="5">
        <f>SUMIF('Unplanned Outputs'!$E$4:$E$495,Analysis!$Q48,'Unplanned Outputs'!$R$4:$R$495)</f>
        <v>0</v>
      </c>
      <c r="Y48" s="15"/>
      <c r="Z48" s="38">
        <f t="shared" ca="1" si="10"/>
        <v>0</v>
      </c>
      <c r="AA48" s="38">
        <f t="shared" si="11"/>
        <v>0</v>
      </c>
      <c r="AB48" s="54">
        <f t="shared" ca="1" si="12"/>
        <v>0</v>
      </c>
      <c r="AC48" s="64">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c r="AE48" s="5">
        <f t="shared" ca="1" si="6"/>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
+SUMIF(INDIRECT("'Output 7'!$H$4:$H$"&amp;$C$10),Analysis!Q48,INDIRECT("'Output 7'!$w$4:$w$"&amp;$C$10))
+SUMIF(INDIRECT("'Output 8'!$H$4:$H$"&amp;$C$11),Analysis!Q48,INDIRECT("'Output 8'!$w$4:$w$"&amp;$C$11))
+SUMIF(INDIRECT("'Output 9'!$H$4:$H$"&amp;$C$12),Analysis!Q48,INDIRECT("'Output 9'!$w$4:$w$"&amp;$C$12))
+SUMIF(INDIRECT("'Output 10'!$H$4:$H$"&amp;$C$13),Analysis!Q48,INDIRECT("'Output 10'!$w$4:$w$"&amp;$C$13))</f>
        <v>0</v>
      </c>
      <c r="AG48">
        <f>SUMIF('Unplanned Outputs'!$E$4:$E$493,Analysis!Q48,'Unplanned Outputs'!$T$4:$T$493)</f>
        <v>0</v>
      </c>
    </row>
    <row r="49" spans="17:33" x14ac:dyDescent="0.3">
      <c r="Q49" s="31" t="s">
        <v>167</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2</v>
      </c>
      <c r="U49" s="31"/>
      <c r="V49" s="5">
        <f>SUMIF('Unplanned Outputs'!$E$4:$E$495,Analysis!Q49,'Unplanned Outputs'!$J$4:$J$495)</f>
        <v>0</v>
      </c>
      <c r="W49" s="5">
        <f>SUMIF('Unplanned Outputs'!$E$4:$E$495,Analysis!$Q49,'Unplanned Outputs'!$N$4:$N$495)</f>
        <v>0</v>
      </c>
      <c r="X49" s="5">
        <f>SUMIF('Unplanned Outputs'!$E$4:$E$495,Analysis!$Q49,'Unplanned Outputs'!$R$4:$R$495)</f>
        <v>0</v>
      </c>
      <c r="Y49" s="15"/>
      <c r="Z49" s="38">
        <f t="shared" ca="1" si="10"/>
        <v>2</v>
      </c>
      <c r="AA49" s="38">
        <f t="shared" si="11"/>
        <v>0</v>
      </c>
      <c r="AB49" s="54">
        <f t="shared" ca="1" si="12"/>
        <v>2</v>
      </c>
      <c r="AC49" s="64">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1</v>
      </c>
      <c r="AE49" s="5">
        <f t="shared" ca="1" si="6"/>
        <v>1</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
+SUMIF(INDIRECT("'Output 7'!$H$4:$H$"&amp;$C$10),Analysis!Q49,INDIRECT("'Output 7'!$w$4:$w$"&amp;$C$10))
+SUMIF(INDIRECT("'Output 8'!$H$4:$H$"&amp;$C$11),Analysis!Q49,INDIRECT("'Output 8'!$w$4:$w$"&amp;$C$11))
+SUMIF(INDIRECT("'Output 9'!$H$4:$H$"&amp;$C$12),Analysis!Q49,INDIRECT("'Output 9'!$w$4:$w$"&amp;$C$12))
+SUMIF(INDIRECT("'Output 10'!$H$4:$H$"&amp;$C$13),Analysis!Q49,INDIRECT("'Output 10'!$w$4:$w$"&amp;$C$13))</f>
        <v>1</v>
      </c>
      <c r="AG49">
        <f>SUMIF('Unplanned Outputs'!$E$4:$E$493,Analysis!Q49,'Unplanned Outputs'!$T$4:$T$493)</f>
        <v>0</v>
      </c>
    </row>
    <row r="50" spans="17:33" x14ac:dyDescent="0.3">
      <c r="Q50" s="31" t="s">
        <v>608</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Outputs'!$E$4:$E$495,Analysis!Q50,'Unplanned Outputs'!$J$4:$J$495)</f>
        <v>0</v>
      </c>
      <c r="W50" s="5">
        <f>SUMIF('Unplanned Outputs'!$E$4:$E$495,Analysis!$Q50,'Unplanned Outputs'!$N$4:$N$495)</f>
        <v>0</v>
      </c>
      <c r="X50" s="5">
        <f>SUMIF('Unplanned Outputs'!$E$4:$E$495,Analysis!$Q50,'Unplanned Outputs'!$R$4:$R$495)</f>
        <v>0</v>
      </c>
      <c r="Y50" s="15"/>
      <c r="Z50" s="38">
        <f t="shared" ca="1" si="10"/>
        <v>0</v>
      </c>
      <c r="AA50" s="38">
        <f t="shared" si="11"/>
        <v>0</v>
      </c>
      <c r="AB50" s="54">
        <f t="shared" ca="1" si="12"/>
        <v>0</v>
      </c>
      <c r="AC50" s="64">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c r="AE50" s="5">
        <f t="shared" ca="1" si="6"/>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
+SUMIF(INDIRECT("'Output 7'!$H$4:$H$"&amp;$C$10),Analysis!Q50,INDIRECT("'Output 7'!$w$4:$w$"&amp;$C$10))
+SUMIF(INDIRECT("'Output 8'!$H$4:$H$"&amp;$C$11),Analysis!Q50,INDIRECT("'Output 8'!$w$4:$w$"&amp;$C$11))
+SUMIF(INDIRECT("'Output 9'!$H$4:$H$"&amp;$C$12),Analysis!Q50,INDIRECT("'Output 9'!$w$4:$w$"&amp;$C$12))
+SUMIF(INDIRECT("'Output 10'!$H$4:$H$"&amp;$C$13),Analysis!Q50,INDIRECT("'Output 10'!$w$4:$w$"&amp;$C$13))</f>
        <v>0</v>
      </c>
      <c r="AG50">
        <f>SUMIF('Unplanned Outputs'!$E$4:$E$493,Analysis!Q50,'Unplanned Outputs'!$T$4:$T$493)</f>
        <v>0</v>
      </c>
    </row>
    <row r="51" spans="17:33" x14ac:dyDescent="0.3">
      <c r="Q51" s="31" t="s">
        <v>609</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Outputs'!$E$4:$E$495,Analysis!Q51,'Unplanned Outputs'!$J$4:$J$495)</f>
        <v>0</v>
      </c>
      <c r="W51" s="5">
        <f>SUMIF('Unplanned Outputs'!$E$4:$E$495,Analysis!$Q51,'Unplanned Outputs'!$N$4:$N$495)</f>
        <v>0</v>
      </c>
      <c r="X51" s="5">
        <f>SUMIF('Unplanned Outputs'!$E$4:$E$495,Analysis!$Q51,'Unplanned Outputs'!$R$4:$R$495)</f>
        <v>0</v>
      </c>
      <c r="Y51" s="15"/>
      <c r="Z51" s="38">
        <f t="shared" ca="1" si="10"/>
        <v>0</v>
      </c>
      <c r="AA51" s="38">
        <f t="shared" si="11"/>
        <v>0</v>
      </c>
      <c r="AB51" s="54">
        <f t="shared" ca="1" si="12"/>
        <v>0</v>
      </c>
      <c r="AC51" s="64">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c r="AE51" s="5">
        <f t="shared" ca="1" si="6"/>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
+SUMIF(INDIRECT("'Output 7'!$H$4:$H$"&amp;$C$10),Analysis!Q51,INDIRECT("'Output 7'!$w$4:$w$"&amp;$C$10))
+SUMIF(INDIRECT("'Output 8'!$H$4:$H$"&amp;$C$11),Analysis!Q51,INDIRECT("'Output 8'!$w$4:$w$"&amp;$C$11))
+SUMIF(INDIRECT("'Output 9'!$H$4:$H$"&amp;$C$12),Analysis!Q51,INDIRECT("'Output 9'!$w$4:$w$"&amp;$C$12))
+SUMIF(INDIRECT("'Output 10'!$H$4:$H$"&amp;$C$13),Analysis!Q51,INDIRECT("'Output 10'!$w$4:$w$"&amp;$C$13))</f>
        <v>0</v>
      </c>
      <c r="AG51">
        <f>SUMIF('Unplanned Outputs'!$E$4:$E$493,Analysis!Q51,'Unplanned Outputs'!$T$4:$T$493)</f>
        <v>0</v>
      </c>
    </row>
    <row r="52" spans="17:33" x14ac:dyDescent="0.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Outputs'!$E$4:$E$495,Analysis!Q52,'Unplanned Outputs'!$J$4:$J$495)</f>
        <v>0</v>
      </c>
      <c r="W52" s="5">
        <f>SUMIF('Unplanned Outputs'!$E$4:$E$495,Analysis!$Q52,'Unplanned Outputs'!$N$4:$N$495)</f>
        <v>0</v>
      </c>
      <c r="X52" s="5">
        <f>SUMIF('Unplanned Outputs'!$E$4:$E$495,Analysis!$Q52,'Unplanned Outputs'!$R$4:$R$495)</f>
        <v>0</v>
      </c>
      <c r="Y52" s="15"/>
      <c r="Z52" s="38">
        <f t="shared" ca="1" si="10"/>
        <v>0</v>
      </c>
      <c r="AA52" s="38">
        <f t="shared" si="11"/>
        <v>0</v>
      </c>
      <c r="AB52" s="54">
        <f t="shared" ca="1" si="12"/>
        <v>0</v>
      </c>
      <c r="AC52" s="64">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c r="AE52" s="5">
        <f t="shared" ca="1" si="6"/>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
+SUMIF(INDIRECT("'Output 7'!$H$4:$H$"&amp;$C$10),Analysis!Q52,INDIRECT("'Output 7'!$w$4:$w$"&amp;$C$10))
+SUMIF(INDIRECT("'Output 8'!$H$4:$H$"&amp;$C$11),Analysis!Q52,INDIRECT("'Output 8'!$w$4:$w$"&amp;$C$11))
+SUMIF(INDIRECT("'Output 9'!$H$4:$H$"&amp;$C$12),Analysis!Q52,INDIRECT("'Output 9'!$w$4:$w$"&amp;$C$12))
+SUMIF(INDIRECT("'Output 10'!$H$4:$H$"&amp;$C$13),Analysis!Q52,INDIRECT("'Output 10'!$w$4:$w$"&amp;$C$13))</f>
        <v>0</v>
      </c>
      <c r="AG52">
        <f>SUMIF('Unplanned Outputs'!$E$4:$E$493,Analysis!Q52,'Unplanned Outputs'!$T$4:$T$493)</f>
        <v>0</v>
      </c>
    </row>
    <row r="53" spans="17:33" x14ac:dyDescent="0.3">
      <c r="Q53" s="31" t="s">
        <v>423</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9</v>
      </c>
      <c r="U53" s="31"/>
      <c r="V53" s="5">
        <f>SUMIF('Unplanned Outputs'!$E$4:$E$495,Analysis!Q53,'Unplanned Outputs'!$J$4:$J$495)</f>
        <v>0</v>
      </c>
      <c r="W53" s="5">
        <f>SUMIF('Unplanned Outputs'!$E$4:$E$495,Analysis!$Q53,'Unplanned Outputs'!$N$4:$N$495)</f>
        <v>0</v>
      </c>
      <c r="X53" s="5">
        <f>SUMIF('Unplanned Outputs'!$E$4:$E$495,Analysis!$Q53,'Unplanned Outputs'!$R$4:$R$495)</f>
        <v>0</v>
      </c>
      <c r="Y53" s="15"/>
      <c r="Z53" s="38">
        <f t="shared" ca="1" si="10"/>
        <v>9</v>
      </c>
      <c r="AA53" s="38">
        <f t="shared" si="11"/>
        <v>0</v>
      </c>
      <c r="AB53" s="54">
        <f t="shared" ca="1" si="12"/>
        <v>9</v>
      </c>
      <c r="AC53" s="64">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30</v>
      </c>
      <c r="AE53" s="5">
        <f t="shared" ca="1" si="6"/>
        <v>0</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
+SUMIF(INDIRECT("'Output 7'!$H$4:$H$"&amp;$C$10),Analysis!Q53,INDIRECT("'Output 7'!$w$4:$w$"&amp;$C$10))
+SUMIF(INDIRECT("'Output 8'!$H$4:$H$"&amp;$C$11),Analysis!Q53,INDIRECT("'Output 8'!$w$4:$w$"&amp;$C$11))
+SUMIF(INDIRECT("'Output 9'!$H$4:$H$"&amp;$C$12),Analysis!Q53,INDIRECT("'Output 9'!$w$4:$w$"&amp;$C$12))
+SUMIF(INDIRECT("'Output 10'!$H$4:$H$"&amp;$C$13),Analysis!Q53,INDIRECT("'Output 10'!$w$4:$w$"&amp;$C$13))</f>
        <v>0</v>
      </c>
      <c r="AG53">
        <f>SUMIF('Unplanned Outputs'!$E$4:$E$493,Analysis!Q53,'Unplanned Outputs'!$T$4:$T$493)</f>
        <v>0</v>
      </c>
    </row>
    <row r="54" spans="17:33" x14ac:dyDescent="0.3">
      <c r="Q54" s="31" t="s">
        <v>483</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Outputs'!$E$4:$E$495,Analysis!Q54,'Unplanned Outputs'!$J$4:$J$495)</f>
        <v>0</v>
      </c>
      <c r="W54" s="5">
        <f>SUMIF('Unplanned Outputs'!$E$4:$E$495,Analysis!$Q54,'Unplanned Outputs'!$N$4:$N$495)</f>
        <v>1</v>
      </c>
      <c r="X54" s="5">
        <f>SUMIF('Unplanned Outputs'!$E$4:$E$495,Analysis!$Q54,'Unplanned Outputs'!$R$4:$R$495)</f>
        <v>2</v>
      </c>
      <c r="Y54" s="15"/>
      <c r="Z54" s="38">
        <f t="shared" ca="1" si="10"/>
        <v>0</v>
      </c>
      <c r="AA54" s="38">
        <f t="shared" si="11"/>
        <v>3</v>
      </c>
      <c r="AB54" s="54">
        <f t="shared" ca="1" si="12"/>
        <v>3</v>
      </c>
      <c r="AC54" s="64">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c r="AE54" s="5">
        <f t="shared" ca="1" si="6"/>
        <v>2</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
+SUMIF(INDIRECT("'Output 7'!$H$4:$H$"&amp;$C$10),Analysis!Q54,INDIRECT("'Output 7'!$w$4:$w$"&amp;$C$10))
+SUMIF(INDIRECT("'Output 8'!$H$4:$H$"&amp;$C$11),Analysis!Q54,INDIRECT("'Output 8'!$w$4:$w$"&amp;$C$11))
+SUMIF(INDIRECT("'Output 9'!$H$4:$H$"&amp;$C$12),Analysis!Q54,INDIRECT("'Output 9'!$w$4:$w$"&amp;$C$12))
+SUMIF(INDIRECT("'Output 10'!$H$4:$H$"&amp;$C$13),Analysis!Q54,INDIRECT("'Output 10'!$w$4:$w$"&amp;$C$13))</f>
        <v>0</v>
      </c>
      <c r="AG54">
        <f>SUMIF('Unplanned Outputs'!$E$4:$E$493,Analysis!Q54,'Unplanned Outputs'!$T$4:$T$493)</f>
        <v>2</v>
      </c>
    </row>
    <row r="55" spans="17:33" x14ac:dyDescent="0.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Outputs'!$E$4:$E$495,Analysis!Q55,'Unplanned Outputs'!$J$4:$J$495)</f>
        <v>0</v>
      </c>
      <c r="W55" s="5">
        <f>SUMIF('Unplanned Outputs'!$E$4:$E$495,Analysis!$Q55,'Unplanned Outputs'!$N$4:$N$495)</f>
        <v>0</v>
      </c>
      <c r="X55" s="5">
        <f>SUMIF('Unplanned Outputs'!$E$4:$E$495,Analysis!$Q55,'Unplanned Outputs'!$R$4:$R$495)</f>
        <v>0</v>
      </c>
      <c r="Y55" s="15"/>
      <c r="Z55" s="38">
        <f t="shared" ca="1" si="10"/>
        <v>0</v>
      </c>
      <c r="AA55" s="38">
        <f t="shared" si="11"/>
        <v>0</v>
      </c>
      <c r="AB55" s="54">
        <f t="shared" ca="1" si="12"/>
        <v>0</v>
      </c>
      <c r="AC55" s="64">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c r="AE55" s="5">
        <f t="shared" ca="1" si="6"/>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
+SUMIF(INDIRECT("'Output 7'!$H$4:$H$"&amp;$C$10),Analysis!Q55,INDIRECT("'Output 7'!$w$4:$w$"&amp;$C$10))
+SUMIF(INDIRECT("'Output 8'!$H$4:$H$"&amp;$C$11),Analysis!Q55,INDIRECT("'Output 8'!$w$4:$w$"&amp;$C$11))
+SUMIF(INDIRECT("'Output 9'!$H$4:$H$"&amp;$C$12),Analysis!Q55,INDIRECT("'Output 9'!$w$4:$w$"&amp;$C$12))
+SUMIF(INDIRECT("'Output 10'!$H$4:$H$"&amp;$C$13),Analysis!Q55,INDIRECT("'Output 10'!$w$4:$w$"&amp;$C$13))</f>
        <v>0</v>
      </c>
      <c r="AG55">
        <f>SUMIF('Unplanned Outputs'!$E$4:$E$493,Analysis!Q55,'Unplanned Outputs'!$T$4:$T$493)</f>
        <v>0</v>
      </c>
    </row>
    <row r="56" spans="17:33" x14ac:dyDescent="0.3">
      <c r="Q56" s="31" t="s">
        <v>237</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6000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2346</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14181</v>
      </c>
      <c r="U56" s="31"/>
      <c r="V56" s="5">
        <f>SUMIF('Unplanned Outputs'!$E$4:$E$495,Analysis!Q56,'Unplanned Outputs'!$J$4:$J$495)</f>
        <v>0</v>
      </c>
      <c r="W56" s="5">
        <f>SUMIF('Unplanned Outputs'!$E$4:$E$495,Analysis!$Q56,'Unplanned Outputs'!$N$4:$N$495)</f>
        <v>2580</v>
      </c>
      <c r="X56" s="5">
        <f>SUMIF('Unplanned Outputs'!$E$4:$E$495,Analysis!$Q56,'Unplanned Outputs'!$R$4:$R$495)</f>
        <v>2930</v>
      </c>
      <c r="Y56" s="15"/>
      <c r="Z56" s="38">
        <f t="shared" ca="1" si="10"/>
        <v>22527</v>
      </c>
      <c r="AA56" s="38">
        <f t="shared" si="11"/>
        <v>5510</v>
      </c>
      <c r="AB56" s="54">
        <f t="shared" ca="1" si="12"/>
        <v>28037</v>
      </c>
      <c r="AC56" s="64">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1100</v>
      </c>
      <c r="AE56" s="5">
        <f t="shared" ca="1" si="6"/>
        <v>67383</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
+SUMIF(INDIRECT("'Output 7'!$H$4:$H$"&amp;$C$10),Analysis!Q56,INDIRECT("'Output 7'!$w$4:$w$"&amp;$C$10))
+SUMIF(INDIRECT("'Output 8'!$H$4:$H$"&amp;$C$11),Analysis!Q56,INDIRECT("'Output 8'!$w$4:$w$"&amp;$C$11))
+SUMIF(INDIRECT("'Output 9'!$H$4:$H$"&amp;$C$12),Analysis!Q56,INDIRECT("'Output 9'!$w$4:$w$"&amp;$C$12))
+SUMIF(INDIRECT("'Output 10'!$H$4:$H$"&amp;$C$13),Analysis!Q56,INDIRECT("'Output 10'!$w$4:$w$"&amp;$C$13))</f>
        <v>67383</v>
      </c>
      <c r="AG56">
        <f>SUMIF('Unplanned Outputs'!$E$4:$E$493,Analysis!Q56,'Unplanned Outputs'!$T$4:$T$493)</f>
        <v>0</v>
      </c>
    </row>
    <row r="57" spans="17:33" x14ac:dyDescent="0.3">
      <c r="Q57" s="31" t="s">
        <v>110</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5</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8</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18</v>
      </c>
      <c r="U57" s="31"/>
      <c r="V57" s="5">
        <f>SUMIF('Unplanned Outputs'!$E$4:$E$495,Analysis!Q57,'Unplanned Outputs'!$J$4:$J$495)</f>
        <v>0</v>
      </c>
      <c r="W57" s="5">
        <f>SUMIF('Unplanned Outputs'!$E$4:$E$495,Analysis!$Q57,'Unplanned Outputs'!$N$4:$N$495)</f>
        <v>4</v>
      </c>
      <c r="X57" s="5">
        <f>SUMIF('Unplanned Outputs'!$E$4:$E$495,Analysis!$Q57,'Unplanned Outputs'!$R$4:$R$495)</f>
        <v>5</v>
      </c>
      <c r="Y57" s="15"/>
      <c r="Z57" s="38">
        <f t="shared" ca="1" si="10"/>
        <v>31</v>
      </c>
      <c r="AA57" s="38">
        <f t="shared" si="11"/>
        <v>9</v>
      </c>
      <c r="AB57" s="54">
        <f t="shared" ca="1" si="12"/>
        <v>40</v>
      </c>
      <c r="AC57" s="64">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11</v>
      </c>
      <c r="AE57" s="5">
        <f t="shared" ca="1" si="6"/>
        <v>14</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
+SUMIF(INDIRECT("'Output 7'!$H$4:$H$"&amp;$C$10),Analysis!Q57,INDIRECT("'Output 7'!$w$4:$w$"&amp;$C$10))
+SUMIF(INDIRECT("'Output 8'!$H$4:$H$"&amp;$C$11),Analysis!Q57,INDIRECT("'Output 8'!$w$4:$w$"&amp;$C$11))
+SUMIF(INDIRECT("'Output 9'!$H$4:$H$"&amp;$C$12),Analysis!Q57,INDIRECT("'Output 9'!$w$4:$w$"&amp;$C$12))
+SUMIF(INDIRECT("'Output 10'!$H$4:$H$"&amp;$C$13),Analysis!Q57,INDIRECT("'Output 10'!$w$4:$w$"&amp;$C$13))</f>
        <v>14</v>
      </c>
      <c r="AG57">
        <f>SUMIF('Unplanned Outputs'!$E$4:$E$493,Analysis!Q57,'Unplanned Outputs'!$T$4:$T$493)</f>
        <v>0</v>
      </c>
    </row>
    <row r="58" spans="17:33" x14ac:dyDescent="0.3">
      <c r="Q58" s="31" t="s">
        <v>610</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Outputs'!$E$4:$E$495,Analysis!Q58,'Unplanned Outputs'!$J$4:$J$495)</f>
        <v>0</v>
      </c>
      <c r="W58" s="5">
        <f>SUMIF('Unplanned Outputs'!$E$4:$E$495,Analysis!$Q58,'Unplanned Outputs'!$N$4:$N$495)</f>
        <v>0</v>
      </c>
      <c r="X58" s="5">
        <f>SUMIF('Unplanned Outputs'!$E$4:$E$495,Analysis!$Q58,'Unplanned Outputs'!$R$4:$R$495)</f>
        <v>0</v>
      </c>
      <c r="Y58" s="15"/>
      <c r="Z58" s="38">
        <f t="shared" ca="1" si="10"/>
        <v>0</v>
      </c>
      <c r="AA58" s="38">
        <f t="shared" si="11"/>
        <v>0</v>
      </c>
      <c r="AB58" s="54">
        <f t="shared" ca="1" si="12"/>
        <v>0</v>
      </c>
      <c r="AC58" s="64">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c r="AE58" s="5">
        <f t="shared" ca="1" si="6"/>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
+SUMIF(INDIRECT("'Output 7'!$H$4:$H$"&amp;$C$10),Analysis!Q58,INDIRECT("'Output 7'!$w$4:$w$"&amp;$C$10))
+SUMIF(INDIRECT("'Output 8'!$H$4:$H$"&amp;$C$11),Analysis!Q58,INDIRECT("'Output 8'!$w$4:$w$"&amp;$C$11))
+SUMIF(INDIRECT("'Output 9'!$H$4:$H$"&amp;$C$12),Analysis!Q58,INDIRECT("'Output 9'!$w$4:$w$"&amp;$C$12))
+SUMIF(INDIRECT("'Output 10'!$H$4:$H$"&amp;$C$13),Analysis!Q58,INDIRECT("'Output 10'!$w$4:$w$"&amp;$C$13))</f>
        <v>0</v>
      </c>
      <c r="AG58">
        <f>SUMIF('Unplanned Outputs'!$E$4:$E$493,Analysis!Q58,'Unplanned Outputs'!$T$4:$T$493)</f>
        <v>0</v>
      </c>
    </row>
    <row r="59" spans="17:33" x14ac:dyDescent="0.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Outputs'!$E$4:$E$495,Analysis!Q59,'Unplanned Outputs'!$J$4:$J$495)</f>
        <v>0</v>
      </c>
      <c r="W59" s="5">
        <f>SUMIF('Unplanned Outputs'!$E$4:$E$495,Analysis!$Q59,'Unplanned Outputs'!$N$4:$N$495)</f>
        <v>0</v>
      </c>
      <c r="X59" s="5">
        <f>SUMIF('Unplanned Outputs'!$E$4:$E$495,Analysis!$Q59,'Unplanned Outputs'!$R$4:$R$495)</f>
        <v>0</v>
      </c>
      <c r="Y59" s="15"/>
      <c r="Z59" s="38">
        <f t="shared" ca="1" si="10"/>
        <v>0</v>
      </c>
      <c r="AA59" s="38">
        <f t="shared" si="11"/>
        <v>0</v>
      </c>
      <c r="AB59" s="54">
        <f t="shared" ca="1" si="12"/>
        <v>0</v>
      </c>
      <c r="AC59" s="64">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c r="AE59" s="5">
        <f t="shared" ca="1" si="6"/>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
+SUMIF(INDIRECT("'Output 7'!$H$4:$H$"&amp;$C$10),Analysis!Q59,INDIRECT("'Output 7'!$w$4:$w$"&amp;$C$10))
+SUMIF(INDIRECT("'Output 8'!$H$4:$H$"&amp;$C$11),Analysis!Q59,INDIRECT("'Output 8'!$w$4:$w$"&amp;$C$11))
+SUMIF(INDIRECT("'Output 9'!$H$4:$H$"&amp;$C$12),Analysis!Q59,INDIRECT("'Output 9'!$w$4:$w$"&amp;$C$12))
+SUMIF(INDIRECT("'Output 10'!$H$4:$H$"&amp;$C$13),Analysis!Q59,INDIRECT("'Output 10'!$w$4:$w$"&amp;$C$13))</f>
        <v>0</v>
      </c>
      <c r="AG59">
        <f>SUMIF('Unplanned Outputs'!$E$4:$E$493,Analysis!Q59,'Unplanned Outputs'!$T$4:$T$493)</f>
        <v>0</v>
      </c>
    </row>
    <row r="60" spans="17:33" x14ac:dyDescent="0.3">
      <c r="Q60" s="31" t="s">
        <v>611</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Outputs'!$E$4:$E$495,Analysis!Q60,'Unplanned Outputs'!$J$4:$J$495)</f>
        <v>0</v>
      </c>
      <c r="W60" s="5">
        <f>SUMIF('Unplanned Outputs'!$E$4:$E$495,Analysis!$Q60,'Unplanned Outputs'!$N$4:$N$495)</f>
        <v>0</v>
      </c>
      <c r="X60" s="5">
        <f>SUMIF('Unplanned Outputs'!$E$4:$E$495,Analysis!$Q60,'Unplanned Outputs'!$R$4:$R$495)</f>
        <v>0</v>
      </c>
      <c r="Y60" s="15"/>
      <c r="Z60" s="38">
        <f t="shared" ca="1" si="10"/>
        <v>0</v>
      </c>
      <c r="AA60" s="38">
        <f t="shared" si="11"/>
        <v>0</v>
      </c>
      <c r="AB60" s="54">
        <f t="shared" ca="1" si="12"/>
        <v>0</v>
      </c>
      <c r="AC60" s="64">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c r="AE60" s="5">
        <f t="shared" ca="1" si="6"/>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
+SUMIF(INDIRECT("'Output 7'!$H$4:$H$"&amp;$C$10),Analysis!Q60,INDIRECT("'Output 7'!$w$4:$w$"&amp;$C$10))
+SUMIF(INDIRECT("'Output 8'!$H$4:$H$"&amp;$C$11),Analysis!Q60,INDIRECT("'Output 8'!$w$4:$w$"&amp;$C$11))
+SUMIF(INDIRECT("'Output 9'!$H$4:$H$"&amp;$C$12),Analysis!Q60,INDIRECT("'Output 9'!$w$4:$w$"&amp;$C$12))
+SUMIF(INDIRECT("'Output 10'!$H$4:$H$"&amp;$C$13),Analysis!Q60,INDIRECT("'Output 10'!$w$4:$w$"&amp;$C$13))</f>
        <v>0</v>
      </c>
      <c r="AG60">
        <f>SUMIF('Unplanned Outputs'!$E$4:$E$493,Analysis!Q60,'Unplanned Outputs'!$T$4:$T$493)</f>
        <v>0</v>
      </c>
    </row>
    <row r="61" spans="17:33" x14ac:dyDescent="0.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Outputs'!$E$4:$E$495,Analysis!Q61,'Unplanned Outputs'!$J$4:$J$495)</f>
        <v>0</v>
      </c>
      <c r="W61" s="5">
        <f>SUMIF('Unplanned Outputs'!$E$4:$E$495,Analysis!$Q61,'Unplanned Outputs'!$N$4:$N$495)</f>
        <v>0</v>
      </c>
      <c r="X61" s="5">
        <f>SUMIF('Unplanned Outputs'!$E$4:$E$495,Analysis!$Q61,'Unplanned Outputs'!$R$4:$R$495)</f>
        <v>0</v>
      </c>
      <c r="Y61" s="15"/>
      <c r="Z61" s="38">
        <f t="shared" ca="1" si="10"/>
        <v>0</v>
      </c>
      <c r="AA61" s="38">
        <f t="shared" si="11"/>
        <v>0</v>
      </c>
      <c r="AB61" s="54">
        <f t="shared" ca="1" si="12"/>
        <v>0</v>
      </c>
      <c r="AC61" s="64">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c r="AE61" s="5">
        <f t="shared" ca="1" si="6"/>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
+SUMIF(INDIRECT("'Output 7'!$H$4:$H$"&amp;$C$10),Analysis!Q61,INDIRECT("'Output 7'!$w$4:$w$"&amp;$C$10))
+SUMIF(INDIRECT("'Output 8'!$H$4:$H$"&amp;$C$11),Analysis!Q61,INDIRECT("'Output 8'!$w$4:$w$"&amp;$C$11))
+SUMIF(INDIRECT("'Output 9'!$H$4:$H$"&amp;$C$12),Analysis!Q61,INDIRECT("'Output 9'!$w$4:$w$"&amp;$C$12))
+SUMIF(INDIRECT("'Output 10'!$H$4:$H$"&amp;$C$13),Analysis!Q61,INDIRECT("'Output 10'!$w$4:$w$"&amp;$C$13))</f>
        <v>0</v>
      </c>
      <c r="AG61">
        <f>SUMIF('Unplanned Outputs'!$E$4:$E$493,Analysis!Q61,'Unplanned Outputs'!$T$4:$T$493)</f>
        <v>0</v>
      </c>
    </row>
    <row r="62" spans="17:33" x14ac:dyDescent="0.3">
      <c r="Q62" s="31" t="s">
        <v>612</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Outputs'!$E$4:$E$495,Analysis!Q62,'Unplanned Outputs'!$J$4:$J$495)</f>
        <v>0</v>
      </c>
      <c r="W62" s="5">
        <f>SUMIF('Unplanned Outputs'!$E$4:$E$495,Analysis!$Q62,'Unplanned Outputs'!$N$4:$N$495)</f>
        <v>0</v>
      </c>
      <c r="X62" s="5">
        <f>SUMIF('Unplanned Outputs'!$E$4:$E$495,Analysis!$Q62,'Unplanned Outputs'!$R$4:$R$495)</f>
        <v>0</v>
      </c>
      <c r="Y62" s="15"/>
      <c r="Z62" s="38">
        <f t="shared" ca="1" si="10"/>
        <v>0</v>
      </c>
      <c r="AA62" s="38">
        <f t="shared" si="11"/>
        <v>0</v>
      </c>
      <c r="AB62" s="54">
        <f t="shared" ca="1" si="12"/>
        <v>0</v>
      </c>
      <c r="AC62" s="64">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c r="AE62" s="5">
        <f t="shared" ca="1" si="6"/>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
+SUMIF(INDIRECT("'Output 7'!$H$4:$H$"&amp;$C$10),Analysis!Q62,INDIRECT("'Output 7'!$w$4:$w$"&amp;$C$10))
+SUMIF(INDIRECT("'Output 8'!$H$4:$H$"&amp;$C$11),Analysis!Q62,INDIRECT("'Output 8'!$w$4:$w$"&amp;$C$11))
+SUMIF(INDIRECT("'Output 9'!$H$4:$H$"&amp;$C$12),Analysis!Q62,INDIRECT("'Output 9'!$w$4:$w$"&amp;$C$12))
+SUMIF(INDIRECT("'Output 10'!$H$4:$H$"&amp;$C$13),Analysis!Q62,INDIRECT("'Output 10'!$w$4:$w$"&amp;$C$13))</f>
        <v>0</v>
      </c>
      <c r="AG62">
        <f>SUMIF('Unplanned Outputs'!$E$4:$E$493,Analysis!Q62,'Unplanned Outputs'!$T$4:$T$493)</f>
        <v>0</v>
      </c>
    </row>
    <row r="63" spans="17:33" x14ac:dyDescent="0.3">
      <c r="Q63" s="31" t="s">
        <v>613</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Outputs'!$E$4:$E$495,Analysis!Q63,'Unplanned Outputs'!$J$4:$J$495)</f>
        <v>0</v>
      </c>
      <c r="W63" s="5">
        <f>SUMIF('Unplanned Outputs'!$E$4:$E$495,Analysis!$Q63,'Unplanned Outputs'!$N$4:$N$495)</f>
        <v>0</v>
      </c>
      <c r="X63" s="5">
        <f>SUMIF('Unplanned Outputs'!$E$4:$E$495,Analysis!$Q63,'Unplanned Outputs'!$R$4:$R$495)</f>
        <v>0</v>
      </c>
      <c r="Y63" s="15"/>
      <c r="Z63" s="38">
        <f t="shared" ca="1" si="10"/>
        <v>0</v>
      </c>
      <c r="AA63" s="38">
        <f t="shared" si="11"/>
        <v>0</v>
      </c>
      <c r="AB63" s="54">
        <f t="shared" ca="1" si="12"/>
        <v>0</v>
      </c>
      <c r="AC63" s="64">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c r="AE63" s="5">
        <f t="shared" ca="1" si="6"/>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
+SUMIF(INDIRECT("'Output 7'!$H$4:$H$"&amp;$C$10),Analysis!Q63,INDIRECT("'Output 7'!$w$4:$w$"&amp;$C$10))
+SUMIF(INDIRECT("'Output 8'!$H$4:$H$"&amp;$C$11),Analysis!Q63,INDIRECT("'Output 8'!$w$4:$w$"&amp;$C$11))
+SUMIF(INDIRECT("'Output 9'!$H$4:$H$"&amp;$C$12),Analysis!Q63,INDIRECT("'Output 9'!$w$4:$w$"&amp;$C$12))
+SUMIF(INDIRECT("'Output 10'!$H$4:$H$"&amp;$C$13),Analysis!Q63,INDIRECT("'Output 10'!$w$4:$w$"&amp;$C$13))</f>
        <v>0</v>
      </c>
      <c r="AG63">
        <f>SUMIF('Unplanned Outputs'!$E$4:$E$493,Analysis!Q63,'Unplanned Outputs'!$T$4:$T$493)</f>
        <v>0</v>
      </c>
    </row>
    <row r="64" spans="17:33" x14ac:dyDescent="0.3">
      <c r="Q64" s="31" t="s">
        <v>614</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Outputs'!$E$4:$E$495,Analysis!Q64,'Unplanned Outputs'!$J$4:$J$495)</f>
        <v>0</v>
      </c>
      <c r="W64" s="5">
        <f>SUMIF('Unplanned Outputs'!$E$4:$E$495,Analysis!$Q64,'Unplanned Outputs'!$N$4:$N$495)</f>
        <v>0</v>
      </c>
      <c r="X64" s="5">
        <f>SUMIF('Unplanned Outputs'!$E$4:$E$495,Analysis!$Q64,'Unplanned Outputs'!$R$4:$R$495)</f>
        <v>0</v>
      </c>
      <c r="Y64" s="15"/>
      <c r="Z64" s="38">
        <f t="shared" ca="1" si="10"/>
        <v>0</v>
      </c>
      <c r="AA64" s="38">
        <f t="shared" si="11"/>
        <v>0</v>
      </c>
      <c r="AB64" s="54">
        <f t="shared" ca="1" si="12"/>
        <v>0</v>
      </c>
      <c r="AC64" s="64">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c r="AE64" s="5">
        <f t="shared" ca="1" si="6"/>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
+SUMIF(INDIRECT("'Output 7'!$H$4:$H$"&amp;$C$10),Analysis!Q64,INDIRECT("'Output 7'!$w$4:$w$"&amp;$C$10))
+SUMIF(INDIRECT("'Output 8'!$H$4:$H$"&amp;$C$11),Analysis!Q64,INDIRECT("'Output 8'!$w$4:$w$"&amp;$C$11))
+SUMIF(INDIRECT("'Output 9'!$H$4:$H$"&amp;$C$12),Analysis!Q64,INDIRECT("'Output 9'!$w$4:$w$"&amp;$C$12))
+SUMIF(INDIRECT("'Output 10'!$H$4:$H$"&amp;$C$13),Analysis!Q64,INDIRECT("'Output 10'!$w$4:$w$"&amp;$C$13))</f>
        <v>0</v>
      </c>
      <c r="AG64">
        <f>SUMIF('Unplanned Outputs'!$E$4:$E$493,Analysis!Q64,'Unplanned Outputs'!$T$4:$T$493)</f>
        <v>0</v>
      </c>
    </row>
    <row r="65" spans="17:33" x14ac:dyDescent="0.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Outputs'!$E$4:$E$495,Analysis!Q65,'Unplanned Outputs'!$J$4:$J$495)</f>
        <v>0</v>
      </c>
      <c r="W65" s="5">
        <f>SUMIF('Unplanned Outputs'!$E$4:$E$495,Analysis!$Q65,'Unplanned Outputs'!$N$4:$N$495)</f>
        <v>0</v>
      </c>
      <c r="X65" s="5">
        <f>SUMIF('Unplanned Outputs'!$E$4:$E$495,Analysis!$Q65,'Unplanned Outputs'!$R$4:$R$495)</f>
        <v>0</v>
      </c>
      <c r="Y65" s="15"/>
      <c r="Z65" s="38">
        <f t="shared" ca="1" si="10"/>
        <v>0</v>
      </c>
      <c r="AA65" s="38">
        <f t="shared" si="11"/>
        <v>0</v>
      </c>
      <c r="AB65" s="54">
        <f t="shared" ca="1" si="12"/>
        <v>0</v>
      </c>
      <c r="AC65" s="64">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c r="AE65" s="5">
        <f t="shared" ca="1" si="6"/>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
+SUMIF(INDIRECT("'Output 7'!$H$4:$H$"&amp;$C$10),Analysis!Q65,INDIRECT("'Output 7'!$w$4:$w$"&amp;$C$10))
+SUMIF(INDIRECT("'Output 8'!$H$4:$H$"&amp;$C$11),Analysis!Q65,INDIRECT("'Output 8'!$w$4:$w$"&amp;$C$11))
+SUMIF(INDIRECT("'Output 9'!$H$4:$H$"&amp;$C$12),Analysis!Q65,INDIRECT("'Output 9'!$w$4:$w$"&amp;$C$12))
+SUMIF(INDIRECT("'Output 10'!$H$4:$H$"&amp;$C$13),Analysis!Q65,INDIRECT("'Output 10'!$w$4:$w$"&amp;$C$13))</f>
        <v>0</v>
      </c>
      <c r="AG65">
        <f>SUMIF('Unplanned Outputs'!$E$4:$E$493,Analysis!Q65,'Unplanned Outputs'!$T$4:$T$493)</f>
        <v>0</v>
      </c>
    </row>
    <row r="66" spans="17:33" x14ac:dyDescent="0.3">
      <c r="Q66" s="31" t="s">
        <v>615</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Outputs'!$E$4:$E$495,Analysis!Q66,'Unplanned Outputs'!$J$4:$J$495)</f>
        <v>0</v>
      </c>
      <c r="W66" s="5">
        <f>SUMIF('Unplanned Outputs'!$E$4:$E$495,Analysis!$Q66,'Unplanned Outputs'!$N$4:$N$495)</f>
        <v>0</v>
      </c>
      <c r="X66" s="5">
        <f>SUMIF('Unplanned Outputs'!$E$4:$E$495,Analysis!$Q66,'Unplanned Outputs'!$R$4:$R$495)</f>
        <v>0</v>
      </c>
      <c r="Y66" s="15"/>
      <c r="Z66" s="38">
        <f t="shared" ca="1" si="10"/>
        <v>0</v>
      </c>
      <c r="AA66" s="38">
        <f t="shared" si="11"/>
        <v>0</v>
      </c>
      <c r="AB66" s="54">
        <f t="shared" ca="1" si="12"/>
        <v>0</v>
      </c>
      <c r="AC66" s="64">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c r="AE66" s="5">
        <f t="shared" ca="1" si="6"/>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
+SUMIF(INDIRECT("'Output 7'!$H$4:$H$"&amp;$C$10),Analysis!Q66,INDIRECT("'Output 7'!$w$4:$w$"&amp;$C$10))
+SUMIF(INDIRECT("'Output 8'!$H$4:$H$"&amp;$C$11),Analysis!Q66,INDIRECT("'Output 8'!$w$4:$w$"&amp;$C$11))
+SUMIF(INDIRECT("'Output 9'!$H$4:$H$"&amp;$C$12),Analysis!Q66,INDIRECT("'Output 9'!$w$4:$w$"&amp;$C$12))
+SUMIF(INDIRECT("'Output 10'!$H$4:$H$"&amp;$C$13),Analysis!Q66,INDIRECT("'Output 10'!$w$4:$w$"&amp;$C$13))</f>
        <v>0</v>
      </c>
      <c r="AG66">
        <f>SUMIF('Unplanned Outputs'!$E$4:$E$493,Analysis!Q66,'Unplanned Outputs'!$T$4:$T$493)</f>
        <v>0</v>
      </c>
    </row>
    <row r="67" spans="17:33" x14ac:dyDescent="0.3">
      <c r="Q67" s="31" t="s">
        <v>616</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Outputs'!$E$4:$E$495,Analysis!Q67,'Unplanned Outputs'!$J$4:$J$495)</f>
        <v>0</v>
      </c>
      <c r="W67" s="5">
        <f>SUMIF('Unplanned Outputs'!$E$4:$E$495,Analysis!$Q67,'Unplanned Outputs'!$N$4:$N$495)</f>
        <v>0</v>
      </c>
      <c r="X67" s="5">
        <f>SUMIF('Unplanned Outputs'!$E$4:$E$495,Analysis!$Q67,'Unplanned Outputs'!$R$4:$R$495)</f>
        <v>0</v>
      </c>
      <c r="Y67" s="15"/>
      <c r="Z67" s="38">
        <f t="shared" ca="1" si="10"/>
        <v>0</v>
      </c>
      <c r="AA67" s="38">
        <f t="shared" si="11"/>
        <v>0</v>
      </c>
      <c r="AB67" s="54">
        <f t="shared" ca="1" si="12"/>
        <v>0</v>
      </c>
      <c r="AC67" s="64">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c r="AE67" s="5">
        <f t="shared" ca="1" si="6"/>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
+SUMIF(INDIRECT("'Output 7'!$H$4:$H$"&amp;$C$10),Analysis!Q67,INDIRECT("'Output 7'!$w$4:$w$"&amp;$C$10))
+SUMIF(INDIRECT("'Output 8'!$H$4:$H$"&amp;$C$11),Analysis!Q67,INDIRECT("'Output 8'!$w$4:$w$"&amp;$C$11))
+SUMIF(INDIRECT("'Output 9'!$H$4:$H$"&amp;$C$12),Analysis!Q67,INDIRECT("'Output 9'!$w$4:$w$"&amp;$C$12))
+SUMIF(INDIRECT("'Output 10'!$H$4:$H$"&amp;$C$13),Analysis!Q67,INDIRECT("'Output 10'!$w$4:$w$"&amp;$C$13))</f>
        <v>0</v>
      </c>
      <c r="AG67">
        <f>SUMIF('Unplanned Outputs'!$E$4:$E$493,Analysis!Q67,'Unplanned Outputs'!$T$4:$T$493)</f>
        <v>0</v>
      </c>
    </row>
    <row r="68" spans="17:33" x14ac:dyDescent="0.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Outputs'!$E$4:$E$495,Analysis!Q68,'Unplanned Outputs'!$J$4:$J$495)</f>
        <v>0</v>
      </c>
      <c r="W68" s="5">
        <f>SUMIF('Unplanned Outputs'!$E$4:$E$495,Analysis!$Q68,'Unplanned Outputs'!$N$4:$N$495)</f>
        <v>0</v>
      </c>
      <c r="X68" s="5">
        <f>SUMIF('Unplanned Outputs'!$E$4:$E$495,Analysis!$Q68,'Unplanned Outputs'!$R$4:$R$495)</f>
        <v>0</v>
      </c>
      <c r="Y68" s="15"/>
      <c r="Z68" s="38">
        <f t="shared" ref="Z68:Z80" ca="1" si="13">SUM(R68:T68)</f>
        <v>0</v>
      </c>
      <c r="AA68" s="38">
        <f t="shared" ref="AA68:AA80" si="14">SUM(V68:X68)</f>
        <v>0</v>
      </c>
      <c r="AB68" s="54">
        <f t="shared" ref="AB68:AB80" ca="1" si="15">AA68+Z68</f>
        <v>0</v>
      </c>
      <c r="AC68" s="64">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c r="AE68" s="5">
        <f t="shared" ca="1" si="6"/>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
+SUMIF(INDIRECT("'Output 7'!$H$4:$H$"&amp;$C$10),Analysis!Q68,INDIRECT("'Output 7'!$w$4:$w$"&amp;$C$10))
+SUMIF(INDIRECT("'Output 8'!$H$4:$H$"&amp;$C$11),Analysis!Q68,INDIRECT("'Output 8'!$w$4:$w$"&amp;$C$11))
+SUMIF(INDIRECT("'Output 9'!$H$4:$H$"&amp;$C$12),Analysis!Q68,INDIRECT("'Output 9'!$w$4:$w$"&amp;$C$12))
+SUMIF(INDIRECT("'Output 10'!$H$4:$H$"&amp;$C$13),Analysis!Q68,INDIRECT("'Output 10'!$w$4:$w$"&amp;$C$13))</f>
        <v>0</v>
      </c>
      <c r="AG68">
        <f>SUMIF('Unplanned Outputs'!$E$4:$E$493,Analysis!Q68,'Unplanned Outputs'!$T$4:$T$493)</f>
        <v>0</v>
      </c>
    </row>
    <row r="69" spans="17:33" x14ac:dyDescent="0.3">
      <c r="Q69" s="31" t="s">
        <v>617</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Outputs'!$E$4:$E$495,Analysis!Q69,'Unplanned Outputs'!$J$4:$J$495)</f>
        <v>0</v>
      </c>
      <c r="W69" s="5">
        <f>SUMIF('Unplanned Outputs'!$E$4:$E$495,Analysis!$Q69,'Unplanned Outputs'!$N$4:$N$495)</f>
        <v>0</v>
      </c>
      <c r="X69" s="5">
        <f>SUMIF('Unplanned Outputs'!$E$4:$E$495,Analysis!$Q69,'Unplanned Outputs'!$R$4:$R$495)</f>
        <v>0</v>
      </c>
      <c r="Y69" s="15"/>
      <c r="Z69" s="38">
        <f t="shared" ca="1" si="13"/>
        <v>0</v>
      </c>
      <c r="AA69" s="38">
        <f t="shared" si="14"/>
        <v>0</v>
      </c>
      <c r="AB69" s="54">
        <f t="shared" ca="1" si="15"/>
        <v>0</v>
      </c>
      <c r="AC69" s="64">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c r="AE69" s="5">
        <f t="shared" ref="AE69:AE80" ca="1" si="16">AF69+AG69</f>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
+SUMIF(INDIRECT("'Output 7'!$H$4:$H$"&amp;$C$10),Analysis!Q69,INDIRECT("'Output 7'!$w$4:$w$"&amp;$C$10))
+SUMIF(INDIRECT("'Output 8'!$H$4:$H$"&amp;$C$11),Analysis!Q69,INDIRECT("'Output 8'!$w$4:$w$"&amp;$C$11))
+SUMIF(INDIRECT("'Output 9'!$H$4:$H$"&amp;$C$12),Analysis!Q69,INDIRECT("'Output 9'!$w$4:$w$"&amp;$C$12))
+SUMIF(INDIRECT("'Output 10'!$H$4:$H$"&amp;$C$13),Analysis!Q69,INDIRECT("'Output 10'!$w$4:$w$"&amp;$C$13))</f>
        <v>0</v>
      </c>
      <c r="AG69">
        <f>SUMIF('Unplanned Outputs'!$E$4:$E$493,Analysis!Q69,'Unplanned Outputs'!$T$4:$T$493)</f>
        <v>0</v>
      </c>
    </row>
    <row r="70" spans="17:33" x14ac:dyDescent="0.3">
      <c r="Q70" s="31" t="s">
        <v>618</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Outputs'!$E$4:$E$495,Analysis!Q70,'Unplanned Outputs'!$J$4:$J$495)</f>
        <v>0</v>
      </c>
      <c r="W70" s="5">
        <f>SUMIF('Unplanned Outputs'!$E$4:$E$495,Analysis!$Q70,'Unplanned Outputs'!$N$4:$N$495)</f>
        <v>0</v>
      </c>
      <c r="X70" s="5">
        <f>SUMIF('Unplanned Outputs'!$E$4:$E$495,Analysis!$Q70,'Unplanned Outputs'!$R$4:$R$495)</f>
        <v>0</v>
      </c>
      <c r="Y70" s="15"/>
      <c r="Z70" s="38">
        <f t="shared" ca="1" si="13"/>
        <v>0</v>
      </c>
      <c r="AA70" s="38">
        <f t="shared" si="14"/>
        <v>0</v>
      </c>
      <c r="AB70" s="54">
        <f t="shared" ca="1" si="15"/>
        <v>0</v>
      </c>
      <c r="AC70" s="64">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c r="AE70" s="5">
        <f t="shared" ca="1" si="16"/>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
+SUMIF(INDIRECT("'Output 7'!$H$4:$H$"&amp;$C$10),Analysis!Q70,INDIRECT("'Output 7'!$w$4:$w$"&amp;$C$10))
+SUMIF(INDIRECT("'Output 8'!$H$4:$H$"&amp;$C$11),Analysis!Q70,INDIRECT("'Output 8'!$w$4:$w$"&amp;$C$11))
+SUMIF(INDIRECT("'Output 9'!$H$4:$H$"&amp;$C$12),Analysis!Q70,INDIRECT("'Output 9'!$w$4:$w$"&amp;$C$12))
+SUMIF(INDIRECT("'Output 10'!$H$4:$H$"&amp;$C$13),Analysis!Q70,INDIRECT("'Output 10'!$w$4:$w$"&amp;$C$13))</f>
        <v>0</v>
      </c>
      <c r="AG70">
        <f>SUMIF('Unplanned Outputs'!$E$4:$E$493,Analysis!Q70,'Unplanned Outputs'!$T$4:$T$493)</f>
        <v>0</v>
      </c>
    </row>
    <row r="71" spans="17:33" x14ac:dyDescent="0.3">
      <c r="Q71" s="31" t="s">
        <v>619</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Outputs'!$E$4:$E$495,Analysis!Q71,'Unplanned Outputs'!$J$4:$J$495)</f>
        <v>0</v>
      </c>
      <c r="W71" s="5">
        <f>SUMIF('Unplanned Outputs'!$E$4:$E$495,Analysis!$Q71,'Unplanned Outputs'!$N$4:$N$495)</f>
        <v>0</v>
      </c>
      <c r="X71" s="5">
        <f>SUMIF('Unplanned Outputs'!$E$4:$E$495,Analysis!$Q71,'Unplanned Outputs'!$R$4:$R$495)</f>
        <v>0</v>
      </c>
      <c r="Y71" s="15"/>
      <c r="Z71" s="38">
        <f t="shared" ca="1" si="13"/>
        <v>0</v>
      </c>
      <c r="AA71" s="38">
        <f t="shared" si="14"/>
        <v>0</v>
      </c>
      <c r="AB71" s="54">
        <f t="shared" ca="1" si="15"/>
        <v>0</v>
      </c>
      <c r="AC71" s="64">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c r="AE71" s="5">
        <f t="shared" ca="1" si="16"/>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
+SUMIF(INDIRECT("'Output 7'!$H$4:$H$"&amp;$C$10),Analysis!Q71,INDIRECT("'Output 7'!$w$4:$w$"&amp;$C$10))
+SUMIF(INDIRECT("'Output 8'!$H$4:$H$"&amp;$C$11),Analysis!Q71,INDIRECT("'Output 8'!$w$4:$w$"&amp;$C$11))
+SUMIF(INDIRECT("'Output 9'!$H$4:$H$"&amp;$C$12),Analysis!Q71,INDIRECT("'Output 9'!$w$4:$w$"&amp;$C$12))
+SUMIF(INDIRECT("'Output 10'!$H$4:$H$"&amp;$C$13),Analysis!Q71,INDIRECT("'Output 10'!$w$4:$w$"&amp;$C$13))</f>
        <v>0</v>
      </c>
      <c r="AG71">
        <f>SUMIF('Unplanned Outputs'!$E$4:$E$493,Analysis!Q71,'Unplanned Outputs'!$T$4:$T$493)</f>
        <v>0</v>
      </c>
    </row>
    <row r="72" spans="17:33" x14ac:dyDescent="0.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Outputs'!$E$4:$E$495,Analysis!Q72,'Unplanned Outputs'!$J$4:$J$495)</f>
        <v>0</v>
      </c>
      <c r="W72" s="5">
        <f>SUMIF('Unplanned Outputs'!$E$4:$E$495,Analysis!$Q72,'Unplanned Outputs'!$N$4:$N$495)</f>
        <v>0</v>
      </c>
      <c r="X72" s="5">
        <f>SUMIF('Unplanned Outputs'!$E$4:$E$495,Analysis!$Q72,'Unplanned Outputs'!$R$4:$R$495)</f>
        <v>0</v>
      </c>
      <c r="Y72" s="15"/>
      <c r="Z72" s="38">
        <f t="shared" ref="Z72:Z75" ca="1" si="17">SUM(R72:T72)</f>
        <v>0</v>
      </c>
      <c r="AA72" s="38">
        <f t="shared" ref="AA72:AA75" si="18">SUM(V72:X72)</f>
        <v>0</v>
      </c>
      <c r="AB72" s="54">
        <f t="shared" ref="AB72:AB75" ca="1" si="19">AA72+Z72</f>
        <v>0</v>
      </c>
      <c r="AC72" s="64">
        <f ca="1">SUMIF(INDIRECT("'Output 1'!$H$5:$H$"&amp;$C$4),Analysis!#REF!,INDIRECT("'Output 1'!$F$5:$F$"&amp;$C$4))
+SUMIF(INDIRECT("'Output 2'!$H$5:$H$"&amp;$C$5),Analysis!#REF!,INDIRECT("'Output 2'!$F$5:$F$"&amp;$C$5))
+SUMIF(INDIRECT("'Output 3'!$H$5:$H$"&amp;$C$6),Analysis!#REF!,INDIRECT("'Output 3'!$F$5:$F$"&amp;$C$6))
+SUMIF(INDIRECT("'Output 4'!$H$5:$H$"&amp;$C$7),Analysis!#REF!,INDIRECT("'Output 4'!$F$5:$F$"&amp;$C$7))
+SUMIF(INDIRECT("'Output 5'!$H$5:$H$"&amp;$C$8),Analysis!#REF!,INDIRECT("'Output 5'!$F$5:$F$"&amp;$C$8))
+SUMIF(INDIRECT("'Output 6'!$H$5:$H$"&amp;$C$9),Analysis!#REF!,INDIRECT("'Output 6'!$F$5:$F$"&amp;$C$9))
+SUMIF(INDIRECT("'Output 7'!$H$5:$H$"&amp;$C$10),Analysis!#REF!,INDIRECT("'Output 7'!$F$5:$F$"&amp;$C$10))
+SUMIF(INDIRECT("'Output 8'!$H$5:$H$"&amp;$C$11),Analysis!#REF!,INDIRECT("'Output 8'!$F$5:$F$"&amp;$C$11))
+SUMIF(INDIRECT("'Output 9'!$H$5:$H$"&amp;$C$12),Analysis!#REF!,INDIRECT("'Output 9'!$F$5:$F$"&amp;$C$12))
+SUMIF(INDIRECT("'Output 10'!$H$5:$H$"&amp;$C$13),Analysis!#REF!,INDIRECT("'Output 10'!$F$5:$F$"&amp;$C$13))</f>
        <v>0</v>
      </c>
      <c r="AE72" s="5">
        <f t="shared" ca="1" si="16"/>
        <v>0</v>
      </c>
      <c r="AF72">
        <f ca="1">SUMIF(INDIRECT("'Output 1'!$H$4:$H$"&amp;$C$4),Analysis!#REF!,INDIRECT("'Output 1'!$w$4:$w$"&amp;$C$4))
+SUMIF(INDIRECT("'Output 2'!$H$4:$H$"&amp;$C$5),Analysis!#REF!,INDIRECT("'Output 2'!$w$4:$w$"&amp;$C$5))
+SUMIF(INDIRECT("'Output 3'!$H$4:$H$"&amp;$C$6),Analysis!#REF!,INDIRECT("'Output 3'!$w$4:$w$"&amp;$C$6))
+SUMIF(INDIRECT("'Output 4'!$H$4:$H$"&amp;$C$7),Analysis!#REF!,INDIRECT("'Output 4'!$w$4:$w$"&amp;$C$7))
+SUMIF(INDIRECT("'Output 5'!$H$4:$H$"&amp;$C$8),Analysis!#REF!,INDIRECT("'Output 5'!$w$4:$w$"&amp;$C$8))
+SUMIF(INDIRECT("'Output 6'!$H$4:$H$"&amp;$C$9),Analysis!#REF!,INDIRECT("'Output 6'!$w$4:$w$"&amp;$C$9))
+SUMIF(INDIRECT("'Output 7'!$H$4:$H$"&amp;$C$10),Analysis!#REF!,INDIRECT("'Output 7'!$w$4:$w$"&amp;$C$10))
+SUMIF(INDIRECT("'Output 8'!$H$4:$H$"&amp;$C$11),Analysis!#REF!,INDIRECT("'Output 8'!$w$4:$w$"&amp;$C$11))
+SUMIF(INDIRECT("'Output 9'!$H$4:$H$"&amp;$C$12),Analysis!#REF!,INDIRECT("'Output 9'!$w$4:$w$"&amp;$C$12))
+SUMIF(INDIRECT("'Output 10'!$H$4:$H$"&amp;$C$13),Analysis!#REF!,INDIRECT("'Output 10'!$w$4:$w$"&amp;$C$13))</f>
        <v>0</v>
      </c>
      <c r="AG72">
        <f>SUMIF('Unplanned Outputs'!$E$4:$E$493,Analysis!#REF!,'Unplanned Outputs'!$T$4:$T$493)</f>
        <v>0</v>
      </c>
    </row>
    <row r="73" spans="17:33" x14ac:dyDescent="0.3">
      <c r="Q73" s="31" t="s">
        <v>620</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Outputs'!$E$4:$E$495,Analysis!Q73,'Unplanned Outputs'!$J$4:$J$495)</f>
        <v>0</v>
      </c>
      <c r="W73" s="5">
        <f>SUMIF('Unplanned Outputs'!$E$4:$E$495,Analysis!$Q73,'Unplanned Outputs'!$N$4:$N$495)</f>
        <v>0</v>
      </c>
      <c r="X73" s="5">
        <f>SUMIF('Unplanned Outputs'!$E$4:$E$495,Analysis!$Q73,'Unplanned Outputs'!$R$4:$R$495)</f>
        <v>0</v>
      </c>
      <c r="Y73" s="15"/>
      <c r="Z73" s="38">
        <f t="shared" ca="1" si="17"/>
        <v>0</v>
      </c>
      <c r="AA73" s="38">
        <f t="shared" si="18"/>
        <v>0</v>
      </c>
      <c r="AB73" s="54">
        <f t="shared" ca="1" si="19"/>
        <v>0</v>
      </c>
      <c r="AC73" s="64">
        <f ca="1">SUMIF(INDIRECT("'Output 1'!$H$5:$H$"&amp;$C$4),Analysis!#REF!,INDIRECT("'Output 1'!$F$5:$F$"&amp;$C$4))
+SUMIF(INDIRECT("'Output 2'!$H$5:$H$"&amp;$C$5),Analysis!#REF!,INDIRECT("'Output 2'!$F$5:$F$"&amp;$C$5))
+SUMIF(INDIRECT("'Output 3'!$H$5:$H$"&amp;$C$6),Analysis!#REF!,INDIRECT("'Output 3'!$F$5:$F$"&amp;$C$6))
+SUMIF(INDIRECT("'Output 4'!$H$5:$H$"&amp;$C$7),Analysis!#REF!,INDIRECT("'Output 4'!$F$5:$F$"&amp;$C$7))
+SUMIF(INDIRECT("'Output 5'!$H$5:$H$"&amp;$C$8),Analysis!#REF!,INDIRECT("'Output 5'!$F$5:$F$"&amp;$C$8))
+SUMIF(INDIRECT("'Output 6'!$H$5:$H$"&amp;$C$9),Analysis!#REF!,INDIRECT("'Output 6'!$F$5:$F$"&amp;$C$9))
+SUMIF(INDIRECT("'Output 7'!$H$5:$H$"&amp;$C$10),Analysis!#REF!,INDIRECT("'Output 7'!$F$5:$F$"&amp;$C$10))
+SUMIF(INDIRECT("'Output 8'!$H$5:$H$"&amp;$C$11),Analysis!#REF!,INDIRECT("'Output 8'!$F$5:$F$"&amp;$C$11))
+SUMIF(INDIRECT("'Output 9'!$H$5:$H$"&amp;$C$12),Analysis!#REF!,INDIRECT("'Output 9'!$F$5:$F$"&amp;$C$12))
+SUMIF(INDIRECT("'Output 10'!$H$5:$H$"&amp;$C$13),Analysis!#REF!,INDIRECT("'Output 10'!$F$5:$F$"&amp;$C$13))</f>
        <v>0</v>
      </c>
      <c r="AE73" s="5">
        <f t="shared" ca="1" si="16"/>
        <v>0</v>
      </c>
      <c r="AF73">
        <f ca="1">SUMIF(INDIRECT("'Output 1'!$H$4:$H$"&amp;$C$4),Analysis!#REF!,INDIRECT("'Output 1'!$w$4:$w$"&amp;$C$4))
+SUMIF(INDIRECT("'Output 2'!$H$4:$H$"&amp;$C$5),Analysis!#REF!,INDIRECT("'Output 2'!$w$4:$w$"&amp;$C$5))
+SUMIF(INDIRECT("'Output 3'!$H$4:$H$"&amp;$C$6),Analysis!#REF!,INDIRECT("'Output 3'!$w$4:$w$"&amp;$C$6))
+SUMIF(INDIRECT("'Output 4'!$H$4:$H$"&amp;$C$7),Analysis!#REF!,INDIRECT("'Output 4'!$w$4:$w$"&amp;$C$7))
+SUMIF(INDIRECT("'Output 5'!$H$4:$H$"&amp;$C$8),Analysis!#REF!,INDIRECT("'Output 5'!$w$4:$w$"&amp;$C$8))
+SUMIF(INDIRECT("'Output 6'!$H$4:$H$"&amp;$C$9),Analysis!#REF!,INDIRECT("'Output 6'!$w$4:$w$"&amp;$C$9))
+SUMIF(INDIRECT("'Output 7'!$H$4:$H$"&amp;$C$10),Analysis!#REF!,INDIRECT("'Output 7'!$w$4:$w$"&amp;$C$10))
+SUMIF(INDIRECT("'Output 8'!$H$4:$H$"&amp;$C$11),Analysis!#REF!,INDIRECT("'Output 8'!$w$4:$w$"&amp;$C$11))
+SUMIF(INDIRECT("'Output 9'!$H$4:$H$"&amp;$C$12),Analysis!#REF!,INDIRECT("'Output 9'!$w$4:$w$"&amp;$C$12))
+SUMIF(INDIRECT("'Output 10'!$H$4:$H$"&amp;$C$13),Analysis!#REF!,INDIRECT("'Output 10'!$w$4:$w$"&amp;$C$13))</f>
        <v>0</v>
      </c>
      <c r="AG73">
        <f>SUMIF('Unplanned Outputs'!$E$4:$E$493,Analysis!#REF!,'Unplanned Outputs'!$T$4:$T$493)</f>
        <v>0</v>
      </c>
    </row>
    <row r="74" spans="17:33" x14ac:dyDescent="0.3">
      <c r="Q74" s="31" t="s">
        <v>621</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Outputs'!$E$4:$E$495,Analysis!Q74,'Unplanned Outputs'!$J$4:$J$495)</f>
        <v>0</v>
      </c>
      <c r="W74" s="5">
        <f>SUMIF('Unplanned Outputs'!$E$4:$E$495,Analysis!$Q74,'Unplanned Outputs'!$N$4:$N$495)</f>
        <v>0</v>
      </c>
      <c r="X74" s="5">
        <f>SUMIF('Unplanned Outputs'!$E$4:$E$495,Analysis!$Q74,'Unplanned Outputs'!$R$4:$R$495)</f>
        <v>0</v>
      </c>
      <c r="Y74" s="15"/>
      <c r="Z74" s="38">
        <f t="shared" ca="1" si="17"/>
        <v>0</v>
      </c>
      <c r="AA74" s="38">
        <f t="shared" si="18"/>
        <v>0</v>
      </c>
      <c r="AB74" s="54">
        <f t="shared" ca="1" si="19"/>
        <v>0</v>
      </c>
      <c r="AC74" s="64">
        <f ca="1">SUMIF(INDIRECT("'Output 1'!$H$5:$H$"&amp;$C$4),Analysis!#REF!,INDIRECT("'Output 1'!$F$5:$F$"&amp;$C$4))
+SUMIF(INDIRECT("'Output 2'!$H$5:$H$"&amp;$C$5),Analysis!#REF!,INDIRECT("'Output 2'!$F$5:$F$"&amp;$C$5))
+SUMIF(INDIRECT("'Output 3'!$H$5:$H$"&amp;$C$6),Analysis!#REF!,INDIRECT("'Output 3'!$F$5:$F$"&amp;$C$6))
+SUMIF(INDIRECT("'Output 4'!$H$5:$H$"&amp;$C$7),Analysis!#REF!,INDIRECT("'Output 4'!$F$5:$F$"&amp;$C$7))
+SUMIF(INDIRECT("'Output 5'!$H$5:$H$"&amp;$C$8),Analysis!#REF!,INDIRECT("'Output 5'!$F$5:$F$"&amp;$C$8))
+SUMIF(INDIRECT("'Output 6'!$H$5:$H$"&amp;$C$9),Analysis!#REF!,INDIRECT("'Output 6'!$F$5:$F$"&amp;$C$9))
+SUMIF(INDIRECT("'Output 7'!$H$5:$H$"&amp;$C$10),Analysis!#REF!,INDIRECT("'Output 7'!$F$5:$F$"&amp;$C$10))
+SUMIF(INDIRECT("'Output 8'!$H$5:$H$"&amp;$C$11),Analysis!#REF!,INDIRECT("'Output 8'!$F$5:$F$"&amp;$C$11))
+SUMIF(INDIRECT("'Output 9'!$H$5:$H$"&amp;$C$12),Analysis!#REF!,INDIRECT("'Output 9'!$F$5:$F$"&amp;$C$12))
+SUMIF(INDIRECT("'Output 10'!$H$5:$H$"&amp;$C$13),Analysis!#REF!,INDIRECT("'Output 10'!$F$5:$F$"&amp;$C$13))</f>
        <v>0</v>
      </c>
      <c r="AE74" s="5">
        <f t="shared" ca="1" si="16"/>
        <v>0</v>
      </c>
      <c r="AF74">
        <f ca="1">SUMIF(INDIRECT("'Output 1'!$H$4:$H$"&amp;$C$4),Analysis!#REF!,INDIRECT("'Output 1'!$w$4:$w$"&amp;$C$4))
+SUMIF(INDIRECT("'Output 2'!$H$4:$H$"&amp;$C$5),Analysis!#REF!,INDIRECT("'Output 2'!$w$4:$w$"&amp;$C$5))
+SUMIF(INDIRECT("'Output 3'!$H$4:$H$"&amp;$C$6),Analysis!#REF!,INDIRECT("'Output 3'!$w$4:$w$"&amp;$C$6))
+SUMIF(INDIRECT("'Output 4'!$H$4:$H$"&amp;$C$7),Analysis!#REF!,INDIRECT("'Output 4'!$w$4:$w$"&amp;$C$7))
+SUMIF(INDIRECT("'Output 5'!$H$4:$H$"&amp;$C$8),Analysis!#REF!,INDIRECT("'Output 5'!$w$4:$w$"&amp;$C$8))
+SUMIF(INDIRECT("'Output 6'!$H$4:$H$"&amp;$C$9),Analysis!#REF!,INDIRECT("'Output 6'!$w$4:$w$"&amp;$C$9))
+SUMIF(INDIRECT("'Output 7'!$H$4:$H$"&amp;$C$10),Analysis!#REF!,INDIRECT("'Output 7'!$w$4:$w$"&amp;$C$10))
+SUMIF(INDIRECT("'Output 8'!$H$4:$H$"&amp;$C$11),Analysis!#REF!,INDIRECT("'Output 8'!$w$4:$w$"&amp;$C$11))
+SUMIF(INDIRECT("'Output 9'!$H$4:$H$"&amp;$C$12),Analysis!#REF!,INDIRECT("'Output 9'!$w$4:$w$"&amp;$C$12))
+SUMIF(INDIRECT("'Output 10'!$H$4:$H$"&amp;$C$13),Analysis!#REF!,INDIRECT("'Output 10'!$w$4:$w$"&amp;$C$13))</f>
        <v>0</v>
      </c>
      <c r="AG74">
        <f>SUMIF('Unplanned Outputs'!$E$4:$E$493,Analysis!#REF!,'Unplanned Outputs'!$T$4:$T$493)</f>
        <v>0</v>
      </c>
    </row>
    <row r="75" spans="17:33" x14ac:dyDescent="0.3">
      <c r="Q75" s="31" t="s">
        <v>622</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Outputs'!$E$4:$E$495,Analysis!Q75,'Unplanned Outputs'!$J$4:$J$495)</f>
        <v>0</v>
      </c>
      <c r="W75" s="5">
        <f>SUMIF('Unplanned Outputs'!$E$4:$E$495,Analysis!$Q75,'Unplanned Outputs'!$N$4:$N$495)</f>
        <v>0</v>
      </c>
      <c r="X75" s="5">
        <f>SUMIF('Unplanned Outputs'!$E$4:$E$495,Analysis!$Q75,'Unplanned Outputs'!$R$4:$R$495)</f>
        <v>0</v>
      </c>
      <c r="Y75" s="15"/>
      <c r="Z75" s="38">
        <f t="shared" ca="1" si="17"/>
        <v>0</v>
      </c>
      <c r="AA75" s="38">
        <f t="shared" si="18"/>
        <v>0</v>
      </c>
      <c r="AB75" s="54">
        <f t="shared" ca="1" si="19"/>
        <v>0</v>
      </c>
      <c r="AC75" s="64">
        <f ca="1">SUMIF(INDIRECT("'Output 1'!$H$5:$H$"&amp;$C$4),Analysis!#REF!,INDIRECT("'Output 1'!$F$5:$F$"&amp;$C$4))
+SUMIF(INDIRECT("'Output 2'!$H$5:$H$"&amp;$C$5),Analysis!#REF!,INDIRECT("'Output 2'!$F$5:$F$"&amp;$C$5))
+SUMIF(INDIRECT("'Output 3'!$H$5:$H$"&amp;$C$6),Analysis!#REF!,INDIRECT("'Output 3'!$F$5:$F$"&amp;$C$6))
+SUMIF(INDIRECT("'Output 4'!$H$5:$H$"&amp;$C$7),Analysis!#REF!,INDIRECT("'Output 4'!$F$5:$F$"&amp;$C$7))
+SUMIF(INDIRECT("'Output 5'!$H$5:$H$"&amp;$C$8),Analysis!#REF!,INDIRECT("'Output 5'!$F$5:$F$"&amp;$C$8))
+SUMIF(INDIRECT("'Output 6'!$H$5:$H$"&amp;$C$9),Analysis!#REF!,INDIRECT("'Output 6'!$F$5:$F$"&amp;$C$9))
+SUMIF(INDIRECT("'Output 7'!$H$5:$H$"&amp;$C$10),Analysis!#REF!,INDIRECT("'Output 7'!$F$5:$F$"&amp;$C$10))
+SUMIF(INDIRECT("'Output 8'!$H$5:$H$"&amp;$C$11),Analysis!#REF!,INDIRECT("'Output 8'!$F$5:$F$"&amp;$C$11))
+SUMIF(INDIRECT("'Output 9'!$H$5:$H$"&amp;$C$12),Analysis!#REF!,INDIRECT("'Output 9'!$F$5:$F$"&amp;$C$12))
+SUMIF(INDIRECT("'Output 10'!$H$5:$H$"&amp;$C$13),Analysis!#REF!,INDIRECT("'Output 10'!$F$5:$F$"&amp;$C$13))</f>
        <v>0</v>
      </c>
      <c r="AE75" s="5">
        <f t="shared" ca="1" si="16"/>
        <v>0</v>
      </c>
      <c r="AF75">
        <f ca="1">SUMIF(INDIRECT("'Output 1'!$H$4:$H$"&amp;$C$4),Analysis!#REF!,INDIRECT("'Output 1'!$w$4:$w$"&amp;$C$4))
+SUMIF(INDIRECT("'Output 2'!$H$4:$H$"&amp;$C$5),Analysis!#REF!,INDIRECT("'Output 2'!$w$4:$w$"&amp;$C$5))
+SUMIF(INDIRECT("'Output 3'!$H$4:$H$"&amp;$C$6),Analysis!#REF!,INDIRECT("'Output 3'!$w$4:$w$"&amp;$C$6))
+SUMIF(INDIRECT("'Output 4'!$H$4:$H$"&amp;$C$7),Analysis!#REF!,INDIRECT("'Output 4'!$w$4:$w$"&amp;$C$7))
+SUMIF(INDIRECT("'Output 5'!$H$4:$H$"&amp;$C$8),Analysis!#REF!,INDIRECT("'Output 5'!$w$4:$w$"&amp;$C$8))
+SUMIF(INDIRECT("'Output 6'!$H$4:$H$"&amp;$C$9),Analysis!#REF!,INDIRECT("'Output 6'!$w$4:$w$"&amp;$C$9))
+SUMIF(INDIRECT("'Output 7'!$H$4:$H$"&amp;$C$10),Analysis!#REF!,INDIRECT("'Output 7'!$w$4:$w$"&amp;$C$10))
+SUMIF(INDIRECT("'Output 8'!$H$4:$H$"&amp;$C$11),Analysis!#REF!,INDIRECT("'Output 8'!$w$4:$w$"&amp;$C$11))
+SUMIF(INDIRECT("'Output 9'!$H$4:$H$"&amp;$C$12),Analysis!#REF!,INDIRECT("'Output 9'!$w$4:$w$"&amp;$C$12))
+SUMIF(INDIRECT("'Output 10'!$H$4:$H$"&amp;$C$13),Analysis!#REF!,INDIRECT("'Output 10'!$w$4:$w$"&amp;$C$13))</f>
        <v>0</v>
      </c>
      <c r="AG75">
        <f>SUMIF('Unplanned Outputs'!$E$4:$E$493,Analysis!#REF!,'Unplanned Outputs'!$T$4:$T$493)</f>
        <v>0</v>
      </c>
    </row>
    <row r="76" spans="17:33" x14ac:dyDescent="0.3">
      <c r="Q76" s="31" t="s">
        <v>477</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Outputs'!$E$4:$E$495,Analysis!Q76,'Unplanned Outputs'!$J$4:$J$495)</f>
        <v>0</v>
      </c>
      <c r="W76" s="5">
        <f>SUMIF('Unplanned Outputs'!$E$4:$E$495,Analysis!$Q76,'Unplanned Outputs'!$N$4:$N$495)</f>
        <v>0</v>
      </c>
      <c r="X76" s="5">
        <f>SUMIF('Unplanned Outputs'!$E$4:$E$495,Analysis!$Q76,'Unplanned Outputs'!$R$4:$R$495)</f>
        <v>0</v>
      </c>
      <c r="Y76" s="15"/>
      <c r="Z76" s="38">
        <f t="shared" ca="1" si="13"/>
        <v>0</v>
      </c>
      <c r="AA76" s="38">
        <f t="shared" si="14"/>
        <v>0</v>
      </c>
      <c r="AB76" s="54">
        <f t="shared" ca="1" si="15"/>
        <v>0</v>
      </c>
      <c r="AC76" s="64">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c r="AE76" s="5">
        <f t="shared" ca="1" si="16"/>
        <v>0</v>
      </c>
      <c r="AF76">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
+SUMIF(INDIRECT("'Output 7'!$H$4:$H$"&amp;$C$10),Analysis!Q72,INDIRECT("'Output 7'!$w$4:$w$"&amp;$C$10))
+SUMIF(INDIRECT("'Output 8'!$H$4:$H$"&amp;$C$11),Analysis!Q72,INDIRECT("'Output 8'!$w$4:$w$"&amp;$C$11))
+SUMIF(INDIRECT("'Output 9'!$H$4:$H$"&amp;$C$12),Analysis!Q72,INDIRECT("'Output 9'!$w$4:$w$"&amp;$C$12))
+SUMIF(INDIRECT("'Output 10'!$H$4:$H$"&amp;$C$13),Analysis!Q72,INDIRECT("'Output 10'!$w$4:$w$"&amp;$C$13))</f>
        <v>0</v>
      </c>
      <c r="AG76">
        <f>SUMIF('Unplanned Outputs'!$E$4:$E$493,Analysis!Q72,'Unplanned Outputs'!$T$4:$T$493)</f>
        <v>0</v>
      </c>
    </row>
    <row r="77" spans="17:33" x14ac:dyDescent="0.3">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Outputs'!$E$4:$E$495,Analysis!Q77,'Unplanned Outputs'!$J$4:$J$495)</f>
        <v>0</v>
      </c>
      <c r="W77" s="5">
        <f>SUMIF('Unplanned Outputs'!$E$4:$E$495,Analysis!$Q77,'Unplanned Outputs'!$N$4:$N$495)</f>
        <v>0</v>
      </c>
      <c r="X77" s="5">
        <f>SUMIF('Unplanned Outputs'!$E$4:$E$495,Analysis!$Q77,'Unplanned Outputs'!$R$4:$R$495)</f>
        <v>0</v>
      </c>
      <c r="Y77" s="15"/>
      <c r="Z77" s="38">
        <f t="shared" ca="1" si="13"/>
        <v>0</v>
      </c>
      <c r="AA77" s="38">
        <f t="shared" si="14"/>
        <v>0</v>
      </c>
      <c r="AB77" s="54">
        <f t="shared" ca="1" si="15"/>
        <v>0</v>
      </c>
      <c r="AC77" s="64">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c r="AE77" s="5">
        <f t="shared" ca="1" si="16"/>
        <v>0</v>
      </c>
      <c r="AF77">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
+SUMIF(INDIRECT("'Output 7'!$H$4:$H$"&amp;$C$10),Analysis!Q73,INDIRECT("'Output 7'!$w$4:$w$"&amp;$C$10))
+SUMIF(INDIRECT("'Output 8'!$H$4:$H$"&amp;$C$11),Analysis!Q73,INDIRECT("'Output 8'!$w$4:$w$"&amp;$C$11))
+SUMIF(INDIRECT("'Output 9'!$H$4:$H$"&amp;$C$12),Analysis!Q73,INDIRECT("'Output 9'!$w$4:$w$"&amp;$C$12))
+SUMIF(INDIRECT("'Output 10'!$H$4:$H$"&amp;$C$13),Analysis!Q73,INDIRECT("'Output 10'!$w$4:$w$"&amp;$C$13))</f>
        <v>0</v>
      </c>
      <c r="AG77">
        <f>SUMIF('Unplanned Outputs'!$E$4:$E$493,Analysis!Q73,'Unplanned Outputs'!$T$4:$T$493)</f>
        <v>0</v>
      </c>
    </row>
    <row r="78" spans="17:33" x14ac:dyDescent="0.3">
      <c r="Q78" s="31" t="s">
        <v>623</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Outputs'!$E$4:$E$495,Analysis!Q78,'Unplanned Outputs'!$J$4:$J$495)</f>
        <v>0</v>
      </c>
      <c r="W78" s="5">
        <f>SUMIF('Unplanned Outputs'!$E$4:$E$495,Analysis!$Q78,'Unplanned Outputs'!$N$4:$N$495)</f>
        <v>0</v>
      </c>
      <c r="X78" s="5">
        <f>SUMIF('Unplanned Outputs'!$E$4:$E$495,Analysis!$Q78,'Unplanned Outputs'!$R$4:$R$495)</f>
        <v>0</v>
      </c>
      <c r="Y78" s="15"/>
      <c r="Z78" s="38">
        <f t="shared" ca="1" si="13"/>
        <v>0</v>
      </c>
      <c r="AA78" s="38">
        <f t="shared" si="14"/>
        <v>0</v>
      </c>
      <c r="AB78" s="54">
        <f t="shared" ca="1" si="15"/>
        <v>0</v>
      </c>
      <c r="AC78" s="64">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c r="AE78" s="5">
        <f t="shared" ca="1" si="16"/>
        <v>0</v>
      </c>
      <c r="AF78">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
+SUMIF(INDIRECT("'Output 7'!$H$4:$H$"&amp;$C$10),Analysis!Q74,INDIRECT("'Output 7'!$w$4:$w$"&amp;$C$10))
+SUMIF(INDIRECT("'Output 8'!$H$4:$H$"&amp;$C$11),Analysis!Q74,INDIRECT("'Output 8'!$w$4:$w$"&amp;$C$11))
+SUMIF(INDIRECT("'Output 9'!$H$4:$H$"&amp;$C$12),Analysis!Q74,INDIRECT("'Output 9'!$w$4:$w$"&amp;$C$12))
+SUMIF(INDIRECT("'Output 10'!$H$4:$H$"&amp;$C$13),Analysis!Q74,INDIRECT("'Output 10'!$w$4:$w$"&amp;$C$13))</f>
        <v>0</v>
      </c>
      <c r="AG78">
        <f>SUMIF('Unplanned Outputs'!$E$4:$E$493,Analysis!Q74,'Unplanned Outputs'!$T$4:$T$493)</f>
        <v>0</v>
      </c>
    </row>
    <row r="79" spans="17:33" x14ac:dyDescent="0.3">
      <c r="Q79" s="31" t="s">
        <v>526</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Outputs'!$E$4:$E$495,Analysis!Q79,'Unplanned Outputs'!$J$4:$J$495)</f>
        <v>0</v>
      </c>
      <c r="W79" s="5">
        <f>SUMIF('Unplanned Outputs'!$E$4:$E$495,Analysis!$Q79,'Unplanned Outputs'!$N$4:$N$495)</f>
        <v>1</v>
      </c>
      <c r="X79" s="5">
        <f>SUMIF('Unplanned Outputs'!$E$4:$E$495,Analysis!$Q79,'Unplanned Outputs'!$R$4:$R$495)</f>
        <v>0</v>
      </c>
      <c r="Y79" s="15"/>
      <c r="Z79" s="38">
        <f t="shared" ca="1" si="13"/>
        <v>0</v>
      </c>
      <c r="AA79" s="38">
        <f t="shared" si="14"/>
        <v>1</v>
      </c>
      <c r="AB79" s="54">
        <f t="shared" ca="1" si="15"/>
        <v>1</v>
      </c>
      <c r="AC79" s="64">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c r="AE79" s="5">
        <f t="shared" ca="1" si="16"/>
        <v>0</v>
      </c>
      <c r="AF79">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
+SUMIF(INDIRECT("'Output 7'!$H$4:$H$"&amp;$C$10),Analysis!Q75,INDIRECT("'Output 7'!$w$4:$w$"&amp;$C$10))
+SUMIF(INDIRECT("'Output 8'!$H$4:$H$"&amp;$C$11),Analysis!Q75,INDIRECT("'Output 8'!$w$4:$w$"&amp;$C$11))
+SUMIF(INDIRECT("'Output 9'!$H$4:$H$"&amp;$C$12),Analysis!Q75,INDIRECT("'Output 9'!$w$4:$w$"&amp;$C$12))
+SUMIF(INDIRECT("'Output 10'!$H$4:$H$"&amp;$C$13),Analysis!Q75,INDIRECT("'Output 10'!$w$4:$w$"&amp;$C$13))</f>
        <v>0</v>
      </c>
      <c r="AG79">
        <f>SUMIF('Unplanned Outputs'!$E$4:$E$493,Analysis!Q75,'Unplanned Outputs'!$T$4:$T$493)</f>
        <v>0</v>
      </c>
    </row>
    <row r="80" spans="17:33" x14ac:dyDescent="0.3">
      <c r="Q80" s="31" t="s">
        <v>532</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Outputs'!$E$4:$E$495,Analysis!Q80,'Unplanned Outputs'!$J$4:$J$495)</f>
        <v>0</v>
      </c>
      <c r="W80" s="5">
        <f>SUMIF('Unplanned Outputs'!$E$4:$E$495,Analysis!$Q80,'Unplanned Outputs'!$N$4:$N$495)</f>
        <v>4</v>
      </c>
      <c r="X80" s="5">
        <f>SUMIF('Unplanned Outputs'!$E$4:$E$495,Analysis!$Q80,'Unplanned Outputs'!$R$4:$R$495)</f>
        <v>0</v>
      </c>
      <c r="Y80" s="15"/>
      <c r="Z80" s="38">
        <f t="shared" ca="1" si="13"/>
        <v>0</v>
      </c>
      <c r="AA80" s="38">
        <f t="shared" si="14"/>
        <v>4</v>
      </c>
      <c r="AB80" s="54">
        <f t="shared" ca="1" si="15"/>
        <v>4</v>
      </c>
      <c r="AC80" s="6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c r="AE80" s="5">
        <f t="shared" ca="1" si="16"/>
        <v>0</v>
      </c>
      <c r="AF80">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
+SUMIF(INDIRECT("'Output 7'!$H$4:$H$"&amp;$C$10),Analysis!Q76,INDIRECT("'Output 7'!$w$4:$w$"&amp;$C$10))
+SUMIF(INDIRECT("'Output 8'!$H$4:$H$"&amp;$C$11),Analysis!Q76,INDIRECT("'Output 8'!$w$4:$w$"&amp;$C$11))
+SUMIF(INDIRECT("'Output 9'!$H$4:$H$"&amp;$C$12),Analysis!Q76,INDIRECT("'Output 9'!$w$4:$w$"&amp;$C$12))
+SUMIF(INDIRECT("'Output 10'!$H$4:$H$"&amp;$C$13),Analysis!Q76,INDIRECT("'Output 10'!$w$4:$w$"&amp;$C$13))</f>
        <v>0</v>
      </c>
      <c r="AG80">
        <f>SUMIF('Unplanned Outputs'!$E$4:$E$493,Analysis!Q76,'Unplanned Outputs'!$T$4:$T$493)</f>
        <v>0</v>
      </c>
    </row>
  </sheetData>
  <mergeCells count="6">
    <mergeCell ref="A1:C2"/>
    <mergeCell ref="E1:O2"/>
    <mergeCell ref="V2:X2"/>
    <mergeCell ref="R2:T2"/>
    <mergeCell ref="Z2:AC2"/>
    <mergeCell ref="R1:AC1"/>
  </mergeCells>
  <phoneticPr fontId="14" type="noConversion"/>
  <conditionalFormatting sqref="F4:F35">
    <cfRule type="notContainsText" dxfId="4" priority="7" operator="notContains" text="O.">
      <formula>ISERROR(SEARCH("O.",F4))</formula>
    </cfRule>
  </conditionalFormatting>
  <conditionalFormatting sqref="F4:O4 F5:K34 L5:O25 L26:L34 M26:O40">
    <cfRule type="containsErrors" dxfId="3" priority="10">
      <formula>ISERROR(F4)</formula>
    </cfRule>
  </conditionalFormatting>
  <conditionalFormatting sqref="G4:O4 L5:O25 G5:K34 L26:L34 M26:O40">
    <cfRule type="cellIs" dxfId="2" priority="5" operator="greaterThanOrEqual">
      <formula>1</formula>
    </cfRule>
  </conditionalFormatting>
  <conditionalFormatting sqref="R4:X80 Z4:AC80">
    <cfRule type="cellIs" dxfId="1" priority="2" operator="equal">
      <formula>0</formula>
    </cfRule>
  </conditionalFormatting>
  <conditionalFormatting sqref="AE4:AE80">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Q25"/>
  <sheetViews>
    <sheetView topLeftCell="A14" zoomScale="87" workbookViewId="0">
      <selection activeCell="C25" sqref="C25"/>
    </sheetView>
    <sheetView workbookViewId="1"/>
  </sheetViews>
  <sheetFormatPr defaultRowHeight="14.4" x14ac:dyDescent="0.3"/>
  <cols>
    <col min="2" max="2" width="73.44140625" customWidth="1"/>
    <col min="3" max="3" width="72.5546875" customWidth="1"/>
  </cols>
  <sheetData>
    <row r="1" spans="1:17" x14ac:dyDescent="0.3">
      <c r="A1" s="44" t="s">
        <v>5</v>
      </c>
      <c r="B1" s="45" t="s">
        <v>6</v>
      </c>
      <c r="C1" s="45" t="s">
        <v>7</v>
      </c>
      <c r="K1" s="67"/>
      <c r="L1" s="73"/>
      <c r="M1" s="73"/>
      <c r="N1" s="73"/>
      <c r="O1" s="73"/>
      <c r="P1" s="73"/>
      <c r="Q1" s="73"/>
    </row>
    <row r="2" spans="1:17" ht="28.8" x14ac:dyDescent="0.3">
      <c r="A2" s="46">
        <v>44470</v>
      </c>
      <c r="B2" s="47" t="s">
        <v>8</v>
      </c>
      <c r="C2" s="47"/>
      <c r="K2" s="67"/>
      <c r="L2" s="74"/>
      <c r="M2" s="74"/>
      <c r="N2" s="74"/>
      <c r="O2" s="74"/>
      <c r="P2" s="74"/>
      <c r="Q2" s="74"/>
    </row>
    <row r="3" spans="1:17" ht="100.8" x14ac:dyDescent="0.3">
      <c r="A3" s="46">
        <v>44501</v>
      </c>
      <c r="B3" s="47" t="s">
        <v>9</v>
      </c>
      <c r="C3" s="48" t="s">
        <v>10</v>
      </c>
      <c r="K3" s="67"/>
      <c r="L3" s="73"/>
      <c r="M3" s="73"/>
      <c r="N3" s="73"/>
      <c r="O3" s="73"/>
      <c r="P3" s="73"/>
      <c r="Q3" s="73"/>
    </row>
    <row r="4" spans="1:17" ht="72" x14ac:dyDescent="0.3">
      <c r="A4" s="46">
        <v>44531</v>
      </c>
      <c r="B4" s="47" t="s">
        <v>11</v>
      </c>
      <c r="C4" s="48"/>
      <c r="K4" s="67"/>
      <c r="L4" s="73"/>
      <c r="M4" s="73"/>
      <c r="N4" s="73"/>
      <c r="O4" s="73"/>
      <c r="P4" s="73"/>
      <c r="Q4" s="73"/>
    </row>
    <row r="5" spans="1:17" ht="98.25" customHeight="1" x14ac:dyDescent="0.3">
      <c r="A5" s="46">
        <v>44562</v>
      </c>
      <c r="B5" s="49" t="s">
        <v>12</v>
      </c>
      <c r="C5" s="48" t="s">
        <v>13</v>
      </c>
      <c r="K5" s="67"/>
      <c r="L5" s="73"/>
      <c r="M5" s="73"/>
      <c r="N5" s="73"/>
      <c r="O5" s="73"/>
      <c r="P5" s="73"/>
      <c r="Q5" s="73"/>
    </row>
    <row r="6" spans="1:17" ht="221.25" customHeight="1" x14ac:dyDescent="0.3">
      <c r="A6" s="46">
        <v>44593</v>
      </c>
      <c r="B6" s="49" t="s">
        <v>14</v>
      </c>
      <c r="C6" s="48" t="s">
        <v>15</v>
      </c>
      <c r="K6" s="67"/>
      <c r="L6" s="73"/>
      <c r="M6" s="73"/>
      <c r="N6" s="73"/>
      <c r="O6" s="73"/>
      <c r="P6" s="73"/>
      <c r="Q6" s="73"/>
    </row>
    <row r="7" spans="1:17" ht="220.5" customHeight="1" x14ac:dyDescent="0.3">
      <c r="A7" s="46">
        <v>44621</v>
      </c>
      <c r="B7" s="47" t="s">
        <v>16</v>
      </c>
      <c r="C7" s="51" t="s">
        <v>17</v>
      </c>
      <c r="K7" s="67"/>
      <c r="L7" s="73"/>
      <c r="M7" s="73"/>
      <c r="N7" s="73"/>
      <c r="O7" s="73"/>
      <c r="P7" s="73"/>
      <c r="Q7" s="73"/>
    </row>
    <row r="8" spans="1:17" ht="141.75" customHeight="1" x14ac:dyDescent="0.3">
      <c r="A8" s="46">
        <v>44652</v>
      </c>
      <c r="B8" s="47" t="s">
        <v>18</v>
      </c>
      <c r="C8" s="47" t="s">
        <v>19</v>
      </c>
      <c r="K8" s="67"/>
      <c r="L8" s="73"/>
      <c r="M8" s="73"/>
      <c r="N8" s="73"/>
      <c r="O8" s="73"/>
      <c r="P8" s="73"/>
      <c r="Q8" s="73"/>
    </row>
    <row r="9" spans="1:17" ht="181.5" customHeight="1" x14ac:dyDescent="0.3">
      <c r="A9" s="46">
        <v>44682</v>
      </c>
      <c r="B9" s="49" t="s">
        <v>20</v>
      </c>
      <c r="C9" s="47" t="s">
        <v>21</v>
      </c>
      <c r="K9" s="67"/>
      <c r="L9" s="73"/>
      <c r="M9" s="73"/>
      <c r="N9" s="73"/>
      <c r="O9" s="73"/>
      <c r="P9" s="73"/>
      <c r="Q9" s="73"/>
    </row>
    <row r="10" spans="1:17" ht="127.5" customHeight="1" x14ac:dyDescent="0.3">
      <c r="A10" s="46">
        <v>44713</v>
      </c>
      <c r="B10" s="47" t="s">
        <v>22</v>
      </c>
      <c r="C10" s="50" t="s">
        <v>23</v>
      </c>
      <c r="K10" s="67"/>
      <c r="L10" s="73"/>
      <c r="M10" s="73"/>
      <c r="N10" s="73"/>
      <c r="O10" s="73"/>
      <c r="P10" s="73"/>
      <c r="Q10" s="73"/>
    </row>
    <row r="11" spans="1:17" ht="128.25" customHeight="1" x14ac:dyDescent="0.3">
      <c r="A11" s="46">
        <v>44743</v>
      </c>
      <c r="B11" s="47" t="s">
        <v>24</v>
      </c>
      <c r="C11" s="47"/>
      <c r="K11" s="67"/>
      <c r="L11" s="73"/>
      <c r="M11" s="73"/>
      <c r="N11" s="73"/>
      <c r="O11" s="73"/>
      <c r="P11" s="73"/>
      <c r="Q11" s="73"/>
    </row>
    <row r="12" spans="1:17" ht="139.5" customHeight="1" x14ac:dyDescent="0.3">
      <c r="A12" s="46">
        <v>44774</v>
      </c>
      <c r="B12" s="47" t="s">
        <v>25</v>
      </c>
      <c r="C12" s="47" t="s">
        <v>26</v>
      </c>
      <c r="K12" s="67"/>
      <c r="L12" s="73"/>
      <c r="M12" s="73"/>
      <c r="N12" s="73"/>
      <c r="O12" s="73"/>
      <c r="P12" s="73"/>
      <c r="Q12" s="73"/>
    </row>
    <row r="13" spans="1:17" ht="162" customHeight="1" x14ac:dyDescent="0.3">
      <c r="A13" s="46">
        <v>44805</v>
      </c>
      <c r="B13" s="47" t="s">
        <v>27</v>
      </c>
      <c r="C13" s="47"/>
    </row>
    <row r="14" spans="1:17" ht="107.25" customHeight="1" x14ac:dyDescent="0.3">
      <c r="A14" s="46">
        <v>44835</v>
      </c>
      <c r="B14" s="47" t="s">
        <v>28</v>
      </c>
      <c r="C14" s="47"/>
    </row>
    <row r="15" spans="1:17" ht="114.75" customHeight="1" x14ac:dyDescent="0.3">
      <c r="A15" s="46">
        <v>44866</v>
      </c>
      <c r="B15" s="47" t="s">
        <v>29</v>
      </c>
      <c r="C15" s="48" t="s">
        <v>30</v>
      </c>
    </row>
    <row r="16" spans="1:17" ht="100.5" customHeight="1" x14ac:dyDescent="0.3">
      <c r="A16" s="46">
        <v>44896</v>
      </c>
      <c r="B16" s="47" t="s">
        <v>31</v>
      </c>
      <c r="C16" s="47"/>
    </row>
    <row r="17" spans="1:3" ht="192" customHeight="1" x14ac:dyDescent="0.3">
      <c r="A17" s="46">
        <v>44927</v>
      </c>
      <c r="B17" s="47" t="s">
        <v>32</v>
      </c>
      <c r="C17" s="47"/>
    </row>
    <row r="18" spans="1:3" ht="43.2" x14ac:dyDescent="0.3">
      <c r="A18" s="46">
        <v>44958</v>
      </c>
      <c r="B18" s="47" t="s">
        <v>33</v>
      </c>
      <c r="C18" s="47"/>
    </row>
    <row r="19" spans="1:3" x14ac:dyDescent="0.3">
      <c r="A19" s="46">
        <v>44986</v>
      </c>
      <c r="B19" s="47" t="s">
        <v>34</v>
      </c>
      <c r="C19" s="47"/>
    </row>
    <row r="20" spans="1:3" ht="72" x14ac:dyDescent="0.3">
      <c r="A20" s="46">
        <v>45017</v>
      </c>
      <c r="B20" s="47" t="s">
        <v>35</v>
      </c>
      <c r="C20" s="47"/>
    </row>
    <row r="21" spans="1:3" ht="72" x14ac:dyDescent="0.3">
      <c r="A21" s="46">
        <v>45047</v>
      </c>
      <c r="B21" s="47" t="s">
        <v>36</v>
      </c>
      <c r="C21" s="47"/>
    </row>
    <row r="22" spans="1:3" ht="157.5" customHeight="1" x14ac:dyDescent="0.3">
      <c r="A22" s="46">
        <v>45078</v>
      </c>
      <c r="B22" s="47" t="s">
        <v>37</v>
      </c>
      <c r="C22" s="47"/>
    </row>
    <row r="23" spans="1:3" ht="129.6" x14ac:dyDescent="0.3">
      <c r="A23" s="46">
        <v>45108</v>
      </c>
      <c r="B23" s="47" t="s">
        <v>38</v>
      </c>
      <c r="C23" s="47"/>
    </row>
    <row r="24" spans="1:3" ht="72" x14ac:dyDescent="0.3">
      <c r="A24" s="46">
        <v>45139</v>
      </c>
      <c r="B24" s="47" t="s">
        <v>39</v>
      </c>
      <c r="C24" s="47"/>
    </row>
    <row r="25" spans="1:3" ht="158.4" x14ac:dyDescent="0.3">
      <c r="A25" s="46">
        <v>45170</v>
      </c>
      <c r="B25" s="47" t="s">
        <v>40</v>
      </c>
      <c r="C25" s="47"/>
    </row>
  </sheetData>
  <mergeCells count="12">
    <mergeCell ref="L1:Q1"/>
    <mergeCell ref="L2:Q2"/>
    <mergeCell ref="L3:Q3"/>
    <mergeCell ref="L4:Q4"/>
    <mergeCell ref="L5:Q5"/>
    <mergeCell ref="L11:Q11"/>
    <mergeCell ref="L12:Q12"/>
    <mergeCell ref="L6:Q6"/>
    <mergeCell ref="L7:Q7"/>
    <mergeCell ref="L8:Q8"/>
    <mergeCell ref="L9:Q9"/>
    <mergeCell ref="L10:Q10"/>
  </mergeCells>
  <hyperlinks>
    <hyperlink ref="C5" r:id="rId1" location=".YeGVldXP1yx" xr:uid="{FAA94523-5D3D-4D53-AB39-0D8FA93152B5}"/>
    <hyperlink ref="C3" r:id="rId2" xr:uid="{1AAD1FF9-A84A-4FA6-9327-FA70C2242935}"/>
    <hyperlink ref="C6" r:id="rId3" display="https://player.whooshkaa.com/episode?id=956931" xr:uid="{BA36E3B1-1DD0-45E0-BE3F-FB99A41DDB0B}"/>
    <hyperlink ref="C7" r:id="rId4" xr:uid="{E1ECD9E4-6D72-455C-B19E-7807B89AECA7}"/>
    <hyperlink ref="C10" r:id="rId5" xr:uid="{304768F7-B403-464E-A65B-A1C142EEBD8E}"/>
    <hyperlink ref="C15" r:id="rId6" xr:uid="{C3279527-9BD2-496B-B136-D9F3F69D73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zoomScale="85" zoomScaleNormal="85" workbookViewId="0">
      <selection activeCell="B1" sqref="B1:J2"/>
    </sheetView>
    <sheetView workbookViewId="1">
      <selection sqref="A1:A2"/>
    </sheetView>
  </sheetViews>
  <sheetFormatPr defaultColWidth="8.88671875" defaultRowHeight="14.4" x14ac:dyDescent="0.3"/>
  <cols>
    <col min="1" max="1" width="16" style="2" customWidth="1"/>
    <col min="2" max="2" width="9.109375" style="2" customWidth="1"/>
    <col min="3" max="3" width="29.88671875" style="3" customWidth="1"/>
    <col min="4" max="4" width="11.5546875" style="3" customWidth="1"/>
    <col min="5" max="5" width="52.44140625" style="3" customWidth="1"/>
    <col min="6" max="6" width="11.109375" style="3" customWidth="1"/>
    <col min="7" max="8" width="15.109375" style="3" customWidth="1"/>
    <col min="9" max="9" width="67.44140625" style="3" customWidth="1"/>
    <col min="10" max="10" width="44.5546875" style="3" customWidth="1"/>
    <col min="11" max="11" width="18.5546875" customWidth="1"/>
    <col min="12" max="12" width="35.109375" customWidth="1"/>
    <col min="13" max="13" width="15.5546875" customWidth="1"/>
    <col min="14" max="14" width="47.44140625" customWidth="1"/>
    <col min="15" max="16384" width="8.88671875" style="3"/>
  </cols>
  <sheetData>
    <row r="1" spans="1:10" ht="15.75" customHeight="1" x14ac:dyDescent="0.3">
      <c r="A1" s="77" t="s">
        <v>41</v>
      </c>
      <c r="B1" s="78" t="s">
        <v>42</v>
      </c>
      <c r="C1" s="78"/>
      <c r="D1" s="78"/>
      <c r="E1" s="78"/>
      <c r="F1" s="78"/>
      <c r="G1" s="78"/>
      <c r="H1" s="78"/>
      <c r="I1" s="78"/>
      <c r="J1" s="78"/>
    </row>
    <row r="2" spans="1:10" ht="15.75" customHeight="1" x14ac:dyDescent="0.3">
      <c r="A2" s="77"/>
      <c r="B2" s="78"/>
      <c r="C2" s="78"/>
      <c r="D2" s="78"/>
      <c r="E2" s="78"/>
      <c r="F2" s="78"/>
      <c r="G2" s="78"/>
      <c r="H2" s="78"/>
      <c r="I2" s="78"/>
      <c r="J2" s="78"/>
    </row>
    <row r="3" spans="1:10" ht="27.75" customHeight="1" x14ac:dyDescent="0.3">
      <c r="A3" s="75" t="s">
        <v>43</v>
      </c>
      <c r="B3" s="75"/>
      <c r="C3" s="75"/>
      <c r="D3" s="76" t="s">
        <v>44</v>
      </c>
      <c r="E3" s="76"/>
      <c r="F3" s="76"/>
      <c r="G3" s="76"/>
      <c r="H3" s="76"/>
      <c r="I3" s="76"/>
      <c r="J3" s="76"/>
    </row>
    <row r="4" spans="1:10" ht="50.25" customHeight="1" x14ac:dyDescent="0.3">
      <c r="A4" s="12"/>
      <c r="B4" s="12" t="s">
        <v>45</v>
      </c>
      <c r="C4" s="12" t="s">
        <v>46</v>
      </c>
      <c r="D4" s="12" t="s">
        <v>47</v>
      </c>
      <c r="E4" s="12" t="s">
        <v>48</v>
      </c>
      <c r="F4" s="12" t="s">
        <v>49</v>
      </c>
      <c r="G4" s="12" t="s">
        <v>50</v>
      </c>
      <c r="H4" s="12" t="s">
        <v>51</v>
      </c>
      <c r="I4" s="12" t="s">
        <v>52</v>
      </c>
      <c r="J4" s="12" t="s">
        <v>53</v>
      </c>
    </row>
    <row r="5" spans="1:10" ht="66.75" customHeight="1" x14ac:dyDescent="0.3">
      <c r="A5" s="77" t="s">
        <v>43</v>
      </c>
      <c r="B5" s="79" t="s">
        <v>54</v>
      </c>
      <c r="C5" s="79" t="s">
        <v>55</v>
      </c>
      <c r="D5" s="23" t="s">
        <v>56</v>
      </c>
      <c r="E5" s="1" t="s">
        <v>57</v>
      </c>
      <c r="F5" s="2" t="s">
        <v>58</v>
      </c>
      <c r="G5" s="2" t="s">
        <v>59</v>
      </c>
      <c r="H5" s="2" t="s">
        <v>60</v>
      </c>
      <c r="I5" s="1" t="s">
        <v>61</v>
      </c>
      <c r="J5" s="80" t="s">
        <v>62</v>
      </c>
    </row>
    <row r="6" spans="1:10" ht="53.25" customHeight="1" x14ac:dyDescent="0.3">
      <c r="A6" s="77"/>
      <c r="B6" s="79"/>
      <c r="C6" s="79"/>
      <c r="D6" s="18" t="s">
        <v>63</v>
      </c>
      <c r="E6" s="1" t="s">
        <v>64</v>
      </c>
      <c r="F6" s="2" t="s">
        <v>65</v>
      </c>
      <c r="G6" s="2" t="s">
        <v>66</v>
      </c>
      <c r="H6" s="2" t="s">
        <v>67</v>
      </c>
      <c r="I6" s="1" t="s">
        <v>68</v>
      </c>
      <c r="J6" s="81"/>
    </row>
    <row r="7" spans="1:10" ht="61.5" customHeight="1" x14ac:dyDescent="0.3">
      <c r="A7" s="77"/>
      <c r="B7" s="79"/>
      <c r="C7" s="79"/>
      <c r="D7" s="18" t="s">
        <v>69</v>
      </c>
      <c r="E7" s="1" t="s">
        <v>70</v>
      </c>
      <c r="F7" s="2" t="s">
        <v>71</v>
      </c>
      <c r="G7" s="2" t="s">
        <v>72</v>
      </c>
      <c r="H7" s="2" t="s">
        <v>73</v>
      </c>
      <c r="I7" s="1" t="s">
        <v>74</v>
      </c>
      <c r="J7" s="81"/>
    </row>
    <row r="8" spans="1:10" x14ac:dyDescent="0.3">
      <c r="F8"/>
      <c r="G8"/>
      <c r="H8"/>
      <c r="I8" s="62"/>
    </row>
    <row r="9" spans="1:10" x14ac:dyDescent="0.3">
      <c r="F9"/>
      <c r="G9"/>
      <c r="H9"/>
      <c r="I9" s="62"/>
    </row>
    <row r="10" spans="1:10" x14ac:dyDescent="0.3">
      <c r="F10"/>
      <c r="G10"/>
      <c r="H10"/>
      <c r="I10" s="62"/>
    </row>
    <row r="11" spans="1:10" x14ac:dyDescent="0.3">
      <c r="F11"/>
      <c r="G11"/>
      <c r="H11"/>
      <c r="I11" s="62"/>
    </row>
    <row r="12" spans="1:10" x14ac:dyDescent="0.3">
      <c r="F12"/>
      <c r="G12"/>
      <c r="H12"/>
      <c r="I12" s="62"/>
    </row>
    <row r="13" spans="1:10" x14ac:dyDescent="0.3">
      <c r="F13"/>
      <c r="G13"/>
      <c r="H13"/>
      <c r="I13" s="62"/>
    </row>
    <row r="14" spans="1:10" x14ac:dyDescent="0.3">
      <c r="F14"/>
      <c r="G14"/>
      <c r="H14"/>
      <c r="I14" s="62"/>
    </row>
    <row r="15" spans="1:10" x14ac:dyDescent="0.3">
      <c r="F15"/>
      <c r="G15"/>
      <c r="H15"/>
      <c r="I15" s="62"/>
    </row>
    <row r="16" spans="1:10" x14ac:dyDescent="0.3">
      <c r="F16"/>
      <c r="G16"/>
      <c r="H16"/>
    </row>
    <row r="17" spans="6:8" x14ac:dyDescent="0.3">
      <c r="F17"/>
      <c r="G17" s="7"/>
      <c r="H17"/>
    </row>
    <row r="18" spans="6:8" x14ac:dyDescent="0.3">
      <c r="F18"/>
      <c r="G18" s="52"/>
      <c r="H18"/>
    </row>
    <row r="19" spans="6:8" x14ac:dyDescent="0.3">
      <c r="F19"/>
      <c r="G19" s="7"/>
      <c r="H19"/>
    </row>
    <row r="20" spans="6:8" x14ac:dyDescent="0.3">
      <c r="F20"/>
      <c r="G20" s="7"/>
    </row>
    <row r="21" spans="6:8" x14ac:dyDescent="0.3">
      <c r="F21"/>
      <c r="G21" s="7"/>
      <c r="H21"/>
    </row>
    <row r="22" spans="6:8" x14ac:dyDescent="0.3">
      <c r="F22"/>
      <c r="G22" s="7"/>
      <c r="H22"/>
    </row>
    <row r="23" spans="6:8" x14ac:dyDescent="0.3">
      <c r="G23"/>
      <c r="H23"/>
    </row>
    <row r="24" spans="6:8" x14ac:dyDescent="0.3">
      <c r="G24"/>
      <c r="H24"/>
    </row>
    <row r="25" spans="6:8" x14ac:dyDescent="0.3">
      <c r="G25"/>
      <c r="H25"/>
    </row>
    <row r="26" spans="6:8" x14ac:dyDescent="0.3">
      <c r="G26" s="7"/>
      <c r="H26"/>
    </row>
    <row r="27" spans="6:8" x14ac:dyDescent="0.3">
      <c r="G27"/>
    </row>
    <row r="28" spans="6:8" x14ac:dyDescent="0.3">
      <c r="G28"/>
    </row>
    <row r="29" spans="6:8" x14ac:dyDescent="0.3">
      <c r="G29"/>
    </row>
    <row r="30" spans="6:8" x14ac:dyDescent="0.3">
      <c r="G30"/>
    </row>
    <row r="31" spans="6:8" x14ac:dyDescent="0.3">
      <c r="G31"/>
    </row>
    <row r="32" spans="6:8" x14ac:dyDescent="0.3">
      <c r="G32"/>
    </row>
    <row r="33" spans="7:7" x14ac:dyDescent="0.3">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6"/>
  <sheetViews>
    <sheetView zoomScale="70" zoomScaleNormal="70" workbookViewId="0">
      <pane xSplit="8" ySplit="3" topLeftCell="T4" activePane="bottomRight" state="frozen"/>
      <selection pane="topRight" activeCell="I1" sqref="I1"/>
      <selection pane="bottomLeft" activeCell="A4" sqref="A4"/>
      <selection pane="bottomRight" activeCell="V7" sqref="V7"/>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2.44140625" style="15" customWidth="1"/>
    <col min="7" max="7" width="15" style="15" customWidth="1"/>
    <col min="8" max="8" width="11.5546875" style="15" customWidth="1"/>
    <col min="9" max="9" width="67" style="15" customWidth="1"/>
    <col min="10" max="10" width="44.5546875" style="15" customWidth="1"/>
    <col min="11" max="11" width="9.88671875" style="16" customWidth="1"/>
    <col min="12" max="12" width="55" style="15" customWidth="1"/>
    <col min="13" max="13" width="9.88671875" style="16" customWidth="1"/>
    <col min="14" max="14" width="55.5546875" style="15" customWidth="1"/>
    <col min="15" max="15" width="9.88671875" style="16" customWidth="1"/>
    <col min="16" max="16" width="55.44140625" style="15" customWidth="1"/>
    <col min="17" max="17" width="10" style="16" customWidth="1"/>
    <col min="18" max="18" width="55.44140625" style="15" customWidth="1"/>
    <col min="19" max="19" width="10.109375" style="15" customWidth="1"/>
    <col min="20" max="20" width="56" style="15" customWidth="1"/>
    <col min="21" max="21" width="10.109375" style="16" customWidth="1"/>
    <col min="22" max="22" width="55.44140625" style="15" customWidth="1"/>
    <col min="23" max="23" width="0" style="15" hidden="1" customWidth="1"/>
    <col min="24" max="24" width="34"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7" t="s">
        <v>48</v>
      </c>
      <c r="F2" s="77" t="s">
        <v>80</v>
      </c>
      <c r="G2" s="77" t="s">
        <v>81</v>
      </c>
      <c r="H2" s="77" t="s">
        <v>82</v>
      </c>
      <c r="I2" s="77" t="s">
        <v>52</v>
      </c>
      <c r="J2" s="79" t="s">
        <v>83</v>
      </c>
      <c r="K2" s="77" t="s">
        <v>84</v>
      </c>
      <c r="L2" s="77"/>
      <c r="M2" s="79" t="s">
        <v>85</v>
      </c>
      <c r="N2" s="79"/>
      <c r="O2" s="77" t="s">
        <v>86</v>
      </c>
      <c r="P2" s="77"/>
      <c r="Q2" s="79" t="s">
        <v>87</v>
      </c>
      <c r="R2" s="79"/>
      <c r="S2" s="77" t="s">
        <v>88</v>
      </c>
      <c r="T2" s="77"/>
      <c r="U2" s="79" t="s">
        <v>89</v>
      </c>
      <c r="V2" s="79"/>
      <c r="W2" s="77" t="s">
        <v>90</v>
      </c>
      <c r="X2" s="77"/>
    </row>
    <row r="3" spans="1:24" x14ac:dyDescent="0.3">
      <c r="A3" s="19">
        <f>COUNTIF(D4:D7,"&lt;&gt;")</f>
        <v>4</v>
      </c>
      <c r="B3" s="77"/>
      <c r="C3" s="77"/>
      <c r="D3" s="77"/>
      <c r="E3" s="77"/>
      <c r="F3" s="77"/>
      <c r="G3" s="77"/>
      <c r="H3" s="77"/>
      <c r="I3" s="77"/>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156.6" customHeight="1" x14ac:dyDescent="0.3">
      <c r="A4" s="77" t="s">
        <v>92</v>
      </c>
      <c r="B4" s="79" t="s">
        <v>93</v>
      </c>
      <c r="C4" s="82" t="s">
        <v>94</v>
      </c>
      <c r="D4" s="23" t="s">
        <v>95</v>
      </c>
      <c r="E4" s="27" t="s">
        <v>96</v>
      </c>
      <c r="F4" s="2">
        <v>50</v>
      </c>
      <c r="G4" s="2" t="s">
        <v>97</v>
      </c>
      <c r="H4" s="52" t="s">
        <v>98</v>
      </c>
      <c r="I4" s="37" t="s">
        <v>99</v>
      </c>
      <c r="J4" s="80" t="s">
        <v>100</v>
      </c>
      <c r="K4" s="2">
        <v>10</v>
      </c>
      <c r="L4" s="25" t="s">
        <v>101</v>
      </c>
      <c r="M4" s="7">
        <v>10</v>
      </c>
      <c r="N4" s="25" t="s">
        <v>102</v>
      </c>
      <c r="O4" s="29">
        <v>25</v>
      </c>
      <c r="P4" s="25" t="s">
        <v>103</v>
      </c>
      <c r="Q4" s="2">
        <v>25</v>
      </c>
      <c r="R4" s="25" t="s">
        <v>104</v>
      </c>
      <c r="S4" s="14">
        <v>10</v>
      </c>
      <c r="T4" s="25" t="s">
        <v>105</v>
      </c>
      <c r="U4" s="14">
        <v>7</v>
      </c>
      <c r="V4" s="25" t="s">
        <v>106</v>
      </c>
      <c r="W4" s="16">
        <v>3</v>
      </c>
    </row>
    <row r="5" spans="1:24" ht="249" customHeight="1" x14ac:dyDescent="0.3">
      <c r="A5" s="77"/>
      <c r="B5" s="79"/>
      <c r="C5" s="82"/>
      <c r="D5" s="18" t="s">
        <v>107</v>
      </c>
      <c r="E5" s="27" t="s">
        <v>108</v>
      </c>
      <c r="F5" s="2">
        <v>1</v>
      </c>
      <c r="G5" s="2" t="s">
        <v>109</v>
      </c>
      <c r="H5" s="2" t="s">
        <v>110</v>
      </c>
      <c r="I5" s="27" t="s">
        <v>111</v>
      </c>
      <c r="J5" s="81"/>
      <c r="K5" s="2">
        <v>0</v>
      </c>
      <c r="L5" s="25" t="s">
        <v>112</v>
      </c>
      <c r="M5" s="2">
        <v>0</v>
      </c>
      <c r="N5" s="25" t="s">
        <v>112</v>
      </c>
      <c r="O5" s="29">
        <v>0</v>
      </c>
      <c r="P5" s="25" t="s">
        <v>112</v>
      </c>
      <c r="Q5" s="2">
        <v>1</v>
      </c>
      <c r="R5" s="27" t="s">
        <v>113</v>
      </c>
      <c r="S5" s="2">
        <v>7</v>
      </c>
      <c r="T5" s="27" t="s">
        <v>114</v>
      </c>
      <c r="U5" s="2">
        <v>1</v>
      </c>
      <c r="V5" s="27" t="s">
        <v>115</v>
      </c>
      <c r="W5" s="70">
        <v>6</v>
      </c>
    </row>
    <row r="6" spans="1:24" ht="78" customHeight="1" x14ac:dyDescent="0.3">
      <c r="A6" s="77"/>
      <c r="B6" s="79"/>
      <c r="C6" s="82"/>
      <c r="D6" s="18" t="s">
        <v>116</v>
      </c>
      <c r="E6" s="27" t="s">
        <v>117</v>
      </c>
      <c r="F6" s="2">
        <v>900</v>
      </c>
      <c r="G6" s="2" t="s">
        <v>118</v>
      </c>
      <c r="H6" s="2" t="s">
        <v>119</v>
      </c>
      <c r="I6" s="27" t="s">
        <v>120</v>
      </c>
      <c r="J6" s="81"/>
      <c r="K6" s="2">
        <v>0</v>
      </c>
      <c r="L6" s="25" t="s">
        <v>121</v>
      </c>
      <c r="M6" s="2">
        <v>0</v>
      </c>
      <c r="N6" s="25" t="s">
        <v>122</v>
      </c>
      <c r="O6" s="29">
        <v>0</v>
      </c>
      <c r="P6" s="25" t="s">
        <v>123</v>
      </c>
      <c r="Q6" s="2">
        <v>0</v>
      </c>
      <c r="R6" s="27" t="s">
        <v>124</v>
      </c>
      <c r="S6" s="2">
        <v>0</v>
      </c>
      <c r="T6" s="27" t="s">
        <v>125</v>
      </c>
      <c r="U6" s="2">
        <v>650</v>
      </c>
      <c r="V6" s="27" t="s">
        <v>126</v>
      </c>
      <c r="W6" s="70">
        <v>0</v>
      </c>
    </row>
    <row r="7" spans="1:24" ht="80.25" customHeight="1" x14ac:dyDescent="0.3">
      <c r="A7" s="77"/>
      <c r="B7" s="79"/>
      <c r="C7" s="82"/>
      <c r="D7" s="18" t="s">
        <v>127</v>
      </c>
      <c r="E7" s="27" t="s">
        <v>128</v>
      </c>
      <c r="F7" s="2">
        <v>1</v>
      </c>
      <c r="G7" s="2" t="s">
        <v>129</v>
      </c>
      <c r="H7" s="2" t="s">
        <v>110</v>
      </c>
      <c r="I7" s="27" t="s">
        <v>130</v>
      </c>
      <c r="J7" s="81"/>
      <c r="K7" s="2">
        <v>0</v>
      </c>
      <c r="L7" s="27" t="s">
        <v>131</v>
      </c>
      <c r="M7" s="2">
        <v>5</v>
      </c>
      <c r="N7" s="27" t="s">
        <v>132</v>
      </c>
      <c r="O7" s="2">
        <v>0</v>
      </c>
      <c r="P7" s="27" t="s">
        <v>131</v>
      </c>
      <c r="Q7" s="2">
        <v>0</v>
      </c>
      <c r="R7" s="27" t="s">
        <v>131</v>
      </c>
      <c r="S7" s="30">
        <v>1</v>
      </c>
      <c r="T7" s="27" t="s">
        <v>133</v>
      </c>
      <c r="U7" s="2">
        <v>4</v>
      </c>
      <c r="V7" s="27" t="s">
        <v>134</v>
      </c>
      <c r="W7" s="70">
        <v>0</v>
      </c>
    </row>
    <row r="8" spans="1:24" ht="30.75" customHeight="1" x14ac:dyDescent="0.3">
      <c r="A8" s="84" t="s">
        <v>6</v>
      </c>
      <c r="B8" s="84"/>
      <c r="C8" s="84"/>
      <c r="D8" s="84"/>
      <c r="E8" s="84"/>
      <c r="F8" s="84"/>
      <c r="G8" s="84"/>
      <c r="H8" s="84"/>
      <c r="I8" s="84"/>
      <c r="J8" s="60"/>
      <c r="K8" s="15"/>
      <c r="M8" s="13"/>
      <c r="Q8" s="10"/>
      <c r="U8" s="10"/>
    </row>
    <row r="9" spans="1:24" ht="30.75" customHeight="1" x14ac:dyDescent="0.3">
      <c r="A9" s="12"/>
      <c r="B9" s="12" t="s">
        <v>135</v>
      </c>
      <c r="C9" s="20"/>
      <c r="D9" s="12" t="s">
        <v>136</v>
      </c>
      <c r="E9" s="12" t="s">
        <v>46</v>
      </c>
      <c r="F9" s="12"/>
      <c r="G9" s="12"/>
      <c r="H9" s="12" t="s">
        <v>137</v>
      </c>
      <c r="I9" s="12" t="s">
        <v>138</v>
      </c>
      <c r="J9" s="11"/>
      <c r="K9" s="15"/>
      <c r="Q9" s="17"/>
      <c r="U9" s="17"/>
    </row>
    <row r="10" spans="1:24" ht="47.25" customHeight="1" x14ac:dyDescent="0.3">
      <c r="A10" s="77" t="s">
        <v>139</v>
      </c>
      <c r="B10" s="79" t="s">
        <v>140</v>
      </c>
      <c r="C10" s="82"/>
      <c r="D10" s="18" t="s">
        <v>141</v>
      </c>
      <c r="E10" s="80" t="s">
        <v>142</v>
      </c>
      <c r="F10" s="80"/>
      <c r="G10" s="80"/>
      <c r="H10" s="1" t="s">
        <v>143</v>
      </c>
      <c r="I10" s="1" t="s">
        <v>144</v>
      </c>
      <c r="J10" s="39"/>
      <c r="K10" s="15"/>
    </row>
    <row r="11" spans="1:24" ht="28.8" x14ac:dyDescent="0.3">
      <c r="A11" s="77"/>
      <c r="B11" s="79"/>
      <c r="C11" s="82"/>
      <c r="D11" s="23" t="s">
        <v>145</v>
      </c>
      <c r="E11" s="80" t="s">
        <v>146</v>
      </c>
      <c r="F11" s="80"/>
      <c r="G11" s="80"/>
      <c r="H11" s="1" t="s">
        <v>143</v>
      </c>
      <c r="I11" s="1" t="s">
        <v>147</v>
      </c>
      <c r="J11" s="39"/>
      <c r="K11" s="15"/>
      <c r="M11" s="10"/>
    </row>
    <row r="12" spans="1:24" ht="57.6" x14ac:dyDescent="0.3">
      <c r="A12" s="77"/>
      <c r="B12" s="79"/>
      <c r="C12" s="82"/>
      <c r="D12" s="23" t="s">
        <v>148</v>
      </c>
      <c r="E12" s="80" t="s">
        <v>149</v>
      </c>
      <c r="F12" s="80"/>
      <c r="G12" s="80"/>
      <c r="H12" s="1" t="s">
        <v>143</v>
      </c>
      <c r="I12" s="1" t="s">
        <v>150</v>
      </c>
      <c r="J12" s="39"/>
      <c r="K12" s="15"/>
      <c r="M12" s="10"/>
    </row>
    <row r="13" spans="1:24" x14ac:dyDescent="0.3">
      <c r="A13" s="77"/>
      <c r="B13" s="79"/>
      <c r="C13" s="82"/>
      <c r="D13" s="23" t="s">
        <v>151</v>
      </c>
      <c r="E13" s="80" t="s">
        <v>152</v>
      </c>
      <c r="F13" s="80"/>
      <c r="G13" s="80"/>
      <c r="H13" s="1" t="s">
        <v>143</v>
      </c>
      <c r="I13" s="1" t="s">
        <v>153</v>
      </c>
      <c r="J13" s="39"/>
      <c r="K13" s="10"/>
      <c r="M13" s="10"/>
    </row>
    <row r="14" spans="1:24" ht="43.2" x14ac:dyDescent="0.3">
      <c r="A14" s="77"/>
      <c r="B14" s="79"/>
      <c r="C14" s="82"/>
      <c r="D14" s="23" t="s">
        <v>154</v>
      </c>
      <c r="E14" s="80" t="s">
        <v>155</v>
      </c>
      <c r="F14" s="80"/>
      <c r="G14" s="80"/>
      <c r="H14" s="1" t="s">
        <v>143</v>
      </c>
      <c r="I14" s="1" t="s">
        <v>156</v>
      </c>
      <c r="J14" s="39"/>
      <c r="K14" s="10"/>
      <c r="M14" s="10"/>
    </row>
    <row r="15" spans="1:24" ht="43.2" x14ac:dyDescent="0.3">
      <c r="A15" s="77"/>
      <c r="B15" s="79"/>
      <c r="C15" s="82"/>
      <c r="D15" s="23" t="s">
        <v>157</v>
      </c>
      <c r="E15" s="80" t="s">
        <v>158</v>
      </c>
      <c r="F15" s="80"/>
      <c r="G15" s="80"/>
      <c r="H15" s="1" t="s">
        <v>143</v>
      </c>
      <c r="I15" s="1" t="s">
        <v>159</v>
      </c>
      <c r="J15" s="39"/>
      <c r="K15" s="10"/>
      <c r="M15" s="10"/>
    </row>
    <row r="16" spans="1:24" x14ac:dyDescent="0.3">
      <c r="A16" s="15" t="s">
        <v>160</v>
      </c>
    </row>
  </sheetData>
  <sheetProtection formatCells="0"/>
  <mergeCells count="33">
    <mergeCell ref="W2:X2"/>
    <mergeCell ref="D1:J1"/>
    <mergeCell ref="E11:G11"/>
    <mergeCell ref="E12:G12"/>
    <mergeCell ref="U2:V2"/>
    <mergeCell ref="K1:V1"/>
    <mergeCell ref="A8:I8"/>
    <mergeCell ref="E10:G10"/>
    <mergeCell ref="A1:C1"/>
    <mergeCell ref="I2:I3"/>
    <mergeCell ref="J2:J3"/>
    <mergeCell ref="Q2:R2"/>
    <mergeCell ref="S2:T2"/>
    <mergeCell ref="K2:L2"/>
    <mergeCell ref="M2:N2"/>
    <mergeCell ref="O2:P2"/>
    <mergeCell ref="B2:B3"/>
    <mergeCell ref="H2:H3"/>
    <mergeCell ref="A4:A7"/>
    <mergeCell ref="B4:B7"/>
    <mergeCell ref="C4:C7"/>
    <mergeCell ref="J4:J7"/>
    <mergeCell ref="C2:C3"/>
    <mergeCell ref="D2:D3"/>
    <mergeCell ref="E2:E3"/>
    <mergeCell ref="F2:F3"/>
    <mergeCell ref="G2:G3"/>
    <mergeCell ref="A10:A15"/>
    <mergeCell ref="B10:B15"/>
    <mergeCell ref="C10:C15"/>
    <mergeCell ref="E14:G14"/>
    <mergeCell ref="E15:G15"/>
    <mergeCell ref="E13:G13"/>
  </mergeCells>
  <conditionalFormatting sqref="H10:H15">
    <cfRule type="containsText" dxfId="34" priority="1" operator="containsText" text="Not Started">
      <formula>NOT(ISERROR(SEARCH("Not Started",H10)))</formula>
    </cfRule>
    <cfRule type="containsText" dxfId="33" priority="2" operator="containsText" text="In Progress">
      <formula>NOT(ISERROR(SEARCH("In Progress",H10)))</formula>
    </cfRule>
    <cfRule type="containsText" dxfId="32" priority="3" operator="containsText" text="Complete">
      <formula>NOT(ISERROR(SEARCH("Complete",H10)))</formula>
    </cfRule>
  </conditionalFormatting>
  <dataValidations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4"/>
  <sheetViews>
    <sheetView topLeftCell="B1" zoomScale="80" zoomScaleNormal="80" workbookViewId="0">
      <pane xSplit="7" ySplit="3" topLeftCell="Q4" activePane="bottomRight" state="frozen"/>
      <selection pane="topRight" activeCell="U3" sqref="U3"/>
      <selection pane="bottomLeft" activeCell="U3" sqref="U3"/>
      <selection pane="bottomRight" activeCell="Q4" sqref="Q4"/>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4" width="0"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ht="28.8" x14ac:dyDescent="0.3">
      <c r="A3" s="19">
        <f>COUNTIF(D4:D7,"&lt;&gt;")</f>
        <v>1</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87" customHeight="1" x14ac:dyDescent="0.3">
      <c r="A4" s="12" t="s">
        <v>161</v>
      </c>
      <c r="B4" s="9" t="s">
        <v>162</v>
      </c>
      <c r="C4" s="82" t="s">
        <v>163</v>
      </c>
      <c r="D4" s="23" t="s">
        <v>164</v>
      </c>
      <c r="E4" s="27" t="s">
        <v>165</v>
      </c>
      <c r="F4" s="7">
        <v>1</v>
      </c>
      <c r="G4" s="7" t="s">
        <v>166</v>
      </c>
      <c r="H4" s="7" t="s">
        <v>167</v>
      </c>
      <c r="I4" s="26" t="s">
        <v>168</v>
      </c>
      <c r="J4" s="85" t="s">
        <v>169</v>
      </c>
      <c r="K4" s="29">
        <v>0</v>
      </c>
      <c r="L4" s="25" t="s">
        <v>170</v>
      </c>
      <c r="M4" s="29">
        <v>0</v>
      </c>
      <c r="N4" s="25" t="s">
        <v>170</v>
      </c>
      <c r="O4" s="29">
        <v>1</v>
      </c>
      <c r="P4" s="25" t="s">
        <v>171</v>
      </c>
      <c r="Q4" s="29">
        <v>0</v>
      </c>
      <c r="R4" s="27" t="s">
        <v>172</v>
      </c>
      <c r="S4" s="29">
        <v>1</v>
      </c>
      <c r="T4" s="25" t="s">
        <v>173</v>
      </c>
      <c r="U4" s="29">
        <v>2</v>
      </c>
      <c r="V4" s="25" t="s">
        <v>174</v>
      </c>
      <c r="W4" s="16">
        <v>1</v>
      </c>
    </row>
    <row r="5" spans="1:24" s="16" customFormat="1" x14ac:dyDescent="0.3">
      <c r="A5" s="12"/>
      <c r="B5" s="9"/>
      <c r="C5" s="82"/>
      <c r="D5" s="23"/>
      <c r="E5" s="27"/>
      <c r="F5" s="7"/>
      <c r="G5" s="7"/>
      <c r="H5" s="7"/>
      <c r="I5" s="26"/>
      <c r="J5" s="86"/>
      <c r="K5" s="29"/>
      <c r="L5" s="25"/>
      <c r="M5" s="29"/>
      <c r="N5" s="25"/>
      <c r="O5" s="29"/>
      <c r="P5" s="25"/>
      <c r="Q5" s="29"/>
      <c r="R5" s="25"/>
      <c r="S5" s="29"/>
      <c r="T5" s="25"/>
      <c r="U5" s="29"/>
      <c r="V5" s="25"/>
      <c r="W5" s="16">
        <v>0</v>
      </c>
    </row>
    <row r="6" spans="1:24" s="16" customFormat="1" x14ac:dyDescent="0.3">
      <c r="A6" s="12"/>
      <c r="B6" s="9"/>
      <c r="C6" s="82"/>
      <c r="D6" s="23"/>
      <c r="E6" s="27"/>
      <c r="F6" s="7"/>
      <c r="G6" s="7"/>
      <c r="H6" s="7"/>
      <c r="I6" s="26"/>
      <c r="J6" s="86"/>
      <c r="K6" s="29"/>
      <c r="L6" s="25"/>
      <c r="M6" s="29"/>
      <c r="N6" s="25"/>
      <c r="O6" s="29"/>
      <c r="P6" s="25"/>
      <c r="Q6" s="29"/>
      <c r="R6" s="25"/>
      <c r="S6" s="29"/>
      <c r="T6" s="25"/>
      <c r="U6" s="29"/>
      <c r="V6" s="25"/>
      <c r="W6" s="16">
        <v>0</v>
      </c>
    </row>
    <row r="7" spans="1:24" ht="30.75" customHeight="1" x14ac:dyDescent="0.3">
      <c r="A7" s="84" t="s">
        <v>6</v>
      </c>
      <c r="B7" s="84"/>
      <c r="C7" s="84"/>
      <c r="D7" s="84"/>
      <c r="E7" s="84"/>
      <c r="F7" s="84"/>
      <c r="G7" s="84"/>
      <c r="H7" s="84"/>
      <c r="I7" s="84"/>
      <c r="J7" s="41"/>
      <c r="K7" s="10"/>
      <c r="L7" s="16"/>
      <c r="M7" s="16"/>
      <c r="N7" s="16"/>
      <c r="O7" s="16"/>
      <c r="P7" s="16"/>
      <c r="Q7" s="16"/>
      <c r="R7" s="16"/>
      <c r="S7" s="16"/>
      <c r="T7" s="16"/>
      <c r="U7" s="16"/>
      <c r="V7" s="16"/>
    </row>
    <row r="8" spans="1:24" ht="30.75" customHeight="1" x14ac:dyDescent="0.3">
      <c r="A8" s="12"/>
      <c r="B8" s="12" t="s">
        <v>135</v>
      </c>
      <c r="C8" s="20"/>
      <c r="D8" s="12" t="s">
        <v>136</v>
      </c>
      <c r="E8" s="12" t="s">
        <v>46</v>
      </c>
      <c r="F8" s="12"/>
      <c r="G8" s="12"/>
      <c r="H8" s="12" t="s">
        <v>137</v>
      </c>
      <c r="I8" s="12" t="s">
        <v>138</v>
      </c>
      <c r="J8" s="35"/>
      <c r="K8" s="35"/>
    </row>
    <row r="9" spans="1:24" ht="15" customHeight="1" x14ac:dyDescent="0.3">
      <c r="A9" s="77" t="s">
        <v>175</v>
      </c>
      <c r="B9" s="79" t="s">
        <v>176</v>
      </c>
      <c r="C9" s="82"/>
      <c r="D9" s="18" t="s">
        <v>177</v>
      </c>
      <c r="E9" s="80" t="s">
        <v>178</v>
      </c>
      <c r="F9" s="80"/>
      <c r="G9" s="80"/>
      <c r="H9" s="1" t="s">
        <v>143</v>
      </c>
      <c r="I9" s="1" t="s">
        <v>179</v>
      </c>
      <c r="J9" s="36"/>
      <c r="K9" s="36"/>
    </row>
    <row r="10" spans="1:24" ht="46.5" customHeight="1" x14ac:dyDescent="0.3">
      <c r="A10" s="77"/>
      <c r="B10" s="79"/>
      <c r="C10" s="82"/>
      <c r="D10" s="23" t="s">
        <v>180</v>
      </c>
      <c r="E10" s="80" t="s">
        <v>181</v>
      </c>
      <c r="F10" s="80"/>
      <c r="G10" s="80"/>
      <c r="H10" s="1" t="s">
        <v>143</v>
      </c>
      <c r="I10" s="1" t="s">
        <v>182</v>
      </c>
      <c r="J10" s="36"/>
      <c r="K10" s="36"/>
    </row>
    <row r="11" spans="1:24" x14ac:dyDescent="0.3">
      <c r="A11" s="39"/>
      <c r="B11" s="18"/>
      <c r="C11" s="40"/>
      <c r="D11" s="39"/>
      <c r="E11" s="41"/>
      <c r="I11" s="41"/>
    </row>
    <row r="12" spans="1:24" x14ac:dyDescent="0.3">
      <c r="A12" s="13"/>
      <c r="B12" s="9"/>
      <c r="C12" s="23"/>
      <c r="D12" s="18"/>
      <c r="E12" s="42"/>
      <c r="F12" s="42"/>
      <c r="G12" s="42"/>
      <c r="H12" s="42"/>
      <c r="I12" s="42"/>
    </row>
    <row r="13" spans="1:24" x14ac:dyDescent="0.3">
      <c r="F13" s="36"/>
      <c r="G13" s="36"/>
      <c r="H13" s="36"/>
      <c r="I13" s="36"/>
    </row>
    <row r="14" spans="1:24" x14ac:dyDescent="0.3">
      <c r="F14" s="36"/>
      <c r="G14" s="36"/>
      <c r="H14" s="36"/>
      <c r="I14" s="36"/>
    </row>
  </sheetData>
  <mergeCells count="27">
    <mergeCell ref="W2:X2"/>
    <mergeCell ref="A9:A10"/>
    <mergeCell ref="B9:B10"/>
    <mergeCell ref="C9:C10"/>
    <mergeCell ref="E9:G9"/>
    <mergeCell ref="E10:G10"/>
    <mergeCell ref="A7:I7"/>
    <mergeCell ref="O2:P2"/>
    <mergeCell ref="Q2:R2"/>
    <mergeCell ref="S2:T2"/>
    <mergeCell ref="U2:V2"/>
    <mergeCell ref="C4:C6"/>
    <mergeCell ref="J4:J6"/>
    <mergeCell ref="A1:C1"/>
    <mergeCell ref="K1:V1"/>
    <mergeCell ref="B2:B3"/>
    <mergeCell ref="C2:C3"/>
    <mergeCell ref="D2:D3"/>
    <mergeCell ref="E2:E3"/>
    <mergeCell ref="F2:F3"/>
    <mergeCell ref="G2:G3"/>
    <mergeCell ref="H2:H3"/>
    <mergeCell ref="I2:I3"/>
    <mergeCell ref="J2:J3"/>
    <mergeCell ref="K2:L2"/>
    <mergeCell ref="M2:N2"/>
    <mergeCell ref="D1:J1"/>
  </mergeCells>
  <conditionalFormatting sqref="H9:H10">
    <cfRule type="containsText" dxfId="31" priority="1" operator="containsText" text="Not Started">
      <formula>NOT(ISERROR(SEARCH("Not Started",H9)))</formula>
    </cfRule>
    <cfRule type="containsText" dxfId="30" priority="2" operator="containsText" text="In Progress">
      <formula>NOT(ISERROR(SEARCH("In Progress",H9)))</formula>
    </cfRule>
    <cfRule type="containsText" dxfId="29"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4"/>
  <sheetViews>
    <sheetView zoomScale="70" zoomScaleNormal="70" workbookViewId="0">
      <pane xSplit="8" ySplit="3" topLeftCell="T4" activePane="bottomRight" state="frozen"/>
      <selection pane="topRight" activeCell="U3" sqref="U3"/>
      <selection pane="bottomLeft" activeCell="U3" sqref="U3"/>
      <selection pane="bottomRight" activeCell="V5" sqref="U5:V5"/>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3.4414062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4" width="0"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ht="28.8" x14ac:dyDescent="0.3">
      <c r="A3" s="19">
        <f>COUNTIF(D4:D7,"&lt;&gt;")</f>
        <v>3</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170.1" customHeight="1" x14ac:dyDescent="0.3">
      <c r="A4" s="77" t="s">
        <v>183</v>
      </c>
      <c r="B4" s="79" t="s">
        <v>184</v>
      </c>
      <c r="C4" s="82" t="s">
        <v>185</v>
      </c>
      <c r="D4" s="23" t="s">
        <v>186</v>
      </c>
      <c r="E4" s="25" t="s">
        <v>187</v>
      </c>
      <c r="F4" s="7">
        <v>1</v>
      </c>
      <c r="G4" s="7" t="s">
        <v>188</v>
      </c>
      <c r="H4" s="52" t="s">
        <v>98</v>
      </c>
      <c r="I4" s="26" t="s">
        <v>189</v>
      </c>
      <c r="J4" s="72" t="s">
        <v>190</v>
      </c>
      <c r="K4" s="29">
        <v>0</v>
      </c>
      <c r="L4" s="25" t="s">
        <v>191</v>
      </c>
      <c r="M4" s="29">
        <v>0</v>
      </c>
      <c r="N4" s="25" t="s">
        <v>191</v>
      </c>
      <c r="O4" s="29">
        <v>1</v>
      </c>
      <c r="P4" s="25" t="s">
        <v>192</v>
      </c>
      <c r="Q4" s="29">
        <v>2</v>
      </c>
      <c r="R4" s="25" t="s">
        <v>193</v>
      </c>
      <c r="S4" s="29">
        <v>3</v>
      </c>
      <c r="T4" s="25" t="s">
        <v>194</v>
      </c>
      <c r="U4" s="29">
        <v>0</v>
      </c>
      <c r="V4" s="25" t="s">
        <v>195</v>
      </c>
      <c r="W4" s="16">
        <v>0</v>
      </c>
    </row>
    <row r="5" spans="1:24" ht="72" x14ac:dyDescent="0.3">
      <c r="A5" s="77"/>
      <c r="B5" s="79"/>
      <c r="C5" s="82"/>
      <c r="D5" s="18" t="s">
        <v>196</v>
      </c>
      <c r="E5" s="25" t="s">
        <v>197</v>
      </c>
      <c r="F5" s="7">
        <v>60</v>
      </c>
      <c r="G5" s="7" t="s">
        <v>198</v>
      </c>
      <c r="H5" s="29" t="s">
        <v>98</v>
      </c>
      <c r="I5" s="26" t="s">
        <v>199</v>
      </c>
      <c r="J5" s="87"/>
      <c r="K5" s="29">
        <v>3</v>
      </c>
      <c r="L5" s="25" t="s">
        <v>200</v>
      </c>
      <c r="M5" s="29">
        <v>3</v>
      </c>
      <c r="N5" s="25" t="s">
        <v>201</v>
      </c>
      <c r="O5" s="7">
        <v>20</v>
      </c>
      <c r="P5" s="25" t="s">
        <v>202</v>
      </c>
      <c r="Q5" s="29">
        <v>33</v>
      </c>
      <c r="R5" s="25" t="s">
        <v>203</v>
      </c>
      <c r="S5" s="29">
        <v>36</v>
      </c>
      <c r="T5" s="25" t="s">
        <v>204</v>
      </c>
      <c r="U5" s="29">
        <v>27</v>
      </c>
      <c r="V5" s="25" t="s">
        <v>205</v>
      </c>
      <c r="W5" s="16">
        <f>11+15</f>
        <v>26</v>
      </c>
    </row>
    <row r="6" spans="1:24" ht="43.2" x14ac:dyDescent="0.3">
      <c r="A6" s="77"/>
      <c r="B6" s="79"/>
      <c r="C6" s="82"/>
      <c r="D6" s="18" t="s">
        <v>206</v>
      </c>
      <c r="E6" s="25" t="s">
        <v>207</v>
      </c>
      <c r="F6" s="7">
        <v>1</v>
      </c>
      <c r="G6" s="7" t="s">
        <v>166</v>
      </c>
      <c r="H6" s="7" t="s">
        <v>167</v>
      </c>
      <c r="I6" s="26" t="s">
        <v>166</v>
      </c>
      <c r="J6" s="87"/>
      <c r="K6" s="29">
        <v>0</v>
      </c>
      <c r="L6" s="25" t="s">
        <v>208</v>
      </c>
      <c r="M6" s="29">
        <v>0</v>
      </c>
      <c r="N6" s="25" t="s">
        <v>208</v>
      </c>
      <c r="O6" s="29">
        <v>0</v>
      </c>
      <c r="P6" s="25" t="s">
        <v>208</v>
      </c>
      <c r="Q6" s="29">
        <v>0</v>
      </c>
      <c r="R6" s="25" t="s">
        <v>208</v>
      </c>
      <c r="S6" s="29">
        <v>1</v>
      </c>
      <c r="T6" s="25" t="s">
        <v>208</v>
      </c>
      <c r="U6" s="29">
        <v>0</v>
      </c>
      <c r="V6" s="25" t="s">
        <v>209</v>
      </c>
      <c r="W6" s="16">
        <v>0</v>
      </c>
    </row>
    <row r="7" spans="1:24" ht="30.75" customHeight="1" x14ac:dyDescent="0.3">
      <c r="A7" s="84" t="s">
        <v>6</v>
      </c>
      <c r="B7" s="84"/>
      <c r="C7" s="84"/>
      <c r="D7" s="84"/>
      <c r="E7" s="84"/>
      <c r="F7" s="84"/>
      <c r="G7" s="84"/>
      <c r="H7" s="84"/>
      <c r="I7" s="84"/>
      <c r="K7" s="16"/>
      <c r="L7" s="16"/>
      <c r="M7" s="16"/>
      <c r="N7" s="16"/>
      <c r="O7" s="16"/>
      <c r="P7" s="16"/>
      <c r="Q7" s="16"/>
      <c r="R7" s="16"/>
      <c r="S7" s="16"/>
      <c r="T7" s="16"/>
      <c r="U7" s="16"/>
      <c r="V7" s="16"/>
    </row>
    <row r="8" spans="1:24" ht="30.75" customHeight="1" x14ac:dyDescent="0.3">
      <c r="A8" s="12"/>
      <c r="B8" s="9" t="s">
        <v>135</v>
      </c>
      <c r="C8" s="23"/>
      <c r="D8" s="9" t="s">
        <v>136</v>
      </c>
      <c r="E8" s="12" t="s">
        <v>46</v>
      </c>
      <c r="F8" s="12"/>
      <c r="G8" s="12"/>
      <c r="H8" s="12" t="s">
        <v>137</v>
      </c>
      <c r="I8" s="12" t="s">
        <v>138</v>
      </c>
    </row>
    <row r="9" spans="1:24" ht="29.25" customHeight="1" x14ac:dyDescent="0.3">
      <c r="A9" s="77" t="s">
        <v>210</v>
      </c>
      <c r="B9" s="79" t="s">
        <v>211</v>
      </c>
      <c r="C9" s="79"/>
      <c r="D9" s="18" t="s">
        <v>212</v>
      </c>
      <c r="E9" s="80" t="s">
        <v>213</v>
      </c>
      <c r="F9" s="80"/>
      <c r="G9" s="80"/>
      <c r="H9" s="1" t="s">
        <v>214</v>
      </c>
      <c r="I9" s="1" t="s">
        <v>215</v>
      </c>
    </row>
    <row r="10" spans="1:24" ht="30.75" customHeight="1" x14ac:dyDescent="0.3">
      <c r="A10" s="77"/>
      <c r="B10" s="79"/>
      <c r="C10" s="79"/>
      <c r="D10" s="23" t="s">
        <v>216</v>
      </c>
      <c r="E10" s="80" t="s">
        <v>217</v>
      </c>
      <c r="F10" s="80"/>
      <c r="G10" s="80"/>
      <c r="H10" s="1" t="s">
        <v>214</v>
      </c>
      <c r="I10" s="1" t="s">
        <v>218</v>
      </c>
    </row>
    <row r="11" spans="1:24" ht="43.2" x14ac:dyDescent="0.3">
      <c r="A11" s="77"/>
      <c r="B11" s="79"/>
      <c r="C11" s="79"/>
      <c r="D11" s="23" t="s">
        <v>219</v>
      </c>
      <c r="E11" s="80" t="s">
        <v>220</v>
      </c>
      <c r="F11" s="80"/>
      <c r="G11" s="80"/>
      <c r="H11" s="1" t="s">
        <v>143</v>
      </c>
      <c r="I11" s="21" t="s">
        <v>221</v>
      </c>
    </row>
    <row r="12" spans="1:24" ht="28.8" x14ac:dyDescent="0.3">
      <c r="A12" s="77"/>
      <c r="B12" s="79"/>
      <c r="C12" s="79"/>
      <c r="D12" s="23" t="s">
        <v>222</v>
      </c>
      <c r="E12" s="80" t="s">
        <v>223</v>
      </c>
      <c r="F12" s="80"/>
      <c r="G12" s="80"/>
      <c r="H12" s="1" t="s">
        <v>143</v>
      </c>
      <c r="I12" s="21" t="s">
        <v>224</v>
      </c>
    </row>
    <row r="13" spans="1:24" ht="14.85" customHeight="1" x14ac:dyDescent="0.3">
      <c r="A13" s="77"/>
      <c r="B13" s="79"/>
      <c r="C13" s="79"/>
      <c r="D13" s="23" t="s">
        <v>225</v>
      </c>
      <c r="E13" s="80" t="s">
        <v>226</v>
      </c>
      <c r="F13" s="80"/>
      <c r="G13" s="80"/>
      <c r="H13" s="1" t="s">
        <v>143</v>
      </c>
      <c r="I13" t="s">
        <v>227</v>
      </c>
    </row>
    <row r="14" spans="1:24" ht="31.65" customHeight="1" x14ac:dyDescent="0.3">
      <c r="A14" s="77"/>
      <c r="B14" s="79"/>
      <c r="C14" s="79"/>
      <c r="D14" s="23" t="s">
        <v>228</v>
      </c>
      <c r="E14" s="80" t="s">
        <v>229</v>
      </c>
      <c r="F14" s="80"/>
      <c r="G14" s="80"/>
      <c r="H14" s="1" t="s">
        <v>143</v>
      </c>
      <c r="I14" s="21" t="s">
        <v>230</v>
      </c>
    </row>
    <row r="15" spans="1:24" x14ac:dyDescent="0.3">
      <c r="A15" s="13"/>
    </row>
    <row r="16" spans="1:24" x14ac:dyDescent="0.3">
      <c r="A16" s="13"/>
    </row>
    <row r="17" spans="1:17" x14ac:dyDescent="0.3">
      <c r="A17" s="39"/>
    </row>
    <row r="18" spans="1:17" x14ac:dyDescent="0.3">
      <c r="A18" s="13"/>
    </row>
    <row r="23" spans="1:17" x14ac:dyDescent="0.3">
      <c r="E23" s="43"/>
      <c r="F23" s="16"/>
      <c r="G23" s="16"/>
      <c r="H23" s="16"/>
    </row>
    <row r="24" spans="1:17" x14ac:dyDescent="0.3">
      <c r="I24" s="16"/>
      <c r="J24" s="16"/>
      <c r="K24" s="43"/>
      <c r="L24" s="43"/>
      <c r="M24" s="43"/>
      <c r="N24" s="43"/>
      <c r="O24" s="43"/>
      <c r="P24" s="43"/>
      <c r="Q24" s="43"/>
    </row>
  </sheetData>
  <mergeCells count="33">
    <mergeCell ref="B2:B3"/>
    <mergeCell ref="G2:G3"/>
    <mergeCell ref="W2:X2"/>
    <mergeCell ref="D1:J1"/>
    <mergeCell ref="A7:I7"/>
    <mergeCell ref="J4:J6"/>
    <mergeCell ref="S2:T2"/>
    <mergeCell ref="U2:V2"/>
    <mergeCell ref="K2:L2"/>
    <mergeCell ref="A1:C1"/>
    <mergeCell ref="K1:V1"/>
    <mergeCell ref="Q2:R2"/>
    <mergeCell ref="H2:H3"/>
    <mergeCell ref="I2:I3"/>
    <mergeCell ref="J2:J3"/>
    <mergeCell ref="M2:N2"/>
    <mergeCell ref="E9:G9"/>
    <mergeCell ref="A4:A6"/>
    <mergeCell ref="B4:B6"/>
    <mergeCell ref="C4:C6"/>
    <mergeCell ref="C9:C14"/>
    <mergeCell ref="B9:B14"/>
    <mergeCell ref="A9:A14"/>
    <mergeCell ref="E11:G11"/>
    <mergeCell ref="E12:G12"/>
    <mergeCell ref="E13:G13"/>
    <mergeCell ref="E14:G14"/>
    <mergeCell ref="E10:G10"/>
    <mergeCell ref="O2:P2"/>
    <mergeCell ref="C2:C3"/>
    <mergeCell ref="D2:D3"/>
    <mergeCell ref="E2:E3"/>
    <mergeCell ref="F2:F3"/>
  </mergeCells>
  <conditionalFormatting sqref="H9:H14">
    <cfRule type="containsText" dxfId="28" priority="4" operator="containsText" text="Not Started">
      <formula>NOT(ISERROR(SEARCH("Not Started",H9)))</formula>
    </cfRule>
    <cfRule type="containsText" dxfId="27" priority="5" operator="containsText" text="In Progress">
      <formula>NOT(ISERROR(SEARCH("In Progress",H9)))</formula>
    </cfRule>
    <cfRule type="containsText" dxfId="26"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1"/>
  <sheetViews>
    <sheetView zoomScale="70" zoomScaleNormal="70" workbookViewId="0">
      <pane xSplit="8" ySplit="3" topLeftCell="Q4" activePane="bottomRight" state="frozen"/>
      <selection pane="topRight" activeCell="I1" sqref="I1"/>
      <selection pane="bottomLeft" activeCell="A4" sqref="A4"/>
      <selection pane="bottomRight" activeCell="V5" sqref="U5:V6"/>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3" width="0" style="15" hidden="1" customWidth="1"/>
    <col min="24" max="24" width="35.88671875"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x14ac:dyDescent="0.3">
      <c r="A3" s="19">
        <f>COUNTIF(D4:D7,"&lt;&gt;")</f>
        <v>3</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132.9" customHeight="1" x14ac:dyDescent="0.3">
      <c r="A4" s="77" t="s">
        <v>231</v>
      </c>
      <c r="B4" s="79" t="s">
        <v>232</v>
      </c>
      <c r="C4" s="82" t="s">
        <v>233</v>
      </c>
      <c r="D4" s="23" t="s">
        <v>234</v>
      </c>
      <c r="E4" s="25" t="s">
        <v>235</v>
      </c>
      <c r="F4" s="29">
        <v>180</v>
      </c>
      <c r="G4" s="29" t="s">
        <v>236</v>
      </c>
      <c r="H4" s="29" t="s">
        <v>237</v>
      </c>
      <c r="I4" s="26" t="s">
        <v>238</v>
      </c>
      <c r="J4" s="72" t="s">
        <v>239</v>
      </c>
      <c r="K4" s="29">
        <v>0</v>
      </c>
      <c r="L4" s="25" t="s">
        <v>240</v>
      </c>
      <c r="M4" s="29">
        <v>0</v>
      </c>
      <c r="N4" s="25" t="s">
        <v>240</v>
      </c>
      <c r="O4" s="29">
        <v>100</v>
      </c>
      <c r="P4" s="25" t="s">
        <v>241</v>
      </c>
      <c r="Q4" s="2">
        <v>180</v>
      </c>
      <c r="R4" s="27" t="s">
        <v>242</v>
      </c>
      <c r="S4" s="2">
        <v>420</v>
      </c>
      <c r="T4" s="27" t="s">
        <v>243</v>
      </c>
      <c r="U4" s="29">
        <v>356</v>
      </c>
      <c r="V4" s="25" t="s">
        <v>244</v>
      </c>
      <c r="W4" s="16">
        <v>180</v>
      </c>
    </row>
    <row r="5" spans="1:24" ht="115.5" customHeight="1" x14ac:dyDescent="0.3">
      <c r="A5" s="77"/>
      <c r="B5" s="79"/>
      <c r="C5" s="82"/>
      <c r="D5" s="18" t="s">
        <v>245</v>
      </c>
      <c r="E5" s="25" t="s">
        <v>246</v>
      </c>
      <c r="F5" s="29">
        <v>9</v>
      </c>
      <c r="G5" s="29" t="s">
        <v>247</v>
      </c>
      <c r="H5" s="29" t="s">
        <v>110</v>
      </c>
      <c r="I5" s="25" t="s">
        <v>248</v>
      </c>
      <c r="J5" s="87"/>
      <c r="K5" s="29">
        <v>0</v>
      </c>
      <c r="L5" s="25" t="s">
        <v>249</v>
      </c>
      <c r="M5" s="29">
        <v>0</v>
      </c>
      <c r="N5" s="25" t="s">
        <v>249</v>
      </c>
      <c r="O5" s="29">
        <v>8</v>
      </c>
      <c r="P5" s="25" t="s">
        <v>250</v>
      </c>
      <c r="Q5" s="2">
        <v>7</v>
      </c>
      <c r="R5" s="27" t="s">
        <v>251</v>
      </c>
      <c r="S5" s="2">
        <v>15</v>
      </c>
      <c r="T5" s="27" t="s">
        <v>252</v>
      </c>
      <c r="U5" s="29">
        <v>13</v>
      </c>
      <c r="V5" s="25" t="s">
        <v>253</v>
      </c>
      <c r="W5" s="16">
        <v>8</v>
      </c>
    </row>
    <row r="6" spans="1:24" ht="202.5" customHeight="1" x14ac:dyDescent="0.3">
      <c r="A6" s="77"/>
      <c r="B6" s="79"/>
      <c r="C6" s="82"/>
      <c r="D6" s="18" t="s">
        <v>254</v>
      </c>
      <c r="E6" s="25" t="s">
        <v>255</v>
      </c>
      <c r="F6" s="29">
        <v>100</v>
      </c>
      <c r="G6" s="29" t="s">
        <v>256</v>
      </c>
      <c r="H6" s="29" t="s">
        <v>237</v>
      </c>
      <c r="I6" s="25" t="s">
        <v>257</v>
      </c>
      <c r="J6" s="87"/>
      <c r="K6" s="29">
        <v>0</v>
      </c>
      <c r="L6" s="25" t="s">
        <v>258</v>
      </c>
      <c r="M6" s="29">
        <v>0</v>
      </c>
      <c r="N6" s="25" t="s">
        <v>258</v>
      </c>
      <c r="O6" s="29">
        <v>100</v>
      </c>
      <c r="P6" s="25" t="s">
        <v>259</v>
      </c>
      <c r="Q6" s="29">
        <v>100</v>
      </c>
      <c r="R6" s="25" t="s">
        <v>260</v>
      </c>
      <c r="S6" s="29">
        <v>200</v>
      </c>
      <c r="T6" s="25"/>
      <c r="U6" s="71">
        <v>13053</v>
      </c>
      <c r="V6" s="25" t="s">
        <v>261</v>
      </c>
      <c r="W6" s="16">
        <f>U6+Q6</f>
        <v>13153</v>
      </c>
    </row>
    <row r="7" spans="1:24" ht="30.75" customHeight="1" x14ac:dyDescent="0.3">
      <c r="A7" s="84" t="s">
        <v>6</v>
      </c>
      <c r="B7" s="84"/>
      <c r="C7" s="84"/>
      <c r="D7" s="84"/>
      <c r="E7" s="84"/>
      <c r="F7" s="84"/>
      <c r="G7" s="84"/>
      <c r="H7" s="84"/>
      <c r="I7" s="84"/>
      <c r="K7" s="16"/>
      <c r="L7" s="16"/>
      <c r="M7" s="16"/>
      <c r="N7" s="16"/>
      <c r="O7" s="16"/>
      <c r="P7" s="16"/>
      <c r="Q7" s="16"/>
      <c r="R7" s="16"/>
      <c r="S7" s="16"/>
      <c r="T7" s="16"/>
      <c r="U7" s="16"/>
      <c r="V7" s="16"/>
    </row>
    <row r="8" spans="1:24" ht="30.75" customHeight="1" x14ac:dyDescent="0.3">
      <c r="A8" s="12"/>
      <c r="B8" s="12" t="s">
        <v>135</v>
      </c>
      <c r="C8" s="20"/>
      <c r="D8" s="12" t="s">
        <v>136</v>
      </c>
      <c r="E8" s="12" t="s">
        <v>46</v>
      </c>
      <c r="F8" s="12"/>
      <c r="G8" s="12"/>
      <c r="H8" s="12" t="s">
        <v>137</v>
      </c>
      <c r="I8" s="12" t="s">
        <v>138</v>
      </c>
    </row>
    <row r="9" spans="1:24" x14ac:dyDescent="0.3">
      <c r="A9" s="77" t="s">
        <v>262</v>
      </c>
      <c r="B9" s="79" t="s">
        <v>263</v>
      </c>
      <c r="C9" s="82"/>
      <c r="D9" s="18" t="s">
        <v>264</v>
      </c>
      <c r="E9" s="80" t="s">
        <v>265</v>
      </c>
      <c r="F9" s="80"/>
      <c r="G9" s="80"/>
      <c r="H9" s="1" t="s">
        <v>143</v>
      </c>
      <c r="I9" s="1"/>
    </row>
    <row r="10" spans="1:24" ht="30" customHeight="1" x14ac:dyDescent="0.3">
      <c r="A10" s="77"/>
      <c r="B10" s="79"/>
      <c r="C10" s="82"/>
      <c r="D10" s="23" t="s">
        <v>266</v>
      </c>
      <c r="E10" s="80" t="s">
        <v>267</v>
      </c>
      <c r="F10" s="80"/>
      <c r="G10" s="80"/>
      <c r="H10" s="1" t="s">
        <v>143</v>
      </c>
      <c r="I10" s="1"/>
    </row>
    <row r="11" spans="1:24" x14ac:dyDescent="0.3">
      <c r="A11" s="77"/>
      <c r="B11" s="79"/>
      <c r="C11" s="82"/>
      <c r="D11" s="23" t="s">
        <v>268</v>
      </c>
      <c r="E11" s="80" t="s">
        <v>269</v>
      </c>
      <c r="F11" s="80"/>
      <c r="G11" s="80"/>
      <c r="H11" s="1" t="s">
        <v>143</v>
      </c>
      <c r="I11" s="1"/>
    </row>
  </sheetData>
  <mergeCells count="30">
    <mergeCell ref="W2:X2"/>
    <mergeCell ref="D1:J1"/>
    <mergeCell ref="J2:J3"/>
    <mergeCell ref="M2:N2"/>
    <mergeCell ref="A9:A11"/>
    <mergeCell ref="B9:B11"/>
    <mergeCell ref="C9:C11"/>
    <mergeCell ref="E9:G9"/>
    <mergeCell ref="E10:G10"/>
    <mergeCell ref="E11:G11"/>
    <mergeCell ref="J4:J6"/>
    <mergeCell ref="B4:B6"/>
    <mergeCell ref="C4:C6"/>
    <mergeCell ref="K2:L2"/>
    <mergeCell ref="O2:P2"/>
    <mergeCell ref="Q2:R2"/>
    <mergeCell ref="A7:I7"/>
    <mergeCell ref="A4:A6"/>
    <mergeCell ref="A1:C1"/>
    <mergeCell ref="K1:V1"/>
    <mergeCell ref="B2:B3"/>
    <mergeCell ref="C2:C3"/>
    <mergeCell ref="D2:D3"/>
    <mergeCell ref="E2:E3"/>
    <mergeCell ref="F2:F3"/>
    <mergeCell ref="G2:G3"/>
    <mergeCell ref="H2:H3"/>
    <mergeCell ref="S2:T2"/>
    <mergeCell ref="U2:V2"/>
    <mergeCell ref="I2:I3"/>
  </mergeCells>
  <conditionalFormatting sqref="H9:H11">
    <cfRule type="containsText" dxfId="25" priority="1" operator="containsText" text="Not Started">
      <formula>NOT(ISERROR(SEARCH("Not Started",H9)))</formula>
    </cfRule>
    <cfRule type="containsText" dxfId="24" priority="2" operator="containsText" text="In Progress">
      <formula>NOT(ISERROR(SEARCH("In Progress",H9)))</formula>
    </cfRule>
    <cfRule type="containsText" dxfId="23"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19"/>
  <sheetViews>
    <sheetView zoomScale="70" zoomScaleNormal="70" workbookViewId="0">
      <pane xSplit="8" ySplit="3" topLeftCell="T4" activePane="bottomRight" state="frozen"/>
      <selection pane="topRight" activeCell="I1" sqref="I1"/>
      <selection pane="bottomLeft" activeCell="A4" sqref="A4"/>
      <selection pane="bottomRight" activeCell="V7" sqref="V7"/>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4" width="0"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ht="28.8" x14ac:dyDescent="0.3">
      <c r="A3" s="19">
        <f>COUNTIF(D4:D7,"&lt;&gt;")</f>
        <v>3</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75" customHeight="1" x14ac:dyDescent="0.3">
      <c r="A4" s="77" t="s">
        <v>270</v>
      </c>
      <c r="B4" s="79" t="s">
        <v>271</v>
      </c>
      <c r="C4" s="82" t="s">
        <v>272</v>
      </c>
      <c r="D4" s="23" t="s">
        <v>273</v>
      </c>
      <c r="E4" s="27" t="s">
        <v>274</v>
      </c>
      <c r="F4" s="30">
        <v>1</v>
      </c>
      <c r="G4" s="30" t="s">
        <v>166</v>
      </c>
      <c r="H4" s="30" t="s">
        <v>275</v>
      </c>
      <c r="I4" s="28" t="s">
        <v>168</v>
      </c>
      <c r="J4" s="85" t="s">
        <v>276</v>
      </c>
      <c r="K4" s="29">
        <v>0</v>
      </c>
      <c r="L4" s="25" t="s">
        <v>277</v>
      </c>
      <c r="M4" s="29">
        <v>0</v>
      </c>
      <c r="N4" s="25" t="s">
        <v>277</v>
      </c>
      <c r="O4" s="29">
        <v>0</v>
      </c>
      <c r="P4" s="25" t="s">
        <v>277</v>
      </c>
      <c r="Q4" s="2">
        <v>0</v>
      </c>
      <c r="R4" s="27" t="s">
        <v>278</v>
      </c>
      <c r="S4" s="2">
        <v>1</v>
      </c>
      <c r="T4" s="27" t="s">
        <v>279</v>
      </c>
      <c r="U4" s="29">
        <v>1</v>
      </c>
      <c r="V4" s="25" t="s">
        <v>280</v>
      </c>
      <c r="W4" s="16">
        <f>U4+Q4</f>
        <v>1</v>
      </c>
    </row>
    <row r="5" spans="1:24" ht="158.4" x14ac:dyDescent="0.3">
      <c r="A5" s="77"/>
      <c r="B5" s="79"/>
      <c r="C5" s="82"/>
      <c r="D5" s="18" t="s">
        <v>281</v>
      </c>
      <c r="E5" s="27" t="s">
        <v>282</v>
      </c>
      <c r="F5" s="30">
        <v>1</v>
      </c>
      <c r="G5" s="30" t="s">
        <v>166</v>
      </c>
      <c r="H5" s="30" t="s">
        <v>275</v>
      </c>
      <c r="I5" s="28" t="s">
        <v>283</v>
      </c>
      <c r="J5" s="86"/>
      <c r="K5" s="29">
        <v>0</v>
      </c>
      <c r="L5" s="25" t="s">
        <v>284</v>
      </c>
      <c r="M5" s="29">
        <v>0</v>
      </c>
      <c r="N5" s="25" t="s">
        <v>284</v>
      </c>
      <c r="O5" s="29">
        <v>1</v>
      </c>
      <c r="P5" s="25" t="s">
        <v>285</v>
      </c>
      <c r="Q5" s="2">
        <v>1</v>
      </c>
      <c r="R5" s="27" t="s">
        <v>286</v>
      </c>
      <c r="S5" s="2">
        <v>2</v>
      </c>
      <c r="T5" s="27" t="s">
        <v>287</v>
      </c>
      <c r="U5" s="29">
        <v>2</v>
      </c>
      <c r="V5" s="69" t="s">
        <v>288</v>
      </c>
      <c r="W5" s="16">
        <f>U5+Q5</f>
        <v>3</v>
      </c>
    </row>
    <row r="6" spans="1:24" ht="28.8" x14ac:dyDescent="0.3">
      <c r="A6" s="77"/>
      <c r="B6" s="79"/>
      <c r="C6" s="82"/>
      <c r="D6" s="18" t="s">
        <v>289</v>
      </c>
      <c r="E6" s="25" t="s">
        <v>290</v>
      </c>
      <c r="F6" s="7">
        <v>1</v>
      </c>
      <c r="G6" s="7" t="s">
        <v>166</v>
      </c>
      <c r="H6" s="7" t="s">
        <v>275</v>
      </c>
      <c r="I6" s="26" t="s">
        <v>168</v>
      </c>
      <c r="J6" s="86"/>
      <c r="K6" s="29">
        <v>0</v>
      </c>
      <c r="L6" s="25" t="s">
        <v>291</v>
      </c>
      <c r="M6" s="29">
        <v>0</v>
      </c>
      <c r="N6" s="25" t="s">
        <v>291</v>
      </c>
      <c r="O6" s="29">
        <v>0</v>
      </c>
      <c r="P6" s="25" t="s">
        <v>291</v>
      </c>
      <c r="Q6" s="29">
        <v>0</v>
      </c>
      <c r="R6" s="25" t="s">
        <v>291</v>
      </c>
      <c r="S6" s="29">
        <v>0</v>
      </c>
      <c r="T6" s="25" t="s">
        <v>291</v>
      </c>
      <c r="U6" s="29">
        <v>0</v>
      </c>
      <c r="V6" s="25" t="s">
        <v>292</v>
      </c>
      <c r="W6" s="16">
        <f>U6+Q6</f>
        <v>0</v>
      </c>
    </row>
    <row r="7" spans="1:24" ht="30.75" customHeight="1" x14ac:dyDescent="0.3">
      <c r="A7" s="84" t="s">
        <v>6</v>
      </c>
      <c r="B7" s="84"/>
      <c r="C7" s="84"/>
      <c r="D7" s="84"/>
      <c r="E7" s="84"/>
      <c r="F7" s="84"/>
      <c r="G7" s="84"/>
      <c r="H7" s="84"/>
      <c r="I7" s="84"/>
      <c r="K7" s="16"/>
      <c r="L7" s="16"/>
      <c r="M7" s="16"/>
      <c r="N7" s="16"/>
      <c r="O7" s="16"/>
      <c r="P7" s="16"/>
      <c r="Q7" s="16"/>
      <c r="R7" s="16"/>
      <c r="S7" s="16"/>
      <c r="T7" s="16"/>
      <c r="U7" s="16"/>
      <c r="V7" s="16"/>
    </row>
    <row r="8" spans="1:24" ht="30.75" customHeight="1" x14ac:dyDescent="0.3">
      <c r="A8" s="12"/>
      <c r="B8" s="12" t="s">
        <v>135</v>
      </c>
      <c r="C8" s="20"/>
      <c r="D8" s="12" t="s">
        <v>136</v>
      </c>
      <c r="E8" s="12" t="s">
        <v>46</v>
      </c>
      <c r="F8" s="12"/>
      <c r="G8" s="12"/>
      <c r="H8" s="12" t="s">
        <v>137</v>
      </c>
      <c r="I8" s="12" t="s">
        <v>138</v>
      </c>
    </row>
    <row r="9" spans="1:24" ht="14.85" customHeight="1" x14ac:dyDescent="0.3">
      <c r="A9" s="77" t="s">
        <v>293</v>
      </c>
      <c r="B9" s="79" t="s">
        <v>294</v>
      </c>
      <c r="C9" s="79"/>
      <c r="D9" s="18" t="s">
        <v>295</v>
      </c>
      <c r="E9" s="80" t="s">
        <v>296</v>
      </c>
      <c r="F9" s="80"/>
      <c r="G9" s="80"/>
      <c r="H9" s="1" t="s">
        <v>143</v>
      </c>
      <c r="I9" s="1"/>
    </row>
    <row r="10" spans="1:24" x14ac:dyDescent="0.3">
      <c r="A10" s="77"/>
      <c r="B10" s="79"/>
      <c r="C10" s="79"/>
      <c r="D10" s="23" t="s">
        <v>297</v>
      </c>
      <c r="E10" s="80" t="s">
        <v>298</v>
      </c>
      <c r="F10" s="80"/>
      <c r="G10" s="80"/>
      <c r="H10" s="1" t="s">
        <v>143</v>
      </c>
      <c r="I10" s="1"/>
    </row>
    <row r="11" spans="1:24" ht="30.75" customHeight="1" x14ac:dyDescent="0.3">
      <c r="A11" s="77"/>
      <c r="B11" s="79"/>
      <c r="C11" s="79"/>
      <c r="D11" s="23" t="s">
        <v>299</v>
      </c>
      <c r="E11" s="80" t="s">
        <v>300</v>
      </c>
      <c r="F11" s="80"/>
      <c r="G11" s="80"/>
      <c r="H11" s="1" t="s">
        <v>143</v>
      </c>
      <c r="I11" s="1"/>
    </row>
    <row r="12" spans="1:24" ht="42.75" customHeight="1" x14ac:dyDescent="0.3">
      <c r="A12" s="77"/>
      <c r="B12" s="79"/>
      <c r="C12" s="79"/>
      <c r="D12" s="23" t="s">
        <v>301</v>
      </c>
      <c r="E12" s="80" t="s">
        <v>302</v>
      </c>
      <c r="F12" s="80"/>
      <c r="G12" s="80"/>
      <c r="H12" s="1" t="s">
        <v>143</v>
      </c>
      <c r="I12" s="1"/>
    </row>
    <row r="13" spans="1:24" ht="30.75" customHeight="1" x14ac:dyDescent="0.3">
      <c r="A13" s="77"/>
      <c r="B13" s="79"/>
      <c r="C13" s="79"/>
      <c r="D13" s="23" t="s">
        <v>303</v>
      </c>
      <c r="E13" s="80" t="s">
        <v>304</v>
      </c>
      <c r="F13" s="80"/>
      <c r="G13" s="80"/>
      <c r="H13" s="1" t="s">
        <v>143</v>
      </c>
      <c r="I13"/>
    </row>
    <row r="14" spans="1:24" ht="33.6" customHeight="1" x14ac:dyDescent="0.3">
      <c r="A14" s="77"/>
      <c r="B14" s="79"/>
      <c r="C14" s="79"/>
      <c r="D14" s="23" t="s">
        <v>305</v>
      </c>
      <c r="E14" s="80" t="s">
        <v>306</v>
      </c>
      <c r="F14" s="80"/>
      <c r="G14" s="80"/>
      <c r="H14" s="1" t="s">
        <v>143</v>
      </c>
      <c r="I14" t="s">
        <v>307</v>
      </c>
    </row>
    <row r="15" spans="1:24" ht="48" customHeight="1" x14ac:dyDescent="0.3">
      <c r="A15" s="77"/>
      <c r="B15" s="79"/>
      <c r="C15" s="79"/>
      <c r="D15" s="23" t="s">
        <v>308</v>
      </c>
      <c r="E15" s="80" t="s">
        <v>309</v>
      </c>
      <c r="F15" s="80"/>
      <c r="G15" s="80"/>
      <c r="H15" s="1" t="s">
        <v>143</v>
      </c>
      <c r="I15" s="21" t="s">
        <v>310</v>
      </c>
    </row>
    <row r="16" spans="1:24" x14ac:dyDescent="0.3">
      <c r="A16" s="77"/>
      <c r="B16" s="79"/>
      <c r="C16" s="79"/>
      <c r="D16" s="23" t="s">
        <v>311</v>
      </c>
      <c r="E16" s="80" t="s">
        <v>312</v>
      </c>
      <c r="F16" s="80"/>
      <c r="G16" s="80"/>
      <c r="H16" s="1" t="s">
        <v>143</v>
      </c>
      <c r="I16"/>
    </row>
    <row r="17" spans="2:5" ht="116.1" customHeight="1" x14ac:dyDescent="0.3">
      <c r="B17" s="9"/>
      <c r="C17" s="9"/>
      <c r="D17" s="23"/>
      <c r="E17" s="61"/>
    </row>
    <row r="18" spans="2:5" x14ac:dyDescent="0.3">
      <c r="B18" s="9"/>
      <c r="C18" s="9"/>
      <c r="D18" s="23"/>
      <c r="E18" s="61"/>
    </row>
    <row r="19" spans="2:5" x14ac:dyDescent="0.3">
      <c r="B19" s="9"/>
      <c r="C19" s="9"/>
      <c r="D19" s="23"/>
      <c r="E19" s="61"/>
    </row>
  </sheetData>
  <mergeCells count="35">
    <mergeCell ref="A9:A16"/>
    <mergeCell ref="C4:C6"/>
    <mergeCell ref="B4:B6"/>
    <mergeCell ref="A4:A6"/>
    <mergeCell ref="A7:I7"/>
    <mergeCell ref="E9:G9"/>
    <mergeCell ref="E10:G10"/>
    <mergeCell ref="E12:G12"/>
    <mergeCell ref="E13:G13"/>
    <mergeCell ref="E14:G14"/>
    <mergeCell ref="E15:G15"/>
    <mergeCell ref="E16:G16"/>
    <mergeCell ref="E11:G11"/>
    <mergeCell ref="B9:B16"/>
    <mergeCell ref="J4:J6"/>
    <mergeCell ref="D1:J1"/>
    <mergeCell ref="C9:C16"/>
    <mergeCell ref="W2:X2"/>
    <mergeCell ref="O2:P2"/>
    <mergeCell ref="U2:V2"/>
    <mergeCell ref="S2:T2"/>
    <mergeCell ref="Q2:R2"/>
    <mergeCell ref="A1:C1"/>
    <mergeCell ref="K1:V1"/>
    <mergeCell ref="B2:B3"/>
    <mergeCell ref="C2:C3"/>
    <mergeCell ref="D2:D3"/>
    <mergeCell ref="E2:E3"/>
    <mergeCell ref="F2:F3"/>
    <mergeCell ref="G2:G3"/>
    <mergeCell ref="H2:H3"/>
    <mergeCell ref="I2:I3"/>
    <mergeCell ref="J2:J3"/>
    <mergeCell ref="M2:N2"/>
    <mergeCell ref="K2:L2"/>
  </mergeCells>
  <conditionalFormatting sqref="H9:H16">
    <cfRule type="containsText" dxfId="22" priority="1" operator="containsText" text="Not Started">
      <formula>NOT(ISERROR(SEARCH("Not Started",H9)))</formula>
    </cfRule>
    <cfRule type="containsText" dxfId="21" priority="2" operator="containsText" text="In Progress">
      <formula>NOT(ISERROR(SEARCH("In Progress",H9)))</formula>
    </cfRule>
    <cfRule type="containsText" dxfId="20"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11"/>
  <sheetViews>
    <sheetView topLeftCell="C1" zoomScale="70" zoomScaleNormal="70" workbookViewId="0">
      <pane xSplit="6" ySplit="3" topLeftCell="T4" activePane="bottomRight" state="frozen"/>
      <selection pane="topRight" activeCell="I1" sqref="I1"/>
      <selection pane="bottomLeft" activeCell="C4" sqref="C4"/>
      <selection pane="bottomRight" activeCell="AB10" sqref="AB10"/>
    </sheetView>
    <sheetView workbookViewId="1">
      <selection sqref="A1:C1"/>
    </sheetView>
  </sheetViews>
  <sheetFormatPr defaultColWidth="8.5546875" defaultRowHeight="14.4" x14ac:dyDescent="0.3"/>
  <cols>
    <col min="1" max="1" width="16.441406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5546875" style="15" customWidth="1"/>
    <col min="9" max="9" width="67" style="15" customWidth="1"/>
    <col min="10" max="10" width="44.5546875" style="15" customWidth="1"/>
    <col min="11" max="11" width="9.88671875" style="15" customWidth="1"/>
    <col min="12" max="12" width="55" style="15" customWidth="1"/>
    <col min="13" max="13" width="9.88671875" style="15" customWidth="1"/>
    <col min="14" max="14" width="55.5546875" style="15" customWidth="1"/>
    <col min="15" max="15" width="9.88671875" style="15" customWidth="1"/>
    <col min="16" max="16" width="55.44140625" style="15" customWidth="1"/>
    <col min="17" max="17" width="10" style="15" customWidth="1"/>
    <col min="18" max="18" width="55.44140625" style="15" customWidth="1"/>
    <col min="19" max="19" width="10.109375" style="15" customWidth="1"/>
    <col min="20" max="20" width="56" style="15" customWidth="1"/>
    <col min="21" max="21" width="10.109375" style="15" customWidth="1"/>
    <col min="22" max="22" width="55.44140625" style="15" customWidth="1"/>
    <col min="23" max="24" width="0" style="15" hidden="1" customWidth="1"/>
    <col min="25" max="16384" width="8.5546875" style="15"/>
  </cols>
  <sheetData>
    <row r="1" spans="1:24" ht="30" customHeight="1" x14ac:dyDescent="0.3">
      <c r="A1" s="75" t="s">
        <v>75</v>
      </c>
      <c r="B1" s="75"/>
      <c r="C1" s="75"/>
      <c r="D1" s="76" t="s">
        <v>44</v>
      </c>
      <c r="E1" s="76"/>
      <c r="F1" s="76"/>
      <c r="G1" s="76"/>
      <c r="H1" s="76"/>
      <c r="I1" s="76"/>
      <c r="J1" s="76"/>
      <c r="K1" s="83" t="s">
        <v>76</v>
      </c>
      <c r="L1" s="83"/>
      <c r="M1" s="83"/>
      <c r="N1" s="83"/>
      <c r="O1" s="83"/>
      <c r="P1" s="83"/>
      <c r="Q1" s="83"/>
      <c r="R1" s="83"/>
      <c r="S1" s="83"/>
      <c r="T1" s="83"/>
      <c r="U1" s="83"/>
      <c r="V1" s="83"/>
    </row>
    <row r="2" spans="1:24" ht="15" customHeight="1" x14ac:dyDescent="0.3">
      <c r="A2" s="19" t="s">
        <v>77</v>
      </c>
      <c r="B2" s="77" t="s">
        <v>78</v>
      </c>
      <c r="C2" s="77" t="s">
        <v>46</v>
      </c>
      <c r="D2" s="77" t="s">
        <v>79</v>
      </c>
      <c r="E2" s="79" t="s">
        <v>48</v>
      </c>
      <c r="F2" s="79" t="s">
        <v>80</v>
      </c>
      <c r="G2" s="79" t="s">
        <v>81</v>
      </c>
      <c r="H2" s="79" t="s">
        <v>82</v>
      </c>
      <c r="I2" s="79" t="s">
        <v>52</v>
      </c>
      <c r="J2" s="79" t="s">
        <v>83</v>
      </c>
      <c r="K2" s="77" t="s">
        <v>84</v>
      </c>
      <c r="L2" s="77"/>
      <c r="M2" s="79" t="s">
        <v>85</v>
      </c>
      <c r="N2" s="79"/>
      <c r="O2" s="77" t="s">
        <v>86</v>
      </c>
      <c r="P2" s="77"/>
      <c r="Q2" s="79" t="s">
        <v>87</v>
      </c>
      <c r="R2" s="79"/>
      <c r="S2" s="77" t="s">
        <v>88</v>
      </c>
      <c r="T2" s="77"/>
      <c r="U2" s="79" t="s">
        <v>89</v>
      </c>
      <c r="V2" s="79"/>
      <c r="W2" s="77" t="s">
        <v>90</v>
      </c>
      <c r="X2" s="77"/>
    </row>
    <row r="3" spans="1:24" ht="28.8" x14ac:dyDescent="0.3">
      <c r="A3" s="19">
        <f>COUNTIF(D4:D7,"&lt;&gt;")</f>
        <v>3</v>
      </c>
      <c r="B3" s="77"/>
      <c r="C3" s="77"/>
      <c r="D3" s="77"/>
      <c r="E3" s="79"/>
      <c r="F3" s="79"/>
      <c r="G3" s="79"/>
      <c r="H3" s="79"/>
      <c r="I3" s="79"/>
      <c r="J3" s="79"/>
      <c r="K3" s="12" t="s">
        <v>91</v>
      </c>
      <c r="L3" s="12" t="s">
        <v>46</v>
      </c>
      <c r="M3" s="9" t="s">
        <v>91</v>
      </c>
      <c r="N3" s="9" t="s">
        <v>46</v>
      </c>
      <c r="O3" s="12" t="s">
        <v>91</v>
      </c>
      <c r="P3" s="12" t="s">
        <v>46</v>
      </c>
      <c r="Q3" s="9" t="s">
        <v>91</v>
      </c>
      <c r="R3" s="9" t="s">
        <v>46</v>
      </c>
      <c r="S3" s="12" t="s">
        <v>91</v>
      </c>
      <c r="T3" s="12" t="s">
        <v>46</v>
      </c>
      <c r="U3" s="9" t="s">
        <v>91</v>
      </c>
      <c r="V3" s="9" t="s">
        <v>46</v>
      </c>
      <c r="W3" s="12" t="s">
        <v>91</v>
      </c>
      <c r="X3" s="12" t="s">
        <v>46</v>
      </c>
    </row>
    <row r="4" spans="1:24" s="16" customFormat="1" ht="238.5" customHeight="1" x14ac:dyDescent="0.3">
      <c r="A4" s="77" t="s">
        <v>313</v>
      </c>
      <c r="B4" s="79" t="s">
        <v>314</v>
      </c>
      <c r="C4" s="82" t="s">
        <v>315</v>
      </c>
      <c r="D4" s="23" t="s">
        <v>316</v>
      </c>
      <c r="E4" s="25" t="s">
        <v>317</v>
      </c>
      <c r="F4" s="29">
        <v>820</v>
      </c>
      <c r="G4" s="29" t="s">
        <v>118</v>
      </c>
      <c r="H4" s="29" t="s">
        <v>318</v>
      </c>
      <c r="I4" s="26" t="s">
        <v>319</v>
      </c>
      <c r="J4" s="85" t="s">
        <v>320</v>
      </c>
      <c r="K4" s="29">
        <v>0</v>
      </c>
      <c r="L4" s="25" t="s">
        <v>321</v>
      </c>
      <c r="M4" s="29">
        <v>0</v>
      </c>
      <c r="N4" s="25" t="s">
        <v>322</v>
      </c>
      <c r="O4" s="29">
        <v>0</v>
      </c>
      <c r="P4" s="25" t="s">
        <v>321</v>
      </c>
      <c r="Q4" s="29">
        <v>0</v>
      </c>
      <c r="R4" s="25" t="s">
        <v>323</v>
      </c>
      <c r="S4" s="29">
        <v>0</v>
      </c>
      <c r="T4" s="25" t="s">
        <v>324</v>
      </c>
      <c r="U4" s="29">
        <v>0</v>
      </c>
      <c r="V4" s="25" t="s">
        <v>325</v>
      </c>
      <c r="W4" s="16">
        <f>U4+Q4</f>
        <v>0</v>
      </c>
    </row>
    <row r="5" spans="1:24" ht="43.2" x14ac:dyDescent="0.3">
      <c r="A5" s="77"/>
      <c r="B5" s="79"/>
      <c r="C5" s="82"/>
      <c r="D5" s="18" t="s">
        <v>326</v>
      </c>
      <c r="E5" s="25" t="s">
        <v>327</v>
      </c>
      <c r="F5" s="29">
        <v>1</v>
      </c>
      <c r="G5" s="29" t="s">
        <v>328</v>
      </c>
      <c r="H5" s="29" t="s">
        <v>329</v>
      </c>
      <c r="I5" s="26" t="s">
        <v>330</v>
      </c>
      <c r="J5" s="86"/>
      <c r="K5" s="29">
        <v>0</v>
      </c>
      <c r="L5" s="25" t="s">
        <v>331</v>
      </c>
      <c r="M5" s="29">
        <v>0</v>
      </c>
      <c r="N5" s="25" t="s">
        <v>331</v>
      </c>
      <c r="O5" s="29">
        <v>0</v>
      </c>
      <c r="P5" s="25" t="s">
        <v>331</v>
      </c>
      <c r="Q5" s="29">
        <v>0</v>
      </c>
      <c r="R5" s="25" t="s">
        <v>331</v>
      </c>
      <c r="S5" s="29">
        <v>0</v>
      </c>
      <c r="T5" s="25" t="s">
        <v>332</v>
      </c>
      <c r="U5" s="29">
        <v>0</v>
      </c>
      <c r="V5" s="25" t="s">
        <v>333</v>
      </c>
      <c r="W5" s="16">
        <f>U5+Q5</f>
        <v>0</v>
      </c>
    </row>
    <row r="6" spans="1:24" ht="42.6" customHeight="1" x14ac:dyDescent="0.3">
      <c r="A6" s="77"/>
      <c r="B6" s="79"/>
      <c r="C6" s="82"/>
      <c r="D6" s="18" t="s">
        <v>334</v>
      </c>
      <c r="E6" s="25" t="s">
        <v>335</v>
      </c>
      <c r="F6" s="29">
        <v>820</v>
      </c>
      <c r="G6" s="29" t="s">
        <v>118</v>
      </c>
      <c r="H6" s="29" t="s">
        <v>336</v>
      </c>
      <c r="I6" s="26" t="s">
        <v>337</v>
      </c>
      <c r="J6" s="86"/>
      <c r="K6" s="29">
        <v>0</v>
      </c>
      <c r="L6" s="25" t="s">
        <v>291</v>
      </c>
      <c r="M6" s="29">
        <v>0</v>
      </c>
      <c r="N6" s="25" t="s">
        <v>338</v>
      </c>
      <c r="O6" s="29">
        <v>0</v>
      </c>
      <c r="P6" s="25" t="s">
        <v>338</v>
      </c>
      <c r="Q6" s="29">
        <v>0</v>
      </c>
      <c r="R6" s="25" t="s">
        <v>338</v>
      </c>
      <c r="S6" s="29">
        <v>0</v>
      </c>
      <c r="T6" s="25" t="s">
        <v>332</v>
      </c>
      <c r="U6" s="29">
        <v>0</v>
      </c>
      <c r="V6" s="25" t="s">
        <v>339</v>
      </c>
      <c r="W6" s="16">
        <f>U6+Q6</f>
        <v>0</v>
      </c>
    </row>
    <row r="7" spans="1:24" ht="30.75" customHeight="1" x14ac:dyDescent="0.3">
      <c r="A7" s="84" t="s">
        <v>6</v>
      </c>
      <c r="B7" s="84"/>
      <c r="C7" s="84"/>
      <c r="D7" s="84"/>
      <c r="E7" s="84"/>
      <c r="F7" s="84"/>
      <c r="G7" s="84"/>
      <c r="H7" s="84"/>
      <c r="I7" s="84"/>
      <c r="K7" s="16"/>
      <c r="L7" s="16"/>
      <c r="M7" s="16"/>
      <c r="N7" s="16"/>
      <c r="O7" s="16"/>
      <c r="P7" s="16"/>
      <c r="Q7" s="16"/>
      <c r="R7" s="16"/>
      <c r="S7" s="16"/>
      <c r="T7" s="16"/>
      <c r="U7" s="16"/>
      <c r="V7" s="16"/>
    </row>
    <row r="8" spans="1:24" ht="30.75" customHeight="1" x14ac:dyDescent="0.3">
      <c r="A8" s="12"/>
      <c r="B8" s="12" t="s">
        <v>135</v>
      </c>
      <c r="C8" s="20"/>
      <c r="D8" s="12" t="s">
        <v>136</v>
      </c>
      <c r="E8" s="12" t="s">
        <v>46</v>
      </c>
      <c r="F8" s="12"/>
      <c r="G8" s="12"/>
      <c r="H8" s="12" t="s">
        <v>137</v>
      </c>
      <c r="I8" s="12" t="s">
        <v>138</v>
      </c>
    </row>
    <row r="9" spans="1:24" ht="43.2" x14ac:dyDescent="0.3">
      <c r="A9" s="77" t="s">
        <v>340</v>
      </c>
      <c r="B9" s="79" t="s">
        <v>341</v>
      </c>
      <c r="C9" s="82"/>
      <c r="D9" s="18" t="s">
        <v>342</v>
      </c>
      <c r="E9" s="80" t="s">
        <v>343</v>
      </c>
      <c r="F9" s="80"/>
      <c r="G9" s="80"/>
      <c r="H9" s="1" t="s">
        <v>143</v>
      </c>
      <c r="I9" s="1" t="s">
        <v>344</v>
      </c>
    </row>
    <row r="10" spans="1:24" ht="90.9" customHeight="1" x14ac:dyDescent="0.3">
      <c r="A10" s="77"/>
      <c r="B10" s="79"/>
      <c r="C10" s="82"/>
      <c r="D10" s="23" t="s">
        <v>345</v>
      </c>
      <c r="E10" s="80" t="s">
        <v>346</v>
      </c>
      <c r="F10" s="80"/>
      <c r="G10" s="80"/>
      <c r="H10" s="1" t="s">
        <v>143</v>
      </c>
      <c r="I10" s="1" t="s">
        <v>347</v>
      </c>
    </row>
    <row r="11" spans="1:24" ht="35.1" customHeight="1" x14ac:dyDescent="0.3">
      <c r="A11" s="77"/>
      <c r="B11" s="79"/>
      <c r="C11" s="82"/>
      <c r="D11" s="23" t="s">
        <v>348</v>
      </c>
      <c r="E11" s="80" t="s">
        <v>349</v>
      </c>
      <c r="F11" s="80"/>
      <c r="G11" s="80"/>
      <c r="H11" s="1" t="s">
        <v>214</v>
      </c>
      <c r="I11" s="25" t="s">
        <v>331</v>
      </c>
    </row>
  </sheetData>
  <mergeCells count="30">
    <mergeCell ref="W2:X2"/>
    <mergeCell ref="J4:J6"/>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9" priority="1" operator="containsText" text="Not Started">
      <formula>NOT(ISERROR(SEARCH("Not Started",H9)))</formula>
    </cfRule>
    <cfRule type="containsText" dxfId="18" priority="2" operator="containsText" text="In Progress">
      <formula>NOT(ISERROR(SEARCH("In Progress",H9)))</formula>
    </cfRule>
    <cfRule type="containsText" dxfId="17"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customXml/itemProps2.xml><?xml version="1.0" encoding="utf-8"?>
<ds:datastoreItem xmlns:ds="http://schemas.openxmlformats.org/officeDocument/2006/customXml" ds:itemID="{34C2D009-83FB-424B-A705-68FCC3618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479225-96f4-4ca3-92fe-b4c132762293"/>
    <ds:schemaRef ds:uri="cef04657-b68e-4c82-885b-766bbfd5b0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6E895C-CA89-447F-8A0E-EA0B6D133B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Key Updates</vt:lpstr>
      <vt:lpstr>Impact and Outcome</vt:lpstr>
      <vt:lpstr>Output 1</vt:lpstr>
      <vt:lpstr>Output 2</vt:lpstr>
      <vt:lpstr>Output 3</vt:lpstr>
      <vt:lpstr>Output 4</vt:lpstr>
      <vt:lpstr>Output 5</vt:lpstr>
      <vt:lpstr>Output 6</vt:lpstr>
      <vt:lpstr>Output 7</vt:lpstr>
      <vt:lpstr>Output 8</vt:lpstr>
      <vt:lpstr>Output 9</vt:lpstr>
      <vt:lpstr>Output 10</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2024-03-13T10:36:20Z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