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8"/>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Barclays/"/>
    </mc:Choice>
  </mc:AlternateContent>
  <xr:revisionPtr revIDLastSave="515" documentId="8_{18BDA5EA-829C-42C0-83CA-A6CF0D65B4BA}" xr6:coauthVersionLast="47" xr6:coauthVersionMax="47" xr10:uidLastSave="{3C3979AB-3D8A-44C4-9AE9-6532366B7942}"/>
  <bookViews>
    <workbookView xWindow="28680" yWindow="1545" windowWidth="29040" windowHeight="15840" tabRatio="825" firstSheet="7" activeTab="7"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Unplanned Outputs" sheetId="23" r:id="rId9"/>
    <sheet name="Analysis" sheetId="2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 i="9" l="1"/>
  <c r="W5" i="9" s="1"/>
  <c r="X6" i="9"/>
  <c r="X5" i="9"/>
  <c r="X4" i="9"/>
  <c r="W6" i="9"/>
  <c r="W4" i="9"/>
  <c r="AG5" i="21"/>
  <c r="AG6" i="21"/>
  <c r="AG7" i="21"/>
  <c r="AG8" i="21"/>
  <c r="AG9" i="21"/>
  <c r="AG10" i="21"/>
  <c r="AG11" i="21"/>
  <c r="AG12" i="21"/>
  <c r="AG13" i="21"/>
  <c r="AG14" i="21"/>
  <c r="AG15" i="21"/>
  <c r="AG16" i="21"/>
  <c r="AG17"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G46" i="21"/>
  <c r="AG47" i="21"/>
  <c r="AG48" i="21"/>
  <c r="AG49" i="21"/>
  <c r="AG50" i="21"/>
  <c r="AG51" i="21"/>
  <c r="AG52" i="21"/>
  <c r="AG53" i="21"/>
  <c r="AG54" i="21"/>
  <c r="AG55" i="21"/>
  <c r="AG56" i="21"/>
  <c r="AG57" i="21"/>
  <c r="AG58" i="21"/>
  <c r="AG59" i="21"/>
  <c r="AG60" i="21"/>
  <c r="AG61" i="21"/>
  <c r="AG62" i="21"/>
  <c r="AG63" i="21"/>
  <c r="AG64" i="21"/>
  <c r="AG65" i="21"/>
  <c r="AG66" i="21"/>
  <c r="AG67" i="21"/>
  <c r="AG68" i="21"/>
  <c r="AG69" i="21"/>
  <c r="AG70" i="21"/>
  <c r="AG71" i="21"/>
  <c r="AG72" i="21"/>
  <c r="AG73" i="21"/>
  <c r="AG74" i="21"/>
  <c r="AG75" i="21"/>
  <c r="AG76" i="21"/>
  <c r="AG77" i="21"/>
  <c r="AG78" i="21"/>
  <c r="AG79" i="21"/>
  <c r="AG80" i="21"/>
  <c r="AG4" i="21"/>
  <c r="Q5" i="9"/>
  <c r="O5" i="9"/>
  <c r="E13" i="1"/>
  <c r="E12" i="1"/>
  <c r="E11" i="1"/>
  <c r="E10" i="1"/>
  <c r="E9" i="1"/>
  <c r="J14" i="21"/>
  <c r="H14" i="21"/>
  <c r="K14" i="21"/>
  <c r="I14" i="21"/>
  <c r="F14" i="21"/>
  <c r="F13" i="21"/>
  <c r="X75" i="21"/>
  <c r="W75" i="21"/>
  <c r="V75" i="21"/>
  <c r="AA75" i="21" s="1"/>
  <c r="X74" i="21"/>
  <c r="W74" i="21"/>
  <c r="V74" i="21"/>
  <c r="X73" i="21"/>
  <c r="W73" i="21"/>
  <c r="V73" i="21"/>
  <c r="X72" i="21"/>
  <c r="W72" i="21"/>
  <c r="V72" i="21"/>
  <c r="K5" i="21"/>
  <c r="K6" i="21"/>
  <c r="K7" i="21"/>
  <c r="K8" i="21"/>
  <c r="K9" i="21"/>
  <c r="K10" i="21"/>
  <c r="K11" i="21"/>
  <c r="K12" i="21"/>
  <c r="K13" i="21"/>
  <c r="K15" i="21"/>
  <c r="K16" i="21"/>
  <c r="K17" i="21"/>
  <c r="K18" i="21"/>
  <c r="K19" i="21"/>
  <c r="K20" i="21"/>
  <c r="K4" i="21"/>
  <c r="J16" i="21"/>
  <c r="A3" i="9"/>
  <c r="B5" i="21" s="1"/>
  <c r="A3" i="10"/>
  <c r="B6" i="21" s="1"/>
  <c r="A3" i="11"/>
  <c r="B7" i="21" s="1"/>
  <c r="A3" i="12"/>
  <c r="B8" i="21" s="1"/>
  <c r="A3" i="8"/>
  <c r="B4"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AA74" i="21" l="1"/>
  <c r="L14" i="21"/>
  <c r="AA73"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N39" i="21"/>
  <c r="M39" i="21"/>
  <c r="N38" i="21"/>
  <c r="M38" i="21"/>
  <c r="N37" i="21"/>
  <c r="M37" i="21"/>
  <c r="N36" i="21"/>
  <c r="M36" i="21"/>
  <c r="N35" i="21"/>
  <c r="M35" i="21"/>
  <c r="N34" i="21"/>
  <c r="M34" i="21"/>
  <c r="N33" i="21"/>
  <c r="M33" i="21"/>
  <c r="N32" i="21"/>
  <c r="M32" i="21"/>
  <c r="N31" i="21"/>
  <c r="M31" i="21"/>
  <c r="N30" i="21"/>
  <c r="M30" i="21"/>
  <c r="N29" i="21"/>
  <c r="M29" i="21"/>
  <c r="N28" i="21"/>
  <c r="M28" i="21"/>
  <c r="N27" i="21"/>
  <c r="M27" i="21"/>
  <c r="N26" i="21"/>
  <c r="M26" i="21"/>
  <c r="N25" i="21"/>
  <c r="M25" i="21"/>
  <c r="N24" i="21"/>
  <c r="M24" i="21"/>
  <c r="N23" i="21"/>
  <c r="M23" i="21"/>
  <c r="N22" i="21"/>
  <c r="M22" i="21"/>
  <c r="N21" i="21"/>
  <c r="M21" i="21"/>
  <c r="N20" i="21"/>
  <c r="M20" i="21"/>
  <c r="N19" i="21"/>
  <c r="M19" i="21"/>
  <c r="J20" i="21"/>
  <c r="I20" i="21"/>
  <c r="H20" i="21"/>
  <c r="G20" i="21"/>
  <c r="N18" i="21"/>
  <c r="M18" i="21"/>
  <c r="J19" i="21"/>
  <c r="I19" i="21"/>
  <c r="H19" i="21"/>
  <c r="G19" i="21"/>
  <c r="N17" i="21"/>
  <c r="M17" i="21"/>
  <c r="J18" i="21"/>
  <c r="I18" i="21"/>
  <c r="H18" i="21"/>
  <c r="G18" i="21"/>
  <c r="N16" i="21"/>
  <c r="M16" i="21"/>
  <c r="J17" i="21"/>
  <c r="I17" i="21"/>
  <c r="H17" i="21"/>
  <c r="G17" i="21"/>
  <c r="N15" i="21"/>
  <c r="M15" i="21"/>
  <c r="I16" i="21"/>
  <c r="H16" i="21"/>
  <c r="G16" i="21"/>
  <c r="N14" i="21"/>
  <c r="M14" i="21"/>
  <c r="J15" i="21"/>
  <c r="I15" i="21"/>
  <c r="H15" i="21"/>
  <c r="G15"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20" i="21"/>
  <c r="F17" i="21"/>
  <c r="F10" i="21"/>
  <c r="F9" i="21"/>
  <c r="F19" i="21"/>
  <c r="F18" i="21"/>
  <c r="F16" i="21"/>
  <c r="F15" i="21"/>
  <c r="F12" i="21"/>
  <c r="F11" i="21"/>
  <c r="E18" i="21"/>
  <c r="E15" i="21"/>
  <c r="E11" i="21"/>
  <c r="F8" i="21"/>
  <c r="E8" i="21"/>
  <c r="C8" i="21"/>
  <c r="C7" i="21"/>
  <c r="C6" i="21"/>
  <c r="C5" i="21"/>
  <c r="C4" i="21"/>
  <c r="E4" i="21"/>
  <c r="F5" i="21"/>
  <c r="F6" i="21"/>
  <c r="F7" i="21"/>
  <c r="F4" i="21"/>
  <c r="AF52" i="21"/>
  <c r="AF48" i="21"/>
  <c r="AF10" i="21"/>
  <c r="AF32" i="21"/>
  <c r="AF15" i="21"/>
  <c r="AF23" i="21"/>
  <c r="AF70" i="21"/>
  <c r="AF69" i="21"/>
  <c r="AF58" i="21"/>
  <c r="AF25" i="21"/>
  <c r="AF26" i="21"/>
  <c r="AF41" i="21"/>
  <c r="AF9" i="21"/>
  <c r="AF17" i="21"/>
  <c r="AF77" i="21"/>
  <c r="AF44" i="21"/>
  <c r="AF33" i="21"/>
  <c r="AF61" i="21"/>
  <c r="AF50" i="21"/>
  <c r="AF79" i="21"/>
  <c r="AF13" i="21"/>
  <c r="AF74" i="21"/>
  <c r="AF62" i="21"/>
  <c r="AF55" i="21"/>
  <c r="AF78" i="21"/>
  <c r="AF36" i="21"/>
  <c r="AF60" i="21"/>
  <c r="AF20" i="21"/>
  <c r="AF67" i="21"/>
  <c r="AF34" i="21"/>
  <c r="AF31" i="21"/>
  <c r="AF49" i="21"/>
  <c r="AF22" i="21"/>
  <c r="AF47" i="21"/>
  <c r="AF6" i="21"/>
  <c r="AF63" i="21"/>
  <c r="AF39" i="21"/>
  <c r="AF80" i="21"/>
  <c r="AF30" i="21"/>
  <c r="AF4" i="21"/>
  <c r="AF37" i="21"/>
  <c r="AF8" i="21"/>
  <c r="AF43" i="21"/>
  <c r="AF76" i="21"/>
  <c r="AF46" i="21"/>
  <c r="AF66" i="21"/>
  <c r="AF45" i="21"/>
  <c r="AF65" i="21"/>
  <c r="AF71" i="21"/>
  <c r="AF73" i="21"/>
  <c r="AF68" i="21"/>
  <c r="AF21" i="21"/>
  <c r="AF42" i="21"/>
  <c r="AF11" i="21"/>
  <c r="AF28" i="21"/>
  <c r="AF18" i="21"/>
  <c r="AF16" i="21"/>
  <c r="AF64" i="21"/>
  <c r="AF72" i="21"/>
  <c r="AF38" i="21"/>
  <c r="AF59" i="21"/>
  <c r="AF75" i="21"/>
  <c r="AF29" i="21"/>
  <c r="AF27" i="21"/>
  <c r="AF5" i="21"/>
  <c r="AF14" i="21"/>
  <c r="AF56" i="21"/>
  <c r="AF7" i="21"/>
  <c r="AF24" i="21"/>
  <c r="AF54" i="21"/>
  <c r="AF19" i="21"/>
  <c r="AF57" i="21"/>
  <c r="AF53" i="21"/>
  <c r="AF35" i="21"/>
  <c r="AF12" i="21"/>
  <c r="AF51" i="21"/>
  <c r="AF40" i="21"/>
  <c r="AE66" i="21" l="1"/>
  <c r="AE57" i="21"/>
  <c r="AE68" i="21"/>
  <c r="AE10" i="21"/>
  <c r="AE52" i="21"/>
  <c r="AE47" i="21"/>
  <c r="AE26" i="21"/>
  <c r="AE78" i="21"/>
  <c r="AE64" i="21"/>
  <c r="AE34" i="21"/>
  <c r="AE20" i="21"/>
  <c r="AE31" i="21"/>
  <c r="AE60" i="21"/>
  <c r="AE55" i="21"/>
  <c r="AE58" i="21"/>
  <c r="AE12" i="21"/>
  <c r="AE32" i="21"/>
  <c r="AE72" i="21"/>
  <c r="AE75" i="21"/>
  <c r="AE7" i="21"/>
  <c r="AE11" i="21"/>
  <c r="AE24" i="21"/>
  <c r="AE40" i="21"/>
  <c r="AE5" i="21"/>
  <c r="AE80" i="21"/>
  <c r="AE67" i="21"/>
  <c r="AE59" i="21"/>
  <c r="AE54" i="21"/>
  <c r="AE44" i="21"/>
  <c r="AE73" i="21"/>
  <c r="AE70" i="21"/>
  <c r="AE23" i="21"/>
  <c r="AE36" i="21"/>
  <c r="AE56" i="21"/>
  <c r="AE33" i="21"/>
  <c r="AE22" i="21"/>
  <c r="AE62" i="21"/>
  <c r="AE15" i="21"/>
  <c r="AE43" i="21"/>
  <c r="AE71" i="21"/>
  <c r="AE39" i="21"/>
  <c r="AE37" i="21"/>
  <c r="AE14" i="21"/>
  <c r="AE65" i="21"/>
  <c r="AE69" i="21"/>
  <c r="AE6" i="21"/>
  <c r="AE46" i="21"/>
  <c r="AE35" i="21"/>
  <c r="AE19" i="21"/>
  <c r="AE27" i="21"/>
  <c r="AE42" i="21"/>
  <c r="AE21" i="21"/>
  <c r="AE61" i="21"/>
  <c r="AE74" i="21"/>
  <c r="AE51" i="21"/>
  <c r="AE38" i="21"/>
  <c r="AE79" i="21"/>
  <c r="AE77" i="21"/>
  <c r="AE13" i="21"/>
  <c r="AE50" i="21"/>
  <c r="AE48" i="21"/>
  <c r="AE8" i="21"/>
  <c r="AE28" i="21"/>
  <c r="AE49" i="21"/>
  <c r="AE30" i="21"/>
  <c r="AE29" i="21"/>
  <c r="AE9" i="21"/>
  <c r="AE25" i="21"/>
  <c r="AE18" i="21"/>
  <c r="AE45" i="21"/>
  <c r="AE4" i="21"/>
  <c r="AE76" i="21"/>
  <c r="AE16" i="21"/>
  <c r="AE41" i="21"/>
  <c r="AE63" i="21"/>
  <c r="AE17" i="21"/>
  <c r="AE53" i="21"/>
  <c r="L13" i="21"/>
  <c r="O13" i="21" s="1"/>
  <c r="O33" i="21"/>
  <c r="O23" i="21"/>
  <c r="O27" i="21"/>
  <c r="O31" i="21"/>
  <c r="L20" i="21"/>
  <c r="O19" i="21" s="1"/>
  <c r="O39" i="21"/>
  <c r="O35" i="21"/>
  <c r="O37" i="21"/>
  <c r="O21" i="21"/>
  <c r="L17" i="21"/>
  <c r="O16" i="21" s="1"/>
  <c r="O32" i="21"/>
  <c r="O36" i="21"/>
  <c r="O40" i="21"/>
  <c r="L15" i="21"/>
  <c r="O14" i="21" s="1"/>
  <c r="O22" i="21"/>
  <c r="O34" i="21"/>
  <c r="O38" i="21"/>
  <c r="L10" i="21"/>
  <c r="O10" i="21" s="1"/>
  <c r="L7" i="21"/>
  <c r="O7" i="21" s="1"/>
  <c r="O28" i="21"/>
  <c r="L11" i="21"/>
  <c r="O11" i="21" s="1"/>
  <c r="L5" i="21"/>
  <c r="O5" i="21" s="1"/>
  <c r="L19" i="21"/>
  <c r="O18" i="21" s="1"/>
  <c r="O26" i="21"/>
  <c r="O30" i="21"/>
  <c r="L12" i="21"/>
  <c r="O12" i="21" s="1"/>
  <c r="L18" i="21"/>
  <c r="O17" i="21" s="1"/>
  <c r="O29" i="21"/>
  <c r="O25" i="21"/>
  <c r="O24" i="21"/>
  <c r="O20" i="21"/>
  <c r="L16" i="21"/>
  <c r="O15" i="21" s="1"/>
  <c r="L8" i="21"/>
  <c r="O8" i="21" s="1"/>
  <c r="L9" i="21"/>
  <c r="O9" i="21" s="1"/>
  <c r="L4" i="21"/>
  <c r="O4" i="21" s="1"/>
  <c r="L6" i="21"/>
  <c r="T33" i="21"/>
  <c r="T9" i="21"/>
  <c r="AC24" i="21"/>
  <c r="AC33" i="21"/>
  <c r="S49" i="21"/>
  <c r="R57" i="21"/>
  <c r="R15" i="21"/>
  <c r="T77" i="21"/>
  <c r="S9" i="21"/>
  <c r="R30" i="21"/>
  <c r="R35" i="21"/>
  <c r="S22" i="21"/>
  <c r="S19" i="21"/>
  <c r="T29" i="21"/>
  <c r="S8" i="21"/>
  <c r="S59" i="21"/>
  <c r="R73" i="21"/>
  <c r="R4" i="21"/>
  <c r="R29" i="21"/>
  <c r="AC80" i="21"/>
  <c r="S51" i="21"/>
  <c r="T68" i="21"/>
  <c r="R14" i="21"/>
  <c r="S20" i="21"/>
  <c r="S50" i="21"/>
  <c r="T39" i="21"/>
  <c r="T69" i="21"/>
  <c r="T71" i="21"/>
  <c r="S76" i="21"/>
  <c r="AC74" i="21"/>
  <c r="AC37" i="21"/>
  <c r="R10" i="21"/>
  <c r="AC50" i="21"/>
  <c r="S73" i="21"/>
  <c r="T61" i="21"/>
  <c r="R41" i="21"/>
  <c r="AC43" i="21"/>
  <c r="R12" i="21"/>
  <c r="S68" i="21"/>
  <c r="AC5" i="21"/>
  <c r="S4" i="21"/>
  <c r="AC20" i="21"/>
  <c r="R59" i="21"/>
  <c r="S27" i="21"/>
  <c r="R25" i="21"/>
  <c r="AC63" i="21"/>
  <c r="AC28" i="21"/>
  <c r="AC8" i="21"/>
  <c r="AC77" i="21"/>
  <c r="AC72" i="21"/>
  <c r="T66" i="21"/>
  <c r="AC45" i="21"/>
  <c r="AC78" i="21"/>
  <c r="AC44" i="21"/>
  <c r="AC59" i="21"/>
  <c r="AC42" i="21"/>
  <c r="R8" i="21"/>
  <c r="S41" i="21"/>
  <c r="S34" i="21"/>
  <c r="T52" i="21"/>
  <c r="T80" i="21"/>
  <c r="S78" i="21"/>
  <c r="S52" i="21"/>
  <c r="S37" i="21"/>
  <c r="T42" i="21"/>
  <c r="R20" i="21"/>
  <c r="R44" i="21"/>
  <c r="R27" i="21"/>
  <c r="S7" i="21"/>
  <c r="S62" i="21"/>
  <c r="S69" i="21"/>
  <c r="AC48" i="21"/>
  <c r="AC71" i="21"/>
  <c r="T64" i="21"/>
  <c r="AC6" i="21"/>
  <c r="T7" i="21"/>
  <c r="T73" i="21"/>
  <c r="S80" i="21"/>
  <c r="R64" i="21"/>
  <c r="S32" i="21"/>
  <c r="AC40" i="21"/>
  <c r="T10" i="21"/>
  <c r="S66" i="21"/>
  <c r="S67" i="21"/>
  <c r="S5" i="21"/>
  <c r="AC67" i="21"/>
  <c r="AC25" i="21"/>
  <c r="R55" i="21"/>
  <c r="AC60" i="21"/>
  <c r="T53" i="21"/>
  <c r="S45" i="21"/>
  <c r="R49" i="21"/>
  <c r="AC12" i="21"/>
  <c r="T56" i="21"/>
  <c r="S48" i="21"/>
  <c r="R68" i="21"/>
  <c r="R48" i="21"/>
  <c r="T50" i="21"/>
  <c r="R74" i="21"/>
  <c r="T63" i="21"/>
  <c r="S21" i="21"/>
  <c r="R37" i="21"/>
  <c r="T21" i="21"/>
  <c r="R71" i="21"/>
  <c r="R6" i="21"/>
  <c r="S25" i="21"/>
  <c r="R18" i="21"/>
  <c r="S60" i="21"/>
  <c r="S13" i="21"/>
  <c r="T51" i="21"/>
  <c r="S72" i="21"/>
  <c r="S36" i="21"/>
  <c r="T8" i="21"/>
  <c r="AC38" i="21"/>
  <c r="AC4" i="21"/>
  <c r="AC58" i="21"/>
  <c r="T35" i="21"/>
  <c r="S29" i="21"/>
  <c r="AC30" i="21"/>
  <c r="AC79" i="21"/>
  <c r="T5" i="21"/>
  <c r="T54" i="21"/>
  <c r="S26" i="21"/>
  <c r="AC19" i="21"/>
  <c r="S79" i="21"/>
  <c r="S16" i="21"/>
  <c r="S39" i="21"/>
  <c r="R5" i="21"/>
  <c r="R17" i="21"/>
  <c r="T36" i="21"/>
  <c r="T26" i="21"/>
  <c r="AC18" i="21"/>
  <c r="AC75" i="21"/>
  <c r="AC34" i="21"/>
  <c r="T19" i="21"/>
  <c r="S17" i="21"/>
  <c r="R62" i="21"/>
  <c r="R13" i="21"/>
  <c r="T4" i="21"/>
  <c r="T34" i="21"/>
  <c r="R28" i="21"/>
  <c r="AC41" i="21"/>
  <c r="R19" i="21"/>
  <c r="T28" i="21"/>
  <c r="S71" i="21"/>
  <c r="R77" i="21"/>
  <c r="S63" i="21"/>
  <c r="AC7" i="21"/>
  <c r="S57" i="21"/>
  <c r="S6" i="21"/>
  <c r="R47" i="21"/>
  <c r="R63" i="21"/>
  <c r="AC31" i="21"/>
  <c r="S58" i="21"/>
  <c r="R31" i="21"/>
  <c r="T38" i="21"/>
  <c r="T41" i="21"/>
  <c r="T16" i="21"/>
  <c r="T55" i="21"/>
  <c r="S77" i="21"/>
  <c r="S74" i="21"/>
  <c r="T40" i="21"/>
  <c r="R9" i="21"/>
  <c r="R79" i="21"/>
  <c r="AC35" i="21"/>
  <c r="T74" i="21"/>
  <c r="S11" i="21"/>
  <c r="R23" i="21"/>
  <c r="R66" i="21"/>
  <c r="T60" i="21"/>
  <c r="R50" i="21"/>
  <c r="AC66" i="21"/>
  <c r="T25" i="21"/>
  <c r="R72" i="21"/>
  <c r="R46" i="21"/>
  <c r="T76" i="21"/>
  <c r="R60" i="21"/>
  <c r="R75" i="21"/>
  <c r="S24" i="21"/>
  <c r="AC15" i="21"/>
  <c r="T78" i="21"/>
  <c r="AC55" i="21"/>
  <c r="R45" i="21"/>
  <c r="S30" i="21"/>
  <c r="AC29" i="21"/>
  <c r="T44" i="21"/>
  <c r="S61" i="21"/>
  <c r="R42" i="21"/>
  <c r="S38" i="21"/>
  <c r="R76" i="21"/>
  <c r="AC13" i="21"/>
  <c r="T75" i="21"/>
  <c r="S46" i="21"/>
  <c r="S40" i="21"/>
  <c r="T18" i="21"/>
  <c r="R70" i="21"/>
  <c r="AC64" i="21"/>
  <c r="AC62" i="21"/>
  <c r="AC52" i="21"/>
  <c r="S43" i="21"/>
  <c r="R32" i="21"/>
  <c r="AC51" i="21"/>
  <c r="T48" i="21"/>
  <c r="AC76" i="21"/>
  <c r="S14" i="21"/>
  <c r="AC27" i="21"/>
  <c r="S64" i="21"/>
  <c r="AC65" i="21"/>
  <c r="R40" i="21"/>
  <c r="S10" i="21"/>
  <c r="R38" i="21"/>
  <c r="R39" i="21"/>
  <c r="T70" i="21"/>
  <c r="AC57" i="21"/>
  <c r="T49" i="21"/>
  <c r="R21" i="21"/>
  <c r="AC17" i="21"/>
  <c r="S28" i="21"/>
  <c r="R33" i="21"/>
  <c r="AC9" i="21"/>
  <c r="AC14" i="21"/>
  <c r="S31" i="21"/>
  <c r="T27" i="21"/>
  <c r="R22" i="21"/>
  <c r="T46" i="21"/>
  <c r="R7" i="21"/>
  <c r="S12" i="21"/>
  <c r="R36" i="21"/>
  <c r="R26" i="21"/>
  <c r="T65" i="21"/>
  <c r="R67" i="21"/>
  <c r="T6" i="21"/>
  <c r="AC23" i="21"/>
  <c r="S33" i="21"/>
  <c r="R58" i="21"/>
  <c r="S23" i="21"/>
  <c r="AC69" i="21"/>
  <c r="R61" i="21"/>
  <c r="R78" i="21"/>
  <c r="R54" i="21"/>
  <c r="T17" i="21"/>
  <c r="AC22" i="21"/>
  <c r="AC53" i="21"/>
  <c r="AC70" i="21"/>
  <c r="T79" i="21"/>
  <c r="R69" i="21"/>
  <c r="AC32" i="21"/>
  <c r="T47" i="21"/>
  <c r="T58" i="21"/>
  <c r="AC56" i="21"/>
  <c r="T67" i="21"/>
  <c r="R11" i="21"/>
  <c r="AC73" i="21"/>
  <c r="T72" i="21"/>
  <c r="R52" i="21"/>
  <c r="T62" i="21"/>
  <c r="S18" i="21"/>
  <c r="R53" i="21"/>
  <c r="AC54" i="21"/>
  <c r="T37" i="21"/>
  <c r="T45" i="21"/>
  <c r="S56" i="21"/>
  <c r="T13" i="21"/>
  <c r="AC68" i="21"/>
  <c r="T24" i="21"/>
  <c r="AC49" i="21"/>
  <c r="T30" i="21"/>
  <c r="R80" i="21"/>
  <c r="AC39" i="21"/>
  <c r="T23" i="21"/>
  <c r="T14" i="21"/>
  <c r="R51" i="21"/>
  <c r="AC26" i="21"/>
  <c r="S54" i="21"/>
  <c r="T31" i="21"/>
  <c r="T15" i="21"/>
  <c r="S55" i="21"/>
  <c r="T22" i="21"/>
  <c r="S47" i="21"/>
  <c r="R34" i="21"/>
  <c r="AC21" i="21"/>
  <c r="T11" i="21"/>
  <c r="S70" i="21"/>
  <c r="S35" i="21"/>
  <c r="R65" i="21"/>
  <c r="AC61" i="21"/>
  <c r="S42" i="21"/>
  <c r="T43" i="21"/>
  <c r="AC36" i="21"/>
  <c r="S44" i="21"/>
  <c r="AC46" i="21"/>
  <c r="S65" i="21"/>
  <c r="S15" i="21"/>
  <c r="T32" i="21"/>
  <c r="AC47" i="21"/>
  <c r="R56" i="21"/>
  <c r="AC11" i="21"/>
  <c r="R24" i="21"/>
  <c r="T20" i="21"/>
  <c r="R16" i="21"/>
  <c r="S75" i="21"/>
  <c r="R43" i="21"/>
  <c r="AC16" i="21"/>
  <c r="T59" i="21"/>
  <c r="T57" i="21"/>
  <c r="S53" i="21"/>
  <c r="AC10" i="21"/>
  <c r="T12" i="21"/>
  <c r="Z73" i="21" l="1"/>
  <c r="AB73" i="21" s="1"/>
  <c r="Z72" i="21"/>
  <c r="AB72" i="21" s="1"/>
  <c r="Z74" i="21"/>
  <c r="AB74" i="21" s="1"/>
  <c r="Z75" i="21"/>
  <c r="AB75" i="21" s="1"/>
  <c r="Z54" i="2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tc={5BB3E022-96DF-4D8A-BD24-3992AE71E8B0}</author>
  </authors>
  <commentList>
    <comment ref="V4" authorId="0" shapeId="0" xr:uid="{5BB3E022-96DF-4D8A-BD24-3992AE71E8B0}">
      <text>
        <t>[Threaded comment]
Your version of Excel allows you to read this threaded comment; however, any edits to it will get removed if the file is opened in a newer version of Excel. Learn more: https://go.microsoft.com/fwlink/?linkid=870924
Comment:
    Not sure how to quantify the recommendations - there will be multiple recommendations in each consultation response - but maybe just say 3 to reflect the number of FMPs responded to?
Reply:
    Thanks Sam - yes I'd say probably 3, as they form 3 consultation responses.  Have put in 3 next to this cell.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tc={002ABB17-947D-4518-AE55-5F901E91C9AC}</author>
    <author>tc={C43BA077-37BA-4DA1-BDBF-537093DAFB7C}</author>
    <author>tc={DB9E97F0-2739-49BA-8C2C-B797BC087F68}</author>
  </authors>
  <commentList>
    <comment ref="R4" authorId="0" shapeId="0" xr:uid="{002ABB17-947D-4518-AE55-5F901E91C9AC}">
      <text>
        <t>[Threaded comment]
Your version of Excel allows you to read this threaded comment; however, any edits to it will get removed if the file is opened in a newer version of Excel. Learn more: https://go.microsoft.com/fwlink/?linkid=870924
Comment:
    @Sam Fanshawe I've put Nov 21 in here to match the symposium as I have half a memory it was released then, is that right?
Reply:
    Yes Nov 21 is correct</t>
      </text>
    </comment>
    <comment ref="R5" authorId="1" shapeId="0" xr:uid="{C43BA077-37BA-4DA1-BDBF-537093DAFB7C}">
      <text>
        <t>[Threaded comment]
Your version of Excel allows you to read this threaded comment; however, any edits to it will get removed if the file is opened in a newer version of Excel. Learn more: https://go.microsoft.com/fwlink/?linkid=870924
Comment:
    @Sam Fanshawe - do you have a link to this?  I can check whether there's any other views since then</t>
      </text>
    </comment>
    <comment ref="V5" authorId="2" shapeId="0" xr:uid="{DB9E97F0-2739-49BA-8C2C-B797BC087F68}">
      <text>
        <t>[Threaded comment]
Your version of Excel allows you to read this threaded comment; however, any edits to it will get removed if the file is opened in a newer version of Excel. Learn more: https://go.microsoft.com/fwlink/?linkid=870924
Comment:
    @Sam Fanshawe is this the total views?  Or additional since last year?
Reply:
    Changed to show only additional views - total noted in the description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tc={C4F13656-1053-413E-8A22-CA45CE7EB01A}</author>
    <author>tc={CCC4B73D-E469-4FED-BB96-6F0A1B704F7E}</author>
  </authors>
  <commentList>
    <comment ref="R4" authorId="0" shapeId="0" xr:uid="{C4F13656-1053-413E-8A22-CA45CE7EB01A}">
      <text>
        <t>[Threaded comment]
Your version of Excel allows you to read this threaded comment; however, any edits to it will get removed if the file is opened in a newer version of Excel. Learn more: https://go.microsoft.com/fwlink/?linkid=870924
Comment:
    @Sam Fanshawe do you know when the cuttlefish consultation response was provided?  Also - I'm going to assume the Crab and Lobster one is Jan 22 and include it in this round of reporting - please shout if you think this isn't the right approach!</t>
      </text>
    </comment>
    <comment ref="V5" authorId="1" shapeId="0" xr:uid="{CCC4B73D-E469-4FED-BB96-6F0A1B704F7E}">
      <text>
        <t>[Threaded comment]
Your version of Excel allows you to read this threaded comment; however, any edits to it will get removed if the file is opened in a newer version of Excel. Learn more: https://go.microsoft.com/fwlink/?linkid=870924
Comment:
    @Sam Fanshawe yay!  This is amazing ☺️ Do you know what month they got factored into the FMPs in?  Also do you know how many FMPs this influenced?
Reply:
    FMPs were published in December 2023 and there are two shellfish FMPs - Crab and Lobster and Whelk</t>
      </text>
    </comment>
  </commentList>
</comments>
</file>

<file path=xl/sharedStrings.xml><?xml version="1.0" encoding="utf-8"?>
<sst xmlns="http://schemas.openxmlformats.org/spreadsheetml/2006/main" count="525" uniqueCount="281">
  <si>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</si>
  <si>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</si>
  <si>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</si>
  <si>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</si>
  <si>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</si>
  <si>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</si>
  <si>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</si>
  <si>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</si>
  <si>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Cuttlefish Symposium</t>
  </si>
  <si>
    <t>Whelk Symposium</t>
  </si>
  <si>
    <t>Cuttlefish Symposium Proceedings Published</t>
  </si>
  <si>
    <t>Crab and Lobster Symposium</t>
  </si>
  <si>
    <t>Whelk Symposium Proceedings Published</t>
  </si>
  <si>
    <t>MRAG SARF fisheries trends graphics</t>
  </si>
  <si>
    <t>Crab and Lobster Symposium Proceedings published</t>
  </si>
  <si>
    <t>Barclays funding ends</t>
  </si>
  <si>
    <t xml:space="preserve">Fisheries Management Plan consultations </t>
  </si>
  <si>
    <t>Fisheries Management Plan consultations - deadline 1 October</t>
  </si>
  <si>
    <t>SARF Species Fisheries Factsheets published</t>
  </si>
  <si>
    <t>Impact</t>
  </si>
  <si>
    <t>Ensure that species are better protected before fisheries collapse, helping to preserve the livelihoods of low-impact fishermen.</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</si>
  <si>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</si>
  <si>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</si>
  <si>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</si>
  <si>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</si>
  <si>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</si>
  <si>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</si>
  <si>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</si>
  <si>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</si>
  <si>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</si>
  <si>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</si>
  <si>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</si>
  <si>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</si>
  <si>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Evidence for new fisheries management are established for four at-risk species, shaped by small-scale fishermen. Improve public awareness and understanding around at-risk fish species.</t>
  </si>
  <si>
    <t>OC.0.1</t>
  </si>
  <si>
    <t>Management measures that consider closed seasons, minimum landing sizes, minimum mesh sizes and/or other principles are established for [X number of] at-risk species</t>
  </si>
  <si>
    <t>1, 2</t>
  </si>
  <si>
    <t>3.2.2, 3.4.1, 4.3.1</t>
  </si>
  <si>
    <t>3.2, 3.4, 4.3</t>
  </si>
  <si>
    <t>OC.0.2</t>
  </si>
  <si>
    <t>Management measures are supported and shaped by [X number of] local fishermen</t>
  </si>
  <si>
    <t>3, 5</t>
  </si>
  <si>
    <t>3.2.2, 3.4.1, 4.2.1, 4.2.2</t>
  </si>
  <si>
    <t>3.2, 3.4, 4.2</t>
  </si>
  <si>
    <t>OC.0.3</t>
  </si>
  <si>
    <t>Public awareness and understanding of at-risk fish species is increased [number of individuals reached, engagement across media platforms etc...]</t>
  </si>
  <si>
    <t>4.2.1, 4.2.2</t>
  </si>
  <si>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</si>
  <si>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</si>
  <si>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</si>
  <si>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</si>
  <si>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</si>
  <si>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</si>
  <si>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</si>
  <si>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</si>
  <si>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</si>
  <si>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</si>
  <si>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</si>
  <si>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</si>
  <si>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</si>
  <si>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2022–Project end)</t>
  </si>
  <si>
    <t>Progress achieved in Y3 (July 2022–Project end)</t>
  </si>
  <si>
    <t>Progress achieved 2022 (for Appin to do)</t>
  </si>
  <si>
    <t>Value</t>
  </si>
  <si>
    <t>Output 1</t>
  </si>
  <si>
    <t>O.1</t>
  </si>
  <si>
    <t>Identification of four species in need of management interventions.</t>
  </si>
  <si>
    <t>O.1.1</t>
  </si>
  <si>
    <t>Research completed on at-risk species [number of reports/analyses/amount of evidence produced to support conservation intervention]</t>
  </si>
  <si>
    <t>Pieces of evidence</t>
  </si>
  <si>
    <t>3.4.1</t>
  </si>
  <si>
    <t>Completed internal review of all four species (completed Sept 2021)</t>
  </si>
  <si>
    <t>Internal review prior to Y2</t>
  </si>
  <si>
    <t>None - output completed in 2021</t>
  </si>
  <si>
    <t>O.1.2</t>
  </si>
  <si>
    <t>Number of engaged stakeholders</t>
  </si>
  <si>
    <t>3.2.2</t>
  </si>
  <si>
    <t>O.1.3</t>
  </si>
  <si>
    <t>No. partnerships</t>
  </si>
  <si>
    <t>4.3.1</t>
  </si>
  <si>
    <t>Activity Code</t>
  </si>
  <si>
    <t>Indicator Code</t>
  </si>
  <si>
    <t>Status</t>
  </si>
  <si>
    <t>Notes</t>
  </si>
  <si>
    <t>Output 1 Activities</t>
  </si>
  <si>
    <t>A.1</t>
  </si>
  <si>
    <t>A.1.1</t>
  </si>
  <si>
    <t>A.1.2</t>
  </si>
  <si>
    <t>A.1.3</t>
  </si>
  <si>
    <t>A.1.4</t>
  </si>
  <si>
    <t>A.1.5</t>
  </si>
  <si>
    <t>A.1.6</t>
  </si>
  <si>
    <t>"1"</t>
  </si>
  <si>
    <t>Output 2</t>
  </si>
  <si>
    <t>O.2</t>
  </si>
  <si>
    <t>Stakeholder engagement events held to discuss the current status of stock and fisheries and inform appropriate management measures.</t>
  </si>
  <si>
    <t>O.2.1</t>
  </si>
  <si>
    <t>Symposia held on identified species (number of events)</t>
  </si>
  <si>
    <t>Events held</t>
  </si>
  <si>
    <t>4.2.2</t>
  </si>
  <si>
    <t>Cuttlefish Symposium (Nov 2021) and Whelk Symposium (June 2022)</t>
  </si>
  <si>
    <t>Crab and Lobster Symposium (Nov 2022)</t>
  </si>
  <si>
    <t>O.2.2</t>
  </si>
  <si>
    <t>Symposia reach</t>
  </si>
  <si>
    <t>Attendees</t>
  </si>
  <si>
    <t>4.2.1</t>
  </si>
  <si>
    <t>Cuttle: 120 attended symposium, recording viewed 216
Whelk: 57 attended</t>
  </si>
  <si>
    <t>200 Registrations for Crab and Lobster Symposium  176 Whelk Symposium recording viewed</t>
  </si>
  <si>
    <t>429 registered for Crab and Lobster Symposium / 150 attended  + 360 views of Crab and Lobster Symposium recording (as at 28/06/2023)                    272 Whelk Symposium recording views (as at 28/06/2023)</t>
  </si>
  <si>
    <t>O.2.3</t>
  </si>
  <si>
    <t xml:space="preserve">[X number of key stakeholders] are engaged with the project </t>
  </si>
  <si>
    <t>Stakeholders reached</t>
  </si>
  <si>
    <t>Not possible because of Covid (schedule pre Y2)</t>
  </si>
  <si>
    <t>Cuttle: 13 speakers at Symposium  Whelk: 12 speakers at Symposium</t>
  </si>
  <si>
    <t>30 Speakers at Crab and Lobster Symposium</t>
  </si>
  <si>
    <t>Speakers at Crab and Lobster Symposium (Nov 22)</t>
  </si>
  <si>
    <t>O.2.4</t>
  </si>
  <si>
    <t>Symposia reports published</t>
  </si>
  <si>
    <t>Pieces of new evidence</t>
  </si>
  <si>
    <t>Cuttlefish Symposium Proceedings (June 2022) 
Whelk Symposium Proceedings published (Feb 2023)
Crab and Lobster Symposium Proceedings published (Sept 2023)</t>
  </si>
  <si>
    <t>Output 2 Activities</t>
  </si>
  <si>
    <t>A.2</t>
  </si>
  <si>
    <t>A.2.1</t>
  </si>
  <si>
    <t>A.2.2</t>
  </si>
  <si>
    <t>Output 3</t>
  </si>
  <si>
    <t>O.3</t>
  </si>
  <si>
    <t>Recommendations for species management submitted to Defra and fisheries management authorities.</t>
  </si>
  <si>
    <t>O.3.1</t>
  </si>
  <si>
    <t>Number of recommendations made to Defra / IFCAs</t>
  </si>
  <si>
    <t>NA</t>
  </si>
  <si>
    <t>NA - progress</t>
  </si>
  <si>
    <t>Still bringing together findings.  Going to be submitted to draft FMPs in public consultation spring 2023.</t>
  </si>
  <si>
    <t>Recommendations to be submitted to Fisheries Management Plans for Whelk, Crab and Lobster and Channel NQS in Spring / Summer 2023</t>
  </si>
  <si>
    <t>Response and recommendations submitted to the government consultation on Whelk, Crab and Lobster, Cuttlefish Fisheries Management Plans in October 2023</t>
  </si>
  <si>
    <t>O.3.2</t>
  </si>
  <si>
    <t>[X number of] meetings/partnerships with [X number of] regulators and scientists</t>
  </si>
  <si>
    <t>Participation and input on FMP meetings and groups</t>
  </si>
  <si>
    <t>Attendance and input to FMP meetings for Crab &amp; Lobster / Whelk and Channel NQS</t>
  </si>
  <si>
    <t>Output 3 Activities</t>
  </si>
  <si>
    <t>A.3</t>
  </si>
  <si>
    <t>A.3.1</t>
  </si>
  <si>
    <t>A.3.2</t>
  </si>
  <si>
    <t>A.3.3</t>
  </si>
  <si>
    <t>A.3.4</t>
  </si>
  <si>
    <t>A.3.5</t>
  </si>
  <si>
    <t>A.3.6</t>
  </si>
  <si>
    <t>Output 4</t>
  </si>
  <si>
    <t>O.4</t>
  </si>
  <si>
    <t>Media, social media and film outputs to bring species at risk to life and raise support for the protection of them, their habitats and the people who depend on them.</t>
  </si>
  <si>
    <t>O.4.1</t>
  </si>
  <si>
    <t xml:space="preserve">Number of outreach tools or activities delivered   </t>
  </si>
  <si>
    <t>Outreach tools/activities</t>
  </si>
  <si>
    <t>1 Cuttlefish video (Nov 21)</t>
  </si>
  <si>
    <t>Graphics to illustrate trends in at-risk fisheries</t>
  </si>
  <si>
    <t>To be created in Q1 2024</t>
  </si>
  <si>
    <t>O.4.2</t>
  </si>
  <si>
    <t>Number of stakeholders reached with marine conservation messaging (disaggregated by gender if possible)</t>
  </si>
  <si>
    <t>Views of cuttlefish video</t>
  </si>
  <si>
    <t>Number of social media views will be recorded in August/September</t>
  </si>
  <si>
    <t>O.4.3</t>
  </si>
  <si>
    <t>Number of media features</t>
  </si>
  <si>
    <t>Fishing News articles</t>
  </si>
  <si>
    <t>Fishing News articles on  Whelk Symposium (July 2022)  / Crab and Lobster Symposium (31 March 2023)</t>
  </si>
  <si>
    <t>Output 4 Activities</t>
  </si>
  <si>
    <t>A.4</t>
  </si>
  <si>
    <t>A.4.1</t>
  </si>
  <si>
    <t>A.4.2</t>
  </si>
  <si>
    <t>A.4.3</t>
  </si>
  <si>
    <t>Output 5</t>
  </si>
  <si>
    <t>O.5</t>
  </si>
  <si>
    <t>New fisheries management measures (including, for example, closed seasons, minimum landing sizes, minimum mesh sizes) proposed for identified species.</t>
  </si>
  <si>
    <t>O.5.1</t>
  </si>
  <si>
    <t>Number of new management measures proposed by BLUE</t>
  </si>
  <si>
    <t>Consultation responses on cuttlefish (to Defra, in response to Joint fisheries statement April 2022), whelk (to southern IFCA May 2022), crab and lobster (to southern IFCA May 2022).
Cuttlefish response also provided to southern IFCA (Jan 2021).</t>
  </si>
  <si>
    <t>Recommendations submitted to draft Fisheries Management Plans for Whelk, Crab and Lobster and Channel NQS in October 2023.
Final FMPs due to be published in January 2024.</t>
  </si>
  <si>
    <t>crab and lobster provided in Jan 22, Cuttlefish response to Southern IFCA</t>
  </si>
  <si>
    <t>O.5.2</t>
  </si>
  <si>
    <t>Number of new management measures proposed by Govt</t>
  </si>
  <si>
    <t>3.4.3</t>
  </si>
  <si>
    <t xml:space="preserve">Additional goal added to all Shellfish FMPs  (Dec 23) to assess and address non-fishing pressures on stocks and essential fish habitat, following input from Blue Marine </t>
  </si>
  <si>
    <t>0.5.3</t>
  </si>
  <si>
    <t>Output 5 Activities</t>
  </si>
  <si>
    <t>A.5</t>
  </si>
  <si>
    <t>A.5.1</t>
  </si>
  <si>
    <t>A.5.2</t>
  </si>
  <si>
    <t>A.5.3</t>
  </si>
  <si>
    <t>A.5.4</t>
  </si>
  <si>
    <t>A.5.5</t>
  </si>
  <si>
    <t>A.5.6</t>
  </si>
  <si>
    <t>A.5.7</t>
  </si>
  <si>
    <t>A.5.8</t>
  </si>
  <si>
    <t>Output</t>
  </si>
  <si>
    <t>U.1</t>
  </si>
  <si>
    <t>U.2</t>
  </si>
  <si>
    <t>U.3</t>
  </si>
  <si>
    <t>U.4</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</si>
  <si>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</si>
  <si>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</si>
  <si>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</si>
  <si>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</si>
  <si>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</si>
  <si>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</si>
  <si>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</si>
  <si>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</si>
  <si>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</si>
  <si>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</si>
  <si>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</si>
  <si>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</si>
  <si>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</si>
  <si>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</si>
  <si>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</si>
  <si>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</si>
  <si>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</si>
  <si>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</si>
  <si>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</si>
  <si>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</si>
  <si>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</si>
  <si>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</si>
  <si>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</si>
  <si>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</si>
  <si>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</si>
  <si>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</si>
  <si>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</si>
  <si>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</si>
  <si>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</si>
  <si>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</si>
  <si>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</si>
  <si>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2022 planned</t>
  </si>
  <si>
    <t>2022 unplanned</t>
  </si>
  <si>
    <t>1.1.1</t>
  </si>
  <si>
    <t>1.1.2</t>
  </si>
  <si>
    <t>1.1.3</t>
  </si>
  <si>
    <t>1.2.1</t>
  </si>
  <si>
    <t>1.2.2</t>
  </si>
  <si>
    <t>1.2.3</t>
  </si>
  <si>
    <t>1.3.1</t>
  </si>
  <si>
    <t>1.3.2</t>
  </si>
  <si>
    <t>1.3.3</t>
  </si>
  <si>
    <t>1.4.1</t>
  </si>
  <si>
    <t>1.4.2</t>
  </si>
  <si>
    <t>1.4.3</t>
  </si>
  <si>
    <t>Outputs:</t>
  </si>
  <si>
    <t>2.1.1</t>
  </si>
  <si>
    <t>2.1.2</t>
  </si>
  <si>
    <t>2.2.1</t>
  </si>
  <si>
    <t>2.2.2</t>
  </si>
  <si>
    <t>2.2.3</t>
  </si>
  <si>
    <t>2.3.1</t>
  </si>
  <si>
    <t>2.3.2</t>
  </si>
  <si>
    <t>2.3.3</t>
  </si>
  <si>
    <t>2.4.1</t>
  </si>
  <si>
    <t>2.4.2</t>
  </si>
  <si>
    <t>2.4.3</t>
  </si>
  <si>
    <t>3.1.1</t>
  </si>
  <si>
    <t>3.1.2</t>
  </si>
  <si>
    <t>3.1.3</t>
  </si>
  <si>
    <t>3.2.1</t>
  </si>
  <si>
    <t>3.2.3</t>
  </si>
  <si>
    <t>3.2.4</t>
  </si>
  <si>
    <t>3.3.1</t>
  </si>
  <si>
    <t>3.3.2</t>
  </si>
  <si>
    <t>3.3.3</t>
  </si>
  <si>
    <t>3.4.2</t>
  </si>
  <si>
    <t>4.1.1</t>
  </si>
  <si>
    <t>4.1.2</t>
  </si>
  <si>
    <t>4.2.3</t>
  </si>
  <si>
    <t>5.1.1</t>
  </si>
  <si>
    <t>5.1.2</t>
  </si>
  <si>
    <t>5.1.3</t>
  </si>
  <si>
    <t>5.2.1</t>
  </si>
  <si>
    <t>5.2.2</t>
  </si>
  <si>
    <t>5.3.1</t>
  </si>
  <si>
    <t>5.3.2</t>
  </si>
  <si>
    <t>5.3.3</t>
  </si>
  <si>
    <t>6.1.1</t>
  </si>
  <si>
    <t>6.1.2</t>
  </si>
  <si>
    <t>6.1.3</t>
  </si>
  <si>
    <t>6.1.5</t>
  </si>
  <si>
    <t>5.4.1</t>
  </si>
  <si>
    <t>5.4.2</t>
  </si>
  <si>
    <t>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</si>
</sst>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s>
  <fills count="14">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85">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0" fillId="0" borderId="0" xfId="0" applyAlignment="1">
      <alignment horizontal="left" wrapText="1"/>
    </xf>
    <xf numFmtId="0" fontId="0" fillId="13" borderId="0" xfId="0" applyFill="1" applyAlignment="1">
      <alignment horizontal="center" vertical="center"/>
    </xf>
    <xf numFmtId="0" fontId="0" fillId="13" borderId="0" xfId="0" applyFill="1" applyAlignment="1">
      <alignment horizontal="left" vertical="center" wrapText="1"/>
    </xf>
    <xf numFmtId="0" fontId="17" fillId="0" borderId="0" xfId="2" applyAlignment="1">
      <alignment horizontal="left" vertical="center" wrapText="1"/>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2" fillId="3" borderId="0" xfId="0" applyFont="1" applyFill="1" applyAlignment="1">
      <alignment horizontal="left"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21">
    <dxf>
      <font>
        <color theme="0" tint="-0.24994659260841701"/>
      </font>
    </dxf>
    <dxf>
      <font>
        <color theme="0" tint="-0.14996795556505021"/>
      </font>
    </dxf>
    <dxf>
      <font>
        <b/>
        <i val="0"/>
        <color theme="9" tint="-0.24994659260841701"/>
      </font>
      <fill>
        <patternFill>
          <bgColor theme="9" tint="0.79998168889431442"/>
        </patternFill>
      </fill>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am Fanshawe" id="{EA90F936-D104-4512-AEA6-E475C21BB9FF}" userId="sam@bluemarinefoundation.com" providerId="PeoplePicker"/>
  <person displayName="Sam Fanshawe" id="{4A903A95-28AB-4CD5-9C34-E695DE10B7CB}" userId="S::sam@bluemarinefoundation.com::ef93a7aa-2cc0-4186-a4c3-338fb268fe2d" providerId="AD"/>
  <person displayName="Appin Williamson" id="{62E424AF-8F53-43EC-9A38-71E7958A9463}" userId="S::appin@bluemarinefoundation.com::c38de373-eec4-4d14-95b7-4fa24101c5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4" dT="2023-09-27T05:43:35.49" personId="{4A903A95-28AB-4CD5-9C34-E695DE10B7CB}" id="{5BB3E022-96DF-4D8A-BD24-3992AE71E8B0}">
    <text>Not sure how to quantify the recommendations - there will be multiple recommendations in each consultation response - but maybe just say 3 to reflect the number of FMPs responded to?</text>
  </threadedComment>
  <threadedComment ref="V4" dT="2023-09-29T13:32:35.37" personId="{62E424AF-8F53-43EC-9A38-71E7958A9463}" id="{3EF1B5D7-C42A-4815-B3E4-C9DF32BCFE37}" parentId="{5BB3E022-96DF-4D8A-BD24-3992AE71E8B0}">
    <text>Thanks Sam - yes I'd say probably 3, as they form 3 consultation responses.  Have put in 3 next to this cell.</text>
  </threadedComment>
</ThreadedComments>
</file>

<file path=xl/threadedComments/threadedComment2.xml><?xml version="1.0" encoding="utf-8"?>
<ThreadedComments xmlns="http://schemas.microsoft.com/office/spreadsheetml/2018/threadedcomments" xmlns:x="http://schemas.openxmlformats.org/spreadsheetml/2006/main">
  <threadedComment ref="R4" dT="2022-12-01T10:15:34.59" personId="{62E424AF-8F53-43EC-9A38-71E7958A9463}" id="{002ABB17-947D-4518-AE55-5F901E91C9AC}" done="1">
    <text>@Sam Fanshawe I've put Nov 21 in here to match the symposium as I have half a memory it was released then, is that right?</text>
    <mentions>
      <mention mentionpersonId="{EA90F936-D104-4512-AEA6-E475C21BB9FF}" mentionId="{E4AEF727-A808-4165-B0F2-67AA05EAAE87}" startIndex="0" length="13"/>
    </mentions>
  </threadedComment>
  <threadedComment ref="R4" dT="2022-12-01T11:09:43.02" personId="{4A903A95-28AB-4CD5-9C34-E695DE10B7CB}" id="{A7C4FBD2-D740-4113-99A1-954AEF1557DB}" parentId="{002ABB17-947D-4518-AE55-5F901E91C9AC}">
    <text>Yes Nov 21 is correct</text>
  </threadedComment>
  <threadedComment ref="R5" dT="2022-12-01T10:16:02.40" personId="{62E424AF-8F53-43EC-9A38-71E7958A9463}" id="{C43BA077-37BA-4DA1-BDBF-537093DAFB7C}" done="1">
    <text>@Sam Fanshawe - do you have a link to this?  I can check whether there's any other views since then</text>
    <mentions>
      <mention mentionpersonId="{EA90F936-D104-4512-AEA6-E475C21BB9FF}" mentionId="{AB5FC151-8DC6-47F5-8240-80772D12E5E2}" startIndex="0" length="13"/>
    </mentions>
  </threadedComment>
  <threadedComment ref="V5" dT="2023-04-19T12:33:47.27" personId="{62E424AF-8F53-43EC-9A38-71E7958A9463}" id="{DB9E97F0-2739-49BA-8C2C-B797BC087F68}" done="1">
    <text>@Sam Fanshawe is this the total views?  Or additional since last year?</text>
    <mentions>
      <mention mentionpersonId="{EA90F936-D104-4512-AEA6-E475C21BB9FF}" mentionId="{1A44476B-5631-4725-8D5A-DF3C8A4FFD27}" startIndex="0" length="13"/>
    </mentions>
  </threadedComment>
  <threadedComment ref="V5" dT="2023-05-06T08:38:21.82" personId="{4A903A95-28AB-4CD5-9C34-E695DE10B7CB}" id="{0F3483B0-90C0-41A5-A80C-EE41C034396B}" parentId="{DB9E97F0-2739-49BA-8C2C-B797BC087F68}">
    <text>Changed to show only additional views - total noted in the description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R4" dT="2022-12-01T10:17:21.57" personId="{62E424AF-8F53-43EC-9A38-71E7958A9463}" id="{C4F13656-1053-413E-8A22-CA45CE7EB01A}" done="1">
    <text>@Sam Fanshawe do you know when the cuttlefish consultation response was provided?  Also - I'm going to assume the Crab and Lobster one is Jan 22 and include it in this round of reporting - please shout if you think this isn't the right approach!</text>
    <mentions>
      <mention mentionpersonId="{EA90F936-D104-4512-AEA6-E475C21BB9FF}" mentionId="{B6198AB1-DB84-4704-BCA7-7973703A0C5C}" startIndex="0" length="13"/>
    </mentions>
  </threadedComment>
  <threadedComment ref="V5" dT="2023-12-14T16:05:08.69" personId="{62E424AF-8F53-43EC-9A38-71E7958A9463}" id="{CCC4B73D-E469-4FED-BB96-6F0A1B704F7E}">
    <text>@Sam Fanshawe yay!  This is amazing ☺️ Do you know what month they got factored into the FMPs in?  Also do you know how many FMPs this influenced?</text>
    <mentions>
      <mention mentionpersonId="{EA90F936-D104-4512-AEA6-E475C21BB9FF}" mentionId="{FE80EED8-C9D9-4CD8-AA8B-A43FD4E43DC4}" startIndex="0" length="13"/>
    </mentions>
  </threadedComment>
  <threadedComment ref="V5" dT="2023-12-20T16:35:13.32" personId="{4A903A95-28AB-4CD5-9C34-E695DE10B7CB}" id="{7172641B-3ECF-4B08-A599-70F44709641E}" parentId="{CCC4B73D-E469-4FED-BB96-6F0A1B704F7E}">
    <text>FMPs were published in December 2023 and there are two shellfish FMPs - Crab and Lobster and Whelk</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F4"/>
  <sheetViews>
    <sheetView zoomScale="71" zoomScaleNormal="70" workbookViewId="0">
      <selection activeCell="F4" sqref="F4"/>
    </sheetView>
  </sheetViews>
  <sheetFormatPr defaultColWidth="11" defaultRowHeight="14.45"/>
  <cols>
    <col min="1" max="4" width="25.5703125" customWidth="1"/>
  </cols>
  <sheetData>
    <row r="1" spans="1:6">
      <c r="A1" s="70" t="s">
        <v>0</v>
      </c>
      <c r="B1" s="70"/>
      <c r="C1" s="70"/>
      <c r="D1" s="70"/>
      <c r="E1" s="29">
        <v>1</v>
      </c>
      <c r="F1" s="69" t="s">
        <v>1</v>
      </c>
    </row>
    <row r="2" spans="1:6" ht="57.6">
      <c r="A2" s="70"/>
      <c r="B2" s="70"/>
      <c r="C2" s="70"/>
      <c r="D2" s="70"/>
      <c r="E2" s="29">
        <v>2</v>
      </c>
      <c r="F2" s="69" t="s">
        <v>2</v>
      </c>
    </row>
    <row r="3" spans="1:6" ht="28.9">
      <c r="A3" s="70"/>
      <c r="B3" s="70"/>
      <c r="C3" s="70"/>
      <c r="D3" s="70"/>
      <c r="E3" s="29">
        <v>3</v>
      </c>
      <c r="F3" s="69" t="s">
        <v>3</v>
      </c>
    </row>
    <row r="4" spans="1:6" ht="43.15">
      <c r="A4" s="70"/>
      <c r="B4" s="70"/>
      <c r="C4" s="70"/>
      <c r="D4" s="70"/>
      <c r="E4" s="29">
        <v>4</v>
      </c>
      <c r="F4" s="69" t="s">
        <v>4</v>
      </c>
    </row>
  </sheetData>
  <mergeCells count="1">
    <mergeCell ref="A1:D4"/>
  </mergeCells>
  <hyperlinks>
    <hyperlink ref="F1" r:id="rId1" xr:uid="{3CAE795A-CA88-4D7F-B000-E171A79CD8BF}"/>
    <hyperlink ref="F2" r:id="rId2" xr:uid="{CC623121-3AFD-4EFC-91E6-19C51EEE9FEE}"/>
    <hyperlink ref="F3" r:id="rId3" xr:uid="{36ACF1E7-948A-4EA8-9776-0C2963E2956B}"/>
    <hyperlink ref="F4" r:id="rId4" xr:uid="{662C4018-0AFF-4A6A-B67E-6339A4B5BCEF}"/>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G80"/>
  <sheetViews>
    <sheetView topLeftCell="A35" zoomScale="70" zoomScaleNormal="70" workbookViewId="0">
      <selection activeCell="Q71" sqref="Q71:Q80"/>
    </sheetView>
  </sheetViews>
  <sheetFormatPr defaultRowHeight="14.45"/>
  <cols>
    <col min="1" max="1" width="11.5703125" customWidth="1"/>
    <col min="7" max="7" width="0" hidden="1" customWidth="1"/>
    <col min="8" max="8" width="8" bestFit="1" customWidth="1"/>
    <col min="9" max="9" width="9.42578125" hidden="1" customWidth="1"/>
    <col min="10" max="10" width="10" bestFit="1" customWidth="1"/>
    <col min="11" max="11" width="10" hidden="1" customWidth="1"/>
    <col min="12" max="12" width="11.5703125" style="33" customWidth="1"/>
    <col min="13" max="13" width="9.5703125" hidden="1" customWidth="1"/>
    <col min="14" max="14" width="10.5703125" hidden="1" customWidth="1"/>
    <col min="15" max="15" width="10.42578125" style="33" hidden="1" customWidth="1"/>
    <col min="17" max="17" width="8.42578125" style="6" bestFit="1" customWidth="1"/>
    <col min="18" max="20" width="11.42578125" customWidth="1"/>
    <col min="21" max="21" width="1.5703125" customWidth="1"/>
    <col min="25" max="25" width="1.42578125" customWidth="1"/>
    <col min="28" max="28" width="13.5703125" style="7" customWidth="1"/>
    <col min="39" max="39" width="10.5703125" customWidth="1"/>
  </cols>
  <sheetData>
    <row r="1" spans="1:33">
      <c r="A1" s="81" t="s">
        <v>206</v>
      </c>
      <c r="B1" s="81"/>
      <c r="C1" s="81"/>
      <c r="E1" s="81" t="s">
        <v>207</v>
      </c>
      <c r="F1" s="81"/>
      <c r="G1" s="81"/>
      <c r="H1" s="81"/>
      <c r="I1" s="81"/>
      <c r="J1" s="81"/>
      <c r="K1" s="81"/>
      <c r="L1" s="81"/>
      <c r="M1" s="81"/>
      <c r="N1" s="81"/>
      <c r="O1" s="81"/>
      <c r="Q1" s="15"/>
      <c r="R1" s="84" t="s">
        <v>208</v>
      </c>
      <c r="S1" s="84"/>
      <c r="T1" s="84"/>
      <c r="U1" s="84"/>
      <c r="V1" s="84"/>
      <c r="W1" s="84"/>
      <c r="X1" s="84"/>
      <c r="Y1" s="84"/>
      <c r="Z1" s="84"/>
      <c r="AA1" s="84"/>
      <c r="AB1" s="84"/>
      <c r="AC1" s="84"/>
    </row>
    <row r="2" spans="1:33">
      <c r="A2" s="81"/>
      <c r="B2" s="81"/>
      <c r="C2" s="81"/>
      <c r="E2" s="81"/>
      <c r="F2" s="81"/>
      <c r="G2" s="81"/>
      <c r="H2" s="81"/>
      <c r="I2" s="81"/>
      <c r="J2" s="81"/>
      <c r="K2" s="81"/>
      <c r="L2" s="81"/>
      <c r="M2" s="81"/>
      <c r="N2" s="81"/>
      <c r="O2" s="81"/>
      <c r="Q2" s="15"/>
      <c r="R2" s="82" t="s">
        <v>209</v>
      </c>
      <c r="S2" s="82"/>
      <c r="T2" s="82"/>
      <c r="U2" s="15"/>
      <c r="V2" s="82" t="s">
        <v>210</v>
      </c>
      <c r="W2" s="82"/>
      <c r="X2" s="82"/>
      <c r="Y2" s="15"/>
      <c r="Z2" s="83" t="s">
        <v>211</v>
      </c>
      <c r="AA2" s="83"/>
      <c r="AB2" s="83"/>
      <c r="AC2" s="83"/>
    </row>
    <row r="3" spans="1:33" ht="41.45">
      <c r="A3" s="8" t="s">
        <v>212</v>
      </c>
      <c r="B3" s="8" t="s">
        <v>213</v>
      </c>
      <c r="C3" s="8" t="s">
        <v>214</v>
      </c>
      <c r="E3" s="8" t="s">
        <v>191</v>
      </c>
      <c r="F3" s="8" t="s">
        <v>215</v>
      </c>
      <c r="G3" s="8" t="s">
        <v>216</v>
      </c>
      <c r="H3" s="8" t="s">
        <v>217</v>
      </c>
      <c r="I3" s="8" t="s">
        <v>218</v>
      </c>
      <c r="J3" s="8" t="s">
        <v>219</v>
      </c>
      <c r="K3" s="8" t="s">
        <v>220</v>
      </c>
      <c r="L3" s="32" t="s">
        <v>221</v>
      </c>
      <c r="M3" s="8" t="s">
        <v>218</v>
      </c>
      <c r="N3" s="8" t="s">
        <v>220</v>
      </c>
      <c r="O3" s="32" t="s">
        <v>222</v>
      </c>
      <c r="Q3" s="56" t="s">
        <v>54</v>
      </c>
      <c r="R3" s="57" t="s">
        <v>217</v>
      </c>
      <c r="S3" s="57" t="s">
        <v>219</v>
      </c>
      <c r="T3" s="57" t="s">
        <v>220</v>
      </c>
      <c r="U3" s="59"/>
      <c r="V3" s="53" t="s">
        <v>217</v>
      </c>
      <c r="W3" s="53" t="s">
        <v>219</v>
      </c>
      <c r="X3" s="53" t="s">
        <v>220</v>
      </c>
      <c r="Y3" s="15"/>
      <c r="Z3" s="58" t="s">
        <v>223</v>
      </c>
      <c r="AA3" s="55" t="s">
        <v>224</v>
      </c>
      <c r="AB3" s="32" t="s">
        <v>225</v>
      </c>
      <c r="AC3" s="64" t="s">
        <v>226</v>
      </c>
      <c r="AE3" s="64">
        <v>2022</v>
      </c>
      <c r="AF3" s="32" t="s">
        <v>227</v>
      </c>
      <c r="AG3" s="32" t="s">
        <v>228</v>
      </c>
    </row>
    <row r="4" spans="1:33">
      <c r="A4" t="s">
        <v>64</v>
      </c>
      <c r="B4" s="7">
        <f>'Output 1'!A3</f>
        <v>3</v>
      </c>
      <c r="C4" s="7">
        <f>4+B4</f>
        <v>7</v>
      </c>
      <c r="E4" t="str">
        <f>'Output 1'!B4</f>
        <v>O.1</v>
      </c>
      <c r="F4" t="str">
        <f>'Output 1'!D4</f>
        <v>O.1.1</v>
      </c>
      <c r="G4" s="4" t="e">
        <f>'Output 1'!$K$4/'Output 1'!$F$4</f>
        <v>#DIV/0!</v>
      </c>
      <c r="H4" s="4" t="e">
        <f>'Output 1'!M$4/'Output 1'!$F$4</f>
        <v>#DIV/0!</v>
      </c>
      <c r="I4" s="4" t="e">
        <f>('Output 1'!O$4)/'Output 1'!$F$4</f>
        <v>#DIV/0!</v>
      </c>
      <c r="J4" s="4" t="e">
        <f>('Output 1'!Q$4)/'Output 1'!$F$4</f>
        <v>#DIV/0!</v>
      </c>
      <c r="K4" s="4" t="e">
        <f>('Output 1'!U$4)/'Output 1'!$F$4</f>
        <v>#DIV/0!</v>
      </c>
      <c r="L4" s="34" t="e">
        <f>H4+J4</f>
        <v>#DIV/0!</v>
      </c>
      <c r="M4" s="4" t="e">
        <f>('Output 1'!S$4)/'Output 1'!$F$4</f>
        <v>#DIV/0!</v>
      </c>
      <c r="N4" s="4" t="e">
        <f>('Output 1'!U$4)/'Output 1'!$F$4</f>
        <v>#DIV/0!</v>
      </c>
      <c r="O4" s="34" t="e">
        <f>L4+N4</f>
        <v>#DIV/0!</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f>
        <v>0</v>
      </c>
      <c r="U4" s="31"/>
      <c r="V4" s="5">
        <f>SUMIF('Unplanned Outputs'!$E$4:$E$500,Analysis!Q4,'Unplanned Outputs'!$J$4:$J$500)</f>
        <v>0</v>
      </c>
      <c r="W4" s="5">
        <f>SUMIF('Unplanned Outputs'!$E$4:$E$500,Analysis!$Q4,'Unplanned Outputs'!$N$4:$N$500)</f>
        <v>0</v>
      </c>
      <c r="X4" s="5">
        <f>SUMIF('Unplanned Outputs'!$E$4:$E$500,Analysis!$Q4,'Unplanned Outputs'!$R$4:$R$500)</f>
        <v>0</v>
      </c>
      <c r="Y4" s="15"/>
      <c r="Z4" s="38">
        <f t="shared" ref="Z4:Z35" ca="1" si="0">SUM(R4:T4)</f>
        <v>0</v>
      </c>
      <c r="AA4" s="38">
        <f t="shared" ref="AA4:AA35" si="1">SUM(V4:X4)</f>
        <v>0</v>
      </c>
      <c r="AB4" s="54">
        <f t="shared" ref="AB4:AB35" ca="1" si="2">AA4+Z4</f>
        <v>0</v>
      </c>
      <c r="AC4" s="65">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f>
        <v>0</v>
      </c>
      <c r="AE4">
        <f ca="1">SUM(AF4+AG4)</f>
        <v>0</v>
      </c>
      <c r="AF4">
        <f ca="1">SUMIF(INDIRECT("'Output 1'!$H$4:$H$"&amp;$C$4),Analysis!Q4,INDIRECT("'Output 1'!$w$4:$w$"&amp;$C$4))
+SUMIF(INDIRECT("'Output 2'!$H$4:$H$"&amp;$C$5),Analysis!Q4,INDIRECT("'Output 2'!$w$4:$w$"&amp;$C$5))
+SUMIF(INDIRECT("'Output 3'!$H$4:$H$"&amp;$C$6),Analysis!Q4,INDIRECT("'Output 3'!$w$4:$w$"&amp;$C$6))
+SUMIF(INDIRECT("'Output 4'!$H$4:$H$"&amp;$C$7),Analysis!Q4,INDIRECT("'Output 4'!$w$4:$w$"&amp;$C$7))
+SUMIF(INDIRECT("'Output 5'!$H$4:$H$"&amp;$C$8),Analysis!Q4,INDIRECT("'Output 5'!$w$4:$w$"&amp;$C$8))</f>
        <v>0</v>
      </c>
      <c r="AG4">
        <f>SUMIF('Unplanned Outputs'!$E$4:$E$500,Analysis!Q4,'Unplanned Outputs'!$T$4:$T$500)</f>
        <v>0</v>
      </c>
    </row>
    <row r="5" spans="1:33">
      <c r="A5" t="s">
        <v>93</v>
      </c>
      <c r="B5" s="7">
        <f>'Output 2'!A3</f>
        <v>4</v>
      </c>
      <c r="C5" s="7">
        <f t="shared" ref="C5:C8" si="3">4+B5</f>
        <v>8</v>
      </c>
      <c r="F5" t="str">
        <f>'Output 1'!D5</f>
        <v>O.1.2</v>
      </c>
      <c r="G5" s="4" t="e">
        <f>'Output 1'!K$5/'Output 1'!$F$5</f>
        <v>#DIV/0!</v>
      </c>
      <c r="H5" s="4" t="e">
        <f>'Output 1'!M$5/'Output 1'!$F$5</f>
        <v>#DIV/0!</v>
      </c>
      <c r="I5" s="4" t="e">
        <f>('Output 1'!O$5)/'Output 1'!$F$5</f>
        <v>#DIV/0!</v>
      </c>
      <c r="J5" s="4" t="e">
        <f>('Output 1'!Q$5)/'Output 1'!$F$5</f>
        <v>#DIV/0!</v>
      </c>
      <c r="K5" s="4" t="e">
        <f>('Output 1'!U$4)/'Output 1'!$F$4</f>
        <v>#DIV/0!</v>
      </c>
      <c r="L5" s="34" t="e">
        <f t="shared" ref="L5" si="4">H5+J5</f>
        <v>#DIV/0!</v>
      </c>
      <c r="M5" s="4" t="e">
        <f>('Output 1'!S$5)/'Output 1'!$F$5</f>
        <v>#DIV/0!</v>
      </c>
      <c r="N5" s="4" t="e">
        <f>('Output 1'!U$5)/'Output 1'!$F$5</f>
        <v>#DIV/0!</v>
      </c>
      <c r="O5" s="34" t="e">
        <f t="shared" ref="O5" si="5">L5+N5</f>
        <v>#DIV/0!</v>
      </c>
      <c r="Q5" s="31" t="s">
        <v>229</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f>
        <v>0</v>
      </c>
      <c r="U5" s="31"/>
      <c r="V5" s="5">
        <f>SUMIF('Unplanned Outputs'!$E$4:$E$500,Analysis!Q5,'Unplanned Outputs'!$J$4:$J$500)</f>
        <v>0</v>
      </c>
      <c r="W5" s="5">
        <f>SUMIF('Unplanned Outputs'!$E$4:$E$500,Analysis!$Q5,'Unplanned Outputs'!$N$4:$N$500)</f>
        <v>0</v>
      </c>
      <c r="X5" s="5">
        <f>SUMIF('Unplanned Outputs'!$E$4:$E$500,Analysis!$Q5,'Unplanned Outputs'!$R$4:$R$500)</f>
        <v>0</v>
      </c>
      <c r="Y5" s="15"/>
      <c r="Z5" s="38">
        <f t="shared" ca="1" si="0"/>
        <v>0</v>
      </c>
      <c r="AA5" s="38">
        <f t="shared" si="1"/>
        <v>0</v>
      </c>
      <c r="AB5" s="54">
        <f t="shared" ca="1" si="2"/>
        <v>0</v>
      </c>
      <c r="AC5" s="65">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f>
        <v>0</v>
      </c>
      <c r="AE5">
        <f t="shared" ref="AE5:AE68" ca="1" si="6">SUM(AF5+AG5)</f>
        <v>0</v>
      </c>
      <c r="AF5">
        <f ca="1">SUMIF(INDIRECT("'Output 1'!$H$4:$H$"&amp;$C$4),Analysis!Q5,INDIRECT("'Output 1'!$w$4:$w$"&amp;$C$4))
+SUMIF(INDIRECT("'Output 2'!$H$4:$H$"&amp;$C$5),Analysis!Q5,INDIRECT("'Output 2'!$w$4:$w$"&amp;$C$5))
+SUMIF(INDIRECT("'Output 3'!$H$4:$H$"&amp;$C$6),Analysis!Q5,INDIRECT("'Output 3'!$w$4:$w$"&amp;$C$6))
+SUMIF(INDIRECT("'Output 4'!$H$4:$H$"&amp;$C$7),Analysis!Q5,INDIRECT("'Output 4'!$w$4:$w$"&amp;$C$7))
+SUMIF(INDIRECT("'Output 5'!$H$4:$H$"&amp;$C$8),Analysis!Q5,INDIRECT("'Output 5'!$w$4:$w$"&amp;$C$8))</f>
        <v>0</v>
      </c>
      <c r="AG5">
        <f>SUMIF('Unplanned Outputs'!$E$4:$E$500,Analysis!Q5,'Unplanned Outputs'!$T$4:$T$500)</f>
        <v>0</v>
      </c>
    </row>
    <row r="6" spans="1:33">
      <c r="A6" t="s">
        <v>124</v>
      </c>
      <c r="B6" s="7">
        <f>'Output 3'!A3</f>
        <v>2</v>
      </c>
      <c r="C6" s="7">
        <f t="shared" si="3"/>
        <v>6</v>
      </c>
      <c r="F6" t="str">
        <f>'Output 1'!D6</f>
        <v>O.1.3</v>
      </c>
      <c r="G6" s="4" t="e">
        <f>'Output 1'!K$6/'Output 1'!$F$6</f>
        <v>#DIV/0!</v>
      </c>
      <c r="H6" s="4" t="e">
        <f>'Output 1'!M$6/'Output 1'!$F$6</f>
        <v>#DIV/0!</v>
      </c>
      <c r="I6" s="4" t="e">
        <f>('Output 1'!O$6)/'Output 1'!$F$6</f>
        <v>#DIV/0!</v>
      </c>
      <c r="J6" s="4" t="e">
        <f>('Output 1'!Q$6)/'Output 1'!$F$6</f>
        <v>#DIV/0!</v>
      </c>
      <c r="K6" s="4" t="e">
        <f>('Output 1'!U$4)/'Output 1'!$F$4</f>
        <v>#DIV/0!</v>
      </c>
      <c r="L6" s="34" t="e">
        <f>H$6+J$6</f>
        <v>#DIV/0!</v>
      </c>
      <c r="M6" s="4" t="e">
        <f>('Output 1'!S$6)/'Output 1'!$F$6</f>
        <v>#DIV/0!</v>
      </c>
      <c r="N6" s="4" t="e">
        <f>('Output 1'!U$6)/'Output 1'!$F$6</f>
        <v>#DIV/0!</v>
      </c>
      <c r="O6" s="34" t="e">
        <f>L$6+N$6</f>
        <v>#DIV/0!</v>
      </c>
      <c r="Q6" s="31" t="s">
        <v>230</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f>
        <v>0</v>
      </c>
      <c r="U6" s="31"/>
      <c r="V6" s="5">
        <f>SUMIF('Unplanned Outputs'!$E$4:$E$500,Analysis!Q6,'Unplanned Outputs'!$J$4:$J$500)</f>
        <v>0</v>
      </c>
      <c r="W6" s="5">
        <f>SUMIF('Unplanned Outputs'!$E$4:$E$500,Analysis!$Q6,'Unplanned Outputs'!$N$4:$N$500)</f>
        <v>0</v>
      </c>
      <c r="X6" s="5">
        <f>SUMIF('Unplanned Outputs'!$E$4:$E$500,Analysis!$Q6,'Unplanned Outputs'!$R$4:$R$500)</f>
        <v>0</v>
      </c>
      <c r="Y6" s="15"/>
      <c r="Z6" s="38">
        <f t="shared" ca="1" si="0"/>
        <v>0</v>
      </c>
      <c r="AA6" s="38">
        <f t="shared" si="1"/>
        <v>0</v>
      </c>
      <c r="AB6" s="54">
        <f t="shared" ca="1" si="2"/>
        <v>0</v>
      </c>
      <c r="AC6" s="65">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f>
        <v>0</v>
      </c>
      <c r="AE6">
        <f t="shared" ca="1" si="6"/>
        <v>0</v>
      </c>
      <c r="AF6">
        <f ca="1">SUMIF(INDIRECT("'Output 1'!$H$4:$H$"&amp;$C$4),Analysis!Q6,INDIRECT("'Output 1'!$w$4:$w$"&amp;$C$4))
+SUMIF(INDIRECT("'Output 2'!$H$4:$H$"&amp;$C$5),Analysis!Q6,INDIRECT("'Output 2'!$w$4:$w$"&amp;$C$5))
+SUMIF(INDIRECT("'Output 3'!$H$4:$H$"&amp;$C$6),Analysis!Q6,INDIRECT("'Output 3'!$w$4:$w$"&amp;$C$6))
+SUMIF(INDIRECT("'Output 4'!$H$4:$H$"&amp;$C$7),Analysis!Q6,INDIRECT("'Output 4'!$w$4:$w$"&amp;$C$7))
+SUMIF(INDIRECT("'Output 5'!$H$4:$H$"&amp;$C$8),Analysis!Q6,INDIRECT("'Output 5'!$w$4:$w$"&amp;$C$8))</f>
        <v>0</v>
      </c>
      <c r="AG6">
        <f>SUMIF('Unplanned Outputs'!$E$4:$E$500,Analysis!Q6,'Unplanned Outputs'!$T$4:$T$500)</f>
        <v>0</v>
      </c>
    </row>
    <row r="7" spans="1:33">
      <c r="A7" t="s">
        <v>146</v>
      </c>
      <c r="B7" s="7">
        <f>'Output 4'!A3</f>
        <v>3</v>
      </c>
      <c r="C7" s="7">
        <f t="shared" si="3"/>
        <v>7</v>
      </c>
      <c r="F7" t="e">
        <f>'Output 1'!#REF!</f>
        <v>#REF!</v>
      </c>
      <c r="G7" s="4" t="e">
        <f>'Output 1'!#REF!/'Output 1'!#REF!</f>
        <v>#REF!</v>
      </c>
      <c r="H7" s="4" t="e">
        <f>'Output 1'!#REF!/'Output 1'!#REF!</f>
        <v>#REF!</v>
      </c>
      <c r="I7" s="4" t="e">
        <f>('Output 1'!#REF!)/'Output 1'!#REF!</f>
        <v>#REF!</v>
      </c>
      <c r="J7" s="4" t="e">
        <f>('Output 1'!#REF!)/'Output 1'!#REF!</f>
        <v>#REF!</v>
      </c>
      <c r="K7" s="4" t="e">
        <f>('Output 1'!U$4)/'Output 1'!$F$4</f>
        <v>#DIV/0!</v>
      </c>
      <c r="L7" s="34" t="e">
        <f>H$7+J$7</f>
        <v>#REF!</v>
      </c>
      <c r="M7" s="4" t="e">
        <f>('Output 1'!#REF!)/'Output 1'!#REF!</f>
        <v>#REF!</v>
      </c>
      <c r="N7" s="4" t="e">
        <f>('Output 1'!#REF!)/'Output 1'!#REF!</f>
        <v>#REF!</v>
      </c>
      <c r="O7" s="34" t="e">
        <f>L$7+N$7</f>
        <v>#REF!</v>
      </c>
      <c r="Q7" s="31" t="s">
        <v>231</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f>
        <v>0</v>
      </c>
      <c r="U7" s="31"/>
      <c r="V7" s="5">
        <f>SUMIF('Unplanned Outputs'!$E$4:$E$500,Analysis!Q7,'Unplanned Outputs'!$J$4:$J$500)</f>
        <v>0</v>
      </c>
      <c r="W7" s="5">
        <f>SUMIF('Unplanned Outputs'!$E$4:$E$500,Analysis!$Q7,'Unplanned Outputs'!$N$4:$N$500)</f>
        <v>0</v>
      </c>
      <c r="X7" s="5">
        <f>SUMIF('Unplanned Outputs'!$E$4:$E$500,Analysis!$Q7,'Unplanned Outputs'!$R$4:$R$500)</f>
        <v>0</v>
      </c>
      <c r="Y7" s="15"/>
      <c r="Z7" s="38">
        <f t="shared" ca="1" si="0"/>
        <v>0</v>
      </c>
      <c r="AA7" s="38">
        <f t="shared" si="1"/>
        <v>0</v>
      </c>
      <c r="AB7" s="54">
        <f t="shared" ca="1" si="2"/>
        <v>0</v>
      </c>
      <c r="AC7" s="65">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f>
        <v>0</v>
      </c>
      <c r="AE7">
        <f t="shared" ca="1" si="6"/>
        <v>0</v>
      </c>
      <c r="AF7">
        <f ca="1">SUMIF(INDIRECT("'Output 1'!$H$4:$H$"&amp;$C$4),Analysis!Q7,INDIRECT("'Output 1'!$w$4:$w$"&amp;$C$4))
+SUMIF(INDIRECT("'Output 2'!$H$4:$H$"&amp;$C$5),Analysis!Q7,INDIRECT("'Output 2'!$w$4:$w$"&amp;$C$5))
+SUMIF(INDIRECT("'Output 3'!$H$4:$H$"&amp;$C$6),Analysis!Q7,INDIRECT("'Output 3'!$w$4:$w$"&amp;$C$6))
+SUMIF(INDIRECT("'Output 4'!$H$4:$H$"&amp;$C$7),Analysis!Q7,INDIRECT("'Output 4'!$w$4:$w$"&amp;$C$7))
+SUMIF(INDIRECT("'Output 5'!$H$4:$H$"&amp;$C$8),Analysis!Q7,INDIRECT("'Output 5'!$w$4:$w$"&amp;$C$8))</f>
        <v>0</v>
      </c>
      <c r="AG7">
        <f>SUMIF('Unplanned Outputs'!$E$4:$E$500,Analysis!Q7,'Unplanned Outputs'!$T$4:$T$500)</f>
        <v>0</v>
      </c>
    </row>
    <row r="8" spans="1:33">
      <c r="A8" t="s">
        <v>168</v>
      </c>
      <c r="B8" s="7">
        <f>'Output 5'!A3</f>
        <v>3</v>
      </c>
      <c r="C8" s="7">
        <f t="shared" si="3"/>
        <v>7</v>
      </c>
      <c r="E8" t="str">
        <f>'Output 2'!$B$4</f>
        <v>O.2</v>
      </c>
      <c r="F8" t="str">
        <f>'Output 2'!$D$4</f>
        <v>O.2.1</v>
      </c>
      <c r="G8" s="4" t="e">
        <f>'Output 2'!$K$4/'Output 2'!$F$4</f>
        <v>#DIV/0!</v>
      </c>
      <c r="H8" s="4" t="e">
        <f>'Output 2'!M$4/'Output 2'!$F$4</f>
        <v>#DIV/0!</v>
      </c>
      <c r="I8" s="4" t="e">
        <f>('Output 2'!O$4)/'Output 2'!$F$4</f>
        <v>#DIV/0!</v>
      </c>
      <c r="J8" s="4" t="e">
        <f>('Output 2'!Q$4)/'Output 2'!$F$4</f>
        <v>#DIV/0!</v>
      </c>
      <c r="K8" s="4" t="e">
        <f>('Output 1'!U$4)/'Output 1'!$F$4</f>
        <v>#DIV/0!</v>
      </c>
      <c r="L8" s="34" t="e">
        <f>H8+J8</f>
        <v>#DIV/0!</v>
      </c>
      <c r="M8" s="4" t="e">
        <f>('Output 2'!S$4)/'Output 2'!$F$4</f>
        <v>#DIV/0!</v>
      </c>
      <c r="N8" s="4" t="e">
        <f>('Output 2'!U$4)/'Output 2'!$F$4</f>
        <v>#DIV/0!</v>
      </c>
      <c r="O8" s="34" t="e">
        <f>L8+N8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f>
        <v>0</v>
      </c>
      <c r="U8" s="31"/>
      <c r="V8" s="5">
        <f>SUMIF('Unplanned Outputs'!$E$4:$E$500,Analysis!Q8,'Unplanned Outputs'!$J$4:$J$500)</f>
        <v>0</v>
      </c>
      <c r="W8" s="5">
        <f>SUMIF('Unplanned Outputs'!$E$4:$E$500,Analysis!$Q8,'Unplanned Outputs'!$N$4:$N$500)</f>
        <v>0</v>
      </c>
      <c r="X8" s="5">
        <f>SUMIF('Unplanned Outputs'!$E$4:$E$500,Analysis!$Q8,'Unplanned Outputs'!$R$4:$R$500)</f>
        <v>0</v>
      </c>
      <c r="Y8" s="15"/>
      <c r="Z8" s="38">
        <f t="shared" ca="1" si="0"/>
        <v>0</v>
      </c>
      <c r="AA8" s="38">
        <f t="shared" si="1"/>
        <v>0</v>
      </c>
      <c r="AB8" s="54">
        <f t="shared" ca="1" si="2"/>
        <v>0</v>
      </c>
      <c r="AC8" s="65">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f>
        <v>0</v>
      </c>
      <c r="AE8">
        <f t="shared" ca="1" si="6"/>
        <v>0</v>
      </c>
      <c r="AF8">
        <f ca="1">SUMIF(INDIRECT("'Output 1'!$H$4:$H$"&amp;$C$4),Analysis!Q8,INDIRECT("'Output 1'!$w$4:$w$"&amp;$C$4))
+SUMIF(INDIRECT("'Output 2'!$H$4:$H$"&amp;$C$5),Analysis!Q8,INDIRECT("'Output 2'!$w$4:$w$"&amp;$C$5))
+SUMIF(INDIRECT("'Output 3'!$H$4:$H$"&amp;$C$6),Analysis!Q8,INDIRECT("'Output 3'!$w$4:$w$"&amp;$C$6))
+SUMIF(INDIRECT("'Output 4'!$H$4:$H$"&amp;$C$7),Analysis!Q8,INDIRECT("'Output 4'!$w$4:$w$"&amp;$C$7))
+SUMIF(INDIRECT("'Output 5'!$H$4:$H$"&amp;$C$8),Analysis!Q8,INDIRECT("'Output 5'!$w$4:$w$"&amp;$C$8))</f>
        <v>0</v>
      </c>
      <c r="AG8">
        <f>SUMIF('Unplanned Outputs'!$E$4:$E$500,Analysis!Q8,'Unplanned Outputs'!$T$4:$T$500)</f>
        <v>0</v>
      </c>
    </row>
    <row r="9" spans="1:33">
      <c r="B9" s="7"/>
      <c r="C9" s="7"/>
      <c r="F9" t="str">
        <f>'Output 2'!$D$5</f>
        <v>O.2.2</v>
      </c>
      <c r="G9" s="4" t="e">
        <f>'Output 2'!K$5/'Output 2'!$F$5</f>
        <v>#DIV/0!</v>
      </c>
      <c r="H9" s="4" t="e">
        <f>'Output 2'!M$5/'Output 2'!$F$5</f>
        <v>#DIV/0!</v>
      </c>
      <c r="I9" s="4" t="e">
        <f>('Output 2'!#REF!)/'Output 2'!$F$5</f>
        <v>#REF!</v>
      </c>
      <c r="J9" s="4" t="e">
        <f>('Output 2'!Q$5)/'Output 2'!$F$5</f>
        <v>#DIV/0!</v>
      </c>
      <c r="K9" s="4" t="e">
        <f>('Output 1'!U$4)/'Output 1'!$F$4</f>
        <v>#DIV/0!</v>
      </c>
      <c r="L9" s="34" t="e">
        <f t="shared" ref="L9:L13" si="7">H9+J9</f>
        <v>#DIV/0!</v>
      </c>
      <c r="M9" s="4" t="e">
        <f>('Output 2'!S$5)/'Output 2'!$F$5</f>
        <v>#DIV/0!</v>
      </c>
      <c r="N9" s="4" t="e">
        <f>('Output 2'!U$5)/'Output 2'!$F$5</f>
        <v>#DIV/0!</v>
      </c>
      <c r="O9" s="34" t="e">
        <f t="shared" ref="O9:O25" si="8">L9+N9</f>
        <v>#DIV/0!</v>
      </c>
      <c r="Q9" s="31" t="s">
        <v>232</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f>
        <v>0</v>
      </c>
      <c r="U9" s="31"/>
      <c r="V9" s="5">
        <f>SUMIF('Unplanned Outputs'!$E$4:$E$500,Analysis!Q9,'Unplanned Outputs'!$J$4:$J$500)</f>
        <v>0</v>
      </c>
      <c r="W9" s="5">
        <f>SUMIF('Unplanned Outputs'!$E$4:$E$500,Analysis!$Q9,'Unplanned Outputs'!$N$4:$N$500)</f>
        <v>0</v>
      </c>
      <c r="X9" s="5">
        <f>SUMIF('Unplanned Outputs'!$E$4:$E$500,Analysis!$Q9,'Unplanned Outputs'!$R$4:$R$500)</f>
        <v>0</v>
      </c>
      <c r="Y9" s="15"/>
      <c r="Z9" s="38">
        <f t="shared" ca="1" si="0"/>
        <v>0</v>
      </c>
      <c r="AA9" s="38">
        <f t="shared" si="1"/>
        <v>0</v>
      </c>
      <c r="AB9" s="54">
        <f t="shared" ca="1" si="2"/>
        <v>0</v>
      </c>
      <c r="AC9" s="65">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f>
        <v>0</v>
      </c>
      <c r="AE9">
        <f t="shared" ca="1" si="6"/>
        <v>0</v>
      </c>
      <c r="AF9">
        <f ca="1">SUMIF(INDIRECT("'Output 1'!$H$4:$H$"&amp;$C$4),Analysis!Q9,INDIRECT("'Output 1'!$w$4:$w$"&amp;$C$4))
+SUMIF(INDIRECT("'Output 2'!$H$4:$H$"&amp;$C$5),Analysis!Q9,INDIRECT("'Output 2'!$w$4:$w$"&amp;$C$5))
+SUMIF(INDIRECT("'Output 3'!$H$4:$H$"&amp;$C$6),Analysis!Q9,INDIRECT("'Output 3'!$w$4:$w$"&amp;$C$6))
+SUMIF(INDIRECT("'Output 4'!$H$4:$H$"&amp;$C$7),Analysis!Q9,INDIRECT("'Output 4'!$w$4:$w$"&amp;$C$7))
+SUMIF(INDIRECT("'Output 5'!$H$4:$H$"&amp;$C$8),Analysis!Q9,INDIRECT("'Output 5'!$w$4:$w$"&amp;$C$8))</f>
        <v>0</v>
      </c>
      <c r="AG9">
        <f>SUMIF('Unplanned Outputs'!$E$4:$E$500,Analysis!Q9,'Unplanned Outputs'!$T$4:$T$500)</f>
        <v>0</v>
      </c>
    </row>
    <row r="10" spans="1:33">
      <c r="B10" s="7"/>
      <c r="C10" s="7"/>
      <c r="F10" t="str">
        <f>'Output 2'!$D$7</f>
        <v>O.2.4</v>
      </c>
      <c r="G10" s="4" t="e">
        <f>'Output 2'!K$7/'Output 2'!$F$7</f>
        <v>#DIV/0!</v>
      </c>
      <c r="H10" s="4" t="e">
        <f>'Output 2'!M$7/'Output 2'!$F$7</f>
        <v>#DIV/0!</v>
      </c>
      <c r="I10" s="4" t="e">
        <f>('Output 2'!O$7)/'Output 2'!$F$7</f>
        <v>#DIV/0!</v>
      </c>
      <c r="J10" s="4" t="e">
        <f>('Output 2'!Q$7)/'Output 2'!$F$7</f>
        <v>#DIV/0!</v>
      </c>
      <c r="K10" s="4" t="e">
        <f>('Output 1'!U$4)/'Output 1'!$F$4</f>
        <v>#DIV/0!</v>
      </c>
      <c r="L10" s="34" t="e">
        <f t="shared" si="7"/>
        <v>#DIV/0!</v>
      </c>
      <c r="M10" s="4" t="e">
        <f>('Output 2'!S$7)/'Output 2'!$F$7</f>
        <v>#DIV/0!</v>
      </c>
      <c r="N10" s="4" t="e">
        <f>('Output 2'!U$7)/'Output 2'!$F$7</f>
        <v>#DIV/0!</v>
      </c>
      <c r="O10" s="34" t="e">
        <f t="shared" si="8"/>
        <v>#DIV/0!</v>
      </c>
      <c r="Q10" s="31" t="s">
        <v>233</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8">
        <f t="shared" ca="1" si="0"/>
        <v>0</v>
      </c>
      <c r="AA10" s="38">
        <f t="shared" si="1"/>
        <v>0</v>
      </c>
      <c r="AB10" s="54">
        <f t="shared" ca="1" si="2"/>
        <v>0</v>
      </c>
      <c r="AC10" s="65">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f>
        <v>0</v>
      </c>
      <c r="AE10">
        <f t="shared" ca="1" si="6"/>
        <v>0</v>
      </c>
      <c r="AF10">
        <f ca="1">SUMIF(INDIRECT("'Output 1'!$H$4:$H$"&amp;$C$4),Analysis!Q10,INDIRECT("'Output 1'!$w$4:$w$"&amp;$C$4))
+SUMIF(INDIRECT("'Output 2'!$H$4:$H$"&amp;$C$5),Analysis!Q10,INDIRECT("'Output 2'!$w$4:$w$"&amp;$C$5))
+SUMIF(INDIRECT("'Output 3'!$H$4:$H$"&amp;$C$6),Analysis!Q10,INDIRECT("'Output 3'!$w$4:$w$"&amp;$C$6))
+SUMIF(INDIRECT("'Output 4'!$H$4:$H$"&amp;$C$7),Analysis!Q10,INDIRECT("'Output 4'!$w$4:$w$"&amp;$C$7))
+SUMIF(INDIRECT("'Output 5'!$H$4:$H$"&amp;$C$8),Analysis!Q10,INDIRECT("'Output 5'!$w$4:$w$"&amp;$C$8))</f>
        <v>0</v>
      </c>
      <c r="AG10">
        <f>SUMIF('Unplanned Outputs'!$E$4:$E$500,Analysis!Q10,'Unplanned Outputs'!$T$4:$T$500)</f>
        <v>0</v>
      </c>
    </row>
    <row r="11" spans="1:33">
      <c r="B11" s="7"/>
      <c r="C11" s="7"/>
      <c r="E11" t="str">
        <f>'Output 3'!$B$4</f>
        <v>O.3</v>
      </c>
      <c r="F11" t="str">
        <f>'Output 3'!$D$4</f>
        <v>O.3.1</v>
      </c>
      <c r="G11" s="4" t="e">
        <f>'Output 3'!$K$4/'Output 3'!$F$4</f>
        <v>#DIV/0!</v>
      </c>
      <c r="H11" s="4" t="e">
        <f>'Output 3'!M$4/'Output 3'!$F$4</f>
        <v>#DIV/0!</v>
      </c>
      <c r="I11" s="4" t="e">
        <f>('Output 3'!O$4)/'Output 3'!$F$4</f>
        <v>#DIV/0!</v>
      </c>
      <c r="J11" s="4" t="e">
        <f>('Output 3'!Q$4)/'Output 3'!$F$4</f>
        <v>#DIV/0!</v>
      </c>
      <c r="K11" s="4" t="e">
        <f>('Output 1'!U$4)/'Output 1'!$F$4</f>
        <v>#DIV/0!</v>
      </c>
      <c r="L11" s="34" t="e">
        <f t="shared" si="7"/>
        <v>#DIV/0!</v>
      </c>
      <c r="M11" s="4" t="e">
        <f>('Output 3'!S$4)/'Output 3'!$F$4</f>
        <v>#DIV/0!</v>
      </c>
      <c r="N11" s="4" t="e">
        <f>('Output 3'!U$4)/'Output 3'!$F$4</f>
        <v>#DIV/0!</v>
      </c>
      <c r="O11" s="34" t="e">
        <f t="shared" si="8"/>
        <v>#DIV/0!</v>
      </c>
      <c r="Q11" s="31" t="s">
        <v>234</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8">
        <f t="shared" ca="1" si="0"/>
        <v>0</v>
      </c>
      <c r="AA11" s="38">
        <f t="shared" si="1"/>
        <v>0</v>
      </c>
      <c r="AB11" s="54">
        <f t="shared" ca="1" si="2"/>
        <v>0</v>
      </c>
      <c r="AC11" s="65">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f>
        <v>0</v>
      </c>
      <c r="AE11">
        <f t="shared" ca="1" si="6"/>
        <v>0</v>
      </c>
      <c r="AF11">
        <f ca="1">SUMIF(INDIRECT("'Output 1'!$H$4:$H$"&amp;$C$4),Analysis!Q11,INDIRECT("'Output 1'!$w$4:$w$"&amp;$C$4))
+SUMIF(INDIRECT("'Output 2'!$H$4:$H$"&amp;$C$5),Analysis!Q11,INDIRECT("'Output 2'!$w$4:$w$"&amp;$C$5))
+SUMIF(INDIRECT("'Output 3'!$H$4:$H$"&amp;$C$6),Analysis!Q11,INDIRECT("'Output 3'!$w$4:$w$"&amp;$C$6))
+SUMIF(INDIRECT("'Output 4'!$H$4:$H$"&amp;$C$7),Analysis!Q11,INDIRECT("'Output 4'!$w$4:$w$"&amp;$C$7))
+SUMIF(INDIRECT("'Output 5'!$H$4:$H$"&amp;$C$8),Analysis!Q11,INDIRECT("'Output 5'!$w$4:$w$"&amp;$C$8))</f>
        <v>0</v>
      </c>
      <c r="AG11">
        <f>SUMIF('Unplanned Outputs'!$E$4:$E$500,Analysis!Q11,'Unplanned Outputs'!$T$4:$T$500)</f>
        <v>0</v>
      </c>
    </row>
    <row r="12" spans="1:33">
      <c r="B12" s="7"/>
      <c r="C12" s="7"/>
      <c r="F12" t="str">
        <f>'Output 3'!$D$5</f>
        <v>O.3.2</v>
      </c>
      <c r="G12" s="4" t="e">
        <f>'Output 3'!K$5/'Output 3'!$F$5</f>
        <v>#DIV/0!</v>
      </c>
      <c r="H12" s="4" t="e">
        <f>'Output 3'!M$5/'Output 3'!$F$5</f>
        <v>#DIV/0!</v>
      </c>
      <c r="I12" s="4" t="e">
        <f>('Output 3'!Q$5)/'Output 3'!$F$5</f>
        <v>#DIV/0!</v>
      </c>
      <c r="J12" s="4" t="e">
        <f>('Output 3'!$Q$5)/'Output 3'!$F$5</f>
        <v>#DIV/0!</v>
      </c>
      <c r="K12" s="4" t="e">
        <f>('Output 1'!U$4)/'Output 1'!$F$4</f>
        <v>#DIV/0!</v>
      </c>
      <c r="L12" s="34" t="e">
        <f t="shared" si="7"/>
        <v>#DIV/0!</v>
      </c>
      <c r="M12" s="4" t="e">
        <f>('Output 3'!S$5)/'Output 3'!$F$5</f>
        <v>#DIV/0!</v>
      </c>
      <c r="N12" s="4" t="e">
        <f>('Output 3'!U$5)/'Output 3'!$F$5</f>
        <v>#DIV/0!</v>
      </c>
      <c r="O12" s="34" t="e">
        <f t="shared" si="8"/>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8">
        <f t="shared" ca="1" si="0"/>
        <v>0</v>
      </c>
      <c r="AA12" s="38">
        <f t="shared" si="1"/>
        <v>0</v>
      </c>
      <c r="AB12" s="54">
        <f t="shared" ca="1" si="2"/>
        <v>0</v>
      </c>
      <c r="AC12" s="65">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f>
        <v>0</v>
      </c>
      <c r="AE12">
        <f t="shared" ca="1" si="6"/>
        <v>0</v>
      </c>
      <c r="AF12">
        <f ca="1">SUMIF(INDIRECT("'Output 1'!$H$4:$H$"&amp;$C$4),Analysis!Q12,INDIRECT("'Output 1'!$w$4:$w$"&amp;$C$4))
+SUMIF(INDIRECT("'Output 2'!$H$4:$H$"&amp;$C$5),Analysis!Q12,INDIRECT("'Output 2'!$w$4:$w$"&amp;$C$5))
+SUMIF(INDIRECT("'Output 3'!$H$4:$H$"&amp;$C$6),Analysis!Q12,INDIRECT("'Output 3'!$w$4:$w$"&amp;$C$6))
+SUMIF(INDIRECT("'Output 4'!$H$4:$H$"&amp;$C$7),Analysis!Q12,INDIRECT("'Output 4'!$w$4:$w$"&amp;$C$7))
+SUMIF(INDIRECT("'Output 5'!$H$4:$H$"&amp;$C$8),Analysis!Q12,INDIRECT("'Output 5'!$w$4:$w$"&amp;$C$8))</f>
        <v>0</v>
      </c>
      <c r="AG12">
        <f>SUMIF('Unplanned Outputs'!$E$4:$E$500,Analysis!Q12,'Unplanned Outputs'!$T$4:$T$500)</f>
        <v>0</v>
      </c>
    </row>
    <row r="13" spans="1:33">
      <c r="B13" s="7"/>
      <c r="C13" s="7"/>
      <c r="F13">
        <f>'Output 3'!$D$6</f>
        <v>0</v>
      </c>
      <c r="G13" s="4" t="e">
        <f>'Output 3'!K$6/'Output 3'!$F$6</f>
        <v>#DIV/0!</v>
      </c>
      <c r="H13" s="4" t="e">
        <f>'Output 3'!M$6/'Output 3'!$F$6</f>
        <v>#DIV/0!</v>
      </c>
      <c r="I13" s="4" t="e">
        <f>('Output 3'!O$6)/'Output 3'!$F$6</f>
        <v>#DIV/0!</v>
      </c>
      <c r="J13" s="4" t="e">
        <f>('Output 2'!O$5)/'Output 3'!$F$6</f>
        <v>#DIV/0!</v>
      </c>
      <c r="K13" s="4" t="e">
        <f>('Output 1'!U$4)/'Output 1'!$F$4</f>
        <v>#DIV/0!</v>
      </c>
      <c r="L13" s="34" t="e">
        <f t="shared" si="7"/>
        <v>#DIV/0!</v>
      </c>
      <c r="M13" s="4" t="e">
        <f>('Output 3'!S$6)/'Output 3'!$F$6</f>
        <v>#DIV/0!</v>
      </c>
      <c r="N13" s="4" t="e">
        <f>('Output 3'!U$6)/'Output 3'!$F$6</f>
        <v>#DIV/0!</v>
      </c>
      <c r="O13" s="34" t="e">
        <f t="shared" si="8"/>
        <v>#DIV/0!</v>
      </c>
      <c r="Q13" s="31" t="s">
        <v>235</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8">
        <f t="shared" ca="1" si="0"/>
        <v>0</v>
      </c>
      <c r="AA13" s="38">
        <f t="shared" si="1"/>
        <v>0</v>
      </c>
      <c r="AB13" s="54">
        <f t="shared" ca="1" si="2"/>
        <v>0</v>
      </c>
      <c r="AC13" s="65">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f>
        <v>0</v>
      </c>
      <c r="AE13">
        <f t="shared" ca="1" si="6"/>
        <v>0</v>
      </c>
      <c r="AF13">
        <f ca="1">SUMIF(INDIRECT("'Output 1'!$H$4:$H$"&amp;$C$4),Analysis!Q13,INDIRECT("'Output 1'!$w$4:$w$"&amp;$C$4))
+SUMIF(INDIRECT("'Output 2'!$H$4:$H$"&amp;$C$5),Analysis!Q13,INDIRECT("'Output 2'!$w$4:$w$"&amp;$C$5))
+SUMIF(INDIRECT("'Output 3'!$H$4:$H$"&amp;$C$6),Analysis!Q13,INDIRECT("'Output 3'!$w$4:$w$"&amp;$C$6))
+SUMIF(INDIRECT("'Output 4'!$H$4:$H$"&amp;$C$7),Analysis!Q13,INDIRECT("'Output 4'!$w$4:$w$"&amp;$C$7))
+SUMIF(INDIRECT("'Output 5'!$H$4:$H$"&amp;$C$8),Analysis!Q13,INDIRECT("'Output 5'!$w$4:$w$"&amp;$C$8))</f>
        <v>0</v>
      </c>
      <c r="AG13">
        <f>SUMIF('Unplanned Outputs'!$E$4:$E$500,Analysis!Q13,'Unplanned Outputs'!$T$4:$T$500)</f>
        <v>0</v>
      </c>
    </row>
    <row r="14" spans="1:33">
      <c r="F14" t="e">
        <f>'Output 3'!#REF!</f>
        <v>#REF!</v>
      </c>
      <c r="H14" s="4" t="e">
        <f>'Output 3'!#REF!/'Output 3'!#REF!</f>
        <v>#REF!</v>
      </c>
      <c r="I14" s="4" t="e">
        <f>('Output 3'!O$6)/'Output 3'!$F$6</f>
        <v>#DIV/0!</v>
      </c>
      <c r="J14" s="4" t="e">
        <f>('Output 3'!#REF!)/'Output 3'!#REF!</f>
        <v>#REF!</v>
      </c>
      <c r="K14" s="4" t="e">
        <f>('Output 1'!U$4)/'Output 1'!$F$4</f>
        <v>#DIV/0!</v>
      </c>
      <c r="L14" s="34" t="e">
        <f t="shared" ref="L14" si="9">H14+J14</f>
        <v>#REF!</v>
      </c>
      <c r="M14" s="4" t="e">
        <f>('Output 4'!S$4)/'Output 4'!$F$4</f>
        <v>#DIV/0!</v>
      </c>
      <c r="N14" s="4" t="e">
        <f>('Output 4'!U$4)/'Output 4'!$F$4</f>
        <v>#DIV/0!</v>
      </c>
      <c r="O14" s="34" t="e">
        <f t="shared" ref="O14:O20" si="10">L15+N14</f>
        <v>#DIV/0!</v>
      </c>
      <c r="Q14" s="31" t="s">
        <v>236</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8">
        <f t="shared" ca="1" si="0"/>
        <v>0</v>
      </c>
      <c r="AA14" s="38">
        <f t="shared" si="1"/>
        <v>0</v>
      </c>
      <c r="AB14" s="54">
        <f t="shared" ca="1" si="2"/>
        <v>0</v>
      </c>
      <c r="AC14" s="65">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f>
        <v>0</v>
      </c>
      <c r="AE14">
        <f t="shared" ca="1" si="6"/>
        <v>0</v>
      </c>
      <c r="AF14">
        <f ca="1">SUMIF(INDIRECT("'Output 1'!$H$4:$H$"&amp;$C$4),Analysis!Q14,INDIRECT("'Output 1'!$w$4:$w$"&amp;$C$4))
+SUMIF(INDIRECT("'Output 2'!$H$4:$H$"&amp;$C$5),Analysis!Q14,INDIRECT("'Output 2'!$w$4:$w$"&amp;$C$5))
+SUMIF(INDIRECT("'Output 3'!$H$4:$H$"&amp;$C$6),Analysis!Q14,INDIRECT("'Output 3'!$w$4:$w$"&amp;$C$6))
+SUMIF(INDIRECT("'Output 4'!$H$4:$H$"&amp;$C$7),Analysis!Q14,INDIRECT("'Output 4'!$w$4:$w$"&amp;$C$7))
+SUMIF(INDIRECT("'Output 5'!$H$4:$H$"&amp;$C$8),Analysis!Q14,INDIRECT("'Output 5'!$w$4:$w$"&amp;$C$8))</f>
        <v>0</v>
      </c>
      <c r="AG14">
        <f>SUMIF('Unplanned Outputs'!$E$4:$E$500,Analysis!Q14,'Unplanned Outputs'!$T$4:$T$500)</f>
        <v>0</v>
      </c>
    </row>
    <row r="15" spans="1:33">
      <c r="E15" t="str">
        <f>'Output 4'!$B$4</f>
        <v>O.4</v>
      </c>
      <c r="F15" t="str">
        <f>'Output 4'!$D$4</f>
        <v>O.4.1</v>
      </c>
      <c r="G15" s="4" t="e">
        <f>'Output 4'!$K$4/'Output 4'!$F$4</f>
        <v>#DIV/0!</v>
      </c>
      <c r="H15" s="4" t="e">
        <f>'Output 4'!M$4/'Output 4'!$F$4</f>
        <v>#DIV/0!</v>
      </c>
      <c r="I15" s="4" t="e">
        <f>('Output 4'!O$4)/'Output 4'!$F$4</f>
        <v>#DIV/0!</v>
      </c>
      <c r="J15" s="4" t="e">
        <f>('Output 4'!Q$4)/'Output 4'!$F$4</f>
        <v>#DIV/0!</v>
      </c>
      <c r="K15" s="4" t="e">
        <f>('Output 1'!U$4)/'Output 1'!$F$4</f>
        <v>#DIV/0!</v>
      </c>
      <c r="L15" s="34" t="e">
        <f t="shared" ref="L15:L20" si="11">H15+J15</f>
        <v>#DIV/0!</v>
      </c>
      <c r="M15" s="4" t="e">
        <f>('Output 4'!#REF!)/'Output 4'!$F$5</f>
        <v>#REF!</v>
      </c>
      <c r="N15" s="4" t="e">
        <f>('Output 4'!U$5)/'Output 4'!$F$5</f>
        <v>#DIV/0!</v>
      </c>
      <c r="O15" s="34" t="e">
        <f t="shared" si="10"/>
        <v>#DIV/0!</v>
      </c>
      <c r="Q15" s="31" t="s">
        <v>237</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8">
        <f t="shared" ca="1" si="0"/>
        <v>0</v>
      </c>
      <c r="AA15" s="38">
        <f t="shared" si="1"/>
        <v>0</v>
      </c>
      <c r="AB15" s="54">
        <f t="shared" ca="1" si="2"/>
        <v>0</v>
      </c>
      <c r="AC15" s="65">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f>
        <v>0</v>
      </c>
      <c r="AE15">
        <f t="shared" ca="1" si="6"/>
        <v>0</v>
      </c>
      <c r="AF15">
        <f ca="1">SUMIF(INDIRECT("'Output 1'!$H$4:$H$"&amp;$C$4),Analysis!Q15,INDIRECT("'Output 1'!$w$4:$w$"&amp;$C$4))
+SUMIF(INDIRECT("'Output 2'!$H$4:$H$"&amp;$C$5),Analysis!Q15,INDIRECT("'Output 2'!$w$4:$w$"&amp;$C$5))
+SUMIF(INDIRECT("'Output 3'!$H$4:$H$"&amp;$C$6),Analysis!Q15,INDIRECT("'Output 3'!$w$4:$w$"&amp;$C$6))
+SUMIF(INDIRECT("'Output 4'!$H$4:$H$"&amp;$C$7),Analysis!Q15,INDIRECT("'Output 4'!$w$4:$w$"&amp;$C$7))
+SUMIF(INDIRECT("'Output 5'!$H$4:$H$"&amp;$C$8),Analysis!Q15,INDIRECT("'Output 5'!$w$4:$w$"&amp;$C$8))</f>
        <v>0</v>
      </c>
      <c r="AG15">
        <f>SUMIF('Unplanned Outputs'!$E$4:$E$500,Analysis!Q15,'Unplanned Outputs'!$T$4:$T$500)</f>
        <v>0</v>
      </c>
    </row>
    <row r="16" spans="1:33">
      <c r="F16" t="str">
        <f>'Output 4'!$D$5</f>
        <v>O.4.2</v>
      </c>
      <c r="G16" s="4" t="e">
        <f>'Output 4'!K$5/'Output 4'!$F$5</f>
        <v>#DIV/0!</v>
      </c>
      <c r="H16" s="4" t="e">
        <f>'Output 4'!M$5/'Output 4'!$F$5</f>
        <v>#DIV/0!</v>
      </c>
      <c r="I16" s="4" t="e">
        <f>('Output 4'!Q$5)/'Output 4'!$F$5</f>
        <v>#DIV/0!</v>
      </c>
      <c r="J16" s="4" t="e">
        <f>('Output 4'!Q$5)/'Output 4'!$F$5</f>
        <v>#DIV/0!</v>
      </c>
      <c r="K16" s="4" t="e">
        <f>('Output 1'!U$4)/'Output 1'!$F$4</f>
        <v>#DIV/0!</v>
      </c>
      <c r="L16" s="34" t="e">
        <f t="shared" si="11"/>
        <v>#DIV/0!</v>
      </c>
      <c r="M16" s="4" t="e">
        <f>('Output 4'!S$6)/'Output 4'!$F$6</f>
        <v>#DIV/0!</v>
      </c>
      <c r="N16" s="4" t="e">
        <f>('Output 4'!U$6)/'Output 4'!$F$6</f>
        <v>#DIV/0!</v>
      </c>
      <c r="O16" s="34" t="e">
        <f t="shared" si="10"/>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8">
        <f t="shared" ca="1" si="0"/>
        <v>0</v>
      </c>
      <c r="AA16" s="38">
        <f t="shared" si="1"/>
        <v>0</v>
      </c>
      <c r="AB16" s="54">
        <f t="shared" ca="1" si="2"/>
        <v>0</v>
      </c>
      <c r="AC16" s="65">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f>
        <v>0</v>
      </c>
      <c r="AE16">
        <f t="shared" ca="1" si="6"/>
        <v>0</v>
      </c>
      <c r="AF16">
        <f ca="1">SUMIF(INDIRECT("'Output 1'!$H$4:$H$"&amp;$C$4),Analysis!Q16,INDIRECT("'Output 1'!$w$4:$w$"&amp;$C$4))
+SUMIF(INDIRECT("'Output 2'!$H$4:$H$"&amp;$C$5),Analysis!Q16,INDIRECT("'Output 2'!$w$4:$w$"&amp;$C$5))
+SUMIF(INDIRECT("'Output 3'!$H$4:$H$"&amp;$C$6),Analysis!Q16,INDIRECT("'Output 3'!$w$4:$w$"&amp;$C$6))
+SUMIF(INDIRECT("'Output 4'!$H$4:$H$"&amp;$C$7),Analysis!Q16,INDIRECT("'Output 4'!$w$4:$w$"&amp;$C$7))
+SUMIF(INDIRECT("'Output 5'!$H$4:$H$"&amp;$C$8),Analysis!Q16,INDIRECT("'Output 5'!$w$4:$w$"&amp;$C$8))</f>
        <v>0</v>
      </c>
      <c r="AG16">
        <f>SUMIF('Unplanned Outputs'!$E$4:$E$500,Analysis!Q16,'Unplanned Outputs'!$T$4:$T$500)</f>
        <v>0</v>
      </c>
    </row>
    <row r="17" spans="1:33">
      <c r="F17" t="str">
        <f>'Output 4'!$D$6</f>
        <v>O.4.3</v>
      </c>
      <c r="G17" s="4" t="e">
        <f>'Output 4'!K$6/'Output 4'!$F$6</f>
        <v>#DIV/0!</v>
      </c>
      <c r="H17" s="4" t="e">
        <f>'Output 4'!M$6/'Output 4'!$F$6</f>
        <v>#DIV/0!</v>
      </c>
      <c r="I17" s="4" t="e">
        <f>('Output 4'!O$6)/'Output 4'!$F$6</f>
        <v>#DIV/0!</v>
      </c>
      <c r="J17" s="4" t="e">
        <f>('Output 4'!Q$6)/'Output 4'!$F$6</f>
        <v>#DIV/0!</v>
      </c>
      <c r="K17" s="4" t="e">
        <f>('Output 1'!U$4)/'Output 1'!$F$4</f>
        <v>#DIV/0!</v>
      </c>
      <c r="L17" s="34" t="e">
        <f t="shared" si="11"/>
        <v>#DIV/0!</v>
      </c>
      <c r="M17" s="4" t="e">
        <f>('Output 5'!S$4)/'Output 5'!$F$4</f>
        <v>#DIV/0!</v>
      </c>
      <c r="N17" s="4" t="e">
        <f>('Output 5'!U$4)/'Output 5'!$F$4</f>
        <v>#DIV/0!</v>
      </c>
      <c r="O17" s="34" t="e">
        <f t="shared" si="10"/>
        <v>#DIV/0!</v>
      </c>
      <c r="Q17" s="31" t="s">
        <v>238</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8">
        <f t="shared" ca="1" si="0"/>
        <v>0</v>
      </c>
      <c r="AA17" s="38">
        <f t="shared" si="1"/>
        <v>0</v>
      </c>
      <c r="AB17" s="54">
        <f t="shared" ca="1" si="2"/>
        <v>0</v>
      </c>
      <c r="AC17" s="65">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f>
        <v>0</v>
      </c>
      <c r="AE17">
        <f t="shared" ca="1" si="6"/>
        <v>0</v>
      </c>
      <c r="AF17">
        <f ca="1">SUMIF(INDIRECT("'Output 1'!$H$4:$H$"&amp;$C$4),Analysis!Q17,INDIRECT("'Output 1'!$w$4:$w$"&amp;$C$4))
+SUMIF(INDIRECT("'Output 2'!$H$4:$H$"&amp;$C$5),Analysis!Q17,INDIRECT("'Output 2'!$w$4:$w$"&amp;$C$5))
+SUMIF(INDIRECT("'Output 3'!$H$4:$H$"&amp;$C$6),Analysis!Q17,INDIRECT("'Output 3'!$w$4:$w$"&amp;$C$6))
+SUMIF(INDIRECT("'Output 4'!$H$4:$H$"&amp;$C$7),Analysis!Q17,INDIRECT("'Output 4'!$w$4:$w$"&amp;$C$7))
+SUMIF(INDIRECT("'Output 5'!$H$4:$H$"&amp;$C$8),Analysis!Q17,INDIRECT("'Output 5'!$w$4:$w$"&amp;$C$8))</f>
        <v>0</v>
      </c>
      <c r="AG17">
        <f>SUMIF('Unplanned Outputs'!$E$4:$E$500,Analysis!Q17,'Unplanned Outputs'!$T$4:$T$500)</f>
        <v>0</v>
      </c>
    </row>
    <row r="18" spans="1:33">
      <c r="E18" t="str">
        <f>'Output 5'!$B$4</f>
        <v>O.5</v>
      </c>
      <c r="F18" t="str">
        <f>'Output 5'!$D$4</f>
        <v>O.5.1</v>
      </c>
      <c r="G18" s="4" t="e">
        <f>'Output 5'!$K$4/'Output 5'!$F$4</f>
        <v>#DIV/0!</v>
      </c>
      <c r="H18" s="4" t="e">
        <f>'Output 5'!M$4/'Output 5'!$F$4</f>
        <v>#DIV/0!</v>
      </c>
      <c r="I18" s="4" t="e">
        <f>('Output 5'!O$4)/'Output 5'!$F$4</f>
        <v>#DIV/0!</v>
      </c>
      <c r="J18" s="4" t="e">
        <f>('Output 5'!Q$4)/'Output 5'!$F$4</f>
        <v>#DIV/0!</v>
      </c>
      <c r="K18" s="4" t="e">
        <f>('Output 1'!U$4)/'Output 1'!$F$4</f>
        <v>#DIV/0!</v>
      </c>
      <c r="L18" s="34" t="e">
        <f t="shared" si="11"/>
        <v>#DIV/0!</v>
      </c>
      <c r="M18" s="4" t="e">
        <f>('Output 5'!S$5)/'Output 5'!$F$5</f>
        <v>#DIV/0!</v>
      </c>
      <c r="N18" s="4" t="e">
        <f>('Output 5'!U$5)/'Output 5'!$F$5</f>
        <v>#DIV/0!</v>
      </c>
      <c r="O18" s="34" t="e">
        <f t="shared" si="10"/>
        <v>#DIV/0!</v>
      </c>
      <c r="Q18" s="31" t="s">
        <v>239</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8">
        <f t="shared" ca="1" si="0"/>
        <v>0</v>
      </c>
      <c r="AA18" s="38">
        <f t="shared" si="1"/>
        <v>0</v>
      </c>
      <c r="AB18" s="54">
        <f t="shared" ca="1" si="2"/>
        <v>0</v>
      </c>
      <c r="AC18" s="65">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f>
        <v>0</v>
      </c>
      <c r="AE18">
        <f t="shared" ca="1" si="6"/>
        <v>0</v>
      </c>
      <c r="AF18">
        <f ca="1">SUMIF(INDIRECT("'Output 1'!$H$4:$H$"&amp;$C$4),Analysis!Q18,INDIRECT("'Output 1'!$w$4:$w$"&amp;$C$4))
+SUMIF(INDIRECT("'Output 2'!$H$4:$H$"&amp;$C$5),Analysis!Q18,INDIRECT("'Output 2'!$w$4:$w$"&amp;$C$5))
+SUMIF(INDIRECT("'Output 3'!$H$4:$H$"&amp;$C$6),Analysis!Q18,INDIRECT("'Output 3'!$w$4:$w$"&amp;$C$6))
+SUMIF(INDIRECT("'Output 4'!$H$4:$H$"&amp;$C$7),Analysis!Q18,INDIRECT("'Output 4'!$w$4:$w$"&amp;$C$7))
+SUMIF(INDIRECT("'Output 5'!$H$4:$H$"&amp;$C$8),Analysis!Q18,INDIRECT("'Output 5'!$w$4:$w$"&amp;$C$8))</f>
        <v>0</v>
      </c>
      <c r="AG18">
        <f>SUMIF('Unplanned Outputs'!$E$4:$E$500,Analysis!Q18,'Unplanned Outputs'!$T$4:$T$500)</f>
        <v>0</v>
      </c>
    </row>
    <row r="19" spans="1:33">
      <c r="F19" t="str">
        <f>'Output 5'!$D$5</f>
        <v>O.5.2</v>
      </c>
      <c r="G19" s="4" t="e">
        <f>'Output 5'!K$5/'Output 5'!$F$5</f>
        <v>#DIV/0!</v>
      </c>
      <c r="H19" s="4" t="e">
        <f>'Output 5'!M$5/'Output 5'!$F$5</f>
        <v>#DIV/0!</v>
      </c>
      <c r="I19" s="4" t="e">
        <f>('Output 5'!O$5)/'Output 5'!$F$5</f>
        <v>#DIV/0!</v>
      </c>
      <c r="J19" s="4" t="e">
        <f>('Output 5'!Q$5)/'Output 5'!$F$5</f>
        <v>#DIV/0!</v>
      </c>
      <c r="K19" s="4" t="e">
        <f>('Output 1'!U$4)/'Output 1'!$F$4</f>
        <v>#DIV/0!</v>
      </c>
      <c r="L19" s="34" t="e">
        <f t="shared" si="11"/>
        <v>#DIV/0!</v>
      </c>
      <c r="M19" s="4" t="e">
        <f>('Output 5'!S$6)/'Output 5'!$F$6</f>
        <v>#DIV/0!</v>
      </c>
      <c r="N19" s="4" t="e">
        <f>('Output 5'!U$6)/'Output 5'!$F$6</f>
        <v>#DIV/0!</v>
      </c>
      <c r="O19" s="34" t="e">
        <f t="shared" si="10"/>
        <v>#DIV/0!</v>
      </c>
      <c r="Q19" s="31" t="s">
        <v>240</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8">
        <f t="shared" ca="1" si="0"/>
        <v>0</v>
      </c>
      <c r="AA19" s="38">
        <f t="shared" si="1"/>
        <v>0</v>
      </c>
      <c r="AB19" s="54">
        <f t="shared" ca="1" si="2"/>
        <v>0</v>
      </c>
      <c r="AC19" s="65">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f>
        <v>0</v>
      </c>
      <c r="AE19">
        <f t="shared" ca="1" si="6"/>
        <v>0</v>
      </c>
      <c r="AF19">
        <f ca="1">SUMIF(INDIRECT("'Output 1'!$H$4:$H$"&amp;$C$4),Analysis!Q19,INDIRECT("'Output 1'!$w$4:$w$"&amp;$C$4))
+SUMIF(INDIRECT("'Output 2'!$H$4:$H$"&amp;$C$5),Analysis!Q19,INDIRECT("'Output 2'!$w$4:$w$"&amp;$C$5))
+SUMIF(INDIRECT("'Output 3'!$H$4:$H$"&amp;$C$6),Analysis!Q19,INDIRECT("'Output 3'!$w$4:$w$"&amp;$C$6))
+SUMIF(INDIRECT("'Output 4'!$H$4:$H$"&amp;$C$7),Analysis!Q19,INDIRECT("'Output 4'!$w$4:$w$"&amp;$C$7))
+SUMIF(INDIRECT("'Output 5'!$H$4:$H$"&amp;$C$8),Analysis!Q19,INDIRECT("'Output 5'!$w$4:$w$"&amp;$C$8))</f>
        <v>0</v>
      </c>
      <c r="AG19">
        <f>SUMIF('Unplanned Outputs'!$E$4:$E$500,Analysis!Q19,'Unplanned Outputs'!$T$4:$T$500)</f>
        <v>0</v>
      </c>
    </row>
    <row r="20" spans="1:33">
      <c r="A20" t="s">
        <v>241</v>
      </c>
      <c r="B20" s="7">
        <f>COUNTIF(B4:B18,"&lt;&gt;")</f>
        <v>5</v>
      </c>
      <c r="F20" t="str">
        <f>'Output 5'!$D$6</f>
        <v>0.5.3</v>
      </c>
      <c r="G20" s="4" t="e">
        <f>'Output 5'!K$6/'Output 5'!$F$6</f>
        <v>#DIV/0!</v>
      </c>
      <c r="H20" s="4" t="e">
        <f>'Output 5'!M$6/'Output 5'!$F$6</f>
        <v>#DIV/0!</v>
      </c>
      <c r="I20" s="4" t="e">
        <f>('Output 5'!O$6)/'Output 5'!$F$6</f>
        <v>#DIV/0!</v>
      </c>
      <c r="J20" s="4" t="e">
        <f>('Output 5'!Q$6)/'Output 5'!$F$6</f>
        <v>#DIV/0!</v>
      </c>
      <c r="K20" s="4" t="e">
        <f>('Output 1'!U$4)/'Output 1'!$F$4</f>
        <v>#DIV/0!</v>
      </c>
      <c r="L20" s="34" t="e">
        <f t="shared" si="11"/>
        <v>#DIV/0!</v>
      </c>
      <c r="M20" s="4" t="e">
        <f>(#REF!)/#REF!</f>
        <v>#REF!</v>
      </c>
      <c r="N20" s="4" t="e">
        <f>(#REF!)/#REF!</f>
        <v>#REF!</v>
      </c>
      <c r="O20" s="34" t="e">
        <f t="shared" si="10"/>
        <v>#REF!</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8">
        <f t="shared" ca="1" si="0"/>
        <v>0</v>
      </c>
      <c r="AA20" s="38">
        <f t="shared" si="1"/>
        <v>0</v>
      </c>
      <c r="AB20" s="54">
        <f t="shared" ca="1" si="2"/>
        <v>0</v>
      </c>
      <c r="AC20" s="65">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f>
        <v>0</v>
      </c>
      <c r="AE20">
        <f t="shared" ca="1" si="6"/>
        <v>0</v>
      </c>
      <c r="AF20">
        <f ca="1">SUMIF(INDIRECT("'Output 1'!$H$4:$H$"&amp;$C$4),Analysis!Q20,INDIRECT("'Output 1'!$w$4:$w$"&amp;$C$4))
+SUMIF(INDIRECT("'Output 2'!$H$4:$H$"&amp;$C$5),Analysis!Q20,INDIRECT("'Output 2'!$w$4:$w$"&amp;$C$5))
+SUMIF(INDIRECT("'Output 3'!$H$4:$H$"&amp;$C$6),Analysis!Q20,INDIRECT("'Output 3'!$w$4:$w$"&amp;$C$6))
+SUMIF(INDIRECT("'Output 4'!$H$4:$H$"&amp;$C$7),Analysis!Q20,INDIRECT("'Output 4'!$w$4:$w$"&amp;$C$7))
+SUMIF(INDIRECT("'Output 5'!$H$4:$H$"&amp;$C$8),Analysis!Q20,INDIRECT("'Output 5'!$w$4:$w$"&amp;$C$8))</f>
        <v>0</v>
      </c>
      <c r="AG20">
        <f>SUMIF('Unplanned Outputs'!$E$4:$E$500,Analysis!Q20,'Unplanned Outputs'!$T$4:$T$500)</f>
        <v>0</v>
      </c>
    </row>
    <row r="21" spans="1:33">
      <c r="G21" s="4"/>
      <c r="H21" s="4"/>
      <c r="I21" s="4"/>
      <c r="J21" s="4"/>
      <c r="K21" s="4"/>
      <c r="L21" s="34"/>
      <c r="M21" s="4" t="e">
        <f>(#REF!)/#REF!</f>
        <v>#REF!</v>
      </c>
      <c r="N21" s="4" t="e">
        <f>(#REF!)/#REF!</f>
        <v>#REF!</v>
      </c>
      <c r="O21" s="34" t="e">
        <f>#REF!+N21</f>
        <v>#REF!</v>
      </c>
      <c r="Q21" s="31" t="s">
        <v>242</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8">
        <f t="shared" ca="1" si="0"/>
        <v>0</v>
      </c>
      <c r="AA21" s="38">
        <f t="shared" si="1"/>
        <v>0</v>
      </c>
      <c r="AB21" s="54">
        <f t="shared" ca="1" si="2"/>
        <v>0</v>
      </c>
      <c r="AC21" s="65">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f>
        <v>0</v>
      </c>
      <c r="AE21">
        <f t="shared" ca="1" si="6"/>
        <v>0</v>
      </c>
      <c r="AF21">
        <f ca="1">SUMIF(INDIRECT("'Output 1'!$H$4:$H$"&amp;$C$4),Analysis!Q21,INDIRECT("'Output 1'!$w$4:$w$"&amp;$C$4))
+SUMIF(INDIRECT("'Output 2'!$H$4:$H$"&amp;$C$5),Analysis!Q21,INDIRECT("'Output 2'!$w$4:$w$"&amp;$C$5))
+SUMIF(INDIRECT("'Output 3'!$H$4:$H$"&amp;$C$6),Analysis!Q21,INDIRECT("'Output 3'!$w$4:$w$"&amp;$C$6))
+SUMIF(INDIRECT("'Output 4'!$H$4:$H$"&amp;$C$7),Analysis!Q21,INDIRECT("'Output 4'!$w$4:$w$"&amp;$C$7))
+SUMIF(INDIRECT("'Output 5'!$H$4:$H$"&amp;$C$8),Analysis!Q21,INDIRECT("'Output 5'!$w$4:$w$"&amp;$C$8))</f>
        <v>0</v>
      </c>
      <c r="AG21">
        <f>SUMIF('Unplanned Outputs'!$E$4:$E$500,Analysis!Q21,'Unplanned Outputs'!$T$4:$T$500)</f>
        <v>0</v>
      </c>
    </row>
    <row r="22" spans="1:33">
      <c r="G22" s="4"/>
      <c r="H22" s="4"/>
      <c r="I22" s="4"/>
      <c r="J22" s="4"/>
      <c r="K22" s="4"/>
      <c r="L22" s="34"/>
      <c r="M22" s="4" t="e">
        <f>(#REF!)/#REF!</f>
        <v>#REF!</v>
      </c>
      <c r="N22" s="4" t="e">
        <f>(#REF!)/#REF!</f>
        <v>#REF!</v>
      </c>
      <c r="O22" s="34" t="e">
        <f t="shared" si="8"/>
        <v>#REF!</v>
      </c>
      <c r="Q22" s="31" t="s">
        <v>243</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8">
        <f t="shared" ca="1" si="0"/>
        <v>0</v>
      </c>
      <c r="AA22" s="38">
        <f t="shared" si="1"/>
        <v>0</v>
      </c>
      <c r="AB22" s="54">
        <f t="shared" ca="1" si="2"/>
        <v>0</v>
      </c>
      <c r="AC22" s="65">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f>
        <v>0</v>
      </c>
      <c r="AE22">
        <f t="shared" ca="1" si="6"/>
        <v>0</v>
      </c>
      <c r="AF22">
        <f ca="1">SUMIF(INDIRECT("'Output 1'!$H$4:$H$"&amp;$C$4),Analysis!Q22,INDIRECT("'Output 1'!$w$4:$w$"&amp;$C$4))
+SUMIF(INDIRECT("'Output 2'!$H$4:$H$"&amp;$C$5),Analysis!Q22,INDIRECT("'Output 2'!$w$4:$w$"&amp;$C$5))
+SUMIF(INDIRECT("'Output 3'!$H$4:$H$"&amp;$C$6),Analysis!Q22,INDIRECT("'Output 3'!$w$4:$w$"&amp;$C$6))
+SUMIF(INDIRECT("'Output 4'!$H$4:$H$"&amp;$C$7),Analysis!Q22,INDIRECT("'Output 4'!$w$4:$w$"&amp;$C$7))
+SUMIF(INDIRECT("'Output 5'!$H$4:$H$"&amp;$C$8),Analysis!Q22,INDIRECT("'Output 5'!$w$4:$w$"&amp;$C$8))</f>
        <v>0</v>
      </c>
      <c r="AG22">
        <f>SUMIF('Unplanned Outputs'!$E$4:$E$500,Analysis!Q22,'Unplanned Outputs'!$T$4:$T$500)</f>
        <v>0</v>
      </c>
    </row>
    <row r="23" spans="1:33">
      <c r="G23" s="4"/>
      <c r="H23" s="4"/>
      <c r="I23" s="4"/>
      <c r="J23" s="4"/>
      <c r="K23" s="4"/>
      <c r="L23" s="34"/>
      <c r="M23" s="4" t="e">
        <f>(#REF!)/#REF!</f>
        <v>#REF!</v>
      </c>
      <c r="N23" s="4" t="e">
        <f>(#REF!)/#REF!</f>
        <v>#REF!</v>
      </c>
      <c r="O23" s="34" t="e">
        <f t="shared" si="8"/>
        <v>#REF!</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8">
        <f t="shared" ca="1" si="0"/>
        <v>0</v>
      </c>
      <c r="AA23" s="38">
        <f t="shared" si="1"/>
        <v>0</v>
      </c>
      <c r="AB23" s="54">
        <f t="shared" ca="1" si="2"/>
        <v>0</v>
      </c>
      <c r="AC23" s="65">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f>
        <v>0</v>
      </c>
      <c r="AE23">
        <f t="shared" ca="1" si="6"/>
        <v>0</v>
      </c>
      <c r="AF23">
        <f ca="1">SUMIF(INDIRECT("'Output 1'!$H$4:$H$"&amp;$C$4),Analysis!Q23,INDIRECT("'Output 1'!$w$4:$w$"&amp;$C$4))
+SUMIF(INDIRECT("'Output 2'!$H$4:$H$"&amp;$C$5),Analysis!Q23,INDIRECT("'Output 2'!$w$4:$w$"&amp;$C$5))
+SUMIF(INDIRECT("'Output 3'!$H$4:$H$"&amp;$C$6),Analysis!Q23,INDIRECT("'Output 3'!$w$4:$w$"&amp;$C$6))
+SUMIF(INDIRECT("'Output 4'!$H$4:$H$"&amp;$C$7),Analysis!Q23,INDIRECT("'Output 4'!$w$4:$w$"&amp;$C$7))
+SUMIF(INDIRECT("'Output 5'!$H$4:$H$"&amp;$C$8),Analysis!Q23,INDIRECT("'Output 5'!$w$4:$w$"&amp;$C$8))</f>
        <v>0</v>
      </c>
      <c r="AG23">
        <f>SUMIF('Unplanned Outputs'!$E$4:$E$500,Analysis!Q23,'Unplanned Outputs'!$T$4:$T$500)</f>
        <v>0</v>
      </c>
    </row>
    <row r="24" spans="1:33">
      <c r="G24" s="4"/>
      <c r="H24" s="4"/>
      <c r="I24" s="4"/>
      <c r="J24" s="4"/>
      <c r="K24" s="4"/>
      <c r="L24" s="34"/>
      <c r="M24" s="4" t="e">
        <f>(#REF!)/#REF!</f>
        <v>#REF!</v>
      </c>
      <c r="N24" s="4" t="e">
        <f>(#REF!)/#REF!</f>
        <v>#REF!</v>
      </c>
      <c r="O24" s="34" t="e">
        <f t="shared" si="8"/>
        <v>#REF!</v>
      </c>
      <c r="Q24" s="31" t="s">
        <v>244</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8">
        <f t="shared" ca="1" si="0"/>
        <v>0</v>
      </c>
      <c r="AA24" s="38">
        <f t="shared" si="1"/>
        <v>0</v>
      </c>
      <c r="AB24" s="54">
        <f t="shared" ca="1" si="2"/>
        <v>0</v>
      </c>
      <c r="AC24" s="65">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f>
        <v>0</v>
      </c>
      <c r="AE24">
        <f t="shared" ca="1" si="6"/>
        <v>0</v>
      </c>
      <c r="AF24">
        <f ca="1">SUMIF(INDIRECT("'Output 1'!$H$4:$H$"&amp;$C$4),Analysis!Q24,INDIRECT("'Output 1'!$w$4:$w$"&amp;$C$4))
+SUMIF(INDIRECT("'Output 2'!$H$4:$H$"&amp;$C$5),Analysis!Q24,INDIRECT("'Output 2'!$w$4:$w$"&amp;$C$5))
+SUMIF(INDIRECT("'Output 3'!$H$4:$H$"&amp;$C$6),Analysis!Q24,INDIRECT("'Output 3'!$w$4:$w$"&amp;$C$6))
+SUMIF(INDIRECT("'Output 4'!$H$4:$H$"&amp;$C$7),Analysis!Q24,INDIRECT("'Output 4'!$w$4:$w$"&amp;$C$7))
+SUMIF(INDIRECT("'Output 5'!$H$4:$H$"&amp;$C$8),Analysis!Q24,INDIRECT("'Output 5'!$w$4:$w$"&amp;$C$8))</f>
        <v>0</v>
      </c>
      <c r="AG24">
        <f>SUMIF('Unplanned Outputs'!$E$4:$E$500,Analysis!Q24,'Unplanned Outputs'!$T$4:$T$500)</f>
        <v>0</v>
      </c>
    </row>
    <row r="25" spans="1:33">
      <c r="G25" s="4"/>
      <c r="H25" s="4"/>
      <c r="I25" s="4"/>
      <c r="J25" s="4"/>
      <c r="K25" s="4"/>
      <c r="L25" s="34"/>
      <c r="M25" s="4" t="e">
        <f>(#REF!)/#REF!</f>
        <v>#REF!</v>
      </c>
      <c r="N25" s="4" t="e">
        <f>(#REF!)/#REF!</f>
        <v>#REF!</v>
      </c>
      <c r="O25" s="34" t="e">
        <f t="shared" si="8"/>
        <v>#REF!</v>
      </c>
      <c r="Q25" s="31" t="s">
        <v>245</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8">
        <f t="shared" ca="1" si="0"/>
        <v>0</v>
      </c>
      <c r="AA25" s="38">
        <f t="shared" si="1"/>
        <v>0</v>
      </c>
      <c r="AB25" s="54">
        <f t="shared" ca="1" si="2"/>
        <v>0</v>
      </c>
      <c r="AC25" s="65">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f>
        <v>0</v>
      </c>
      <c r="AE25">
        <f t="shared" ca="1" si="6"/>
        <v>0</v>
      </c>
      <c r="AF25">
        <f ca="1">SUMIF(INDIRECT("'Output 1'!$H$4:$H$"&amp;$C$4),Analysis!Q25,INDIRECT("'Output 1'!$w$4:$w$"&amp;$C$4))
+SUMIF(INDIRECT("'Output 2'!$H$4:$H$"&amp;$C$5),Analysis!Q25,INDIRECT("'Output 2'!$w$4:$w$"&amp;$C$5))
+SUMIF(INDIRECT("'Output 3'!$H$4:$H$"&amp;$C$6),Analysis!Q25,INDIRECT("'Output 3'!$w$4:$w$"&amp;$C$6))
+SUMIF(INDIRECT("'Output 4'!$H$4:$H$"&amp;$C$7),Analysis!Q25,INDIRECT("'Output 4'!$w$4:$w$"&amp;$C$7))
+SUMIF(INDIRECT("'Output 5'!$H$4:$H$"&amp;$C$8),Analysis!Q25,INDIRECT("'Output 5'!$w$4:$w$"&amp;$C$8))</f>
        <v>0</v>
      </c>
      <c r="AG25">
        <f>SUMIF('Unplanned Outputs'!$E$4:$E$500,Analysis!Q25,'Unplanned Outputs'!$T$4:$T$500)</f>
        <v>0</v>
      </c>
    </row>
    <row r="26" spans="1:33">
      <c r="G26" s="4"/>
      <c r="H26" s="4"/>
      <c r="I26" s="4"/>
      <c r="J26" s="4"/>
      <c r="K26" s="4"/>
      <c r="L26" s="34"/>
      <c r="M26" s="4" t="e">
        <f>(#REF!)/#REF!</f>
        <v>#REF!</v>
      </c>
      <c r="N26" s="4" t="e">
        <f>(#REF!)/#REF!</f>
        <v>#REF!</v>
      </c>
      <c r="O26" s="34" t="e">
        <f>#REF!+N26</f>
        <v>#REF!</v>
      </c>
      <c r="Q26" s="31" t="s">
        <v>246</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8">
        <f t="shared" ca="1" si="0"/>
        <v>0</v>
      </c>
      <c r="AA26" s="38">
        <f t="shared" si="1"/>
        <v>0</v>
      </c>
      <c r="AB26" s="54">
        <f t="shared" ca="1" si="2"/>
        <v>0</v>
      </c>
      <c r="AC26" s="65">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f>
        <v>0</v>
      </c>
      <c r="AE26">
        <f t="shared" ca="1" si="6"/>
        <v>0</v>
      </c>
      <c r="AF26">
        <f ca="1">SUMIF(INDIRECT("'Output 1'!$H$4:$H$"&amp;$C$4),Analysis!Q26,INDIRECT("'Output 1'!$w$4:$w$"&amp;$C$4))
+SUMIF(INDIRECT("'Output 2'!$H$4:$H$"&amp;$C$5),Analysis!Q26,INDIRECT("'Output 2'!$w$4:$w$"&amp;$C$5))
+SUMIF(INDIRECT("'Output 3'!$H$4:$H$"&amp;$C$6),Analysis!Q26,INDIRECT("'Output 3'!$w$4:$w$"&amp;$C$6))
+SUMIF(INDIRECT("'Output 4'!$H$4:$H$"&amp;$C$7),Analysis!Q26,INDIRECT("'Output 4'!$w$4:$w$"&amp;$C$7))
+SUMIF(INDIRECT("'Output 5'!$H$4:$H$"&amp;$C$8),Analysis!Q26,INDIRECT("'Output 5'!$w$4:$w$"&amp;$C$8))</f>
        <v>0</v>
      </c>
      <c r="AG26">
        <f>SUMIF('Unplanned Outputs'!$E$4:$E$500,Analysis!Q26,'Unplanned Outputs'!$T$4:$T$500)</f>
        <v>0</v>
      </c>
    </row>
    <row r="27" spans="1:33">
      <c r="G27" s="4"/>
      <c r="H27" s="4"/>
      <c r="I27" s="4"/>
      <c r="J27" s="4"/>
      <c r="K27" s="4"/>
      <c r="L27" s="34"/>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8">
        <f t="shared" ca="1" si="0"/>
        <v>0</v>
      </c>
      <c r="AA27" s="38">
        <f t="shared" si="1"/>
        <v>0</v>
      </c>
      <c r="AB27" s="54">
        <f t="shared" ca="1" si="2"/>
        <v>0</v>
      </c>
      <c r="AC27" s="65">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f>
        <v>0</v>
      </c>
      <c r="AE27">
        <f t="shared" ca="1" si="6"/>
        <v>0</v>
      </c>
      <c r="AF27">
        <f ca="1">SUMIF(INDIRECT("'Output 1'!$H$4:$H$"&amp;$C$4),Analysis!Q27,INDIRECT("'Output 1'!$w$4:$w$"&amp;$C$4))
+SUMIF(INDIRECT("'Output 2'!$H$4:$H$"&amp;$C$5),Analysis!Q27,INDIRECT("'Output 2'!$w$4:$w$"&amp;$C$5))
+SUMIF(INDIRECT("'Output 3'!$H$4:$H$"&amp;$C$6),Analysis!Q27,INDIRECT("'Output 3'!$w$4:$w$"&amp;$C$6))
+SUMIF(INDIRECT("'Output 4'!$H$4:$H$"&amp;$C$7),Analysis!Q27,INDIRECT("'Output 4'!$w$4:$w$"&amp;$C$7))
+SUMIF(INDIRECT("'Output 5'!$H$4:$H$"&amp;$C$8),Analysis!Q27,INDIRECT("'Output 5'!$w$4:$w$"&amp;$C$8))</f>
        <v>0</v>
      </c>
      <c r="AG27">
        <f>SUMIF('Unplanned Outputs'!$E$4:$E$500,Analysis!Q27,'Unplanned Outputs'!$T$4:$T$500)</f>
        <v>0</v>
      </c>
    </row>
    <row r="28" spans="1:33">
      <c r="G28" s="4"/>
      <c r="H28" s="4"/>
      <c r="I28" s="4"/>
      <c r="J28" s="4"/>
      <c r="K28" s="4"/>
      <c r="L28" s="34"/>
      <c r="M28" s="4" t="e">
        <f>(#REF!)/#REF!</f>
        <v>#REF!</v>
      </c>
      <c r="N28" s="4" t="e">
        <f>(#REF!)/#REF!</f>
        <v>#REF!</v>
      </c>
      <c r="O28" s="34" t="e">
        <f>#REF!+N28</f>
        <v>#REF!</v>
      </c>
      <c r="Q28" s="31" t="s">
        <v>247</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8">
        <f t="shared" ca="1" si="0"/>
        <v>0</v>
      </c>
      <c r="AA28" s="38">
        <f t="shared" si="1"/>
        <v>0</v>
      </c>
      <c r="AB28" s="54">
        <f t="shared" ca="1" si="2"/>
        <v>0</v>
      </c>
      <c r="AC28" s="65">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f>
        <v>0</v>
      </c>
      <c r="AE28">
        <f t="shared" ca="1" si="6"/>
        <v>0</v>
      </c>
      <c r="AF28">
        <f ca="1">SUMIF(INDIRECT("'Output 1'!$H$4:$H$"&amp;$C$4),Analysis!Q28,INDIRECT("'Output 1'!$w$4:$w$"&amp;$C$4))
+SUMIF(INDIRECT("'Output 2'!$H$4:$H$"&amp;$C$5),Analysis!Q28,INDIRECT("'Output 2'!$w$4:$w$"&amp;$C$5))
+SUMIF(INDIRECT("'Output 3'!$H$4:$H$"&amp;$C$6),Analysis!Q28,INDIRECT("'Output 3'!$w$4:$w$"&amp;$C$6))
+SUMIF(INDIRECT("'Output 4'!$H$4:$H$"&amp;$C$7),Analysis!Q28,INDIRECT("'Output 4'!$w$4:$w$"&amp;$C$7))
+SUMIF(INDIRECT("'Output 5'!$H$4:$H$"&amp;$C$8),Analysis!Q28,INDIRECT("'Output 5'!$w$4:$w$"&amp;$C$8))</f>
        <v>0</v>
      </c>
      <c r="AG28">
        <f>SUMIF('Unplanned Outputs'!$E$4:$E$500,Analysis!Q28,'Unplanned Outputs'!$T$4:$T$500)</f>
        <v>0</v>
      </c>
    </row>
    <row r="29" spans="1:33">
      <c r="G29" s="4"/>
      <c r="H29" s="4"/>
      <c r="I29" s="4"/>
      <c r="J29" s="4"/>
      <c r="K29" s="4"/>
      <c r="L29" s="34"/>
      <c r="M29" s="4" t="e">
        <f>(#REF!)/#REF!</f>
        <v>#REF!</v>
      </c>
      <c r="N29" s="4" t="e">
        <f>(#REF!)/#REF!</f>
        <v>#REF!</v>
      </c>
      <c r="O29" s="34" t="e">
        <f t="shared" ref="O29:O34" si="12">L26+N29</f>
        <v>#REF!</v>
      </c>
      <c r="Q29" s="31" t="s">
        <v>248</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8">
        <f t="shared" ca="1" si="0"/>
        <v>0</v>
      </c>
      <c r="AA29" s="38">
        <f t="shared" si="1"/>
        <v>0</v>
      </c>
      <c r="AB29" s="54">
        <f t="shared" ca="1" si="2"/>
        <v>0</v>
      </c>
      <c r="AC29" s="65">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f>
        <v>0</v>
      </c>
      <c r="AE29">
        <f t="shared" ca="1" si="6"/>
        <v>0</v>
      </c>
      <c r="AF29">
        <f ca="1">SUMIF(INDIRECT("'Output 1'!$H$4:$H$"&amp;$C$4),Analysis!Q29,INDIRECT("'Output 1'!$w$4:$w$"&amp;$C$4))
+SUMIF(INDIRECT("'Output 2'!$H$4:$H$"&amp;$C$5),Analysis!Q29,INDIRECT("'Output 2'!$w$4:$w$"&amp;$C$5))
+SUMIF(INDIRECT("'Output 3'!$H$4:$H$"&amp;$C$6),Analysis!Q29,INDIRECT("'Output 3'!$w$4:$w$"&amp;$C$6))
+SUMIF(INDIRECT("'Output 4'!$H$4:$H$"&amp;$C$7),Analysis!Q29,INDIRECT("'Output 4'!$w$4:$w$"&amp;$C$7))
+SUMIF(INDIRECT("'Output 5'!$H$4:$H$"&amp;$C$8),Analysis!Q29,INDIRECT("'Output 5'!$w$4:$w$"&amp;$C$8))</f>
        <v>0</v>
      </c>
      <c r="AG29">
        <f>SUMIF('Unplanned Outputs'!$E$4:$E$500,Analysis!Q29,'Unplanned Outputs'!$T$4:$T$500)</f>
        <v>0</v>
      </c>
    </row>
    <row r="30" spans="1:33">
      <c r="G30" s="4"/>
      <c r="H30" s="4"/>
      <c r="I30" s="4"/>
      <c r="J30" s="4"/>
      <c r="K30" s="4"/>
      <c r="L30" s="34"/>
      <c r="M30" s="4" t="e">
        <f>(#REF!)/#REF!</f>
        <v>#REF!</v>
      </c>
      <c r="N30" s="4" t="e">
        <f>(#REF!)/#REF!</f>
        <v>#REF!</v>
      </c>
      <c r="O30" s="34" t="e">
        <f t="shared" si="12"/>
        <v>#REF!</v>
      </c>
      <c r="Q30" s="31" t="s">
        <v>249</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8">
        <f t="shared" ca="1" si="0"/>
        <v>0</v>
      </c>
      <c r="AA30" s="38">
        <f t="shared" si="1"/>
        <v>0</v>
      </c>
      <c r="AB30" s="54">
        <f t="shared" ca="1" si="2"/>
        <v>0</v>
      </c>
      <c r="AC30" s="65">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f>
        <v>0</v>
      </c>
      <c r="AE30">
        <f t="shared" ca="1" si="6"/>
        <v>0</v>
      </c>
      <c r="AF30">
        <f ca="1">SUMIF(INDIRECT("'Output 1'!$H$4:$H$"&amp;$C$4),Analysis!Q30,INDIRECT("'Output 1'!$w$4:$w$"&amp;$C$4))
+SUMIF(INDIRECT("'Output 2'!$H$4:$H$"&amp;$C$5),Analysis!Q30,INDIRECT("'Output 2'!$w$4:$w$"&amp;$C$5))
+SUMIF(INDIRECT("'Output 3'!$H$4:$H$"&amp;$C$6),Analysis!Q30,INDIRECT("'Output 3'!$w$4:$w$"&amp;$C$6))
+SUMIF(INDIRECT("'Output 4'!$H$4:$H$"&amp;$C$7),Analysis!Q30,INDIRECT("'Output 4'!$w$4:$w$"&amp;$C$7))
+SUMIF(INDIRECT("'Output 5'!$H$4:$H$"&amp;$C$8),Analysis!Q30,INDIRECT("'Output 5'!$w$4:$w$"&amp;$C$8))</f>
        <v>0</v>
      </c>
      <c r="AG30">
        <f>SUMIF('Unplanned Outputs'!$E$4:$E$500,Analysis!Q30,'Unplanned Outputs'!$T$4:$T$500)</f>
        <v>0</v>
      </c>
    </row>
    <row r="31" spans="1:33">
      <c r="G31" s="4"/>
      <c r="H31" s="4"/>
      <c r="I31" s="4"/>
      <c r="J31" s="4"/>
      <c r="K31" s="4"/>
      <c r="L31" s="34"/>
      <c r="M31" s="4" t="e">
        <f>(#REF!)/#REF!</f>
        <v>#REF!</v>
      </c>
      <c r="N31" s="4" t="e">
        <f>(#REF!)/#REF!</f>
        <v>#REF!</v>
      </c>
      <c r="O31" s="34" t="e">
        <f t="shared" si="12"/>
        <v>#REF!</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8">
        <f t="shared" ca="1" si="0"/>
        <v>0</v>
      </c>
      <c r="AA31" s="38">
        <f t="shared" si="1"/>
        <v>0</v>
      </c>
      <c r="AB31" s="54">
        <f t="shared" ca="1" si="2"/>
        <v>0</v>
      </c>
      <c r="AC31" s="65">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f>
        <v>0</v>
      </c>
      <c r="AE31">
        <f t="shared" ca="1" si="6"/>
        <v>0</v>
      </c>
      <c r="AF31">
        <f ca="1">SUMIF(INDIRECT("'Output 1'!$H$4:$H$"&amp;$C$4),Analysis!Q31,INDIRECT("'Output 1'!$w$4:$w$"&amp;$C$4))
+SUMIF(INDIRECT("'Output 2'!$H$4:$H$"&amp;$C$5),Analysis!Q31,INDIRECT("'Output 2'!$w$4:$w$"&amp;$C$5))
+SUMIF(INDIRECT("'Output 3'!$H$4:$H$"&amp;$C$6),Analysis!Q31,INDIRECT("'Output 3'!$w$4:$w$"&amp;$C$6))
+SUMIF(INDIRECT("'Output 4'!$H$4:$H$"&amp;$C$7),Analysis!Q31,INDIRECT("'Output 4'!$w$4:$w$"&amp;$C$7))
+SUMIF(INDIRECT("'Output 5'!$H$4:$H$"&amp;$C$8),Analysis!Q31,INDIRECT("'Output 5'!$w$4:$w$"&amp;$C$8))</f>
        <v>0</v>
      </c>
      <c r="AG31">
        <f>SUMIF('Unplanned Outputs'!$E$4:$E$500,Analysis!Q31,'Unplanned Outputs'!$T$4:$T$500)</f>
        <v>0</v>
      </c>
    </row>
    <row r="32" spans="1:33">
      <c r="G32" s="4"/>
      <c r="H32" s="4"/>
      <c r="I32" s="4"/>
      <c r="J32" s="4"/>
      <c r="K32" s="4"/>
      <c r="L32" s="34"/>
      <c r="M32" s="4" t="e">
        <f>(#REF!)/#REF!</f>
        <v>#REF!</v>
      </c>
      <c r="N32" s="4" t="e">
        <f>(#REF!)/#REF!</f>
        <v>#REF!</v>
      </c>
      <c r="O32" s="34" t="e">
        <f t="shared" si="12"/>
        <v>#REF!</v>
      </c>
      <c r="Q32" s="31" t="s">
        <v>250</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8">
        <f t="shared" ca="1" si="0"/>
        <v>0</v>
      </c>
      <c r="AA32" s="38">
        <f t="shared" si="1"/>
        <v>0</v>
      </c>
      <c r="AB32" s="54">
        <f t="shared" ca="1" si="2"/>
        <v>0</v>
      </c>
      <c r="AC32" s="65">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f>
        <v>0</v>
      </c>
      <c r="AE32">
        <f t="shared" ca="1" si="6"/>
        <v>0</v>
      </c>
      <c r="AF32">
        <f ca="1">SUMIF(INDIRECT("'Output 1'!$H$4:$H$"&amp;$C$4),Analysis!Q32,INDIRECT("'Output 1'!$w$4:$w$"&amp;$C$4))
+SUMIF(INDIRECT("'Output 2'!$H$4:$H$"&amp;$C$5),Analysis!Q32,INDIRECT("'Output 2'!$w$4:$w$"&amp;$C$5))
+SUMIF(INDIRECT("'Output 3'!$H$4:$H$"&amp;$C$6),Analysis!Q32,INDIRECT("'Output 3'!$w$4:$w$"&amp;$C$6))
+SUMIF(INDIRECT("'Output 4'!$H$4:$H$"&amp;$C$7),Analysis!Q32,INDIRECT("'Output 4'!$w$4:$w$"&amp;$C$7))
+SUMIF(INDIRECT("'Output 5'!$H$4:$H$"&amp;$C$8),Analysis!Q32,INDIRECT("'Output 5'!$w$4:$w$"&amp;$C$8))</f>
        <v>0</v>
      </c>
      <c r="AG32">
        <f>SUMIF('Unplanned Outputs'!$E$4:$E$500,Analysis!Q32,'Unplanned Outputs'!$T$4:$T$500)</f>
        <v>0</v>
      </c>
    </row>
    <row r="33" spans="7:33">
      <c r="G33" s="4"/>
      <c r="H33" s="4"/>
      <c r="I33" s="4"/>
      <c r="J33" s="4"/>
      <c r="K33" s="4"/>
      <c r="L33" s="34"/>
      <c r="M33" s="4" t="e">
        <f>(#REF!)/#REF!</f>
        <v>#REF!</v>
      </c>
      <c r="N33" s="4" t="e">
        <f>(#REF!)/#REF!</f>
        <v>#REF!</v>
      </c>
      <c r="O33" s="34" t="e">
        <f t="shared" si="12"/>
        <v>#REF!</v>
      </c>
      <c r="Q33" s="31" t="s">
        <v>251</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8">
        <f t="shared" ca="1" si="0"/>
        <v>0</v>
      </c>
      <c r="AA33" s="38">
        <f t="shared" si="1"/>
        <v>0</v>
      </c>
      <c r="AB33" s="54">
        <f t="shared" ca="1" si="2"/>
        <v>0</v>
      </c>
      <c r="AC33" s="65">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f>
        <v>0</v>
      </c>
      <c r="AE33">
        <f t="shared" ca="1" si="6"/>
        <v>0</v>
      </c>
      <c r="AF33">
        <f ca="1">SUMIF(INDIRECT("'Output 1'!$H$4:$H$"&amp;$C$4),Analysis!Q33,INDIRECT("'Output 1'!$w$4:$w$"&amp;$C$4))
+SUMIF(INDIRECT("'Output 2'!$H$4:$H$"&amp;$C$5),Analysis!Q33,INDIRECT("'Output 2'!$w$4:$w$"&amp;$C$5))
+SUMIF(INDIRECT("'Output 3'!$H$4:$H$"&amp;$C$6),Analysis!Q33,INDIRECT("'Output 3'!$w$4:$w$"&amp;$C$6))
+SUMIF(INDIRECT("'Output 4'!$H$4:$H$"&amp;$C$7),Analysis!Q33,INDIRECT("'Output 4'!$w$4:$w$"&amp;$C$7))
+SUMIF(INDIRECT("'Output 5'!$H$4:$H$"&amp;$C$8),Analysis!Q33,INDIRECT("'Output 5'!$w$4:$w$"&amp;$C$8))</f>
        <v>0</v>
      </c>
      <c r="AG33">
        <f>SUMIF('Unplanned Outputs'!$E$4:$E$500,Analysis!Q33,'Unplanned Outputs'!$T$4:$T$500)</f>
        <v>0</v>
      </c>
    </row>
    <row r="34" spans="7:33">
      <c r="G34" s="4"/>
      <c r="H34" s="4"/>
      <c r="I34" s="4"/>
      <c r="J34" s="4"/>
      <c r="K34" s="4"/>
      <c r="L34" s="34"/>
      <c r="M34" s="4" t="e">
        <f>(#REF!)/#REF!</f>
        <v>#REF!</v>
      </c>
      <c r="N34" s="4" t="e">
        <f>(#REF!)/#REF!</f>
        <v>#REF!</v>
      </c>
      <c r="O34" s="34" t="e">
        <f t="shared" si="12"/>
        <v>#REF!</v>
      </c>
      <c r="Q34" s="31" t="s">
        <v>252</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8">
        <f t="shared" ca="1" si="0"/>
        <v>0</v>
      </c>
      <c r="AA34" s="38">
        <f t="shared" si="1"/>
        <v>0</v>
      </c>
      <c r="AB34" s="54">
        <f t="shared" ca="1" si="2"/>
        <v>0</v>
      </c>
      <c r="AC34" s="65">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f>
        <v>0</v>
      </c>
      <c r="AE34">
        <f t="shared" ca="1" si="6"/>
        <v>0</v>
      </c>
      <c r="AF34">
        <f ca="1">SUMIF(INDIRECT("'Output 1'!$H$4:$H$"&amp;$C$4),Analysis!Q34,INDIRECT("'Output 1'!$w$4:$w$"&amp;$C$4))
+SUMIF(INDIRECT("'Output 2'!$H$4:$H$"&amp;$C$5),Analysis!Q34,INDIRECT("'Output 2'!$w$4:$w$"&amp;$C$5))
+SUMIF(INDIRECT("'Output 3'!$H$4:$H$"&amp;$C$6),Analysis!Q34,INDIRECT("'Output 3'!$w$4:$w$"&amp;$C$6))
+SUMIF(INDIRECT("'Output 4'!$H$4:$H$"&amp;$C$7),Analysis!Q34,INDIRECT("'Output 4'!$w$4:$w$"&amp;$C$7))
+SUMIF(INDIRECT("'Output 5'!$H$4:$H$"&amp;$C$8),Analysis!Q34,INDIRECT("'Output 5'!$w$4:$w$"&amp;$C$8))</f>
        <v>0</v>
      </c>
      <c r="AG34">
        <f>SUMIF('Unplanned Outputs'!$E$4:$E$500,Analysis!Q34,'Unplanned Outputs'!$T$4:$T$500)</f>
        <v>0</v>
      </c>
    </row>
    <row r="35" spans="7:33">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8">
        <f t="shared" ca="1" si="0"/>
        <v>0</v>
      </c>
      <c r="AA35" s="38">
        <f t="shared" si="1"/>
        <v>0</v>
      </c>
      <c r="AB35" s="54">
        <f t="shared" ca="1" si="2"/>
        <v>0</v>
      </c>
      <c r="AC35" s="65">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f>
        <v>0</v>
      </c>
      <c r="AE35">
        <f t="shared" ca="1" si="6"/>
        <v>0</v>
      </c>
      <c r="AF35">
        <f ca="1">SUMIF(INDIRECT("'Output 1'!$H$4:$H$"&amp;$C$4),Analysis!Q35,INDIRECT("'Output 1'!$w$4:$w$"&amp;$C$4))
+SUMIF(INDIRECT("'Output 2'!$H$4:$H$"&amp;$C$5),Analysis!Q35,INDIRECT("'Output 2'!$w$4:$w$"&amp;$C$5))
+SUMIF(INDIRECT("'Output 3'!$H$4:$H$"&amp;$C$6),Analysis!Q35,INDIRECT("'Output 3'!$w$4:$w$"&amp;$C$6))
+SUMIF(INDIRECT("'Output 4'!$H$4:$H$"&amp;$C$7),Analysis!Q35,INDIRECT("'Output 4'!$w$4:$w$"&amp;$C$7))
+SUMIF(INDIRECT("'Output 5'!$H$4:$H$"&amp;$C$8),Analysis!Q35,INDIRECT("'Output 5'!$w$4:$w$"&amp;$C$8))</f>
        <v>0</v>
      </c>
      <c r="AG35">
        <f>SUMIF('Unplanned Outputs'!$E$4:$E$500,Analysis!Q35,'Unplanned Outputs'!$T$4:$T$500)</f>
        <v>0</v>
      </c>
    </row>
    <row r="36" spans="7:33">
      <c r="M36" s="4" t="e">
        <f>(#REF!)/#REF!</f>
        <v>#REF!</v>
      </c>
      <c r="N36" s="4" t="e">
        <f>(#REF!)/#REF!</f>
        <v>#REF!</v>
      </c>
      <c r="O36" s="34" t="e">
        <f>#REF!+N36</f>
        <v>#REF!</v>
      </c>
      <c r="Q36" s="31" t="s">
        <v>253</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8">
        <f t="shared" ref="Z36:Z67" ca="1" si="13">SUM(R36:T36)</f>
        <v>0</v>
      </c>
      <c r="AA36" s="38">
        <f t="shared" ref="AA36:AA67" si="14">SUM(V36:X36)</f>
        <v>0</v>
      </c>
      <c r="AB36" s="54">
        <f t="shared" ref="AB36:AB67" ca="1" si="15">AA36+Z36</f>
        <v>0</v>
      </c>
      <c r="AC36" s="65">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f>
        <v>0</v>
      </c>
      <c r="AE36">
        <f t="shared" ca="1" si="6"/>
        <v>0</v>
      </c>
      <c r="AF36">
        <f ca="1">SUMIF(INDIRECT("'Output 1'!$H$4:$H$"&amp;$C$4),Analysis!Q36,INDIRECT("'Output 1'!$w$4:$w$"&amp;$C$4))
+SUMIF(INDIRECT("'Output 2'!$H$4:$H$"&amp;$C$5),Analysis!Q36,INDIRECT("'Output 2'!$w$4:$w$"&amp;$C$5))
+SUMIF(INDIRECT("'Output 3'!$H$4:$H$"&amp;$C$6),Analysis!Q36,INDIRECT("'Output 3'!$w$4:$w$"&amp;$C$6))
+SUMIF(INDIRECT("'Output 4'!$H$4:$H$"&amp;$C$7),Analysis!Q36,INDIRECT("'Output 4'!$w$4:$w$"&amp;$C$7))
+SUMIF(INDIRECT("'Output 5'!$H$4:$H$"&amp;$C$8),Analysis!Q36,INDIRECT("'Output 5'!$w$4:$w$"&amp;$C$8))</f>
        <v>0</v>
      </c>
      <c r="AG36">
        <f>SUMIF('Unplanned Outputs'!$E$4:$E$500,Analysis!Q36,'Unplanned Outputs'!$T$4:$T$500)</f>
        <v>0</v>
      </c>
    </row>
    <row r="37" spans="7:33">
      <c r="M37" s="4" t="e">
        <f>(#REF!)/#REF!</f>
        <v>#REF!</v>
      </c>
      <c r="N37" s="4" t="e">
        <f>(#REF!)/#REF!</f>
        <v>#REF!</v>
      </c>
      <c r="O37" s="34" t="e">
        <f>#REF!+N37</f>
        <v>#REF!</v>
      </c>
      <c r="Q37" s="31" t="s">
        <v>254</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8">
        <f t="shared" ca="1" si="13"/>
        <v>0</v>
      </c>
      <c r="AA37" s="38">
        <f t="shared" si="14"/>
        <v>0</v>
      </c>
      <c r="AB37" s="54">
        <f t="shared" ca="1" si="15"/>
        <v>0</v>
      </c>
      <c r="AC37" s="65">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f>
        <v>0</v>
      </c>
      <c r="AE37">
        <f t="shared" ca="1" si="6"/>
        <v>0</v>
      </c>
      <c r="AF37">
        <f ca="1">SUMIF(INDIRECT("'Output 1'!$H$4:$H$"&amp;$C$4),Analysis!Q37,INDIRECT("'Output 1'!$w$4:$w$"&amp;$C$4))
+SUMIF(INDIRECT("'Output 2'!$H$4:$H$"&amp;$C$5),Analysis!Q37,INDIRECT("'Output 2'!$w$4:$w$"&amp;$C$5))
+SUMIF(INDIRECT("'Output 3'!$H$4:$H$"&amp;$C$6),Analysis!Q37,INDIRECT("'Output 3'!$w$4:$w$"&amp;$C$6))
+SUMIF(INDIRECT("'Output 4'!$H$4:$H$"&amp;$C$7),Analysis!Q37,INDIRECT("'Output 4'!$w$4:$w$"&amp;$C$7))
+SUMIF(INDIRECT("'Output 5'!$H$4:$H$"&amp;$C$8),Analysis!Q37,INDIRECT("'Output 5'!$w$4:$w$"&amp;$C$8))</f>
        <v>0</v>
      </c>
      <c r="AG37">
        <f>SUMIF('Unplanned Outputs'!$E$4:$E$500,Analysis!Q37,'Unplanned Outputs'!$T$4:$T$500)</f>
        <v>0</v>
      </c>
    </row>
    <row r="38" spans="7:33">
      <c r="M38" s="4" t="e">
        <f>(#REF!)/#REF!</f>
        <v>#REF!</v>
      </c>
      <c r="N38" s="4" t="e">
        <f>(#REF!)/#REF!</f>
        <v>#REF!</v>
      </c>
      <c r="O38" s="34" t="e">
        <f>L32+N38</f>
        <v>#REF!</v>
      </c>
      <c r="Q38" s="31" t="s">
        <v>255</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8">
        <f t="shared" ca="1" si="13"/>
        <v>0</v>
      </c>
      <c r="AA38" s="38">
        <f t="shared" si="14"/>
        <v>0</v>
      </c>
      <c r="AB38" s="54">
        <f t="shared" ca="1" si="15"/>
        <v>0</v>
      </c>
      <c r="AC38" s="65">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f>
        <v>0</v>
      </c>
      <c r="AE38">
        <f t="shared" ca="1" si="6"/>
        <v>0</v>
      </c>
      <c r="AF38">
        <f ca="1">SUMIF(INDIRECT("'Output 1'!$H$4:$H$"&amp;$C$4),Analysis!Q38,INDIRECT("'Output 1'!$w$4:$w$"&amp;$C$4))
+SUMIF(INDIRECT("'Output 2'!$H$4:$H$"&amp;$C$5),Analysis!Q38,INDIRECT("'Output 2'!$w$4:$w$"&amp;$C$5))
+SUMIF(INDIRECT("'Output 3'!$H$4:$H$"&amp;$C$6),Analysis!Q38,INDIRECT("'Output 3'!$w$4:$w$"&amp;$C$6))
+SUMIF(INDIRECT("'Output 4'!$H$4:$H$"&amp;$C$7),Analysis!Q38,INDIRECT("'Output 4'!$w$4:$w$"&amp;$C$7))
+SUMIF(INDIRECT("'Output 5'!$H$4:$H$"&amp;$C$8),Analysis!Q38,INDIRECT("'Output 5'!$w$4:$w$"&amp;$C$8))</f>
        <v>0</v>
      </c>
      <c r="AG38">
        <f>SUMIF('Unplanned Outputs'!$E$4:$E$500,Analysis!Q38,'Unplanned Outputs'!$T$4:$T$500)</f>
        <v>0</v>
      </c>
    </row>
    <row r="39" spans="7:33">
      <c r="M39" s="4" t="e">
        <f>(#REF!)/#REF!</f>
        <v>#REF!</v>
      </c>
      <c r="N39" s="4" t="e">
        <f>(#REF!)/#REF!</f>
        <v>#REF!</v>
      </c>
      <c r="O39" s="34" t="e">
        <f>L33+N39</f>
        <v>#REF!</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8">
        <f t="shared" ca="1" si="13"/>
        <v>0</v>
      </c>
      <c r="AA39" s="38">
        <f t="shared" si="14"/>
        <v>0</v>
      </c>
      <c r="AB39" s="54">
        <f t="shared" ca="1" si="15"/>
        <v>0</v>
      </c>
      <c r="AC39" s="65">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f>
        <v>0</v>
      </c>
      <c r="AE39">
        <f t="shared" ca="1" si="6"/>
        <v>0</v>
      </c>
      <c r="AF39">
        <f ca="1">SUMIF(INDIRECT("'Output 1'!$H$4:$H$"&amp;$C$4),Analysis!Q39,INDIRECT("'Output 1'!$w$4:$w$"&amp;$C$4))
+SUMIF(INDIRECT("'Output 2'!$H$4:$H$"&amp;$C$5),Analysis!Q39,INDIRECT("'Output 2'!$w$4:$w$"&amp;$C$5))
+SUMIF(INDIRECT("'Output 3'!$H$4:$H$"&amp;$C$6),Analysis!Q39,INDIRECT("'Output 3'!$w$4:$w$"&amp;$C$6))
+SUMIF(INDIRECT("'Output 4'!$H$4:$H$"&amp;$C$7),Analysis!Q39,INDIRECT("'Output 4'!$w$4:$w$"&amp;$C$7))
+SUMIF(INDIRECT("'Output 5'!$H$4:$H$"&amp;$C$8),Analysis!Q39,INDIRECT("'Output 5'!$w$4:$w$"&amp;$C$8))</f>
        <v>0</v>
      </c>
      <c r="AG39">
        <f>SUMIF('Unplanned Outputs'!$E$4:$E$500,Analysis!Q39,'Unplanned Outputs'!$T$4:$T$500)</f>
        <v>0</v>
      </c>
    </row>
    <row r="40" spans="7:33">
      <c r="M40" s="4" t="e">
        <f>(#REF!)/#REF!</f>
        <v>#REF!</v>
      </c>
      <c r="N40" s="4" t="e">
        <f>(#REF!)/#REF!</f>
        <v>#REF!</v>
      </c>
      <c r="O40" s="34" t="e">
        <f>L34+N40</f>
        <v>#REF!</v>
      </c>
      <c r="Q40" s="31" t="s">
        <v>256</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8">
        <f t="shared" ca="1" si="13"/>
        <v>0</v>
      </c>
      <c r="AA40" s="38">
        <f t="shared" si="14"/>
        <v>0</v>
      </c>
      <c r="AB40" s="54">
        <f t="shared" ca="1" si="15"/>
        <v>0</v>
      </c>
      <c r="AC40" s="65">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f>
        <v>0</v>
      </c>
      <c r="AE40">
        <f t="shared" ca="1" si="6"/>
        <v>0</v>
      </c>
      <c r="AF40">
        <f ca="1">SUMIF(INDIRECT("'Output 1'!$H$4:$H$"&amp;$C$4),Analysis!Q40,INDIRECT("'Output 1'!$w$4:$w$"&amp;$C$4))
+SUMIF(INDIRECT("'Output 2'!$H$4:$H$"&amp;$C$5),Analysis!Q40,INDIRECT("'Output 2'!$w$4:$w$"&amp;$C$5))
+SUMIF(INDIRECT("'Output 3'!$H$4:$H$"&amp;$C$6),Analysis!Q40,INDIRECT("'Output 3'!$w$4:$w$"&amp;$C$6))
+SUMIF(INDIRECT("'Output 4'!$H$4:$H$"&amp;$C$7),Analysis!Q40,INDIRECT("'Output 4'!$w$4:$w$"&amp;$C$7))
+SUMIF(INDIRECT("'Output 5'!$H$4:$H$"&amp;$C$8),Analysis!Q40,INDIRECT("'Output 5'!$w$4:$w$"&amp;$C$8))</f>
        <v>0</v>
      </c>
      <c r="AG40">
        <f>SUMIF('Unplanned Outputs'!$E$4:$E$500,Analysis!Q40,'Unplanned Outputs'!$T$4:$T$500)</f>
        <v>0</v>
      </c>
    </row>
    <row r="41" spans="7:33">
      <c r="Q41" s="31" t="s">
        <v>76</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8">
        <f t="shared" ca="1" si="13"/>
        <v>0</v>
      </c>
      <c r="AA41" s="38">
        <f t="shared" si="14"/>
        <v>0</v>
      </c>
      <c r="AB41" s="54">
        <f t="shared" ca="1" si="15"/>
        <v>0</v>
      </c>
      <c r="AC41" s="65">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f>
        <v>0</v>
      </c>
      <c r="AE41">
        <f t="shared" ca="1" si="6"/>
        <v>0</v>
      </c>
      <c r="AF41">
        <f ca="1">SUMIF(INDIRECT("'Output 1'!$H$4:$H$"&amp;$C$4),Analysis!Q41,INDIRECT("'Output 1'!$w$4:$w$"&amp;$C$4))
+SUMIF(INDIRECT("'Output 2'!$H$4:$H$"&amp;$C$5),Analysis!Q41,INDIRECT("'Output 2'!$w$4:$w$"&amp;$C$5))
+SUMIF(INDIRECT("'Output 3'!$H$4:$H$"&amp;$C$6),Analysis!Q41,INDIRECT("'Output 3'!$w$4:$w$"&amp;$C$6))
+SUMIF(INDIRECT("'Output 4'!$H$4:$H$"&amp;$C$7),Analysis!Q41,INDIRECT("'Output 4'!$w$4:$w$"&amp;$C$7))
+SUMIF(INDIRECT("'Output 5'!$H$4:$H$"&amp;$C$8),Analysis!Q41,INDIRECT("'Output 5'!$w$4:$w$"&amp;$C$8))</f>
        <v>0</v>
      </c>
      <c r="AG41">
        <f>SUMIF('Unplanned Outputs'!$E$4:$E$500,Analysis!Q41,'Unplanned Outputs'!$T$4:$T$500)</f>
        <v>0</v>
      </c>
    </row>
    <row r="42" spans="7:33">
      <c r="Q42" s="31" t="s">
        <v>257</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8">
        <f t="shared" ca="1" si="13"/>
        <v>0</v>
      </c>
      <c r="AA42" s="38">
        <f t="shared" si="14"/>
        <v>0</v>
      </c>
      <c r="AB42" s="54">
        <f t="shared" ca="1" si="15"/>
        <v>0</v>
      </c>
      <c r="AC42" s="65">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f>
        <v>0</v>
      </c>
      <c r="AE42">
        <f t="shared" ca="1" si="6"/>
        <v>0</v>
      </c>
      <c r="AF42">
        <f ca="1">SUMIF(INDIRECT("'Output 1'!$H$4:$H$"&amp;$C$4),Analysis!Q42,INDIRECT("'Output 1'!$w$4:$w$"&amp;$C$4))
+SUMIF(INDIRECT("'Output 2'!$H$4:$H$"&amp;$C$5),Analysis!Q42,INDIRECT("'Output 2'!$w$4:$w$"&amp;$C$5))
+SUMIF(INDIRECT("'Output 3'!$H$4:$H$"&amp;$C$6),Analysis!Q42,INDIRECT("'Output 3'!$w$4:$w$"&amp;$C$6))
+SUMIF(INDIRECT("'Output 4'!$H$4:$H$"&amp;$C$7),Analysis!Q42,INDIRECT("'Output 4'!$w$4:$w$"&amp;$C$7))
+SUMIF(INDIRECT("'Output 5'!$H$4:$H$"&amp;$C$8),Analysis!Q42,INDIRECT("'Output 5'!$w$4:$w$"&amp;$C$8))</f>
        <v>0</v>
      </c>
      <c r="AG42">
        <f>SUMIF('Unplanned Outputs'!$E$4:$E$500,Analysis!Q42,'Unplanned Outputs'!$T$4:$T$500)</f>
        <v>0</v>
      </c>
    </row>
    <row r="43" spans="7:33">
      <c r="Q43" s="31" t="s">
        <v>258</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8">
        <f t="shared" ca="1" si="13"/>
        <v>0</v>
      </c>
      <c r="AA43" s="38">
        <f t="shared" si="14"/>
        <v>0</v>
      </c>
      <c r="AB43" s="54">
        <f t="shared" ca="1" si="15"/>
        <v>0</v>
      </c>
      <c r="AC43" s="65">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f>
        <v>0</v>
      </c>
      <c r="AE43">
        <f t="shared" ca="1" si="6"/>
        <v>0</v>
      </c>
      <c r="AF43">
        <f ca="1">SUMIF(INDIRECT("'Output 1'!$H$4:$H$"&amp;$C$4),Analysis!Q43,INDIRECT("'Output 1'!$w$4:$w$"&amp;$C$4))
+SUMIF(INDIRECT("'Output 2'!$H$4:$H$"&amp;$C$5),Analysis!Q43,INDIRECT("'Output 2'!$w$4:$w$"&amp;$C$5))
+SUMIF(INDIRECT("'Output 3'!$H$4:$H$"&amp;$C$6),Analysis!Q43,INDIRECT("'Output 3'!$w$4:$w$"&amp;$C$6))
+SUMIF(INDIRECT("'Output 4'!$H$4:$H$"&amp;$C$7),Analysis!Q43,INDIRECT("'Output 4'!$w$4:$w$"&amp;$C$7))
+SUMIF(INDIRECT("'Output 5'!$H$4:$H$"&amp;$C$8),Analysis!Q43,INDIRECT("'Output 5'!$w$4:$w$"&amp;$C$8))</f>
        <v>0</v>
      </c>
      <c r="AG43">
        <f>SUMIF('Unplanned Outputs'!$E$4:$E$500,Analysis!Q43,'Unplanned Outputs'!$T$4:$T$500)</f>
        <v>0</v>
      </c>
    </row>
    <row r="44" spans="7:33">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8">
        <f t="shared" ca="1" si="13"/>
        <v>0</v>
      </c>
      <c r="AA44" s="38">
        <f t="shared" si="14"/>
        <v>0</v>
      </c>
      <c r="AB44" s="54">
        <f t="shared" ca="1" si="15"/>
        <v>0</v>
      </c>
      <c r="AC44" s="65">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f>
        <v>0</v>
      </c>
      <c r="AE44">
        <f t="shared" ca="1" si="6"/>
        <v>0</v>
      </c>
      <c r="AF44">
        <f ca="1">SUMIF(INDIRECT("'Output 1'!$H$4:$H$"&amp;$C$4),Analysis!Q44,INDIRECT("'Output 1'!$w$4:$w$"&amp;$C$4))
+SUMIF(INDIRECT("'Output 2'!$H$4:$H$"&amp;$C$5),Analysis!Q44,INDIRECT("'Output 2'!$w$4:$w$"&amp;$C$5))
+SUMIF(INDIRECT("'Output 3'!$H$4:$H$"&amp;$C$6),Analysis!Q44,INDIRECT("'Output 3'!$w$4:$w$"&amp;$C$6))
+SUMIF(INDIRECT("'Output 4'!$H$4:$H$"&amp;$C$7),Analysis!Q44,INDIRECT("'Output 4'!$w$4:$w$"&amp;$C$7))
+SUMIF(INDIRECT("'Output 5'!$H$4:$H$"&amp;$C$8),Analysis!Q44,INDIRECT("'Output 5'!$w$4:$w$"&amp;$C$8))</f>
        <v>0</v>
      </c>
      <c r="AG44">
        <f>SUMIF('Unplanned Outputs'!$E$4:$E$500,Analysis!Q44,'Unplanned Outputs'!$T$4:$T$500)</f>
        <v>0</v>
      </c>
    </row>
    <row r="45" spans="7:33">
      <c r="Q45" s="31" t="s">
        <v>259</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8">
        <f t="shared" ca="1" si="13"/>
        <v>0</v>
      </c>
      <c r="AA45" s="38">
        <f t="shared" si="14"/>
        <v>0</v>
      </c>
      <c r="AB45" s="54">
        <f t="shared" ca="1" si="15"/>
        <v>0</v>
      </c>
      <c r="AC45" s="65">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f>
        <v>0</v>
      </c>
      <c r="AE45">
        <f t="shared" ca="1" si="6"/>
        <v>0</v>
      </c>
      <c r="AF45">
        <f ca="1">SUMIF(INDIRECT("'Output 1'!$H$4:$H$"&amp;$C$4),Analysis!Q45,INDIRECT("'Output 1'!$w$4:$w$"&amp;$C$4))
+SUMIF(INDIRECT("'Output 2'!$H$4:$H$"&amp;$C$5),Analysis!Q45,INDIRECT("'Output 2'!$w$4:$w$"&amp;$C$5))
+SUMIF(INDIRECT("'Output 3'!$H$4:$H$"&amp;$C$6),Analysis!Q45,INDIRECT("'Output 3'!$w$4:$w$"&amp;$C$6))
+SUMIF(INDIRECT("'Output 4'!$H$4:$H$"&amp;$C$7),Analysis!Q45,INDIRECT("'Output 4'!$w$4:$w$"&amp;$C$7))
+SUMIF(INDIRECT("'Output 5'!$H$4:$H$"&amp;$C$8),Analysis!Q45,INDIRECT("'Output 5'!$w$4:$w$"&amp;$C$8))</f>
        <v>0</v>
      </c>
      <c r="AG45">
        <f>SUMIF('Unplanned Outputs'!$E$4:$E$500,Analysis!Q45,'Unplanned Outputs'!$T$4:$T$500)</f>
        <v>0</v>
      </c>
    </row>
    <row r="46" spans="7:33">
      <c r="Q46" s="31" t="s">
        <v>260</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8">
        <f t="shared" ca="1" si="13"/>
        <v>0</v>
      </c>
      <c r="AA46" s="38">
        <f t="shared" si="14"/>
        <v>0</v>
      </c>
      <c r="AB46" s="54">
        <f t="shared" ca="1" si="15"/>
        <v>0</v>
      </c>
      <c r="AC46" s="65">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f>
        <v>0</v>
      </c>
      <c r="AE46">
        <f t="shared" ca="1" si="6"/>
        <v>0</v>
      </c>
      <c r="AF46">
        <f ca="1">SUMIF(INDIRECT("'Output 1'!$H$4:$H$"&amp;$C$4),Analysis!Q46,INDIRECT("'Output 1'!$w$4:$w$"&amp;$C$4))
+SUMIF(INDIRECT("'Output 2'!$H$4:$H$"&amp;$C$5),Analysis!Q46,INDIRECT("'Output 2'!$w$4:$w$"&amp;$C$5))
+SUMIF(INDIRECT("'Output 3'!$H$4:$H$"&amp;$C$6),Analysis!Q46,INDIRECT("'Output 3'!$w$4:$w$"&amp;$C$6))
+SUMIF(INDIRECT("'Output 4'!$H$4:$H$"&amp;$C$7),Analysis!Q46,INDIRECT("'Output 4'!$w$4:$w$"&amp;$C$7))
+SUMIF(INDIRECT("'Output 5'!$H$4:$H$"&amp;$C$8),Analysis!Q46,INDIRECT("'Output 5'!$w$4:$w$"&amp;$C$8))</f>
        <v>0</v>
      </c>
      <c r="AG46">
        <f>SUMIF('Unplanned Outputs'!$E$4:$E$500,Analysis!Q46,'Unplanned Outputs'!$T$4:$T$500)</f>
        <v>0</v>
      </c>
    </row>
    <row r="47" spans="7:33">
      <c r="Q47" s="31" t="s">
        <v>261</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8">
        <f t="shared" ca="1" si="13"/>
        <v>0</v>
      </c>
      <c r="AA47" s="38">
        <f t="shared" si="14"/>
        <v>0</v>
      </c>
      <c r="AB47" s="54">
        <f t="shared" ca="1" si="15"/>
        <v>0</v>
      </c>
      <c r="AC47" s="65">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f>
        <v>0</v>
      </c>
      <c r="AE47">
        <f t="shared" ca="1" si="6"/>
        <v>0</v>
      </c>
      <c r="AF47">
        <f ca="1">SUMIF(INDIRECT("'Output 1'!$H$4:$H$"&amp;$C$4),Analysis!Q47,INDIRECT("'Output 1'!$w$4:$w$"&amp;$C$4))
+SUMIF(INDIRECT("'Output 2'!$H$4:$H$"&amp;$C$5),Analysis!Q47,INDIRECT("'Output 2'!$w$4:$w$"&amp;$C$5))
+SUMIF(INDIRECT("'Output 3'!$H$4:$H$"&amp;$C$6),Analysis!Q47,INDIRECT("'Output 3'!$w$4:$w$"&amp;$C$6))
+SUMIF(INDIRECT("'Output 4'!$H$4:$H$"&amp;$C$7),Analysis!Q47,INDIRECT("'Output 4'!$w$4:$w$"&amp;$C$7))
+SUMIF(INDIRECT("'Output 5'!$H$4:$H$"&amp;$C$8),Analysis!Q47,INDIRECT("'Output 5'!$w$4:$w$"&amp;$C$8))</f>
        <v>0</v>
      </c>
      <c r="AG47">
        <f>SUMIF('Unplanned Outputs'!$E$4:$E$500,Analysis!Q47,'Unplanned Outputs'!$T$4:$T$500)</f>
        <v>0</v>
      </c>
    </row>
    <row r="48" spans="7:33">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8">
        <f t="shared" ca="1" si="13"/>
        <v>0</v>
      </c>
      <c r="AA48" s="38">
        <f t="shared" si="14"/>
        <v>0</v>
      </c>
      <c r="AB48" s="54">
        <f t="shared" ca="1" si="15"/>
        <v>0</v>
      </c>
      <c r="AC48" s="65">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f>
        <v>0</v>
      </c>
      <c r="AE48">
        <f t="shared" ca="1" si="6"/>
        <v>0</v>
      </c>
      <c r="AF48">
        <f ca="1">SUMIF(INDIRECT("'Output 1'!$H$4:$H$"&amp;$C$4),Analysis!Q48,INDIRECT("'Output 1'!$w$4:$w$"&amp;$C$4))
+SUMIF(INDIRECT("'Output 2'!$H$4:$H$"&amp;$C$5),Analysis!Q48,INDIRECT("'Output 2'!$w$4:$w$"&amp;$C$5))
+SUMIF(INDIRECT("'Output 3'!$H$4:$H$"&amp;$C$6),Analysis!Q48,INDIRECT("'Output 3'!$w$4:$w$"&amp;$C$6))
+SUMIF(INDIRECT("'Output 4'!$H$4:$H$"&amp;$C$7),Analysis!Q48,INDIRECT("'Output 4'!$w$4:$w$"&amp;$C$7))
+SUMIF(INDIRECT("'Output 5'!$H$4:$H$"&amp;$C$8),Analysis!Q48,INDIRECT("'Output 5'!$w$4:$w$"&amp;$C$8))</f>
        <v>0</v>
      </c>
      <c r="AG48">
        <f>SUMIF('Unplanned Outputs'!$E$4:$E$500,Analysis!Q48,'Unplanned Outputs'!$T$4:$T$500)</f>
        <v>0</v>
      </c>
    </row>
    <row r="49" spans="17:33">
      <c r="Q49" s="31" t="s">
        <v>70</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f>
        <v>3</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f>
        <v>3</v>
      </c>
      <c r="U49" s="31"/>
      <c r="V49" s="5">
        <f>SUMIF('Unplanned Outputs'!$E$4:$E$500,Analysis!Q49,'Unplanned Outputs'!$J$4:$J$500)</f>
        <v>0</v>
      </c>
      <c r="W49" s="5">
        <f>SUMIF('Unplanned Outputs'!$E$4:$E$500,Analysis!$Q49,'Unplanned Outputs'!$N$4:$N$500)</f>
        <v>0</v>
      </c>
      <c r="X49" s="5">
        <f>SUMIF('Unplanned Outputs'!$E$4:$E$500,Analysis!$Q49,'Unplanned Outputs'!$R$4:$R$500)</f>
        <v>0</v>
      </c>
      <c r="Y49" s="15"/>
      <c r="Z49" s="38">
        <f t="shared" ca="1" si="13"/>
        <v>6</v>
      </c>
      <c r="AA49" s="38">
        <f t="shared" si="14"/>
        <v>0</v>
      </c>
      <c r="AB49" s="54">
        <f t="shared" ca="1" si="15"/>
        <v>6</v>
      </c>
      <c r="AC49" s="65">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f>
        <v>0</v>
      </c>
      <c r="AE49">
        <f t="shared" ca="1" si="6"/>
        <v>2</v>
      </c>
      <c r="AF49">
        <f ca="1">SUMIF(INDIRECT("'Output 1'!$H$4:$H$"&amp;$C$4),Analysis!Q49,INDIRECT("'Output 1'!$w$4:$w$"&amp;$C$4))
+SUMIF(INDIRECT("'Output 2'!$H$4:$H$"&amp;$C$5),Analysis!Q49,INDIRECT("'Output 2'!$w$4:$w$"&amp;$C$5))
+SUMIF(INDIRECT("'Output 3'!$H$4:$H$"&amp;$C$6),Analysis!Q49,INDIRECT("'Output 3'!$w$4:$w$"&amp;$C$6))
+SUMIF(INDIRECT("'Output 4'!$H$4:$H$"&amp;$C$7),Analysis!Q49,INDIRECT("'Output 4'!$w$4:$w$"&amp;$C$7))
+SUMIF(INDIRECT("'Output 5'!$H$4:$H$"&amp;$C$8),Analysis!Q49,INDIRECT("'Output 5'!$w$4:$w$"&amp;$C$8))</f>
        <v>2</v>
      </c>
      <c r="AG49">
        <f>SUMIF('Unplanned Outputs'!$E$4:$E$500,Analysis!Q49,'Unplanned Outputs'!$T$4:$T$500)</f>
        <v>0</v>
      </c>
    </row>
    <row r="50" spans="17:33">
      <c r="Q50" s="31" t="s">
        <v>262</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8">
        <f t="shared" ca="1" si="13"/>
        <v>0</v>
      </c>
      <c r="AA50" s="38">
        <f t="shared" si="14"/>
        <v>0</v>
      </c>
      <c r="AB50" s="54">
        <f t="shared" ca="1" si="15"/>
        <v>0</v>
      </c>
      <c r="AC50" s="65">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f>
        <v>0</v>
      </c>
      <c r="AE50">
        <f t="shared" ca="1" si="6"/>
        <v>0</v>
      </c>
      <c r="AF50">
        <f ca="1">SUMIF(INDIRECT("'Output 1'!$H$4:$H$"&amp;$C$4),Analysis!Q50,INDIRECT("'Output 1'!$w$4:$w$"&amp;$C$4))
+SUMIF(INDIRECT("'Output 2'!$H$4:$H$"&amp;$C$5),Analysis!Q50,INDIRECT("'Output 2'!$w$4:$w$"&amp;$C$5))
+SUMIF(INDIRECT("'Output 3'!$H$4:$H$"&amp;$C$6),Analysis!Q50,INDIRECT("'Output 3'!$w$4:$w$"&amp;$C$6))
+SUMIF(INDIRECT("'Output 4'!$H$4:$H$"&amp;$C$7),Analysis!Q50,INDIRECT("'Output 4'!$w$4:$w$"&amp;$C$7))
+SUMIF(INDIRECT("'Output 5'!$H$4:$H$"&amp;$C$8),Analysis!Q50,INDIRECT("'Output 5'!$w$4:$w$"&amp;$C$8))</f>
        <v>0</v>
      </c>
      <c r="AG50">
        <f>SUMIF('Unplanned Outputs'!$E$4:$E$500,Analysis!Q50,'Unplanned Outputs'!$T$4:$T$500)</f>
        <v>0</v>
      </c>
    </row>
    <row r="51" spans="17:33">
      <c r="Q51" s="31" t="s">
        <v>178</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f>
        <v>1</v>
      </c>
      <c r="U51" s="31"/>
      <c r="V51" s="5">
        <f>SUMIF('Unplanned Outputs'!$E$4:$E$500,Analysis!Q51,'Unplanned Outputs'!$J$4:$J$500)</f>
        <v>0</v>
      </c>
      <c r="W51" s="5">
        <f>SUMIF('Unplanned Outputs'!$E$4:$E$500,Analysis!$Q51,'Unplanned Outputs'!$N$4:$N$500)</f>
        <v>0</v>
      </c>
      <c r="X51" s="5">
        <f>SUMIF('Unplanned Outputs'!$E$4:$E$500,Analysis!$Q51,'Unplanned Outputs'!$R$4:$R$500)</f>
        <v>0</v>
      </c>
      <c r="Y51" s="15"/>
      <c r="Z51" s="38">
        <f t="shared" ca="1" si="13"/>
        <v>1</v>
      </c>
      <c r="AA51" s="38">
        <f t="shared" si="14"/>
        <v>0</v>
      </c>
      <c r="AB51" s="54">
        <f t="shared" ca="1" si="15"/>
        <v>1</v>
      </c>
      <c r="AC51" s="65">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f>
        <v>0</v>
      </c>
      <c r="AE51">
        <f t="shared" ca="1" si="6"/>
        <v>0</v>
      </c>
      <c r="AF51">
        <f ca="1">SUMIF(INDIRECT("'Output 1'!$H$4:$H$"&amp;$C$4),Analysis!Q51,INDIRECT("'Output 1'!$w$4:$w$"&amp;$C$4))
+SUMIF(INDIRECT("'Output 2'!$H$4:$H$"&amp;$C$5),Analysis!Q51,INDIRECT("'Output 2'!$w$4:$w$"&amp;$C$5))
+SUMIF(INDIRECT("'Output 3'!$H$4:$H$"&amp;$C$6),Analysis!Q51,INDIRECT("'Output 3'!$w$4:$w$"&amp;$C$6))
+SUMIF(INDIRECT("'Output 4'!$H$4:$H$"&amp;$C$7),Analysis!Q51,INDIRECT("'Output 4'!$w$4:$w$"&amp;$C$7))
+SUMIF(INDIRECT("'Output 5'!$H$4:$H$"&amp;$C$8),Analysis!Q51,INDIRECT("'Output 5'!$w$4:$w$"&amp;$C$8))</f>
        <v>0</v>
      </c>
      <c r="AG51">
        <f>SUMIF('Unplanned Outputs'!$E$4:$E$500,Analysis!Q51,'Unplanned Outputs'!$T$4:$T$500)</f>
        <v>0</v>
      </c>
    </row>
    <row r="52" spans="17:33">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8">
        <f t="shared" ca="1" si="13"/>
        <v>0</v>
      </c>
      <c r="AA52" s="38">
        <f t="shared" si="14"/>
        <v>0</v>
      </c>
      <c r="AB52" s="54">
        <f t="shared" ca="1" si="15"/>
        <v>0</v>
      </c>
      <c r="AC52" s="65">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f>
        <v>0</v>
      </c>
      <c r="AE52">
        <f t="shared" ca="1" si="6"/>
        <v>0</v>
      </c>
      <c r="AF52">
        <f ca="1">SUMIF(INDIRECT("'Output 1'!$H$4:$H$"&amp;$C$4),Analysis!Q52,INDIRECT("'Output 1'!$w$4:$w$"&amp;$C$4))
+SUMIF(INDIRECT("'Output 2'!$H$4:$H$"&amp;$C$5),Analysis!Q52,INDIRECT("'Output 2'!$w$4:$w$"&amp;$C$5))
+SUMIF(INDIRECT("'Output 3'!$H$4:$H$"&amp;$C$6),Analysis!Q52,INDIRECT("'Output 3'!$w$4:$w$"&amp;$C$6))
+SUMIF(INDIRECT("'Output 4'!$H$4:$H$"&amp;$C$7),Analysis!Q52,INDIRECT("'Output 4'!$w$4:$w$"&amp;$C$7))
+SUMIF(INDIRECT("'Output 5'!$H$4:$H$"&amp;$C$8),Analysis!Q52,INDIRECT("'Output 5'!$w$4:$w$"&amp;$C$8))</f>
        <v>0</v>
      </c>
      <c r="AG52">
        <f>SUMIF('Unplanned Outputs'!$E$4:$E$500,Analysis!Q52,'Unplanned Outputs'!$T$4:$T$500)</f>
        <v>0</v>
      </c>
    </row>
    <row r="53" spans="17:33">
      <c r="Q53" s="31" t="s">
        <v>263</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8">
        <f t="shared" ca="1" si="13"/>
        <v>0</v>
      </c>
      <c r="AA53" s="38">
        <f t="shared" si="14"/>
        <v>0</v>
      </c>
      <c r="AB53" s="54">
        <f t="shared" ca="1" si="15"/>
        <v>0</v>
      </c>
      <c r="AC53" s="65">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f>
        <v>0</v>
      </c>
      <c r="AE53">
        <f t="shared" ca="1" si="6"/>
        <v>0</v>
      </c>
      <c r="AF53">
        <f ca="1">SUMIF(INDIRECT("'Output 1'!$H$4:$H$"&amp;$C$4),Analysis!Q53,INDIRECT("'Output 1'!$w$4:$w$"&amp;$C$4))
+SUMIF(INDIRECT("'Output 2'!$H$4:$H$"&amp;$C$5),Analysis!Q53,INDIRECT("'Output 2'!$w$4:$w$"&amp;$C$5))
+SUMIF(INDIRECT("'Output 3'!$H$4:$H$"&amp;$C$6),Analysis!Q53,INDIRECT("'Output 3'!$w$4:$w$"&amp;$C$6))
+SUMIF(INDIRECT("'Output 4'!$H$4:$H$"&amp;$C$7),Analysis!Q53,INDIRECT("'Output 4'!$w$4:$w$"&amp;$C$7))
+SUMIF(INDIRECT("'Output 5'!$H$4:$H$"&amp;$C$8),Analysis!Q53,INDIRECT("'Output 5'!$w$4:$w$"&amp;$C$8))</f>
        <v>0</v>
      </c>
      <c r="AG53">
        <f>SUMIF('Unplanned Outputs'!$E$4:$E$500,Analysis!Q53,'Unplanned Outputs'!$T$4:$T$500)</f>
        <v>0</v>
      </c>
    </row>
    <row r="54" spans="17:33">
      <c r="Q54" s="31" t="s">
        <v>264</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f>
        <v>0</v>
      </c>
      <c r="U54" s="31"/>
      <c r="V54" s="5">
        <f>SUMIF('Unplanned Outputs'!$E$4:$E$500,Analysis!Q54,'Unplanned Outputs'!$J$4:$J$500)</f>
        <v>0</v>
      </c>
      <c r="W54" s="5">
        <f>SUMIF('Unplanned Outputs'!$E$4:$E$500,Analysis!$Q54,'Unplanned Outputs'!$N$4:$N$500)</f>
        <v>0</v>
      </c>
      <c r="X54" s="5">
        <f>SUMIF('Unplanned Outputs'!$E$4:$E$500,Analysis!$Q54,'Unplanned Outputs'!$R$4:$R$500)</f>
        <v>0</v>
      </c>
      <c r="Y54" s="15"/>
      <c r="Z54" s="38">
        <f t="shared" ca="1" si="13"/>
        <v>0</v>
      </c>
      <c r="AA54" s="38">
        <f t="shared" si="14"/>
        <v>0</v>
      </c>
      <c r="AB54" s="54">
        <f t="shared" ca="1" si="15"/>
        <v>0</v>
      </c>
      <c r="AC54" s="65">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f>
        <v>0</v>
      </c>
      <c r="AE54">
        <f t="shared" ca="1" si="6"/>
        <v>0</v>
      </c>
      <c r="AF54">
        <f ca="1">SUMIF(INDIRECT("'Output 1'!$H$4:$H$"&amp;$C$4),Analysis!Q54,INDIRECT("'Output 1'!$w$4:$w$"&amp;$C$4))
+SUMIF(INDIRECT("'Output 2'!$H$4:$H$"&amp;$C$5),Analysis!Q54,INDIRECT("'Output 2'!$w$4:$w$"&amp;$C$5))
+SUMIF(INDIRECT("'Output 3'!$H$4:$H$"&amp;$C$6),Analysis!Q54,INDIRECT("'Output 3'!$w$4:$w$"&amp;$C$6))
+SUMIF(INDIRECT("'Output 4'!$H$4:$H$"&amp;$C$7),Analysis!Q54,INDIRECT("'Output 4'!$w$4:$w$"&amp;$C$7))
+SUMIF(INDIRECT("'Output 5'!$H$4:$H$"&amp;$C$8),Analysis!Q54,INDIRECT("'Output 5'!$w$4:$w$"&amp;$C$8))</f>
        <v>0</v>
      </c>
      <c r="AG54">
        <f>SUMIF('Unplanned Outputs'!$E$4:$E$500,Analysis!Q54,'Unplanned Outputs'!$T$4:$T$500)</f>
        <v>0</v>
      </c>
    </row>
    <row r="55" spans="17:33">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8">
        <f t="shared" ca="1" si="13"/>
        <v>0</v>
      </c>
      <c r="AA55" s="38">
        <f t="shared" si="14"/>
        <v>0</v>
      </c>
      <c r="AB55" s="54">
        <f t="shared" ca="1" si="15"/>
        <v>0</v>
      </c>
      <c r="AC55" s="65">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f>
        <v>0</v>
      </c>
      <c r="AE55">
        <f t="shared" ca="1" si="6"/>
        <v>0</v>
      </c>
      <c r="AF55">
        <f ca="1">SUMIF(INDIRECT("'Output 1'!$H$4:$H$"&amp;$C$4),Analysis!Q55,INDIRECT("'Output 1'!$w$4:$w$"&amp;$C$4))
+SUMIF(INDIRECT("'Output 2'!$H$4:$H$"&amp;$C$5),Analysis!Q55,INDIRECT("'Output 2'!$w$4:$w$"&amp;$C$5))
+SUMIF(INDIRECT("'Output 3'!$H$4:$H$"&amp;$C$6),Analysis!Q55,INDIRECT("'Output 3'!$w$4:$w$"&amp;$C$6))
+SUMIF(INDIRECT("'Output 4'!$H$4:$H$"&amp;$C$7),Analysis!Q55,INDIRECT("'Output 4'!$w$4:$w$"&amp;$C$7))
+SUMIF(INDIRECT("'Output 5'!$H$4:$H$"&amp;$C$8),Analysis!Q55,INDIRECT("'Output 5'!$w$4:$w$"&amp;$C$8))</f>
        <v>0</v>
      </c>
      <c r="AG55">
        <f>SUMIF('Unplanned Outputs'!$E$4:$E$500,Analysis!Q55,'Unplanned Outputs'!$T$4:$T$500)</f>
        <v>0</v>
      </c>
    </row>
    <row r="56" spans="17:33">
      <c r="Q56" s="31" t="s">
        <v>105</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f>
        <v>514</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f>
        <v>636</v>
      </c>
      <c r="U56" s="31"/>
      <c r="V56" s="5">
        <f>SUMIF('Unplanned Outputs'!$E$4:$E$500,Analysis!Q56,'Unplanned Outputs'!$J$4:$J$500)</f>
        <v>0</v>
      </c>
      <c r="W56" s="5">
        <f>SUMIF('Unplanned Outputs'!$E$4:$E$500,Analysis!$Q56,'Unplanned Outputs'!$N$4:$N$500)</f>
        <v>0</v>
      </c>
      <c r="X56" s="5">
        <f>SUMIF('Unplanned Outputs'!$E$4:$E$500,Analysis!$Q56,'Unplanned Outputs'!$R$4:$R$500)</f>
        <v>0</v>
      </c>
      <c r="Y56" s="15"/>
      <c r="Z56" s="38">
        <f t="shared" ca="1" si="13"/>
        <v>1150</v>
      </c>
      <c r="AA56" s="38">
        <f t="shared" si="14"/>
        <v>0</v>
      </c>
      <c r="AB56" s="54">
        <f t="shared" ca="1" si="15"/>
        <v>1150</v>
      </c>
      <c r="AC56" s="65">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f>
        <v>0</v>
      </c>
      <c r="AE56">
        <f t="shared" ca="1" si="6"/>
        <v>705</v>
      </c>
      <c r="AF56">
        <f ca="1">SUMIF(INDIRECT("'Output 1'!$H$4:$H$"&amp;$C$4),Analysis!Q56,INDIRECT("'Output 1'!$w$4:$w$"&amp;$C$4))
+SUMIF(INDIRECT("'Output 2'!$H$4:$H$"&amp;$C$5),Analysis!Q56,INDIRECT("'Output 2'!$w$4:$w$"&amp;$C$5))
+SUMIF(INDIRECT("'Output 3'!$H$4:$H$"&amp;$C$6),Analysis!Q56,INDIRECT("'Output 3'!$w$4:$w$"&amp;$C$6))
+SUMIF(INDIRECT("'Output 4'!$H$4:$H$"&amp;$C$7),Analysis!Q56,INDIRECT("'Output 4'!$w$4:$w$"&amp;$C$7))
+SUMIF(INDIRECT("'Output 5'!$H$4:$H$"&amp;$C$8),Analysis!Q56,INDIRECT("'Output 5'!$w$4:$w$"&amp;$C$8))</f>
        <v>705</v>
      </c>
      <c r="AG56">
        <f>SUMIF('Unplanned Outputs'!$E$4:$E$500,Analysis!Q56,'Unplanned Outputs'!$T$4:$T$500)</f>
        <v>0</v>
      </c>
    </row>
    <row r="57" spans="17:33">
      <c r="Q57" s="31" t="s">
        <v>99</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f>
        <v>3</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f>
        <v>3</v>
      </c>
      <c r="U57" s="31"/>
      <c r="V57" s="5">
        <f>SUMIF('Unplanned Outputs'!$E$4:$E$500,Analysis!Q57,'Unplanned Outputs'!$J$4:$J$500)</f>
        <v>0</v>
      </c>
      <c r="W57" s="5">
        <f>SUMIF('Unplanned Outputs'!$E$4:$E$500,Analysis!$Q57,'Unplanned Outputs'!$N$4:$N$500)</f>
        <v>0</v>
      </c>
      <c r="X57" s="5">
        <f>SUMIF('Unplanned Outputs'!$E$4:$E$500,Analysis!$Q57,'Unplanned Outputs'!$R$4:$R$500)</f>
        <v>0</v>
      </c>
      <c r="Y57" s="15"/>
      <c r="Z57" s="38">
        <f t="shared" ca="1" si="13"/>
        <v>6</v>
      </c>
      <c r="AA57" s="38">
        <f t="shared" si="14"/>
        <v>0</v>
      </c>
      <c r="AB57" s="54">
        <f t="shared" ca="1" si="15"/>
        <v>6</v>
      </c>
      <c r="AC57" s="65">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f>
        <v>0</v>
      </c>
      <c r="AE57">
        <f t="shared" ca="1" si="6"/>
        <v>2</v>
      </c>
      <c r="AF57">
        <f ca="1">SUMIF(INDIRECT("'Output 1'!$H$4:$H$"&amp;$C$4),Analysis!Q57,INDIRECT("'Output 1'!$w$4:$w$"&amp;$C$4))
+SUMIF(INDIRECT("'Output 2'!$H$4:$H$"&amp;$C$5),Analysis!Q57,INDIRECT("'Output 2'!$w$4:$w$"&amp;$C$5))
+SUMIF(INDIRECT("'Output 3'!$H$4:$H$"&amp;$C$6),Analysis!Q57,INDIRECT("'Output 3'!$w$4:$w$"&amp;$C$6))
+SUMIF(INDIRECT("'Output 4'!$H$4:$H$"&amp;$C$7),Analysis!Q57,INDIRECT("'Output 4'!$w$4:$w$"&amp;$C$7))
+SUMIF(INDIRECT("'Output 5'!$H$4:$H$"&amp;$C$8),Analysis!Q57,INDIRECT("'Output 5'!$w$4:$w$"&amp;$C$8))</f>
        <v>2</v>
      </c>
      <c r="AG57">
        <f>SUMIF('Unplanned Outputs'!$E$4:$E$500,Analysis!Q57,'Unplanned Outputs'!$T$4:$T$500)</f>
        <v>0</v>
      </c>
    </row>
    <row r="58" spans="17:33">
      <c r="Q58" s="31" t="s">
        <v>265</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8">
        <f t="shared" ca="1" si="13"/>
        <v>0</v>
      </c>
      <c r="AA58" s="38">
        <f t="shared" si="14"/>
        <v>0</v>
      </c>
      <c r="AB58" s="54">
        <f t="shared" ca="1" si="15"/>
        <v>0</v>
      </c>
      <c r="AC58" s="65">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f>
        <v>0</v>
      </c>
      <c r="AE58">
        <f t="shared" ca="1" si="6"/>
        <v>0</v>
      </c>
      <c r="AF58">
        <f ca="1">SUMIF(INDIRECT("'Output 1'!$H$4:$H$"&amp;$C$4),Analysis!Q58,INDIRECT("'Output 1'!$w$4:$w$"&amp;$C$4))
+SUMIF(INDIRECT("'Output 2'!$H$4:$H$"&amp;$C$5),Analysis!Q58,INDIRECT("'Output 2'!$w$4:$w$"&amp;$C$5))
+SUMIF(INDIRECT("'Output 3'!$H$4:$H$"&amp;$C$6),Analysis!Q58,INDIRECT("'Output 3'!$w$4:$w$"&amp;$C$6))
+SUMIF(INDIRECT("'Output 4'!$H$4:$H$"&amp;$C$7),Analysis!Q58,INDIRECT("'Output 4'!$w$4:$w$"&amp;$C$7))
+SUMIF(INDIRECT("'Output 5'!$H$4:$H$"&amp;$C$8),Analysis!Q58,INDIRECT("'Output 5'!$w$4:$w$"&amp;$C$8))</f>
        <v>0</v>
      </c>
      <c r="AG58">
        <f>SUMIF('Unplanned Outputs'!$E$4:$E$500,Analysis!Q58,'Unplanned Outputs'!$T$4:$T$500)</f>
        <v>0</v>
      </c>
    </row>
    <row r="59" spans="17:33">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8">
        <f t="shared" ca="1" si="13"/>
        <v>0</v>
      </c>
      <c r="AA59" s="38">
        <f t="shared" si="14"/>
        <v>0</v>
      </c>
      <c r="AB59" s="54">
        <f t="shared" ca="1" si="15"/>
        <v>0</v>
      </c>
      <c r="AC59" s="65">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f>
        <v>0</v>
      </c>
      <c r="AE59">
        <f t="shared" ca="1" si="6"/>
        <v>0</v>
      </c>
      <c r="AF59">
        <f ca="1">SUMIF(INDIRECT("'Output 1'!$H$4:$H$"&amp;$C$4),Analysis!Q59,INDIRECT("'Output 1'!$w$4:$w$"&amp;$C$4))
+SUMIF(INDIRECT("'Output 2'!$H$4:$H$"&amp;$C$5),Analysis!Q59,INDIRECT("'Output 2'!$w$4:$w$"&amp;$C$5))
+SUMIF(INDIRECT("'Output 3'!$H$4:$H$"&amp;$C$6),Analysis!Q59,INDIRECT("'Output 3'!$w$4:$w$"&amp;$C$6))
+SUMIF(INDIRECT("'Output 4'!$H$4:$H$"&amp;$C$7),Analysis!Q59,INDIRECT("'Output 4'!$w$4:$w$"&amp;$C$7))
+SUMIF(INDIRECT("'Output 5'!$H$4:$H$"&amp;$C$8),Analysis!Q59,INDIRECT("'Output 5'!$w$4:$w$"&amp;$C$8))</f>
        <v>0</v>
      </c>
      <c r="AG59">
        <f>SUMIF('Unplanned Outputs'!$E$4:$E$500,Analysis!Q59,'Unplanned Outputs'!$T$4:$T$500)</f>
        <v>0</v>
      </c>
    </row>
    <row r="60" spans="17:33">
      <c r="Q60" s="31" t="s">
        <v>79</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8">
        <f t="shared" ca="1" si="13"/>
        <v>0</v>
      </c>
      <c r="AA60" s="38">
        <f t="shared" si="14"/>
        <v>0</v>
      </c>
      <c r="AB60" s="54">
        <f t="shared" ca="1" si="15"/>
        <v>0</v>
      </c>
      <c r="AC60" s="65">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f>
        <v>0</v>
      </c>
      <c r="AE60">
        <f t="shared" ca="1" si="6"/>
        <v>0</v>
      </c>
      <c r="AF60">
        <f ca="1">SUMIF(INDIRECT("'Output 1'!$H$4:$H$"&amp;$C$4),Analysis!Q60,INDIRECT("'Output 1'!$w$4:$w$"&amp;$C$4))
+SUMIF(INDIRECT("'Output 2'!$H$4:$H$"&amp;$C$5),Analysis!Q60,INDIRECT("'Output 2'!$w$4:$w$"&amp;$C$5))
+SUMIF(INDIRECT("'Output 3'!$H$4:$H$"&amp;$C$6),Analysis!Q60,INDIRECT("'Output 3'!$w$4:$w$"&amp;$C$6))
+SUMIF(INDIRECT("'Output 4'!$H$4:$H$"&amp;$C$7),Analysis!Q60,INDIRECT("'Output 4'!$w$4:$w$"&amp;$C$7))
+SUMIF(INDIRECT("'Output 5'!$H$4:$H$"&amp;$C$8),Analysis!Q60,INDIRECT("'Output 5'!$w$4:$w$"&amp;$C$8))</f>
        <v>0</v>
      </c>
      <c r="AG60">
        <f>SUMIF('Unplanned Outputs'!$E$4:$E$500,Analysis!Q60,'Unplanned Outputs'!$T$4:$T$500)</f>
        <v>0</v>
      </c>
    </row>
    <row r="61" spans="17:33">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8">
        <f t="shared" ca="1" si="13"/>
        <v>0</v>
      </c>
      <c r="AA61" s="38">
        <f t="shared" si="14"/>
        <v>0</v>
      </c>
      <c r="AB61" s="54">
        <f t="shared" ca="1" si="15"/>
        <v>0</v>
      </c>
      <c r="AC61" s="65">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f>
        <v>0</v>
      </c>
      <c r="AE61">
        <f t="shared" ca="1" si="6"/>
        <v>0</v>
      </c>
      <c r="AF61">
        <f ca="1">SUMIF(INDIRECT("'Output 1'!$H$4:$H$"&amp;$C$4),Analysis!Q61,INDIRECT("'Output 1'!$w$4:$w$"&amp;$C$4))
+SUMIF(INDIRECT("'Output 2'!$H$4:$H$"&amp;$C$5),Analysis!Q61,INDIRECT("'Output 2'!$w$4:$w$"&amp;$C$5))
+SUMIF(INDIRECT("'Output 3'!$H$4:$H$"&amp;$C$6),Analysis!Q61,INDIRECT("'Output 3'!$w$4:$w$"&amp;$C$6))
+SUMIF(INDIRECT("'Output 4'!$H$4:$H$"&amp;$C$7),Analysis!Q61,INDIRECT("'Output 4'!$w$4:$w$"&amp;$C$7))
+SUMIF(INDIRECT("'Output 5'!$H$4:$H$"&amp;$C$8),Analysis!Q61,INDIRECT("'Output 5'!$w$4:$w$"&amp;$C$8))</f>
        <v>0</v>
      </c>
      <c r="AG61">
        <f>SUMIF('Unplanned Outputs'!$E$4:$E$500,Analysis!Q61,'Unplanned Outputs'!$T$4:$T$500)</f>
        <v>0</v>
      </c>
    </row>
    <row r="62" spans="17:33">
      <c r="Q62" s="31" t="s">
        <v>266</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8">
        <f t="shared" ca="1" si="13"/>
        <v>0</v>
      </c>
      <c r="AA62" s="38">
        <f t="shared" si="14"/>
        <v>0</v>
      </c>
      <c r="AB62" s="54">
        <f t="shared" ca="1" si="15"/>
        <v>0</v>
      </c>
      <c r="AC62" s="65">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f>
        <v>0</v>
      </c>
      <c r="AE62">
        <f t="shared" ca="1" si="6"/>
        <v>0</v>
      </c>
      <c r="AF62">
        <f ca="1">SUMIF(INDIRECT("'Output 1'!$H$4:$H$"&amp;$C$4),Analysis!Q62,INDIRECT("'Output 1'!$w$4:$w$"&amp;$C$4))
+SUMIF(INDIRECT("'Output 2'!$H$4:$H$"&amp;$C$5),Analysis!Q62,INDIRECT("'Output 2'!$w$4:$w$"&amp;$C$5))
+SUMIF(INDIRECT("'Output 3'!$H$4:$H$"&amp;$C$6),Analysis!Q62,INDIRECT("'Output 3'!$w$4:$w$"&amp;$C$6))
+SUMIF(INDIRECT("'Output 4'!$H$4:$H$"&amp;$C$7),Analysis!Q62,INDIRECT("'Output 4'!$w$4:$w$"&amp;$C$7))
+SUMIF(INDIRECT("'Output 5'!$H$4:$H$"&amp;$C$8),Analysis!Q62,INDIRECT("'Output 5'!$w$4:$w$"&amp;$C$8))</f>
        <v>0</v>
      </c>
      <c r="AG62">
        <f>SUMIF('Unplanned Outputs'!$E$4:$E$500,Analysis!Q62,'Unplanned Outputs'!$T$4:$T$500)</f>
        <v>0</v>
      </c>
    </row>
    <row r="63" spans="17:33">
      <c r="Q63" s="31" t="s">
        <v>267</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8">
        <f t="shared" ca="1" si="13"/>
        <v>0</v>
      </c>
      <c r="AA63" s="38">
        <f t="shared" si="14"/>
        <v>0</v>
      </c>
      <c r="AB63" s="54">
        <f t="shared" ca="1" si="15"/>
        <v>0</v>
      </c>
      <c r="AC63" s="65">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f>
        <v>0</v>
      </c>
      <c r="AE63">
        <f t="shared" ca="1" si="6"/>
        <v>0</v>
      </c>
      <c r="AF63">
        <f ca="1">SUMIF(INDIRECT("'Output 1'!$H$4:$H$"&amp;$C$4),Analysis!Q63,INDIRECT("'Output 1'!$w$4:$w$"&amp;$C$4))
+SUMIF(INDIRECT("'Output 2'!$H$4:$H$"&amp;$C$5),Analysis!Q63,INDIRECT("'Output 2'!$w$4:$w$"&amp;$C$5))
+SUMIF(INDIRECT("'Output 3'!$H$4:$H$"&amp;$C$6),Analysis!Q63,INDIRECT("'Output 3'!$w$4:$w$"&amp;$C$6))
+SUMIF(INDIRECT("'Output 4'!$H$4:$H$"&amp;$C$7),Analysis!Q63,INDIRECT("'Output 4'!$w$4:$w$"&amp;$C$7))
+SUMIF(INDIRECT("'Output 5'!$H$4:$H$"&amp;$C$8),Analysis!Q63,INDIRECT("'Output 5'!$w$4:$w$"&amp;$C$8))</f>
        <v>0</v>
      </c>
      <c r="AG63">
        <f>SUMIF('Unplanned Outputs'!$E$4:$E$500,Analysis!Q63,'Unplanned Outputs'!$T$4:$T$500)</f>
        <v>0</v>
      </c>
    </row>
    <row r="64" spans="17:33">
      <c r="Q64" s="31" t="s">
        <v>268</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8">
        <f t="shared" ca="1" si="13"/>
        <v>0</v>
      </c>
      <c r="AA64" s="38">
        <f t="shared" si="14"/>
        <v>0</v>
      </c>
      <c r="AB64" s="54">
        <f t="shared" ca="1" si="15"/>
        <v>0</v>
      </c>
      <c r="AC64" s="65">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f>
        <v>0</v>
      </c>
      <c r="AE64">
        <f t="shared" ca="1" si="6"/>
        <v>0</v>
      </c>
      <c r="AF64">
        <f ca="1">SUMIF(INDIRECT("'Output 1'!$H$4:$H$"&amp;$C$4),Analysis!Q64,INDIRECT("'Output 1'!$w$4:$w$"&amp;$C$4))
+SUMIF(INDIRECT("'Output 2'!$H$4:$H$"&amp;$C$5),Analysis!Q64,INDIRECT("'Output 2'!$w$4:$w$"&amp;$C$5))
+SUMIF(INDIRECT("'Output 3'!$H$4:$H$"&amp;$C$6),Analysis!Q64,INDIRECT("'Output 3'!$w$4:$w$"&amp;$C$6))
+SUMIF(INDIRECT("'Output 4'!$H$4:$H$"&amp;$C$7),Analysis!Q64,INDIRECT("'Output 4'!$w$4:$w$"&amp;$C$7))
+SUMIF(INDIRECT("'Output 5'!$H$4:$H$"&amp;$C$8),Analysis!Q64,INDIRECT("'Output 5'!$w$4:$w$"&amp;$C$8))</f>
        <v>0</v>
      </c>
      <c r="AG64">
        <f>SUMIF('Unplanned Outputs'!$E$4:$E$500,Analysis!Q64,'Unplanned Outputs'!$T$4:$T$500)</f>
        <v>0</v>
      </c>
    </row>
    <row r="65" spans="17:33">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8">
        <f t="shared" ca="1" si="13"/>
        <v>0</v>
      </c>
      <c r="AA65" s="38">
        <f t="shared" si="14"/>
        <v>0</v>
      </c>
      <c r="AB65" s="54">
        <f t="shared" ca="1" si="15"/>
        <v>0</v>
      </c>
      <c r="AC65" s="65">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f>
        <v>0</v>
      </c>
      <c r="AE65">
        <f t="shared" ca="1" si="6"/>
        <v>0</v>
      </c>
      <c r="AF65">
        <f ca="1">SUMIF(INDIRECT("'Output 1'!$H$4:$H$"&amp;$C$4),Analysis!Q65,INDIRECT("'Output 1'!$w$4:$w$"&amp;$C$4))
+SUMIF(INDIRECT("'Output 2'!$H$4:$H$"&amp;$C$5),Analysis!Q65,INDIRECT("'Output 2'!$w$4:$w$"&amp;$C$5))
+SUMIF(INDIRECT("'Output 3'!$H$4:$H$"&amp;$C$6),Analysis!Q65,INDIRECT("'Output 3'!$w$4:$w$"&amp;$C$6))
+SUMIF(INDIRECT("'Output 4'!$H$4:$H$"&amp;$C$7),Analysis!Q65,INDIRECT("'Output 4'!$w$4:$w$"&amp;$C$7))
+SUMIF(INDIRECT("'Output 5'!$H$4:$H$"&amp;$C$8),Analysis!Q65,INDIRECT("'Output 5'!$w$4:$w$"&amp;$C$8))</f>
        <v>0</v>
      </c>
      <c r="AG65">
        <f>SUMIF('Unplanned Outputs'!$E$4:$E$500,Analysis!Q65,'Unplanned Outputs'!$T$4:$T$500)</f>
        <v>0</v>
      </c>
    </row>
    <row r="66" spans="17:33">
      <c r="Q66" s="31" t="s">
        <v>269</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8">
        <f t="shared" ca="1" si="13"/>
        <v>0</v>
      </c>
      <c r="AA66" s="38">
        <f t="shared" si="14"/>
        <v>0</v>
      </c>
      <c r="AB66" s="54">
        <f t="shared" ca="1" si="15"/>
        <v>0</v>
      </c>
      <c r="AC66" s="65">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f>
        <v>0</v>
      </c>
      <c r="AE66">
        <f t="shared" ca="1" si="6"/>
        <v>0</v>
      </c>
      <c r="AF66">
        <f ca="1">SUMIF(INDIRECT("'Output 1'!$H$4:$H$"&amp;$C$4),Analysis!Q66,INDIRECT("'Output 1'!$w$4:$w$"&amp;$C$4))
+SUMIF(INDIRECT("'Output 2'!$H$4:$H$"&amp;$C$5),Analysis!Q66,INDIRECT("'Output 2'!$w$4:$w$"&amp;$C$5))
+SUMIF(INDIRECT("'Output 3'!$H$4:$H$"&amp;$C$6),Analysis!Q66,INDIRECT("'Output 3'!$w$4:$w$"&amp;$C$6))
+SUMIF(INDIRECT("'Output 4'!$H$4:$H$"&amp;$C$7),Analysis!Q66,INDIRECT("'Output 4'!$w$4:$w$"&amp;$C$7))
+SUMIF(INDIRECT("'Output 5'!$H$4:$H$"&amp;$C$8),Analysis!Q66,INDIRECT("'Output 5'!$w$4:$w$"&amp;$C$8))</f>
        <v>0</v>
      </c>
      <c r="AG66">
        <f>SUMIF('Unplanned Outputs'!$E$4:$E$500,Analysis!Q66,'Unplanned Outputs'!$T$4:$T$500)</f>
        <v>0</v>
      </c>
    </row>
    <row r="67" spans="17:33">
      <c r="Q67" s="31" t="s">
        <v>270</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8">
        <f t="shared" ca="1" si="13"/>
        <v>0</v>
      </c>
      <c r="AA67" s="38">
        <f t="shared" si="14"/>
        <v>0</v>
      </c>
      <c r="AB67" s="54">
        <f t="shared" ca="1" si="15"/>
        <v>0</v>
      </c>
      <c r="AC67" s="65">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f>
        <v>0</v>
      </c>
      <c r="AE67">
        <f t="shared" ca="1" si="6"/>
        <v>0</v>
      </c>
      <c r="AF67">
        <f ca="1">SUMIF(INDIRECT("'Output 1'!$H$4:$H$"&amp;$C$4),Analysis!Q67,INDIRECT("'Output 1'!$w$4:$w$"&amp;$C$4))
+SUMIF(INDIRECT("'Output 2'!$H$4:$H$"&amp;$C$5),Analysis!Q67,INDIRECT("'Output 2'!$w$4:$w$"&amp;$C$5))
+SUMIF(INDIRECT("'Output 3'!$H$4:$H$"&amp;$C$6),Analysis!Q67,INDIRECT("'Output 3'!$w$4:$w$"&amp;$C$6))
+SUMIF(INDIRECT("'Output 4'!$H$4:$H$"&amp;$C$7),Analysis!Q67,INDIRECT("'Output 4'!$w$4:$w$"&amp;$C$7))
+SUMIF(INDIRECT("'Output 5'!$H$4:$H$"&amp;$C$8),Analysis!Q67,INDIRECT("'Output 5'!$w$4:$w$"&amp;$C$8))</f>
        <v>0</v>
      </c>
      <c r="AG67">
        <f>SUMIF('Unplanned Outputs'!$E$4:$E$500,Analysis!Q67,'Unplanned Outputs'!$T$4:$T$500)</f>
        <v>0</v>
      </c>
    </row>
    <row r="68" spans="17:33">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8">
        <f t="shared" ref="Z68:Z80" ca="1" si="16">SUM(R68:T68)</f>
        <v>0</v>
      </c>
      <c r="AA68" s="38">
        <f t="shared" ref="AA68:AA80" si="17">SUM(V68:X68)</f>
        <v>0</v>
      </c>
      <c r="AB68" s="54">
        <f t="shared" ref="AB68:AB80" ca="1" si="18">AA68+Z68</f>
        <v>0</v>
      </c>
      <c r="AC68" s="65">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f>
        <v>0</v>
      </c>
      <c r="AE68">
        <f t="shared" ca="1" si="6"/>
        <v>0</v>
      </c>
      <c r="AF68">
        <f ca="1">SUMIF(INDIRECT("'Output 1'!$H$4:$H$"&amp;$C$4),Analysis!Q68,INDIRECT("'Output 1'!$w$4:$w$"&amp;$C$4))
+SUMIF(INDIRECT("'Output 2'!$H$4:$H$"&amp;$C$5),Analysis!Q68,INDIRECT("'Output 2'!$w$4:$w$"&amp;$C$5))
+SUMIF(INDIRECT("'Output 3'!$H$4:$H$"&amp;$C$6),Analysis!Q68,INDIRECT("'Output 3'!$w$4:$w$"&amp;$C$6))
+SUMIF(INDIRECT("'Output 4'!$H$4:$H$"&amp;$C$7),Analysis!Q68,INDIRECT("'Output 4'!$w$4:$w$"&amp;$C$7))
+SUMIF(INDIRECT("'Output 5'!$H$4:$H$"&amp;$C$8),Analysis!Q68,INDIRECT("'Output 5'!$w$4:$w$"&amp;$C$8))</f>
        <v>0</v>
      </c>
      <c r="AG68">
        <f>SUMIF('Unplanned Outputs'!$E$4:$E$500,Analysis!Q68,'Unplanned Outputs'!$T$4:$T$500)</f>
        <v>0</v>
      </c>
    </row>
    <row r="69" spans="17:33">
      <c r="Q69" s="31" t="s">
        <v>271</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8">
        <f t="shared" ca="1" si="16"/>
        <v>0</v>
      </c>
      <c r="AA69" s="38">
        <f t="shared" si="17"/>
        <v>0</v>
      </c>
      <c r="AB69" s="54">
        <f t="shared" ca="1" si="18"/>
        <v>0</v>
      </c>
      <c r="AC69" s="65">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f>
        <v>0</v>
      </c>
      <c r="AE69">
        <f t="shared" ref="AE69:AE80" ca="1" si="19">SUM(AF69+AG69)</f>
        <v>0</v>
      </c>
      <c r="AF69">
        <f ca="1">SUMIF(INDIRECT("'Output 1'!$H$4:$H$"&amp;$C$4),Analysis!Q69,INDIRECT("'Output 1'!$w$4:$w$"&amp;$C$4))
+SUMIF(INDIRECT("'Output 2'!$H$4:$H$"&amp;$C$5),Analysis!Q69,INDIRECT("'Output 2'!$w$4:$w$"&amp;$C$5))
+SUMIF(INDIRECT("'Output 3'!$H$4:$H$"&amp;$C$6),Analysis!Q69,INDIRECT("'Output 3'!$w$4:$w$"&amp;$C$6))
+SUMIF(INDIRECT("'Output 4'!$H$4:$H$"&amp;$C$7),Analysis!Q69,INDIRECT("'Output 4'!$w$4:$w$"&amp;$C$7))
+SUMIF(INDIRECT("'Output 5'!$H$4:$H$"&amp;$C$8),Analysis!Q69,INDIRECT("'Output 5'!$w$4:$w$"&amp;$C$8))</f>
        <v>0</v>
      </c>
      <c r="AG69">
        <f>SUMIF('Unplanned Outputs'!$E$4:$E$500,Analysis!Q69,'Unplanned Outputs'!$T$4:$T$500)</f>
        <v>0</v>
      </c>
    </row>
    <row r="70" spans="17:33">
      <c r="Q70" s="31" t="s">
        <v>272</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8">
        <f t="shared" ca="1" si="16"/>
        <v>0</v>
      </c>
      <c r="AA70" s="38">
        <f t="shared" si="17"/>
        <v>0</v>
      </c>
      <c r="AB70" s="54">
        <f t="shared" ca="1" si="18"/>
        <v>0</v>
      </c>
      <c r="AC70" s="65">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f>
        <v>0</v>
      </c>
      <c r="AE70">
        <f t="shared" ca="1" si="19"/>
        <v>0</v>
      </c>
      <c r="AF70">
        <f ca="1">SUMIF(INDIRECT("'Output 1'!$H$4:$H$"&amp;$C$4),Analysis!Q70,INDIRECT("'Output 1'!$w$4:$w$"&amp;$C$4))
+SUMIF(INDIRECT("'Output 2'!$H$4:$H$"&amp;$C$5),Analysis!Q70,INDIRECT("'Output 2'!$w$4:$w$"&amp;$C$5))
+SUMIF(INDIRECT("'Output 3'!$H$4:$H$"&amp;$C$6),Analysis!Q70,INDIRECT("'Output 3'!$w$4:$w$"&amp;$C$6))
+SUMIF(INDIRECT("'Output 4'!$H$4:$H$"&amp;$C$7),Analysis!Q70,INDIRECT("'Output 4'!$w$4:$w$"&amp;$C$7))
+SUMIF(INDIRECT("'Output 5'!$H$4:$H$"&amp;$C$8),Analysis!Q70,INDIRECT("'Output 5'!$w$4:$w$"&amp;$C$8))</f>
        <v>0</v>
      </c>
      <c r="AG70">
        <f>SUMIF('Unplanned Outputs'!$E$4:$E$500,Analysis!Q70,'Unplanned Outputs'!$T$4:$T$500)</f>
        <v>0</v>
      </c>
    </row>
    <row r="71" spans="17:33">
      <c r="Q71" s="31" t="s">
        <v>273</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8">
        <f t="shared" ca="1" si="16"/>
        <v>0</v>
      </c>
      <c r="AA71" s="38">
        <f t="shared" si="17"/>
        <v>0</v>
      </c>
      <c r="AB71" s="54">
        <f t="shared" ca="1" si="18"/>
        <v>0</v>
      </c>
      <c r="AC71" s="65">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f>
        <v>0</v>
      </c>
      <c r="AE71">
        <f t="shared" ca="1" si="19"/>
        <v>0</v>
      </c>
      <c r="AF71">
        <f ca="1">SUMIF(INDIRECT("'Output 1'!$H$4:$H$"&amp;$C$4),Analysis!Q71,INDIRECT("'Output 1'!$w$4:$w$"&amp;$C$4))
+SUMIF(INDIRECT("'Output 2'!$H$4:$H$"&amp;$C$5),Analysis!Q71,INDIRECT("'Output 2'!$w$4:$w$"&amp;$C$5))
+SUMIF(INDIRECT("'Output 3'!$H$4:$H$"&amp;$C$6),Analysis!Q71,INDIRECT("'Output 3'!$w$4:$w$"&amp;$C$6))
+SUMIF(INDIRECT("'Output 4'!$H$4:$H$"&amp;$C$7),Analysis!Q71,INDIRECT("'Output 4'!$w$4:$w$"&amp;$C$7))
+SUMIF(INDIRECT("'Output 5'!$H$4:$H$"&amp;$C$8),Analysis!Q71,INDIRECT("'Output 5'!$w$4:$w$"&amp;$C$8))</f>
        <v>0</v>
      </c>
      <c r="AG71">
        <f>SUMIF('Unplanned Outputs'!$E$4:$E$500,Analysis!Q71,'Unplanned Outputs'!$T$4:$T$500)</f>
        <v>0</v>
      </c>
    </row>
    <row r="72" spans="17:33">
      <c r="Q72" s="31">
        <v>6.1</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8">
        <f t="shared" ref="Z72:Z75" ca="1" si="20">SUM(R72:T72)</f>
        <v>0</v>
      </c>
      <c r="AA72" s="38">
        <f t="shared" ref="AA72:AA75" si="21">SUM(V72:X72)</f>
        <v>0</v>
      </c>
      <c r="AB72" s="54">
        <f t="shared" ref="AB72:AB75" ca="1" si="22">AA72+Z72</f>
        <v>0</v>
      </c>
      <c r="AC72" s="65">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f>
        <v>0</v>
      </c>
      <c r="AE72">
        <f t="shared" ca="1" si="19"/>
        <v>0</v>
      </c>
      <c r="AF72">
        <f ca="1">SUMIF(INDIRECT("'Output 1'!$H$4:$H$"&amp;$C$4),Analysis!Q72,INDIRECT("'Output 1'!$w$4:$w$"&amp;$C$4))
+SUMIF(INDIRECT("'Output 2'!$H$4:$H$"&amp;$C$5),Analysis!Q72,INDIRECT("'Output 2'!$w$4:$w$"&amp;$C$5))
+SUMIF(INDIRECT("'Output 3'!$H$4:$H$"&amp;$C$6),Analysis!Q72,INDIRECT("'Output 3'!$w$4:$w$"&amp;$C$6))
+SUMIF(INDIRECT("'Output 4'!$H$4:$H$"&amp;$C$7),Analysis!Q72,INDIRECT("'Output 4'!$w$4:$w$"&amp;$C$7))
+SUMIF(INDIRECT("'Output 5'!$H$4:$H$"&amp;$C$8),Analysis!Q72,INDIRECT("'Output 5'!$w$4:$w$"&amp;$C$8))</f>
        <v>0</v>
      </c>
      <c r="AG72">
        <f>SUMIF('Unplanned Outputs'!$E$4:$E$500,Analysis!Q72,'Unplanned Outputs'!$T$4:$T$500)</f>
        <v>0</v>
      </c>
    </row>
    <row r="73" spans="17:33">
      <c r="Q73" s="31" t="s">
        <v>274</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8">
        <f t="shared" ca="1" si="20"/>
        <v>0</v>
      </c>
      <c r="AA73" s="38">
        <f t="shared" si="21"/>
        <v>0</v>
      </c>
      <c r="AB73" s="54">
        <f t="shared" ca="1" si="22"/>
        <v>0</v>
      </c>
      <c r="AC73" s="65">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f>
        <v>0</v>
      </c>
      <c r="AE73">
        <f t="shared" ca="1" si="19"/>
        <v>0</v>
      </c>
      <c r="AF73">
        <f ca="1">SUMIF(INDIRECT("'Output 1'!$H$4:$H$"&amp;$C$4),Analysis!Q73,INDIRECT("'Output 1'!$w$4:$w$"&amp;$C$4))
+SUMIF(INDIRECT("'Output 2'!$H$4:$H$"&amp;$C$5),Analysis!Q73,INDIRECT("'Output 2'!$w$4:$w$"&amp;$C$5))
+SUMIF(INDIRECT("'Output 3'!$H$4:$H$"&amp;$C$6),Analysis!Q73,INDIRECT("'Output 3'!$w$4:$w$"&amp;$C$6))
+SUMIF(INDIRECT("'Output 4'!$H$4:$H$"&amp;$C$7),Analysis!Q73,INDIRECT("'Output 4'!$w$4:$w$"&amp;$C$7))
+SUMIF(INDIRECT("'Output 5'!$H$4:$H$"&amp;$C$8),Analysis!Q73,INDIRECT("'Output 5'!$w$4:$w$"&amp;$C$8))</f>
        <v>0</v>
      </c>
      <c r="AG73">
        <f>SUMIF('Unplanned Outputs'!$E$4:$E$500,Analysis!Q73,'Unplanned Outputs'!$T$4:$T$500)</f>
        <v>0</v>
      </c>
    </row>
    <row r="74" spans="17:33">
      <c r="Q74" s="31" t="s">
        <v>275</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8">
        <f t="shared" ca="1" si="20"/>
        <v>0</v>
      </c>
      <c r="AA74" s="38">
        <f t="shared" si="21"/>
        <v>0</v>
      </c>
      <c r="AB74" s="54">
        <f t="shared" ca="1" si="22"/>
        <v>0</v>
      </c>
      <c r="AC74" s="65">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f>
        <v>0</v>
      </c>
      <c r="AE74">
        <f t="shared" ca="1" si="19"/>
        <v>0</v>
      </c>
      <c r="AF74">
        <f ca="1">SUMIF(INDIRECT("'Output 1'!$H$4:$H$"&amp;$C$4),Analysis!Q74,INDIRECT("'Output 1'!$w$4:$w$"&amp;$C$4))
+SUMIF(INDIRECT("'Output 2'!$H$4:$H$"&amp;$C$5),Analysis!Q74,INDIRECT("'Output 2'!$w$4:$w$"&amp;$C$5))
+SUMIF(INDIRECT("'Output 3'!$H$4:$H$"&amp;$C$6),Analysis!Q74,INDIRECT("'Output 3'!$w$4:$w$"&amp;$C$6))
+SUMIF(INDIRECT("'Output 4'!$H$4:$H$"&amp;$C$7),Analysis!Q74,INDIRECT("'Output 4'!$w$4:$w$"&amp;$C$7))
+SUMIF(INDIRECT("'Output 5'!$H$4:$H$"&amp;$C$8),Analysis!Q74,INDIRECT("'Output 5'!$w$4:$w$"&amp;$C$8))</f>
        <v>0</v>
      </c>
      <c r="AG74">
        <f>SUMIF('Unplanned Outputs'!$E$4:$E$500,Analysis!Q74,'Unplanned Outputs'!$T$4:$T$500)</f>
        <v>0</v>
      </c>
    </row>
    <row r="75" spans="17:33">
      <c r="Q75" s="31" t="s">
        <v>276</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8">
        <f t="shared" ca="1" si="20"/>
        <v>0</v>
      </c>
      <c r="AA75" s="38">
        <f t="shared" si="21"/>
        <v>0</v>
      </c>
      <c r="AB75" s="54">
        <f t="shared" ca="1" si="22"/>
        <v>0</v>
      </c>
      <c r="AC75" s="65">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f>
        <v>0</v>
      </c>
      <c r="AE75">
        <f t="shared" ca="1" si="19"/>
        <v>0</v>
      </c>
      <c r="AF75">
        <f ca="1">SUMIF(INDIRECT("'Output 1'!$H$4:$H$"&amp;$C$4),Analysis!Q75,INDIRECT("'Output 1'!$w$4:$w$"&amp;$C$4))
+SUMIF(INDIRECT("'Output 2'!$H$4:$H$"&amp;$C$5),Analysis!Q75,INDIRECT("'Output 2'!$w$4:$w$"&amp;$C$5))
+SUMIF(INDIRECT("'Output 3'!$H$4:$H$"&amp;$C$6),Analysis!Q75,INDIRECT("'Output 3'!$w$4:$w$"&amp;$C$6))
+SUMIF(INDIRECT("'Output 4'!$H$4:$H$"&amp;$C$7),Analysis!Q75,INDIRECT("'Output 4'!$w$4:$w$"&amp;$C$7))
+SUMIF(INDIRECT("'Output 5'!$H$4:$H$"&amp;$C$8),Analysis!Q75,INDIRECT("'Output 5'!$w$4:$w$"&amp;$C$8))</f>
        <v>0</v>
      </c>
      <c r="AG75">
        <f>SUMIF('Unplanned Outputs'!$E$4:$E$500,Analysis!Q75,'Unplanned Outputs'!$T$4:$T$500)</f>
        <v>0</v>
      </c>
    </row>
    <row r="76" spans="17:33">
      <c r="Q76" s="31" t="s">
        <v>277</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8">
        <f t="shared" ca="1" si="16"/>
        <v>0</v>
      </c>
      <c r="AA76" s="38">
        <f t="shared" si="17"/>
        <v>0</v>
      </c>
      <c r="AB76" s="54">
        <f t="shared" ca="1" si="18"/>
        <v>0</v>
      </c>
      <c r="AC76" s="65">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f>
        <v>0</v>
      </c>
      <c r="AE76">
        <f t="shared" ca="1" si="19"/>
        <v>0</v>
      </c>
      <c r="AF76">
        <f ca="1">SUMIF(INDIRECT("'Output 1'!$H$4:$H$"&amp;$C$4),Analysis!Q76,INDIRECT("'Output 1'!$w$4:$w$"&amp;$C$4))
+SUMIF(INDIRECT("'Output 2'!$H$4:$H$"&amp;$C$5),Analysis!Q76,INDIRECT("'Output 2'!$w$4:$w$"&amp;$C$5))
+SUMIF(INDIRECT("'Output 3'!$H$4:$H$"&amp;$C$6),Analysis!Q76,INDIRECT("'Output 3'!$w$4:$w$"&amp;$C$6))
+SUMIF(INDIRECT("'Output 4'!$H$4:$H$"&amp;$C$7),Analysis!Q76,INDIRECT("'Output 4'!$w$4:$w$"&amp;$C$7))
+SUMIF(INDIRECT("'Output 5'!$H$4:$H$"&amp;$C$8),Analysis!Q76,INDIRECT("'Output 5'!$w$4:$w$"&amp;$C$8))</f>
        <v>0</v>
      </c>
      <c r="AG76">
        <f>SUMIF('Unplanned Outputs'!$E$4:$E$500,Analysis!Q76,'Unplanned Outputs'!$T$4:$T$500)</f>
        <v>0</v>
      </c>
    </row>
    <row r="77" spans="17:33">
      <c r="Q77" s="31">
        <v>5.4</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8">
        <f t="shared" ca="1" si="16"/>
        <v>0</v>
      </c>
      <c r="AA77" s="38">
        <f t="shared" si="17"/>
        <v>0</v>
      </c>
      <c r="AB77" s="54">
        <f t="shared" ca="1" si="18"/>
        <v>0</v>
      </c>
      <c r="AC77" s="65">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f>
        <v>0</v>
      </c>
      <c r="AE77">
        <f t="shared" ca="1" si="19"/>
        <v>0</v>
      </c>
      <c r="AF77">
        <f ca="1">SUMIF(INDIRECT("'Output 1'!$H$4:$H$"&amp;$C$4),Analysis!Q77,INDIRECT("'Output 1'!$w$4:$w$"&amp;$C$4))
+SUMIF(INDIRECT("'Output 2'!$H$4:$H$"&amp;$C$5),Analysis!Q77,INDIRECT("'Output 2'!$w$4:$w$"&amp;$C$5))
+SUMIF(INDIRECT("'Output 3'!$H$4:$H$"&amp;$C$6),Analysis!Q77,INDIRECT("'Output 3'!$w$4:$w$"&amp;$C$6))
+SUMIF(INDIRECT("'Output 4'!$H$4:$H$"&amp;$C$7),Analysis!Q77,INDIRECT("'Output 4'!$w$4:$w$"&amp;$C$7))
+SUMIF(INDIRECT("'Output 5'!$H$4:$H$"&amp;$C$8),Analysis!Q77,INDIRECT("'Output 5'!$w$4:$w$"&amp;$C$8))</f>
        <v>0</v>
      </c>
      <c r="AG77">
        <f>SUMIF('Unplanned Outputs'!$E$4:$E$500,Analysis!Q77,'Unplanned Outputs'!$T$4:$T$500)</f>
        <v>0</v>
      </c>
    </row>
    <row r="78" spans="17:33">
      <c r="Q78" s="31" t="s">
        <v>278</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8">
        <f t="shared" ca="1" si="16"/>
        <v>0</v>
      </c>
      <c r="AA78" s="38">
        <f t="shared" si="17"/>
        <v>0</v>
      </c>
      <c r="AB78" s="54">
        <f t="shared" ca="1" si="18"/>
        <v>0</v>
      </c>
      <c r="AC78" s="65">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f>
        <v>0</v>
      </c>
      <c r="AE78">
        <f t="shared" ca="1" si="19"/>
        <v>0</v>
      </c>
      <c r="AF78">
        <f ca="1">SUMIF(INDIRECT("'Output 1'!$H$4:$H$"&amp;$C$4),Analysis!Q78,INDIRECT("'Output 1'!$w$4:$w$"&amp;$C$4))
+SUMIF(INDIRECT("'Output 2'!$H$4:$H$"&amp;$C$5),Analysis!Q78,INDIRECT("'Output 2'!$w$4:$w$"&amp;$C$5))
+SUMIF(INDIRECT("'Output 3'!$H$4:$H$"&amp;$C$6),Analysis!Q78,INDIRECT("'Output 3'!$w$4:$w$"&amp;$C$6))
+SUMIF(INDIRECT("'Output 4'!$H$4:$H$"&amp;$C$7),Analysis!Q78,INDIRECT("'Output 4'!$w$4:$w$"&amp;$C$7))
+SUMIF(INDIRECT("'Output 5'!$H$4:$H$"&amp;$C$8),Analysis!Q78,INDIRECT("'Output 5'!$w$4:$w$"&amp;$C$8))</f>
        <v>0</v>
      </c>
      <c r="AG78">
        <f>SUMIF('Unplanned Outputs'!$E$4:$E$500,Analysis!Q78,'Unplanned Outputs'!$T$4:$T$500)</f>
        <v>0</v>
      </c>
    </row>
    <row r="79" spans="17:33">
      <c r="Q79" s="31" t="s">
        <v>279</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8">
        <f t="shared" ca="1" si="16"/>
        <v>0</v>
      </c>
      <c r="AA79" s="38">
        <f t="shared" si="17"/>
        <v>0</v>
      </c>
      <c r="AB79" s="54">
        <f t="shared" ca="1" si="18"/>
        <v>0</v>
      </c>
      <c r="AC79" s="65">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f>
        <v>0</v>
      </c>
      <c r="AE79">
        <f t="shared" ca="1" si="19"/>
        <v>0</v>
      </c>
      <c r="AF79">
        <f ca="1">SUMIF(INDIRECT("'Output 1'!$H$4:$H$"&amp;$C$4),Analysis!Q79,INDIRECT("'Output 1'!$w$4:$w$"&amp;$C$4))
+SUMIF(INDIRECT("'Output 2'!$H$4:$H$"&amp;$C$5),Analysis!Q79,INDIRECT("'Output 2'!$w$4:$w$"&amp;$C$5))
+SUMIF(INDIRECT("'Output 3'!$H$4:$H$"&amp;$C$6),Analysis!Q79,INDIRECT("'Output 3'!$w$4:$w$"&amp;$C$6))
+SUMIF(INDIRECT("'Output 4'!$H$4:$H$"&amp;$C$7),Analysis!Q79,INDIRECT("'Output 4'!$w$4:$w$"&amp;$C$7))
+SUMIF(INDIRECT("'Output 5'!$H$4:$H$"&amp;$C$8),Analysis!Q79,INDIRECT("'Output 5'!$w$4:$w$"&amp;$C$8))</f>
        <v>0</v>
      </c>
      <c r="AG79">
        <f>SUMIF('Unplanned Outputs'!$E$4:$E$500,Analysis!Q79,'Unplanned Outputs'!$T$4:$T$500)</f>
        <v>0</v>
      </c>
    </row>
    <row r="80" spans="17:33">
      <c r="Q80" s="31" t="s">
        <v>280</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8">
        <f t="shared" ca="1" si="16"/>
        <v>0</v>
      </c>
      <c r="AA80" s="38">
        <f t="shared" si="17"/>
        <v>0</v>
      </c>
      <c r="AB80" s="54">
        <f t="shared" ca="1" si="18"/>
        <v>0</v>
      </c>
      <c r="AC80" s="65">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f>
        <v>0</v>
      </c>
      <c r="AE80">
        <f t="shared" ca="1" si="19"/>
        <v>0</v>
      </c>
      <c r="AF80">
        <f ca="1">SUMIF(INDIRECT("'Output 1'!$H$4:$H$"&amp;$C$4),Analysis!Q80,INDIRECT("'Output 1'!$w$4:$w$"&amp;$C$4))
+SUMIF(INDIRECT("'Output 2'!$H$4:$H$"&amp;$C$5),Analysis!Q80,INDIRECT("'Output 2'!$w$4:$w$"&amp;$C$5))
+SUMIF(INDIRECT("'Output 3'!$H$4:$H$"&amp;$C$6),Analysis!Q80,INDIRECT("'Output 3'!$w$4:$w$"&amp;$C$6))
+SUMIF(INDIRECT("'Output 4'!$H$4:$H$"&amp;$C$7),Analysis!Q80,INDIRECT("'Output 4'!$w$4:$w$"&amp;$C$7))
+SUMIF(INDIRECT("'Output 5'!$H$4:$H$"&amp;$C$8),Analysis!Q80,INDIRECT("'Output 5'!$w$4:$w$"&amp;$C$8))</f>
        <v>0</v>
      </c>
      <c r="AG80">
        <f>SUMIF('Unplanned Outputs'!$E$4:$E$500,Analysis!Q80,'Unplanned Outputs'!$T$4:$T$500)</f>
        <v>0</v>
      </c>
    </row>
  </sheetData>
  <mergeCells count="6">
    <mergeCell ref="A1:C2"/>
    <mergeCell ref="E1:O2"/>
    <mergeCell ref="V2:X2"/>
    <mergeCell ref="R2:T2"/>
    <mergeCell ref="Z2:AC2"/>
    <mergeCell ref="R1:AC1"/>
  </mergeCells>
  <phoneticPr fontId="14" type="noConversion"/>
  <conditionalFormatting sqref="F4:F35">
    <cfRule type="notContainsText" dxfId="5" priority="6" operator="notContains" text="O.">
      <formula>ISERROR(SEARCH("O.",F4))</formula>
    </cfRule>
  </conditionalFormatting>
  <conditionalFormatting sqref="F4:O13 F14 F15:K34 M14:O21 L15:L21 L22:O25 L26:L34 M26:O40">
    <cfRule type="containsErrors" dxfId="4" priority="9">
      <formula>ISERROR(F4)</formula>
    </cfRule>
  </conditionalFormatting>
  <conditionalFormatting sqref="G4:O13 M14:O21 L15:L21 G15:K34 L22:O25 L26:L34 M26:O40">
    <cfRule type="cellIs" dxfId="3" priority="4" operator="greaterThanOrEqual">
      <formula>1</formula>
    </cfRule>
  </conditionalFormatting>
  <conditionalFormatting sqref="H14:L14">
    <cfRule type="cellIs" dxfId="2" priority="1" operator="greaterThanOrEqual">
      <formula>1</formula>
    </cfRule>
    <cfRule type="containsErrors" dxfId="1" priority="2">
      <formula>ISERROR(H14)</formula>
    </cfRule>
  </conditionalFormatting>
  <conditionalFormatting sqref="R4:X80 Z4:AC80">
    <cfRule type="cellIs" dxfId="0" priority="8"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8"/>
  <sheetViews>
    <sheetView topLeftCell="A7" zoomScale="87" workbookViewId="0">
      <selection activeCell="B27" sqref="B27"/>
    </sheetView>
  </sheetViews>
  <sheetFormatPr defaultRowHeight="14.45"/>
  <cols>
    <col min="2" max="2" width="73.42578125" customWidth="1"/>
    <col min="3" max="3" width="72.5703125" customWidth="1"/>
  </cols>
  <sheetData>
    <row r="1" spans="1:3">
      <c r="A1" s="44" t="s">
        <v>5</v>
      </c>
      <c r="B1" s="45" t="s">
        <v>6</v>
      </c>
      <c r="C1" s="45" t="s">
        <v>7</v>
      </c>
    </row>
    <row r="2" spans="1:3">
      <c r="A2" s="46">
        <v>44470</v>
      </c>
      <c r="B2" s="47"/>
      <c r="C2" s="47"/>
    </row>
    <row r="3" spans="1:3">
      <c r="A3" s="46">
        <v>44501</v>
      </c>
      <c r="B3" s="47" t="s">
        <v>8</v>
      </c>
      <c r="C3" s="48"/>
    </row>
    <row r="4" spans="1:3">
      <c r="A4" s="46">
        <v>44531</v>
      </c>
      <c r="B4" s="47"/>
      <c r="C4" s="48"/>
    </row>
    <row r="5" spans="1:3" ht="29.1" customHeight="1">
      <c r="A5" s="46">
        <v>44562</v>
      </c>
      <c r="B5" s="49"/>
      <c r="C5" s="48"/>
    </row>
    <row r="6" spans="1:3">
      <c r="A6" s="46">
        <v>44593</v>
      </c>
      <c r="B6" s="49"/>
      <c r="C6" s="48"/>
    </row>
    <row r="7" spans="1:3">
      <c r="A7" s="46">
        <v>44621</v>
      </c>
      <c r="B7" s="47"/>
      <c r="C7" s="51"/>
    </row>
    <row r="8" spans="1:3">
      <c r="A8" s="46">
        <v>44652</v>
      </c>
      <c r="B8" s="47"/>
      <c r="C8" s="47"/>
    </row>
    <row r="9" spans="1:3">
      <c r="A9" s="46">
        <v>44682</v>
      </c>
      <c r="B9" s="49"/>
      <c r="C9" s="47"/>
    </row>
    <row r="10" spans="1:3">
      <c r="A10" s="46">
        <v>44713</v>
      </c>
      <c r="B10" s="47" t="s">
        <v>9</v>
      </c>
      <c r="C10" s="50"/>
    </row>
    <row r="11" spans="1:3">
      <c r="A11" s="46">
        <v>44743</v>
      </c>
      <c r="B11" s="47"/>
      <c r="C11" s="47"/>
    </row>
    <row r="12" spans="1:3">
      <c r="A12" s="46">
        <v>44774</v>
      </c>
      <c r="B12" s="47"/>
      <c r="C12" s="47"/>
    </row>
    <row r="13" spans="1:3">
      <c r="A13" s="46">
        <v>44805</v>
      </c>
      <c r="B13" s="47"/>
      <c r="C13" s="47"/>
    </row>
    <row r="14" spans="1:3">
      <c r="A14" s="46">
        <v>44835</v>
      </c>
      <c r="B14" s="47" t="s">
        <v>10</v>
      </c>
      <c r="C14" s="47"/>
    </row>
    <row r="15" spans="1:3">
      <c r="A15" s="46">
        <v>44866</v>
      </c>
      <c r="B15" s="47" t="s">
        <v>11</v>
      </c>
      <c r="C15" s="47"/>
    </row>
    <row r="16" spans="1:3">
      <c r="A16" s="46">
        <v>44896</v>
      </c>
      <c r="B16" s="47"/>
      <c r="C16" s="47"/>
    </row>
    <row r="17" spans="1:3">
      <c r="A17" s="46">
        <v>44927</v>
      </c>
      <c r="B17" s="47"/>
      <c r="C17" s="47"/>
    </row>
    <row r="18" spans="1:3">
      <c r="A18" s="46">
        <v>44958</v>
      </c>
      <c r="B18" s="47" t="s">
        <v>12</v>
      </c>
      <c r="C18" s="47"/>
    </row>
    <row r="19" spans="1:3">
      <c r="A19" s="46">
        <v>44986</v>
      </c>
      <c r="C19" s="47"/>
    </row>
    <row r="20" spans="1:3">
      <c r="A20" s="46">
        <v>45017</v>
      </c>
      <c r="B20" s="47" t="s">
        <v>13</v>
      </c>
      <c r="C20" s="47"/>
    </row>
    <row r="21" spans="1:3">
      <c r="A21" s="46">
        <v>45047</v>
      </c>
      <c r="C21" s="47"/>
    </row>
    <row r="22" spans="1:3">
      <c r="A22" s="46">
        <v>45078</v>
      </c>
      <c r="B22" s="47" t="s">
        <v>14</v>
      </c>
      <c r="C22" s="47"/>
    </row>
    <row r="23" spans="1:3">
      <c r="A23" s="46">
        <v>45108</v>
      </c>
      <c r="B23" s="47" t="s">
        <v>15</v>
      </c>
      <c r="C23" s="47"/>
    </row>
    <row r="24" spans="1:3">
      <c r="A24" s="46">
        <v>45139</v>
      </c>
      <c r="B24" s="47" t="s">
        <v>16</v>
      </c>
      <c r="C24" s="47"/>
    </row>
    <row r="25" spans="1:3">
      <c r="A25" s="46">
        <v>45170</v>
      </c>
      <c r="B25" s="47" t="s">
        <v>17</v>
      </c>
      <c r="C25" s="47"/>
    </row>
    <row r="26" spans="1:3">
      <c r="A26" s="46">
        <v>45200</v>
      </c>
    </row>
    <row r="27" spans="1:3">
      <c r="A27" s="46">
        <v>45231</v>
      </c>
      <c r="B27" t="s">
        <v>18</v>
      </c>
    </row>
    <row r="28" spans="1:3">
      <c r="A28" s="46">
        <v>45261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topLeftCell="C1" zoomScale="85" zoomScaleNormal="85" workbookViewId="0">
      <selection activeCell="G7" sqref="G7"/>
    </sheetView>
  </sheetViews>
  <sheetFormatPr defaultColWidth="8.5703125" defaultRowHeight="14.45"/>
  <cols>
    <col min="1" max="1" width="16" style="2" customWidth="1"/>
    <col min="2" max="2" width="9.42578125" style="2" customWidth="1"/>
    <col min="3" max="3" width="29.5703125" style="3" customWidth="1"/>
    <col min="4" max="4" width="11.5703125" style="3" customWidth="1"/>
    <col min="5" max="5" width="52.42578125" style="3" customWidth="1"/>
    <col min="6" max="6" width="11.42578125" style="3" customWidth="1"/>
    <col min="7" max="8" width="15.42578125" style="3" customWidth="1"/>
    <col min="9" max="9" width="67.42578125" style="3" customWidth="1"/>
    <col min="10" max="10" width="44.5703125" style="3" customWidth="1"/>
    <col min="11" max="11" width="18.5703125" customWidth="1"/>
    <col min="12" max="12" width="35.42578125" customWidth="1"/>
    <col min="13" max="13" width="15.5703125" customWidth="1"/>
    <col min="14" max="14" width="47.42578125" customWidth="1"/>
    <col min="15" max="16384" width="8.5703125" style="3"/>
  </cols>
  <sheetData>
    <row r="1" spans="1:10" ht="15.75" customHeight="1">
      <c r="A1" s="73" t="s">
        <v>19</v>
      </c>
      <c r="B1" s="74" t="s">
        <v>20</v>
      </c>
      <c r="C1" s="74"/>
      <c r="D1" s="74"/>
      <c r="E1" s="74"/>
      <c r="F1" s="74"/>
      <c r="G1" s="74"/>
      <c r="H1" s="74"/>
      <c r="I1" s="74"/>
      <c r="J1" s="74"/>
    </row>
    <row r="2" spans="1:10" ht="15.75" customHeight="1">
      <c r="A2" s="73"/>
      <c r="B2" s="74"/>
      <c r="C2" s="74"/>
      <c r="D2" s="74"/>
      <c r="E2" s="74"/>
      <c r="F2" s="74"/>
      <c r="G2" s="74"/>
      <c r="H2" s="74"/>
      <c r="I2" s="74"/>
      <c r="J2" s="74"/>
    </row>
    <row r="3" spans="1:10" ht="27.75" customHeight="1">
      <c r="A3" s="71" t="s">
        <v>21</v>
      </c>
      <c r="B3" s="71"/>
      <c r="C3" s="71"/>
      <c r="D3" s="72" t="s">
        <v>22</v>
      </c>
      <c r="E3" s="72"/>
      <c r="F3" s="72"/>
      <c r="G3" s="72"/>
      <c r="H3" s="72"/>
      <c r="I3" s="72"/>
      <c r="J3" s="72"/>
    </row>
    <row r="4" spans="1:10" ht="27.75" customHeight="1">
      <c r="A4" s="12"/>
      <c r="B4" s="12" t="s">
        <v>23</v>
      </c>
      <c r="C4" s="12" t="s">
        <v>24</v>
      </c>
      <c r="D4" s="12" t="s">
        <v>25</v>
      </c>
      <c r="E4" s="12" t="s">
        <v>26</v>
      </c>
      <c r="F4" s="12" t="s">
        <v>27</v>
      </c>
      <c r="G4" s="12" t="s">
        <v>28</v>
      </c>
      <c r="H4" s="12" t="s">
        <v>29</v>
      </c>
      <c r="I4" s="12" t="s">
        <v>30</v>
      </c>
      <c r="J4" s="12" t="s">
        <v>31</v>
      </c>
    </row>
    <row r="5" spans="1:10" ht="43.15">
      <c r="A5" s="73" t="s">
        <v>21</v>
      </c>
      <c r="B5" s="75" t="s">
        <v>32</v>
      </c>
      <c r="C5" s="75" t="s">
        <v>33</v>
      </c>
      <c r="D5" s="23" t="s">
        <v>34</v>
      </c>
      <c r="E5" s="1" t="s">
        <v>35</v>
      </c>
      <c r="F5" s="2" t="s">
        <v>36</v>
      </c>
      <c r="G5" s="2" t="s">
        <v>37</v>
      </c>
      <c r="H5" s="2" t="s">
        <v>38</v>
      </c>
      <c r="I5" s="1"/>
      <c r="J5" s="76"/>
    </row>
    <row r="6" spans="1:10" ht="28.9">
      <c r="A6" s="73"/>
      <c r="B6" s="75"/>
      <c r="C6" s="75"/>
      <c r="D6" s="18" t="s">
        <v>39</v>
      </c>
      <c r="E6" s="1" t="s">
        <v>40</v>
      </c>
      <c r="F6" s="2" t="s">
        <v>41</v>
      </c>
      <c r="G6" s="2" t="s">
        <v>42</v>
      </c>
      <c r="H6" s="2" t="s">
        <v>43</v>
      </c>
      <c r="I6" s="1"/>
      <c r="J6" s="77"/>
    </row>
    <row r="7" spans="1:10" ht="43.15">
      <c r="A7" s="73"/>
      <c r="B7" s="75"/>
      <c r="C7" s="75"/>
      <c r="D7" s="18" t="s">
        <v>44</v>
      </c>
      <c r="E7" s="3" t="s">
        <v>45</v>
      </c>
      <c r="F7" s="2">
        <v>4</v>
      </c>
      <c r="G7" s="2" t="s">
        <v>46</v>
      </c>
      <c r="H7" s="2">
        <v>4.2</v>
      </c>
      <c r="I7" s="1"/>
      <c r="J7" s="77"/>
    </row>
    <row r="8" spans="1:10">
      <c r="F8"/>
      <c r="G8"/>
      <c r="H8"/>
      <c r="I8" s="63"/>
    </row>
    <row r="9" spans="1:10">
      <c r="D9" s="3">
        <v>1</v>
      </c>
      <c r="E9" s="63" t="str">
        <f>'Output 1'!$C$4</f>
        <v>Identification of four species in need of management interventions.</v>
      </c>
      <c r="F9"/>
      <c r="G9"/>
      <c r="H9"/>
      <c r="I9" s="63"/>
    </row>
    <row r="10" spans="1:10">
      <c r="D10" s="3">
        <v>2</v>
      </c>
      <c r="E10" s="63" t="str">
        <f>'Output 2'!$C$4</f>
        <v>Stakeholder engagement events held to discuss the current status of stock and fisheries and inform appropriate management measures.</v>
      </c>
      <c r="F10"/>
      <c r="G10"/>
      <c r="H10"/>
      <c r="I10" s="63"/>
    </row>
    <row r="11" spans="1:10">
      <c r="D11" s="3">
        <v>3</v>
      </c>
      <c r="E11" s="63" t="str">
        <f>'Output 3'!$C$4</f>
        <v>Recommendations for species management submitted to Defra and fisheries management authorities.</v>
      </c>
      <c r="F11"/>
      <c r="G11"/>
      <c r="H11"/>
      <c r="I11" s="63"/>
    </row>
    <row r="12" spans="1:10">
      <c r="D12" s="3">
        <v>4</v>
      </c>
      <c r="E12" s="63" t="str">
        <f>'Output 4'!$C$4</f>
        <v>Media, social media and film outputs to bring species at risk to life and raise support for the protection of them, their habitats and the people who depend on them.</v>
      </c>
      <c r="F12"/>
      <c r="G12"/>
      <c r="H12"/>
      <c r="I12" s="63"/>
    </row>
    <row r="13" spans="1:10">
      <c r="D13" s="3">
        <v>5</v>
      </c>
      <c r="E13" s="63" t="str">
        <f>'Output 5'!$C$4</f>
        <v>New fisheries management measures (including, for example, closed seasons, minimum landing sizes, minimum mesh sizes) proposed for identified species.</v>
      </c>
      <c r="F13"/>
      <c r="G13"/>
      <c r="H13"/>
      <c r="I13" s="63"/>
    </row>
    <row r="14" spans="1:10">
      <c r="F14"/>
      <c r="G14"/>
      <c r="H14"/>
      <c r="I14" s="63"/>
    </row>
    <row r="15" spans="1:10">
      <c r="F15"/>
      <c r="G15"/>
      <c r="H15"/>
      <c r="I15" s="63"/>
    </row>
    <row r="16" spans="1:10">
      <c r="F16"/>
      <c r="G16"/>
      <c r="H16"/>
    </row>
    <row r="17" spans="6:9">
      <c r="F17"/>
      <c r="G17" s="7"/>
      <c r="H17"/>
    </row>
    <row r="18" spans="6:9">
      <c r="F18"/>
      <c r="G18" s="52"/>
      <c r="H18"/>
    </row>
    <row r="19" spans="6:9">
      <c r="F19"/>
      <c r="G19" s="7"/>
      <c r="H19"/>
    </row>
    <row r="20" spans="6:9">
      <c r="F20"/>
      <c r="G20" s="7"/>
      <c r="I20" s="2"/>
    </row>
    <row r="21" spans="6:9">
      <c r="F21"/>
      <c r="G21" s="7"/>
      <c r="H21"/>
      <c r="I21" s="2"/>
    </row>
    <row r="22" spans="6:9">
      <c r="F22"/>
      <c r="G22" s="7"/>
      <c r="H22"/>
      <c r="I22" s="2"/>
    </row>
    <row r="23" spans="6:9">
      <c r="G23"/>
      <c r="H23"/>
    </row>
    <row r="24" spans="6:9">
      <c r="G24"/>
      <c r="H24"/>
    </row>
    <row r="25" spans="6:9">
      <c r="G25"/>
      <c r="H25"/>
    </row>
    <row r="26" spans="6:9">
      <c r="G26" s="7"/>
      <c r="H26"/>
    </row>
    <row r="27" spans="6:9">
      <c r="G27"/>
    </row>
    <row r="28" spans="6:9">
      <c r="G28"/>
    </row>
    <row r="29" spans="6:9">
      <c r="G29"/>
    </row>
    <row r="30" spans="6:9">
      <c r="G30"/>
    </row>
    <row r="31" spans="6:9">
      <c r="G31"/>
    </row>
    <row r="32" spans="6:9">
      <c r="G32"/>
    </row>
    <row r="33" spans="7:7">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X15"/>
  <sheetViews>
    <sheetView zoomScale="70" zoomScaleNormal="70" workbookViewId="0">
      <pane xSplit="8" ySplit="3" topLeftCell="R4" activePane="bottomRight" state="frozen"/>
      <selection pane="bottomRight" activeCell="I4" sqref="I4"/>
      <selection pane="bottomLeft" activeCell="A4" sqref="A4"/>
      <selection pane="topRight" activeCell="I1" sqref="I1"/>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2.42578125" style="15" customWidth="1"/>
    <col min="7" max="7" width="15" style="15" customWidth="1"/>
    <col min="8" max="8" width="11.5703125" style="15" customWidth="1"/>
    <col min="9" max="9" width="67" style="15" customWidth="1"/>
    <col min="10" max="10" width="44.5703125" style="15" customWidth="1"/>
    <col min="11" max="11" width="9.5703125" style="16" customWidth="1"/>
    <col min="12" max="12" width="55" style="15" customWidth="1"/>
    <col min="13" max="13" width="9.5703125" style="16" customWidth="1"/>
    <col min="14" max="14" width="55.5703125" style="15" customWidth="1"/>
    <col min="15" max="15" width="9.5703125" style="16" customWidth="1"/>
    <col min="16" max="16" width="55.42578125" style="15" customWidth="1"/>
    <col min="17" max="17" width="10" style="16" customWidth="1"/>
    <col min="18" max="18" width="55.42578125" style="15" customWidth="1"/>
    <col min="19" max="19" width="10.42578125" style="15" customWidth="1"/>
    <col min="20" max="20" width="56" style="15" customWidth="1"/>
    <col min="21" max="21" width="10.42578125" style="16" customWidth="1"/>
    <col min="22" max="22" width="55.42578125" style="15" customWidth="1"/>
    <col min="23" max="23" width="0" style="15" hidden="1" customWidth="1"/>
    <col min="24" max="24" width="19.42578125" style="15" hidden="1" customWidth="1"/>
    <col min="25" max="16384" width="8.5703125" style="15"/>
  </cols>
  <sheetData>
    <row r="1" spans="1:24" ht="30" customHeight="1">
      <c r="A1" s="71" t="s">
        <v>47</v>
      </c>
      <c r="B1" s="71"/>
      <c r="C1" s="71"/>
      <c r="D1" s="72" t="s">
        <v>22</v>
      </c>
      <c r="E1" s="72"/>
      <c r="F1" s="72"/>
      <c r="G1" s="72"/>
      <c r="H1" s="72"/>
      <c r="I1" s="72"/>
      <c r="J1" s="72"/>
      <c r="K1" s="78" t="s">
        <v>48</v>
      </c>
      <c r="L1" s="78"/>
      <c r="M1" s="78"/>
      <c r="N1" s="78"/>
      <c r="O1" s="78"/>
      <c r="P1" s="78"/>
      <c r="Q1" s="78"/>
      <c r="R1" s="78"/>
      <c r="S1" s="78"/>
      <c r="T1" s="78"/>
      <c r="U1" s="78"/>
      <c r="V1" s="78"/>
    </row>
    <row r="2" spans="1:24" ht="15" customHeight="1">
      <c r="A2" s="19" t="s">
        <v>49</v>
      </c>
      <c r="B2" s="73" t="s">
        <v>50</v>
      </c>
      <c r="C2" s="73" t="s">
        <v>24</v>
      </c>
      <c r="D2" s="73" t="s">
        <v>51</v>
      </c>
      <c r="E2" s="73" t="s">
        <v>26</v>
      </c>
      <c r="F2" s="73" t="s">
        <v>52</v>
      </c>
      <c r="G2" s="73" t="s">
        <v>53</v>
      </c>
      <c r="H2" s="73" t="s">
        <v>54</v>
      </c>
      <c r="I2" s="73" t="s">
        <v>30</v>
      </c>
      <c r="J2" s="75" t="s">
        <v>55</v>
      </c>
      <c r="K2" s="73" t="s">
        <v>56</v>
      </c>
      <c r="L2" s="73"/>
      <c r="M2" s="75" t="s">
        <v>57</v>
      </c>
      <c r="N2" s="75"/>
      <c r="O2" s="73" t="s">
        <v>58</v>
      </c>
      <c r="P2" s="73"/>
      <c r="Q2" s="75" t="s">
        <v>59</v>
      </c>
      <c r="R2" s="75"/>
      <c r="S2" s="73" t="s">
        <v>60</v>
      </c>
      <c r="T2" s="73"/>
      <c r="U2" s="75" t="s">
        <v>61</v>
      </c>
      <c r="V2" s="75"/>
      <c r="W2" s="73" t="s">
        <v>62</v>
      </c>
      <c r="X2" s="73"/>
    </row>
    <row r="3" spans="1:24">
      <c r="A3" s="19">
        <f>COUNTIF(D4:D6,"&lt;&gt;")</f>
        <v>3</v>
      </c>
      <c r="B3" s="73"/>
      <c r="C3" s="73"/>
      <c r="D3" s="73"/>
      <c r="E3" s="73"/>
      <c r="F3" s="73"/>
      <c r="G3" s="73"/>
      <c r="H3" s="73"/>
      <c r="I3" s="73"/>
      <c r="J3" s="75"/>
      <c r="K3" s="12" t="s">
        <v>63</v>
      </c>
      <c r="L3" s="12" t="s">
        <v>24</v>
      </c>
      <c r="M3" s="9" t="s">
        <v>63</v>
      </c>
      <c r="N3" s="9" t="s">
        <v>24</v>
      </c>
      <c r="O3" s="12" t="s">
        <v>63</v>
      </c>
      <c r="P3" s="12" t="s">
        <v>24</v>
      </c>
      <c r="Q3" s="9" t="s">
        <v>63</v>
      </c>
      <c r="R3" s="9" t="s">
        <v>24</v>
      </c>
      <c r="S3" s="12" t="s">
        <v>63</v>
      </c>
      <c r="T3" s="12" t="s">
        <v>24</v>
      </c>
      <c r="U3" s="9" t="s">
        <v>63</v>
      </c>
      <c r="V3" s="9" t="s">
        <v>24</v>
      </c>
      <c r="W3" s="12" t="s">
        <v>63</v>
      </c>
      <c r="X3" s="12" t="s">
        <v>24</v>
      </c>
    </row>
    <row r="4" spans="1:24" s="16" customFormat="1" ht="75" customHeight="1">
      <c r="A4" s="73" t="s">
        <v>64</v>
      </c>
      <c r="B4" s="75" t="s">
        <v>65</v>
      </c>
      <c r="C4" s="80" t="s">
        <v>66</v>
      </c>
      <c r="D4" s="23" t="s">
        <v>67</v>
      </c>
      <c r="E4" s="27" t="s">
        <v>68</v>
      </c>
      <c r="F4" s="2"/>
      <c r="G4" s="2" t="s">
        <v>69</v>
      </c>
      <c r="H4" s="2" t="s">
        <v>70</v>
      </c>
      <c r="I4" s="37"/>
      <c r="J4" s="76"/>
      <c r="K4" s="2"/>
      <c r="L4" s="25"/>
      <c r="M4" s="67"/>
      <c r="N4" s="68"/>
      <c r="O4" s="29">
        <v>1</v>
      </c>
      <c r="P4" s="27" t="s">
        <v>71</v>
      </c>
      <c r="Q4" s="29">
        <v>0</v>
      </c>
      <c r="R4" s="25" t="s">
        <v>72</v>
      </c>
      <c r="S4" s="29"/>
      <c r="T4" s="25" t="s">
        <v>73</v>
      </c>
      <c r="U4" s="14"/>
      <c r="V4" s="25" t="s">
        <v>73</v>
      </c>
    </row>
    <row r="5" spans="1:24" ht="43.15">
      <c r="A5" s="73"/>
      <c r="B5" s="75"/>
      <c r="C5" s="80"/>
      <c r="D5" s="18" t="s">
        <v>74</v>
      </c>
      <c r="E5"/>
      <c r="F5" s="2"/>
      <c r="G5" s="2" t="s">
        <v>75</v>
      </c>
      <c r="H5" s="2" t="s">
        <v>76</v>
      </c>
      <c r="I5" s="27"/>
      <c r="J5" s="77"/>
      <c r="K5" s="2"/>
      <c r="L5" s="25"/>
      <c r="M5" s="2"/>
      <c r="N5" s="25"/>
      <c r="O5" s="29"/>
      <c r="P5" s="25"/>
      <c r="Q5" s="29"/>
      <c r="R5"/>
      <c r="S5" s="2"/>
      <c r="T5" s="27"/>
      <c r="U5" s="2"/>
      <c r="V5" s="27"/>
      <c r="W5" s="60"/>
    </row>
    <row r="6" spans="1:24">
      <c r="A6" s="73"/>
      <c r="B6" s="75"/>
      <c r="C6" s="80"/>
      <c r="D6" s="18" t="s">
        <v>77</v>
      </c>
      <c r="E6"/>
      <c r="F6" s="2"/>
      <c r="G6" s="2" t="s">
        <v>78</v>
      </c>
      <c r="H6" s="2" t="s">
        <v>79</v>
      </c>
      <c r="I6" s="27"/>
      <c r="J6" s="77"/>
      <c r="K6" s="2"/>
      <c r="L6" s="25"/>
      <c r="M6" s="2"/>
      <c r="N6" s="25"/>
      <c r="O6" s="29"/>
      <c r="P6" s="25"/>
      <c r="Q6" s="29"/>
      <c r="R6" s="25"/>
      <c r="S6" s="2"/>
      <c r="T6" s="27"/>
      <c r="U6" s="2"/>
      <c r="V6" s="27"/>
      <c r="W6" s="60"/>
    </row>
    <row r="7" spans="1:24" ht="30.75" customHeight="1">
      <c r="A7" s="79" t="s">
        <v>6</v>
      </c>
      <c r="B7" s="79"/>
      <c r="C7" s="79"/>
      <c r="D7" s="79"/>
      <c r="E7" s="79"/>
      <c r="F7" s="79"/>
      <c r="G7" s="79"/>
      <c r="H7" s="79"/>
      <c r="I7" s="79"/>
      <c r="J7" s="61"/>
      <c r="K7" s="15"/>
      <c r="M7" s="13"/>
      <c r="Q7" s="10"/>
      <c r="U7" s="10"/>
    </row>
    <row r="8" spans="1:24" ht="30.75" customHeight="1">
      <c r="A8" s="12"/>
      <c r="B8" s="12" t="s">
        <v>80</v>
      </c>
      <c r="C8" s="20"/>
      <c r="D8" s="12" t="s">
        <v>81</v>
      </c>
      <c r="E8" s="12" t="s">
        <v>24</v>
      </c>
      <c r="F8" s="12"/>
      <c r="G8" s="12"/>
      <c r="H8" s="12" t="s">
        <v>82</v>
      </c>
      <c r="I8" s="12" t="s">
        <v>83</v>
      </c>
      <c r="J8" s="11"/>
      <c r="K8" s="15"/>
      <c r="Q8" s="17"/>
      <c r="U8" s="17"/>
    </row>
    <row r="9" spans="1:24" ht="47.25" customHeight="1">
      <c r="A9" s="73" t="s">
        <v>84</v>
      </c>
      <c r="B9" s="75" t="s">
        <v>85</v>
      </c>
      <c r="C9" s="80"/>
      <c r="D9" s="18" t="s">
        <v>86</v>
      </c>
      <c r="E9" s="76"/>
      <c r="F9" s="76"/>
      <c r="G9" s="76"/>
      <c r="H9" s="1"/>
      <c r="I9" s="1"/>
      <c r="J9" s="39"/>
      <c r="K9" s="15"/>
    </row>
    <row r="10" spans="1:24">
      <c r="A10" s="73"/>
      <c r="B10" s="75"/>
      <c r="C10" s="80"/>
      <c r="D10" s="23" t="s">
        <v>87</v>
      </c>
      <c r="E10" s="76"/>
      <c r="F10" s="76"/>
      <c r="G10" s="76"/>
      <c r="H10" s="1"/>
      <c r="I10" s="1"/>
      <c r="J10" s="39"/>
      <c r="K10" s="15"/>
      <c r="M10" s="10"/>
    </row>
    <row r="11" spans="1:24">
      <c r="A11" s="73"/>
      <c r="B11" s="75"/>
      <c r="C11" s="80"/>
      <c r="D11" s="23" t="s">
        <v>88</v>
      </c>
      <c r="E11" s="76"/>
      <c r="F11" s="76"/>
      <c r="G11" s="76"/>
      <c r="H11" s="1"/>
      <c r="I11" s="1"/>
      <c r="J11" s="39"/>
      <c r="K11" s="15"/>
      <c r="M11" s="10"/>
    </row>
    <row r="12" spans="1:24">
      <c r="A12" s="73"/>
      <c r="B12" s="75"/>
      <c r="C12" s="80"/>
      <c r="D12" s="23" t="s">
        <v>89</v>
      </c>
      <c r="E12" s="76"/>
      <c r="F12" s="76"/>
      <c r="G12" s="76"/>
      <c r="H12" s="1"/>
      <c r="I12" s="1"/>
      <c r="J12" s="39"/>
      <c r="K12" s="10"/>
      <c r="M12" s="10"/>
    </row>
    <row r="13" spans="1:24">
      <c r="A13" s="73"/>
      <c r="B13" s="75"/>
      <c r="C13" s="80"/>
      <c r="D13" s="23" t="s">
        <v>90</v>
      </c>
      <c r="E13" s="76"/>
      <c r="F13" s="76"/>
      <c r="G13" s="76"/>
      <c r="H13" s="1"/>
      <c r="I13" s="1"/>
      <c r="J13" s="39"/>
      <c r="K13" s="10"/>
      <c r="M13" s="10"/>
    </row>
    <row r="14" spans="1:24">
      <c r="A14" s="73"/>
      <c r="B14" s="75"/>
      <c r="C14" s="80"/>
      <c r="D14" s="23" t="s">
        <v>91</v>
      </c>
      <c r="E14" s="76"/>
      <c r="F14" s="76"/>
      <c r="G14" s="76"/>
      <c r="H14" s="1"/>
      <c r="I14" s="1"/>
      <c r="J14" s="39"/>
      <c r="K14" s="10"/>
      <c r="M14" s="10"/>
    </row>
    <row r="15" spans="1:24">
      <c r="A15" s="15" t="s">
        <v>92</v>
      </c>
    </row>
  </sheetData>
  <sheetProtection formatCells="0"/>
  <mergeCells count="33">
    <mergeCell ref="A9:A14"/>
    <mergeCell ref="B9:B14"/>
    <mergeCell ref="C9:C14"/>
    <mergeCell ref="E13:G13"/>
    <mergeCell ref="E14:G14"/>
    <mergeCell ref="E12:G12"/>
    <mergeCell ref="J4:J6"/>
    <mergeCell ref="C2:C3"/>
    <mergeCell ref="D2:D3"/>
    <mergeCell ref="E2:E3"/>
    <mergeCell ref="F2:F3"/>
    <mergeCell ref="G2:G3"/>
    <mergeCell ref="B2:B3"/>
    <mergeCell ref="H2:H3"/>
    <mergeCell ref="A4:A6"/>
    <mergeCell ref="B4:B6"/>
    <mergeCell ref="C4:C6"/>
    <mergeCell ref="W2:X2"/>
    <mergeCell ref="D1:J1"/>
    <mergeCell ref="E10:G10"/>
    <mergeCell ref="E11:G11"/>
    <mergeCell ref="U2:V2"/>
    <mergeCell ref="K1:V1"/>
    <mergeCell ref="A7:I7"/>
    <mergeCell ref="E9:G9"/>
    <mergeCell ref="A1:C1"/>
    <mergeCell ref="I2:I3"/>
    <mergeCell ref="J2:J3"/>
    <mergeCell ref="Q2:R2"/>
    <mergeCell ref="S2:T2"/>
    <mergeCell ref="K2:L2"/>
    <mergeCell ref="M2:N2"/>
    <mergeCell ref="O2:P2"/>
  </mergeCells>
  <conditionalFormatting sqref="H9:H14">
    <cfRule type="containsText" dxfId="20" priority="1" operator="containsText" text="Not Started">
      <formula>NOT(ISERROR(SEARCH("Not Started",H9)))</formula>
    </cfRule>
    <cfRule type="containsText" dxfId="19" priority="2" operator="containsText" text="In Progress">
      <formula>NOT(ISERROR(SEARCH("In Progress",H9)))</formula>
    </cfRule>
    <cfRule type="containsText" dxfId="18" priority="3" operator="containsText" text="Complete">
      <formula>NOT(ISERROR(SEARCH("Complete",H9)))</formula>
    </cfRule>
  </conditionalFormatting>
  <dataValidations disablePrompts="1" count="1">
    <dataValidation type="list" allowBlank="1" showInputMessage="1" showErrorMessage="1" sqref="H9:H14" xr:uid="{F9681C49-391B-4C25-B958-6BC2116CB758}">
      <formula1>"Not started, In Progress, Complete"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X15"/>
  <sheetViews>
    <sheetView zoomScale="70" zoomScaleNormal="70" workbookViewId="0">
      <pane xSplit="8" ySplit="3" topLeftCell="R4" activePane="bottomRight" state="frozen"/>
      <selection pane="bottomRight" activeCell="V5" sqref="V5"/>
      <selection pane="bottomLeft" activeCell="A4" sqref="A4"/>
      <selection pane="topRight" activeCell="I1" sqref="I1"/>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0" style="15" hidden="1" customWidth="1"/>
    <col min="24" max="24" width="43.5703125" style="15" hidden="1" customWidth="1"/>
    <col min="25" max="16384" width="8.5703125" style="15"/>
  </cols>
  <sheetData>
    <row r="1" spans="1:24" ht="30" customHeight="1">
      <c r="A1" s="71" t="s">
        <v>47</v>
      </c>
      <c r="B1" s="71"/>
      <c r="C1" s="71"/>
      <c r="D1" s="72" t="s">
        <v>22</v>
      </c>
      <c r="E1" s="72"/>
      <c r="F1" s="72"/>
      <c r="G1" s="72"/>
      <c r="H1" s="72"/>
      <c r="I1" s="72"/>
      <c r="J1" s="72"/>
      <c r="K1" s="78" t="s">
        <v>48</v>
      </c>
      <c r="L1" s="78"/>
      <c r="M1" s="78"/>
      <c r="N1" s="78"/>
      <c r="O1" s="78"/>
      <c r="P1" s="78"/>
      <c r="Q1" s="78"/>
      <c r="R1" s="78"/>
      <c r="S1" s="78"/>
      <c r="T1" s="78"/>
      <c r="U1" s="78"/>
      <c r="V1" s="78"/>
    </row>
    <row r="2" spans="1:24" ht="15" customHeight="1">
      <c r="A2" s="19" t="s">
        <v>49</v>
      </c>
      <c r="B2" s="73" t="s">
        <v>50</v>
      </c>
      <c r="C2" s="73" t="s">
        <v>24</v>
      </c>
      <c r="D2" s="73" t="s">
        <v>51</v>
      </c>
      <c r="E2" s="75" t="s">
        <v>26</v>
      </c>
      <c r="F2" s="75" t="s">
        <v>52</v>
      </c>
      <c r="G2" s="75" t="s">
        <v>53</v>
      </c>
      <c r="H2" s="75" t="s">
        <v>54</v>
      </c>
      <c r="I2" s="75" t="s">
        <v>30</v>
      </c>
      <c r="J2" s="75" t="s">
        <v>55</v>
      </c>
      <c r="K2" s="73" t="s">
        <v>56</v>
      </c>
      <c r="L2" s="73"/>
      <c r="M2" s="75" t="s">
        <v>57</v>
      </c>
      <c r="N2" s="75"/>
      <c r="O2" s="73" t="s">
        <v>58</v>
      </c>
      <c r="P2" s="73"/>
      <c r="Q2" s="75" t="s">
        <v>59</v>
      </c>
      <c r="R2" s="75"/>
      <c r="S2" s="73" t="s">
        <v>60</v>
      </c>
      <c r="T2" s="73"/>
      <c r="U2" s="75" t="s">
        <v>61</v>
      </c>
      <c r="V2" s="75"/>
      <c r="W2" s="73" t="s">
        <v>62</v>
      </c>
      <c r="X2" s="73"/>
    </row>
    <row r="3" spans="1:24">
      <c r="A3" s="19">
        <f>COUNTIF(D4:D8,"&lt;&gt;")</f>
        <v>4</v>
      </c>
      <c r="B3" s="73"/>
      <c r="C3" s="73"/>
      <c r="D3" s="73"/>
      <c r="E3" s="75"/>
      <c r="F3" s="75"/>
      <c r="G3" s="75"/>
      <c r="H3" s="75"/>
      <c r="I3" s="75"/>
      <c r="J3" s="75"/>
      <c r="K3" s="12" t="s">
        <v>63</v>
      </c>
      <c r="L3" s="12" t="s">
        <v>24</v>
      </c>
      <c r="M3" s="9" t="s">
        <v>63</v>
      </c>
      <c r="N3" s="9" t="s">
        <v>24</v>
      </c>
      <c r="O3" s="12" t="s">
        <v>63</v>
      </c>
      <c r="P3" s="12" t="s">
        <v>24</v>
      </c>
      <c r="Q3" s="9" t="s">
        <v>63</v>
      </c>
      <c r="R3" s="9" t="s">
        <v>24</v>
      </c>
      <c r="S3" s="12" t="s">
        <v>63</v>
      </c>
      <c r="T3" s="12" t="s">
        <v>24</v>
      </c>
      <c r="U3" s="9" t="s">
        <v>63</v>
      </c>
      <c r="V3" s="9" t="s">
        <v>24</v>
      </c>
      <c r="W3" s="12" t="s">
        <v>63</v>
      </c>
      <c r="X3" s="12" t="s">
        <v>24</v>
      </c>
    </row>
    <row r="4" spans="1:24" s="16" customFormat="1" ht="87" customHeight="1">
      <c r="A4" s="12" t="s">
        <v>93</v>
      </c>
      <c r="B4" s="9" t="s">
        <v>94</v>
      </c>
      <c r="C4" s="80" t="s">
        <v>95</v>
      </c>
      <c r="D4" s="23" t="s">
        <v>96</v>
      </c>
      <c r="E4" s="25" t="s">
        <v>97</v>
      </c>
      <c r="F4" s="7"/>
      <c r="G4" s="29" t="s">
        <v>98</v>
      </c>
      <c r="H4" s="7" t="s">
        <v>99</v>
      </c>
      <c r="I4" s="26"/>
      <c r="J4" s="26"/>
      <c r="K4" s="29">
        <v>0</v>
      </c>
      <c r="L4" s="25"/>
      <c r="M4" s="29">
        <v>0</v>
      </c>
      <c r="N4" s="25"/>
      <c r="O4" s="29">
        <v>2</v>
      </c>
      <c r="P4" s="25" t="s">
        <v>100</v>
      </c>
      <c r="Q4" s="29">
        <v>2</v>
      </c>
      <c r="R4" s="25" t="s">
        <v>100</v>
      </c>
      <c r="S4" s="29">
        <v>1</v>
      </c>
      <c r="T4" s="25" t="s">
        <v>101</v>
      </c>
      <c r="U4" s="29">
        <v>1</v>
      </c>
      <c r="V4" s="25" t="s">
        <v>101</v>
      </c>
      <c r="W4" s="16">
        <f>U4+1</f>
        <v>2</v>
      </c>
      <c r="X4" s="43" t="str">
        <f>_xlfn.CONCAT(V4,"Whelk symposium Jun 22")</f>
        <v>Crab and Lobster Symposium (Nov 2022)Whelk symposium Jun 22</v>
      </c>
    </row>
    <row r="5" spans="1:24" s="16" customFormat="1" ht="72">
      <c r="A5" s="12"/>
      <c r="B5" s="9"/>
      <c r="C5" s="80"/>
      <c r="D5" s="23" t="s">
        <v>102</v>
      </c>
      <c r="E5" s="25" t="s">
        <v>103</v>
      </c>
      <c r="F5" s="7"/>
      <c r="G5" s="7" t="s">
        <v>104</v>
      </c>
      <c r="H5" s="7" t="s">
        <v>105</v>
      </c>
      <c r="I5" s="26"/>
      <c r="J5" s="26"/>
      <c r="K5" s="29">
        <v>0</v>
      </c>
      <c r="L5" s="25"/>
      <c r="M5" s="29">
        <v>0</v>
      </c>
      <c r="N5" s="25"/>
      <c r="O5" s="29">
        <f>120+216+57</f>
        <v>393</v>
      </c>
      <c r="P5" s="25" t="s">
        <v>106</v>
      </c>
      <c r="Q5" s="29">
        <f>120+216+57</f>
        <v>393</v>
      </c>
      <c r="R5" s="25" t="s">
        <v>106</v>
      </c>
      <c r="S5" s="29">
        <v>376</v>
      </c>
      <c r="T5" s="25" t="s">
        <v>107</v>
      </c>
      <c r="U5" s="29">
        <f>150+360+(272-176)</f>
        <v>606</v>
      </c>
      <c r="V5" s="25" t="s">
        <v>108</v>
      </c>
      <c r="W5" s="16">
        <f>U5+57</f>
        <v>663</v>
      </c>
      <c r="X5" s="43" t="str">
        <f>_xlfn.CONCAT(V5," 57 Whelk symposium attendees")</f>
        <v>429 registered for Crab and Lobster Symposium / 150 attended  + 360 views of Crab and Lobster Symposium recording (as at 28/06/2023)                    272 Whelk Symposium recording views (as at 28/06/2023) 57 Whelk symposium attendees</v>
      </c>
    </row>
    <row r="6" spans="1:24" s="16" customFormat="1" ht="28.9">
      <c r="A6" s="12"/>
      <c r="B6" s="9"/>
      <c r="C6" s="80"/>
      <c r="D6" s="23" t="s">
        <v>109</v>
      </c>
      <c r="E6" s="27" t="s">
        <v>110</v>
      </c>
      <c r="F6" s="7"/>
      <c r="G6" s="29" t="s">
        <v>111</v>
      </c>
      <c r="H6" s="7" t="s">
        <v>105</v>
      </c>
      <c r="I6" s="26"/>
      <c r="J6" s="26"/>
      <c r="K6" s="29">
        <v>0</v>
      </c>
      <c r="L6" s="25"/>
      <c r="M6" s="29">
        <v>0</v>
      </c>
      <c r="N6" s="25" t="s">
        <v>112</v>
      </c>
      <c r="O6" s="29">
        <v>25</v>
      </c>
      <c r="P6" s="25" t="s">
        <v>113</v>
      </c>
      <c r="Q6" s="29">
        <v>25</v>
      </c>
      <c r="R6" s="25" t="s">
        <v>113</v>
      </c>
      <c r="S6" s="29">
        <v>30</v>
      </c>
      <c r="T6" s="25" t="s">
        <v>114</v>
      </c>
      <c r="U6" s="29">
        <v>30</v>
      </c>
      <c r="V6" s="25" t="s">
        <v>115</v>
      </c>
      <c r="W6" s="16">
        <f>U6+12</f>
        <v>42</v>
      </c>
      <c r="X6" s="43" t="str">
        <f>_xlfn.CONCAT(V6,".  12 speakers")</f>
        <v>Speakers at Crab and Lobster Symposium (Nov 22).  12 speakers</v>
      </c>
    </row>
    <row r="7" spans="1:24" s="16" customFormat="1" ht="43.15">
      <c r="A7" s="12"/>
      <c r="B7" s="9"/>
      <c r="C7" s="80"/>
      <c r="D7" s="23" t="s">
        <v>116</v>
      </c>
      <c r="E7" s="27" t="s">
        <v>117</v>
      </c>
      <c r="F7" s="7"/>
      <c r="G7" s="29" t="s">
        <v>118</v>
      </c>
      <c r="H7" s="7" t="s">
        <v>70</v>
      </c>
      <c r="I7" s="26"/>
      <c r="J7" s="26"/>
      <c r="K7" s="29"/>
      <c r="L7" s="25"/>
      <c r="M7" s="29"/>
      <c r="N7" s="25"/>
      <c r="O7" s="29"/>
      <c r="P7" s="25"/>
      <c r="Q7" s="29"/>
      <c r="R7" s="25"/>
      <c r="S7" s="29"/>
      <c r="T7" s="25"/>
      <c r="U7" s="29">
        <v>3</v>
      </c>
      <c r="V7" s="25" t="s">
        <v>119</v>
      </c>
    </row>
    <row r="8" spans="1:24" ht="30.75" customHeight="1">
      <c r="A8" s="79" t="s">
        <v>6</v>
      </c>
      <c r="B8" s="79"/>
      <c r="C8" s="79"/>
      <c r="D8" s="79"/>
      <c r="E8" s="79"/>
      <c r="F8" s="79"/>
      <c r="G8" s="79"/>
      <c r="H8" s="79"/>
      <c r="I8" s="79"/>
      <c r="J8" s="41"/>
      <c r="K8" s="10"/>
      <c r="L8" s="16"/>
      <c r="M8" s="16"/>
      <c r="N8" s="16"/>
      <c r="O8" s="16"/>
      <c r="P8" s="16"/>
      <c r="Q8" s="16"/>
      <c r="R8" s="16"/>
      <c r="S8" s="16"/>
      <c r="T8" s="16"/>
      <c r="U8" s="16"/>
      <c r="V8" s="16"/>
    </row>
    <row r="9" spans="1:24" ht="30.75" customHeight="1">
      <c r="A9" s="12"/>
      <c r="B9" s="12" t="s">
        <v>80</v>
      </c>
      <c r="C9" s="20"/>
      <c r="D9" s="12" t="s">
        <v>81</v>
      </c>
      <c r="E9" s="12" t="s">
        <v>24</v>
      </c>
      <c r="F9" s="12"/>
      <c r="G9" s="12"/>
      <c r="H9" s="12" t="s">
        <v>82</v>
      </c>
      <c r="I9" s="12" t="s">
        <v>83</v>
      </c>
      <c r="J9" s="35"/>
      <c r="K9" s="35"/>
    </row>
    <row r="10" spans="1:24" ht="15" customHeight="1">
      <c r="A10" s="73" t="s">
        <v>120</v>
      </c>
      <c r="B10" s="75" t="s">
        <v>121</v>
      </c>
      <c r="C10" s="80"/>
      <c r="D10" s="18" t="s">
        <v>122</v>
      </c>
      <c r="E10" s="76"/>
      <c r="F10" s="76"/>
      <c r="G10" s="76"/>
      <c r="H10" s="1"/>
      <c r="I10" s="1"/>
      <c r="J10" s="36"/>
      <c r="K10" s="36"/>
    </row>
    <row r="11" spans="1:24" ht="15" customHeight="1">
      <c r="A11" s="73"/>
      <c r="B11" s="75"/>
      <c r="C11" s="80"/>
      <c r="D11" s="23" t="s">
        <v>123</v>
      </c>
      <c r="E11" s="76"/>
      <c r="F11" s="76"/>
      <c r="G11" s="76"/>
      <c r="H11" s="1"/>
      <c r="I11" s="1"/>
      <c r="J11" s="36"/>
      <c r="K11" s="36"/>
    </row>
    <row r="12" spans="1:24">
      <c r="A12" s="39"/>
      <c r="B12" s="18"/>
      <c r="C12" s="40"/>
      <c r="D12" s="39"/>
      <c r="E12" s="41"/>
      <c r="I12" s="41"/>
    </row>
    <row r="13" spans="1:24">
      <c r="A13" s="13"/>
      <c r="B13" s="9"/>
      <c r="C13" s="23"/>
      <c r="D13" s="18"/>
      <c r="E13" s="42"/>
      <c r="F13" s="42"/>
      <c r="G13" s="42"/>
      <c r="H13" s="42"/>
      <c r="I13" s="42"/>
    </row>
    <row r="14" spans="1:24">
      <c r="F14" s="36"/>
      <c r="G14" s="36"/>
      <c r="H14" s="36"/>
      <c r="I14" s="36"/>
    </row>
    <row r="15" spans="1:24">
      <c r="F15" s="36"/>
      <c r="G15" s="36"/>
      <c r="H15" s="36"/>
      <c r="I15" s="36"/>
    </row>
  </sheetData>
  <mergeCells count="26">
    <mergeCell ref="A1:C1"/>
    <mergeCell ref="K1:V1"/>
    <mergeCell ref="B2:B3"/>
    <mergeCell ref="C2:C3"/>
    <mergeCell ref="D2:D3"/>
    <mergeCell ref="E2:E3"/>
    <mergeCell ref="F2:F3"/>
    <mergeCell ref="G2:G3"/>
    <mergeCell ref="H2:H3"/>
    <mergeCell ref="I2:I3"/>
    <mergeCell ref="J2:J3"/>
    <mergeCell ref="K2:L2"/>
    <mergeCell ref="M2:N2"/>
    <mergeCell ref="D1:J1"/>
    <mergeCell ref="W2:X2"/>
    <mergeCell ref="A10:A11"/>
    <mergeCell ref="B10:B11"/>
    <mergeCell ref="C10:C11"/>
    <mergeCell ref="E10:G10"/>
    <mergeCell ref="E11:G11"/>
    <mergeCell ref="A8:I8"/>
    <mergeCell ref="O2:P2"/>
    <mergeCell ref="Q2:R2"/>
    <mergeCell ref="S2:T2"/>
    <mergeCell ref="U2:V2"/>
    <mergeCell ref="C4:C7"/>
  </mergeCells>
  <conditionalFormatting sqref="H10:H11">
    <cfRule type="containsText" dxfId="17" priority="1" operator="containsText" text="Not Started">
      <formula>NOT(ISERROR(SEARCH("Not Started",H10)))</formula>
    </cfRule>
    <cfRule type="containsText" dxfId="16" priority="2" operator="containsText" text="In Progress">
      <formula>NOT(ISERROR(SEARCH("In Progress",H10)))</formula>
    </cfRule>
    <cfRule type="containsText" dxfId="15" priority="3" operator="containsText" text="Complete">
      <formula>NOT(ISERROR(SEARCH("Complete",H10)))</formula>
    </cfRule>
  </conditionalFormatting>
  <dataValidations count="1">
    <dataValidation type="list" allowBlank="1" showInputMessage="1" showErrorMessage="1" sqref="H10:H11" xr:uid="{57672F3F-8675-4E0E-94CA-9ACD66F34E0C}">
      <formula1>"Not started, In Progress, Complete"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X24"/>
  <sheetViews>
    <sheetView zoomScale="70" zoomScaleNormal="70" workbookViewId="0">
      <pane xSplit="8" ySplit="3" topLeftCell="T4" activePane="bottomRight" state="frozen"/>
      <selection pane="bottomRight" activeCell="D6" sqref="D6"/>
      <selection pane="bottomLeft" activeCell="A4" sqref="A4"/>
      <selection pane="topRight" activeCell="I1" sqref="I1"/>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0" style="15" hidden="1" customWidth="1"/>
    <col min="24" max="24" width="19.42578125" style="15" hidden="1" customWidth="1"/>
    <col min="25" max="16384" width="8.5703125" style="15"/>
  </cols>
  <sheetData>
    <row r="1" spans="1:24" ht="30" customHeight="1">
      <c r="A1" s="71" t="s">
        <v>47</v>
      </c>
      <c r="B1" s="71"/>
      <c r="C1" s="71"/>
      <c r="D1" s="72" t="s">
        <v>22</v>
      </c>
      <c r="E1" s="72"/>
      <c r="F1" s="72"/>
      <c r="G1" s="72"/>
      <c r="H1" s="72"/>
      <c r="I1" s="72"/>
      <c r="J1" s="72"/>
      <c r="K1" s="78" t="s">
        <v>48</v>
      </c>
      <c r="L1" s="78"/>
      <c r="M1" s="78"/>
      <c r="N1" s="78"/>
      <c r="O1" s="78"/>
      <c r="P1" s="78"/>
      <c r="Q1" s="78"/>
      <c r="R1" s="78"/>
      <c r="S1" s="78"/>
      <c r="T1" s="78"/>
      <c r="U1" s="78"/>
      <c r="V1" s="78"/>
    </row>
    <row r="2" spans="1:24" ht="15" customHeight="1">
      <c r="A2" s="19" t="s">
        <v>49</v>
      </c>
      <c r="B2" s="73" t="s">
        <v>50</v>
      </c>
      <c r="C2" s="73" t="s">
        <v>24</v>
      </c>
      <c r="D2" s="73" t="s">
        <v>51</v>
      </c>
      <c r="E2" s="75" t="s">
        <v>26</v>
      </c>
      <c r="F2" s="75" t="s">
        <v>52</v>
      </c>
      <c r="G2" s="75" t="s">
        <v>53</v>
      </c>
      <c r="H2" s="75" t="s">
        <v>54</v>
      </c>
      <c r="I2" s="75" t="s">
        <v>30</v>
      </c>
      <c r="J2" s="75" t="s">
        <v>55</v>
      </c>
      <c r="K2" s="73" t="s">
        <v>56</v>
      </c>
      <c r="L2" s="73"/>
      <c r="M2" s="75" t="s">
        <v>57</v>
      </c>
      <c r="N2" s="75"/>
      <c r="O2" s="73" t="s">
        <v>58</v>
      </c>
      <c r="P2" s="73"/>
      <c r="Q2" s="75" t="s">
        <v>59</v>
      </c>
      <c r="R2" s="75"/>
      <c r="S2" s="73" t="s">
        <v>60</v>
      </c>
      <c r="T2" s="73"/>
      <c r="U2" s="75" t="s">
        <v>61</v>
      </c>
      <c r="V2" s="75"/>
      <c r="W2" s="73" t="s">
        <v>62</v>
      </c>
      <c r="X2" s="73"/>
    </row>
    <row r="3" spans="1:24">
      <c r="A3" s="19">
        <f>COUNTIF(D4:D7,"&lt;&gt;")</f>
        <v>2</v>
      </c>
      <c r="B3" s="73"/>
      <c r="C3" s="73"/>
      <c r="D3" s="73"/>
      <c r="E3" s="75"/>
      <c r="F3" s="75"/>
      <c r="G3" s="75"/>
      <c r="H3" s="75"/>
      <c r="I3" s="75"/>
      <c r="J3" s="75"/>
      <c r="K3" s="12" t="s">
        <v>63</v>
      </c>
      <c r="L3" s="12" t="s">
        <v>24</v>
      </c>
      <c r="M3" s="9" t="s">
        <v>63</v>
      </c>
      <c r="N3" s="9" t="s">
        <v>24</v>
      </c>
      <c r="O3" s="12" t="s">
        <v>63</v>
      </c>
      <c r="P3" s="12" t="s">
        <v>24</v>
      </c>
      <c r="Q3" s="9" t="s">
        <v>63</v>
      </c>
      <c r="R3" s="9" t="s">
        <v>24</v>
      </c>
      <c r="S3" s="12" t="s">
        <v>63</v>
      </c>
      <c r="T3" s="12" t="s">
        <v>24</v>
      </c>
      <c r="U3" s="9" t="s">
        <v>63</v>
      </c>
      <c r="V3" s="9" t="s">
        <v>24</v>
      </c>
      <c r="W3" s="12" t="s">
        <v>63</v>
      </c>
      <c r="X3" s="12" t="s">
        <v>24</v>
      </c>
    </row>
    <row r="4" spans="1:24" s="16" customFormat="1" ht="60" customHeight="1">
      <c r="A4" s="73" t="s">
        <v>124</v>
      </c>
      <c r="B4" s="75" t="s">
        <v>125</v>
      </c>
      <c r="C4" s="80" t="s">
        <v>126</v>
      </c>
      <c r="D4" s="23" t="s">
        <v>127</v>
      </c>
      <c r="E4" s="25" t="s">
        <v>128</v>
      </c>
      <c r="F4" s="7"/>
      <c r="G4" s="7" t="s">
        <v>129</v>
      </c>
      <c r="H4" s="2" t="s">
        <v>130</v>
      </c>
      <c r="I4" s="26"/>
      <c r="J4" s="26"/>
      <c r="K4" s="29"/>
      <c r="L4" s="25"/>
      <c r="M4" s="29"/>
      <c r="N4" s="25"/>
      <c r="O4" s="29"/>
      <c r="P4" s="25"/>
      <c r="Q4" s="29">
        <v>0</v>
      </c>
      <c r="R4" s="25" t="s">
        <v>131</v>
      </c>
      <c r="S4" s="29"/>
      <c r="T4" s="25" t="s">
        <v>132</v>
      </c>
      <c r="U4" s="29">
        <v>3</v>
      </c>
      <c r="V4" s="25" t="s">
        <v>133</v>
      </c>
    </row>
    <row r="5" spans="1:24" ht="28.9">
      <c r="A5" s="73"/>
      <c r="B5" s="75"/>
      <c r="C5" s="80"/>
      <c r="D5" s="18" t="s">
        <v>134</v>
      </c>
      <c r="E5" s="27" t="s">
        <v>135</v>
      </c>
      <c r="F5" s="7"/>
      <c r="G5" s="29"/>
      <c r="H5" s="7"/>
      <c r="I5" s="26"/>
      <c r="J5" s="26"/>
      <c r="K5" s="29"/>
      <c r="L5" s="25"/>
      <c r="M5" s="29"/>
      <c r="N5" s="25"/>
      <c r="O5"/>
      <c r="P5" s="25"/>
      <c r="Q5" s="29"/>
      <c r="R5" s="25"/>
      <c r="S5" s="29"/>
      <c r="T5" s="25" t="s">
        <v>136</v>
      </c>
      <c r="U5" s="29">
        <v>7</v>
      </c>
      <c r="V5" s="25" t="s">
        <v>137</v>
      </c>
    </row>
    <row r="6" spans="1:24">
      <c r="A6" s="73"/>
      <c r="B6" s="75"/>
      <c r="C6" s="80"/>
      <c r="D6" s="18"/>
      <c r="F6" s="7"/>
      <c r="H6" s="7"/>
      <c r="I6" s="26"/>
      <c r="J6" s="26"/>
      <c r="K6" s="29"/>
      <c r="L6" s="25"/>
      <c r="M6" s="29"/>
      <c r="N6" s="25"/>
      <c r="O6" s="29"/>
      <c r="P6" s="25"/>
      <c r="S6" s="29"/>
      <c r="T6" s="25"/>
      <c r="U6" s="29"/>
      <c r="V6" s="25"/>
    </row>
    <row r="7" spans="1:24" ht="30.75" customHeight="1">
      <c r="A7" s="79" t="s">
        <v>6</v>
      </c>
      <c r="B7" s="79"/>
      <c r="C7" s="79"/>
      <c r="D7" s="79"/>
      <c r="E7" s="79"/>
      <c r="F7" s="79"/>
      <c r="G7" s="79"/>
      <c r="H7" s="79"/>
      <c r="I7" s="79"/>
      <c r="K7" s="16"/>
      <c r="L7" s="16"/>
      <c r="M7" s="16"/>
      <c r="N7" s="16"/>
      <c r="O7" s="16"/>
      <c r="P7" s="16"/>
      <c r="Q7" s="16"/>
      <c r="R7" s="16"/>
      <c r="S7" s="16"/>
      <c r="T7" s="16"/>
      <c r="U7" s="16"/>
      <c r="V7" s="16"/>
    </row>
    <row r="8" spans="1:24" ht="30.75" customHeight="1">
      <c r="A8" s="12"/>
      <c r="B8" s="9" t="s">
        <v>80</v>
      </c>
      <c r="C8" s="23"/>
      <c r="D8" s="9" t="s">
        <v>81</v>
      </c>
      <c r="E8" s="12" t="s">
        <v>24</v>
      </c>
      <c r="F8" s="12"/>
      <c r="G8" s="12"/>
      <c r="H8" s="12" t="s">
        <v>82</v>
      </c>
      <c r="I8" s="12" t="s">
        <v>83</v>
      </c>
    </row>
    <row r="9" spans="1:24" ht="29.25" customHeight="1">
      <c r="A9" s="73" t="s">
        <v>138</v>
      </c>
      <c r="B9" s="75" t="s">
        <v>139</v>
      </c>
      <c r="C9" s="75"/>
      <c r="D9" s="18" t="s">
        <v>140</v>
      </c>
      <c r="E9" s="76"/>
      <c r="F9" s="76"/>
      <c r="G9" s="76"/>
      <c r="H9" s="1"/>
      <c r="I9" s="1"/>
    </row>
    <row r="10" spans="1:24" ht="30.75" customHeight="1">
      <c r="A10" s="73"/>
      <c r="B10" s="75"/>
      <c r="C10" s="75"/>
      <c r="D10" s="23" t="s">
        <v>141</v>
      </c>
      <c r="E10" s="76"/>
      <c r="F10" s="76"/>
      <c r="G10" s="76"/>
      <c r="H10" s="1"/>
      <c r="I10" s="1"/>
    </row>
    <row r="11" spans="1:24">
      <c r="A11" s="73"/>
      <c r="B11" s="75"/>
      <c r="C11" s="75"/>
      <c r="D11" s="23" t="s">
        <v>142</v>
      </c>
      <c r="E11" s="76"/>
      <c r="F11" s="76"/>
      <c r="G11" s="76"/>
      <c r="H11" s="1"/>
      <c r="I11"/>
    </row>
    <row r="12" spans="1:24">
      <c r="A12" s="73"/>
      <c r="B12" s="75"/>
      <c r="C12" s="75"/>
      <c r="D12" s="23" t="s">
        <v>143</v>
      </c>
      <c r="E12" s="76"/>
      <c r="F12" s="76"/>
      <c r="G12" s="76"/>
      <c r="H12" s="1"/>
      <c r="I12"/>
    </row>
    <row r="13" spans="1:24" ht="14.85" customHeight="1">
      <c r="A13" s="73"/>
      <c r="B13" s="75"/>
      <c r="C13" s="75"/>
      <c r="D13" s="23" t="s">
        <v>144</v>
      </c>
      <c r="E13" s="76"/>
      <c r="F13" s="76"/>
      <c r="G13" s="76"/>
      <c r="H13" s="1"/>
      <c r="I13"/>
    </row>
    <row r="14" spans="1:24" ht="14.85" customHeight="1">
      <c r="A14" s="73"/>
      <c r="B14" s="75"/>
      <c r="C14" s="75"/>
      <c r="D14" s="23" t="s">
        <v>145</v>
      </c>
      <c r="E14" s="76"/>
      <c r="F14" s="76"/>
      <c r="G14" s="76"/>
      <c r="H14" s="1"/>
      <c r="I14"/>
    </row>
    <row r="15" spans="1:24">
      <c r="A15" s="13"/>
    </row>
    <row r="16" spans="1:24">
      <c r="A16" s="13"/>
    </row>
    <row r="17" spans="1:17">
      <c r="A17" s="39"/>
    </row>
    <row r="18" spans="1:17">
      <c r="A18" s="13"/>
    </row>
    <row r="23" spans="1:17">
      <c r="E23" s="43"/>
      <c r="F23" s="16"/>
      <c r="G23" s="16"/>
      <c r="H23" s="16"/>
    </row>
    <row r="24" spans="1:17">
      <c r="I24" s="16"/>
      <c r="J24" s="16"/>
      <c r="K24" s="43"/>
      <c r="L24" s="43"/>
      <c r="M24" s="43"/>
      <c r="N24" s="43"/>
      <c r="O24" s="43"/>
      <c r="P24" s="43"/>
      <c r="Q24" s="43"/>
    </row>
  </sheetData>
  <mergeCells count="32">
    <mergeCell ref="A9:A14"/>
    <mergeCell ref="E11:G11"/>
    <mergeCell ref="E12:G12"/>
    <mergeCell ref="E13:G13"/>
    <mergeCell ref="E14:G14"/>
    <mergeCell ref="E10:G10"/>
    <mergeCell ref="I2:I3"/>
    <mergeCell ref="J2:J3"/>
    <mergeCell ref="M2:N2"/>
    <mergeCell ref="O2:P2"/>
    <mergeCell ref="Q2:R2"/>
    <mergeCell ref="D2:D3"/>
    <mergeCell ref="E2:E3"/>
    <mergeCell ref="F2:F3"/>
    <mergeCell ref="G2:G3"/>
    <mergeCell ref="H2:H3"/>
    <mergeCell ref="W2:X2"/>
    <mergeCell ref="D1:J1"/>
    <mergeCell ref="A7:I7"/>
    <mergeCell ref="E9:G9"/>
    <mergeCell ref="A4:A6"/>
    <mergeCell ref="B4:B6"/>
    <mergeCell ref="C4:C6"/>
    <mergeCell ref="C9:C14"/>
    <mergeCell ref="B9:B14"/>
    <mergeCell ref="S2:T2"/>
    <mergeCell ref="U2:V2"/>
    <mergeCell ref="K2:L2"/>
    <mergeCell ref="A1:C1"/>
    <mergeCell ref="K1:V1"/>
    <mergeCell ref="B2:B3"/>
    <mergeCell ref="C2:C3"/>
  </mergeCells>
  <conditionalFormatting sqref="H9:H14">
    <cfRule type="containsText" dxfId="14" priority="4" operator="containsText" text="Not Started">
      <formula>NOT(ISERROR(SEARCH("Not Started",H9)))</formula>
    </cfRule>
    <cfRule type="containsText" dxfId="13" priority="5" operator="containsText" text="In Progress">
      <formula>NOT(ISERROR(SEARCH("In Progress",H9)))</formula>
    </cfRule>
    <cfRule type="containsText" dxfId="12" priority="6" operator="containsText" text="Complete">
      <formula>NOT(ISERROR(SEARCH("Complete",H9)))</formula>
    </cfRule>
  </conditionalFormatting>
  <dataValidations count="1">
    <dataValidation type="list" allowBlank="1" showInputMessage="1" showErrorMessage="1" sqref="H9:H14"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X11"/>
  <sheetViews>
    <sheetView zoomScale="70" zoomScaleNormal="70" workbookViewId="0">
      <pane xSplit="8" ySplit="3" topLeftCell="T4" activePane="bottomRight" state="frozen"/>
      <selection pane="bottomRight" activeCell="V10" sqref="V10"/>
      <selection pane="bottomLeft" activeCell="A4" sqref="A4"/>
      <selection pane="topRight" activeCell="I1" sqref="I1"/>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0" style="15" hidden="1" customWidth="1"/>
    <col min="24" max="24" width="19.42578125" style="15" hidden="1" customWidth="1"/>
    <col min="25" max="16384" width="8.5703125" style="15"/>
  </cols>
  <sheetData>
    <row r="1" spans="1:24" ht="30" customHeight="1">
      <c r="A1" s="71" t="s">
        <v>47</v>
      </c>
      <c r="B1" s="71"/>
      <c r="C1" s="71"/>
      <c r="D1" s="72" t="s">
        <v>22</v>
      </c>
      <c r="E1" s="72"/>
      <c r="F1" s="72"/>
      <c r="G1" s="72"/>
      <c r="H1" s="72"/>
      <c r="I1" s="72"/>
      <c r="J1" s="72"/>
      <c r="K1" s="78" t="s">
        <v>48</v>
      </c>
      <c r="L1" s="78"/>
      <c r="M1" s="78"/>
      <c r="N1" s="78"/>
      <c r="O1" s="78"/>
      <c r="P1" s="78"/>
      <c r="Q1" s="78"/>
      <c r="R1" s="78"/>
      <c r="S1" s="78"/>
      <c r="T1" s="78"/>
      <c r="U1" s="78"/>
      <c r="V1" s="78"/>
    </row>
    <row r="2" spans="1:24" ht="15" customHeight="1">
      <c r="A2" s="19" t="s">
        <v>49</v>
      </c>
      <c r="B2" s="73" t="s">
        <v>50</v>
      </c>
      <c r="C2" s="73" t="s">
        <v>24</v>
      </c>
      <c r="D2" s="73" t="s">
        <v>51</v>
      </c>
      <c r="E2" s="75" t="s">
        <v>26</v>
      </c>
      <c r="F2" s="75" t="s">
        <v>52</v>
      </c>
      <c r="G2" s="75" t="s">
        <v>53</v>
      </c>
      <c r="H2" s="75" t="s">
        <v>54</v>
      </c>
      <c r="I2" s="75" t="s">
        <v>30</v>
      </c>
      <c r="J2" s="75" t="s">
        <v>55</v>
      </c>
      <c r="K2" s="73" t="s">
        <v>56</v>
      </c>
      <c r="L2" s="73"/>
      <c r="M2" s="75" t="s">
        <v>57</v>
      </c>
      <c r="N2" s="75"/>
      <c r="O2" s="73" t="s">
        <v>58</v>
      </c>
      <c r="P2" s="73"/>
      <c r="Q2" s="75" t="s">
        <v>59</v>
      </c>
      <c r="R2" s="75"/>
      <c r="S2" s="73" t="s">
        <v>60</v>
      </c>
      <c r="T2" s="73"/>
      <c r="U2" s="75" t="s">
        <v>61</v>
      </c>
      <c r="V2" s="75"/>
      <c r="W2" s="73" t="s">
        <v>62</v>
      </c>
      <c r="X2" s="73"/>
    </row>
    <row r="3" spans="1:24">
      <c r="A3" s="19">
        <f>COUNTIF(D4:D7,"&lt;&gt;")</f>
        <v>3</v>
      </c>
      <c r="B3" s="73"/>
      <c r="C3" s="73"/>
      <c r="D3" s="73"/>
      <c r="E3" s="75"/>
      <c r="F3" s="75"/>
      <c r="G3" s="75"/>
      <c r="H3" s="75"/>
      <c r="I3" s="75"/>
      <c r="J3" s="75"/>
      <c r="K3" s="12" t="s">
        <v>63</v>
      </c>
      <c r="L3" s="12" t="s">
        <v>24</v>
      </c>
      <c r="M3" s="9" t="s">
        <v>63</v>
      </c>
      <c r="N3" s="9" t="s">
        <v>24</v>
      </c>
      <c r="O3" s="12" t="s">
        <v>63</v>
      </c>
      <c r="P3" s="12" t="s">
        <v>24</v>
      </c>
      <c r="Q3" s="9" t="s">
        <v>63</v>
      </c>
      <c r="R3" s="9" t="s">
        <v>24</v>
      </c>
      <c r="S3" s="12" t="s">
        <v>63</v>
      </c>
      <c r="T3" s="12" t="s">
        <v>24</v>
      </c>
      <c r="U3" s="9" t="s">
        <v>63</v>
      </c>
      <c r="V3" s="9" t="s">
        <v>24</v>
      </c>
      <c r="W3" s="12" t="s">
        <v>63</v>
      </c>
      <c r="X3" s="12" t="s">
        <v>24</v>
      </c>
    </row>
    <row r="4" spans="1:24" s="16" customFormat="1" ht="90" customHeight="1">
      <c r="A4" s="73" t="s">
        <v>146</v>
      </c>
      <c r="B4" s="75" t="s">
        <v>147</v>
      </c>
      <c r="C4" s="80" t="s">
        <v>148</v>
      </c>
      <c r="D4" s="23" t="s">
        <v>149</v>
      </c>
      <c r="E4" s="25" t="s">
        <v>150</v>
      </c>
      <c r="F4" s="29"/>
      <c r="G4" s="29" t="s">
        <v>151</v>
      </c>
      <c r="H4" s="29" t="s">
        <v>99</v>
      </c>
      <c r="I4" s="26"/>
      <c r="J4" s="26"/>
      <c r="K4" s="29"/>
      <c r="L4" s="25"/>
      <c r="M4" s="29"/>
      <c r="N4" s="25"/>
      <c r="O4" s="29"/>
      <c r="P4" s="25"/>
      <c r="Q4" s="2">
        <v>1</v>
      </c>
      <c r="R4" s="27" t="s">
        <v>152</v>
      </c>
      <c r="S4" s="2">
        <v>4</v>
      </c>
      <c r="T4" s="27" t="s">
        <v>153</v>
      </c>
      <c r="U4" s="29"/>
      <c r="V4" s="25" t="s">
        <v>154</v>
      </c>
    </row>
    <row r="5" spans="1:24" ht="28.9">
      <c r="A5" s="73"/>
      <c r="B5" s="75"/>
      <c r="C5" s="80"/>
      <c r="D5" s="18" t="s">
        <v>155</v>
      </c>
      <c r="E5" s="25" t="s">
        <v>156</v>
      </c>
      <c r="F5" s="29"/>
      <c r="G5" s="29" t="s">
        <v>111</v>
      </c>
      <c r="H5" s="29" t="s">
        <v>105</v>
      </c>
      <c r="I5" s="25"/>
      <c r="J5" s="26"/>
      <c r="K5" s="29"/>
      <c r="L5" s="25"/>
      <c r="M5" s="29"/>
      <c r="N5" s="25"/>
      <c r="O5" s="29"/>
      <c r="P5" s="25"/>
      <c r="Q5" s="2">
        <v>96</v>
      </c>
      <c r="R5" s="27" t="s">
        <v>157</v>
      </c>
      <c r="S5" s="2"/>
      <c r="T5" s="27"/>
      <c r="U5" s="29"/>
      <c r="V5" s="27" t="s">
        <v>158</v>
      </c>
    </row>
    <row r="6" spans="1:24" ht="28.9">
      <c r="A6" s="73"/>
      <c r="B6" s="75"/>
      <c r="C6" s="80"/>
      <c r="D6" s="18" t="s">
        <v>159</v>
      </c>
      <c r="E6" s="26" t="s">
        <v>160</v>
      </c>
      <c r="F6" s="29"/>
      <c r="G6" s="29"/>
      <c r="H6" s="29" t="s">
        <v>99</v>
      </c>
      <c r="I6" s="25"/>
      <c r="J6" s="26"/>
      <c r="K6" s="29"/>
      <c r="L6" s="25"/>
      <c r="M6" s="29"/>
      <c r="N6" s="25"/>
      <c r="O6" s="29"/>
      <c r="P6" s="25"/>
      <c r="Q6" s="29"/>
      <c r="R6" s="25"/>
      <c r="S6" s="29">
        <v>3</v>
      </c>
      <c r="T6" s="25" t="s">
        <v>161</v>
      </c>
      <c r="U6" s="29">
        <v>2</v>
      </c>
      <c r="V6" s="25" t="s">
        <v>162</v>
      </c>
    </row>
    <row r="7" spans="1:24" ht="30.75" customHeight="1">
      <c r="A7" s="79" t="s">
        <v>6</v>
      </c>
      <c r="B7" s="79"/>
      <c r="C7" s="79"/>
      <c r="D7" s="79"/>
      <c r="E7" s="79"/>
      <c r="F7" s="79"/>
      <c r="G7" s="79"/>
      <c r="H7" s="79"/>
      <c r="I7" s="79"/>
      <c r="K7" s="16"/>
      <c r="L7" s="16"/>
      <c r="M7" s="16"/>
      <c r="N7" s="16"/>
      <c r="O7" s="16"/>
      <c r="P7" s="16"/>
      <c r="Q7" s="16"/>
      <c r="R7" s="16"/>
      <c r="S7" s="16"/>
      <c r="T7" s="16"/>
      <c r="U7" s="16"/>
      <c r="V7" s="16"/>
    </row>
    <row r="8" spans="1:24" ht="30.75" customHeight="1">
      <c r="A8" s="12"/>
      <c r="B8" s="12" t="s">
        <v>80</v>
      </c>
      <c r="C8" s="20"/>
      <c r="D8" s="12" t="s">
        <v>81</v>
      </c>
      <c r="E8" s="12" t="s">
        <v>24</v>
      </c>
      <c r="F8" s="12"/>
      <c r="G8" s="12"/>
      <c r="H8" s="12" t="s">
        <v>82</v>
      </c>
      <c r="I8" s="12" t="s">
        <v>83</v>
      </c>
    </row>
    <row r="9" spans="1:24">
      <c r="A9" s="73" t="s">
        <v>163</v>
      </c>
      <c r="B9" s="75" t="s">
        <v>164</v>
      </c>
      <c r="C9" s="80"/>
      <c r="D9" s="18" t="s">
        <v>165</v>
      </c>
      <c r="E9" s="76"/>
      <c r="F9" s="76"/>
      <c r="G9" s="76"/>
      <c r="H9" s="1"/>
      <c r="I9" s="1"/>
    </row>
    <row r="10" spans="1:24" ht="30" customHeight="1">
      <c r="A10" s="73"/>
      <c r="B10" s="75"/>
      <c r="C10" s="80"/>
      <c r="D10" s="23" t="s">
        <v>166</v>
      </c>
      <c r="E10" s="76"/>
      <c r="F10" s="76"/>
      <c r="G10" s="76"/>
      <c r="H10" s="1"/>
      <c r="I10" s="1"/>
    </row>
    <row r="11" spans="1:24">
      <c r="A11" s="73"/>
      <c r="B11" s="75"/>
      <c r="C11" s="80"/>
      <c r="D11" s="23" t="s">
        <v>167</v>
      </c>
      <c r="E11" s="76"/>
      <c r="F11" s="76"/>
      <c r="G11" s="76"/>
      <c r="H11" s="1"/>
      <c r="I11" s="1"/>
    </row>
  </sheetData>
  <mergeCells count="29">
    <mergeCell ref="A7:I7"/>
    <mergeCell ref="A4:A6"/>
    <mergeCell ref="A1:C1"/>
    <mergeCell ref="K1:V1"/>
    <mergeCell ref="B2:B3"/>
    <mergeCell ref="C2:C3"/>
    <mergeCell ref="D2:D3"/>
    <mergeCell ref="E2:E3"/>
    <mergeCell ref="F2:F3"/>
    <mergeCell ref="G2:G3"/>
    <mergeCell ref="H2:H3"/>
    <mergeCell ref="S2:T2"/>
    <mergeCell ref="U2:V2"/>
    <mergeCell ref="I2:I3"/>
    <mergeCell ref="J2:J3"/>
    <mergeCell ref="M2:N2"/>
    <mergeCell ref="A9:A11"/>
    <mergeCell ref="B9:B11"/>
    <mergeCell ref="C9:C11"/>
    <mergeCell ref="E9:G9"/>
    <mergeCell ref="E10:G10"/>
    <mergeCell ref="E11:G11"/>
    <mergeCell ref="W2:X2"/>
    <mergeCell ref="B4:B6"/>
    <mergeCell ref="C4:C6"/>
    <mergeCell ref="K2:L2"/>
    <mergeCell ref="D1:J1"/>
    <mergeCell ref="O2:P2"/>
    <mergeCell ref="Q2:R2"/>
  </mergeCells>
  <conditionalFormatting sqref="H9:H11">
    <cfRule type="containsText" dxfId="11" priority="1" operator="containsText" text="Not Started">
      <formula>NOT(ISERROR(SEARCH("Not Started",H9)))</formula>
    </cfRule>
    <cfRule type="containsText" dxfId="10" priority="2" operator="containsText" text="In Progress">
      <formula>NOT(ISERROR(SEARCH("In Progress",H9)))</formula>
    </cfRule>
    <cfRule type="containsText" dxfId="9" priority="3" operator="containsText" text="Complete">
      <formula>NOT(ISERROR(SEARCH("Complete",H9)))</formula>
    </cfRule>
  </conditionalFormatting>
  <dataValidations count="1">
    <dataValidation type="list" allowBlank="1" showInputMessage="1" showErrorMessage="1" sqref="H9:H11"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X19"/>
  <sheetViews>
    <sheetView tabSelected="1" zoomScale="55" zoomScaleNormal="55" workbookViewId="0">
      <pane xSplit="8" ySplit="3" topLeftCell="U4" activePane="bottomRight" state="frozen"/>
      <selection pane="bottomRight" activeCell="V6" sqref="V6"/>
      <selection pane="bottomLeft" activeCell="A4" sqref="A4"/>
      <selection pane="topRight" activeCell="I1" sqref="I1"/>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0" style="15" hidden="1" customWidth="1"/>
    <col min="24" max="24" width="48.5703125" style="15" hidden="1" customWidth="1"/>
    <col min="25" max="16384" width="8.5703125" style="15"/>
  </cols>
  <sheetData>
    <row r="1" spans="1:24" ht="30" customHeight="1">
      <c r="A1" s="71" t="s">
        <v>47</v>
      </c>
      <c r="B1" s="71"/>
      <c r="C1" s="71"/>
      <c r="D1" s="72" t="s">
        <v>22</v>
      </c>
      <c r="E1" s="72"/>
      <c r="F1" s="72"/>
      <c r="G1" s="72"/>
      <c r="H1" s="72"/>
      <c r="I1" s="72"/>
      <c r="J1" s="72"/>
      <c r="K1" s="78" t="s">
        <v>48</v>
      </c>
      <c r="L1" s="78"/>
      <c r="M1" s="78"/>
      <c r="N1" s="78"/>
      <c r="O1" s="78"/>
      <c r="P1" s="78"/>
      <c r="Q1" s="78"/>
      <c r="R1" s="78"/>
      <c r="S1" s="78"/>
      <c r="T1" s="78"/>
      <c r="U1" s="78"/>
      <c r="V1" s="78"/>
    </row>
    <row r="2" spans="1:24" ht="15" customHeight="1">
      <c r="A2" s="19" t="s">
        <v>49</v>
      </c>
      <c r="B2" s="73" t="s">
        <v>50</v>
      </c>
      <c r="C2" s="73" t="s">
        <v>24</v>
      </c>
      <c r="D2" s="73" t="s">
        <v>51</v>
      </c>
      <c r="E2" s="75" t="s">
        <v>26</v>
      </c>
      <c r="F2" s="75" t="s">
        <v>52</v>
      </c>
      <c r="G2" s="75" t="s">
        <v>53</v>
      </c>
      <c r="H2" s="75" t="s">
        <v>54</v>
      </c>
      <c r="I2" s="75" t="s">
        <v>30</v>
      </c>
      <c r="J2" s="75" t="s">
        <v>55</v>
      </c>
      <c r="K2" s="73" t="s">
        <v>56</v>
      </c>
      <c r="L2" s="73"/>
      <c r="M2" s="75" t="s">
        <v>57</v>
      </c>
      <c r="N2" s="75"/>
      <c r="O2" s="73" t="s">
        <v>58</v>
      </c>
      <c r="P2" s="73"/>
      <c r="Q2" s="75" t="s">
        <v>59</v>
      </c>
      <c r="R2" s="75"/>
      <c r="S2" s="73" t="s">
        <v>60</v>
      </c>
      <c r="T2" s="73"/>
      <c r="U2" s="75" t="s">
        <v>61</v>
      </c>
      <c r="V2" s="75"/>
      <c r="W2" s="73" t="s">
        <v>62</v>
      </c>
      <c r="X2" s="73"/>
    </row>
    <row r="3" spans="1:24">
      <c r="A3" s="19">
        <f>COUNTIF(D4:D7,"&lt;&gt;")</f>
        <v>3</v>
      </c>
      <c r="B3" s="73"/>
      <c r="C3" s="73"/>
      <c r="D3" s="73"/>
      <c r="E3" s="75"/>
      <c r="F3" s="75"/>
      <c r="G3" s="75"/>
      <c r="H3" s="75"/>
      <c r="I3" s="75"/>
      <c r="J3" s="75"/>
      <c r="K3" s="12" t="s">
        <v>63</v>
      </c>
      <c r="L3" s="12" t="s">
        <v>24</v>
      </c>
      <c r="M3" s="9" t="s">
        <v>63</v>
      </c>
      <c r="N3" s="9" t="s">
        <v>24</v>
      </c>
      <c r="O3" s="12" t="s">
        <v>63</v>
      </c>
      <c r="P3" s="12" t="s">
        <v>24</v>
      </c>
      <c r="Q3" s="9" t="s">
        <v>63</v>
      </c>
      <c r="R3" s="9" t="s">
        <v>24</v>
      </c>
      <c r="S3" s="12" t="s">
        <v>63</v>
      </c>
      <c r="T3" s="12" t="s">
        <v>24</v>
      </c>
      <c r="U3" s="9" t="s">
        <v>63</v>
      </c>
      <c r="V3" s="9" t="s">
        <v>24</v>
      </c>
      <c r="W3" s="12" t="s">
        <v>63</v>
      </c>
      <c r="X3" s="12" t="s">
        <v>24</v>
      </c>
    </row>
    <row r="4" spans="1:24" s="16" customFormat="1" ht="126.6" customHeight="1">
      <c r="A4" s="73" t="s">
        <v>168</v>
      </c>
      <c r="B4" s="75" t="s">
        <v>169</v>
      </c>
      <c r="C4" s="80" t="s">
        <v>170</v>
      </c>
      <c r="D4" s="23" t="s">
        <v>171</v>
      </c>
      <c r="E4" s="27" t="s">
        <v>172</v>
      </c>
      <c r="F4" s="30"/>
      <c r="G4" s="2" t="s">
        <v>69</v>
      </c>
      <c r="H4" s="30" t="s">
        <v>70</v>
      </c>
      <c r="I4" s="28"/>
      <c r="J4" s="26"/>
      <c r="K4" s="29"/>
      <c r="L4" s="25"/>
      <c r="M4" s="29"/>
      <c r="N4" s="25"/>
      <c r="O4" s="29"/>
      <c r="P4" s="25"/>
      <c r="Q4" s="2">
        <v>3</v>
      </c>
      <c r="R4" s="27" t="s">
        <v>173</v>
      </c>
      <c r="S4" s="2"/>
      <c r="T4" s="25" t="s">
        <v>132</v>
      </c>
      <c r="U4" s="29"/>
      <c r="V4" s="25" t="s">
        <v>174</v>
      </c>
      <c r="W4" s="16">
        <v>2</v>
      </c>
      <c r="X4" s="62" t="s">
        <v>175</v>
      </c>
    </row>
    <row r="5" spans="1:24" ht="45.75">
      <c r="A5" s="73"/>
      <c r="B5" s="75"/>
      <c r="C5" s="80"/>
      <c r="D5" s="18" t="s">
        <v>176</v>
      </c>
      <c r="E5" s="27" t="s">
        <v>177</v>
      </c>
      <c r="F5" s="30"/>
      <c r="G5" s="30"/>
      <c r="H5" s="30" t="s">
        <v>178</v>
      </c>
      <c r="I5" s="28"/>
      <c r="J5" s="26"/>
      <c r="K5" s="29"/>
      <c r="L5" s="25"/>
      <c r="M5" s="29"/>
      <c r="N5" s="25"/>
      <c r="O5" s="29"/>
      <c r="P5" s="25"/>
      <c r="Q5" s="2"/>
      <c r="R5" s="27"/>
      <c r="S5" s="2"/>
      <c r="T5" s="27"/>
      <c r="U5" s="29">
        <v>1</v>
      </c>
      <c r="V5" s="25" t="s">
        <v>179</v>
      </c>
    </row>
    <row r="6" spans="1:24">
      <c r="A6" s="73"/>
      <c r="B6" s="75"/>
      <c r="C6" s="80"/>
      <c r="D6" s="18" t="s">
        <v>180</v>
      </c>
      <c r="E6" s="25"/>
      <c r="F6" s="7"/>
      <c r="G6" s="7"/>
      <c r="H6" s="7"/>
      <c r="I6" s="26"/>
      <c r="J6" s="26"/>
      <c r="K6" s="29"/>
      <c r="L6" s="25"/>
      <c r="M6" s="29"/>
      <c r="N6" s="25"/>
      <c r="O6" s="29"/>
      <c r="P6" s="25"/>
      <c r="Q6" s="29"/>
      <c r="R6" s="25"/>
      <c r="S6" s="29"/>
      <c r="T6" s="25"/>
      <c r="U6" s="29"/>
      <c r="V6" s="25"/>
    </row>
    <row r="7" spans="1:24" ht="30.75" customHeight="1">
      <c r="A7" s="79" t="s">
        <v>6</v>
      </c>
      <c r="B7" s="79"/>
      <c r="C7" s="79"/>
      <c r="D7" s="79"/>
      <c r="E7" s="79"/>
      <c r="F7" s="79"/>
      <c r="G7" s="79"/>
      <c r="H7" s="79"/>
      <c r="I7" s="79"/>
      <c r="K7" s="16"/>
      <c r="L7" s="16"/>
      <c r="M7" s="16"/>
      <c r="N7" s="16"/>
      <c r="O7" s="16"/>
      <c r="P7" s="16"/>
      <c r="Q7" s="16"/>
      <c r="R7" s="16"/>
      <c r="S7" s="16"/>
      <c r="T7" s="16"/>
      <c r="U7" s="16"/>
      <c r="V7" s="16"/>
    </row>
    <row r="8" spans="1:24" ht="30.75" customHeight="1">
      <c r="A8" s="12"/>
      <c r="B8" s="12" t="s">
        <v>80</v>
      </c>
      <c r="C8" s="20"/>
      <c r="D8" s="12" t="s">
        <v>81</v>
      </c>
      <c r="E8" s="12" t="s">
        <v>24</v>
      </c>
      <c r="F8" s="12"/>
      <c r="G8" s="12"/>
      <c r="H8" s="12" t="s">
        <v>82</v>
      </c>
      <c r="I8" s="12" t="s">
        <v>83</v>
      </c>
    </row>
    <row r="9" spans="1:24" ht="14.85" customHeight="1">
      <c r="A9" s="73" t="s">
        <v>181</v>
      </c>
      <c r="B9" s="75" t="s">
        <v>182</v>
      </c>
      <c r="C9" s="75"/>
      <c r="D9" s="18" t="s">
        <v>183</v>
      </c>
      <c r="E9" s="76"/>
      <c r="F9" s="76"/>
      <c r="G9" s="76"/>
      <c r="H9" s="1"/>
      <c r="I9" s="1"/>
    </row>
    <row r="10" spans="1:24">
      <c r="A10" s="73"/>
      <c r="B10" s="75"/>
      <c r="C10" s="75"/>
      <c r="D10" s="23" t="s">
        <v>184</v>
      </c>
      <c r="E10" s="76"/>
      <c r="F10" s="76"/>
      <c r="G10" s="76"/>
      <c r="H10" s="1"/>
      <c r="I10" s="1"/>
    </row>
    <row r="11" spans="1:24">
      <c r="A11" s="73"/>
      <c r="B11" s="75"/>
      <c r="C11" s="75"/>
      <c r="D11" s="23" t="s">
        <v>185</v>
      </c>
      <c r="E11" s="76"/>
      <c r="F11" s="76"/>
      <c r="G11" s="76"/>
      <c r="H11" s="1"/>
      <c r="I11" s="1"/>
    </row>
    <row r="12" spans="1:24">
      <c r="A12" s="73"/>
      <c r="B12" s="75"/>
      <c r="C12" s="75"/>
      <c r="D12" s="23" t="s">
        <v>186</v>
      </c>
      <c r="E12" s="76"/>
      <c r="F12" s="76"/>
      <c r="G12" s="76"/>
      <c r="H12" s="1"/>
      <c r="I12" s="1"/>
    </row>
    <row r="13" spans="1:24">
      <c r="A13" s="73"/>
      <c r="B13" s="75"/>
      <c r="C13" s="75"/>
      <c r="D13" s="23" t="s">
        <v>187</v>
      </c>
      <c r="E13" s="76"/>
      <c r="F13" s="76"/>
      <c r="G13" s="76"/>
      <c r="H13" s="1"/>
      <c r="I13"/>
    </row>
    <row r="14" spans="1:24">
      <c r="A14" s="73"/>
      <c r="B14" s="75"/>
      <c r="C14" s="75"/>
      <c r="D14" s="23" t="s">
        <v>188</v>
      </c>
      <c r="E14" s="76"/>
      <c r="F14" s="76"/>
      <c r="G14" s="76"/>
      <c r="H14" s="1"/>
      <c r="I14"/>
    </row>
    <row r="15" spans="1:24" ht="30" customHeight="1">
      <c r="A15" s="73"/>
      <c r="B15" s="75"/>
      <c r="C15" s="75"/>
      <c r="D15" s="23" t="s">
        <v>189</v>
      </c>
      <c r="E15" s="76"/>
      <c r="F15" s="76"/>
      <c r="G15" s="76"/>
      <c r="H15" s="1"/>
      <c r="I15"/>
    </row>
    <row r="16" spans="1:24">
      <c r="A16" s="73"/>
      <c r="B16" s="75"/>
      <c r="C16" s="75"/>
      <c r="D16" s="23" t="s">
        <v>190</v>
      </c>
      <c r="E16" s="76"/>
      <c r="F16" s="76"/>
      <c r="G16" s="76"/>
      <c r="H16" s="1"/>
      <c r="I16"/>
    </row>
    <row r="17" spans="2:5" ht="116.1" customHeight="1">
      <c r="B17" s="9"/>
      <c r="C17" s="9"/>
      <c r="D17" s="23"/>
      <c r="E17" s="62"/>
    </row>
    <row r="18" spans="2:5">
      <c r="B18" s="9"/>
      <c r="C18" s="9"/>
      <c r="D18" s="23"/>
      <c r="E18" s="62"/>
    </row>
    <row r="19" spans="2:5">
      <c r="B19" s="9"/>
      <c r="C19" s="9"/>
      <c r="D19" s="23"/>
      <c r="E19" s="62"/>
    </row>
  </sheetData>
  <mergeCells count="34">
    <mergeCell ref="Q2:R2"/>
    <mergeCell ref="A1:C1"/>
    <mergeCell ref="K1:V1"/>
    <mergeCell ref="B2:B3"/>
    <mergeCell ref="C2:C3"/>
    <mergeCell ref="D2:D3"/>
    <mergeCell ref="E2:E3"/>
    <mergeCell ref="F2:F3"/>
    <mergeCell ref="G2:G3"/>
    <mergeCell ref="H2:H3"/>
    <mergeCell ref="I2:I3"/>
    <mergeCell ref="J2:J3"/>
    <mergeCell ref="A4:A6"/>
    <mergeCell ref="A7:I7"/>
    <mergeCell ref="E9:G9"/>
    <mergeCell ref="D1:J1"/>
    <mergeCell ref="C9:C16"/>
    <mergeCell ref="A9:A16"/>
    <mergeCell ref="W2:X2"/>
    <mergeCell ref="O2:P2"/>
    <mergeCell ref="E16:G16"/>
    <mergeCell ref="B9:B16"/>
    <mergeCell ref="E11:G11"/>
    <mergeCell ref="U2:V2"/>
    <mergeCell ref="M2:N2"/>
    <mergeCell ref="K2:L2"/>
    <mergeCell ref="E10:G10"/>
    <mergeCell ref="E12:G12"/>
    <mergeCell ref="E13:G13"/>
    <mergeCell ref="E14:G14"/>
    <mergeCell ref="E15:G15"/>
    <mergeCell ref="C4:C6"/>
    <mergeCell ref="B4:B6"/>
    <mergeCell ref="S2:T2"/>
  </mergeCells>
  <conditionalFormatting sqref="H9:H16">
    <cfRule type="containsText" dxfId="8" priority="1" operator="containsText" text="Not Started">
      <formula>NOT(ISERROR(SEARCH("Not Started",H9)))</formula>
    </cfRule>
    <cfRule type="containsText" dxfId="7" priority="2" operator="containsText" text="In Progress">
      <formula>NOT(ISERROR(SEARCH("In Progress",H9)))</formula>
    </cfRule>
    <cfRule type="containsText" dxfId="6" priority="3"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U34"/>
  <sheetViews>
    <sheetView topLeftCell="G1" zoomScale="85" zoomScaleNormal="85" workbookViewId="0">
      <selection activeCell="R3" sqref="R3"/>
    </sheetView>
  </sheetViews>
  <sheetFormatPr defaultRowHeight="14.45"/>
  <cols>
    <col min="2" max="2" width="32.5703125" style="6" bestFit="1" customWidth="1"/>
    <col min="3" max="3" width="8.5703125" style="7"/>
    <col min="4" max="4" width="32.5703125" style="21" bestFit="1" customWidth="1"/>
    <col min="6" max="6" width="51.5703125" style="24" customWidth="1"/>
    <col min="7" max="7" width="30.42578125" style="26" customWidth="1"/>
    <col min="8" max="8" width="9.42578125" customWidth="1"/>
    <col min="9" max="9" width="22.5703125" customWidth="1"/>
    <col min="10" max="10" width="9.42578125" customWidth="1"/>
    <col min="11" max="11" width="22.5703125" customWidth="1"/>
    <col min="12" max="12" width="9.42578125" customWidth="1"/>
    <col min="13" max="13" width="22.5703125" customWidth="1"/>
    <col min="15" max="15" width="31.5703125" customWidth="1"/>
    <col min="17" max="17" width="34.42578125" customWidth="1"/>
    <col min="19" max="19" width="31.5703125" customWidth="1"/>
    <col min="20" max="20" width="0" hidden="1" customWidth="1"/>
    <col min="21" max="21" width="24.42578125" hidden="1" customWidth="1"/>
  </cols>
  <sheetData>
    <row r="1" spans="1:21" ht="15.6" customHeight="1">
      <c r="A1" s="71" t="s">
        <v>47</v>
      </c>
      <c r="B1" s="71"/>
      <c r="C1" s="71"/>
      <c r="D1" s="71"/>
      <c r="E1" s="71"/>
      <c r="F1" s="71"/>
      <c r="G1" s="71"/>
      <c r="H1" s="78" t="s">
        <v>48</v>
      </c>
      <c r="I1" s="78"/>
      <c r="J1" s="78"/>
      <c r="K1" s="78"/>
      <c r="L1" s="78"/>
      <c r="M1" s="78"/>
      <c r="N1" s="78"/>
      <c r="O1" s="78"/>
      <c r="P1" s="78"/>
      <c r="Q1" s="78"/>
      <c r="R1" s="78"/>
      <c r="S1" s="78"/>
    </row>
    <row r="2" spans="1:21" ht="30" customHeight="1">
      <c r="A2" s="75" t="s">
        <v>191</v>
      </c>
      <c r="B2" s="75" t="s">
        <v>24</v>
      </c>
      <c r="C2" s="75" t="s">
        <v>52</v>
      </c>
      <c r="D2" s="75" t="s">
        <v>53</v>
      </c>
      <c r="E2" s="75" t="s">
        <v>54</v>
      </c>
      <c r="F2" s="75" t="s">
        <v>83</v>
      </c>
      <c r="G2" s="75" t="s">
        <v>30</v>
      </c>
      <c r="H2" s="73" t="s">
        <v>56</v>
      </c>
      <c r="I2" s="73"/>
      <c r="J2" s="75" t="s">
        <v>57</v>
      </c>
      <c r="K2" s="75"/>
      <c r="L2" s="73" t="s">
        <v>58</v>
      </c>
      <c r="M2" s="73"/>
      <c r="N2" s="75" t="s">
        <v>59</v>
      </c>
      <c r="O2" s="75"/>
      <c r="P2" s="73" t="s">
        <v>60</v>
      </c>
      <c r="Q2" s="73"/>
      <c r="R2" s="75" t="s">
        <v>61</v>
      </c>
      <c r="S2" s="75"/>
      <c r="T2" s="73" t="s">
        <v>62</v>
      </c>
      <c r="U2" s="73"/>
    </row>
    <row r="3" spans="1:21">
      <c r="A3" s="75"/>
      <c r="B3" s="75"/>
      <c r="C3" s="75"/>
      <c r="D3" s="75"/>
      <c r="E3" s="75"/>
      <c r="F3" s="75"/>
      <c r="G3" s="75"/>
      <c r="H3" s="12" t="s">
        <v>63</v>
      </c>
      <c r="I3" s="12" t="s">
        <v>24</v>
      </c>
      <c r="J3" s="9" t="s">
        <v>63</v>
      </c>
      <c r="K3" s="9" t="s">
        <v>24</v>
      </c>
      <c r="L3" s="12" t="s">
        <v>63</v>
      </c>
      <c r="M3" s="12" t="s">
        <v>24</v>
      </c>
      <c r="N3" s="9" t="s">
        <v>63</v>
      </c>
      <c r="O3" s="9" t="s">
        <v>24</v>
      </c>
      <c r="P3" s="12" t="s">
        <v>63</v>
      </c>
      <c r="Q3" s="12" t="s">
        <v>24</v>
      </c>
      <c r="R3" s="9" t="s">
        <v>63</v>
      </c>
      <c r="S3" s="9" t="s">
        <v>24</v>
      </c>
      <c r="T3" s="12" t="s">
        <v>63</v>
      </c>
      <c r="U3" s="12" t="s">
        <v>24</v>
      </c>
    </row>
    <row r="4" spans="1:21">
      <c r="A4" s="7" t="s">
        <v>192</v>
      </c>
      <c r="B4" s="25"/>
      <c r="D4" s="24"/>
      <c r="E4" s="22"/>
      <c r="G4" s="25"/>
      <c r="H4" s="2"/>
      <c r="I4" s="25"/>
      <c r="J4" s="2"/>
      <c r="K4" s="25"/>
      <c r="L4" s="2"/>
      <c r="M4" s="25"/>
      <c r="N4" s="2"/>
      <c r="O4" s="25"/>
      <c r="P4" s="2"/>
      <c r="Q4" s="25"/>
      <c r="R4" s="2"/>
      <c r="S4" s="25"/>
    </row>
    <row r="5" spans="1:21">
      <c r="A5" s="7" t="s">
        <v>193</v>
      </c>
      <c r="B5" s="25"/>
      <c r="D5" s="24"/>
      <c r="E5" s="22"/>
      <c r="G5" s="25"/>
      <c r="H5" s="2"/>
      <c r="I5" s="25"/>
      <c r="J5" s="29"/>
      <c r="K5" s="25"/>
      <c r="L5" s="29"/>
      <c r="M5" s="25"/>
      <c r="N5" s="2"/>
      <c r="O5" s="25"/>
      <c r="P5" s="29"/>
      <c r="Q5" s="25"/>
      <c r="R5" s="14"/>
      <c r="S5" s="25"/>
    </row>
    <row r="6" spans="1:21">
      <c r="A6" s="7" t="s">
        <v>194</v>
      </c>
      <c r="B6" s="25"/>
      <c r="D6" s="24"/>
      <c r="E6" s="22"/>
      <c r="H6" s="2"/>
      <c r="I6" s="25"/>
      <c r="J6" s="29"/>
      <c r="K6" s="25"/>
      <c r="L6" s="29"/>
      <c r="M6" s="25"/>
      <c r="N6" s="29"/>
      <c r="O6" s="25"/>
      <c r="P6" s="29"/>
      <c r="Q6" s="25"/>
      <c r="R6" s="2"/>
      <c r="S6" s="27"/>
    </row>
    <row r="7" spans="1:21">
      <c r="A7" s="7" t="s">
        <v>195</v>
      </c>
      <c r="B7" s="25"/>
      <c r="D7" s="24"/>
      <c r="E7" s="22"/>
      <c r="H7" s="2"/>
      <c r="I7" s="25"/>
      <c r="J7" s="2"/>
      <c r="K7" s="25"/>
      <c r="L7" s="29"/>
      <c r="M7" s="25"/>
      <c r="N7" s="2"/>
      <c r="O7" s="27"/>
      <c r="P7" s="2"/>
      <c r="Q7" s="27"/>
      <c r="R7" s="2"/>
      <c r="S7" s="27"/>
    </row>
    <row r="8" spans="1:21">
      <c r="A8" s="7" t="s">
        <v>196</v>
      </c>
      <c r="B8" s="25"/>
      <c r="D8" s="24"/>
      <c r="E8" s="22"/>
      <c r="H8" s="2"/>
      <c r="I8" s="7"/>
      <c r="J8" s="2"/>
      <c r="K8" s="7"/>
      <c r="L8" s="7"/>
      <c r="M8" s="7"/>
      <c r="N8" s="2"/>
      <c r="O8" s="2"/>
      <c r="P8" s="30"/>
      <c r="Q8" s="2"/>
      <c r="R8" s="2"/>
      <c r="S8" s="30"/>
    </row>
    <row r="9" spans="1:21">
      <c r="A9" s="7" t="s">
        <v>197</v>
      </c>
      <c r="B9" s="66"/>
      <c r="D9" s="24"/>
      <c r="E9" s="22"/>
      <c r="H9" s="2"/>
      <c r="J9" s="2"/>
      <c r="L9" s="7"/>
      <c r="N9" s="2"/>
    </row>
    <row r="10" spans="1:21">
      <c r="A10" s="7" t="s">
        <v>198</v>
      </c>
      <c r="B10" s="66"/>
      <c r="D10" s="24"/>
      <c r="E10" s="22"/>
      <c r="H10" s="2"/>
      <c r="J10" s="2"/>
      <c r="L10" s="29"/>
      <c r="N10" s="2"/>
    </row>
    <row r="11" spans="1:21">
      <c r="A11" s="7" t="s">
        <v>199</v>
      </c>
      <c r="B11" s="25"/>
      <c r="C11" s="2"/>
      <c r="D11" s="24"/>
      <c r="H11" s="2"/>
      <c r="J11" s="2"/>
      <c r="L11" s="29"/>
      <c r="N11" s="7"/>
      <c r="O11" s="21"/>
    </row>
    <row r="12" spans="1:21">
      <c r="A12" s="7" t="s">
        <v>200</v>
      </c>
      <c r="B12" s="25"/>
      <c r="C12" s="2"/>
      <c r="D12" s="24"/>
      <c r="E12" s="22"/>
      <c r="G12" s="24"/>
      <c r="H12" s="2"/>
      <c r="J12" s="2"/>
      <c r="L12" s="29"/>
      <c r="N12" s="7"/>
      <c r="O12" s="21"/>
    </row>
    <row r="13" spans="1:21">
      <c r="A13" s="7" t="s">
        <v>201</v>
      </c>
      <c r="B13" s="25"/>
      <c r="C13" s="2"/>
      <c r="D13" s="24"/>
      <c r="E13" s="22"/>
      <c r="G13" s="24"/>
      <c r="H13" s="2"/>
      <c r="J13" s="2"/>
      <c r="L13" s="29"/>
      <c r="N13" s="7"/>
      <c r="O13" s="24"/>
    </row>
    <row r="14" spans="1:21">
      <c r="A14" s="7" t="s">
        <v>202</v>
      </c>
      <c r="B14" s="25"/>
      <c r="C14" s="2"/>
      <c r="D14" s="24"/>
      <c r="E14" s="22"/>
      <c r="G14" s="24"/>
      <c r="H14" s="2"/>
      <c r="J14" s="2"/>
      <c r="L14" s="29"/>
      <c r="N14" s="7"/>
      <c r="O14" s="24"/>
    </row>
    <row r="15" spans="1:21">
      <c r="A15" s="7" t="s">
        <v>203</v>
      </c>
      <c r="B15" s="25"/>
      <c r="C15" s="2"/>
      <c r="D15" s="24"/>
      <c r="E15" s="22"/>
      <c r="H15" s="2"/>
      <c r="J15" s="2"/>
      <c r="L15" s="29"/>
      <c r="N15" s="7"/>
      <c r="O15" s="24"/>
    </row>
    <row r="16" spans="1:21">
      <c r="A16" s="7" t="s">
        <v>204</v>
      </c>
      <c r="B16" s="25"/>
      <c r="C16" s="2"/>
      <c r="D16" s="24"/>
      <c r="E16" s="22"/>
      <c r="H16" s="2"/>
      <c r="J16" s="2"/>
      <c r="L16" s="29"/>
      <c r="N16" s="7"/>
      <c r="O16" s="24"/>
    </row>
    <row r="17" spans="1:15">
      <c r="A17" s="7" t="s">
        <v>205</v>
      </c>
      <c r="B17" s="25"/>
      <c r="D17" s="24"/>
      <c r="E17" s="22"/>
      <c r="H17" s="2"/>
      <c r="J17" s="2"/>
      <c r="L17" s="29"/>
      <c r="N17" s="7"/>
      <c r="O17" s="21"/>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6">
    <mergeCell ref="T2:U2"/>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A35100-830F-4027-AB78-74FE7385BD18}"/>
</file>

<file path=customXml/itemProps2.xml><?xml version="1.0" encoding="utf-8"?>
<ds:datastoreItem xmlns:ds="http://schemas.openxmlformats.org/officeDocument/2006/customXml" ds:itemID="{06F92855-799D-409F-8C3C-3B393732C1D9}"/>
</file>

<file path=customXml/itemProps3.xml><?xml version="1.0" encoding="utf-8"?>
<ds:datastoreItem xmlns:ds="http://schemas.openxmlformats.org/officeDocument/2006/customXml" ds:itemID="{6E6E895C-CA89-447F-8A0E-EA0B6D133B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Appin Williamson</cp:lastModifiedBy>
  <cp:revision/>
  <dcterms:created xsi:type="dcterms:W3CDTF">2021-04-13T20:59:38Z</dcterms:created>
  <dcterms:modified xsi:type="dcterms:W3CDTF">2023-12-21T11:03:04Z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