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Barclays/"/>
    </mc:Choice>
  </mc:AlternateContent>
  <xr:revisionPtr revIDLastSave="836" documentId="8_{837A0465-F7EF-4EB2-B2BC-779E16404DA8}" xr6:coauthVersionLast="47" xr6:coauthVersionMax="47" xr10:uidLastSave="{D438C4E6-8F39-4A81-B941-84D01B336A9A}"/>
  <bookViews>
    <workbookView xWindow="28680" yWindow="1545" windowWidth="29040" windowHeight="15840" tabRatio="825" firstSheet="2" activeTab="9" xr2:uid="{84F5CB07-F813-45B1-A2C2-CEBAC70CF643}"/>
  </bookViews>
  <sheets>
    <sheet name="Instructions" sheetId="22" r:id="rId1"/>
    <sheet name="Key Updates" sheetId="24" r:id="rId2"/>
    <sheet name="Impact and Outcome" sheetId="1" r:id="rId3"/>
    <sheet name="Output 1" sheetId="8" r:id="rId4"/>
    <sheet name="Output 2" sheetId="9" r:id="rId5"/>
    <sheet name="Output 3" sheetId="10" r:id="rId6"/>
    <sheet name="Output 4" sheetId="11" r:id="rId7"/>
    <sheet name="Output 5" sheetId="12" r:id="rId8"/>
    <sheet name="Output 6" sheetId="13" r:id="rId9"/>
    <sheet name="Unplanned Outputs" sheetId="23" r:id="rId10"/>
    <sheet name="Analysis" sheetId="21"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5" i="12" l="1"/>
  <c r="W5" i="12" s="1"/>
  <c r="U12" i="23"/>
  <c r="T12" i="23"/>
  <c r="X4" i="13"/>
  <c r="W4" i="13"/>
  <c r="X4" i="12"/>
  <c r="W4" i="12"/>
  <c r="X5" i="11"/>
  <c r="W5" i="11"/>
  <c r="X6" i="9"/>
  <c r="W5" i="9"/>
  <c r="AG5" i="21"/>
  <c r="AG6" i="21"/>
  <c r="AG7" i="21"/>
  <c r="AG8" i="21"/>
  <c r="AG9" i="21"/>
  <c r="AG10" i="21"/>
  <c r="AG11" i="21"/>
  <c r="AG12" i="21"/>
  <c r="AG13" i="21"/>
  <c r="AG14" i="21"/>
  <c r="AG15" i="21"/>
  <c r="AG16" i="21"/>
  <c r="AG17" i="21"/>
  <c r="AG18" i="21"/>
  <c r="AG19" i="21"/>
  <c r="AG20" i="21"/>
  <c r="AG21" i="21"/>
  <c r="AG22" i="21"/>
  <c r="AG23" i="21"/>
  <c r="AG24" i="21"/>
  <c r="AG25" i="21"/>
  <c r="AG26" i="21"/>
  <c r="AG27" i="21"/>
  <c r="AG28" i="21"/>
  <c r="AG29" i="21"/>
  <c r="AG30" i="21"/>
  <c r="AG31" i="21"/>
  <c r="AG32" i="21"/>
  <c r="AG33" i="21"/>
  <c r="AG34" i="21"/>
  <c r="AG35" i="21"/>
  <c r="AG36" i="21"/>
  <c r="AG37" i="21"/>
  <c r="AG38" i="21"/>
  <c r="AG39" i="21"/>
  <c r="AG40" i="21"/>
  <c r="AG41" i="21"/>
  <c r="AG42" i="21"/>
  <c r="AG43" i="21"/>
  <c r="AG44" i="21"/>
  <c r="AG45" i="21"/>
  <c r="AG46" i="21"/>
  <c r="AG47" i="21"/>
  <c r="AG48" i="21"/>
  <c r="AG49" i="21"/>
  <c r="AG50" i="21"/>
  <c r="AG51" i="21"/>
  <c r="AG52" i="21"/>
  <c r="AG53" i="21"/>
  <c r="AG54" i="21"/>
  <c r="AG55" i="21"/>
  <c r="AG56" i="21"/>
  <c r="AG57" i="21"/>
  <c r="AG58" i="21"/>
  <c r="AG59" i="21"/>
  <c r="AG60" i="21"/>
  <c r="AG61" i="21"/>
  <c r="AG62" i="21"/>
  <c r="AG63" i="21"/>
  <c r="AG64" i="21"/>
  <c r="AG65" i="21"/>
  <c r="AG66" i="21"/>
  <c r="AG67" i="21"/>
  <c r="AG68" i="21"/>
  <c r="AG69" i="21"/>
  <c r="AG70" i="21"/>
  <c r="AG71" i="21"/>
  <c r="AG72" i="21"/>
  <c r="AG73" i="21"/>
  <c r="AG74" i="21"/>
  <c r="AG75" i="21"/>
  <c r="AG76" i="21"/>
  <c r="AG77" i="21"/>
  <c r="AG78" i="21"/>
  <c r="AG79" i="21"/>
  <c r="AG80" i="21"/>
  <c r="AG4" i="21"/>
  <c r="E16" i="1"/>
  <c r="E15" i="1"/>
  <c r="E14" i="1"/>
  <c r="E13" i="1"/>
  <c r="E12" i="1"/>
  <c r="E11" i="1"/>
  <c r="A3" i="8"/>
  <c r="E20" i="21"/>
  <c r="X75" i="21" l="1"/>
  <c r="W75" i="21"/>
  <c r="V75" i="21"/>
  <c r="X74" i="21"/>
  <c r="W74" i="21"/>
  <c r="V74" i="21"/>
  <c r="X73" i="21"/>
  <c r="W73" i="21"/>
  <c r="V73" i="21"/>
  <c r="X72" i="21"/>
  <c r="W72" i="21"/>
  <c r="V72" i="21"/>
  <c r="K5" i="21"/>
  <c r="K6" i="21"/>
  <c r="K7" i="21"/>
  <c r="K8" i="21"/>
  <c r="K9" i="21"/>
  <c r="K10" i="21"/>
  <c r="K11" i="21"/>
  <c r="K12" i="21"/>
  <c r="K13" i="21"/>
  <c r="K14" i="21"/>
  <c r="K15" i="21"/>
  <c r="K16" i="21"/>
  <c r="K17" i="21"/>
  <c r="K18" i="21"/>
  <c r="K19" i="21"/>
  <c r="K20" i="21"/>
  <c r="K21" i="21"/>
  <c r="K22" i="21"/>
  <c r="K4" i="21"/>
  <c r="J15" i="21"/>
  <c r="A3" i="9"/>
  <c r="B5" i="21" s="1"/>
  <c r="A3" i="10"/>
  <c r="B6" i="21" s="1"/>
  <c r="A3" i="11"/>
  <c r="B7" i="21" s="1"/>
  <c r="A3" i="12"/>
  <c r="B8" i="21" s="1"/>
  <c r="A3" i="13"/>
  <c r="B9" i="21" s="1"/>
  <c r="B4" i="2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6" i="21"/>
  <c r="X77" i="21"/>
  <c r="X78" i="21"/>
  <c r="X79" i="21"/>
  <c r="X80" i="21"/>
  <c r="X4" i="21"/>
  <c r="V5" i="21"/>
  <c r="W5" i="21"/>
  <c r="V6" i="21"/>
  <c r="W6" i="21"/>
  <c r="V7" i="21"/>
  <c r="W7" i="21"/>
  <c r="V8" i="21"/>
  <c r="W8" i="21"/>
  <c r="V9" i="21"/>
  <c r="W9" i="21"/>
  <c r="V10" i="21"/>
  <c r="W10" i="21"/>
  <c r="V11" i="21"/>
  <c r="W11" i="21"/>
  <c r="V12" i="21"/>
  <c r="W12" i="21"/>
  <c r="V13" i="21"/>
  <c r="W13"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V76" i="21"/>
  <c r="W76" i="21"/>
  <c r="V77" i="21"/>
  <c r="W77" i="21"/>
  <c r="V78" i="21"/>
  <c r="W78" i="21"/>
  <c r="V79" i="21"/>
  <c r="W79" i="21"/>
  <c r="V80" i="21"/>
  <c r="W80" i="21"/>
  <c r="W4" i="21"/>
  <c r="V4" i="21"/>
  <c r="H4" i="21"/>
  <c r="J4" i="21"/>
  <c r="J12" i="21"/>
  <c r="AA73" i="21" l="1"/>
  <c r="AA74" i="21"/>
  <c r="AA75" i="21"/>
  <c r="AA72" i="21"/>
  <c r="B20" i="21"/>
  <c r="AA76" i="21"/>
  <c r="AA68" i="21"/>
  <c r="AA64" i="21"/>
  <c r="AA60" i="21"/>
  <c r="AA56" i="21"/>
  <c r="AA52" i="21"/>
  <c r="AA48" i="21"/>
  <c r="AA44" i="21"/>
  <c r="AA40" i="21"/>
  <c r="AA36" i="21"/>
  <c r="AA32" i="21"/>
  <c r="AA28" i="21"/>
  <c r="AA24" i="21"/>
  <c r="AA20" i="21"/>
  <c r="AA16" i="21"/>
  <c r="AA12" i="21"/>
  <c r="AA8" i="21"/>
  <c r="AA77" i="21"/>
  <c r="AA69" i="21"/>
  <c r="AA65" i="21"/>
  <c r="AA67" i="21"/>
  <c r="AA63" i="21"/>
  <c r="AA51" i="21"/>
  <c r="AA47" i="21"/>
  <c r="AA43" i="21"/>
  <c r="AA39" i="21"/>
  <c r="AA35" i="21"/>
  <c r="AA31" i="21"/>
  <c r="AA27" i="21"/>
  <c r="AA23" i="21"/>
  <c r="AA19" i="21"/>
  <c r="AA15" i="21"/>
  <c r="AA11" i="21"/>
  <c r="AA7" i="21"/>
  <c r="AA55" i="21"/>
  <c r="AA59" i="21"/>
  <c r="AA61" i="21"/>
  <c r="AA57" i="21"/>
  <c r="AA53" i="21"/>
  <c r="AA49" i="21"/>
  <c r="AA45" i="21"/>
  <c r="AA41" i="21"/>
  <c r="AA37" i="21"/>
  <c r="AA33" i="21"/>
  <c r="AA29" i="21"/>
  <c r="AA25" i="21"/>
  <c r="AA21" i="21"/>
  <c r="AA17" i="21"/>
  <c r="AA13" i="21"/>
  <c r="AA9" i="21"/>
  <c r="AA5" i="21"/>
  <c r="AA78" i="21"/>
  <c r="AA80" i="21"/>
  <c r="AA79" i="21"/>
  <c r="AA71" i="21"/>
  <c r="AA70" i="21"/>
  <c r="AA66" i="21"/>
  <c r="AA62" i="21"/>
  <c r="AA58" i="21"/>
  <c r="AA54" i="21"/>
  <c r="AA50" i="21"/>
  <c r="AA46" i="21"/>
  <c r="AA42" i="21"/>
  <c r="AA38" i="21"/>
  <c r="AA34" i="21"/>
  <c r="AA30" i="21"/>
  <c r="AA26" i="21"/>
  <c r="AA22" i="21"/>
  <c r="AA18" i="21"/>
  <c r="AA14" i="21"/>
  <c r="AA10" i="21"/>
  <c r="AA6" i="21"/>
  <c r="AA4" i="21"/>
  <c r="N40" i="21"/>
  <c r="M40" i="21"/>
  <c r="N39" i="21"/>
  <c r="M39" i="21"/>
  <c r="N38" i="21"/>
  <c r="M38" i="21"/>
  <c r="N37" i="21"/>
  <c r="M37" i="21"/>
  <c r="N36" i="21"/>
  <c r="M36" i="21"/>
  <c r="N35" i="21"/>
  <c r="M35" i="21"/>
  <c r="N34" i="21"/>
  <c r="M34" i="21"/>
  <c r="N33" i="21"/>
  <c r="M33" i="21"/>
  <c r="N32" i="21"/>
  <c r="M32" i="21"/>
  <c r="N31" i="21"/>
  <c r="M31" i="21"/>
  <c r="N30" i="21"/>
  <c r="M30" i="21"/>
  <c r="N29" i="21"/>
  <c r="M29" i="21"/>
  <c r="N28" i="21"/>
  <c r="M28" i="21"/>
  <c r="N27" i="21"/>
  <c r="M27" i="21"/>
  <c r="N26" i="21"/>
  <c r="M26" i="21"/>
  <c r="N25" i="21"/>
  <c r="M25" i="21"/>
  <c r="N24" i="21"/>
  <c r="M24" i="21"/>
  <c r="N23" i="21"/>
  <c r="M23" i="21"/>
  <c r="N22" i="21"/>
  <c r="M22" i="21"/>
  <c r="J22" i="21"/>
  <c r="I22" i="21"/>
  <c r="H22" i="21"/>
  <c r="G22" i="21"/>
  <c r="N21" i="21"/>
  <c r="M21" i="21"/>
  <c r="J21" i="21"/>
  <c r="I21" i="21"/>
  <c r="H21" i="21"/>
  <c r="G21" i="21"/>
  <c r="N20" i="21"/>
  <c r="M20" i="21"/>
  <c r="J20" i="21"/>
  <c r="I20" i="21"/>
  <c r="H20" i="21"/>
  <c r="G20" i="21"/>
  <c r="N19" i="21"/>
  <c r="M19" i="21"/>
  <c r="J19" i="21"/>
  <c r="I19" i="21"/>
  <c r="H19" i="21"/>
  <c r="G19" i="21"/>
  <c r="N18" i="21"/>
  <c r="M18" i="21"/>
  <c r="J18" i="21"/>
  <c r="I18" i="21"/>
  <c r="H18" i="21"/>
  <c r="G18" i="21"/>
  <c r="N17" i="21"/>
  <c r="M17" i="21"/>
  <c r="J17" i="21"/>
  <c r="I17" i="21"/>
  <c r="H17" i="21"/>
  <c r="G17" i="21"/>
  <c r="N16" i="21"/>
  <c r="M16" i="21"/>
  <c r="J16" i="21"/>
  <c r="I16" i="21"/>
  <c r="H16" i="21"/>
  <c r="G16" i="21"/>
  <c r="N15" i="21"/>
  <c r="M15" i="21"/>
  <c r="I15" i="21"/>
  <c r="H15" i="21"/>
  <c r="G15" i="21"/>
  <c r="N14" i="21"/>
  <c r="M14" i="21"/>
  <c r="J14" i="21"/>
  <c r="I14" i="21"/>
  <c r="H14" i="21"/>
  <c r="G14" i="21"/>
  <c r="N13" i="21"/>
  <c r="M13" i="21"/>
  <c r="J13" i="21"/>
  <c r="I13" i="21"/>
  <c r="H13" i="21"/>
  <c r="G13" i="21"/>
  <c r="N12" i="21"/>
  <c r="M12" i="21"/>
  <c r="I12" i="21"/>
  <c r="H12" i="21"/>
  <c r="G12" i="21"/>
  <c r="N11" i="21"/>
  <c r="M11" i="21"/>
  <c r="J11" i="21"/>
  <c r="I11" i="21"/>
  <c r="H11" i="21"/>
  <c r="G11" i="21"/>
  <c r="N10" i="21"/>
  <c r="M10" i="21"/>
  <c r="J10" i="21"/>
  <c r="I10" i="21"/>
  <c r="H10" i="21"/>
  <c r="G10" i="21"/>
  <c r="N9" i="21"/>
  <c r="M9" i="21"/>
  <c r="J9" i="21"/>
  <c r="I9" i="21"/>
  <c r="H9" i="21"/>
  <c r="G9" i="21"/>
  <c r="N8" i="21"/>
  <c r="M8" i="21"/>
  <c r="J8" i="21"/>
  <c r="I8" i="21"/>
  <c r="H8" i="21"/>
  <c r="G8" i="21"/>
  <c r="N7" i="21"/>
  <c r="M7" i="21"/>
  <c r="J7" i="21"/>
  <c r="I7" i="21"/>
  <c r="H7" i="21"/>
  <c r="G7" i="21"/>
  <c r="N6" i="21"/>
  <c r="M6" i="21"/>
  <c r="J6" i="21"/>
  <c r="I6" i="21"/>
  <c r="H6" i="21"/>
  <c r="G6" i="21"/>
  <c r="N5" i="21"/>
  <c r="M5" i="21"/>
  <c r="J5" i="21"/>
  <c r="I5" i="21"/>
  <c r="H5" i="21"/>
  <c r="G5" i="21"/>
  <c r="N4" i="21"/>
  <c r="M4" i="21"/>
  <c r="I4" i="21"/>
  <c r="G4" i="21"/>
  <c r="F20" i="21"/>
  <c r="F19" i="21"/>
  <c r="F16" i="21"/>
  <c r="F10" i="21"/>
  <c r="F9" i="21"/>
  <c r="F22" i="21"/>
  <c r="F21" i="21"/>
  <c r="F18" i="21"/>
  <c r="F17" i="21"/>
  <c r="F15" i="21"/>
  <c r="F14" i="21"/>
  <c r="F13" i="21"/>
  <c r="F12" i="21"/>
  <c r="F11" i="21"/>
  <c r="E17" i="21"/>
  <c r="E14" i="21"/>
  <c r="E11" i="21"/>
  <c r="F8" i="21"/>
  <c r="E8" i="21"/>
  <c r="C9" i="21"/>
  <c r="C8" i="21"/>
  <c r="C7" i="21"/>
  <c r="C6" i="21"/>
  <c r="C5" i="21"/>
  <c r="C4" i="21"/>
  <c r="E4" i="21"/>
  <c r="F5" i="21"/>
  <c r="F6" i="21"/>
  <c r="F7" i="21"/>
  <c r="F4" i="21"/>
  <c r="R75" i="21"/>
  <c r="AC79" i="21"/>
  <c r="R28" i="21"/>
  <c r="R22" i="21"/>
  <c r="AF61" i="21"/>
  <c r="S11" i="21"/>
  <c r="AF76" i="21"/>
  <c r="AC32" i="21"/>
  <c r="T15" i="21"/>
  <c r="R23" i="21"/>
  <c r="R10" i="21"/>
  <c r="R11" i="21"/>
  <c r="T31" i="21"/>
  <c r="AF56" i="21"/>
  <c r="AF24" i="21"/>
  <c r="R40" i="21"/>
  <c r="AF4" i="21"/>
  <c r="S27" i="21"/>
  <c r="AF71" i="21"/>
  <c r="AC36" i="21"/>
  <c r="AC69" i="21"/>
  <c r="T8" i="21"/>
  <c r="T64" i="21"/>
  <c r="R50" i="21"/>
  <c r="T37" i="21"/>
  <c r="T12" i="21"/>
  <c r="AF38" i="21"/>
  <c r="AC55" i="21"/>
  <c r="R62" i="21"/>
  <c r="R35" i="21"/>
  <c r="AC39" i="21"/>
  <c r="AC13" i="21"/>
  <c r="T40" i="21"/>
  <c r="AF20" i="21"/>
  <c r="T24" i="21"/>
  <c r="R42" i="21"/>
  <c r="S37" i="21"/>
  <c r="R78" i="21"/>
  <c r="AF48" i="21"/>
  <c r="R55" i="21"/>
  <c r="S73" i="21"/>
  <c r="R57" i="21"/>
  <c r="AF60" i="21"/>
  <c r="AF11" i="21"/>
  <c r="AC10" i="21"/>
  <c r="AC26" i="21"/>
  <c r="AC19" i="21"/>
  <c r="R31" i="21"/>
  <c r="R70" i="21"/>
  <c r="R24" i="21"/>
  <c r="S50" i="21"/>
  <c r="S8" i="21"/>
  <c r="AC23" i="21"/>
  <c r="S17" i="21"/>
  <c r="R33" i="21"/>
  <c r="R30" i="21"/>
  <c r="AF49" i="21"/>
  <c r="T66" i="21"/>
  <c r="AF63" i="21"/>
  <c r="R41" i="21"/>
  <c r="T50" i="21"/>
  <c r="T69" i="21"/>
  <c r="R74" i="21"/>
  <c r="AC4" i="21"/>
  <c r="AC24" i="21"/>
  <c r="R52" i="21"/>
  <c r="S31" i="21"/>
  <c r="T43" i="21"/>
  <c r="AC6" i="21"/>
  <c r="AC47" i="21"/>
  <c r="T30" i="21"/>
  <c r="AC70" i="21"/>
  <c r="T80" i="21"/>
  <c r="AC54" i="21"/>
  <c r="T61" i="21"/>
  <c r="AC74" i="21"/>
  <c r="AC11" i="21"/>
  <c r="T46" i="21"/>
  <c r="S32" i="21"/>
  <c r="S30" i="21"/>
  <c r="S48" i="21"/>
  <c r="AF80" i="21"/>
  <c r="T45" i="21"/>
  <c r="T78" i="21"/>
  <c r="R77" i="21"/>
  <c r="S58" i="21"/>
  <c r="AC50" i="21"/>
  <c r="R66" i="21"/>
  <c r="AC35" i="21"/>
  <c r="R45" i="21"/>
  <c r="R9" i="21"/>
  <c r="R37" i="21"/>
  <c r="AC15" i="21"/>
  <c r="T18" i="21"/>
  <c r="R71" i="21"/>
  <c r="AC57" i="21"/>
  <c r="R44" i="21"/>
  <c r="S63" i="21"/>
  <c r="S51" i="21"/>
  <c r="S79" i="21"/>
  <c r="S60" i="21"/>
  <c r="T39" i="21"/>
  <c r="T76" i="21"/>
  <c r="T59" i="21"/>
  <c r="T10" i="21"/>
  <c r="T72" i="21"/>
  <c r="AC42" i="21"/>
  <c r="AC8" i="21"/>
  <c r="AF74" i="21"/>
  <c r="AF19" i="21"/>
  <c r="AF28" i="21"/>
  <c r="AC61" i="21"/>
  <c r="S29" i="21"/>
  <c r="S65" i="21"/>
  <c r="S9" i="21"/>
  <c r="S6" i="21"/>
  <c r="T35" i="21"/>
  <c r="AF7" i="21"/>
  <c r="R58" i="21"/>
  <c r="R49" i="21"/>
  <c r="AF27" i="21"/>
  <c r="AC80" i="21"/>
  <c r="S16" i="21"/>
  <c r="S34" i="21"/>
  <c r="S33" i="21"/>
  <c r="AC65" i="21"/>
  <c r="T79" i="21"/>
  <c r="T4" i="21"/>
  <c r="S53" i="21"/>
  <c r="AF32" i="21"/>
  <c r="T5" i="21"/>
  <c r="S54" i="21"/>
  <c r="S59" i="21"/>
  <c r="R13" i="21"/>
  <c r="S47" i="21"/>
  <c r="T51" i="21"/>
  <c r="R63" i="21"/>
  <c r="S61" i="21"/>
  <c r="S68" i="21"/>
  <c r="AC44" i="21"/>
  <c r="S26" i="21"/>
  <c r="T42" i="21"/>
  <c r="T6" i="21"/>
  <c r="S78" i="21"/>
  <c r="AC21" i="21"/>
  <c r="AC22" i="21"/>
  <c r="T55" i="21"/>
  <c r="S19" i="21"/>
  <c r="R69" i="21"/>
  <c r="T52" i="21"/>
  <c r="AC46" i="21"/>
  <c r="T58" i="21"/>
  <c r="T47" i="21"/>
  <c r="AF46" i="21"/>
  <c r="S40" i="21"/>
  <c r="S18" i="21"/>
  <c r="AF64" i="21"/>
  <c r="R7" i="21"/>
  <c r="R51" i="21"/>
  <c r="AC48" i="21"/>
  <c r="T27" i="21"/>
  <c r="AF44" i="21"/>
  <c r="AF16" i="21"/>
  <c r="T63" i="21"/>
  <c r="AF47" i="21"/>
  <c r="AF59" i="21"/>
  <c r="AF65" i="21"/>
  <c r="AC37" i="21"/>
  <c r="R73" i="21"/>
  <c r="AF35" i="21"/>
  <c r="AC76" i="21"/>
  <c r="S67" i="21"/>
  <c r="T19" i="21"/>
  <c r="R60" i="21"/>
  <c r="AF70" i="21"/>
  <c r="S12" i="21"/>
  <c r="AF37" i="21"/>
  <c r="AC71" i="21"/>
  <c r="AF33" i="21"/>
  <c r="S75" i="21"/>
  <c r="AC73" i="21"/>
  <c r="AC25" i="21"/>
  <c r="S5" i="21"/>
  <c r="T54" i="21"/>
  <c r="R12" i="21"/>
  <c r="S57" i="21"/>
  <c r="AF42" i="21"/>
  <c r="T32" i="21"/>
  <c r="T77" i="21"/>
  <c r="T36" i="21"/>
  <c r="AF73" i="21"/>
  <c r="S22" i="21"/>
  <c r="S25" i="21"/>
  <c r="R19" i="21"/>
  <c r="T29" i="21"/>
  <c r="S70" i="21"/>
  <c r="AF54" i="21"/>
  <c r="AF18" i="21"/>
  <c r="R4" i="21"/>
  <c r="AF57" i="21"/>
  <c r="AC12" i="21"/>
  <c r="AF51" i="21"/>
  <c r="AF52" i="21"/>
  <c r="S55" i="21"/>
  <c r="AC60" i="21"/>
  <c r="AF10" i="21"/>
  <c r="AC72" i="21"/>
  <c r="R17" i="21"/>
  <c r="AF36" i="21"/>
  <c r="AC75" i="21"/>
  <c r="T22" i="21"/>
  <c r="R20" i="21"/>
  <c r="AF12" i="21"/>
  <c r="R25" i="21"/>
  <c r="R14" i="21"/>
  <c r="T60" i="21"/>
  <c r="AF23" i="21"/>
  <c r="T68" i="21"/>
  <c r="T48" i="21"/>
  <c r="T57" i="21"/>
  <c r="AF8" i="21"/>
  <c r="T67" i="21"/>
  <c r="R16" i="21"/>
  <c r="S80" i="21"/>
  <c r="AF25" i="21"/>
  <c r="AC30" i="21"/>
  <c r="S74" i="21"/>
  <c r="S49" i="21"/>
  <c r="AC52" i="21"/>
  <c r="AF39" i="21"/>
  <c r="R48" i="21"/>
  <c r="AC43" i="21"/>
  <c r="AC66" i="21"/>
  <c r="S39" i="21"/>
  <c r="AF31" i="21"/>
  <c r="AF66" i="21"/>
  <c r="AC51" i="21"/>
  <c r="AC63" i="21"/>
  <c r="T11" i="21"/>
  <c r="T41" i="21"/>
  <c r="AF79" i="21"/>
  <c r="AC41" i="21"/>
  <c r="AF43" i="21"/>
  <c r="T20" i="21"/>
  <c r="S66" i="21"/>
  <c r="R6" i="21"/>
  <c r="T9" i="21"/>
  <c r="R43" i="21"/>
  <c r="AF9" i="21"/>
  <c r="R21" i="21"/>
  <c r="T53" i="21"/>
  <c r="AF17" i="21"/>
  <c r="S20" i="21"/>
  <c r="AF15" i="21"/>
  <c r="S56" i="21"/>
  <c r="S21" i="21"/>
  <c r="T7" i="21"/>
  <c r="R32" i="21"/>
  <c r="AF13" i="21"/>
  <c r="AC45" i="21"/>
  <c r="R64" i="21"/>
  <c r="AC64" i="21"/>
  <c r="S72" i="21"/>
  <c r="T74" i="21"/>
  <c r="AF55" i="21"/>
  <c r="T14" i="21"/>
  <c r="AC38" i="21"/>
  <c r="T75" i="21"/>
  <c r="AC62" i="21"/>
  <c r="AC34" i="21"/>
  <c r="AF40" i="21"/>
  <c r="R26" i="21"/>
  <c r="T70" i="21"/>
  <c r="AC31" i="21"/>
  <c r="S13" i="21"/>
  <c r="AC27" i="21"/>
  <c r="AF62" i="21"/>
  <c r="AF53" i="21"/>
  <c r="R39" i="21"/>
  <c r="R72" i="21"/>
  <c r="T56" i="21"/>
  <c r="S7" i="21"/>
  <c r="S43" i="21"/>
  <c r="T62" i="21"/>
  <c r="S45" i="21"/>
  <c r="AF6" i="21"/>
  <c r="S42" i="21"/>
  <c r="AC14" i="21"/>
  <c r="R38" i="21"/>
  <c r="AF26" i="21"/>
  <c r="T33" i="21"/>
  <c r="S76" i="21"/>
  <c r="R5" i="21"/>
  <c r="T23" i="21"/>
  <c r="T17" i="21"/>
  <c r="R36" i="21"/>
  <c r="R56" i="21"/>
  <c r="AC29" i="21"/>
  <c r="S10" i="21"/>
  <c r="S52" i="21"/>
  <c r="S23" i="21"/>
  <c r="AC56" i="21"/>
  <c r="AC16" i="21"/>
  <c r="AC5" i="21"/>
  <c r="AC78" i="21"/>
  <c r="R53" i="21"/>
  <c r="S71" i="21"/>
  <c r="S69" i="21"/>
  <c r="AC53" i="21"/>
  <c r="AC17" i="21"/>
  <c r="S24" i="21"/>
  <c r="T73" i="21"/>
  <c r="R76" i="21"/>
  <c r="T21" i="21"/>
  <c r="AF30" i="21"/>
  <c r="S44" i="21"/>
  <c r="AF21" i="21"/>
  <c r="AF50" i="21"/>
  <c r="AC49" i="21"/>
  <c r="R61" i="21"/>
  <c r="AC20" i="21"/>
  <c r="T25" i="21"/>
  <c r="R34" i="21"/>
  <c r="S64" i="21"/>
  <c r="AF75" i="21"/>
  <c r="AC7" i="21"/>
  <c r="T65" i="21"/>
  <c r="T49" i="21"/>
  <c r="T26" i="21"/>
  <c r="AF22" i="21"/>
  <c r="AF72" i="21"/>
  <c r="S77" i="21"/>
  <c r="AF68" i="21"/>
  <c r="AC33" i="21"/>
  <c r="AF77" i="21"/>
  <c r="R79" i="21"/>
  <c r="S28" i="21"/>
  <c r="T38" i="21"/>
  <c r="S4" i="21"/>
  <c r="AF45" i="21"/>
  <c r="AF69" i="21"/>
  <c r="AF34" i="21"/>
  <c r="R27" i="21"/>
  <c r="S15" i="21"/>
  <c r="AC18" i="21"/>
  <c r="R80" i="21"/>
  <c r="R46" i="21"/>
  <c r="T28" i="21"/>
  <c r="S36" i="21"/>
  <c r="AF29" i="21"/>
  <c r="R67" i="21"/>
  <c r="R15" i="21"/>
  <c r="AF58" i="21"/>
  <c r="S46" i="21"/>
  <c r="AF67" i="21"/>
  <c r="S41" i="21"/>
  <c r="T34" i="21"/>
  <c r="AC58" i="21"/>
  <c r="T16" i="21"/>
  <c r="T71" i="21"/>
  <c r="S14" i="21"/>
  <c r="AC77" i="21"/>
  <c r="S62" i="21"/>
  <c r="T44" i="21"/>
  <c r="R18" i="21"/>
  <c r="AC67" i="21"/>
  <c r="R68" i="21"/>
  <c r="R54" i="21"/>
  <c r="T13" i="21"/>
  <c r="R65" i="21"/>
  <c r="S38" i="21"/>
  <c r="AC9" i="21"/>
  <c r="AC40" i="21"/>
  <c r="R8" i="21"/>
  <c r="AF78" i="21"/>
  <c r="AF41" i="21"/>
  <c r="R47" i="21"/>
  <c r="R59" i="21"/>
  <c r="AC68" i="21"/>
  <c r="R29" i="21"/>
  <c r="AC28" i="21"/>
  <c r="AC59" i="21"/>
  <c r="AF5" i="21"/>
  <c r="AF14" i="21"/>
  <c r="S35" i="21"/>
  <c r="AE51" i="21" l="1"/>
  <c r="AE65" i="21"/>
  <c r="AE63" i="21"/>
  <c r="AE17" i="21"/>
  <c r="AE35" i="21"/>
  <c r="AE4" i="21"/>
  <c r="AE22" i="21"/>
  <c r="AE79" i="21"/>
  <c r="AE6" i="21"/>
  <c r="AE77" i="21"/>
  <c r="AE60" i="21"/>
  <c r="AE46" i="21"/>
  <c r="AE69" i="21"/>
  <c r="AE40" i="21"/>
  <c r="AE28" i="21"/>
  <c r="AE72" i="21"/>
  <c r="AE11" i="21"/>
  <c r="AE48" i="21"/>
  <c r="AE27" i="21"/>
  <c r="AE24" i="21"/>
  <c r="AE23" i="21"/>
  <c r="AE71" i="21"/>
  <c r="AE78" i="21"/>
  <c r="AE32" i="21"/>
  <c r="AE76" i="21"/>
  <c r="AE59" i="21"/>
  <c r="AE55" i="21"/>
  <c r="AE10" i="21"/>
  <c r="AE52" i="21"/>
  <c r="AE25" i="21"/>
  <c r="AE68" i="21"/>
  <c r="AE37" i="21"/>
  <c r="AE62" i="21"/>
  <c r="AE74" i="21"/>
  <c r="AE57" i="21"/>
  <c r="AE19" i="21"/>
  <c r="AE8" i="21"/>
  <c r="AE64" i="21"/>
  <c r="AE43" i="21"/>
  <c r="AE26" i="21"/>
  <c r="AE56" i="21"/>
  <c r="AE50" i="21"/>
  <c r="AE36" i="21"/>
  <c r="AE14" i="21"/>
  <c r="AE9" i="21"/>
  <c r="AE39" i="21"/>
  <c r="AE18" i="21"/>
  <c r="AE49" i="21"/>
  <c r="AE54" i="21"/>
  <c r="AE67" i="21"/>
  <c r="AE61" i="21"/>
  <c r="AE75" i="21"/>
  <c r="AE53" i="21"/>
  <c r="AE33" i="21"/>
  <c r="AE29" i="21"/>
  <c r="AE73" i="21"/>
  <c r="AE20" i="21"/>
  <c r="AE42" i="21"/>
  <c r="AE47" i="21"/>
  <c r="AE13" i="21"/>
  <c r="AE34" i="21"/>
  <c r="AE7" i="21"/>
  <c r="AE16" i="21"/>
  <c r="AE12" i="21"/>
  <c r="AE70" i="21"/>
  <c r="AE58" i="21"/>
  <c r="AE80" i="21"/>
  <c r="AE38" i="21"/>
  <c r="AE45" i="21"/>
  <c r="AE15" i="21"/>
  <c r="AE41" i="21"/>
  <c r="AE30" i="21"/>
  <c r="AE5" i="21"/>
  <c r="AE66" i="21"/>
  <c r="AE21" i="21"/>
  <c r="AE44" i="21"/>
  <c r="AE31" i="21"/>
  <c r="Z74" i="21"/>
  <c r="AB74" i="21" s="1"/>
  <c r="Z75" i="21"/>
  <c r="AB75" i="21" s="1"/>
  <c r="Z72" i="21"/>
  <c r="AB72" i="21" s="1"/>
  <c r="Z73" i="21"/>
  <c r="AB73" i="21" s="1"/>
  <c r="L13" i="21"/>
  <c r="O13" i="21" s="1"/>
  <c r="O33" i="21"/>
  <c r="O23" i="21"/>
  <c r="O27" i="21"/>
  <c r="O31" i="21"/>
  <c r="L19" i="21"/>
  <c r="O19" i="21" s="1"/>
  <c r="O39" i="21"/>
  <c r="O35" i="21"/>
  <c r="O37" i="21"/>
  <c r="L21" i="21"/>
  <c r="O21" i="21" s="1"/>
  <c r="L16" i="21"/>
  <c r="O16" i="21" s="1"/>
  <c r="O32" i="21"/>
  <c r="O36" i="21"/>
  <c r="O40" i="21"/>
  <c r="L14" i="21"/>
  <c r="O14" i="21" s="1"/>
  <c r="L22" i="21"/>
  <c r="O22" i="21" s="1"/>
  <c r="O34" i="21"/>
  <c r="O38" i="21"/>
  <c r="L10" i="21"/>
  <c r="O10" i="21" s="1"/>
  <c r="L7" i="21"/>
  <c r="O7" i="21" s="1"/>
  <c r="O28" i="21"/>
  <c r="L11" i="21"/>
  <c r="O11" i="21" s="1"/>
  <c r="L5" i="21"/>
  <c r="O5" i="21" s="1"/>
  <c r="L18" i="21"/>
  <c r="O18" i="21" s="1"/>
  <c r="O26" i="21"/>
  <c r="O30" i="21"/>
  <c r="L12" i="21"/>
  <c r="O12" i="21" s="1"/>
  <c r="L17" i="21"/>
  <c r="O17" i="21" s="1"/>
  <c r="O29" i="21"/>
  <c r="O25" i="21"/>
  <c r="O24" i="21"/>
  <c r="L20" i="21"/>
  <c r="O20" i="21" s="1"/>
  <c r="L15" i="21"/>
  <c r="O15" i="21" s="1"/>
  <c r="L8" i="21"/>
  <c r="O8" i="21" s="1"/>
  <c r="L9" i="21"/>
  <c r="O9" i="21" s="1"/>
  <c r="L4" i="21"/>
  <c r="O4" i="21" s="1"/>
  <c r="L6" i="21"/>
  <c r="Z54" i="21" l="1"/>
  <c r="AB54" i="21" s="1"/>
  <c r="Z67" i="21"/>
  <c r="AB67" i="21" s="1"/>
  <c r="Z52" i="21"/>
  <c r="AB52" i="21" s="1"/>
  <c r="Z5" i="21"/>
  <c r="AB5" i="21" s="1"/>
  <c r="Z39" i="21"/>
  <c r="AB39" i="21" s="1"/>
  <c r="Z56" i="21"/>
  <c r="AB56" i="21" s="1"/>
  <c r="Z49" i="21"/>
  <c r="AB49" i="21" s="1"/>
  <c r="Z78" i="21"/>
  <c r="AB78" i="21" s="1"/>
  <c r="Z31" i="21"/>
  <c r="AB31" i="21" s="1"/>
  <c r="Z66" i="21"/>
  <c r="AB66" i="21" s="1"/>
  <c r="Z60" i="21"/>
  <c r="AB60" i="21" s="1"/>
  <c r="Z48" i="21"/>
  <c r="AB48" i="21" s="1"/>
  <c r="Z79" i="21"/>
  <c r="AB79" i="21" s="1"/>
  <c r="Z76" i="21"/>
  <c r="AB76" i="21" s="1"/>
  <c r="Z8" i="21"/>
  <c r="AB8" i="21" s="1"/>
  <c r="Z7" i="21"/>
  <c r="AB7" i="21" s="1"/>
  <c r="Z80" i="21"/>
  <c r="AB80" i="21" s="1"/>
  <c r="Z58" i="21"/>
  <c r="AB58" i="21" s="1"/>
  <c r="Z22" i="21"/>
  <c r="AB22" i="21" s="1"/>
  <c r="Z15" i="21"/>
  <c r="AB15" i="21" s="1"/>
  <c r="Z17" i="21"/>
  <c r="AB17" i="21" s="1"/>
  <c r="Z64" i="21"/>
  <c r="AB64" i="21" s="1"/>
  <c r="Z53" i="21"/>
  <c r="AB53" i="21" s="1"/>
  <c r="Z57" i="21"/>
  <c r="AB57" i="21" s="1"/>
  <c r="Z55" i="21"/>
  <c r="AB55" i="21" s="1"/>
  <c r="Z44" i="21"/>
  <c r="AB44" i="21" s="1"/>
  <c r="Z62" i="21"/>
  <c r="AB62" i="21" s="1"/>
  <c r="Z16" i="21"/>
  <c r="AB16" i="21" s="1"/>
  <c r="Z68" i="21"/>
  <c r="AB68" i="21" s="1"/>
  <c r="Z11" i="21"/>
  <c r="AB11" i="21" s="1"/>
  <c r="Z41" i="21"/>
  <c r="AB41" i="21" s="1"/>
  <c r="Z30" i="21"/>
  <c r="AB30" i="21" s="1"/>
  <c r="Z4" i="21"/>
  <c r="AB4" i="21" s="1"/>
  <c r="Z65" i="21"/>
  <c r="AB65" i="21" s="1"/>
  <c r="Z71" i="21"/>
  <c r="AB71" i="21" s="1"/>
  <c r="Z9" i="21"/>
  <c r="AB9" i="21" s="1"/>
  <c r="Z28" i="21"/>
  <c r="AB28" i="21" s="1"/>
  <c r="Z12" i="21"/>
  <c r="AB12" i="21" s="1"/>
  <c r="Z35" i="21"/>
  <c r="AB35" i="21" s="1"/>
  <c r="Z24" i="21"/>
  <c r="AB24" i="21" s="1"/>
  <c r="Z25" i="21"/>
  <c r="AB25" i="21" s="1"/>
  <c r="Z50" i="21"/>
  <c r="AB50" i="21" s="1"/>
  <c r="Z34" i="21"/>
  <c r="AB34" i="21" s="1"/>
  <c r="Z61" i="21"/>
  <c r="AB61" i="21" s="1"/>
  <c r="Z77" i="21"/>
  <c r="AB77" i="21" s="1"/>
  <c r="Z33" i="21"/>
  <c r="AB33" i="21" s="1"/>
  <c r="Z29" i="21"/>
  <c r="AB29" i="21" s="1"/>
  <c r="Z20" i="21"/>
  <c r="AB20" i="21" s="1"/>
  <c r="Z23" i="21"/>
  <c r="AB23" i="21" s="1"/>
  <c r="Z38" i="21"/>
  <c r="AB38" i="21" s="1"/>
  <c r="Z27" i="21"/>
  <c r="AB27" i="21" s="1"/>
  <c r="Z10" i="21"/>
  <c r="AB10" i="21" s="1"/>
  <c r="Z42" i="21"/>
  <c r="AB42" i="21" s="1"/>
  <c r="Z6" i="21"/>
  <c r="AB6" i="21" s="1"/>
  <c r="Z18" i="21"/>
  <c r="AB18" i="21" s="1"/>
  <c r="Z32" i="21"/>
  <c r="AB32" i="21" s="1"/>
  <c r="Z21" i="21"/>
  <c r="AB21" i="21" s="1"/>
  <c r="Z69" i="21"/>
  <c r="AB69" i="21" s="1"/>
  <c r="Z37" i="21"/>
  <c r="AB37" i="21" s="1"/>
  <c r="Z19" i="21"/>
  <c r="AB19" i="21" s="1"/>
  <c r="Z14" i="21"/>
  <c r="AB14" i="21" s="1"/>
  <c r="Z51" i="21"/>
  <c r="AB51" i="21" s="1"/>
  <c r="Z47" i="21"/>
  <c r="AB47" i="21" s="1"/>
  <c r="Z46" i="21"/>
  <c r="AB46" i="21" s="1"/>
  <c r="Z43" i="21"/>
  <c r="AB43" i="21" s="1"/>
  <c r="Z13" i="21"/>
  <c r="AB13" i="21" s="1"/>
  <c r="Z45" i="21"/>
  <c r="AB45" i="21" s="1"/>
  <c r="Z36" i="21"/>
  <c r="AB36" i="21" s="1"/>
  <c r="Z26" i="21"/>
  <c r="AB26" i="21" s="1"/>
  <c r="Z40" i="21"/>
  <c r="AB40" i="21" s="1"/>
  <c r="Z70" i="21"/>
  <c r="AB70" i="21" s="1"/>
  <c r="Z63" i="21"/>
  <c r="AB63" i="21" s="1"/>
  <c r="Z59" i="21"/>
  <c r="AB59" i="21" s="1"/>
  <c r="O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tc={7369EB62-C86F-4265-A5FE-5862CB127442}</author>
  </authors>
  <commentList>
    <comment ref="F5" authorId="0" shapeId="0" xr:uid="{7369EB62-C86F-4265-A5FE-5862CB127442}">
      <text>
        <t>[Threaded comment]
Your version of Excel allows you to read this threaded comment; however, any edits to it will get removed if the file is opened in a newer version of Excel. Learn more: https://go.microsoft.com/fwlink/?linkid=870924
Comment:
    These related outputs have been estimated and due to the change in milestones don't exactly fit anymore.  I have placed them as best I can but may need reviewing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tc={EB5C14C2-58E4-4C37-BAEA-7117C87B6AE5}</author>
    <author>tc={A7767B8D-1A26-4C8D-B654-F0F5F366640A}</author>
    <author>tc={1811A7CC-332E-4E02-B3FF-2318D9D045BF}</author>
  </authors>
  <commentList>
    <comment ref="M4" authorId="0" shapeId="0" xr:uid="{EB5C14C2-58E4-4C37-BAEA-7117C87B6AE5}">
      <text>
        <t>[Threaded comment]
Your version of Excel allows you to read this threaded comment; however, any edits to it will get removed if the file is opened in a newer version of Excel. Learn more: https://go.microsoft.com/fwlink/?linkid=870924
Comment:
    May need to speak to Morven about these stats</t>
      </text>
    </comment>
    <comment ref="N6" authorId="1" shapeId="0" xr:uid="{A7767B8D-1A26-4C8D-B654-F0F5F366640A}">
      <text>
        <t>[Threaded comment]
Your version of Excel allows you to read this threaded comment; however, any edits to it will get removed if the file is opened in a newer version of Excel. Learn more: https://go.microsoft.com/fwlink/?linkid=870924
Comment:
    Possibly need to pick one of these to represent this area under</t>
      </text>
    </comment>
    <comment ref="I7" authorId="2" shapeId="0" xr:uid="{1811A7CC-332E-4E02-B3FF-2318D9D045BF}">
      <text>
        <t>[Threaded comment]
Your version of Excel allows you to read this threaded comment; however, any edits to it will get removed if the file is opened in a newer version of Excel. Learn more: https://go.microsoft.com/fwlink/?linkid=870924
Comment:
    These two are new and haven't yet had means of verification added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tc={21E36CFB-4F90-4CEE-BFB3-67FD8E0039BC}</author>
    <author>tc={E9443FB6-5B3F-41C8-9031-D08D20DAD9AA}</author>
    <author>tc={02C0B8B6-28F3-43F9-8A0C-59AC523345A4}</author>
  </authors>
  <commentList>
    <comment ref="E4" authorId="0" shapeId="0" xr:uid="{21E36CFB-4F90-4CEE-BFB3-67FD8E0039BC}">
      <text>
        <t>[Threaded comment]
Your version of Excel allows you to read this threaded comment; however, any edits to it will get removed if the file is opened in a newer version of Excel. Learn more: https://go.microsoft.com/fwlink/?linkid=870924
Comment:
    Adapted in July 2022 in call between SF and AW
Reply:
    was 2.1 Socioeconomic research completed by MSc student/s [number of]  on [number of] fishermen from the identified low-impact fleet &amp; other key stakeholders   NA - Progress</t>
      </text>
    </comment>
    <comment ref="R5" authorId="1" shapeId="0" xr:uid="{E9443FB6-5B3F-41C8-9031-D08D20DAD9AA}">
      <text>
        <t>[Threaded comment]
Your version of Excel allows you to read this threaded comment; however, any edits to it will get removed if the file is opened in a newer version of Excel. Learn more: https://go.microsoft.com/fwlink/?linkid=870924
Comment:
    @Sam Fanshawe do you know the months for these workshops?</t>
      </text>
    </comment>
    <comment ref="V5" authorId="2" shapeId="0" xr:uid="{02C0B8B6-28F3-43F9-8A0C-59AC523345A4}">
      <text>
        <t>[Threaded comment]
Your version of Excel allows you to read this threaded comment; however, any edits to it will get removed if the file is opened in a newer version of Excel. Learn more: https://go.microsoft.com/fwlink/?linkid=870924
Comment:
    @Sam Fanshawe - this impact indicator is 'number of stakeholders regularly engaging in workshops' - do you know if we are able to get that info for this?
Reply:
    5 fishermen, 2 Councillors and 3 Council staff</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tc={8BC44C94-ED7A-41BF-899A-9DB9E1A594E3}</author>
    <author>tc={5EC7B849-978A-45BA-B174-950E8C594604}</author>
    <author>tc={C46C63EB-042C-494B-8BF5-BA6104548ED5}</author>
    <author>tc={C189786E-21B2-4F1A-A395-8D1695539DCB}</author>
  </authors>
  <commentList>
    <comment ref="E4" authorId="0" shapeId="0" xr:uid="{8BC44C94-ED7A-41BF-899A-9DB9E1A594E3}">
      <text>
        <t>[Threaded comment]
Your version of Excel allows you to read this threaded comment; however, any edits to it will get removed if the file is opened in a newer version of Excel. Learn more: https://go.microsoft.com/fwlink/?linkid=870924
Comment:
    Sam - I can see two potential output intidcator 3.1s, this one, and the one in our email thread which was 'Number of recommendations made to Defra', do you know which one is correct/most relevant for the project (or is it both?)</t>
      </text>
    </comment>
    <comment ref="R4" authorId="1" shapeId="0" xr:uid="{5EC7B849-978A-45BA-B174-950E8C594604}">
      <text>
        <t>[Threaded comment]
Your version of Excel allows you to read this threaded comment; however, any edits to it will get removed if the file is opened in a newer version of Excel. Learn more: https://go.microsoft.com/fwlink/?linkid=870924
Comment:
    @Sam Fanshawe do you know what month this was formed in?  I think 2021 but may be wrong</t>
      </text>
    </comment>
    <comment ref="V4" authorId="2" shapeId="0" xr:uid="{C46C63EB-042C-494B-8BF5-BA6104548ED5}">
      <text>
        <t>[Threaded comment]
Your version of Excel allows you to read this threaded comment; however, any edits to it will get removed if the file is opened in a newer version of Excel. Learn more: https://go.microsoft.com/fwlink/?linkid=870924
Comment:
    @Sam Fanshawe as this indicator is 'number of industry partners' I have changed this to zero</t>
      </text>
    </comment>
    <comment ref="E7" authorId="3" shapeId="0" xr:uid="{C189786E-21B2-4F1A-A395-8D1695539DCB}">
      <text>
        <t>[Threaded comment]
Your version of Excel allows you to read this threaded comment; however, any edits to it will get removed if the file is opened in a newer version of Excel. Learn more: https://go.microsoft.com/fwlink/?linkid=870924
Comment:
    Sam - maybe check that these activities match the new output, as I have a feeling this is outdated</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tc={4BA1752B-2A92-406A-A119-0E308D1460C5}</author>
    <author>tc={B24067BC-DF12-4677-BF0E-020B5A1C57D1}</author>
  </authors>
  <commentList>
    <comment ref="C4" authorId="0" shapeId="0" xr:uid="{4BA1752B-2A92-406A-A119-0E308D1460C5}">
      <text>
        <t>[Threaded comment]
Your version of Excel allows you to read this threaded comment; however, any edits to it will get removed if the file is opened in a newer version of Excel. Learn more: https://go.microsoft.com/fwlink/?linkid=870924
Comment:
    Sam - this wording has been updated based on our conversation in the meeting, please check this is correct</t>
      </text>
    </comment>
    <comment ref="E9" authorId="1" shapeId="0" xr:uid="{B24067BC-DF12-4677-BF0E-020B5A1C57D1}">
      <text>
        <t>[Threaded comment]
Your version of Excel allows you to read this threaded comment; however, any edits to it will get removed if the file is opened in a newer version of Excel. Learn more: https://go.microsoft.com/fwlink/?linkid=870924
Comment:
    Sam - please check activities are still relevant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tc={5D7C2099-00E6-4E7E-B9C1-EC835CF8364D}</author>
  </authors>
  <commentList>
    <comment ref="N4" authorId="0" shapeId="0" xr:uid="{5D7C2099-00E6-4E7E-B9C1-EC835CF8364D}">
      <text>
        <t>[Threaded comment]
Your version of Excel allows you to read this threaded comment; however, any edits to it will get removed if the file is opened in a newer version of Excel. Learn more: https://go.microsoft.com/fwlink/?linkid=870924
Comment:
    Taken from Y1 barclays report so might not be right output</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tc={ED1A6E27-CD55-4BDC-BC80-AB0D3EEE0B60}</author>
    <author>tc={8144B2D1-5869-4BA7-B17A-90199EDCC006}</author>
  </authors>
  <commentList>
    <comment ref="H4" authorId="0" shapeId="0" xr:uid="{ED1A6E27-CD55-4BDC-BC80-AB0D3EEE0B60}">
      <text>
        <t>[Threaded comment]
Your version of Excel allows you to read this threaded comment; however, any edits to it will get removed if the file is opened in a newer version of Excel. Learn more: https://go.microsoft.com/fwlink/?linkid=870924
Comment:
    Was 2.4.1, but should be 3.4.1</t>
      </text>
    </comment>
    <comment ref="R4" authorId="1" shapeId="0" xr:uid="{8144B2D1-5869-4BA7-B17A-90199EDCC006}">
      <text>
        <t>[Threaded comment]
Your version of Excel allows you to read this threaded comment; however, any edits to it will get removed if the file is opened in a newer version of Excel. Learn more: https://go.microsoft.com/fwlink/?linkid=870924
Comment:
    @Sam Fanshawe do you know what months this one and the one in Y3 were done in?</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tc={B565E7C8-DA2F-4721-BB79-0417DD3126A8}</author>
    <author>tc={5D418B9D-519A-40B6-A8C5-368C151C0305}</author>
    <author>tc={7C923948-6B2D-482F-8403-AA1D76DFC53D}</author>
  </authors>
  <commentList>
    <comment ref="O4" authorId="0" shapeId="0" xr:uid="{B565E7C8-DA2F-4721-BB79-0417DD3126A8}">
      <text>
        <t>[Threaded comment]
Your version of Excel allows you to read this threaded comment; however, any edits to it will get removed if the file is opened in a newer version of Excel. Learn more: https://go.microsoft.com/fwlink/?linkid=870924
Comment:
    @Sam Fanshawe - sorry to be a pain, could you include the months for all these items.  I can see there are a couple with months already so only for those ones that don't have a month included</t>
      </text>
    </comment>
    <comment ref="S15" authorId="1" shapeId="0" xr:uid="{5D418B9D-519A-40B6-A8C5-368C151C0305}">
      <text>
        <t>[Threaded comment]
Your version of Excel allows you to read this threaded comment; however, any edits to it will get removed if the file is opened in a newer version of Excel. Learn more: https://go.microsoft.com/fwlink/?linkid=870924
Comment:
    As this isn't an outreach activity I have put to zero.  We typically count reports that look at new scientific evidence to back up calls for more protection/restoration but if it's summarising a workshop we wouldn’t count this</t>
      </text>
    </comment>
    <comment ref="S16" authorId="2" shapeId="0" xr:uid="{7C923948-6B2D-482F-8403-AA1D76DFC53D}">
      <text>
        <t>[Threaded comment]
Your version of Excel allows you to read this threaded comment; however, any edits to it will get removed if the file is opened in a newer version of Excel. Learn more: https://go.microsoft.com/fwlink/?linkid=870924
Comment:
    @Sam Fanshawe would it be possible to include the month of this workshop please?</t>
      </text>
    </comment>
  </commentList>
</comments>
</file>

<file path=xl/sharedStrings.xml><?xml version="1.0" encoding="utf-8"?>
<sst xmlns="http://schemas.openxmlformats.org/spreadsheetml/2006/main" count="707" uniqueCount="365">
  <si>
    <r>
      <t xml:space="preserve">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t>
    </r>
    <r>
      <rPr>
        <b/>
        <sz val="11"/>
        <color theme="1"/>
        <rFont val="Calibri"/>
        <family val="2"/>
        <scheme val="minor"/>
      </rPr>
      <t>(1)</t>
    </r>
    <r>
      <rPr>
        <sz val="11"/>
        <color theme="1"/>
        <rFont val="Calibri"/>
        <family val="2"/>
        <scheme val="minor"/>
      </rPr>
      <t xml:space="preserve">, look at the logframe instructions </t>
    </r>
    <r>
      <rPr>
        <b/>
        <sz val="11"/>
        <color theme="1"/>
        <rFont val="Calibri"/>
        <family val="2"/>
        <scheme val="minor"/>
      </rPr>
      <t>(2)</t>
    </r>
    <r>
      <rPr>
        <sz val="11"/>
        <color theme="1"/>
        <rFont val="Calibri"/>
        <family val="2"/>
        <scheme val="minor"/>
      </rPr>
      <t xml:space="preserve"> and see the example logframe </t>
    </r>
    <r>
      <rPr>
        <b/>
        <sz val="11"/>
        <color theme="1"/>
        <rFont val="Calibri"/>
        <family val="2"/>
        <scheme val="minor"/>
      </rPr>
      <t>(3)</t>
    </r>
    <r>
      <rPr>
        <sz val="11"/>
        <color theme="1"/>
        <rFont val="Calibri"/>
        <family val="2"/>
        <scheme val="minor"/>
      </rPr>
      <t xml:space="preserve">.
To see all the Impact Indicators listed in a word doc, please see the Imapact Indicator list </t>
    </r>
    <r>
      <rPr>
        <b/>
        <sz val="11"/>
        <color theme="1"/>
        <rFont val="Calibri"/>
        <family val="2"/>
        <scheme val="minor"/>
      </rPr>
      <t>(4)</t>
    </r>
    <r>
      <rPr>
        <sz val="11"/>
        <color theme="1"/>
        <rFont val="Calibri"/>
        <family val="2"/>
        <scheme val="minor"/>
      </rPr>
      <t>.</t>
    </r>
  </si>
  <si>
    <t>M&amp;E Guide</t>
  </si>
  <si>
    <t>Logframe Instructions and Examples</t>
  </si>
  <si>
    <t>Example logframe</t>
  </si>
  <si>
    <t>Impact Indicator List</t>
  </si>
  <si>
    <t>Month</t>
  </si>
  <si>
    <t>Activities</t>
  </si>
  <si>
    <t>Comments/links</t>
  </si>
  <si>
    <t>Kelp Summit</t>
  </si>
  <si>
    <t>Sussex Seas evening of film - 45 attendees</t>
  </si>
  <si>
    <t>Year 2 BRUV surveys</t>
  </si>
  <si>
    <t>Year 2 Crustacean potting surveys</t>
  </si>
  <si>
    <t>SKRP Terms of Reference finalised</t>
  </si>
  <si>
    <t>SKRP Progress and Impact report published and new website</t>
  </si>
  <si>
    <t>Sussex sediment workshop</t>
  </si>
  <si>
    <t>Sussex sediment workshop report published</t>
  </si>
  <si>
    <t>Year 3 BRUV surveys</t>
  </si>
  <si>
    <t>Year 3 Crustacean potting surveys</t>
  </si>
  <si>
    <t>Barriers and Optimum Conditions for Kelp Recovery report published</t>
  </si>
  <si>
    <t>Year 3 BRUV survey report published</t>
  </si>
  <si>
    <t>Year 3 Crustacean potting survey report published</t>
  </si>
  <si>
    <t>3rd anniversary of Byelaw</t>
  </si>
  <si>
    <t>Impact</t>
  </si>
  <si>
    <t>Sussex kelp forests and associated marine life fully recover from the impact of mobile gear fishing and are sustainably managed by local stakeholders and authorities</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</si>
  <si>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</si>
  <si>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</si>
  <si>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</si>
  <si>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</si>
  <si>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</si>
  <si>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</si>
  <si>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</si>
  <si>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</si>
  <si>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</si>
  <si>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</si>
  <si>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</si>
  <si>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</si>
  <si>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300km2 of Sussex kelp forest is protected from mobile fishing; initial signs of recovery are recorded; a model for local management is established and recommendations for sustainable management are adopted by IFCA.</t>
  </si>
  <si>
    <t>OC.0.1</t>
  </si>
  <si>
    <t>Defra passes bylaw that protects 300km2 of the Sussex coastline from trawling [policy influenced; area designated]</t>
  </si>
  <si>
    <t>1.1.3, 3.1.3, 3.4.3, 4.2.1</t>
  </si>
  <si>
    <t>1.1, 3.1, 3.4, 4.2</t>
  </si>
  <si>
    <t xml:space="preserve">Bylaw passed </t>
  </si>
  <si>
    <t>Government is willing to support long-term fisheries change and conservation interventions  through policy and regulation
Climate change, natural disasters etc. do not impact fieldwork and kelp recovery is ecologically viable. Assumption that biodiversity benefits/recovery will be clearly identified through research 
Local communities, businesses and other key stakeholders support these changes and can contribute to management of the area.
Compiled ecological and socioeconomic evidence is convincing enough to  trigger a change in fisheries management.</t>
  </si>
  <si>
    <t>OC.0.2</t>
  </si>
  <si>
    <t>Ecological survey database and report produced, documenting recovery of kelp forest and marine life [number of reports and databases produces that provide recovery statistics, baseline ecological information etc.]</t>
  </si>
  <si>
    <t>3.4.1</t>
  </si>
  <si>
    <t>Biodiversity data and report [days/area surveyed; participants… quality of monitoring]</t>
  </si>
  <si>
    <t>OC.0.3</t>
  </si>
  <si>
    <t>Stakeholder Committee are engaged and actively contributing to the management of the area. [number of individuals actively engaged in effective management of the area]</t>
  </si>
  <si>
    <t>2, 3, 5</t>
  </si>
  <si>
    <t>3.2.2, 3.4.1, 4.1.2, 4.2.1, 4.2.2, 4.3.1</t>
  </si>
  <si>
    <t>3.2, 3.4, 4.1, 4.2, 4.3</t>
  </si>
  <si>
    <t>Number of committee members actively engaged etc.. (meeting minutes)</t>
  </si>
  <si>
    <t>OC.0.4</t>
  </si>
  <si>
    <t xml:space="preserve">IFCA adopts key fisheries management and conservation recommendations based on evidence from stakeholder engagement and socioeconomic research [amount of evidence produced for policy change] [number of regulation/policies changed and enforced].  </t>
  </si>
  <si>
    <t>3.2.2, 3.3.2, 4.2.2</t>
  </si>
  <si>
    <t>3.2, 3.3, 4.2</t>
  </si>
  <si>
    <t>Number of recommendations adopted...</t>
  </si>
  <si>
    <t>Outputs</t>
  </si>
  <si>
    <t>Tracking/Reporting</t>
  </si>
  <si>
    <t>No. of Indicators</t>
  </si>
  <si>
    <t>Output code</t>
  </si>
  <si>
    <t>Indicator code</t>
  </si>
  <si>
    <t>Indicator value</t>
  </si>
  <si>
    <t>Unit</t>
  </si>
  <si>
    <t>Impact Indicator</t>
  </si>
  <si>
    <t>Assumptions</t>
  </si>
  <si>
    <t>Progress Planned in Y1 (July 2020–June 2021)</t>
  </si>
  <si>
    <t>Progress achieved in Y1 (July 2020–June 2021)</t>
  </si>
  <si>
    <t>Progress planned in Y2 (July 2021–June 2022)</t>
  </si>
  <si>
    <t>Progress achieved in Y2 (July 2021–June 2022)</t>
  </si>
  <si>
    <t>Progress planned in Y3 (July 2022–Project end)</t>
  </si>
  <si>
    <t>Progress achieved in Y3 (July 2022–Project end)</t>
  </si>
  <si>
    <t>Progress achieved 2022 (for Appin to do)</t>
  </si>
  <si>
    <t>Value</t>
  </si>
  <si>
    <t>Output 1</t>
  </si>
  <si>
    <t>O.1</t>
  </si>
  <si>
    <t>The bylaw is confirmed by the Minister of State for Environment, Food and Rural Affairs and over 300km2 is protected from trawling.</t>
  </si>
  <si>
    <t>O.1.1</t>
  </si>
  <si>
    <t>MPs and other stakeholders are engaged and support bylaw</t>
  </si>
  <si>
    <t>Stakeholders reached</t>
  </si>
  <si>
    <t>4.2.1</t>
  </si>
  <si>
    <t>Meeting minutes/correspondence</t>
  </si>
  <si>
    <t>Governmentis willing to designate an effective, enforced protected area at this specified scale.
General public will support the campaign and follow the call to action (petitions etc.)</t>
  </si>
  <si>
    <t>Please insert numbers and notes here</t>
  </si>
  <si>
    <t>Completed in Yr 1</t>
  </si>
  <si>
    <t>Completed in Y1</t>
  </si>
  <si>
    <t>O.1.2</t>
  </si>
  <si>
    <t>Social media campaign engages the general public and increases support for bylaw</t>
  </si>
  <si>
    <t>Social media campaign analytics</t>
  </si>
  <si>
    <t>O.1.3</t>
  </si>
  <si>
    <t>Bylaw confirmed/designated in writing [policy change resulting in increased protection/new designation]</t>
  </si>
  <si>
    <t>Policy changes</t>
  </si>
  <si>
    <t>3.4.3</t>
  </si>
  <si>
    <t>Bylaw policy announced/publicly avaiable and enforced</t>
  </si>
  <si>
    <t>O.1.4</t>
  </si>
  <si>
    <t>NEW - newly created/gazetted marine protected area (km2)</t>
  </si>
  <si>
    <t>km2 created</t>
  </si>
  <si>
    <t>1.1.3</t>
  </si>
  <si>
    <t>O.1.5</t>
  </si>
  <si>
    <t>NEW - Area of habitat across which mobile gear, harmful or illegal fishing practices have been banned</t>
  </si>
  <si>
    <t>km2 protected from harmful mobile gear</t>
  </si>
  <si>
    <t>3.1.3</t>
  </si>
  <si>
    <t>Activity Code</t>
  </si>
  <si>
    <t>Indicator Code</t>
  </si>
  <si>
    <t>Status</t>
  </si>
  <si>
    <t>Notes</t>
  </si>
  <si>
    <t>Output 1 Activities</t>
  </si>
  <si>
    <t>A.1</t>
  </si>
  <si>
    <t>A.1.1</t>
  </si>
  <si>
    <t>Provide evidence of the value of kelp, biodiversity and fisheries protection from mobile fishing gears to decision makers to assist in the confirmation of the bylaw from the Secretary of State for Environment, Food and Rural Affairs</t>
  </si>
  <si>
    <t>Complete</t>
  </si>
  <si>
    <t>A.1.2</t>
  </si>
  <si>
    <t>Use of online conferences including BLUE’s Rewilding the Sea to discuss the bylaw and pioneering potential of the project.</t>
  </si>
  <si>
    <t>A.1.3</t>
  </si>
  <si>
    <t>Use momentum from the Help our Kelp campaign to continue raising awareness of the bylaw with members of the public. This will use social media assets and provide guidance for people contacting MPs.</t>
  </si>
  <si>
    <t>A.1.4</t>
  </si>
  <si>
    <t>Ongoing communication with MMO and Defra teams regarding the bylaw as it progresses through the system.</t>
  </si>
  <si>
    <t>A.1.5</t>
  </si>
  <si>
    <t>Ongoing engagement with MPs and stakeholders to encourage support and letters to Secretary of State.</t>
  </si>
  <si>
    <t>A.1.6</t>
  </si>
  <si>
    <t>"1"</t>
  </si>
  <si>
    <t>Output 2</t>
  </si>
  <si>
    <t>O.2</t>
  </si>
  <si>
    <t>Scoping report produced by BLUE assessing the opportunities for low-impact fisheries model.</t>
  </si>
  <si>
    <t>O.2.1</t>
  </si>
  <si>
    <t>MSc / PhD students completing research on fishermen from low-impact fleet &amp; other key stakeholders</t>
  </si>
  <si>
    <t>Number of beneficiaries</t>
  </si>
  <si>
    <t>4.1.1</t>
  </si>
  <si>
    <t>Surveys and questionnaires completed with a significant sample size of stakeholders and fishermen</t>
  </si>
  <si>
    <t>MSc is able to connect with key stakeholders and fishermen.
Key stakeholders and fishermen are willing to participate in socioeconomic research and pressure mapping. 
Data is robust enough to provide a sound overview of opportunities for a low-impact fisheries model.</t>
  </si>
  <si>
    <t xml:space="preserve">Masters student did a survey of attitudes to the bylaw.  Completed in Y1.  </t>
  </si>
  <si>
    <t>Change from original proposal:
Started socio-economic research with Plymouth Uni PhD student.  Now in draft, due for completion in Y3.  Won’t be published because sample size too small.
20 survey respondents to PhD.
24 survey respondents to Masters.  Unlikely to have overlapped – approx. 5 overlap maximum estimated.</t>
  </si>
  <si>
    <t>UoP socio-economic survey and report completed (Dec 2022)</t>
  </si>
  <si>
    <t>O.2.2</t>
  </si>
  <si>
    <t>Collaborative workshops completed with fishermen    3.2.2</t>
  </si>
  <si>
    <t>Number of outreach activities</t>
  </si>
  <si>
    <t>4.2.2</t>
  </si>
  <si>
    <t>Workshops completed that provide a thorough overview of fishing pressure within the local area (i.e. sufficient amount of fishermen interviewed)</t>
  </si>
  <si>
    <t>Changed from original scope.  Not doing heatmaps.
Workshops held on support for low-impact fisheries.  1 with Worthing fishermens Association, 2 with Bognor Fishermens association</t>
  </si>
  <si>
    <t>Blue Marine hosted a visit to Lyme Bay from Sussex fishermen and Councillors (Oct 2022)</t>
  </si>
  <si>
    <t>O.2.3</t>
  </si>
  <si>
    <t>Scoping report [number of] produced that makes the case for a low-impact fisheries model + pieces of new evidence</t>
  </si>
  <si>
    <t>Pieces of evidence/number of reports etc</t>
  </si>
  <si>
    <t>Report produced</t>
  </si>
  <si>
    <t>Scoping study on landings data (this taken from Y1 overarching Barclays impact stats spreadsheet so this might not be the right output)</t>
  </si>
  <si>
    <t>Completion due for Y3</t>
  </si>
  <si>
    <t>Socio-economic report completed by University of Plymouth (19 fishermen interviewed) - does not make a strong enough case for the need for a low-impact fisheries model in Sussex</t>
  </si>
  <si>
    <t>Output 2 Activities</t>
  </si>
  <si>
    <t>A.2</t>
  </si>
  <si>
    <t>A.2.1</t>
  </si>
  <si>
    <t>Identification of low-impact fisheries operating within the area including port, gear type and target species.</t>
  </si>
  <si>
    <t>A.2.2</t>
  </si>
  <si>
    <t>MSc student (from Portsmouth University) conducts study to benchmark attitudes to the bylaw from the low-impact fleet and other stakeholders. The study will gather aspirations for a co-management working group, improved management, value add schemes and other initiatives.</t>
  </si>
  <si>
    <t>A.2.3</t>
  </si>
  <si>
    <t>Benchmarking surveys and assessments (Portsmouth University) using landings, income, wellbeing and other indicators, to measure the impact of the protected area and management measures will be carried out. This will include questionnaires with individual fishermen. This work will complement other socio-economic work that is planned and will be carried out by Help Our Kelp members for a wider stakeholder group (young people, recreational anglers, businesses, etc).</t>
  </si>
  <si>
    <t>A.2.4</t>
  </si>
  <si>
    <t>Workshops with fishermen and MSc student to discuss ideas and conduct pressure mapping..</t>
  </si>
  <si>
    <t>Output 3</t>
  </si>
  <si>
    <t>O.3</t>
  </si>
  <si>
    <t>Output 3  UPDATED
Multi-stakeholder partnership established to coordinate research and public engagement to support kelp recovery</t>
  </si>
  <si>
    <t>O.3.1</t>
  </si>
  <si>
    <t>3.1 Number of partners involved in Sussex Kelp Recovery Project partnership</t>
  </si>
  <si>
    <t>No. SKRP partners</t>
  </si>
  <si>
    <t>4.3.1</t>
  </si>
  <si>
    <t>7 groups in the partnership – Sussex Kelp Recovery Project partnership.  Sussex WT, Sussex IFCA, Uni Brighton, UCL, ZSL, Adur and Worthing councils (combined council) Big Wave Productions.
+ Research partnership with Uni Sussex
In Y3 there will be a public-facing research plan, strategic plan and comms plan.</t>
  </si>
  <si>
    <t>In Y3 (March 2023) there will be a public-facing SKRP Impact report, research plan, strategic plan and comms plan.</t>
  </si>
  <si>
    <t>SKRP Progress Report 2021-2022 published 21 March 2023</t>
  </si>
  <si>
    <t>Output 3 Activities</t>
  </si>
  <si>
    <t>A.3</t>
  </si>
  <si>
    <t>A.3.1</t>
  </si>
  <si>
    <t>Scoping and engagement with stakeholders to identify members to form a Committee. The Committee structure will be based on the Lyme Bay Consultative Committee and have an independent chair.  This original aim was revised following initial dialogue and understanding that there was no immediate need for a fisheries co-management approach in Sussex and that it was more important to establish a stakeholder partnership to develop and deliver a programme of monitoring and engagement to record the impact of the Nearshore Trawling Byelaw</t>
  </si>
  <si>
    <t>A.3.2</t>
  </si>
  <si>
    <t>SKRP Terms of Reference developed and agreed</t>
  </si>
  <si>
    <t>A.3.3</t>
  </si>
  <si>
    <t>A.3.4</t>
  </si>
  <si>
    <t>A.3.5</t>
  </si>
  <si>
    <t>A.3.6</t>
  </si>
  <si>
    <t>Output 4</t>
  </si>
  <si>
    <t>O.4</t>
  </si>
  <si>
    <t xml:space="preserve">Identify and deliver measures and initiatives to support low impact fisheries within the bylaw area. </t>
  </si>
  <si>
    <t>O.4.1</t>
  </si>
  <si>
    <r>
      <rPr>
        <sz val="11"/>
        <color rgb="FF000000"/>
        <rFont val="Calibri"/>
        <family val="2"/>
      </rPr>
      <t xml:space="preserve">Working with Bognor fishermens association to establish a voluntary marine conservation area. </t>
    </r>
    <r>
      <rPr>
        <sz val="11"/>
        <color rgb="FFFF0000"/>
        <rFont val="Calibri"/>
        <family val="2"/>
      </rPr>
      <t>Not being progressed</t>
    </r>
  </si>
  <si>
    <t xml:space="preserve">Tools/activities </t>
  </si>
  <si>
    <t>3.2.2</t>
  </si>
  <si>
    <t>Still in early stages, due for completion in future years</t>
  </si>
  <si>
    <t>Meeting held in January 2023 with Bognor fishermen, local councillors and Sussex Wildlife Trust.  The VMCA is not being progressed as fishermen faced with too much resistance from other local fleets and lost interest/expected too much of Blue Marine that is beyond our capacity.  Bognor fishermen have shifted focus to developing a local education centre and fish stall for their fish, and Blue Marine is advising on their business plan.</t>
  </si>
  <si>
    <t>O.4.2</t>
  </si>
  <si>
    <r>
      <rPr>
        <sz val="11"/>
        <color rgb="FF000000"/>
        <rFont val="Calibri"/>
        <family val="2"/>
      </rPr>
      <t xml:space="preserve">Input to development of local Sussex seafood brand.  </t>
    </r>
    <r>
      <rPr>
        <sz val="11"/>
        <color rgb="FFFF0000"/>
        <rFont val="Calibri"/>
        <family val="2"/>
      </rPr>
      <t>Not being progressed</t>
    </r>
  </si>
  <si>
    <t>Outreach tools delivered</t>
  </si>
  <si>
    <t>Report on need for and viability on local seafood brand to support local fishermen.  BLUE input into design and joined regular meetings on this.  Provided advsiroy role – led by councils.  Report has been published and will inform council on next steps.    Finalised in May 2022.</t>
  </si>
  <si>
    <t>No further work planned on this - local authority is now taking the lead on this.</t>
  </si>
  <si>
    <t>O.4.3</t>
  </si>
  <si>
    <t>Fisheries management improved through effective stakeholder engagement.</t>
  </si>
  <si>
    <t>Number of fisheries with better management</t>
  </si>
  <si>
    <t>3.3.2</t>
  </si>
  <si>
    <t>The inshore fisheries are largely well managed by Sussex IFCA and so the focus has shifted to input on the national Fisheries Management Plans.</t>
  </si>
  <si>
    <t>Output 4 Activities</t>
  </si>
  <si>
    <t>A.4</t>
  </si>
  <si>
    <t>A.4.1</t>
  </si>
  <si>
    <t>Recommendations for management of remaining low-impact fisheries within the area are collated from engagement with fisheries, socio-economic benchmarking and the committee.</t>
  </si>
  <si>
    <t>A.4.2</t>
  </si>
  <si>
    <t>Recommendations and ideas for management are discussed within regular Committee meetings. This could include limits on pots and other effort limitation measures</t>
  </si>
  <si>
    <t>A.4.3</t>
  </si>
  <si>
    <t>Research to underpin / ground truth management is conducted with fishermen and regulators.</t>
  </si>
  <si>
    <t>Recommendations are proposed to Sussex IFCA with the support of the fishing community.</t>
  </si>
  <si>
    <t>Output 5</t>
  </si>
  <si>
    <t>O.5</t>
  </si>
  <si>
    <t>UPDATED MAR 23: Impact films and other media to communicate the impact of the closed area on the marine environment, local fisheries and communities.</t>
  </si>
  <si>
    <t>O.5.1</t>
  </si>
  <si>
    <t>Number of outreach tools or activities delivered</t>
  </si>
  <si>
    <t>4 media features inc. The Guardian, Evenin Standard, The Time, The Independent
1 x Oceanographic Magazine
1 x the Argus
1 x Planet Radio
1 x Worthing Herald
1 x BBC
TOTAL =  9</t>
  </si>
  <si>
    <t>Bognor fishing Back from the brink film released, in April 2022.</t>
  </si>
  <si>
    <t xml:space="preserve">1 x Fishing News article on Sussex potting fishery and sediment (Dec 2022)
4 x Infographics published (March 2023):  Kelp Species / Kelp and the Carbon Cycle / Kelp and Ecosystem Services / Kelp Life Cycle 
1 x Sussex Kelp Recovery Progress and Impact Report published (March 2023)
1x Sussex Kelp Recovery 2 year anniversary video (March 2023)
Media coverage:
1 x Oceanographic magazine article (March 2023)
</t>
  </si>
  <si>
    <t>O.5.2</t>
  </si>
  <si>
    <t>Number of stakeholders reached with marine conservation messaging through in-person and digital engagement work</t>
  </si>
  <si>
    <t>Views of film on Youtube</t>
  </si>
  <si>
    <t>Total of 1,900 Views of Bognor film on Youtube as at 30 June 2023
336 views of SKRP 2 year anniversay video views (in first week from 21 - 28 Mar 2023)</t>
  </si>
  <si>
    <t>Video views</t>
  </si>
  <si>
    <t>Output 5 Activities</t>
  </si>
  <si>
    <t>A.5</t>
  </si>
  <si>
    <t>A.5.1</t>
  </si>
  <si>
    <t>Capture on film the benefits of the closure including improvements to fisherman’s catch and returns at market.</t>
  </si>
  <si>
    <t>A.5.2</t>
  </si>
  <si>
    <t>Creation of media assets such as infographics and short film.</t>
  </si>
  <si>
    <t>A.5.3</t>
  </si>
  <si>
    <t>A.5.4</t>
  </si>
  <si>
    <t>A.5.5</t>
  </si>
  <si>
    <t>A.5.6</t>
  </si>
  <si>
    <t>A.5.7</t>
  </si>
  <si>
    <t>A.5.8</t>
  </si>
  <si>
    <t>Output 6</t>
  </si>
  <si>
    <t>O.6</t>
  </si>
  <si>
    <t>Ecological impact report published.</t>
  </si>
  <si>
    <t>O.6.1</t>
  </si>
  <si>
    <t>Number of pieces of new evidence distributed to support restoration  (number of reports)</t>
  </si>
  <si>
    <t>Number of pieces of evidence</t>
  </si>
  <si>
    <t>Surveys planned for Yr 2 and Yr 3</t>
  </si>
  <si>
    <t>Ecological surveys
BRUV surveys: 28 sites - July 2021
Crustacean potting surveys: 12 sites - Sept 2021</t>
  </si>
  <si>
    <t>BRUV surveys
Potting surveys</t>
  </si>
  <si>
    <t>Ecological surveys
BRUV surveys 2022: 28 sites - July 2022
BRUV surveys 2023: 28 sites - July-Sept 2023
Crustacean potting surveys: 21 sites - August and Sept 2022
Crustacean potting surveys: 21 sites - Aug and Sept 2023</t>
  </si>
  <si>
    <t>O.6.2</t>
  </si>
  <si>
    <t>Number of reports published</t>
  </si>
  <si>
    <t>Number of reports</t>
  </si>
  <si>
    <t>BRUV Survey report published Nov 2021
Crustacean Potting Survey report published Mar 2022</t>
  </si>
  <si>
    <t>SKRP Progress and Impact report to be published
Barriers and Optimum Conditions for Kelp recovery published (due March 2024)</t>
  </si>
  <si>
    <t>BRUV survey report 2021-2022 completed Dec 2022.  
Crustacean Potting Survey report 2021-2022 completed June 2023.
Sussex Kelp Recovery Project Progress and Impact report published March 2023.</t>
  </si>
  <si>
    <t>Output 6 Activities</t>
  </si>
  <si>
    <t>A.6</t>
  </si>
  <si>
    <t>A.6.1</t>
  </si>
  <si>
    <t>Surveys (divers, towed video, BRUVs etc.) carried out by SKRP and research partners to establish an ecological benchmark. This will look at a set of key ecological indicators including kelp bed coverage, species abundance, ecosystem function and biodiversity, and be carried out inside and outside the protected area. These surveys will be repeated each year.</t>
  </si>
  <si>
    <t>A.6.2</t>
  </si>
  <si>
    <t>Analysis of initial results and publication of a report.</t>
  </si>
  <si>
    <t>A.6.3</t>
  </si>
  <si>
    <t>Annual surveys and publication of reports</t>
  </si>
  <si>
    <t>In Progress</t>
  </si>
  <si>
    <t>Output</t>
  </si>
  <si>
    <t>U.1</t>
  </si>
  <si>
    <t>1 x Sediment workshop report
1 x Sussex sea user sediment survey report</t>
  </si>
  <si>
    <t>Unplanned: 
1 x Sediment workshop report
1 x Sussex sea user sediment survey report
Note: this is wider than just fisheries management as relates to better management of overall activities within area</t>
  </si>
  <si>
    <t>Copies of report</t>
  </si>
  <si>
    <t>Unplanned: 
1 x Sediment workshop report (Nov 2021)
1 x Sussex sea user sediment survey report (June 2022)
Note: this is wider than just fisheries management as relates to better management of overall activities within area</t>
  </si>
  <si>
    <t>U.2</t>
  </si>
  <si>
    <t>Sediment workshop reach: 40 stakeholders (over 25 organisations)</t>
  </si>
  <si>
    <t>U.3</t>
  </si>
  <si>
    <t>Sussex sea user sediment survey (129 respondents)</t>
  </si>
  <si>
    <t>Sussex sea user sediment survey (Feb 2022) (129 respondents)</t>
  </si>
  <si>
    <t>U.4</t>
  </si>
  <si>
    <t>55 x Infographic reach at CHASM event</t>
  </si>
  <si>
    <t>U.5</t>
  </si>
  <si>
    <t>40 x reach of presentation at Sussex seas evening of film</t>
  </si>
  <si>
    <t>U.6</t>
  </si>
  <si>
    <t>1350 x reach of presentation at Kelp summit (100 attendees + 1250 views online)</t>
  </si>
  <si>
    <t>U.7</t>
  </si>
  <si>
    <t>1 x Sussex sediment workshop (sept 2021)</t>
  </si>
  <si>
    <t>Outreach activities/tools delivered</t>
  </si>
  <si>
    <t>U.8</t>
  </si>
  <si>
    <t>1 x Infographic on sediment sources</t>
  </si>
  <si>
    <t>U.9</t>
  </si>
  <si>
    <t>1 x presentation at Sussex Seas evening of film (June 2022)</t>
  </si>
  <si>
    <t>U.10</t>
  </si>
  <si>
    <t>1 x Presentation at Kelp summit (Nov 2021)</t>
  </si>
  <si>
    <t>U.11</t>
  </si>
  <si>
    <t>1 x Commissioned report on Sussex sediment sources and trends</t>
  </si>
  <si>
    <t>U.12</t>
  </si>
  <si>
    <t>1 x Second Sediment workshop (May 2023)</t>
  </si>
  <si>
    <t>Second Sediment workshop report</t>
  </si>
  <si>
    <t>Report published in July 2023</t>
  </si>
  <si>
    <t>U.13</t>
  </si>
  <si>
    <t>Sediment workshop reach: 41 stakeholders (27 organisations) (May 2023)</t>
  </si>
  <si>
    <t>Second Sediment workshop - May 2023</t>
  </si>
  <si>
    <t>41 attendees from 27 different organisations/bodies - May 2023</t>
  </si>
  <si>
    <t>U.14</t>
  </si>
  <si>
    <t>Formula Assistance</t>
  </si>
  <si>
    <t>Output Tracking</t>
  </si>
  <si>
    <t>Impact Indicator Tracking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</si>
  <si>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</si>
  <si>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</si>
  <si>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</si>
  <si>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</si>
  <si>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</si>
  <si>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</si>
  <si>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</si>
  <si>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</si>
  <si>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</si>
  <si>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</si>
  <si>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</si>
  <si>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</si>
  <si>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</si>
  <si>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</si>
  <si>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</si>
  <si>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</si>
  <si>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</si>
  <si>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</si>
  <si>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2022 planned</t>
  </si>
  <si>
    <t>2022 unplanned</t>
  </si>
  <si>
    <t>1.1.1</t>
  </si>
  <si>
    <t>1.1.2</t>
  </si>
  <si>
    <t>1.2.1</t>
  </si>
  <si>
    <t>1.2.2</t>
  </si>
  <si>
    <t>1.2.3</t>
  </si>
  <si>
    <t>1.3.1</t>
  </si>
  <si>
    <t>1.3.2</t>
  </si>
  <si>
    <t>1.3.3</t>
  </si>
  <si>
    <t>1.4.1</t>
  </si>
  <si>
    <t>1.4.2</t>
  </si>
  <si>
    <t>1.4.3</t>
  </si>
  <si>
    <t>Outputs:</t>
  </si>
  <si>
    <t>2.1.1</t>
  </si>
  <si>
    <t>2.1.2</t>
  </si>
  <si>
    <t>2.2.1</t>
  </si>
  <si>
    <t>2.2.2</t>
  </si>
  <si>
    <t>2.2.3</t>
  </si>
  <si>
    <t>2.3.1</t>
  </si>
  <si>
    <t>2.3.2</t>
  </si>
  <si>
    <t>2.3.3</t>
  </si>
  <si>
    <t>2.4.1</t>
  </si>
  <si>
    <t>2.4.2</t>
  </si>
  <si>
    <t>2.4.3</t>
  </si>
  <si>
    <t>3.1.1</t>
  </si>
  <si>
    <t>3.1.2</t>
  </si>
  <si>
    <t>3.2.1</t>
  </si>
  <si>
    <t>3.2.3</t>
  </si>
  <si>
    <t>3.2.4</t>
  </si>
  <si>
    <t>3.3.1</t>
  </si>
  <si>
    <t>3.3.3</t>
  </si>
  <si>
    <t>3.4.2</t>
  </si>
  <si>
    <t>4.1.2</t>
  </si>
  <si>
    <t>4.2.3</t>
  </si>
  <si>
    <t>5.1.1</t>
  </si>
  <si>
    <t>5.1.2</t>
  </si>
  <si>
    <t>5.1.3</t>
  </si>
  <si>
    <t>5.2.1</t>
  </si>
  <si>
    <t>5.2.2</t>
  </si>
  <si>
    <t>5.3.1</t>
  </si>
  <si>
    <t>5.3.2</t>
  </si>
  <si>
    <t>5.3.3</t>
  </si>
  <si>
    <t>6.1.1</t>
  </si>
  <si>
    <t>6.1.2</t>
  </si>
  <si>
    <t>6.1.3</t>
  </si>
  <si>
    <t>6.1.5</t>
  </si>
  <si>
    <t>5.4.1</t>
  </si>
  <si>
    <t>5.4.2</t>
  </si>
  <si>
    <t>5.4.3</t>
  </si>
  <si>
    <t>Visit to Lyme Bay from Sussex fishermen and Councillors (5 fishermen Oct 2022).
Presentation at Bognor Fishermans Association meeting (Feb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</si>
</sst>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
      <sz val="11"/>
      <color rgb="FF353744"/>
      <name val="Calibri"/>
      <family val="2"/>
      <scheme val="minor"/>
    </font>
    <font>
      <b/>
      <sz val="11"/>
      <color rgb="FF000000"/>
      <name val="Calibri"/>
      <family val="2"/>
    </font>
    <font>
      <sz val="11"/>
      <color rgb="FF000000"/>
      <name val="Calibri"/>
      <family val="2"/>
      <scheme val="minor"/>
    </font>
    <font>
      <b/>
      <sz val="11"/>
      <color rgb="FF000000"/>
      <name val="Calibri"/>
      <family val="2"/>
      <scheme val="minor"/>
    </font>
    <font>
      <sz val="11"/>
      <color rgb="FF000000"/>
      <name val="Calibri"/>
      <family val="2"/>
    </font>
    <font>
      <sz val="11"/>
      <color rgb="FFFF0000"/>
      <name val="Calibri"/>
      <family val="2"/>
    </font>
    <font>
      <sz val="11"/>
      <color theme="1"/>
      <name val="Calibri"/>
      <family val="2"/>
    </font>
    <font>
      <sz val="11"/>
      <color rgb="FF444444"/>
      <name val="Calibri"/>
      <family val="2"/>
      <charset val="1"/>
    </font>
  </fonts>
  <fills count="14">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8" fillId="0" borderId="0" applyFont="0" applyFill="0" applyBorder="0" applyAlignment="0" applyProtection="0"/>
    <xf numFmtId="0" fontId="16" fillId="0" borderId="0" applyNumberFormat="0" applyFill="0" applyBorder="0" applyAlignment="0" applyProtection="0"/>
  </cellStyleXfs>
  <cellXfs count="97">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9" fillId="2" borderId="0" xfId="0" applyFont="1" applyFill="1" applyAlignment="1">
      <alignment horizontal="center" vertical="center" wrapText="1"/>
    </xf>
    <xf numFmtId="0" fontId="2"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7" fillId="3" borderId="0" xfId="0" applyFont="1" applyFill="1" applyAlignment="1">
      <alignment horizontal="center" vertical="center" wrapText="1"/>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4" fillId="2" borderId="0" xfId="0" applyFont="1" applyFill="1" applyAlignment="1">
      <alignment horizontal="center" vertical="center" wrapText="1"/>
    </xf>
    <xf numFmtId="0" fontId="12" fillId="0" borderId="0" xfId="0" applyFont="1"/>
    <xf numFmtId="9" fontId="12" fillId="0" borderId="0" xfId="0" applyNumberFormat="1" applyFont="1"/>
    <xf numFmtId="0" fontId="6" fillId="3" borderId="0" xfId="0" applyFont="1" applyFill="1" applyAlignment="1">
      <alignment horizontal="left" vertical="center" wrapText="1"/>
    </xf>
    <xf numFmtId="0" fontId="1" fillId="3" borderId="0" xfId="0" applyFont="1" applyFill="1" applyAlignment="1">
      <alignment horizontal="left" vertical="center" wrapText="1"/>
    </xf>
    <xf numFmtId="0" fontId="12" fillId="0" borderId="0" xfId="0" applyFont="1" applyAlignment="1">
      <alignment horizontal="center"/>
    </xf>
    <xf numFmtId="0" fontId="1" fillId="3" borderId="0" xfId="0" applyFont="1" applyFill="1" applyAlignment="1">
      <alignment vertical="center" wrapText="1"/>
    </xf>
    <xf numFmtId="0" fontId="5" fillId="3" borderId="0" xfId="0" applyFont="1" applyFill="1" applyAlignment="1">
      <alignment horizontal="left" vertical="center" wrapText="1"/>
    </xf>
    <xf numFmtId="0" fontId="10" fillId="3" borderId="0" xfId="0" applyFont="1" applyFill="1" applyAlignment="1">
      <alignment vertical="center" wrapText="1"/>
    </xf>
    <xf numFmtId="0" fontId="0" fillId="3" borderId="0" xfId="0" applyFill="1" applyAlignment="1">
      <alignment horizontal="center" vertical="center" wrapText="1"/>
    </xf>
    <xf numFmtId="0" fontId="15" fillId="2" borderId="0" xfId="0" applyFont="1" applyFill="1" applyAlignment="1">
      <alignment vertical="center"/>
    </xf>
    <xf numFmtId="0" fontId="15"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6" fillId="0" borderId="0" xfId="2" applyAlignment="1">
      <alignment vertical="top" wrapText="1"/>
    </xf>
    <xf numFmtId="0" fontId="1" fillId="0" borderId="0" xfId="0" applyFont="1" applyAlignment="1">
      <alignment vertical="top" wrapText="1"/>
    </xf>
    <xf numFmtId="0" fontId="16" fillId="0" borderId="0" xfId="2" applyFill="1" applyAlignment="1">
      <alignment wrapText="1"/>
    </xf>
    <xf numFmtId="0" fontId="16" fillId="0" borderId="0" xfId="2" applyAlignment="1">
      <alignment wrapText="1"/>
    </xf>
    <xf numFmtId="0" fontId="17" fillId="0" borderId="0" xfId="0" applyFont="1" applyAlignment="1">
      <alignment horizontal="center" vertical="center" wrapText="1"/>
    </xf>
    <xf numFmtId="0" fontId="9" fillId="8" borderId="0" xfId="0" applyFont="1" applyFill="1" applyAlignment="1">
      <alignment horizontal="center" vertical="center" wrapText="1"/>
    </xf>
    <xf numFmtId="0" fontId="12" fillId="0" borderId="0" xfId="0" applyFont="1" applyAlignment="1">
      <alignment horizontal="center" vertical="center"/>
    </xf>
    <xf numFmtId="0" fontId="14" fillId="8" borderId="0" xfId="0" applyFont="1" applyFill="1" applyAlignment="1">
      <alignment horizontal="center" vertical="center" wrapText="1"/>
    </xf>
    <xf numFmtId="0" fontId="18" fillId="10" borderId="0" xfId="0" applyFont="1" applyFill="1" applyAlignment="1">
      <alignment horizontal="center" vertical="center" wrapText="1"/>
    </xf>
    <xf numFmtId="0" fontId="9" fillId="11" borderId="0" xfId="0" applyFont="1" applyFill="1" applyAlignment="1">
      <alignment horizontal="center" vertical="center" wrapText="1"/>
    </xf>
    <xf numFmtId="0" fontId="14" fillId="11" borderId="0" xfId="0" applyFont="1" applyFill="1" applyAlignment="1">
      <alignment horizontal="center" vertical="center" wrapText="1"/>
    </xf>
    <xf numFmtId="0" fontId="9" fillId="3" borderId="0" xfId="0" applyFont="1" applyFill="1" applyAlignment="1">
      <alignment horizontal="center" vertical="center" wrapText="1"/>
    </xf>
    <xf numFmtId="0" fontId="1" fillId="3" borderId="0" xfId="0" applyFont="1" applyFill="1"/>
    <xf numFmtId="0" fontId="11" fillId="3" borderId="0" xfId="0" applyFont="1" applyFill="1" applyAlignment="1">
      <alignment vertical="center"/>
    </xf>
    <xf numFmtId="0" fontId="0" fillId="3" borderId="0" xfId="0" applyFill="1" applyAlignment="1">
      <alignment horizontal="left" vertical="center" wrapText="1"/>
    </xf>
    <xf numFmtId="0" fontId="1" fillId="0" borderId="0" xfId="0" applyFont="1"/>
    <xf numFmtId="0" fontId="14" fillId="9" borderId="1" xfId="0" applyFont="1" applyFill="1" applyBorder="1" applyAlignment="1">
      <alignment horizontal="center" vertical="center" wrapText="1"/>
    </xf>
    <xf numFmtId="0" fontId="12" fillId="0" borderId="2" xfId="0" applyFont="1" applyBorder="1" applyAlignment="1">
      <alignment horizontal="center"/>
    </xf>
    <xf numFmtId="0" fontId="0" fillId="0" borderId="0" xfId="0" applyAlignment="1">
      <alignment horizontal="left" wrapText="1"/>
    </xf>
    <xf numFmtId="0" fontId="1" fillId="13" borderId="0" xfId="0" applyFont="1" applyFill="1" applyAlignment="1">
      <alignment horizontal="left" vertical="center" wrapText="1"/>
    </xf>
    <xf numFmtId="0" fontId="1" fillId="0" borderId="0" xfId="0" applyFont="1" applyAlignment="1">
      <alignment vertical="center"/>
    </xf>
    <xf numFmtId="0" fontId="0" fillId="13" borderId="0" xfId="0" applyFill="1" applyAlignment="1">
      <alignment horizontal="left" vertical="center"/>
    </xf>
    <xf numFmtId="0" fontId="0" fillId="13" borderId="0" xfId="0" applyFill="1" applyAlignment="1">
      <alignment horizontal="center" vertical="center"/>
    </xf>
    <xf numFmtId="0" fontId="0" fillId="13" borderId="0" xfId="0" applyFill="1" applyAlignment="1">
      <alignment horizontal="left" vertical="center" wrapText="1"/>
    </xf>
    <xf numFmtId="0" fontId="1" fillId="13" borderId="0" xfId="0" applyFont="1" applyFill="1" applyAlignment="1">
      <alignment horizontal="left" vertical="center"/>
    </xf>
    <xf numFmtId="0" fontId="1" fillId="13" borderId="0" xfId="0" applyFont="1" applyFill="1" applyAlignment="1">
      <alignment horizontal="center" vertical="center" wrapText="1"/>
    </xf>
    <xf numFmtId="0" fontId="19" fillId="0" borderId="3" xfId="0" applyFont="1" applyBorder="1" applyAlignment="1">
      <alignment vertical="top" wrapText="1"/>
    </xf>
    <xf numFmtId="0" fontId="16" fillId="0" borderId="0" xfId="2" applyAlignment="1">
      <alignment horizontal="left" vertical="center" wrapText="1"/>
    </xf>
    <xf numFmtId="0" fontId="0" fillId="3" borderId="0" xfId="0" applyFill="1" applyAlignment="1">
      <alignment horizontal="left" wrapText="1"/>
    </xf>
    <xf numFmtId="0" fontId="20" fillId="3" borderId="0" xfId="0" applyFont="1" applyFill="1" applyAlignment="1">
      <alignment horizontal="left" vertical="center" wrapText="1"/>
    </xf>
    <xf numFmtId="0" fontId="21" fillId="0" borderId="0" xfId="0" applyFont="1" applyAlignment="1">
      <alignment vertical="center" wrapText="1"/>
    </xf>
    <xf numFmtId="0" fontId="25" fillId="0" borderId="0" xfId="0" applyFont="1" applyAlignment="1">
      <alignment horizontal="left" vertical="center" wrapText="1"/>
    </xf>
    <xf numFmtId="0" fontId="21" fillId="0" borderId="0" xfId="0" applyFont="1" applyAlignment="1">
      <alignment horizontal="center" vertical="center" wrapText="1"/>
    </xf>
    <xf numFmtId="0" fontId="26" fillId="0" borderId="0" xfId="0" applyFont="1" applyAlignment="1">
      <alignment wrapText="1"/>
    </xf>
    <xf numFmtId="0" fontId="0" fillId="0" borderId="0" xfId="0" applyAlignment="1">
      <alignment horizontal="left" vertical="center" wrapText="1"/>
    </xf>
    <xf numFmtId="0" fontId="11" fillId="5" borderId="0" xfId="0" applyFont="1" applyFill="1" applyAlignment="1">
      <alignment horizontal="center" vertical="center"/>
    </xf>
    <xf numFmtId="0" fontId="11" fillId="6" borderId="0" xfId="0" applyFont="1" applyFill="1" applyAlignment="1">
      <alignment horizontal="center" vertical="center"/>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horizontal="left" vertical="center" wrapText="1"/>
    </xf>
    <xf numFmtId="0" fontId="2" fillId="3" borderId="0" xfId="0" applyFont="1" applyFill="1" applyAlignment="1">
      <alignment horizontal="left" vertical="center" wrapText="1"/>
    </xf>
    <xf numFmtId="0" fontId="11" fillId="7" borderId="0" xfId="0" applyFont="1" applyFill="1" applyAlignment="1">
      <alignment horizontal="center" vertical="center"/>
    </xf>
    <xf numFmtId="0" fontId="3" fillId="6" borderId="0" xfId="0" applyFont="1" applyFill="1" applyAlignment="1">
      <alignment horizontal="center" vertical="center" wrapText="1"/>
    </xf>
    <xf numFmtId="0" fontId="0" fillId="0" borderId="0" xfId="0" applyAlignment="1">
      <alignment horizontal="left" vertical="center"/>
    </xf>
    <xf numFmtId="0" fontId="1" fillId="13" borderId="0" xfId="0" applyFont="1" applyFill="1" applyAlignment="1">
      <alignment horizontal="left" vertical="center" wrapText="1"/>
    </xf>
    <xf numFmtId="0" fontId="0" fillId="13" borderId="0" xfId="0" applyFill="1" applyAlignment="1">
      <alignment horizontal="left" vertical="center"/>
    </xf>
    <xf numFmtId="0" fontId="22" fillId="3" borderId="0" xfId="0" applyFont="1" applyFill="1" applyAlignment="1">
      <alignment horizontal="left" vertical="center" wrapText="1"/>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 cent" xfId="1" builtinId="5"/>
  </cellStyles>
  <dxfs count="22">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Sam Fanshawe" id="{231DF37B-127E-429B-B255-3610D8099573}" userId="sam@bluemarinefoundation.com" providerId="PeoplePicker"/>
  <person displayName="Sam Fanshawe" id="{BA728E9E-3AD8-4B21-996E-42B29F8C16E9}" userId="S::sam@bluemarinefoundation.com::ef93a7aa-2cc0-4186-a4c3-338fb268fe2d" providerId="AD"/>
  <person displayName="Appin Williamson" id="{588FA67E-C132-4FF0-86CB-68F15A18C053}" userId="S::appin@bluemarinefoundation.com::c38de373-eec4-4d14-95b7-4fa24101c5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5" dT="2022-09-05T12:40:45.60" personId="{588FA67E-C132-4FF0-86CB-68F15A18C053}" id="{7369EB62-C86F-4265-A5FE-5862CB127442}">
    <text>These related outputs have been estimated and due to the change in milestones don't exactly fit anymore.  I have placed them as best I can but may need reviewing</text>
  </threadedComment>
</ThreadedComments>
</file>

<file path=xl/threadedComments/threadedComment2.xml><?xml version="1.0" encoding="utf-8"?>
<ThreadedComments xmlns="http://schemas.microsoft.com/office/spreadsheetml/2018/threadedcomments" xmlns:x="http://schemas.openxmlformats.org/spreadsheetml/2006/main">
  <threadedComment ref="M4" dT="2022-09-05T11:16:32.79" personId="{588FA67E-C132-4FF0-86CB-68F15A18C053}" id="{EB5C14C2-58E4-4C37-BAEA-7117C87B6AE5}">
    <text>May need to speak to Morven about these stats</text>
  </threadedComment>
  <threadedComment ref="N6" dT="2022-09-05T11:40:26.21" personId="{588FA67E-C132-4FF0-86CB-68F15A18C053}" id="{A7767B8D-1A26-4C8D-B654-F0F5F366640A}">
    <text>Possibly need to pick one of these to represent this area under</text>
  </threadedComment>
  <threadedComment ref="I7" dT="2022-09-05T09:59:46.30" personId="{588FA67E-C132-4FF0-86CB-68F15A18C053}" id="{1811A7CC-332E-4E02-B3FF-2318D9D045BF}">
    <text>These two are new and haven't yet had means of verification added</text>
  </threadedComment>
</ThreadedComments>
</file>

<file path=xl/threadedComments/threadedComment3.xml><?xml version="1.0" encoding="utf-8"?>
<ThreadedComments xmlns="http://schemas.microsoft.com/office/spreadsheetml/2018/threadedcomments" xmlns:x="http://schemas.openxmlformats.org/spreadsheetml/2006/main">
  <threadedComment ref="E4" dT="2022-09-05T10:10:51.02" personId="{588FA67E-C132-4FF0-86CB-68F15A18C053}" id="{21E36CFB-4F90-4CEE-BFB3-67FD8E0039BC}">
    <text>Adapted in July 2022 in call between SF and AW</text>
  </threadedComment>
  <threadedComment ref="E4" dT="2022-09-05T10:12:23.56" personId="{588FA67E-C132-4FF0-86CB-68F15A18C053}" id="{BEFC908B-BEB5-4648-B015-6DC2E9612133}" parentId="{21E36CFB-4F90-4CEE-BFB3-67FD8E0039BC}">
    <text>was 2.1 Socioeconomic research completed by MSc student/s [number of]  on [number of] fishermen from the identified low-impact fleet &amp; other key stakeholders   NA - Progress</text>
  </threadedComment>
  <threadedComment ref="R5" dT="2022-12-01T10:19:38.69" personId="{588FA67E-C132-4FF0-86CB-68F15A18C053}" id="{E9443FB6-5B3F-41C8-9031-D08D20DAD9AA}">
    <text>@Sam Fanshawe do you know the months for these workshops?</text>
    <mentions>
      <mention mentionpersonId="{231DF37B-127E-429B-B255-3610D8099573}" mentionId="{4C972FFE-9D70-4925-9035-CEA84049F355}" startIndex="0" length="13"/>
    </mentions>
  </threadedComment>
  <threadedComment ref="V5" dT="2022-12-05T17:59:23.25" personId="{588FA67E-C132-4FF0-86CB-68F15A18C053}" id="{02C0B8B6-28F3-43F9-8A0C-59AC523345A4}">
    <text>@Sam Fanshawe - this impact indicator is 'number of stakeholders regularly engaging in workshops' - do you know if we are able to get that info for this?</text>
    <mentions>
      <mention mentionpersonId="{231DF37B-127E-429B-B255-3610D8099573}" mentionId="{7AA0EAE2-7867-40ED-9C8C-3CA78E647A82}" startIndex="0" length="13"/>
    </mentions>
  </threadedComment>
  <threadedComment ref="V5" dT="2022-12-05T18:08:04.32" personId="{BA728E9E-3AD8-4B21-996E-42B29F8C16E9}" id="{DB7D6947-19CA-41CD-95AA-E3A7643537C7}" parentId="{02C0B8B6-28F3-43F9-8A0C-59AC523345A4}">
    <text>5 fishermen, 2 Councillors and 3 Council staff</text>
  </threadedComment>
</ThreadedComments>
</file>

<file path=xl/threadedComments/threadedComment4.xml><?xml version="1.0" encoding="utf-8"?>
<ThreadedComments xmlns="http://schemas.microsoft.com/office/spreadsheetml/2018/threadedcomments" xmlns:x="http://schemas.openxmlformats.org/spreadsheetml/2006/main">
  <threadedComment ref="E4" dT="2022-09-05T10:19:01.39" personId="{588FA67E-C132-4FF0-86CB-68F15A18C053}" id="{8BC44C94-ED7A-41BF-899A-9DB9E1A594E3}">
    <text>Sam - I can see two potential output intidcator 3.1s, this one, and the one in our email thread which was 'Number of recommendations made to Defra', do you know which one is correct/most relevant for the project (or is it both?)</text>
  </threadedComment>
  <threadedComment ref="R4" dT="2022-12-01T10:21:05.06" personId="{588FA67E-C132-4FF0-86CB-68F15A18C053}" id="{5EC7B849-978A-45BA-B174-950E8C594604}">
    <text>@Sam Fanshawe do you know what month this was formed in?  I think 2021 but may be wrong</text>
    <mentions>
      <mention mentionpersonId="{231DF37B-127E-429B-B255-3610D8099573}" mentionId="{925C8125-6F54-4C80-97DE-36DC42D8DB56}" startIndex="0" length="13"/>
    </mentions>
  </threadedComment>
  <threadedComment ref="V4" dT="2023-04-19T12:45:36.06" personId="{588FA67E-C132-4FF0-86CB-68F15A18C053}" id="{C46C63EB-042C-494B-8BF5-BA6104548ED5}">
    <text>@Sam Fanshawe as this indicator is 'number of industry partners' I have changed this to zero</text>
    <mentions>
      <mention mentionpersonId="{231DF37B-127E-429B-B255-3610D8099573}" mentionId="{A1EBBCF5-D5F6-4073-85CB-B48DA9867BEB}" startIndex="0" length="13"/>
    </mentions>
  </threadedComment>
  <threadedComment ref="E7" dT="2022-09-05T10:21:11.06" personId="{588FA67E-C132-4FF0-86CB-68F15A18C053}" id="{C189786E-21B2-4F1A-A395-8D1695539DCB}">
    <text>Sam - maybe check that these activities match the new output, as I have a feeling this is outdated</text>
  </threadedComment>
</ThreadedComments>
</file>

<file path=xl/threadedComments/threadedComment5.xml><?xml version="1.0" encoding="utf-8"?>
<ThreadedComments xmlns="http://schemas.microsoft.com/office/spreadsheetml/2018/threadedcomments" xmlns:x="http://schemas.openxmlformats.org/spreadsheetml/2006/main">
  <threadedComment ref="C4" dT="2022-09-05T10:24:04.36" personId="{588FA67E-C132-4FF0-86CB-68F15A18C053}" id="{4BA1752B-2A92-406A-A119-0E308D1460C5}">
    <text>Sam - this wording has been updated based on our conversation in the meeting, please check this is correct</text>
  </threadedComment>
  <threadedComment ref="E9" dT="2022-09-05T10:25:13.42" personId="{588FA67E-C132-4FF0-86CB-68F15A18C053}" id="{B24067BC-DF12-4677-BF0E-020B5A1C57D1}">
    <text>Sam - please check activities are still relevant</text>
  </threadedComment>
</ThreadedComments>
</file>

<file path=xl/threadedComments/threadedComment6.xml><?xml version="1.0" encoding="utf-8"?>
<ThreadedComments xmlns="http://schemas.microsoft.com/office/spreadsheetml/2018/threadedcomments" xmlns:x="http://schemas.openxmlformats.org/spreadsheetml/2006/main">
  <threadedComment ref="N4" dT="2022-09-05T11:42:59.67" personId="{588FA67E-C132-4FF0-86CB-68F15A18C053}" id="{5D7C2099-00E6-4E7E-B9C1-EC835CF8364D}">
    <text>Taken from Y1 barclays report so might not be right output</text>
  </threadedComment>
</ThreadedComments>
</file>

<file path=xl/threadedComments/threadedComment7.xml><?xml version="1.0" encoding="utf-8"?>
<ThreadedComments xmlns="http://schemas.microsoft.com/office/spreadsheetml/2018/threadedcomments" xmlns:x="http://schemas.openxmlformats.org/spreadsheetml/2006/main">
  <threadedComment ref="H4" dT="2022-09-05T11:29:39.42" personId="{588FA67E-C132-4FF0-86CB-68F15A18C053}" id="{ED1A6E27-CD55-4BDC-BC80-AB0D3EEE0B60}">
    <text>Was 2.4.1, but should be 3.4.1</text>
  </threadedComment>
  <threadedComment ref="R4" dT="2022-12-01T10:18:57.64" personId="{588FA67E-C132-4FF0-86CB-68F15A18C053}" id="{8144B2D1-5869-4BA7-B17A-90199EDCC006}">
    <text>@Sam Fanshawe do you know what months this one and the one in Y3 were done in?</text>
    <mentions>
      <mention mentionpersonId="{231DF37B-127E-429B-B255-3610D8099573}" mentionId="{797D0ED6-67BF-413C-84D8-4492BBFC327E}" startIndex="0" length="13"/>
    </mentions>
  </threadedComment>
</ThreadedComments>
</file>

<file path=xl/threadedComments/threadedComment8.xml><?xml version="1.0" encoding="utf-8"?>
<ThreadedComments xmlns="http://schemas.microsoft.com/office/spreadsheetml/2018/threadedcomments" xmlns:x="http://schemas.openxmlformats.org/spreadsheetml/2006/main">
  <threadedComment ref="O4" dT="2022-12-01T10:24:50.51" personId="{588FA67E-C132-4FF0-86CB-68F15A18C053}" id="{B565E7C8-DA2F-4721-BB79-0417DD3126A8}">
    <text>@Sam Fanshawe - sorry to be a pain, could you include the months for all these items.  I can see there are a couple with months already so only for those ones that don't have a month included</text>
    <mentions>
      <mention mentionpersonId="{231DF37B-127E-429B-B255-3610D8099573}" mentionId="{A5B677D5-E745-40A2-B847-F9CC39E298E0}" startIndex="0" length="13"/>
    </mentions>
  </threadedComment>
  <threadedComment ref="S15" dT="2023-09-28T14:06:43.95" personId="{588FA67E-C132-4FF0-86CB-68F15A18C053}" id="{5D418B9D-519A-40B6-A8C5-368C151C0305}">
    <text>As this isn't an outreach activity I have put to zero.  We typically count reports that look at new scientific evidence to back up calls for more protection/restoration but if it's summarising a workshop we wouldn’t count this</text>
  </threadedComment>
  <threadedComment ref="S16" dT="2023-07-21T10:49:56.79" personId="{588FA67E-C132-4FF0-86CB-68F15A18C053}" id="{7C923948-6B2D-482F-8403-AA1D76DFC53D}">
    <text>@Sam Fanshawe would it be possible to include the month of this workshop please?</text>
    <mentions>
      <mention mentionpersonId="{231DF37B-127E-429B-B255-3610D8099573}" mentionId="{51CEF65F-948A-4332-B8BA-B656D2128308}" startIndex="0" length="13"/>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x:/s/Projects/EWTIRHwIgDBFtWnNVRLHR4sBLABoGSlkeUC8a7oixCS9PQ?e=nGMgsJ" TargetMode="External"/><Relationship Id="rId2" Type="http://schemas.openxmlformats.org/officeDocument/2006/relationships/hyperlink" Target="../../../../../../:x:/s/Projects/EXntr7lZ0oVAnCxh6PzSaDgBVEY5WTUS8_2W4v2a895KwA?e=6EwyD5" TargetMode="External"/><Relationship Id="rId1" Type="http://schemas.openxmlformats.org/officeDocument/2006/relationships/hyperlink" Target="../../BLUE%27s%20M%26E%20Guide.pdf" TargetMode="External"/><Relationship Id="rId5" Type="http://schemas.openxmlformats.org/officeDocument/2006/relationships/printerSettings" Target="../printerSettings/printerSettings1.bin"/><Relationship Id="rId4" Type="http://schemas.openxmlformats.org/officeDocument/2006/relationships/hyperlink" Target="../../../../../../:w:/s/Projects/EbGbDNmws1ZPrPLa7rSAyOcB2yuPEqaqa4Xn8Ur-lsWWxg?e=e09GLT"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F4"/>
  <sheetViews>
    <sheetView zoomScale="71" zoomScaleNormal="70" workbookViewId="0">
      <selection activeCell="F4" sqref="F4"/>
    </sheetView>
  </sheetViews>
  <sheetFormatPr defaultColWidth="11.33203125" defaultRowHeight="14.4" x14ac:dyDescent="0.3"/>
  <cols>
    <col min="1" max="4" width="20.6640625" customWidth="1"/>
  </cols>
  <sheetData>
    <row r="1" spans="1:6" x14ac:dyDescent="0.3">
      <c r="A1" s="79" t="s">
        <v>0</v>
      </c>
      <c r="B1" s="79"/>
      <c r="C1" s="79"/>
      <c r="D1" s="79"/>
      <c r="E1" s="28">
        <v>1</v>
      </c>
      <c r="F1" s="72" t="s">
        <v>1</v>
      </c>
    </row>
    <row r="2" spans="1:6" ht="57.6" x14ac:dyDescent="0.3">
      <c r="A2" s="79"/>
      <c r="B2" s="79"/>
      <c r="C2" s="79"/>
      <c r="D2" s="79"/>
      <c r="E2" s="28">
        <v>2</v>
      </c>
      <c r="F2" s="72" t="s">
        <v>2</v>
      </c>
    </row>
    <row r="3" spans="1:6" ht="28.8" x14ac:dyDescent="0.3">
      <c r="A3" s="79"/>
      <c r="B3" s="79"/>
      <c r="C3" s="79"/>
      <c r="D3" s="79"/>
      <c r="E3" s="28">
        <v>3</v>
      </c>
      <c r="F3" s="72" t="s">
        <v>3</v>
      </c>
    </row>
    <row r="4" spans="1:6" ht="43.2" x14ac:dyDescent="0.3">
      <c r="A4" s="79"/>
      <c r="B4" s="79"/>
      <c r="C4" s="79"/>
      <c r="D4" s="79"/>
      <c r="E4" s="28">
        <v>4</v>
      </c>
      <c r="F4" s="72" t="s">
        <v>4</v>
      </c>
    </row>
  </sheetData>
  <mergeCells count="1">
    <mergeCell ref="A1:D4"/>
  </mergeCells>
  <hyperlinks>
    <hyperlink ref="F1" r:id="rId1" xr:uid="{2E383596-77BE-4F25-8C6C-11FDEB593679}"/>
    <hyperlink ref="F2" r:id="rId2" xr:uid="{E1B23F5C-9C9A-4792-9746-829DFEBFBA32}"/>
    <hyperlink ref="F3" r:id="rId3" xr:uid="{F463F8C7-8F57-4FC2-BFC6-96243A92C35D}"/>
    <hyperlink ref="F4" r:id="rId4" xr:uid="{57FE9A58-A168-4C5D-A395-BAF88B52DEBA}"/>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U34"/>
  <sheetViews>
    <sheetView tabSelected="1" zoomScale="85" zoomScaleNormal="85" workbookViewId="0">
      <pane xSplit="5" ySplit="3" topLeftCell="O4" activePane="bottomRight" state="frozen"/>
      <selection pane="topRight" activeCell="F1" sqref="F1"/>
      <selection pane="bottomLeft" activeCell="A4" sqref="A4"/>
      <selection pane="bottomRight" activeCell="S15" sqref="R15:S15"/>
    </sheetView>
  </sheetViews>
  <sheetFormatPr defaultRowHeight="14.4" x14ac:dyDescent="0.3"/>
  <cols>
    <col min="2" max="2" width="32.6640625" style="6" bestFit="1" customWidth="1"/>
    <col min="3" max="3" width="8.6640625" style="7"/>
    <col min="4" max="4" width="32.6640625" style="21" bestFit="1" customWidth="1"/>
    <col min="6" max="6" width="51.6640625" style="24" customWidth="1"/>
    <col min="7" max="7" width="30.44140625" style="26" customWidth="1"/>
    <col min="8" max="8" width="9.33203125" customWidth="1"/>
    <col min="9" max="9" width="22.5546875" customWidth="1"/>
    <col min="10" max="10" width="9.33203125" customWidth="1"/>
    <col min="11" max="11" width="22.5546875" customWidth="1"/>
    <col min="12" max="12" width="9.33203125" customWidth="1"/>
    <col min="13" max="13" width="22.5546875" customWidth="1"/>
    <col min="15" max="15" width="31.5546875" customWidth="1"/>
    <col min="17" max="17" width="34.33203125" customWidth="1"/>
    <col min="19" max="19" width="31.5546875" customWidth="1"/>
    <col min="20" max="20" width="0" hidden="1" customWidth="1"/>
    <col min="21" max="21" width="38.5546875" hidden="1" customWidth="1"/>
  </cols>
  <sheetData>
    <row r="1" spans="1:21" ht="15.6" customHeight="1" x14ac:dyDescent="0.3">
      <c r="A1" s="80" t="s">
        <v>58</v>
      </c>
      <c r="B1" s="80"/>
      <c r="C1" s="80"/>
      <c r="D1" s="80"/>
      <c r="E1" s="80"/>
      <c r="F1" s="80"/>
      <c r="G1" s="80"/>
      <c r="H1" s="87" t="s">
        <v>59</v>
      </c>
      <c r="I1" s="87"/>
      <c r="J1" s="87"/>
      <c r="K1" s="87"/>
      <c r="L1" s="87"/>
      <c r="M1" s="87"/>
      <c r="N1" s="87"/>
      <c r="O1" s="87"/>
      <c r="P1" s="87"/>
      <c r="Q1" s="87"/>
      <c r="R1" s="87"/>
      <c r="S1" s="87"/>
    </row>
    <row r="2" spans="1:21" ht="30" customHeight="1" x14ac:dyDescent="0.3">
      <c r="A2" s="84" t="s">
        <v>256</v>
      </c>
      <c r="B2" s="84" t="s">
        <v>27</v>
      </c>
      <c r="C2" s="84" t="s">
        <v>63</v>
      </c>
      <c r="D2" s="84" t="s">
        <v>64</v>
      </c>
      <c r="E2" s="84" t="s">
        <v>65</v>
      </c>
      <c r="F2" s="84" t="s">
        <v>106</v>
      </c>
      <c r="G2" s="84" t="s">
        <v>33</v>
      </c>
      <c r="H2" s="82" t="s">
        <v>67</v>
      </c>
      <c r="I2" s="82"/>
      <c r="J2" s="84" t="s">
        <v>68</v>
      </c>
      <c r="K2" s="84"/>
      <c r="L2" s="82" t="s">
        <v>69</v>
      </c>
      <c r="M2" s="82"/>
      <c r="N2" s="84" t="s">
        <v>70</v>
      </c>
      <c r="O2" s="84"/>
      <c r="P2" s="82" t="s">
        <v>71</v>
      </c>
      <c r="Q2" s="82"/>
      <c r="R2" s="84" t="s">
        <v>72</v>
      </c>
      <c r="S2" s="84"/>
      <c r="T2" s="82" t="s">
        <v>73</v>
      </c>
      <c r="U2" s="82"/>
    </row>
    <row r="3" spans="1:21" x14ac:dyDescent="0.3">
      <c r="A3" s="84"/>
      <c r="B3" s="84"/>
      <c r="C3" s="84"/>
      <c r="D3" s="84"/>
      <c r="E3" s="84"/>
      <c r="F3" s="84"/>
      <c r="G3" s="84"/>
      <c r="H3" s="12" t="s">
        <v>74</v>
      </c>
      <c r="I3" s="12" t="s">
        <v>27</v>
      </c>
      <c r="J3" s="9" t="s">
        <v>74</v>
      </c>
      <c r="K3" s="9" t="s">
        <v>27</v>
      </c>
      <c r="L3" s="12" t="s">
        <v>74</v>
      </c>
      <c r="M3" s="12" t="s">
        <v>27</v>
      </c>
      <c r="N3" s="9" t="s">
        <v>74</v>
      </c>
      <c r="O3" s="9" t="s">
        <v>27</v>
      </c>
      <c r="P3" s="12" t="s">
        <v>74</v>
      </c>
      <c r="Q3" s="12" t="s">
        <v>27</v>
      </c>
      <c r="R3" s="9" t="s">
        <v>74</v>
      </c>
      <c r="S3" s="9" t="s">
        <v>27</v>
      </c>
      <c r="T3" s="12" t="s">
        <v>74</v>
      </c>
      <c r="U3" s="12" t="s">
        <v>27</v>
      </c>
    </row>
    <row r="4" spans="1:21" ht="144" x14ac:dyDescent="0.3">
      <c r="A4" s="7" t="s">
        <v>257</v>
      </c>
      <c r="B4" s="25" t="s">
        <v>258</v>
      </c>
      <c r="C4" s="7">
        <v>2</v>
      </c>
      <c r="D4" s="24" t="s">
        <v>236</v>
      </c>
      <c r="E4" s="22" t="s">
        <v>45</v>
      </c>
      <c r="F4" s="24" t="s">
        <v>259</v>
      </c>
      <c r="G4" s="25" t="s">
        <v>260</v>
      </c>
      <c r="H4" s="2"/>
      <c r="I4" s="25"/>
      <c r="J4" s="2"/>
      <c r="K4" s="25"/>
      <c r="L4" s="2"/>
      <c r="M4" s="25"/>
      <c r="N4" s="2">
        <v>2</v>
      </c>
      <c r="O4" s="25" t="s">
        <v>261</v>
      </c>
    </row>
    <row r="5" spans="1:21" ht="28.8" x14ac:dyDescent="0.3">
      <c r="A5" s="7" t="s">
        <v>262</v>
      </c>
      <c r="B5" s="25" t="s">
        <v>263</v>
      </c>
      <c r="C5" s="7">
        <v>40</v>
      </c>
      <c r="D5" s="24" t="s">
        <v>80</v>
      </c>
      <c r="E5" s="22" t="s">
        <v>81</v>
      </c>
      <c r="G5" s="25"/>
      <c r="H5" s="2"/>
      <c r="I5" s="25"/>
      <c r="J5" s="28"/>
      <c r="K5" s="25"/>
      <c r="L5" s="28"/>
      <c r="M5" s="25"/>
      <c r="N5" s="7">
        <v>40</v>
      </c>
      <c r="O5" s="25" t="s">
        <v>263</v>
      </c>
    </row>
    <row r="6" spans="1:21" ht="28.8" x14ac:dyDescent="0.3">
      <c r="A6" s="7" t="s">
        <v>264</v>
      </c>
      <c r="B6" s="25" t="s">
        <v>265</v>
      </c>
      <c r="C6" s="7">
        <v>129</v>
      </c>
      <c r="D6" s="24" t="s">
        <v>80</v>
      </c>
      <c r="E6" s="22" t="s">
        <v>81</v>
      </c>
      <c r="H6" s="2"/>
      <c r="I6" s="25"/>
      <c r="J6" s="28"/>
      <c r="K6" s="25"/>
      <c r="L6" s="28"/>
      <c r="M6" s="25"/>
      <c r="N6" s="7">
        <v>129</v>
      </c>
      <c r="O6" s="25" t="s">
        <v>266</v>
      </c>
      <c r="P6" s="28"/>
      <c r="Q6" s="25"/>
      <c r="R6" s="2"/>
      <c r="S6" s="27"/>
    </row>
    <row r="7" spans="1:21" ht="28.8" x14ac:dyDescent="0.3">
      <c r="A7" s="7" t="s">
        <v>267</v>
      </c>
      <c r="B7" s="25" t="s">
        <v>268</v>
      </c>
      <c r="C7" s="7">
        <v>55</v>
      </c>
      <c r="D7" s="24" t="s">
        <v>80</v>
      </c>
      <c r="E7" s="22" t="s">
        <v>81</v>
      </c>
      <c r="H7" s="2"/>
      <c r="I7" s="25"/>
      <c r="J7" s="2"/>
      <c r="K7" s="25"/>
      <c r="L7" s="28"/>
      <c r="M7" s="25"/>
      <c r="N7" s="7">
        <v>55</v>
      </c>
      <c r="O7" s="25" t="s">
        <v>268</v>
      </c>
      <c r="P7" s="2"/>
      <c r="Q7" s="27"/>
      <c r="R7" s="2"/>
      <c r="S7" s="27"/>
    </row>
    <row r="8" spans="1:21" ht="57" customHeight="1" x14ac:dyDescent="0.3">
      <c r="A8" s="7" t="s">
        <v>269</v>
      </c>
      <c r="B8" s="63" t="s">
        <v>270</v>
      </c>
      <c r="C8" s="7">
        <v>40</v>
      </c>
      <c r="D8" s="24" t="s">
        <v>80</v>
      </c>
      <c r="E8" s="22" t="s">
        <v>81</v>
      </c>
      <c r="H8" s="2"/>
      <c r="I8" s="7"/>
      <c r="J8" s="2"/>
      <c r="K8" s="7"/>
      <c r="L8" s="7"/>
      <c r="M8" s="7"/>
      <c r="N8" s="7">
        <v>40</v>
      </c>
      <c r="O8" s="63" t="s">
        <v>270</v>
      </c>
      <c r="P8" s="29"/>
      <c r="Q8" s="2"/>
      <c r="R8" s="2"/>
      <c r="S8" s="29"/>
    </row>
    <row r="9" spans="1:21" ht="43.2" x14ac:dyDescent="0.3">
      <c r="A9" s="7" t="s">
        <v>271</v>
      </c>
      <c r="B9" s="63" t="s">
        <v>272</v>
      </c>
      <c r="C9" s="7">
        <v>1350</v>
      </c>
      <c r="D9" s="24" t="s">
        <v>80</v>
      </c>
      <c r="E9" s="22" t="s">
        <v>81</v>
      </c>
      <c r="H9" s="2"/>
      <c r="J9" s="2"/>
      <c r="L9" s="7"/>
      <c r="N9" s="7">
        <v>1350</v>
      </c>
      <c r="O9" s="63" t="s">
        <v>272</v>
      </c>
    </row>
    <row r="10" spans="1:21" ht="28.8" x14ac:dyDescent="0.3">
      <c r="A10" s="7" t="s">
        <v>273</v>
      </c>
      <c r="B10" s="25" t="s">
        <v>274</v>
      </c>
      <c r="C10" s="7">
        <v>1</v>
      </c>
      <c r="D10" s="24" t="s">
        <v>275</v>
      </c>
      <c r="E10" s="22" t="s">
        <v>137</v>
      </c>
      <c r="H10" s="2"/>
      <c r="J10" s="2"/>
      <c r="L10" s="28"/>
      <c r="N10" s="7">
        <v>1</v>
      </c>
      <c r="O10" s="25" t="s">
        <v>274</v>
      </c>
    </row>
    <row r="11" spans="1:21" x14ac:dyDescent="0.3">
      <c r="A11" s="7" t="s">
        <v>276</v>
      </c>
      <c r="B11" s="25" t="s">
        <v>277</v>
      </c>
      <c r="C11" s="2">
        <v>1</v>
      </c>
      <c r="D11" s="24" t="s">
        <v>275</v>
      </c>
      <c r="E11" s="22" t="s">
        <v>137</v>
      </c>
      <c r="H11" s="2"/>
      <c r="J11" s="2"/>
      <c r="L11" s="28"/>
      <c r="N11" s="2">
        <v>1</v>
      </c>
      <c r="O11" s="25" t="s">
        <v>277</v>
      </c>
    </row>
    <row r="12" spans="1:21" ht="28.8" x14ac:dyDescent="0.3">
      <c r="A12" s="7" t="s">
        <v>278</v>
      </c>
      <c r="B12" s="25" t="s">
        <v>279</v>
      </c>
      <c r="C12" s="2">
        <v>1</v>
      </c>
      <c r="D12" s="24" t="s">
        <v>275</v>
      </c>
      <c r="E12" s="22" t="s">
        <v>137</v>
      </c>
      <c r="G12" s="24"/>
      <c r="H12" s="2"/>
      <c r="J12" s="2"/>
      <c r="L12" s="28"/>
      <c r="N12" s="2">
        <v>1</v>
      </c>
      <c r="O12" s="25" t="s">
        <v>279</v>
      </c>
      <c r="T12">
        <f>N12</f>
        <v>1</v>
      </c>
      <c r="U12" s="25" t="str">
        <f>O12</f>
        <v>1 x presentation at Sussex Seas evening of film (June 2022)</v>
      </c>
    </row>
    <row r="13" spans="1:21" ht="28.8" x14ac:dyDescent="0.3">
      <c r="A13" s="7" t="s">
        <v>280</v>
      </c>
      <c r="B13" s="63" t="s">
        <v>281</v>
      </c>
      <c r="C13" s="2">
        <v>1</v>
      </c>
      <c r="D13" s="24" t="s">
        <v>275</v>
      </c>
      <c r="E13" s="22" t="s">
        <v>137</v>
      </c>
      <c r="G13" s="24"/>
      <c r="H13" s="2"/>
      <c r="J13" s="2"/>
      <c r="L13" s="28"/>
      <c r="N13" s="2">
        <v>1</v>
      </c>
      <c r="O13" s="63" t="s">
        <v>281</v>
      </c>
    </row>
    <row r="14" spans="1:21" x14ac:dyDescent="0.3">
      <c r="A14" s="7" t="s">
        <v>282</v>
      </c>
      <c r="B14" s="6" t="s">
        <v>283</v>
      </c>
      <c r="C14" s="2">
        <v>1</v>
      </c>
      <c r="D14" s="24" t="s">
        <v>275</v>
      </c>
      <c r="E14" s="22"/>
      <c r="G14" s="24"/>
      <c r="H14" s="2"/>
      <c r="J14" s="2"/>
      <c r="L14" s="28"/>
      <c r="N14" s="7"/>
      <c r="O14" s="24"/>
    </row>
    <row r="15" spans="1:21" x14ac:dyDescent="0.3">
      <c r="A15" s="7" t="s">
        <v>284</v>
      </c>
      <c r="B15" s="6" t="s">
        <v>285</v>
      </c>
      <c r="C15" s="2">
        <v>1</v>
      </c>
      <c r="D15" s="24" t="s">
        <v>275</v>
      </c>
      <c r="E15" s="22" t="s">
        <v>137</v>
      </c>
      <c r="H15" s="2"/>
      <c r="J15" s="2"/>
      <c r="L15" s="28"/>
      <c r="N15" s="7"/>
      <c r="O15" s="24"/>
      <c r="P15" s="2">
        <v>1</v>
      </c>
      <c r="Q15" s="25" t="s">
        <v>286</v>
      </c>
      <c r="R15" s="2">
        <v>0</v>
      </c>
      <c r="S15" s="25" t="s">
        <v>287</v>
      </c>
    </row>
    <row r="16" spans="1:21" ht="43.2" x14ac:dyDescent="0.3">
      <c r="A16" s="7" t="s">
        <v>288</v>
      </c>
      <c r="B16" s="25" t="s">
        <v>289</v>
      </c>
      <c r="C16" s="2">
        <v>41</v>
      </c>
      <c r="D16" s="24" t="s">
        <v>80</v>
      </c>
      <c r="E16" s="22" t="s">
        <v>81</v>
      </c>
      <c r="H16" s="2"/>
      <c r="J16" s="2"/>
      <c r="L16" s="28"/>
      <c r="N16" s="7"/>
      <c r="O16" s="24"/>
      <c r="P16" s="28"/>
      <c r="Q16" s="25" t="s">
        <v>290</v>
      </c>
      <c r="R16" s="77">
        <v>41</v>
      </c>
      <c r="S16" s="25" t="s">
        <v>291</v>
      </c>
    </row>
    <row r="17" spans="1:15" x14ac:dyDescent="0.3">
      <c r="A17" s="7" t="s">
        <v>292</v>
      </c>
      <c r="D17" s="24"/>
      <c r="E17" s="22"/>
      <c r="H17" s="2"/>
      <c r="J17" s="2"/>
      <c r="L17" s="28"/>
      <c r="N17" s="7"/>
      <c r="O17" s="21"/>
    </row>
    <row r="18" spans="1:15" x14ac:dyDescent="0.3">
      <c r="N18" s="7"/>
    </row>
    <row r="19" spans="1:15" x14ac:dyDescent="0.3">
      <c r="N19" s="7"/>
    </row>
    <row r="20" spans="1:15" x14ac:dyDescent="0.3">
      <c r="N20" s="7"/>
    </row>
    <row r="21" spans="1:15" x14ac:dyDescent="0.3">
      <c r="N21" s="7"/>
    </row>
    <row r="22" spans="1:15" x14ac:dyDescent="0.3">
      <c r="N22" s="7"/>
    </row>
    <row r="23" spans="1:15" x14ac:dyDescent="0.3">
      <c r="N23" s="7"/>
    </row>
    <row r="24" spans="1:15" x14ac:dyDescent="0.3">
      <c r="N24" s="7"/>
    </row>
    <row r="25" spans="1:15" x14ac:dyDescent="0.3">
      <c r="N25" s="7"/>
    </row>
    <row r="26" spans="1:15" x14ac:dyDescent="0.3">
      <c r="N26" s="7"/>
    </row>
    <row r="27" spans="1:15" x14ac:dyDescent="0.3">
      <c r="N27" s="7"/>
    </row>
    <row r="28" spans="1:15" x14ac:dyDescent="0.3">
      <c r="N28" s="7"/>
    </row>
    <row r="29" spans="1:15" x14ac:dyDescent="0.3">
      <c r="N29" s="7"/>
    </row>
    <row r="30" spans="1:15" x14ac:dyDescent="0.3">
      <c r="N30" s="7"/>
    </row>
    <row r="31" spans="1:15" x14ac:dyDescent="0.3">
      <c r="N31" s="7"/>
    </row>
    <row r="32" spans="1:15" x14ac:dyDescent="0.3">
      <c r="N32" s="7"/>
    </row>
    <row r="33" spans="14:14" x14ac:dyDescent="0.3">
      <c r="N33" s="7"/>
    </row>
    <row r="34" spans="14:14" x14ac:dyDescent="0.3">
      <c r="N34" s="7"/>
    </row>
  </sheetData>
  <mergeCells count="16">
    <mergeCell ref="T2:U2"/>
    <mergeCell ref="A1:G1"/>
    <mergeCell ref="H1:S1"/>
    <mergeCell ref="H2:I2"/>
    <mergeCell ref="J2:K2"/>
    <mergeCell ref="L2:M2"/>
    <mergeCell ref="N2:O2"/>
    <mergeCell ref="P2:Q2"/>
    <mergeCell ref="R2:S2"/>
    <mergeCell ref="G2:G3"/>
    <mergeCell ref="F2:F3"/>
    <mergeCell ref="E2:E3"/>
    <mergeCell ref="D2:D3"/>
    <mergeCell ref="C2:C3"/>
    <mergeCell ref="B2:B3"/>
    <mergeCell ref="A2:A3"/>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G80"/>
  <sheetViews>
    <sheetView zoomScaleNormal="100" workbookViewId="0">
      <selection activeCell="J32" sqref="J32"/>
    </sheetView>
  </sheetViews>
  <sheetFormatPr defaultRowHeight="14.4" x14ac:dyDescent="0.3"/>
  <cols>
    <col min="1" max="1" width="11.6640625" customWidth="1"/>
    <col min="7" max="7" width="0" hidden="1" customWidth="1"/>
    <col min="8" max="8" width="8" bestFit="1" customWidth="1"/>
    <col min="9" max="9" width="9.33203125" hidden="1" customWidth="1"/>
    <col min="10" max="10" width="10" bestFit="1" customWidth="1"/>
    <col min="11" max="11" width="10" hidden="1" customWidth="1"/>
    <col min="12" max="12" width="11.6640625" style="32" customWidth="1"/>
    <col min="13" max="13" width="9.6640625" hidden="1" customWidth="1"/>
    <col min="14" max="14" width="10.5546875" hidden="1" customWidth="1"/>
    <col min="15" max="15" width="10.44140625" style="32" hidden="1" customWidth="1"/>
    <col min="17" max="17" width="8.33203125" style="6" bestFit="1" customWidth="1"/>
    <col min="18" max="18" width="11.33203125" customWidth="1"/>
    <col min="19" max="19" width="11.44140625" customWidth="1"/>
    <col min="20" max="20" width="11.33203125" customWidth="1"/>
    <col min="21" max="21" width="1.5546875" customWidth="1"/>
    <col min="25" max="25" width="1.44140625" customWidth="1"/>
    <col min="28" max="28" width="13.5546875" style="7" customWidth="1"/>
    <col min="39" max="39" width="10.5546875" customWidth="1"/>
  </cols>
  <sheetData>
    <row r="1" spans="1:33" x14ac:dyDescent="0.3">
      <c r="A1" s="93" t="s">
        <v>293</v>
      </c>
      <c r="B1" s="93"/>
      <c r="C1" s="93"/>
      <c r="E1" s="93" t="s">
        <v>294</v>
      </c>
      <c r="F1" s="93"/>
      <c r="G1" s="93"/>
      <c r="H1" s="93"/>
      <c r="I1" s="93"/>
      <c r="J1" s="93"/>
      <c r="K1" s="93"/>
      <c r="L1" s="93"/>
      <c r="M1" s="93"/>
      <c r="N1" s="93"/>
      <c r="O1" s="93"/>
      <c r="Q1" s="15"/>
      <c r="R1" s="96" t="s">
        <v>295</v>
      </c>
      <c r="S1" s="96"/>
      <c r="T1" s="96"/>
      <c r="U1" s="96"/>
      <c r="V1" s="96"/>
      <c r="W1" s="96"/>
      <c r="X1" s="96"/>
      <c r="Y1" s="96"/>
      <c r="Z1" s="96"/>
      <c r="AA1" s="96"/>
      <c r="AB1" s="96"/>
      <c r="AC1" s="96"/>
    </row>
    <row r="2" spans="1:33" x14ac:dyDescent="0.3">
      <c r="A2" s="93"/>
      <c r="B2" s="93"/>
      <c r="C2" s="93"/>
      <c r="E2" s="93"/>
      <c r="F2" s="93"/>
      <c r="G2" s="93"/>
      <c r="H2" s="93"/>
      <c r="I2" s="93"/>
      <c r="J2" s="93"/>
      <c r="K2" s="93"/>
      <c r="L2" s="93"/>
      <c r="M2" s="93"/>
      <c r="N2" s="93"/>
      <c r="O2" s="93"/>
      <c r="Q2" s="15"/>
      <c r="R2" s="94" t="s">
        <v>296</v>
      </c>
      <c r="S2" s="94"/>
      <c r="T2" s="94"/>
      <c r="U2" s="15"/>
      <c r="V2" s="94" t="s">
        <v>297</v>
      </c>
      <c r="W2" s="94"/>
      <c r="X2" s="94"/>
      <c r="Y2" s="15"/>
      <c r="Z2" s="95" t="s">
        <v>298</v>
      </c>
      <c r="AA2" s="95"/>
      <c r="AB2" s="95"/>
      <c r="AC2" s="95"/>
    </row>
    <row r="3" spans="1:33" ht="41.4" x14ac:dyDescent="0.3">
      <c r="A3" s="8" t="s">
        <v>299</v>
      </c>
      <c r="B3" s="8" t="s">
        <v>300</v>
      </c>
      <c r="C3" s="8" t="s">
        <v>301</v>
      </c>
      <c r="E3" s="8" t="s">
        <v>256</v>
      </c>
      <c r="F3" s="8" t="s">
        <v>302</v>
      </c>
      <c r="G3" s="8" t="s">
        <v>303</v>
      </c>
      <c r="H3" s="8" t="s">
        <v>304</v>
      </c>
      <c r="I3" s="8" t="s">
        <v>305</v>
      </c>
      <c r="J3" s="8" t="s">
        <v>306</v>
      </c>
      <c r="K3" s="8" t="s">
        <v>307</v>
      </c>
      <c r="L3" s="31" t="s">
        <v>308</v>
      </c>
      <c r="M3" s="8" t="s">
        <v>305</v>
      </c>
      <c r="N3" s="8" t="s">
        <v>307</v>
      </c>
      <c r="O3" s="31" t="s">
        <v>309</v>
      </c>
      <c r="Q3" s="53" t="s">
        <v>65</v>
      </c>
      <c r="R3" s="54" t="s">
        <v>304</v>
      </c>
      <c r="S3" s="54" t="s">
        <v>306</v>
      </c>
      <c r="T3" s="54" t="s">
        <v>307</v>
      </c>
      <c r="U3" s="56"/>
      <c r="V3" s="50" t="s">
        <v>304</v>
      </c>
      <c r="W3" s="50" t="s">
        <v>306</v>
      </c>
      <c r="X3" s="50" t="s">
        <v>307</v>
      </c>
      <c r="Y3" s="15"/>
      <c r="Z3" s="55" t="s">
        <v>310</v>
      </c>
      <c r="AA3" s="52" t="s">
        <v>311</v>
      </c>
      <c r="AB3" s="31" t="s">
        <v>312</v>
      </c>
      <c r="AC3" s="61" t="s">
        <v>313</v>
      </c>
      <c r="AE3" s="61">
        <v>2022</v>
      </c>
      <c r="AF3" s="31" t="s">
        <v>314</v>
      </c>
      <c r="AG3" s="31" t="s">
        <v>315</v>
      </c>
    </row>
    <row r="4" spans="1:33" x14ac:dyDescent="0.3">
      <c r="A4" t="s">
        <v>75</v>
      </c>
      <c r="B4" s="7">
        <f>'Output 1'!A3</f>
        <v>5</v>
      </c>
      <c r="C4" s="7">
        <f>4+B4</f>
        <v>9</v>
      </c>
      <c r="E4" t="str">
        <f>'Output 1'!B4</f>
        <v>O.1</v>
      </c>
      <c r="F4" t="str">
        <f>'Output 1'!D4</f>
        <v>O.1.1</v>
      </c>
      <c r="G4" s="4">
        <f>'Output 1'!$K$4/'Output 1'!$F$4</f>
        <v>0</v>
      </c>
      <c r="H4" s="4">
        <f>'Output 1'!M$4/'Output 1'!$F$4</f>
        <v>0</v>
      </c>
      <c r="I4" s="4">
        <f>('Output 1'!O$4)/'Output 1'!$F$4</f>
        <v>0</v>
      </c>
      <c r="J4" s="4">
        <f>('Output 1'!Q$4)/'Output 1'!$F$4</f>
        <v>0</v>
      </c>
      <c r="K4" s="4">
        <f>('Output 1'!U$4)/'Output 1'!$F$4</f>
        <v>0</v>
      </c>
      <c r="L4" s="33">
        <f>H4+J4</f>
        <v>0</v>
      </c>
      <c r="M4" s="4">
        <f>('Output 1'!S$4)/'Output 1'!$F$4</f>
        <v>0</v>
      </c>
      <c r="N4" s="4">
        <f>('Output 1'!U$4)/'Output 1'!$F$4</f>
        <v>0</v>
      </c>
      <c r="O4" s="33">
        <f>L4+N4</f>
        <v>0</v>
      </c>
      <c r="Q4" s="30">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
+SUMIF(INDIRECT("'Output 6'!$H$4:$H$"&amp;$C$9),Analysis!Q4,INDIRECT("'Output 6'!$m$4:$m$"&amp;$C$9))</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
+SUMIF(INDIRECT("'Output 6'!$H$4:$H$"&amp;$C$9),Analysis!Q4,INDIRECT("'Output 6'!$Q$4:$Q$"&amp;$C$9))</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
+SUMIF(INDIRECT("'Output 6'!$H$4:$H$"&amp;$C$9),Analysis!Q4,INDIRECT("'Output 6'!$U$4:$U$"&amp;$C$9))</f>
        <v>0</v>
      </c>
      <c r="U4" s="30"/>
      <c r="V4" s="5">
        <f>SUMIF('Unplanned Outputs'!$E$4:$E$500,Analysis!Q4,'Unplanned Outputs'!$J$4:$J$500)</f>
        <v>0</v>
      </c>
      <c r="W4" s="5">
        <f>SUMIF('Unplanned Outputs'!$E$4:$E$500,Analysis!$Q4,'Unplanned Outputs'!$N$4:$N$500)</f>
        <v>0</v>
      </c>
      <c r="X4" s="5">
        <f ca="1">SUMIF('Unplanned Outputs'!$E$4:$E$500,Analysis!$Q4,'Unplanned Outputs'!$R$6:$R$500)</f>
        <v>0</v>
      </c>
      <c r="Y4" s="15"/>
      <c r="Z4" s="36">
        <f t="shared" ref="Z4:Z35" ca="1" si="0">SUM(R4:T4)</f>
        <v>0</v>
      </c>
      <c r="AA4" s="36">
        <f t="shared" ref="AA4:AA35" ca="1" si="1">SUM(V4:X4)</f>
        <v>0</v>
      </c>
      <c r="AB4" s="51">
        <f t="shared" ref="AB4:AB35" ca="1" si="2">AA4+Z4</f>
        <v>0</v>
      </c>
      <c r="AC4" s="62">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
+SUMIF(INDIRECT("'Output 6'!$H$5:$H$"&amp;$C$9),Analysis!$Q4,INDIRECT("'Output 6'!$F$5:$F$"&amp;$C$9))</f>
        <v>0</v>
      </c>
      <c r="AE4">
        <f ca="1">SUM(AF4+AG4)</f>
        <v>0</v>
      </c>
      <c r="AF4">
        <f ca="1">SUMIF(INDIRECT("'Output 1'!$H$4:$H$"&amp;$C$4),Analysis!Q4,INDIRECT("'Output 1'!$w$4:$w$"&amp;$C$4))
+SUMIF(INDIRECT("'Output 2'!$H$4:$H$"&amp;$C$5),Analysis!Q4,INDIRECT("'Output 2'!$w$4:$w$"&amp;$C$5))
+SUMIF(INDIRECT("'Output 3'!$H$4:$H$"&amp;$C$6),Analysis!Q4,INDIRECT("'Output 3'!$w$4:$w$"&amp;$C$6))
+SUMIF(INDIRECT("'Output 4'!$H$4:$H$"&amp;$C$7),Analysis!Q4,INDIRECT("'Output 4'!$w$4:$w$"&amp;$C$7))
+SUMIF(INDIRECT("'Output 5'!$H$4:$H$"&amp;$C$8),Analysis!Q4,INDIRECT("'Output 5'!$w$4:$w$"&amp;$C$8))
+SUMIF(INDIRECT("'Output 6'!$H$4:$H$"&amp;$C$9),Analysis!Q4,INDIRECT("'Output 6'!$w$4:$w$"&amp;$C$9))</f>
        <v>0</v>
      </c>
      <c r="AG4">
        <f>SUMIF('Unplanned Outputs'!$E$4:$E$500,Analysis!Q4,'Unplanned Outputs'!$T$4:$T$500)</f>
        <v>0</v>
      </c>
    </row>
    <row r="5" spans="1:33" x14ac:dyDescent="0.3">
      <c r="A5" t="s">
        <v>122</v>
      </c>
      <c r="B5" s="7">
        <f>'Output 2'!A3</f>
        <v>3</v>
      </c>
      <c r="C5" s="7">
        <f t="shared" ref="C5:C9" si="3">4+B5</f>
        <v>7</v>
      </c>
      <c r="F5" t="str">
        <f>'Output 1'!D5</f>
        <v>O.1.2</v>
      </c>
      <c r="G5" s="4">
        <f>'Output 1'!K$5/'Output 1'!$F$5</f>
        <v>0</v>
      </c>
      <c r="H5" s="4">
        <f>'Output 1'!M$5/'Output 1'!$F$5</f>
        <v>0</v>
      </c>
      <c r="I5" s="4">
        <f>('Output 1'!O$5)/'Output 1'!$F$5</f>
        <v>0</v>
      </c>
      <c r="J5" s="4">
        <f>('Output 1'!Q$5)/'Output 1'!$F$5</f>
        <v>0</v>
      </c>
      <c r="K5" s="4">
        <f>('Output 1'!U$4)/'Output 1'!$F$4</f>
        <v>0</v>
      </c>
      <c r="L5" s="33">
        <f t="shared" ref="L5" si="4">H5+J5</f>
        <v>0</v>
      </c>
      <c r="M5" s="4">
        <f>('Output 1'!S$5)/'Output 1'!$F$5</f>
        <v>0</v>
      </c>
      <c r="N5" s="4">
        <f>('Output 1'!U$5)/'Output 1'!$F$5</f>
        <v>0</v>
      </c>
      <c r="O5" s="33">
        <f t="shared" ref="O5" si="5">L5+N5</f>
        <v>0</v>
      </c>
      <c r="Q5" s="30" t="s">
        <v>316</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
+SUMIF(INDIRECT("'Output 6'!$H$4:$H$"&amp;$C$9),Analysis!Q5,INDIRECT("'Output 6'!$m$4:$m$"&amp;$C$9))</f>
        <v>0</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
+SUMIF(INDIRECT("'Output 6'!$H$4:$H$"&amp;$C$9),Analysis!Q5,INDIRECT("'Output 6'!$Q$4:$Q$"&amp;$C$9))</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
+SUMIF(INDIRECT("'Output 6'!$H$4:$H$"&amp;$C$9),Analysis!Q5,INDIRECT("'Output 6'!$U$4:$U$"&amp;$C$9))</f>
        <v>0</v>
      </c>
      <c r="U5" s="30"/>
      <c r="V5" s="5">
        <f>SUMIF('Unplanned Outputs'!$E$4:$E$500,Analysis!Q5,'Unplanned Outputs'!$J$4:$J$500)</f>
        <v>0</v>
      </c>
      <c r="W5" s="5">
        <f>SUMIF('Unplanned Outputs'!$E$4:$E$500,Analysis!$Q5,'Unplanned Outputs'!$N$4:$N$500)</f>
        <v>0</v>
      </c>
      <c r="X5" s="5">
        <f ca="1">SUMIF('Unplanned Outputs'!$E$4:$E$500,Analysis!$Q5,'Unplanned Outputs'!$R$6:$R$500)</f>
        <v>0</v>
      </c>
      <c r="Y5" s="15"/>
      <c r="Z5" s="36">
        <f t="shared" ca="1" si="0"/>
        <v>0</v>
      </c>
      <c r="AA5" s="36">
        <f t="shared" ca="1" si="1"/>
        <v>0</v>
      </c>
      <c r="AB5" s="51">
        <f t="shared" ca="1" si="2"/>
        <v>0</v>
      </c>
      <c r="AC5" s="62">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
+SUMIF(INDIRECT("'Output 6'!$H$5:$H$"&amp;$C$9),Analysis!$Q5,INDIRECT("'Output 6'!$F$5:$F$"&amp;$C$9))</f>
        <v>0</v>
      </c>
      <c r="AE5">
        <f t="shared" ref="AE5:AE68" ca="1" si="6">SUM(AF5+AG5)</f>
        <v>0</v>
      </c>
      <c r="AF5">
        <f ca="1">SUMIF(INDIRECT("'Output 1'!$H$4:$H$"&amp;$C$4),Analysis!Q5,INDIRECT("'Output 1'!$w$4:$w$"&amp;$C$4))
+SUMIF(INDIRECT("'Output 2'!$H$4:$H$"&amp;$C$5),Analysis!Q5,INDIRECT("'Output 2'!$w$4:$w$"&amp;$C$5))
+SUMIF(INDIRECT("'Output 3'!$H$4:$H$"&amp;$C$6),Analysis!Q5,INDIRECT("'Output 3'!$w$4:$w$"&amp;$C$6))
+SUMIF(INDIRECT("'Output 4'!$H$4:$H$"&amp;$C$7),Analysis!Q5,INDIRECT("'Output 4'!$w$4:$w$"&amp;$C$7))
+SUMIF(INDIRECT("'Output 5'!$H$4:$H$"&amp;$C$8),Analysis!Q5,INDIRECT("'Output 5'!$w$4:$w$"&amp;$C$8))
+SUMIF(INDIRECT("'Output 6'!$H$4:$H$"&amp;$C$9),Analysis!Q5,INDIRECT("'Output 6'!$w$4:$w$"&amp;$C$9))</f>
        <v>0</v>
      </c>
      <c r="AG5">
        <f>SUMIF('Unplanned Outputs'!$E$4:$E$500,Analysis!Q5,'Unplanned Outputs'!$T$4:$T$500)</f>
        <v>0</v>
      </c>
    </row>
    <row r="6" spans="1:33" x14ac:dyDescent="0.3">
      <c r="A6" t="s">
        <v>158</v>
      </c>
      <c r="B6" s="7">
        <f>'Output 3'!A3</f>
        <v>1</v>
      </c>
      <c r="C6" s="7">
        <f t="shared" si="3"/>
        <v>5</v>
      </c>
      <c r="F6" t="str">
        <f>'Output 1'!D6</f>
        <v>O.1.3</v>
      </c>
      <c r="G6" s="4">
        <f>'Output 1'!K$6/'Output 1'!$F$6</f>
        <v>0</v>
      </c>
      <c r="H6" s="4">
        <f>'Output 1'!M$6/'Output 1'!$F$6</f>
        <v>1</v>
      </c>
      <c r="I6" s="4">
        <f>('Output 1'!O$6)/'Output 1'!$F$6</f>
        <v>0</v>
      </c>
      <c r="J6" s="4">
        <f>('Output 1'!Q$6)/'Output 1'!$F$6</f>
        <v>0</v>
      </c>
      <c r="K6" s="4">
        <f>('Output 1'!U$4)/'Output 1'!$F$4</f>
        <v>0</v>
      </c>
      <c r="L6" s="33">
        <f>H$6+J$6</f>
        <v>1</v>
      </c>
      <c r="M6" s="4">
        <f>('Output 1'!S$6)/'Output 1'!$F$6</f>
        <v>0</v>
      </c>
      <c r="N6" s="4">
        <f>('Output 1'!U$6)/'Output 1'!$F$6</f>
        <v>0</v>
      </c>
      <c r="O6" s="33">
        <f>L$6+N$6</f>
        <v>1</v>
      </c>
      <c r="Q6" s="30" t="s">
        <v>317</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
+SUMIF(INDIRECT("'Output 6'!$H$4:$H$"&amp;$C$9),Analysis!Q6,INDIRECT("'Output 6'!$m$4:$m$"&amp;$C$9))</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
+SUMIF(INDIRECT("'Output 6'!$H$4:$H$"&amp;$C$9),Analysis!Q6,INDIRECT("'Output 6'!$Q$4:$Q$"&amp;$C$9))</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
+SUMIF(INDIRECT("'Output 6'!$H$4:$H$"&amp;$C$9),Analysis!Q6,INDIRECT("'Output 6'!$U$4:$U$"&amp;$C$9))</f>
        <v>0</v>
      </c>
      <c r="U6" s="30"/>
      <c r="V6" s="5">
        <f>SUMIF('Unplanned Outputs'!$E$4:$E$500,Analysis!Q6,'Unplanned Outputs'!$J$4:$J$500)</f>
        <v>0</v>
      </c>
      <c r="W6" s="5">
        <f>SUMIF('Unplanned Outputs'!$E$4:$E$500,Analysis!$Q6,'Unplanned Outputs'!$N$4:$N$500)</f>
        <v>0</v>
      </c>
      <c r="X6" s="5">
        <f ca="1">SUMIF('Unplanned Outputs'!$E$4:$E$500,Analysis!$Q6,'Unplanned Outputs'!$R$6:$R$500)</f>
        <v>0</v>
      </c>
      <c r="Y6" s="15"/>
      <c r="Z6" s="36">
        <f t="shared" ca="1" si="0"/>
        <v>0</v>
      </c>
      <c r="AA6" s="36">
        <f t="shared" ca="1" si="1"/>
        <v>0</v>
      </c>
      <c r="AB6" s="51">
        <f t="shared" ca="1" si="2"/>
        <v>0</v>
      </c>
      <c r="AC6" s="62">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
+SUMIF(INDIRECT("'Output 6'!$H$5:$H$"&amp;$C$9),Analysis!$Q6,INDIRECT("'Output 6'!$F$5:$F$"&amp;$C$9))</f>
        <v>0</v>
      </c>
      <c r="AE6">
        <f t="shared" ca="1" si="6"/>
        <v>0</v>
      </c>
      <c r="AF6">
        <f ca="1">SUMIF(INDIRECT("'Output 1'!$H$4:$H$"&amp;$C$4),Analysis!Q6,INDIRECT("'Output 1'!$w$4:$w$"&amp;$C$4))
+SUMIF(INDIRECT("'Output 2'!$H$4:$H$"&amp;$C$5),Analysis!Q6,INDIRECT("'Output 2'!$w$4:$w$"&amp;$C$5))
+SUMIF(INDIRECT("'Output 3'!$H$4:$H$"&amp;$C$6),Analysis!Q6,INDIRECT("'Output 3'!$w$4:$w$"&amp;$C$6))
+SUMIF(INDIRECT("'Output 4'!$H$4:$H$"&amp;$C$7),Analysis!Q6,INDIRECT("'Output 4'!$w$4:$w$"&amp;$C$7))
+SUMIF(INDIRECT("'Output 5'!$H$4:$H$"&amp;$C$8),Analysis!Q6,INDIRECT("'Output 5'!$w$4:$w$"&amp;$C$8))
+SUMIF(INDIRECT("'Output 6'!$H$4:$H$"&amp;$C$9),Analysis!Q6,INDIRECT("'Output 6'!$w$4:$w$"&amp;$C$9))</f>
        <v>0</v>
      </c>
      <c r="AG6">
        <f>SUMIF('Unplanned Outputs'!$E$4:$E$500,Analysis!Q6,'Unplanned Outputs'!$T$4:$T$500)</f>
        <v>0</v>
      </c>
    </row>
    <row r="7" spans="1:33" x14ac:dyDescent="0.3">
      <c r="A7" t="s">
        <v>178</v>
      </c>
      <c r="B7" s="7">
        <f>'Output 4'!A3</f>
        <v>3</v>
      </c>
      <c r="C7" s="7">
        <f t="shared" si="3"/>
        <v>7</v>
      </c>
      <c r="F7" t="str">
        <f>'Output 1'!D7</f>
        <v>O.1.4</v>
      </c>
      <c r="G7" s="4">
        <f>'Output 1'!K$7/'Output 1'!$F$7</f>
        <v>0</v>
      </c>
      <c r="H7" s="4">
        <f>'Output 1'!M$7/'Output 1'!$F$7</f>
        <v>1</v>
      </c>
      <c r="I7" s="4">
        <f>('Output 1'!O$7)/'Output 1'!$F$7</f>
        <v>0</v>
      </c>
      <c r="J7" s="4">
        <f>('Output 1'!Q$7)/'Output 1'!$F$7</f>
        <v>0</v>
      </c>
      <c r="K7" s="4">
        <f>('Output 1'!U$4)/'Output 1'!$F$4</f>
        <v>0</v>
      </c>
      <c r="L7" s="33">
        <f>H$7+J$7</f>
        <v>1</v>
      </c>
      <c r="M7" s="4">
        <f>('Output 1'!S$7)/'Output 1'!$F$7</f>
        <v>0</v>
      </c>
      <c r="N7" s="4">
        <f>('Output 1'!U$7)/'Output 1'!$F$7</f>
        <v>0</v>
      </c>
      <c r="O7" s="33">
        <f>L$7+N$7</f>
        <v>1</v>
      </c>
      <c r="Q7" s="30" t="s">
        <v>98</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
+SUMIF(INDIRECT("'Output 6'!$H$4:$H$"&amp;$C$9),Analysis!Q7,INDIRECT("'Output 6'!$m$4:$m$"&amp;$C$9))</f>
        <v>300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
+SUMIF(INDIRECT("'Output 6'!$H$4:$H$"&amp;$C$9),Analysis!Q7,INDIRECT("'Output 6'!$Q$4:$Q$"&amp;$C$9))</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
+SUMIF(INDIRECT("'Output 6'!$H$4:$H$"&amp;$C$9),Analysis!Q7,INDIRECT("'Output 6'!$U$4:$U$"&amp;$C$9))</f>
        <v>0</v>
      </c>
      <c r="U7" s="30"/>
      <c r="V7" s="5">
        <f>SUMIF('Unplanned Outputs'!$E$4:$E$500,Analysis!Q7,'Unplanned Outputs'!$J$4:$J$500)</f>
        <v>0</v>
      </c>
      <c r="W7" s="5">
        <f>SUMIF('Unplanned Outputs'!$E$4:$E$500,Analysis!$Q7,'Unplanned Outputs'!$N$4:$N$500)</f>
        <v>0</v>
      </c>
      <c r="X7" s="5">
        <f ca="1">SUMIF('Unplanned Outputs'!$E$4:$E$500,Analysis!$Q7,'Unplanned Outputs'!$R$6:$R$500)</f>
        <v>0</v>
      </c>
      <c r="Y7" s="15"/>
      <c r="Z7" s="36">
        <f t="shared" ca="1" si="0"/>
        <v>300</v>
      </c>
      <c r="AA7" s="36">
        <f t="shared" ca="1" si="1"/>
        <v>0</v>
      </c>
      <c r="AB7" s="51">
        <f t="shared" ca="1" si="2"/>
        <v>300</v>
      </c>
      <c r="AC7" s="62">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
+SUMIF(INDIRECT("'Output 6'!$H$5:$H$"&amp;$C$9),Analysis!$Q7,INDIRECT("'Output 6'!$F$5:$F$"&amp;$C$9))</f>
        <v>300</v>
      </c>
      <c r="AE7">
        <f t="shared" ca="1" si="6"/>
        <v>0</v>
      </c>
      <c r="AF7">
        <f ca="1">SUMIF(INDIRECT("'Output 1'!$H$4:$H$"&amp;$C$4),Analysis!Q7,INDIRECT("'Output 1'!$w$4:$w$"&amp;$C$4))
+SUMIF(INDIRECT("'Output 2'!$H$4:$H$"&amp;$C$5),Analysis!Q7,INDIRECT("'Output 2'!$w$4:$w$"&amp;$C$5))
+SUMIF(INDIRECT("'Output 3'!$H$4:$H$"&amp;$C$6),Analysis!Q7,INDIRECT("'Output 3'!$w$4:$w$"&amp;$C$6))
+SUMIF(INDIRECT("'Output 4'!$H$4:$H$"&amp;$C$7),Analysis!Q7,INDIRECT("'Output 4'!$w$4:$w$"&amp;$C$7))
+SUMIF(INDIRECT("'Output 5'!$H$4:$H$"&amp;$C$8),Analysis!Q7,INDIRECT("'Output 5'!$w$4:$w$"&amp;$C$8))
+SUMIF(INDIRECT("'Output 6'!$H$4:$H$"&amp;$C$9),Analysis!Q7,INDIRECT("'Output 6'!$w$4:$w$"&amp;$C$9))</f>
        <v>0</v>
      </c>
      <c r="AG7">
        <f>SUMIF('Unplanned Outputs'!$E$4:$E$500,Analysis!Q7,'Unplanned Outputs'!$T$4:$T$500)</f>
        <v>0</v>
      </c>
    </row>
    <row r="8" spans="1:33" x14ac:dyDescent="0.3">
      <c r="A8" t="s">
        <v>206</v>
      </c>
      <c r="B8" s="7">
        <f>'Output 5'!A3</f>
        <v>2</v>
      </c>
      <c r="C8" s="7">
        <f t="shared" si="3"/>
        <v>6</v>
      </c>
      <c r="E8" t="str">
        <f>'Output 2'!$B$4</f>
        <v>O.2</v>
      </c>
      <c r="F8" t="str">
        <f>'Output 2'!$D$4</f>
        <v>O.2.1</v>
      </c>
      <c r="G8" s="4" t="e">
        <f>'Output 2'!$K$4/'Output 2'!$F$4</f>
        <v>#DIV/0!</v>
      </c>
      <c r="H8" s="4" t="e">
        <f>'Output 2'!M$4/'Output 2'!$F$4</f>
        <v>#DIV/0!</v>
      </c>
      <c r="I8" s="4" t="e">
        <f>('Output 2'!O$4)/'Output 2'!$F$4</f>
        <v>#DIV/0!</v>
      </c>
      <c r="J8" s="4" t="e">
        <f>('Output 2'!Q$4)/'Output 2'!$F$4</f>
        <v>#DIV/0!</v>
      </c>
      <c r="K8" s="4">
        <f>('Output 1'!U$4)/'Output 1'!$F$4</f>
        <v>0</v>
      </c>
      <c r="L8" s="33" t="e">
        <f>H8+J8</f>
        <v>#DIV/0!</v>
      </c>
      <c r="M8" s="4" t="e">
        <f>('Output 2'!S$4)/'Output 2'!$F$4</f>
        <v>#DIV/0!</v>
      </c>
      <c r="N8" s="4" t="e">
        <f>('Output 2'!U$4)/'Output 2'!$F$4</f>
        <v>#DIV/0!</v>
      </c>
      <c r="O8" s="33" t="e">
        <f>L8+N8</f>
        <v>#DIV/0!</v>
      </c>
      <c r="Q8" s="30">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
+SUMIF(INDIRECT("'Output 6'!$H$4:$H$"&amp;$C$9),Analysis!Q8,INDIRECT("'Output 6'!$m$4:$m$"&amp;$C$9))</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
+SUMIF(INDIRECT("'Output 6'!$H$4:$H$"&amp;$C$9),Analysis!Q8,INDIRECT("'Output 6'!$Q$4:$Q$"&amp;$C$9))</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
+SUMIF(INDIRECT("'Output 6'!$H$4:$H$"&amp;$C$9),Analysis!Q8,INDIRECT("'Output 6'!$U$4:$U$"&amp;$C$9))</f>
        <v>0</v>
      </c>
      <c r="U8" s="30"/>
      <c r="V8" s="5">
        <f>SUMIF('Unplanned Outputs'!$E$4:$E$500,Analysis!Q8,'Unplanned Outputs'!$J$4:$J$500)</f>
        <v>0</v>
      </c>
      <c r="W8" s="5">
        <f>SUMIF('Unplanned Outputs'!$E$4:$E$500,Analysis!$Q8,'Unplanned Outputs'!$N$4:$N$500)</f>
        <v>0</v>
      </c>
      <c r="X8" s="5">
        <f ca="1">SUMIF('Unplanned Outputs'!$E$4:$E$500,Analysis!$Q8,'Unplanned Outputs'!$R$6:$R$500)</f>
        <v>0</v>
      </c>
      <c r="Y8" s="15"/>
      <c r="Z8" s="36">
        <f t="shared" ca="1" si="0"/>
        <v>0</v>
      </c>
      <c r="AA8" s="36">
        <f t="shared" ca="1" si="1"/>
        <v>0</v>
      </c>
      <c r="AB8" s="51">
        <f t="shared" ca="1" si="2"/>
        <v>0</v>
      </c>
      <c r="AC8" s="62">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
+SUMIF(INDIRECT("'Output 6'!$H$5:$H$"&amp;$C$9),Analysis!$Q8,INDIRECT("'Output 6'!$F$5:$F$"&amp;$C$9))</f>
        <v>0</v>
      </c>
      <c r="AE8">
        <f t="shared" ca="1" si="6"/>
        <v>0</v>
      </c>
      <c r="AF8">
        <f ca="1">SUMIF(INDIRECT("'Output 1'!$H$4:$H$"&amp;$C$4),Analysis!Q8,INDIRECT("'Output 1'!$w$4:$w$"&amp;$C$4))
+SUMIF(INDIRECT("'Output 2'!$H$4:$H$"&amp;$C$5),Analysis!Q8,INDIRECT("'Output 2'!$w$4:$w$"&amp;$C$5))
+SUMIF(INDIRECT("'Output 3'!$H$4:$H$"&amp;$C$6),Analysis!Q8,INDIRECT("'Output 3'!$w$4:$w$"&amp;$C$6))
+SUMIF(INDIRECT("'Output 4'!$H$4:$H$"&amp;$C$7),Analysis!Q8,INDIRECT("'Output 4'!$w$4:$w$"&amp;$C$7))
+SUMIF(INDIRECT("'Output 5'!$H$4:$H$"&amp;$C$8),Analysis!Q8,INDIRECT("'Output 5'!$w$4:$w$"&amp;$C$8))
+SUMIF(INDIRECT("'Output 6'!$H$4:$H$"&amp;$C$9),Analysis!Q8,INDIRECT("'Output 6'!$w$4:$w$"&amp;$C$9))</f>
        <v>0</v>
      </c>
      <c r="AG8">
        <f>SUMIF('Unplanned Outputs'!$E$4:$E$500,Analysis!Q8,'Unplanned Outputs'!$T$4:$T$500)</f>
        <v>0</v>
      </c>
    </row>
    <row r="9" spans="1:33" x14ac:dyDescent="0.3">
      <c r="A9" t="s">
        <v>231</v>
      </c>
      <c r="B9" s="7">
        <f>'Output 6'!A3</f>
        <v>2</v>
      </c>
      <c r="C9" s="7">
        <f t="shared" si="3"/>
        <v>6</v>
      </c>
      <c r="F9" t="str">
        <f>'Output 2'!$D$5</f>
        <v>O.2.2</v>
      </c>
      <c r="G9" s="4" t="e">
        <f>'Output 2'!K$5/'Output 2'!$F$5</f>
        <v>#DIV/0!</v>
      </c>
      <c r="H9" s="4" t="e">
        <f>'Output 2'!M$5/'Output 2'!$F$5</f>
        <v>#DIV/0!</v>
      </c>
      <c r="I9" s="4" t="e">
        <f>('Output 2'!O$5)/'Output 2'!$F$5</f>
        <v>#DIV/0!</v>
      </c>
      <c r="J9" s="4" t="e">
        <f>('Output 2'!Q$5)/'Output 2'!$F$5</f>
        <v>#DIV/0!</v>
      </c>
      <c r="K9" s="4">
        <f>('Output 1'!U$4)/'Output 1'!$F$4</f>
        <v>0</v>
      </c>
      <c r="L9" s="33" t="e">
        <f t="shared" ref="L9:L22" si="7">H9+J9</f>
        <v>#DIV/0!</v>
      </c>
      <c r="M9" s="4" t="e">
        <f>('Output 2'!S$5)/'Output 2'!$F$5</f>
        <v>#DIV/0!</v>
      </c>
      <c r="N9" s="4" t="e">
        <f>('Output 2'!U$5)/'Output 2'!$F$5</f>
        <v>#DIV/0!</v>
      </c>
      <c r="O9" s="33" t="e">
        <f t="shared" ref="O9:O25" si="8">L9+N9</f>
        <v>#DIV/0!</v>
      </c>
      <c r="Q9" s="30" t="s">
        <v>318</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
+SUMIF(INDIRECT("'Output 6'!$H$4:$H$"&amp;$C$9),Analysis!Q9,INDIRECT("'Output 6'!$m$4:$m$"&amp;$C$9))</f>
        <v>0</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
+SUMIF(INDIRECT("'Output 6'!$H$4:$H$"&amp;$C$9),Analysis!Q9,INDIRECT("'Output 6'!$Q$4:$Q$"&amp;$C$9))</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
+SUMIF(INDIRECT("'Output 6'!$H$4:$H$"&amp;$C$9),Analysis!Q9,INDIRECT("'Output 6'!$U$4:$U$"&amp;$C$9))</f>
        <v>0</v>
      </c>
      <c r="U9" s="30"/>
      <c r="V9" s="5">
        <f>SUMIF('Unplanned Outputs'!$E$4:$E$500,Analysis!Q9,'Unplanned Outputs'!$J$4:$J$500)</f>
        <v>0</v>
      </c>
      <c r="W9" s="5">
        <f>SUMIF('Unplanned Outputs'!$E$4:$E$500,Analysis!$Q9,'Unplanned Outputs'!$N$4:$N$500)</f>
        <v>0</v>
      </c>
      <c r="X9" s="5">
        <f ca="1">SUMIF('Unplanned Outputs'!$E$4:$E$500,Analysis!$Q9,'Unplanned Outputs'!$R$6:$R$500)</f>
        <v>0</v>
      </c>
      <c r="Y9" s="15"/>
      <c r="Z9" s="36">
        <f t="shared" ca="1" si="0"/>
        <v>0</v>
      </c>
      <c r="AA9" s="36">
        <f t="shared" ca="1" si="1"/>
        <v>0</v>
      </c>
      <c r="AB9" s="51">
        <f t="shared" ca="1" si="2"/>
        <v>0</v>
      </c>
      <c r="AC9" s="62">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
+SUMIF(INDIRECT("'Output 6'!$H$5:$H$"&amp;$C$9),Analysis!$Q9,INDIRECT("'Output 6'!$F$5:$F$"&amp;$C$9))</f>
        <v>0</v>
      </c>
      <c r="AE9">
        <f t="shared" ca="1" si="6"/>
        <v>0</v>
      </c>
      <c r="AF9">
        <f ca="1">SUMIF(INDIRECT("'Output 1'!$H$4:$H$"&amp;$C$4),Analysis!Q9,INDIRECT("'Output 1'!$w$4:$w$"&amp;$C$4))
+SUMIF(INDIRECT("'Output 2'!$H$4:$H$"&amp;$C$5),Analysis!Q9,INDIRECT("'Output 2'!$w$4:$w$"&amp;$C$5))
+SUMIF(INDIRECT("'Output 3'!$H$4:$H$"&amp;$C$6),Analysis!Q9,INDIRECT("'Output 3'!$w$4:$w$"&amp;$C$6))
+SUMIF(INDIRECT("'Output 4'!$H$4:$H$"&amp;$C$7),Analysis!Q9,INDIRECT("'Output 4'!$w$4:$w$"&amp;$C$7))
+SUMIF(INDIRECT("'Output 5'!$H$4:$H$"&amp;$C$8),Analysis!Q9,INDIRECT("'Output 5'!$w$4:$w$"&amp;$C$8))
+SUMIF(INDIRECT("'Output 6'!$H$4:$H$"&amp;$C$9),Analysis!Q9,INDIRECT("'Output 6'!$w$4:$w$"&amp;$C$9))</f>
        <v>0</v>
      </c>
      <c r="AG9">
        <f>SUMIF('Unplanned Outputs'!$E$4:$E$500,Analysis!Q9,'Unplanned Outputs'!$T$4:$T$500)</f>
        <v>0</v>
      </c>
    </row>
    <row r="10" spans="1:33" x14ac:dyDescent="0.3">
      <c r="B10" s="7"/>
      <c r="C10" s="7"/>
      <c r="F10" t="str">
        <f>'Output 2'!$D$6</f>
        <v>O.2.3</v>
      </c>
      <c r="G10" s="4" t="e">
        <f>'Output 2'!K$6/'Output 2'!$F$6</f>
        <v>#DIV/0!</v>
      </c>
      <c r="H10" s="4" t="e">
        <f>'Output 2'!M$6/'Output 2'!$F$6</f>
        <v>#DIV/0!</v>
      </c>
      <c r="I10" s="4" t="e">
        <f>('Output 2'!O$6)/'Output 2'!$F$6</f>
        <v>#DIV/0!</v>
      </c>
      <c r="J10" s="4" t="e">
        <f>('Output 2'!Q$6)/'Output 2'!$F$6</f>
        <v>#DIV/0!</v>
      </c>
      <c r="K10" s="4">
        <f>('Output 1'!U$4)/'Output 1'!$F$4</f>
        <v>0</v>
      </c>
      <c r="L10" s="33" t="e">
        <f t="shared" si="7"/>
        <v>#DIV/0!</v>
      </c>
      <c r="M10" s="4" t="e">
        <f>('Output 2'!S$6)/'Output 2'!$F$6</f>
        <v>#DIV/0!</v>
      </c>
      <c r="N10" s="4" t="e">
        <f>('Output 2'!U$6)/'Output 2'!$F$6</f>
        <v>#DIV/0!</v>
      </c>
      <c r="O10" s="33" t="e">
        <f t="shared" si="8"/>
        <v>#DIV/0!</v>
      </c>
      <c r="Q10" s="30" t="s">
        <v>319</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
+SUMIF(INDIRECT("'Output 6'!$H$4:$H$"&amp;$C$9),Analysis!Q10,INDIRECT("'Output 6'!$m$4:$m$"&amp;$C$9))</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
+SUMIF(INDIRECT("'Output 6'!$H$4:$H$"&amp;$C$9),Analysis!Q10,INDIRECT("'Output 6'!$Q$4:$Q$"&amp;$C$9))</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
+SUMIF(INDIRECT("'Output 6'!$H$4:$H$"&amp;$C$9),Analysis!Q10,INDIRECT("'Output 6'!$U$4:$U$"&amp;$C$9))</f>
        <v>0</v>
      </c>
      <c r="U10" s="30"/>
      <c r="V10" s="5">
        <f>SUMIF('Unplanned Outputs'!$E$4:$E$500,Analysis!Q10,'Unplanned Outputs'!$J$4:$J$500)</f>
        <v>0</v>
      </c>
      <c r="W10" s="5">
        <f>SUMIF('Unplanned Outputs'!$E$4:$E$500,Analysis!$Q10,'Unplanned Outputs'!$N$4:$N$500)</f>
        <v>0</v>
      </c>
      <c r="X10" s="5">
        <f ca="1">SUMIF('Unplanned Outputs'!$E$4:$E$500,Analysis!$Q10,'Unplanned Outputs'!$R$6:$R$500)</f>
        <v>0</v>
      </c>
      <c r="Y10" s="15"/>
      <c r="Z10" s="36">
        <f t="shared" ca="1" si="0"/>
        <v>0</v>
      </c>
      <c r="AA10" s="36">
        <f t="shared" ca="1" si="1"/>
        <v>0</v>
      </c>
      <c r="AB10" s="51">
        <f t="shared" ca="1" si="2"/>
        <v>0</v>
      </c>
      <c r="AC10" s="62">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
+SUMIF(INDIRECT("'Output 6'!$H$5:$H$"&amp;$C$9),Analysis!$Q10,INDIRECT("'Output 6'!$F$5:$F$"&amp;$C$9))</f>
        <v>0</v>
      </c>
      <c r="AE10">
        <f t="shared" ca="1" si="6"/>
        <v>0</v>
      </c>
      <c r="AF10">
        <f ca="1">SUMIF(INDIRECT("'Output 1'!$H$4:$H$"&amp;$C$4),Analysis!Q10,INDIRECT("'Output 1'!$w$4:$w$"&amp;$C$4))
+SUMIF(INDIRECT("'Output 2'!$H$4:$H$"&amp;$C$5),Analysis!Q10,INDIRECT("'Output 2'!$w$4:$w$"&amp;$C$5))
+SUMIF(INDIRECT("'Output 3'!$H$4:$H$"&amp;$C$6),Analysis!Q10,INDIRECT("'Output 3'!$w$4:$w$"&amp;$C$6))
+SUMIF(INDIRECT("'Output 4'!$H$4:$H$"&amp;$C$7),Analysis!Q10,INDIRECT("'Output 4'!$w$4:$w$"&amp;$C$7))
+SUMIF(INDIRECT("'Output 5'!$H$4:$H$"&amp;$C$8),Analysis!Q10,INDIRECT("'Output 5'!$w$4:$w$"&amp;$C$8))
+SUMIF(INDIRECT("'Output 6'!$H$4:$H$"&amp;$C$9),Analysis!Q10,INDIRECT("'Output 6'!$w$4:$w$"&amp;$C$9))</f>
        <v>0</v>
      </c>
      <c r="AG10">
        <f>SUMIF('Unplanned Outputs'!$E$4:$E$500,Analysis!Q10,'Unplanned Outputs'!$T$4:$T$500)</f>
        <v>0</v>
      </c>
    </row>
    <row r="11" spans="1:33" x14ac:dyDescent="0.3">
      <c r="B11" s="7"/>
      <c r="C11" s="7"/>
      <c r="E11" t="str">
        <f>'Output 3'!$B$4</f>
        <v>O.3</v>
      </c>
      <c r="F11" t="str">
        <f>'Output 3'!$D$4</f>
        <v>O.3.1</v>
      </c>
      <c r="G11" s="4" t="e">
        <f>'Output 3'!$K$4/'Output 3'!$F$4</f>
        <v>#DIV/0!</v>
      </c>
      <c r="H11" s="4" t="e">
        <f>'Output 3'!M$4/'Output 3'!$F$4</f>
        <v>#DIV/0!</v>
      </c>
      <c r="I11" s="4" t="e">
        <f>('Output 3'!O$4)/'Output 3'!$F$4</f>
        <v>#DIV/0!</v>
      </c>
      <c r="J11" s="4" t="e">
        <f>('Output 3'!Q$4)/'Output 3'!$F$4</f>
        <v>#DIV/0!</v>
      </c>
      <c r="K11" s="4">
        <f>('Output 1'!U$4)/'Output 1'!$F$4</f>
        <v>0</v>
      </c>
      <c r="L11" s="33" t="e">
        <f t="shared" si="7"/>
        <v>#DIV/0!</v>
      </c>
      <c r="M11" s="4" t="e">
        <f>('Output 3'!S$4)/'Output 3'!$F$4</f>
        <v>#DIV/0!</v>
      </c>
      <c r="N11" s="4" t="e">
        <f>('Output 3'!U$4)/'Output 3'!$F$4</f>
        <v>#DIV/0!</v>
      </c>
      <c r="O11" s="33" t="e">
        <f t="shared" si="8"/>
        <v>#DIV/0!</v>
      </c>
      <c r="Q11" s="30" t="s">
        <v>320</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
+SUMIF(INDIRECT("'Output 6'!$H$4:$H$"&amp;$C$9),Analysis!Q11,INDIRECT("'Output 6'!$m$4:$m$"&amp;$C$9))</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
+SUMIF(INDIRECT("'Output 6'!$H$4:$H$"&amp;$C$9),Analysis!Q11,INDIRECT("'Output 6'!$Q$4:$Q$"&amp;$C$9))</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
+SUMIF(INDIRECT("'Output 6'!$H$4:$H$"&amp;$C$9),Analysis!Q11,INDIRECT("'Output 6'!$U$4:$U$"&amp;$C$9))</f>
        <v>0</v>
      </c>
      <c r="U11" s="30"/>
      <c r="V11" s="5">
        <f>SUMIF('Unplanned Outputs'!$E$4:$E$500,Analysis!Q11,'Unplanned Outputs'!$J$4:$J$500)</f>
        <v>0</v>
      </c>
      <c r="W11" s="5">
        <f>SUMIF('Unplanned Outputs'!$E$4:$E$500,Analysis!$Q11,'Unplanned Outputs'!$N$4:$N$500)</f>
        <v>0</v>
      </c>
      <c r="X11" s="5">
        <f ca="1">SUMIF('Unplanned Outputs'!$E$4:$E$500,Analysis!$Q11,'Unplanned Outputs'!$R$6:$R$500)</f>
        <v>0</v>
      </c>
      <c r="Y11" s="15"/>
      <c r="Z11" s="36">
        <f t="shared" ca="1" si="0"/>
        <v>0</v>
      </c>
      <c r="AA11" s="36">
        <f t="shared" ca="1" si="1"/>
        <v>0</v>
      </c>
      <c r="AB11" s="51">
        <f t="shared" ca="1" si="2"/>
        <v>0</v>
      </c>
      <c r="AC11" s="62">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
+SUMIF(INDIRECT("'Output 6'!$H$5:$H$"&amp;$C$9),Analysis!$Q11,INDIRECT("'Output 6'!$F$5:$F$"&amp;$C$9))</f>
        <v>0</v>
      </c>
      <c r="AE11">
        <f t="shared" ca="1" si="6"/>
        <v>0</v>
      </c>
      <c r="AF11">
        <f ca="1">SUMIF(INDIRECT("'Output 1'!$H$4:$H$"&amp;$C$4),Analysis!Q11,INDIRECT("'Output 1'!$w$4:$w$"&amp;$C$4))
+SUMIF(INDIRECT("'Output 2'!$H$4:$H$"&amp;$C$5),Analysis!Q11,INDIRECT("'Output 2'!$w$4:$w$"&amp;$C$5))
+SUMIF(INDIRECT("'Output 3'!$H$4:$H$"&amp;$C$6),Analysis!Q11,INDIRECT("'Output 3'!$w$4:$w$"&amp;$C$6))
+SUMIF(INDIRECT("'Output 4'!$H$4:$H$"&amp;$C$7),Analysis!Q11,INDIRECT("'Output 4'!$w$4:$w$"&amp;$C$7))
+SUMIF(INDIRECT("'Output 5'!$H$4:$H$"&amp;$C$8),Analysis!Q11,INDIRECT("'Output 5'!$w$4:$w$"&amp;$C$8))
+SUMIF(INDIRECT("'Output 6'!$H$4:$H$"&amp;$C$9),Analysis!Q11,INDIRECT("'Output 6'!$w$4:$w$"&amp;$C$9))</f>
        <v>0</v>
      </c>
      <c r="AG11">
        <f>SUMIF('Unplanned Outputs'!$E$4:$E$500,Analysis!Q11,'Unplanned Outputs'!$T$4:$T$500)</f>
        <v>0</v>
      </c>
    </row>
    <row r="12" spans="1:33" x14ac:dyDescent="0.3">
      <c r="B12" s="7"/>
      <c r="C12" s="7"/>
      <c r="F12" t="e">
        <f>'Output 3'!#REF!</f>
        <v>#REF!</v>
      </c>
      <c r="G12" s="4" t="e">
        <f>'Output 3'!#REF!/'Output 3'!#REF!</f>
        <v>#REF!</v>
      </c>
      <c r="H12" s="4" t="e">
        <f>'Output 3'!#REF!/'Output 3'!#REF!</f>
        <v>#REF!</v>
      </c>
      <c r="I12" s="4" t="e">
        <f>('Output 3'!#REF!)/'Output 3'!#REF!</f>
        <v>#REF!</v>
      </c>
      <c r="J12" s="4" t="e">
        <f>('Output 3'!#REF!)/'Output 3'!#REF!</f>
        <v>#REF!</v>
      </c>
      <c r="K12" s="4">
        <f>('Output 1'!U$4)/'Output 1'!$F$4</f>
        <v>0</v>
      </c>
      <c r="L12" s="33" t="e">
        <f t="shared" si="7"/>
        <v>#REF!</v>
      </c>
      <c r="M12" s="4" t="e">
        <f>('Output 3'!#REF!)/'Output 3'!#REF!</f>
        <v>#REF!</v>
      </c>
      <c r="N12" s="4" t="e">
        <f>('Output 3'!#REF!)/'Output 3'!#REF!</f>
        <v>#REF!</v>
      </c>
      <c r="O12" s="33" t="e">
        <f t="shared" si="8"/>
        <v>#REF!</v>
      </c>
      <c r="Q12" s="30">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
+SUMIF(INDIRECT("'Output 6'!$H$4:$H$"&amp;$C$9),Analysis!Q12,INDIRECT("'Output 6'!$m$4:$m$"&amp;$C$9))</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
+SUMIF(INDIRECT("'Output 6'!$H$4:$H$"&amp;$C$9),Analysis!Q12,INDIRECT("'Output 6'!$Q$4:$Q$"&amp;$C$9))</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
+SUMIF(INDIRECT("'Output 6'!$H$4:$H$"&amp;$C$9),Analysis!Q12,INDIRECT("'Output 6'!$U$4:$U$"&amp;$C$9))</f>
        <v>0</v>
      </c>
      <c r="U12" s="30"/>
      <c r="V12" s="5">
        <f>SUMIF('Unplanned Outputs'!$E$4:$E$500,Analysis!Q12,'Unplanned Outputs'!$J$4:$J$500)</f>
        <v>0</v>
      </c>
      <c r="W12" s="5">
        <f>SUMIF('Unplanned Outputs'!$E$4:$E$500,Analysis!$Q12,'Unplanned Outputs'!$N$4:$N$500)</f>
        <v>0</v>
      </c>
      <c r="X12" s="5">
        <f ca="1">SUMIF('Unplanned Outputs'!$E$4:$E$500,Analysis!$Q12,'Unplanned Outputs'!$R$6:$R$500)</f>
        <v>0</v>
      </c>
      <c r="Y12" s="15"/>
      <c r="Z12" s="36">
        <f t="shared" ca="1" si="0"/>
        <v>0</v>
      </c>
      <c r="AA12" s="36">
        <f t="shared" ca="1" si="1"/>
        <v>0</v>
      </c>
      <c r="AB12" s="51">
        <f t="shared" ca="1" si="2"/>
        <v>0</v>
      </c>
      <c r="AC12" s="62">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
+SUMIF(INDIRECT("'Output 6'!$H$5:$H$"&amp;$C$9),Analysis!$Q12,INDIRECT("'Output 6'!$F$5:$F$"&amp;$C$9))</f>
        <v>0</v>
      </c>
      <c r="AE12">
        <f t="shared" ca="1" si="6"/>
        <v>0</v>
      </c>
      <c r="AF12">
        <f ca="1">SUMIF(INDIRECT("'Output 1'!$H$4:$H$"&amp;$C$4),Analysis!Q12,INDIRECT("'Output 1'!$w$4:$w$"&amp;$C$4))
+SUMIF(INDIRECT("'Output 2'!$H$4:$H$"&amp;$C$5),Analysis!Q12,INDIRECT("'Output 2'!$w$4:$w$"&amp;$C$5))
+SUMIF(INDIRECT("'Output 3'!$H$4:$H$"&amp;$C$6),Analysis!Q12,INDIRECT("'Output 3'!$w$4:$w$"&amp;$C$6))
+SUMIF(INDIRECT("'Output 4'!$H$4:$H$"&amp;$C$7),Analysis!Q12,INDIRECT("'Output 4'!$w$4:$w$"&amp;$C$7))
+SUMIF(INDIRECT("'Output 5'!$H$4:$H$"&amp;$C$8),Analysis!Q12,INDIRECT("'Output 5'!$w$4:$w$"&amp;$C$8))
+SUMIF(INDIRECT("'Output 6'!$H$4:$H$"&amp;$C$9),Analysis!Q12,INDIRECT("'Output 6'!$w$4:$w$"&amp;$C$9))</f>
        <v>0</v>
      </c>
      <c r="AG12">
        <f>SUMIF('Unplanned Outputs'!$E$4:$E$500,Analysis!Q12,'Unplanned Outputs'!$T$4:$T$500)</f>
        <v>0</v>
      </c>
    </row>
    <row r="13" spans="1:33" x14ac:dyDescent="0.3">
      <c r="B13" s="7"/>
      <c r="C13" s="7"/>
      <c r="F13" t="e">
        <f>'Output 3'!#REF!</f>
        <v>#REF!</v>
      </c>
      <c r="G13" s="4" t="e">
        <f>'Output 3'!#REF!/'Output 3'!#REF!</f>
        <v>#REF!</v>
      </c>
      <c r="H13" s="4" t="e">
        <f>'Output 3'!#REF!/'Output 3'!#REF!</f>
        <v>#REF!</v>
      </c>
      <c r="I13" s="4" t="e">
        <f>('Output 3'!#REF!)/'Output 3'!#REF!</f>
        <v>#REF!</v>
      </c>
      <c r="J13" s="4" t="e">
        <f>('Output 3'!#REF!)/'Output 3'!#REF!</f>
        <v>#REF!</v>
      </c>
      <c r="K13" s="4">
        <f>('Output 1'!U$4)/'Output 1'!$F$4</f>
        <v>0</v>
      </c>
      <c r="L13" s="33" t="e">
        <f t="shared" si="7"/>
        <v>#REF!</v>
      </c>
      <c r="M13" s="4" t="e">
        <f>('Output 3'!#REF!)/'Output 3'!#REF!</f>
        <v>#REF!</v>
      </c>
      <c r="N13" s="4" t="e">
        <f>('Output 3'!#REF!)/'Output 3'!#REF!</f>
        <v>#REF!</v>
      </c>
      <c r="O13" s="33" t="e">
        <f t="shared" si="8"/>
        <v>#REF!</v>
      </c>
      <c r="Q13" s="30" t="s">
        <v>321</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
+SUMIF(INDIRECT("'Output 6'!$H$4:$H$"&amp;$C$9),Analysis!Q13,INDIRECT("'Output 6'!$m$4:$m$"&amp;$C$9))</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
+SUMIF(INDIRECT("'Output 6'!$H$4:$H$"&amp;$C$9),Analysis!Q13,INDIRECT("'Output 6'!$Q$4:$Q$"&amp;$C$9))</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
+SUMIF(INDIRECT("'Output 6'!$H$4:$H$"&amp;$C$9),Analysis!Q13,INDIRECT("'Output 6'!$U$4:$U$"&amp;$C$9))</f>
        <v>0</v>
      </c>
      <c r="U13" s="30"/>
      <c r="V13" s="5">
        <f>SUMIF('Unplanned Outputs'!$E$4:$E$500,Analysis!Q13,'Unplanned Outputs'!$J$4:$J$500)</f>
        <v>0</v>
      </c>
      <c r="W13" s="5">
        <f>SUMIF('Unplanned Outputs'!$E$4:$E$500,Analysis!$Q13,'Unplanned Outputs'!$N$4:$N$500)</f>
        <v>0</v>
      </c>
      <c r="X13" s="5">
        <f ca="1">SUMIF('Unplanned Outputs'!$E$4:$E$500,Analysis!$Q13,'Unplanned Outputs'!$R$6:$R$500)</f>
        <v>0</v>
      </c>
      <c r="Y13" s="15"/>
      <c r="Z13" s="36">
        <f t="shared" ca="1" si="0"/>
        <v>0</v>
      </c>
      <c r="AA13" s="36">
        <f t="shared" ca="1" si="1"/>
        <v>0</v>
      </c>
      <c r="AB13" s="51">
        <f t="shared" ca="1" si="2"/>
        <v>0</v>
      </c>
      <c r="AC13" s="62">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
+SUMIF(INDIRECT("'Output 6'!$H$5:$H$"&amp;$C$9),Analysis!$Q13,INDIRECT("'Output 6'!$F$5:$F$"&amp;$C$9))</f>
        <v>0</v>
      </c>
      <c r="AE13">
        <f t="shared" ca="1" si="6"/>
        <v>0</v>
      </c>
      <c r="AF13">
        <f ca="1">SUMIF(INDIRECT("'Output 1'!$H$4:$H$"&amp;$C$4),Analysis!Q13,INDIRECT("'Output 1'!$w$4:$w$"&amp;$C$4))
+SUMIF(INDIRECT("'Output 2'!$H$4:$H$"&amp;$C$5),Analysis!Q13,INDIRECT("'Output 2'!$w$4:$w$"&amp;$C$5))
+SUMIF(INDIRECT("'Output 3'!$H$4:$H$"&amp;$C$6),Analysis!Q13,INDIRECT("'Output 3'!$w$4:$w$"&amp;$C$6))
+SUMIF(INDIRECT("'Output 4'!$H$4:$H$"&amp;$C$7),Analysis!Q13,INDIRECT("'Output 4'!$w$4:$w$"&amp;$C$7))
+SUMIF(INDIRECT("'Output 5'!$H$4:$H$"&amp;$C$8),Analysis!Q13,INDIRECT("'Output 5'!$w$4:$w$"&amp;$C$8))
+SUMIF(INDIRECT("'Output 6'!$H$4:$H$"&amp;$C$9),Analysis!Q13,INDIRECT("'Output 6'!$w$4:$w$"&amp;$C$9))</f>
        <v>0</v>
      </c>
      <c r="AG13">
        <f>SUMIF('Unplanned Outputs'!$E$4:$E$500,Analysis!Q13,'Unplanned Outputs'!$T$4:$T$500)</f>
        <v>0</v>
      </c>
    </row>
    <row r="14" spans="1:33" x14ac:dyDescent="0.3">
      <c r="E14" t="str">
        <f>'Output 4'!$B$4</f>
        <v>O.4</v>
      </c>
      <c r="F14" t="str">
        <f>'Output 4'!$D$4</f>
        <v>O.4.1</v>
      </c>
      <c r="G14" s="4" t="e">
        <f>'Output 4'!$K$4/'Output 4'!$F$4</f>
        <v>#DIV/0!</v>
      </c>
      <c r="H14" s="4" t="e">
        <f>'Output 4'!M$4/'Output 4'!$F$4</f>
        <v>#DIV/0!</v>
      </c>
      <c r="I14" s="4" t="e">
        <f>('Output 4'!O$4)/'Output 4'!$F$4</f>
        <v>#DIV/0!</v>
      </c>
      <c r="J14" s="4" t="e">
        <f>('Output 4'!Q$4)/'Output 4'!$F$4</f>
        <v>#DIV/0!</v>
      </c>
      <c r="K14" s="4">
        <f>('Output 1'!U$4)/'Output 1'!$F$4</f>
        <v>0</v>
      </c>
      <c r="L14" s="33" t="e">
        <f t="shared" si="7"/>
        <v>#DIV/0!</v>
      </c>
      <c r="M14" s="4" t="e">
        <f>('Output 4'!S$4)/'Output 4'!$F$4</f>
        <v>#DIV/0!</v>
      </c>
      <c r="N14" s="4" t="e">
        <f>('Output 4'!U$4)/'Output 4'!$F$4</f>
        <v>#DIV/0!</v>
      </c>
      <c r="O14" s="33" t="e">
        <f t="shared" si="8"/>
        <v>#DIV/0!</v>
      </c>
      <c r="Q14" s="30" t="s">
        <v>322</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
+SUMIF(INDIRECT("'Output 6'!$H$4:$H$"&amp;$C$9),Analysis!Q14,INDIRECT("'Output 6'!$m$4:$m$"&amp;$C$9))</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
+SUMIF(INDIRECT("'Output 6'!$H$4:$H$"&amp;$C$9),Analysis!Q14,INDIRECT("'Output 6'!$Q$4:$Q$"&amp;$C$9))</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
+SUMIF(INDIRECT("'Output 6'!$H$4:$H$"&amp;$C$9),Analysis!Q14,INDIRECT("'Output 6'!$U$4:$U$"&amp;$C$9))</f>
        <v>0</v>
      </c>
      <c r="U14" s="30"/>
      <c r="V14" s="5">
        <f>SUMIF('Unplanned Outputs'!$E$4:$E$500,Analysis!Q14,'Unplanned Outputs'!$J$4:$J$500)</f>
        <v>0</v>
      </c>
      <c r="W14" s="5">
        <f>SUMIF('Unplanned Outputs'!$E$4:$E$500,Analysis!$Q14,'Unplanned Outputs'!$N$4:$N$500)</f>
        <v>0</v>
      </c>
      <c r="X14" s="5">
        <f ca="1">SUMIF('Unplanned Outputs'!$E$4:$E$500,Analysis!$Q14,'Unplanned Outputs'!$R$6:$R$500)</f>
        <v>0</v>
      </c>
      <c r="Y14" s="15"/>
      <c r="Z14" s="36">
        <f t="shared" ca="1" si="0"/>
        <v>0</v>
      </c>
      <c r="AA14" s="36">
        <f t="shared" ca="1" si="1"/>
        <v>0</v>
      </c>
      <c r="AB14" s="51">
        <f t="shared" ca="1" si="2"/>
        <v>0</v>
      </c>
      <c r="AC14" s="62">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
+SUMIF(INDIRECT("'Output 6'!$H$5:$H$"&amp;$C$9),Analysis!$Q14,INDIRECT("'Output 6'!$F$5:$F$"&amp;$C$9))</f>
        <v>0</v>
      </c>
      <c r="AE14">
        <f t="shared" ca="1" si="6"/>
        <v>0</v>
      </c>
      <c r="AF14">
        <f ca="1">SUMIF(INDIRECT("'Output 1'!$H$4:$H$"&amp;$C$4),Analysis!Q14,INDIRECT("'Output 1'!$w$4:$w$"&amp;$C$4))
+SUMIF(INDIRECT("'Output 2'!$H$4:$H$"&amp;$C$5),Analysis!Q14,INDIRECT("'Output 2'!$w$4:$w$"&amp;$C$5))
+SUMIF(INDIRECT("'Output 3'!$H$4:$H$"&amp;$C$6),Analysis!Q14,INDIRECT("'Output 3'!$w$4:$w$"&amp;$C$6))
+SUMIF(INDIRECT("'Output 4'!$H$4:$H$"&amp;$C$7),Analysis!Q14,INDIRECT("'Output 4'!$w$4:$w$"&amp;$C$7))
+SUMIF(INDIRECT("'Output 5'!$H$4:$H$"&amp;$C$8),Analysis!Q14,INDIRECT("'Output 5'!$w$4:$w$"&amp;$C$8))
+SUMIF(INDIRECT("'Output 6'!$H$4:$H$"&amp;$C$9),Analysis!Q14,INDIRECT("'Output 6'!$w$4:$w$"&amp;$C$9))</f>
        <v>0</v>
      </c>
      <c r="AG14">
        <f>SUMIF('Unplanned Outputs'!$E$4:$E$500,Analysis!Q14,'Unplanned Outputs'!$T$4:$T$500)</f>
        <v>0</v>
      </c>
    </row>
    <row r="15" spans="1:33" x14ac:dyDescent="0.3">
      <c r="F15" t="str">
        <f>'Output 4'!$D$5</f>
        <v>O.4.2</v>
      </c>
      <c r="G15" s="4" t="e">
        <f>'Output 4'!K$5/'Output 4'!$F$5</f>
        <v>#DIV/0!</v>
      </c>
      <c r="H15" s="4" t="e">
        <f>'Output 4'!M$5/'Output 4'!$F$5</f>
        <v>#DIV/0!</v>
      </c>
      <c r="I15" s="4" t="e">
        <f>('Output 4'!Q$5)/'Output 4'!$F$5</f>
        <v>#DIV/0!</v>
      </c>
      <c r="J15" s="4" t="e">
        <f>('Output 4'!Q$5)/'Output 4'!$F$5</f>
        <v>#DIV/0!</v>
      </c>
      <c r="K15" s="4">
        <f>('Output 1'!U$4)/'Output 1'!$F$4</f>
        <v>0</v>
      </c>
      <c r="L15" s="33" t="e">
        <f t="shared" si="7"/>
        <v>#DIV/0!</v>
      </c>
      <c r="M15" s="4" t="e">
        <f>('Output 4'!#REF!)/'Output 4'!$F$5</f>
        <v>#REF!</v>
      </c>
      <c r="N15" s="4" t="e">
        <f>('Output 4'!U$5)/'Output 4'!$F$5</f>
        <v>#DIV/0!</v>
      </c>
      <c r="O15" s="33" t="e">
        <f t="shared" si="8"/>
        <v>#DIV/0!</v>
      </c>
      <c r="Q15" s="30" t="s">
        <v>323</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
+SUMIF(INDIRECT("'Output 6'!$H$4:$H$"&amp;$C$9),Analysis!Q15,INDIRECT("'Output 6'!$m$4:$m$"&amp;$C$9))</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
+SUMIF(INDIRECT("'Output 6'!$H$4:$H$"&amp;$C$9),Analysis!Q15,INDIRECT("'Output 6'!$Q$4:$Q$"&amp;$C$9))</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
+SUMIF(INDIRECT("'Output 6'!$H$4:$H$"&amp;$C$9),Analysis!Q15,INDIRECT("'Output 6'!$U$4:$U$"&amp;$C$9))</f>
        <v>0</v>
      </c>
      <c r="U15" s="30"/>
      <c r="V15" s="5">
        <f>SUMIF('Unplanned Outputs'!$E$4:$E$500,Analysis!Q15,'Unplanned Outputs'!$J$4:$J$500)</f>
        <v>0</v>
      </c>
      <c r="W15" s="5">
        <f>SUMIF('Unplanned Outputs'!$E$4:$E$500,Analysis!$Q15,'Unplanned Outputs'!$N$4:$N$500)</f>
        <v>0</v>
      </c>
      <c r="X15" s="5">
        <f ca="1">SUMIF('Unplanned Outputs'!$E$4:$E$500,Analysis!$Q15,'Unplanned Outputs'!$R$6:$R$500)</f>
        <v>0</v>
      </c>
      <c r="Y15" s="15"/>
      <c r="Z15" s="36">
        <f t="shared" ca="1" si="0"/>
        <v>0</v>
      </c>
      <c r="AA15" s="36">
        <f t="shared" ca="1" si="1"/>
        <v>0</v>
      </c>
      <c r="AB15" s="51">
        <f t="shared" ca="1" si="2"/>
        <v>0</v>
      </c>
      <c r="AC15" s="62">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
+SUMIF(INDIRECT("'Output 6'!$H$5:$H$"&amp;$C$9),Analysis!$Q15,INDIRECT("'Output 6'!$F$5:$F$"&amp;$C$9))</f>
        <v>0</v>
      </c>
      <c r="AE15">
        <f t="shared" ca="1" si="6"/>
        <v>0</v>
      </c>
      <c r="AF15">
        <f ca="1">SUMIF(INDIRECT("'Output 1'!$H$4:$H$"&amp;$C$4),Analysis!Q15,INDIRECT("'Output 1'!$w$4:$w$"&amp;$C$4))
+SUMIF(INDIRECT("'Output 2'!$H$4:$H$"&amp;$C$5),Analysis!Q15,INDIRECT("'Output 2'!$w$4:$w$"&amp;$C$5))
+SUMIF(INDIRECT("'Output 3'!$H$4:$H$"&amp;$C$6),Analysis!Q15,INDIRECT("'Output 3'!$w$4:$w$"&amp;$C$6))
+SUMIF(INDIRECT("'Output 4'!$H$4:$H$"&amp;$C$7),Analysis!Q15,INDIRECT("'Output 4'!$w$4:$w$"&amp;$C$7))
+SUMIF(INDIRECT("'Output 5'!$H$4:$H$"&amp;$C$8),Analysis!Q15,INDIRECT("'Output 5'!$w$4:$w$"&amp;$C$8))
+SUMIF(INDIRECT("'Output 6'!$H$4:$H$"&amp;$C$9),Analysis!Q15,INDIRECT("'Output 6'!$w$4:$w$"&amp;$C$9))</f>
        <v>0</v>
      </c>
      <c r="AG15">
        <f>SUMIF('Unplanned Outputs'!$E$4:$E$500,Analysis!Q15,'Unplanned Outputs'!$T$4:$T$500)</f>
        <v>0</v>
      </c>
    </row>
    <row r="16" spans="1:33" x14ac:dyDescent="0.3">
      <c r="F16" t="str">
        <f>'Output 4'!$D$6</f>
        <v>O.4.3</v>
      </c>
      <c r="G16" s="4" t="e">
        <f>'Output 4'!K$6/'Output 4'!$F$6</f>
        <v>#DIV/0!</v>
      </c>
      <c r="H16" s="4" t="e">
        <f>'Output 4'!M$6/'Output 4'!$F$6</f>
        <v>#DIV/0!</v>
      </c>
      <c r="I16" s="4" t="e">
        <f>('Output 4'!O$6)/'Output 4'!$F$6</f>
        <v>#DIV/0!</v>
      </c>
      <c r="J16" s="4" t="e">
        <f>('Output 4'!Q$6)/'Output 4'!$F$6</f>
        <v>#DIV/0!</v>
      </c>
      <c r="K16" s="4">
        <f>('Output 1'!U$4)/'Output 1'!$F$4</f>
        <v>0</v>
      </c>
      <c r="L16" s="33" t="e">
        <f t="shared" si="7"/>
        <v>#DIV/0!</v>
      </c>
      <c r="M16" s="4" t="e">
        <f>('Output 4'!S$6)/'Output 4'!$F$6</f>
        <v>#DIV/0!</v>
      </c>
      <c r="N16" s="4" t="e">
        <f>('Output 4'!U$6)/'Output 4'!$F$6</f>
        <v>#DIV/0!</v>
      </c>
      <c r="O16" s="33" t="e">
        <f t="shared" si="8"/>
        <v>#DIV/0!</v>
      </c>
      <c r="Q16" s="30">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
+SUMIF(INDIRECT("'Output 6'!$H$4:$H$"&amp;$C$9),Analysis!Q16,INDIRECT("'Output 6'!$m$4:$m$"&amp;$C$9))</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
+SUMIF(INDIRECT("'Output 6'!$H$4:$H$"&amp;$C$9),Analysis!Q16,INDIRECT("'Output 6'!$Q$4:$Q$"&amp;$C$9))</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
+SUMIF(INDIRECT("'Output 6'!$H$4:$H$"&amp;$C$9),Analysis!Q16,INDIRECT("'Output 6'!$U$4:$U$"&amp;$C$9))</f>
        <v>0</v>
      </c>
      <c r="U16" s="30"/>
      <c r="V16" s="5">
        <f>SUMIF('Unplanned Outputs'!$E$4:$E$500,Analysis!Q16,'Unplanned Outputs'!$J$4:$J$500)</f>
        <v>0</v>
      </c>
      <c r="W16" s="5">
        <f>SUMIF('Unplanned Outputs'!$E$4:$E$500,Analysis!$Q16,'Unplanned Outputs'!$N$4:$N$500)</f>
        <v>0</v>
      </c>
      <c r="X16" s="5">
        <f ca="1">SUMIF('Unplanned Outputs'!$E$4:$E$500,Analysis!$Q16,'Unplanned Outputs'!$R$6:$R$500)</f>
        <v>0</v>
      </c>
      <c r="Y16" s="15"/>
      <c r="Z16" s="36">
        <f t="shared" ca="1" si="0"/>
        <v>0</v>
      </c>
      <c r="AA16" s="36">
        <f t="shared" ca="1" si="1"/>
        <v>0</v>
      </c>
      <c r="AB16" s="51">
        <f t="shared" ca="1" si="2"/>
        <v>0</v>
      </c>
      <c r="AC16" s="62">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
+SUMIF(INDIRECT("'Output 6'!$H$5:$H$"&amp;$C$9),Analysis!$Q16,INDIRECT("'Output 6'!$F$5:$F$"&amp;$C$9))</f>
        <v>0</v>
      </c>
      <c r="AE16">
        <f t="shared" ca="1" si="6"/>
        <v>0</v>
      </c>
      <c r="AF16">
        <f ca="1">SUMIF(INDIRECT("'Output 1'!$H$4:$H$"&amp;$C$4),Analysis!Q16,INDIRECT("'Output 1'!$w$4:$w$"&amp;$C$4))
+SUMIF(INDIRECT("'Output 2'!$H$4:$H$"&amp;$C$5),Analysis!Q16,INDIRECT("'Output 2'!$w$4:$w$"&amp;$C$5))
+SUMIF(INDIRECT("'Output 3'!$H$4:$H$"&amp;$C$6),Analysis!Q16,INDIRECT("'Output 3'!$w$4:$w$"&amp;$C$6))
+SUMIF(INDIRECT("'Output 4'!$H$4:$H$"&amp;$C$7),Analysis!Q16,INDIRECT("'Output 4'!$w$4:$w$"&amp;$C$7))
+SUMIF(INDIRECT("'Output 5'!$H$4:$H$"&amp;$C$8),Analysis!Q16,INDIRECT("'Output 5'!$w$4:$w$"&amp;$C$8))
+SUMIF(INDIRECT("'Output 6'!$H$4:$H$"&amp;$C$9),Analysis!Q16,INDIRECT("'Output 6'!$w$4:$w$"&amp;$C$9))</f>
        <v>0</v>
      </c>
      <c r="AG16">
        <f>SUMIF('Unplanned Outputs'!$E$4:$E$500,Analysis!Q16,'Unplanned Outputs'!$T$4:$T$500)</f>
        <v>0</v>
      </c>
    </row>
    <row r="17" spans="1:33" x14ac:dyDescent="0.3">
      <c r="E17" t="str">
        <f>'Output 5'!$B$4</f>
        <v>O.5</v>
      </c>
      <c r="F17" t="str">
        <f>'Output 5'!$D$4</f>
        <v>O.5.1</v>
      </c>
      <c r="G17" s="4" t="e">
        <f>'Output 5'!$K$4/'Output 5'!$F$4</f>
        <v>#DIV/0!</v>
      </c>
      <c r="H17" s="4" t="e">
        <f>'Output 5'!M$4/'Output 5'!$F$4</f>
        <v>#DIV/0!</v>
      </c>
      <c r="I17" s="4" t="e">
        <f>('Output 5'!O$4)/'Output 5'!$F$4</f>
        <v>#DIV/0!</v>
      </c>
      <c r="J17" s="4" t="e">
        <f>('Output 5'!Q$4)/'Output 5'!$F$4</f>
        <v>#DIV/0!</v>
      </c>
      <c r="K17" s="4">
        <f>('Output 1'!U$4)/'Output 1'!$F$4</f>
        <v>0</v>
      </c>
      <c r="L17" s="33" t="e">
        <f t="shared" si="7"/>
        <v>#DIV/0!</v>
      </c>
      <c r="M17" s="4" t="e">
        <f>('Output 5'!S$4)/'Output 5'!$F$4</f>
        <v>#DIV/0!</v>
      </c>
      <c r="N17" s="4" t="e">
        <f>('Output 5'!U$4)/'Output 5'!$F$4</f>
        <v>#DIV/0!</v>
      </c>
      <c r="O17" s="33" t="e">
        <f t="shared" si="8"/>
        <v>#DIV/0!</v>
      </c>
      <c r="Q17" s="30" t="s">
        <v>324</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
+SUMIF(INDIRECT("'Output 6'!$H$4:$H$"&amp;$C$9),Analysis!Q17,INDIRECT("'Output 6'!$m$4:$m$"&amp;$C$9))</f>
        <v>0</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
+SUMIF(INDIRECT("'Output 6'!$H$4:$H$"&amp;$C$9),Analysis!Q17,INDIRECT("'Output 6'!$Q$4:$Q$"&amp;$C$9))</f>
        <v>0</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
+SUMIF(INDIRECT("'Output 6'!$H$4:$H$"&amp;$C$9),Analysis!Q17,INDIRECT("'Output 6'!$U$4:$U$"&amp;$C$9))</f>
        <v>0</v>
      </c>
      <c r="U17" s="30"/>
      <c r="V17" s="5">
        <f>SUMIF('Unplanned Outputs'!$E$4:$E$500,Analysis!Q17,'Unplanned Outputs'!$J$4:$J$500)</f>
        <v>0</v>
      </c>
      <c r="W17" s="5">
        <f>SUMIF('Unplanned Outputs'!$E$4:$E$500,Analysis!$Q17,'Unplanned Outputs'!$N$4:$N$500)</f>
        <v>0</v>
      </c>
      <c r="X17" s="5">
        <f ca="1">SUMIF('Unplanned Outputs'!$E$4:$E$500,Analysis!$Q17,'Unplanned Outputs'!$R$6:$R$500)</f>
        <v>0</v>
      </c>
      <c r="Y17" s="15"/>
      <c r="Z17" s="36">
        <f t="shared" ca="1" si="0"/>
        <v>0</v>
      </c>
      <c r="AA17" s="36">
        <f t="shared" ca="1" si="1"/>
        <v>0</v>
      </c>
      <c r="AB17" s="51">
        <f t="shared" ca="1" si="2"/>
        <v>0</v>
      </c>
      <c r="AC17" s="62">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
+SUMIF(INDIRECT("'Output 6'!$H$5:$H$"&amp;$C$9),Analysis!$Q17,INDIRECT("'Output 6'!$F$5:$F$"&amp;$C$9))</f>
        <v>0</v>
      </c>
      <c r="AE17">
        <f t="shared" ca="1" si="6"/>
        <v>0</v>
      </c>
      <c r="AF17">
        <f ca="1">SUMIF(INDIRECT("'Output 1'!$H$4:$H$"&amp;$C$4),Analysis!Q17,INDIRECT("'Output 1'!$w$4:$w$"&amp;$C$4))
+SUMIF(INDIRECT("'Output 2'!$H$4:$H$"&amp;$C$5),Analysis!Q17,INDIRECT("'Output 2'!$w$4:$w$"&amp;$C$5))
+SUMIF(INDIRECT("'Output 3'!$H$4:$H$"&amp;$C$6),Analysis!Q17,INDIRECT("'Output 3'!$w$4:$w$"&amp;$C$6))
+SUMIF(INDIRECT("'Output 4'!$H$4:$H$"&amp;$C$7),Analysis!Q17,INDIRECT("'Output 4'!$w$4:$w$"&amp;$C$7))
+SUMIF(INDIRECT("'Output 5'!$H$4:$H$"&amp;$C$8),Analysis!Q17,INDIRECT("'Output 5'!$w$4:$w$"&amp;$C$8))
+SUMIF(INDIRECT("'Output 6'!$H$4:$H$"&amp;$C$9),Analysis!Q17,INDIRECT("'Output 6'!$w$4:$w$"&amp;$C$9))</f>
        <v>0</v>
      </c>
      <c r="AG17">
        <f>SUMIF('Unplanned Outputs'!$E$4:$E$500,Analysis!Q17,'Unplanned Outputs'!$T$4:$T$500)</f>
        <v>0</v>
      </c>
    </row>
    <row r="18" spans="1:33" x14ac:dyDescent="0.3">
      <c r="F18" t="str">
        <f>'Output 5'!$D$5</f>
        <v>O.5.2</v>
      </c>
      <c r="G18" s="4" t="e">
        <f>'Output 5'!K$5/'Output 5'!$F$5</f>
        <v>#DIV/0!</v>
      </c>
      <c r="H18" s="4" t="e">
        <f>'Output 5'!M$5/'Output 5'!$F$5</f>
        <v>#DIV/0!</v>
      </c>
      <c r="I18" s="4" t="e">
        <f>('Output 5'!O$5)/'Output 5'!$F$5</f>
        <v>#DIV/0!</v>
      </c>
      <c r="J18" s="4" t="e">
        <f>('Output 5'!Q$5)/'Output 5'!$F$5</f>
        <v>#DIV/0!</v>
      </c>
      <c r="K18" s="4">
        <f>('Output 1'!U$4)/'Output 1'!$F$4</f>
        <v>0</v>
      </c>
      <c r="L18" s="33" t="e">
        <f t="shared" si="7"/>
        <v>#DIV/0!</v>
      </c>
      <c r="M18" s="4" t="e">
        <f>('Output 5'!S$5)/'Output 5'!$F$5</f>
        <v>#DIV/0!</v>
      </c>
      <c r="N18" s="4" t="e">
        <f>('Output 5'!U$5)/'Output 5'!$F$5</f>
        <v>#DIV/0!</v>
      </c>
      <c r="O18" s="33" t="e">
        <f t="shared" si="8"/>
        <v>#DIV/0!</v>
      </c>
      <c r="Q18" s="30" t="s">
        <v>325</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
+SUMIF(INDIRECT("'Output 6'!$H$4:$H$"&amp;$C$9),Analysis!Q18,INDIRECT("'Output 6'!$m$4:$m$"&amp;$C$9))</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
+SUMIF(INDIRECT("'Output 6'!$H$4:$H$"&amp;$C$9),Analysis!Q18,INDIRECT("'Output 6'!$Q$4:$Q$"&amp;$C$9))</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
+SUMIF(INDIRECT("'Output 6'!$H$4:$H$"&amp;$C$9),Analysis!Q18,INDIRECT("'Output 6'!$U$4:$U$"&amp;$C$9))</f>
        <v>0</v>
      </c>
      <c r="U18" s="30"/>
      <c r="V18" s="5">
        <f>SUMIF('Unplanned Outputs'!$E$4:$E$500,Analysis!Q18,'Unplanned Outputs'!$J$4:$J$500)</f>
        <v>0</v>
      </c>
      <c r="W18" s="5">
        <f>SUMIF('Unplanned Outputs'!$E$4:$E$500,Analysis!$Q18,'Unplanned Outputs'!$N$4:$N$500)</f>
        <v>0</v>
      </c>
      <c r="X18" s="5">
        <f ca="1">SUMIF('Unplanned Outputs'!$E$4:$E$500,Analysis!$Q18,'Unplanned Outputs'!$R$6:$R$500)</f>
        <v>0</v>
      </c>
      <c r="Y18" s="15"/>
      <c r="Z18" s="36">
        <f t="shared" ca="1" si="0"/>
        <v>0</v>
      </c>
      <c r="AA18" s="36">
        <f t="shared" ca="1" si="1"/>
        <v>0</v>
      </c>
      <c r="AB18" s="51">
        <f t="shared" ca="1" si="2"/>
        <v>0</v>
      </c>
      <c r="AC18" s="62">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
+SUMIF(INDIRECT("'Output 6'!$H$5:$H$"&amp;$C$9),Analysis!$Q18,INDIRECT("'Output 6'!$F$5:$F$"&amp;$C$9))</f>
        <v>0</v>
      </c>
      <c r="AE18">
        <f t="shared" ca="1" si="6"/>
        <v>0</v>
      </c>
      <c r="AF18">
        <f ca="1">SUMIF(INDIRECT("'Output 1'!$H$4:$H$"&amp;$C$4),Analysis!Q18,INDIRECT("'Output 1'!$w$4:$w$"&amp;$C$4))
+SUMIF(INDIRECT("'Output 2'!$H$4:$H$"&amp;$C$5),Analysis!Q18,INDIRECT("'Output 2'!$w$4:$w$"&amp;$C$5))
+SUMIF(INDIRECT("'Output 3'!$H$4:$H$"&amp;$C$6),Analysis!Q18,INDIRECT("'Output 3'!$w$4:$w$"&amp;$C$6))
+SUMIF(INDIRECT("'Output 4'!$H$4:$H$"&amp;$C$7),Analysis!Q18,INDIRECT("'Output 4'!$w$4:$w$"&amp;$C$7))
+SUMIF(INDIRECT("'Output 5'!$H$4:$H$"&amp;$C$8),Analysis!Q18,INDIRECT("'Output 5'!$w$4:$w$"&amp;$C$8))
+SUMIF(INDIRECT("'Output 6'!$H$4:$H$"&amp;$C$9),Analysis!Q18,INDIRECT("'Output 6'!$w$4:$w$"&amp;$C$9))</f>
        <v>0</v>
      </c>
      <c r="AG18">
        <f>SUMIF('Unplanned Outputs'!$E$4:$E$500,Analysis!Q18,'Unplanned Outputs'!$T$4:$T$500)</f>
        <v>0</v>
      </c>
    </row>
    <row r="19" spans="1:33" x14ac:dyDescent="0.3">
      <c r="F19">
        <f>'Output 5'!$D$6</f>
        <v>0</v>
      </c>
      <c r="G19" s="4" t="e">
        <f>'Output 5'!K$6/'Output 5'!$F$6</f>
        <v>#DIV/0!</v>
      </c>
      <c r="H19" s="4" t="e">
        <f>'Output 5'!M$6/'Output 5'!$F$6</f>
        <v>#DIV/0!</v>
      </c>
      <c r="I19" s="4" t="e">
        <f>('Output 5'!O$6)/'Output 5'!$F$6</f>
        <v>#DIV/0!</v>
      </c>
      <c r="J19" s="4" t="e">
        <f>('Output 5'!Q$6)/'Output 5'!$F$6</f>
        <v>#DIV/0!</v>
      </c>
      <c r="K19" s="4">
        <f>('Output 1'!U$4)/'Output 1'!$F$4</f>
        <v>0</v>
      </c>
      <c r="L19" s="33" t="e">
        <f t="shared" si="7"/>
        <v>#DIV/0!</v>
      </c>
      <c r="M19" s="4" t="e">
        <f>('Output 5'!S$6)/'Output 5'!$F$6</f>
        <v>#DIV/0!</v>
      </c>
      <c r="N19" s="4" t="e">
        <f>('Output 5'!U$6)/'Output 5'!$F$6</f>
        <v>#DIV/0!</v>
      </c>
      <c r="O19" s="33" t="e">
        <f t="shared" si="8"/>
        <v>#DIV/0!</v>
      </c>
      <c r="Q19" s="30" t="s">
        <v>326</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
+SUMIF(INDIRECT("'Output 6'!$H$4:$H$"&amp;$C$9),Analysis!Q19,INDIRECT("'Output 6'!$m$4:$m$"&amp;$C$9))</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
+SUMIF(INDIRECT("'Output 6'!$H$4:$H$"&amp;$C$9),Analysis!Q19,INDIRECT("'Output 6'!$Q$4:$Q$"&amp;$C$9))</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
+SUMIF(INDIRECT("'Output 6'!$H$4:$H$"&amp;$C$9),Analysis!Q19,INDIRECT("'Output 6'!$U$4:$U$"&amp;$C$9))</f>
        <v>0</v>
      </c>
      <c r="U19" s="30"/>
      <c r="V19" s="5">
        <f>SUMIF('Unplanned Outputs'!$E$4:$E$500,Analysis!Q19,'Unplanned Outputs'!$J$4:$J$500)</f>
        <v>0</v>
      </c>
      <c r="W19" s="5">
        <f>SUMIF('Unplanned Outputs'!$E$4:$E$500,Analysis!$Q19,'Unplanned Outputs'!$N$4:$N$500)</f>
        <v>0</v>
      </c>
      <c r="X19" s="5">
        <f ca="1">SUMIF('Unplanned Outputs'!$E$4:$E$500,Analysis!$Q19,'Unplanned Outputs'!$R$6:$R$500)</f>
        <v>0</v>
      </c>
      <c r="Y19" s="15"/>
      <c r="Z19" s="36">
        <f t="shared" ca="1" si="0"/>
        <v>0</v>
      </c>
      <c r="AA19" s="36">
        <f t="shared" ca="1" si="1"/>
        <v>0</v>
      </c>
      <c r="AB19" s="51">
        <f t="shared" ca="1" si="2"/>
        <v>0</v>
      </c>
      <c r="AC19" s="62">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
+SUMIF(INDIRECT("'Output 6'!$H$5:$H$"&amp;$C$9),Analysis!$Q19,INDIRECT("'Output 6'!$F$5:$F$"&amp;$C$9))</f>
        <v>0</v>
      </c>
      <c r="AE19">
        <f t="shared" ca="1" si="6"/>
        <v>0</v>
      </c>
      <c r="AF19">
        <f ca="1">SUMIF(INDIRECT("'Output 1'!$H$4:$H$"&amp;$C$4),Analysis!Q19,INDIRECT("'Output 1'!$w$4:$w$"&amp;$C$4))
+SUMIF(INDIRECT("'Output 2'!$H$4:$H$"&amp;$C$5),Analysis!Q19,INDIRECT("'Output 2'!$w$4:$w$"&amp;$C$5))
+SUMIF(INDIRECT("'Output 3'!$H$4:$H$"&amp;$C$6),Analysis!Q19,INDIRECT("'Output 3'!$w$4:$w$"&amp;$C$6))
+SUMIF(INDIRECT("'Output 4'!$H$4:$H$"&amp;$C$7),Analysis!Q19,INDIRECT("'Output 4'!$w$4:$w$"&amp;$C$7))
+SUMIF(INDIRECT("'Output 5'!$H$4:$H$"&amp;$C$8),Analysis!Q19,INDIRECT("'Output 5'!$w$4:$w$"&amp;$C$8))
+SUMIF(INDIRECT("'Output 6'!$H$4:$H$"&amp;$C$9),Analysis!Q19,INDIRECT("'Output 6'!$w$4:$w$"&amp;$C$9))</f>
        <v>0</v>
      </c>
      <c r="AG19">
        <f>SUMIF('Unplanned Outputs'!$E$4:$E$500,Analysis!Q19,'Unplanned Outputs'!$T$4:$T$500)</f>
        <v>0</v>
      </c>
    </row>
    <row r="20" spans="1:33" x14ac:dyDescent="0.3">
      <c r="A20" t="s">
        <v>327</v>
      </c>
      <c r="B20" s="7">
        <f>COUNTIF(B4:B18,"&lt;&gt;")</f>
        <v>6</v>
      </c>
      <c r="E20" t="str">
        <f>'Output 6'!$B$4</f>
        <v>O.6</v>
      </c>
      <c r="F20" t="str">
        <f>'Output 6'!$D$4</f>
        <v>O.6.1</v>
      </c>
      <c r="G20" s="4" t="e">
        <f>'Output 6'!$K$4/'Output 6'!$F$4</f>
        <v>#DIV/0!</v>
      </c>
      <c r="H20" s="4" t="e">
        <f>'Output 6'!M$4/'Output 6'!$F$4</f>
        <v>#DIV/0!</v>
      </c>
      <c r="I20" s="4" t="e">
        <f>('Output 6'!O$4)/'Output 6'!$F$4</f>
        <v>#DIV/0!</v>
      </c>
      <c r="J20" s="4" t="e">
        <f>('Output 6'!Q$4)/'Output 6'!$F$4</f>
        <v>#DIV/0!</v>
      </c>
      <c r="K20" s="4">
        <f>('Output 1'!U$4)/'Output 1'!$F$4</f>
        <v>0</v>
      </c>
      <c r="L20" s="33" t="e">
        <f t="shared" si="7"/>
        <v>#DIV/0!</v>
      </c>
      <c r="M20" s="4" t="e">
        <f>('Output 6'!S$4)/'Output 6'!$F$4</f>
        <v>#DIV/0!</v>
      </c>
      <c r="N20" s="4" t="e">
        <f>('Output 6'!U$4)/'Output 6'!$F$4</f>
        <v>#DIV/0!</v>
      </c>
      <c r="O20" s="33" t="e">
        <f t="shared" si="8"/>
        <v>#DIV/0!</v>
      </c>
      <c r="Q20" s="30">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
+SUMIF(INDIRECT("'Output 6'!$H$4:$H$"&amp;$C$9),Analysis!Q20,INDIRECT("'Output 6'!$m$4:$m$"&amp;$C$9))</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
+SUMIF(INDIRECT("'Output 6'!$H$4:$H$"&amp;$C$9),Analysis!Q20,INDIRECT("'Output 6'!$Q$4:$Q$"&amp;$C$9))</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
+SUMIF(INDIRECT("'Output 6'!$H$4:$H$"&amp;$C$9),Analysis!Q20,INDIRECT("'Output 6'!$U$4:$U$"&amp;$C$9))</f>
        <v>0</v>
      </c>
      <c r="U20" s="30"/>
      <c r="V20" s="5">
        <f>SUMIF('Unplanned Outputs'!$E$4:$E$500,Analysis!Q20,'Unplanned Outputs'!$J$4:$J$500)</f>
        <v>0</v>
      </c>
      <c r="W20" s="5">
        <f>SUMIF('Unplanned Outputs'!$E$4:$E$500,Analysis!$Q20,'Unplanned Outputs'!$N$4:$N$500)</f>
        <v>0</v>
      </c>
      <c r="X20" s="5">
        <f ca="1">SUMIF('Unplanned Outputs'!$E$4:$E$500,Analysis!$Q20,'Unplanned Outputs'!$R$6:$R$500)</f>
        <v>0</v>
      </c>
      <c r="Y20" s="15"/>
      <c r="Z20" s="36">
        <f t="shared" ca="1" si="0"/>
        <v>0</v>
      </c>
      <c r="AA20" s="36">
        <f t="shared" ca="1" si="1"/>
        <v>0</v>
      </c>
      <c r="AB20" s="51">
        <f t="shared" ca="1" si="2"/>
        <v>0</v>
      </c>
      <c r="AC20" s="62">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
+SUMIF(INDIRECT("'Output 6'!$H$5:$H$"&amp;$C$9),Analysis!$Q20,INDIRECT("'Output 6'!$F$5:$F$"&amp;$C$9))</f>
        <v>0</v>
      </c>
      <c r="AE20">
        <f t="shared" ca="1" si="6"/>
        <v>0</v>
      </c>
      <c r="AF20">
        <f ca="1">SUMIF(INDIRECT("'Output 1'!$H$4:$H$"&amp;$C$4),Analysis!Q20,INDIRECT("'Output 1'!$w$4:$w$"&amp;$C$4))
+SUMIF(INDIRECT("'Output 2'!$H$4:$H$"&amp;$C$5),Analysis!Q20,INDIRECT("'Output 2'!$w$4:$w$"&amp;$C$5))
+SUMIF(INDIRECT("'Output 3'!$H$4:$H$"&amp;$C$6),Analysis!Q20,INDIRECT("'Output 3'!$w$4:$w$"&amp;$C$6))
+SUMIF(INDIRECT("'Output 4'!$H$4:$H$"&amp;$C$7),Analysis!Q20,INDIRECT("'Output 4'!$w$4:$w$"&amp;$C$7))
+SUMIF(INDIRECT("'Output 5'!$H$4:$H$"&amp;$C$8),Analysis!Q20,INDIRECT("'Output 5'!$w$4:$w$"&amp;$C$8))
+SUMIF(INDIRECT("'Output 6'!$H$4:$H$"&amp;$C$9),Analysis!Q20,INDIRECT("'Output 6'!$w$4:$w$"&amp;$C$9))</f>
        <v>0</v>
      </c>
      <c r="AG20">
        <f>SUMIF('Unplanned Outputs'!$E$4:$E$500,Analysis!Q20,'Unplanned Outputs'!$T$4:$T$500)</f>
        <v>0</v>
      </c>
    </row>
    <row r="21" spans="1:33" x14ac:dyDescent="0.3">
      <c r="F21" t="str">
        <f>'Output 6'!$D$5</f>
        <v>O.6.2</v>
      </c>
      <c r="G21" s="4" t="e">
        <f>'Output 6'!K$5/'Output 6'!$F$5</f>
        <v>#DIV/0!</v>
      </c>
      <c r="H21" s="4" t="e">
        <f>'Output 6'!M$5/'Output 6'!$F$5</f>
        <v>#DIV/0!</v>
      </c>
      <c r="I21" s="4" t="e">
        <f>('Output 6'!O$5)/'Output 6'!$F$5</f>
        <v>#DIV/0!</v>
      </c>
      <c r="J21" s="4" t="e">
        <f>('Output 6'!Q$5)/'Output 6'!$F$5</f>
        <v>#DIV/0!</v>
      </c>
      <c r="K21" s="4">
        <f>('Output 1'!U$4)/'Output 1'!$F$4</f>
        <v>0</v>
      </c>
      <c r="L21" s="33" t="e">
        <f t="shared" si="7"/>
        <v>#DIV/0!</v>
      </c>
      <c r="M21" s="4" t="e">
        <f>('Output 6'!S$5)/'Output 6'!$F$5</f>
        <v>#DIV/0!</v>
      </c>
      <c r="N21" s="4" t="e">
        <f>('Output 6'!U$5)/'Output 6'!$F$5</f>
        <v>#DIV/0!</v>
      </c>
      <c r="O21" s="33" t="e">
        <f t="shared" si="8"/>
        <v>#DIV/0!</v>
      </c>
      <c r="Q21" s="30" t="s">
        <v>328</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
+SUMIF(INDIRECT("'Output 6'!$H$4:$H$"&amp;$C$9),Analysis!Q21,INDIRECT("'Output 6'!$m$4:$m$"&amp;$C$9))</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
+SUMIF(INDIRECT("'Output 6'!$H$4:$H$"&amp;$C$9),Analysis!Q21,INDIRECT("'Output 6'!$Q$4:$Q$"&amp;$C$9))</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
+SUMIF(INDIRECT("'Output 6'!$H$4:$H$"&amp;$C$9),Analysis!Q21,INDIRECT("'Output 6'!$U$4:$U$"&amp;$C$9))</f>
        <v>0</v>
      </c>
      <c r="U21" s="30"/>
      <c r="V21" s="5">
        <f>SUMIF('Unplanned Outputs'!$E$4:$E$500,Analysis!Q21,'Unplanned Outputs'!$J$4:$J$500)</f>
        <v>0</v>
      </c>
      <c r="W21" s="5">
        <f>SUMIF('Unplanned Outputs'!$E$4:$E$500,Analysis!$Q21,'Unplanned Outputs'!$N$4:$N$500)</f>
        <v>0</v>
      </c>
      <c r="X21" s="5">
        <f ca="1">SUMIF('Unplanned Outputs'!$E$4:$E$500,Analysis!$Q21,'Unplanned Outputs'!$R$6:$R$500)</f>
        <v>0</v>
      </c>
      <c r="Y21" s="15"/>
      <c r="Z21" s="36">
        <f t="shared" ca="1" si="0"/>
        <v>0</v>
      </c>
      <c r="AA21" s="36">
        <f t="shared" ca="1" si="1"/>
        <v>0</v>
      </c>
      <c r="AB21" s="51">
        <f t="shared" ca="1" si="2"/>
        <v>0</v>
      </c>
      <c r="AC21" s="62">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
+SUMIF(INDIRECT("'Output 6'!$H$5:$H$"&amp;$C$9),Analysis!$Q21,INDIRECT("'Output 6'!$F$5:$F$"&amp;$C$9))</f>
        <v>0</v>
      </c>
      <c r="AE21">
        <f t="shared" ca="1" si="6"/>
        <v>0</v>
      </c>
      <c r="AF21">
        <f ca="1">SUMIF(INDIRECT("'Output 1'!$H$4:$H$"&amp;$C$4),Analysis!Q21,INDIRECT("'Output 1'!$w$4:$w$"&amp;$C$4))
+SUMIF(INDIRECT("'Output 2'!$H$4:$H$"&amp;$C$5),Analysis!Q21,INDIRECT("'Output 2'!$w$4:$w$"&amp;$C$5))
+SUMIF(INDIRECT("'Output 3'!$H$4:$H$"&amp;$C$6),Analysis!Q21,INDIRECT("'Output 3'!$w$4:$w$"&amp;$C$6))
+SUMIF(INDIRECT("'Output 4'!$H$4:$H$"&amp;$C$7),Analysis!Q21,INDIRECT("'Output 4'!$w$4:$w$"&amp;$C$7))
+SUMIF(INDIRECT("'Output 5'!$H$4:$H$"&amp;$C$8),Analysis!Q21,INDIRECT("'Output 5'!$w$4:$w$"&amp;$C$8))
+SUMIF(INDIRECT("'Output 6'!$H$4:$H$"&amp;$C$9),Analysis!Q21,INDIRECT("'Output 6'!$w$4:$w$"&amp;$C$9))</f>
        <v>0</v>
      </c>
      <c r="AG21">
        <f>SUMIF('Unplanned Outputs'!$E$4:$E$500,Analysis!Q21,'Unplanned Outputs'!$T$4:$T$500)</f>
        <v>0</v>
      </c>
    </row>
    <row r="22" spans="1:33" x14ac:dyDescent="0.3">
      <c r="F22">
        <f>'Output 6'!$D$6</f>
        <v>0</v>
      </c>
      <c r="G22" s="4" t="e">
        <f>'Output 6'!K$6/'Output 6'!$F$6</f>
        <v>#DIV/0!</v>
      </c>
      <c r="H22" s="4" t="e">
        <f>'Output 6'!M$6/'Output 6'!$F$6</f>
        <v>#DIV/0!</v>
      </c>
      <c r="I22" s="4" t="e">
        <f>('Output 6'!O$6)/'Output 6'!$F$6</f>
        <v>#DIV/0!</v>
      </c>
      <c r="J22" s="4" t="e">
        <f>('Output 6'!Q$6)/'Output 6'!$F$6</f>
        <v>#DIV/0!</v>
      </c>
      <c r="K22" s="4">
        <f>('Output 1'!U$4)/'Output 1'!$F$4</f>
        <v>0</v>
      </c>
      <c r="L22" s="33" t="e">
        <f t="shared" si="7"/>
        <v>#DIV/0!</v>
      </c>
      <c r="M22" s="4" t="e">
        <f>('Output 6'!S$6)/'Output 6'!$F$6</f>
        <v>#DIV/0!</v>
      </c>
      <c r="N22" s="4" t="e">
        <f>('Output 6'!U$6)/'Output 6'!$F$6</f>
        <v>#DIV/0!</v>
      </c>
      <c r="O22" s="33" t="e">
        <f t="shared" si="8"/>
        <v>#DIV/0!</v>
      </c>
      <c r="Q22" s="30" t="s">
        <v>329</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
+SUMIF(INDIRECT("'Output 6'!$H$4:$H$"&amp;$C$9),Analysis!Q22,INDIRECT("'Output 6'!$m$4:$m$"&amp;$C$9))</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
+SUMIF(INDIRECT("'Output 6'!$H$4:$H$"&amp;$C$9),Analysis!Q22,INDIRECT("'Output 6'!$Q$4:$Q$"&amp;$C$9))</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
+SUMIF(INDIRECT("'Output 6'!$H$4:$H$"&amp;$C$9),Analysis!Q22,INDIRECT("'Output 6'!$U$4:$U$"&amp;$C$9))</f>
        <v>0</v>
      </c>
      <c r="U22" s="30"/>
      <c r="V22" s="5">
        <f>SUMIF('Unplanned Outputs'!$E$4:$E$500,Analysis!Q22,'Unplanned Outputs'!$J$4:$J$500)</f>
        <v>0</v>
      </c>
      <c r="W22" s="5">
        <f>SUMIF('Unplanned Outputs'!$E$4:$E$500,Analysis!$Q22,'Unplanned Outputs'!$N$4:$N$500)</f>
        <v>0</v>
      </c>
      <c r="X22" s="5">
        <f ca="1">SUMIF('Unplanned Outputs'!$E$4:$E$500,Analysis!$Q22,'Unplanned Outputs'!$R$6:$R$500)</f>
        <v>0</v>
      </c>
      <c r="Y22" s="15"/>
      <c r="Z22" s="36">
        <f t="shared" ca="1" si="0"/>
        <v>0</v>
      </c>
      <c r="AA22" s="36">
        <f t="shared" ca="1" si="1"/>
        <v>0</v>
      </c>
      <c r="AB22" s="51">
        <f t="shared" ca="1" si="2"/>
        <v>0</v>
      </c>
      <c r="AC22" s="62">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
+SUMIF(INDIRECT("'Output 6'!$H$5:$H$"&amp;$C$9),Analysis!$Q22,INDIRECT("'Output 6'!$F$5:$F$"&amp;$C$9))</f>
        <v>0</v>
      </c>
      <c r="AE22">
        <f t="shared" ca="1" si="6"/>
        <v>0</v>
      </c>
      <c r="AF22">
        <f ca="1">SUMIF(INDIRECT("'Output 1'!$H$4:$H$"&amp;$C$4),Analysis!Q22,INDIRECT("'Output 1'!$w$4:$w$"&amp;$C$4))
+SUMIF(INDIRECT("'Output 2'!$H$4:$H$"&amp;$C$5),Analysis!Q22,INDIRECT("'Output 2'!$w$4:$w$"&amp;$C$5))
+SUMIF(INDIRECT("'Output 3'!$H$4:$H$"&amp;$C$6),Analysis!Q22,INDIRECT("'Output 3'!$w$4:$w$"&amp;$C$6))
+SUMIF(INDIRECT("'Output 4'!$H$4:$H$"&amp;$C$7),Analysis!Q22,INDIRECT("'Output 4'!$w$4:$w$"&amp;$C$7))
+SUMIF(INDIRECT("'Output 5'!$H$4:$H$"&amp;$C$8),Analysis!Q22,INDIRECT("'Output 5'!$w$4:$w$"&amp;$C$8))
+SUMIF(INDIRECT("'Output 6'!$H$4:$H$"&amp;$C$9),Analysis!Q22,INDIRECT("'Output 6'!$w$4:$w$"&amp;$C$9))</f>
        <v>0</v>
      </c>
      <c r="AG22">
        <f>SUMIF('Unplanned Outputs'!$E$4:$E$500,Analysis!Q22,'Unplanned Outputs'!$T$4:$T$500)</f>
        <v>0</v>
      </c>
    </row>
    <row r="23" spans="1:33" x14ac:dyDescent="0.3">
      <c r="G23" s="4"/>
      <c r="H23" s="4"/>
      <c r="I23" s="4"/>
      <c r="J23" s="4"/>
      <c r="K23" s="4"/>
      <c r="L23" s="33"/>
      <c r="M23" s="4" t="e">
        <f>(#REF!)/#REF!</f>
        <v>#REF!</v>
      </c>
      <c r="N23" s="4" t="e">
        <f>(#REF!)/#REF!</f>
        <v>#REF!</v>
      </c>
      <c r="O23" s="33" t="e">
        <f t="shared" si="8"/>
        <v>#REF!</v>
      </c>
      <c r="Q23" s="30">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
+SUMIF(INDIRECT("'Output 6'!$H$4:$H$"&amp;$C$9),Analysis!Q23,INDIRECT("'Output 6'!$m$4:$m$"&amp;$C$9))</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
+SUMIF(INDIRECT("'Output 6'!$H$4:$H$"&amp;$C$9),Analysis!Q23,INDIRECT("'Output 6'!$Q$4:$Q$"&amp;$C$9))</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
+SUMIF(INDIRECT("'Output 6'!$H$4:$H$"&amp;$C$9),Analysis!Q23,INDIRECT("'Output 6'!$U$4:$U$"&amp;$C$9))</f>
        <v>0</v>
      </c>
      <c r="U23" s="30"/>
      <c r="V23" s="5">
        <f>SUMIF('Unplanned Outputs'!$E$4:$E$500,Analysis!Q23,'Unplanned Outputs'!$J$4:$J$500)</f>
        <v>0</v>
      </c>
      <c r="W23" s="5">
        <f>SUMIF('Unplanned Outputs'!$E$4:$E$500,Analysis!$Q23,'Unplanned Outputs'!$N$4:$N$500)</f>
        <v>0</v>
      </c>
      <c r="X23" s="5">
        <f ca="1">SUMIF('Unplanned Outputs'!$E$4:$E$500,Analysis!$Q23,'Unplanned Outputs'!$R$6:$R$500)</f>
        <v>0</v>
      </c>
      <c r="Y23" s="15"/>
      <c r="Z23" s="36">
        <f t="shared" ca="1" si="0"/>
        <v>0</v>
      </c>
      <c r="AA23" s="36">
        <f t="shared" ca="1" si="1"/>
        <v>0</v>
      </c>
      <c r="AB23" s="51">
        <f t="shared" ca="1" si="2"/>
        <v>0</v>
      </c>
      <c r="AC23" s="62">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
+SUMIF(INDIRECT("'Output 6'!$H$5:$H$"&amp;$C$9),Analysis!$Q23,INDIRECT("'Output 6'!$F$5:$F$"&amp;$C$9))</f>
        <v>0</v>
      </c>
      <c r="AE23">
        <f t="shared" ca="1" si="6"/>
        <v>0</v>
      </c>
      <c r="AF23">
        <f ca="1">SUMIF(INDIRECT("'Output 1'!$H$4:$H$"&amp;$C$4),Analysis!Q23,INDIRECT("'Output 1'!$w$4:$w$"&amp;$C$4))
+SUMIF(INDIRECT("'Output 2'!$H$4:$H$"&amp;$C$5),Analysis!Q23,INDIRECT("'Output 2'!$w$4:$w$"&amp;$C$5))
+SUMIF(INDIRECT("'Output 3'!$H$4:$H$"&amp;$C$6),Analysis!Q23,INDIRECT("'Output 3'!$w$4:$w$"&amp;$C$6))
+SUMIF(INDIRECT("'Output 4'!$H$4:$H$"&amp;$C$7),Analysis!Q23,INDIRECT("'Output 4'!$w$4:$w$"&amp;$C$7))
+SUMIF(INDIRECT("'Output 5'!$H$4:$H$"&amp;$C$8),Analysis!Q23,INDIRECT("'Output 5'!$w$4:$w$"&amp;$C$8))
+SUMIF(INDIRECT("'Output 6'!$H$4:$H$"&amp;$C$9),Analysis!Q23,INDIRECT("'Output 6'!$w$4:$w$"&amp;$C$9))</f>
        <v>0</v>
      </c>
      <c r="AG23">
        <f>SUMIF('Unplanned Outputs'!$E$4:$E$500,Analysis!Q23,'Unplanned Outputs'!$T$4:$T$500)</f>
        <v>0</v>
      </c>
    </row>
    <row r="24" spans="1:33" x14ac:dyDescent="0.3">
      <c r="G24" s="4"/>
      <c r="H24" s="4"/>
      <c r="I24" s="4"/>
      <c r="J24" s="4"/>
      <c r="K24" s="4"/>
      <c r="L24" s="33"/>
      <c r="M24" s="4" t="e">
        <f>(#REF!)/#REF!</f>
        <v>#REF!</v>
      </c>
      <c r="N24" s="4" t="e">
        <f>(#REF!)/#REF!</f>
        <v>#REF!</v>
      </c>
      <c r="O24" s="33" t="e">
        <f t="shared" si="8"/>
        <v>#REF!</v>
      </c>
      <c r="Q24" s="30" t="s">
        <v>330</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
+SUMIF(INDIRECT("'Output 6'!$H$4:$H$"&amp;$C$9),Analysis!Q24,INDIRECT("'Output 6'!$m$4:$m$"&amp;$C$9))</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
+SUMIF(INDIRECT("'Output 6'!$H$4:$H$"&amp;$C$9),Analysis!Q24,INDIRECT("'Output 6'!$Q$4:$Q$"&amp;$C$9))</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
+SUMIF(INDIRECT("'Output 6'!$H$4:$H$"&amp;$C$9),Analysis!Q24,INDIRECT("'Output 6'!$U$4:$U$"&amp;$C$9))</f>
        <v>0</v>
      </c>
      <c r="U24" s="30"/>
      <c r="V24" s="5">
        <f>SUMIF('Unplanned Outputs'!$E$4:$E$500,Analysis!Q24,'Unplanned Outputs'!$J$4:$J$500)</f>
        <v>0</v>
      </c>
      <c r="W24" s="5">
        <f>SUMIF('Unplanned Outputs'!$E$4:$E$500,Analysis!$Q24,'Unplanned Outputs'!$N$4:$N$500)</f>
        <v>0</v>
      </c>
      <c r="X24" s="5">
        <f ca="1">SUMIF('Unplanned Outputs'!$E$4:$E$500,Analysis!$Q24,'Unplanned Outputs'!$R$6:$R$500)</f>
        <v>0</v>
      </c>
      <c r="Y24" s="15"/>
      <c r="Z24" s="36">
        <f t="shared" ca="1" si="0"/>
        <v>0</v>
      </c>
      <c r="AA24" s="36">
        <f t="shared" ca="1" si="1"/>
        <v>0</v>
      </c>
      <c r="AB24" s="51">
        <f t="shared" ca="1" si="2"/>
        <v>0</v>
      </c>
      <c r="AC24" s="62">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
+SUMIF(INDIRECT("'Output 6'!$H$5:$H$"&amp;$C$9),Analysis!$Q24,INDIRECT("'Output 6'!$F$5:$F$"&amp;$C$9))</f>
        <v>0</v>
      </c>
      <c r="AE24">
        <f t="shared" ca="1" si="6"/>
        <v>0</v>
      </c>
      <c r="AF24">
        <f ca="1">SUMIF(INDIRECT("'Output 1'!$H$4:$H$"&amp;$C$4),Analysis!Q24,INDIRECT("'Output 1'!$w$4:$w$"&amp;$C$4))
+SUMIF(INDIRECT("'Output 2'!$H$4:$H$"&amp;$C$5),Analysis!Q24,INDIRECT("'Output 2'!$w$4:$w$"&amp;$C$5))
+SUMIF(INDIRECT("'Output 3'!$H$4:$H$"&amp;$C$6),Analysis!Q24,INDIRECT("'Output 3'!$w$4:$w$"&amp;$C$6))
+SUMIF(INDIRECT("'Output 4'!$H$4:$H$"&amp;$C$7),Analysis!Q24,INDIRECT("'Output 4'!$w$4:$w$"&amp;$C$7))
+SUMIF(INDIRECT("'Output 5'!$H$4:$H$"&amp;$C$8),Analysis!Q24,INDIRECT("'Output 5'!$w$4:$w$"&amp;$C$8))
+SUMIF(INDIRECT("'Output 6'!$H$4:$H$"&amp;$C$9),Analysis!Q24,INDIRECT("'Output 6'!$w$4:$w$"&amp;$C$9))</f>
        <v>0</v>
      </c>
      <c r="AG24">
        <f>SUMIF('Unplanned Outputs'!$E$4:$E$500,Analysis!Q24,'Unplanned Outputs'!$T$4:$T$500)</f>
        <v>0</v>
      </c>
    </row>
    <row r="25" spans="1:33" x14ac:dyDescent="0.3">
      <c r="G25" s="4"/>
      <c r="H25" s="4"/>
      <c r="I25" s="4"/>
      <c r="J25" s="4"/>
      <c r="K25" s="4"/>
      <c r="L25" s="33"/>
      <c r="M25" s="4" t="e">
        <f>(#REF!)/#REF!</f>
        <v>#REF!</v>
      </c>
      <c r="N25" s="4" t="e">
        <f>(#REF!)/#REF!</f>
        <v>#REF!</v>
      </c>
      <c r="O25" s="33" t="e">
        <f t="shared" si="8"/>
        <v>#REF!</v>
      </c>
      <c r="Q25" s="30" t="s">
        <v>331</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
+SUMIF(INDIRECT("'Output 6'!$H$4:$H$"&amp;$C$9),Analysis!Q25,INDIRECT("'Output 6'!$m$4:$m$"&amp;$C$9))</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
+SUMIF(INDIRECT("'Output 6'!$H$4:$H$"&amp;$C$9),Analysis!Q25,INDIRECT("'Output 6'!$Q$4:$Q$"&amp;$C$9))</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
+SUMIF(INDIRECT("'Output 6'!$H$4:$H$"&amp;$C$9),Analysis!Q25,INDIRECT("'Output 6'!$U$4:$U$"&amp;$C$9))</f>
        <v>0</v>
      </c>
      <c r="U25" s="30"/>
      <c r="V25" s="5">
        <f>SUMIF('Unplanned Outputs'!$E$4:$E$500,Analysis!Q25,'Unplanned Outputs'!$J$4:$J$500)</f>
        <v>0</v>
      </c>
      <c r="W25" s="5">
        <f>SUMIF('Unplanned Outputs'!$E$4:$E$500,Analysis!$Q25,'Unplanned Outputs'!$N$4:$N$500)</f>
        <v>0</v>
      </c>
      <c r="X25" s="5">
        <f ca="1">SUMIF('Unplanned Outputs'!$E$4:$E$500,Analysis!$Q25,'Unplanned Outputs'!$R$6:$R$500)</f>
        <v>0</v>
      </c>
      <c r="Y25" s="15"/>
      <c r="Z25" s="36">
        <f t="shared" ca="1" si="0"/>
        <v>0</v>
      </c>
      <c r="AA25" s="36">
        <f t="shared" ca="1" si="1"/>
        <v>0</v>
      </c>
      <c r="AB25" s="51">
        <f t="shared" ca="1" si="2"/>
        <v>0</v>
      </c>
      <c r="AC25" s="62">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
+SUMIF(INDIRECT("'Output 6'!$H$5:$H$"&amp;$C$9),Analysis!$Q25,INDIRECT("'Output 6'!$F$5:$F$"&amp;$C$9))</f>
        <v>0</v>
      </c>
      <c r="AE25">
        <f t="shared" ca="1" si="6"/>
        <v>0</v>
      </c>
      <c r="AF25">
        <f ca="1">SUMIF(INDIRECT("'Output 1'!$H$4:$H$"&amp;$C$4),Analysis!Q25,INDIRECT("'Output 1'!$w$4:$w$"&amp;$C$4))
+SUMIF(INDIRECT("'Output 2'!$H$4:$H$"&amp;$C$5),Analysis!Q25,INDIRECT("'Output 2'!$w$4:$w$"&amp;$C$5))
+SUMIF(INDIRECT("'Output 3'!$H$4:$H$"&amp;$C$6),Analysis!Q25,INDIRECT("'Output 3'!$w$4:$w$"&amp;$C$6))
+SUMIF(INDIRECT("'Output 4'!$H$4:$H$"&amp;$C$7),Analysis!Q25,INDIRECT("'Output 4'!$w$4:$w$"&amp;$C$7))
+SUMIF(INDIRECT("'Output 5'!$H$4:$H$"&amp;$C$8),Analysis!Q25,INDIRECT("'Output 5'!$w$4:$w$"&amp;$C$8))
+SUMIF(INDIRECT("'Output 6'!$H$4:$H$"&amp;$C$9),Analysis!Q25,INDIRECT("'Output 6'!$w$4:$w$"&amp;$C$9))</f>
        <v>0</v>
      </c>
      <c r="AG25">
        <f>SUMIF('Unplanned Outputs'!$E$4:$E$500,Analysis!Q25,'Unplanned Outputs'!$T$4:$T$500)</f>
        <v>0</v>
      </c>
    </row>
    <row r="26" spans="1:33" x14ac:dyDescent="0.3">
      <c r="G26" s="4"/>
      <c r="H26" s="4"/>
      <c r="I26" s="4"/>
      <c r="J26" s="4"/>
      <c r="K26" s="4"/>
      <c r="L26" s="33"/>
      <c r="M26" s="4" t="e">
        <f>(#REF!)/#REF!</f>
        <v>#REF!</v>
      </c>
      <c r="N26" s="4" t="e">
        <f>(#REF!)/#REF!</f>
        <v>#REF!</v>
      </c>
      <c r="O26" s="33" t="e">
        <f>#REF!+N26</f>
        <v>#REF!</v>
      </c>
      <c r="Q26" s="30" t="s">
        <v>332</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
+SUMIF(INDIRECT("'Output 6'!$H$4:$H$"&amp;$C$9),Analysis!Q26,INDIRECT("'Output 6'!$m$4:$m$"&amp;$C$9))</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
+SUMIF(INDIRECT("'Output 6'!$H$4:$H$"&amp;$C$9),Analysis!Q26,INDIRECT("'Output 6'!$Q$4:$Q$"&amp;$C$9))</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
+SUMIF(INDIRECT("'Output 6'!$H$4:$H$"&amp;$C$9),Analysis!Q26,INDIRECT("'Output 6'!$U$4:$U$"&amp;$C$9))</f>
        <v>0</v>
      </c>
      <c r="U26" s="30"/>
      <c r="V26" s="5">
        <f>SUMIF('Unplanned Outputs'!$E$4:$E$500,Analysis!Q26,'Unplanned Outputs'!$J$4:$J$500)</f>
        <v>0</v>
      </c>
      <c r="W26" s="5">
        <f>SUMIF('Unplanned Outputs'!$E$4:$E$500,Analysis!$Q26,'Unplanned Outputs'!$N$4:$N$500)</f>
        <v>0</v>
      </c>
      <c r="X26" s="5">
        <f ca="1">SUMIF('Unplanned Outputs'!$E$4:$E$500,Analysis!$Q26,'Unplanned Outputs'!$R$6:$R$500)</f>
        <v>0</v>
      </c>
      <c r="Y26" s="15"/>
      <c r="Z26" s="36">
        <f t="shared" ca="1" si="0"/>
        <v>0</v>
      </c>
      <c r="AA26" s="36">
        <f t="shared" ca="1" si="1"/>
        <v>0</v>
      </c>
      <c r="AB26" s="51">
        <f t="shared" ca="1" si="2"/>
        <v>0</v>
      </c>
      <c r="AC26" s="62">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
+SUMIF(INDIRECT("'Output 6'!$H$5:$H$"&amp;$C$9),Analysis!$Q26,INDIRECT("'Output 6'!$F$5:$F$"&amp;$C$9))</f>
        <v>0</v>
      </c>
      <c r="AE26">
        <f t="shared" ca="1" si="6"/>
        <v>0</v>
      </c>
      <c r="AF26">
        <f ca="1">SUMIF(INDIRECT("'Output 1'!$H$4:$H$"&amp;$C$4),Analysis!Q26,INDIRECT("'Output 1'!$w$4:$w$"&amp;$C$4))
+SUMIF(INDIRECT("'Output 2'!$H$4:$H$"&amp;$C$5),Analysis!Q26,INDIRECT("'Output 2'!$w$4:$w$"&amp;$C$5))
+SUMIF(INDIRECT("'Output 3'!$H$4:$H$"&amp;$C$6),Analysis!Q26,INDIRECT("'Output 3'!$w$4:$w$"&amp;$C$6))
+SUMIF(INDIRECT("'Output 4'!$H$4:$H$"&amp;$C$7),Analysis!Q26,INDIRECT("'Output 4'!$w$4:$w$"&amp;$C$7))
+SUMIF(INDIRECT("'Output 5'!$H$4:$H$"&amp;$C$8),Analysis!Q26,INDIRECT("'Output 5'!$w$4:$w$"&amp;$C$8))
+SUMIF(INDIRECT("'Output 6'!$H$4:$H$"&amp;$C$9),Analysis!Q26,INDIRECT("'Output 6'!$w$4:$w$"&amp;$C$9))</f>
        <v>0</v>
      </c>
      <c r="AG26">
        <f>SUMIF('Unplanned Outputs'!$E$4:$E$500,Analysis!Q26,'Unplanned Outputs'!$T$4:$T$500)</f>
        <v>0</v>
      </c>
    </row>
    <row r="27" spans="1:33" x14ac:dyDescent="0.3">
      <c r="G27" s="4"/>
      <c r="H27" s="4"/>
      <c r="I27" s="4"/>
      <c r="J27" s="4"/>
      <c r="K27" s="4"/>
      <c r="L27" s="33"/>
      <c r="M27" s="4" t="e">
        <f>(#REF!)/#REF!</f>
        <v>#REF!</v>
      </c>
      <c r="N27" s="4" t="e">
        <f>(#REF!)/#REF!</f>
        <v>#REF!</v>
      </c>
      <c r="O27" s="33" t="e">
        <f>#REF!+N27</f>
        <v>#REF!</v>
      </c>
      <c r="Q27" s="30">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
+SUMIF(INDIRECT("'Output 6'!$H$4:$H$"&amp;$C$9),Analysis!Q27,INDIRECT("'Output 6'!$m$4:$m$"&amp;$C$9))</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
+SUMIF(INDIRECT("'Output 6'!$H$4:$H$"&amp;$C$9),Analysis!Q27,INDIRECT("'Output 6'!$Q$4:$Q$"&amp;$C$9))</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
+SUMIF(INDIRECT("'Output 6'!$H$4:$H$"&amp;$C$9),Analysis!Q27,INDIRECT("'Output 6'!$U$4:$U$"&amp;$C$9))</f>
        <v>0</v>
      </c>
      <c r="U27" s="30"/>
      <c r="V27" s="5">
        <f>SUMIF('Unplanned Outputs'!$E$4:$E$500,Analysis!Q27,'Unplanned Outputs'!$J$4:$J$500)</f>
        <v>0</v>
      </c>
      <c r="W27" s="5">
        <f>SUMIF('Unplanned Outputs'!$E$4:$E$500,Analysis!$Q27,'Unplanned Outputs'!$N$4:$N$500)</f>
        <v>0</v>
      </c>
      <c r="X27" s="5">
        <f ca="1">SUMIF('Unplanned Outputs'!$E$4:$E$500,Analysis!$Q27,'Unplanned Outputs'!$R$6:$R$500)</f>
        <v>0</v>
      </c>
      <c r="Y27" s="15"/>
      <c r="Z27" s="36">
        <f t="shared" ca="1" si="0"/>
        <v>0</v>
      </c>
      <c r="AA27" s="36">
        <f t="shared" ca="1" si="1"/>
        <v>0</v>
      </c>
      <c r="AB27" s="51">
        <f t="shared" ca="1" si="2"/>
        <v>0</v>
      </c>
      <c r="AC27" s="62">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
+SUMIF(INDIRECT("'Output 6'!$H$5:$H$"&amp;$C$9),Analysis!$Q27,INDIRECT("'Output 6'!$F$5:$F$"&amp;$C$9))</f>
        <v>0</v>
      </c>
      <c r="AE27">
        <f t="shared" ca="1" si="6"/>
        <v>0</v>
      </c>
      <c r="AF27">
        <f ca="1">SUMIF(INDIRECT("'Output 1'!$H$4:$H$"&amp;$C$4),Analysis!Q27,INDIRECT("'Output 1'!$w$4:$w$"&amp;$C$4))
+SUMIF(INDIRECT("'Output 2'!$H$4:$H$"&amp;$C$5),Analysis!Q27,INDIRECT("'Output 2'!$w$4:$w$"&amp;$C$5))
+SUMIF(INDIRECT("'Output 3'!$H$4:$H$"&amp;$C$6),Analysis!Q27,INDIRECT("'Output 3'!$w$4:$w$"&amp;$C$6))
+SUMIF(INDIRECT("'Output 4'!$H$4:$H$"&amp;$C$7),Analysis!Q27,INDIRECT("'Output 4'!$w$4:$w$"&amp;$C$7))
+SUMIF(INDIRECT("'Output 5'!$H$4:$H$"&amp;$C$8),Analysis!Q27,INDIRECT("'Output 5'!$w$4:$w$"&amp;$C$8))
+SUMIF(INDIRECT("'Output 6'!$H$4:$H$"&amp;$C$9),Analysis!Q27,INDIRECT("'Output 6'!$w$4:$w$"&amp;$C$9))</f>
        <v>0</v>
      </c>
      <c r="AG27">
        <f>SUMIF('Unplanned Outputs'!$E$4:$E$500,Analysis!Q27,'Unplanned Outputs'!$T$4:$T$500)</f>
        <v>0</v>
      </c>
    </row>
    <row r="28" spans="1:33" x14ac:dyDescent="0.3">
      <c r="G28" s="4"/>
      <c r="H28" s="4"/>
      <c r="I28" s="4"/>
      <c r="J28" s="4"/>
      <c r="K28" s="4"/>
      <c r="L28" s="33"/>
      <c r="M28" s="4" t="e">
        <f>(#REF!)/#REF!</f>
        <v>#REF!</v>
      </c>
      <c r="N28" s="4" t="e">
        <f>(#REF!)/#REF!</f>
        <v>#REF!</v>
      </c>
      <c r="O28" s="33" t="e">
        <f>#REF!+N28</f>
        <v>#REF!</v>
      </c>
      <c r="Q28" s="30" t="s">
        <v>333</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
+SUMIF(INDIRECT("'Output 6'!$H$4:$H$"&amp;$C$9),Analysis!Q28,INDIRECT("'Output 6'!$m$4:$m$"&amp;$C$9))</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
+SUMIF(INDIRECT("'Output 6'!$H$4:$H$"&amp;$C$9),Analysis!Q28,INDIRECT("'Output 6'!$Q$4:$Q$"&amp;$C$9))</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
+SUMIF(INDIRECT("'Output 6'!$H$4:$H$"&amp;$C$9),Analysis!Q28,INDIRECT("'Output 6'!$U$4:$U$"&amp;$C$9))</f>
        <v>0</v>
      </c>
      <c r="U28" s="30"/>
      <c r="V28" s="5">
        <f>SUMIF('Unplanned Outputs'!$E$4:$E$500,Analysis!Q28,'Unplanned Outputs'!$J$4:$J$500)</f>
        <v>0</v>
      </c>
      <c r="W28" s="5">
        <f>SUMIF('Unplanned Outputs'!$E$4:$E$500,Analysis!$Q28,'Unplanned Outputs'!$N$4:$N$500)</f>
        <v>0</v>
      </c>
      <c r="X28" s="5">
        <f ca="1">SUMIF('Unplanned Outputs'!$E$4:$E$500,Analysis!$Q28,'Unplanned Outputs'!$R$6:$R$500)</f>
        <v>0</v>
      </c>
      <c r="Y28" s="15"/>
      <c r="Z28" s="36">
        <f t="shared" ca="1" si="0"/>
        <v>0</v>
      </c>
      <c r="AA28" s="36">
        <f t="shared" ca="1" si="1"/>
        <v>0</v>
      </c>
      <c r="AB28" s="51">
        <f t="shared" ca="1" si="2"/>
        <v>0</v>
      </c>
      <c r="AC28" s="62">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
+SUMIF(INDIRECT("'Output 6'!$H$5:$H$"&amp;$C$9),Analysis!$Q28,INDIRECT("'Output 6'!$F$5:$F$"&amp;$C$9))</f>
        <v>0</v>
      </c>
      <c r="AE28">
        <f t="shared" ca="1" si="6"/>
        <v>0</v>
      </c>
      <c r="AF28">
        <f ca="1">SUMIF(INDIRECT("'Output 1'!$H$4:$H$"&amp;$C$4),Analysis!Q28,INDIRECT("'Output 1'!$w$4:$w$"&amp;$C$4))
+SUMIF(INDIRECT("'Output 2'!$H$4:$H$"&amp;$C$5),Analysis!Q28,INDIRECT("'Output 2'!$w$4:$w$"&amp;$C$5))
+SUMIF(INDIRECT("'Output 3'!$H$4:$H$"&amp;$C$6),Analysis!Q28,INDIRECT("'Output 3'!$w$4:$w$"&amp;$C$6))
+SUMIF(INDIRECT("'Output 4'!$H$4:$H$"&amp;$C$7),Analysis!Q28,INDIRECT("'Output 4'!$w$4:$w$"&amp;$C$7))
+SUMIF(INDIRECT("'Output 5'!$H$4:$H$"&amp;$C$8),Analysis!Q28,INDIRECT("'Output 5'!$w$4:$w$"&amp;$C$8))
+SUMIF(INDIRECT("'Output 6'!$H$4:$H$"&amp;$C$9),Analysis!Q28,INDIRECT("'Output 6'!$w$4:$w$"&amp;$C$9))</f>
        <v>0</v>
      </c>
      <c r="AG28">
        <f>SUMIF('Unplanned Outputs'!$E$4:$E$500,Analysis!Q28,'Unplanned Outputs'!$T$4:$T$500)</f>
        <v>0</v>
      </c>
    </row>
    <row r="29" spans="1:33" x14ac:dyDescent="0.3">
      <c r="G29" s="4"/>
      <c r="H29" s="4"/>
      <c r="I29" s="4"/>
      <c r="J29" s="4"/>
      <c r="K29" s="4"/>
      <c r="L29" s="33"/>
      <c r="M29" s="4" t="e">
        <f>(#REF!)/#REF!</f>
        <v>#REF!</v>
      </c>
      <c r="N29" s="4" t="e">
        <f>(#REF!)/#REF!</f>
        <v>#REF!</v>
      </c>
      <c r="O29" s="33" t="e">
        <f t="shared" ref="O29:O34" si="9">L26+N29</f>
        <v>#REF!</v>
      </c>
      <c r="Q29" s="30" t="s">
        <v>334</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
+SUMIF(INDIRECT("'Output 6'!$H$4:$H$"&amp;$C$9),Analysis!Q29,INDIRECT("'Output 6'!$m$4:$m$"&amp;$C$9))</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
+SUMIF(INDIRECT("'Output 6'!$H$4:$H$"&amp;$C$9),Analysis!Q29,INDIRECT("'Output 6'!$Q$4:$Q$"&amp;$C$9))</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
+SUMIF(INDIRECT("'Output 6'!$H$4:$H$"&amp;$C$9),Analysis!Q29,INDIRECT("'Output 6'!$U$4:$U$"&amp;$C$9))</f>
        <v>0</v>
      </c>
      <c r="U29" s="30"/>
      <c r="V29" s="5">
        <f>SUMIF('Unplanned Outputs'!$E$4:$E$500,Analysis!Q29,'Unplanned Outputs'!$J$4:$J$500)</f>
        <v>0</v>
      </c>
      <c r="W29" s="5">
        <f>SUMIF('Unplanned Outputs'!$E$4:$E$500,Analysis!$Q29,'Unplanned Outputs'!$N$4:$N$500)</f>
        <v>0</v>
      </c>
      <c r="X29" s="5">
        <f ca="1">SUMIF('Unplanned Outputs'!$E$4:$E$500,Analysis!$Q29,'Unplanned Outputs'!$R$6:$R$500)</f>
        <v>0</v>
      </c>
      <c r="Y29" s="15"/>
      <c r="Z29" s="36">
        <f t="shared" ca="1" si="0"/>
        <v>0</v>
      </c>
      <c r="AA29" s="36">
        <f t="shared" ca="1" si="1"/>
        <v>0</v>
      </c>
      <c r="AB29" s="51">
        <f t="shared" ca="1" si="2"/>
        <v>0</v>
      </c>
      <c r="AC29" s="62">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
+SUMIF(INDIRECT("'Output 6'!$H$5:$H$"&amp;$C$9),Analysis!$Q29,INDIRECT("'Output 6'!$F$5:$F$"&amp;$C$9))</f>
        <v>0</v>
      </c>
      <c r="AE29">
        <f t="shared" ca="1" si="6"/>
        <v>0</v>
      </c>
      <c r="AF29">
        <f ca="1">SUMIF(INDIRECT("'Output 1'!$H$4:$H$"&amp;$C$4),Analysis!Q29,INDIRECT("'Output 1'!$w$4:$w$"&amp;$C$4))
+SUMIF(INDIRECT("'Output 2'!$H$4:$H$"&amp;$C$5),Analysis!Q29,INDIRECT("'Output 2'!$w$4:$w$"&amp;$C$5))
+SUMIF(INDIRECT("'Output 3'!$H$4:$H$"&amp;$C$6),Analysis!Q29,INDIRECT("'Output 3'!$w$4:$w$"&amp;$C$6))
+SUMIF(INDIRECT("'Output 4'!$H$4:$H$"&amp;$C$7),Analysis!Q29,INDIRECT("'Output 4'!$w$4:$w$"&amp;$C$7))
+SUMIF(INDIRECT("'Output 5'!$H$4:$H$"&amp;$C$8),Analysis!Q29,INDIRECT("'Output 5'!$w$4:$w$"&amp;$C$8))
+SUMIF(INDIRECT("'Output 6'!$H$4:$H$"&amp;$C$9),Analysis!Q29,INDIRECT("'Output 6'!$w$4:$w$"&amp;$C$9))</f>
        <v>0</v>
      </c>
      <c r="AG29">
        <f>SUMIF('Unplanned Outputs'!$E$4:$E$500,Analysis!Q29,'Unplanned Outputs'!$T$4:$T$500)</f>
        <v>0</v>
      </c>
    </row>
    <row r="30" spans="1:33" x14ac:dyDescent="0.3">
      <c r="G30" s="4"/>
      <c r="H30" s="4"/>
      <c r="I30" s="4"/>
      <c r="J30" s="4"/>
      <c r="K30" s="4"/>
      <c r="L30" s="33"/>
      <c r="M30" s="4" t="e">
        <f>(#REF!)/#REF!</f>
        <v>#REF!</v>
      </c>
      <c r="N30" s="4" t="e">
        <f>(#REF!)/#REF!</f>
        <v>#REF!</v>
      </c>
      <c r="O30" s="33" t="e">
        <f t="shared" si="9"/>
        <v>#REF!</v>
      </c>
      <c r="Q30" s="30" t="s">
        <v>335</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
+SUMIF(INDIRECT("'Output 6'!$H$4:$H$"&amp;$C$9),Analysis!Q30,INDIRECT("'Output 6'!$m$4:$m$"&amp;$C$9))</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
+SUMIF(INDIRECT("'Output 6'!$H$4:$H$"&amp;$C$9),Analysis!Q30,INDIRECT("'Output 6'!$Q$4:$Q$"&amp;$C$9))</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
+SUMIF(INDIRECT("'Output 6'!$H$4:$H$"&amp;$C$9),Analysis!Q30,INDIRECT("'Output 6'!$U$4:$U$"&amp;$C$9))</f>
        <v>0</v>
      </c>
      <c r="U30" s="30"/>
      <c r="V30" s="5">
        <f>SUMIF('Unplanned Outputs'!$E$4:$E$500,Analysis!Q30,'Unplanned Outputs'!$J$4:$J$500)</f>
        <v>0</v>
      </c>
      <c r="W30" s="5">
        <f>SUMIF('Unplanned Outputs'!$E$4:$E$500,Analysis!$Q30,'Unplanned Outputs'!$N$4:$N$500)</f>
        <v>0</v>
      </c>
      <c r="X30" s="5">
        <f ca="1">SUMIF('Unplanned Outputs'!$E$4:$E$500,Analysis!$Q30,'Unplanned Outputs'!$R$6:$R$500)</f>
        <v>0</v>
      </c>
      <c r="Y30" s="15"/>
      <c r="Z30" s="36">
        <f t="shared" ca="1" si="0"/>
        <v>0</v>
      </c>
      <c r="AA30" s="36">
        <f t="shared" ca="1" si="1"/>
        <v>0</v>
      </c>
      <c r="AB30" s="51">
        <f t="shared" ca="1" si="2"/>
        <v>0</v>
      </c>
      <c r="AC30" s="62">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
+SUMIF(INDIRECT("'Output 6'!$H$5:$H$"&amp;$C$9),Analysis!$Q30,INDIRECT("'Output 6'!$F$5:$F$"&amp;$C$9))</f>
        <v>0</v>
      </c>
      <c r="AE30">
        <f t="shared" ca="1" si="6"/>
        <v>0</v>
      </c>
      <c r="AF30">
        <f ca="1">SUMIF(INDIRECT("'Output 1'!$H$4:$H$"&amp;$C$4),Analysis!Q30,INDIRECT("'Output 1'!$w$4:$w$"&amp;$C$4))
+SUMIF(INDIRECT("'Output 2'!$H$4:$H$"&amp;$C$5),Analysis!Q30,INDIRECT("'Output 2'!$w$4:$w$"&amp;$C$5))
+SUMIF(INDIRECT("'Output 3'!$H$4:$H$"&amp;$C$6),Analysis!Q30,INDIRECT("'Output 3'!$w$4:$w$"&amp;$C$6))
+SUMIF(INDIRECT("'Output 4'!$H$4:$H$"&amp;$C$7),Analysis!Q30,INDIRECT("'Output 4'!$w$4:$w$"&amp;$C$7))
+SUMIF(INDIRECT("'Output 5'!$H$4:$H$"&amp;$C$8),Analysis!Q30,INDIRECT("'Output 5'!$w$4:$w$"&amp;$C$8))
+SUMIF(INDIRECT("'Output 6'!$H$4:$H$"&amp;$C$9),Analysis!Q30,INDIRECT("'Output 6'!$w$4:$w$"&amp;$C$9))</f>
        <v>0</v>
      </c>
      <c r="AG30">
        <f>SUMIF('Unplanned Outputs'!$E$4:$E$500,Analysis!Q30,'Unplanned Outputs'!$T$4:$T$500)</f>
        <v>0</v>
      </c>
    </row>
    <row r="31" spans="1:33" x14ac:dyDescent="0.3">
      <c r="G31" s="4"/>
      <c r="H31" s="4"/>
      <c r="I31" s="4"/>
      <c r="J31" s="4"/>
      <c r="K31" s="4"/>
      <c r="L31" s="33"/>
      <c r="M31" s="4" t="e">
        <f>(#REF!)/#REF!</f>
        <v>#REF!</v>
      </c>
      <c r="N31" s="4" t="e">
        <f>(#REF!)/#REF!</f>
        <v>#REF!</v>
      </c>
      <c r="O31" s="33" t="e">
        <f t="shared" si="9"/>
        <v>#REF!</v>
      </c>
      <c r="Q31" s="30">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
+SUMIF(INDIRECT("'Output 6'!$H$4:$H$"&amp;$C$9),Analysis!Q31,INDIRECT("'Output 6'!$m$4:$m$"&amp;$C$9))</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
+SUMIF(INDIRECT("'Output 6'!$H$4:$H$"&amp;$C$9),Analysis!Q31,INDIRECT("'Output 6'!$Q$4:$Q$"&amp;$C$9))</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
+SUMIF(INDIRECT("'Output 6'!$H$4:$H$"&amp;$C$9),Analysis!Q31,INDIRECT("'Output 6'!$U$4:$U$"&amp;$C$9))</f>
        <v>0</v>
      </c>
      <c r="U31" s="30"/>
      <c r="V31" s="5">
        <f>SUMIF('Unplanned Outputs'!$E$4:$E$500,Analysis!Q31,'Unplanned Outputs'!$J$4:$J$500)</f>
        <v>0</v>
      </c>
      <c r="W31" s="5">
        <f>SUMIF('Unplanned Outputs'!$E$4:$E$500,Analysis!$Q31,'Unplanned Outputs'!$N$4:$N$500)</f>
        <v>0</v>
      </c>
      <c r="X31" s="5">
        <f ca="1">SUMIF('Unplanned Outputs'!$E$4:$E$500,Analysis!$Q31,'Unplanned Outputs'!$R$6:$R$500)</f>
        <v>0</v>
      </c>
      <c r="Y31" s="15"/>
      <c r="Z31" s="36">
        <f t="shared" ca="1" si="0"/>
        <v>0</v>
      </c>
      <c r="AA31" s="36">
        <f t="shared" ca="1" si="1"/>
        <v>0</v>
      </c>
      <c r="AB31" s="51">
        <f t="shared" ca="1" si="2"/>
        <v>0</v>
      </c>
      <c r="AC31" s="62">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
+SUMIF(INDIRECT("'Output 6'!$H$5:$H$"&amp;$C$9),Analysis!$Q31,INDIRECT("'Output 6'!$F$5:$F$"&amp;$C$9))</f>
        <v>0</v>
      </c>
      <c r="AE31">
        <f t="shared" ca="1" si="6"/>
        <v>0</v>
      </c>
      <c r="AF31">
        <f ca="1">SUMIF(INDIRECT("'Output 1'!$H$4:$H$"&amp;$C$4),Analysis!Q31,INDIRECT("'Output 1'!$w$4:$w$"&amp;$C$4))
+SUMIF(INDIRECT("'Output 2'!$H$4:$H$"&amp;$C$5),Analysis!Q31,INDIRECT("'Output 2'!$w$4:$w$"&amp;$C$5))
+SUMIF(INDIRECT("'Output 3'!$H$4:$H$"&amp;$C$6),Analysis!Q31,INDIRECT("'Output 3'!$w$4:$w$"&amp;$C$6))
+SUMIF(INDIRECT("'Output 4'!$H$4:$H$"&amp;$C$7),Analysis!Q31,INDIRECT("'Output 4'!$w$4:$w$"&amp;$C$7))
+SUMIF(INDIRECT("'Output 5'!$H$4:$H$"&amp;$C$8),Analysis!Q31,INDIRECT("'Output 5'!$w$4:$w$"&amp;$C$8))
+SUMIF(INDIRECT("'Output 6'!$H$4:$H$"&amp;$C$9),Analysis!Q31,INDIRECT("'Output 6'!$w$4:$w$"&amp;$C$9))</f>
        <v>0</v>
      </c>
      <c r="AG31">
        <f>SUMIF('Unplanned Outputs'!$E$4:$E$500,Analysis!Q31,'Unplanned Outputs'!$T$4:$T$500)</f>
        <v>0</v>
      </c>
    </row>
    <row r="32" spans="1:33" x14ac:dyDescent="0.3">
      <c r="G32" s="4"/>
      <c r="H32" s="4"/>
      <c r="I32" s="4"/>
      <c r="J32" s="4"/>
      <c r="K32" s="4"/>
      <c r="L32" s="33"/>
      <c r="M32" s="4" t="e">
        <f>(#REF!)/#REF!</f>
        <v>#REF!</v>
      </c>
      <c r="N32" s="4" t="e">
        <f>(#REF!)/#REF!</f>
        <v>#REF!</v>
      </c>
      <c r="O32" s="33" t="e">
        <f t="shared" si="9"/>
        <v>#REF!</v>
      </c>
      <c r="Q32" s="30" t="s">
        <v>336</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
+SUMIF(INDIRECT("'Output 6'!$H$4:$H$"&amp;$C$9),Analysis!Q32,INDIRECT("'Output 6'!$m$4:$m$"&amp;$C$9))</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
+SUMIF(INDIRECT("'Output 6'!$H$4:$H$"&amp;$C$9),Analysis!Q32,INDIRECT("'Output 6'!$Q$4:$Q$"&amp;$C$9))</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
+SUMIF(INDIRECT("'Output 6'!$H$4:$H$"&amp;$C$9),Analysis!Q32,INDIRECT("'Output 6'!$U$4:$U$"&amp;$C$9))</f>
        <v>0</v>
      </c>
      <c r="U32" s="30"/>
      <c r="V32" s="5">
        <f>SUMIF('Unplanned Outputs'!$E$4:$E$500,Analysis!Q32,'Unplanned Outputs'!$J$4:$J$500)</f>
        <v>0</v>
      </c>
      <c r="W32" s="5">
        <f>SUMIF('Unplanned Outputs'!$E$4:$E$500,Analysis!$Q32,'Unplanned Outputs'!$N$4:$N$500)</f>
        <v>0</v>
      </c>
      <c r="X32" s="5">
        <f ca="1">SUMIF('Unplanned Outputs'!$E$4:$E$500,Analysis!$Q32,'Unplanned Outputs'!$R$6:$R$500)</f>
        <v>0</v>
      </c>
      <c r="Y32" s="15"/>
      <c r="Z32" s="36">
        <f t="shared" ca="1" si="0"/>
        <v>0</v>
      </c>
      <c r="AA32" s="36">
        <f t="shared" ca="1" si="1"/>
        <v>0</v>
      </c>
      <c r="AB32" s="51">
        <f t="shared" ca="1" si="2"/>
        <v>0</v>
      </c>
      <c r="AC32" s="62">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
+SUMIF(INDIRECT("'Output 6'!$H$5:$H$"&amp;$C$9),Analysis!$Q32,INDIRECT("'Output 6'!$F$5:$F$"&amp;$C$9))</f>
        <v>0</v>
      </c>
      <c r="AE32">
        <f t="shared" ca="1" si="6"/>
        <v>0</v>
      </c>
      <c r="AF32">
        <f ca="1">SUMIF(INDIRECT("'Output 1'!$H$4:$H$"&amp;$C$4),Analysis!Q32,INDIRECT("'Output 1'!$w$4:$w$"&amp;$C$4))
+SUMIF(INDIRECT("'Output 2'!$H$4:$H$"&amp;$C$5),Analysis!Q32,INDIRECT("'Output 2'!$w$4:$w$"&amp;$C$5))
+SUMIF(INDIRECT("'Output 3'!$H$4:$H$"&amp;$C$6),Analysis!Q32,INDIRECT("'Output 3'!$w$4:$w$"&amp;$C$6))
+SUMIF(INDIRECT("'Output 4'!$H$4:$H$"&amp;$C$7),Analysis!Q32,INDIRECT("'Output 4'!$w$4:$w$"&amp;$C$7))
+SUMIF(INDIRECT("'Output 5'!$H$4:$H$"&amp;$C$8),Analysis!Q32,INDIRECT("'Output 5'!$w$4:$w$"&amp;$C$8))
+SUMIF(INDIRECT("'Output 6'!$H$4:$H$"&amp;$C$9),Analysis!Q32,INDIRECT("'Output 6'!$w$4:$w$"&amp;$C$9))</f>
        <v>0</v>
      </c>
      <c r="AG32">
        <f>SUMIF('Unplanned Outputs'!$E$4:$E$500,Analysis!Q32,'Unplanned Outputs'!$T$4:$T$500)</f>
        <v>0</v>
      </c>
    </row>
    <row r="33" spans="7:33" x14ac:dyDescent="0.3">
      <c r="G33" s="4"/>
      <c r="H33" s="4"/>
      <c r="I33" s="4"/>
      <c r="J33" s="4"/>
      <c r="K33" s="4"/>
      <c r="L33" s="33"/>
      <c r="M33" s="4" t="e">
        <f>(#REF!)/#REF!</f>
        <v>#REF!</v>
      </c>
      <c r="N33" s="4" t="e">
        <f>(#REF!)/#REF!</f>
        <v>#REF!</v>
      </c>
      <c r="O33" s="33" t="e">
        <f t="shared" si="9"/>
        <v>#REF!</v>
      </c>
      <c r="Q33" s="30" t="s">
        <v>337</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
+SUMIF(INDIRECT("'Output 6'!$H$4:$H$"&amp;$C$9),Analysis!Q33,INDIRECT("'Output 6'!$m$4:$m$"&amp;$C$9))</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
+SUMIF(INDIRECT("'Output 6'!$H$4:$H$"&amp;$C$9),Analysis!Q33,INDIRECT("'Output 6'!$Q$4:$Q$"&amp;$C$9))</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
+SUMIF(INDIRECT("'Output 6'!$H$4:$H$"&amp;$C$9),Analysis!Q33,INDIRECT("'Output 6'!$U$4:$U$"&amp;$C$9))</f>
        <v>0</v>
      </c>
      <c r="U33" s="30"/>
      <c r="V33" s="5">
        <f>SUMIF('Unplanned Outputs'!$E$4:$E$500,Analysis!Q33,'Unplanned Outputs'!$J$4:$J$500)</f>
        <v>0</v>
      </c>
      <c r="W33" s="5">
        <f>SUMIF('Unplanned Outputs'!$E$4:$E$500,Analysis!$Q33,'Unplanned Outputs'!$N$4:$N$500)</f>
        <v>0</v>
      </c>
      <c r="X33" s="5">
        <f ca="1">SUMIF('Unplanned Outputs'!$E$4:$E$500,Analysis!$Q33,'Unplanned Outputs'!$R$6:$R$500)</f>
        <v>0</v>
      </c>
      <c r="Y33" s="15"/>
      <c r="Z33" s="36">
        <f t="shared" ca="1" si="0"/>
        <v>0</v>
      </c>
      <c r="AA33" s="36">
        <f t="shared" ca="1" si="1"/>
        <v>0</v>
      </c>
      <c r="AB33" s="51">
        <f t="shared" ca="1" si="2"/>
        <v>0</v>
      </c>
      <c r="AC33" s="62">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
+SUMIF(INDIRECT("'Output 6'!$H$5:$H$"&amp;$C$9),Analysis!$Q33,INDIRECT("'Output 6'!$F$5:$F$"&amp;$C$9))</f>
        <v>0</v>
      </c>
      <c r="AE33">
        <f t="shared" ca="1" si="6"/>
        <v>0</v>
      </c>
      <c r="AF33">
        <f ca="1">SUMIF(INDIRECT("'Output 1'!$H$4:$H$"&amp;$C$4),Analysis!Q33,INDIRECT("'Output 1'!$w$4:$w$"&amp;$C$4))
+SUMIF(INDIRECT("'Output 2'!$H$4:$H$"&amp;$C$5),Analysis!Q33,INDIRECT("'Output 2'!$w$4:$w$"&amp;$C$5))
+SUMIF(INDIRECT("'Output 3'!$H$4:$H$"&amp;$C$6),Analysis!Q33,INDIRECT("'Output 3'!$w$4:$w$"&amp;$C$6))
+SUMIF(INDIRECT("'Output 4'!$H$4:$H$"&amp;$C$7),Analysis!Q33,INDIRECT("'Output 4'!$w$4:$w$"&amp;$C$7))
+SUMIF(INDIRECT("'Output 5'!$H$4:$H$"&amp;$C$8),Analysis!Q33,INDIRECT("'Output 5'!$w$4:$w$"&amp;$C$8))
+SUMIF(INDIRECT("'Output 6'!$H$4:$H$"&amp;$C$9),Analysis!Q33,INDIRECT("'Output 6'!$w$4:$w$"&amp;$C$9))</f>
        <v>0</v>
      </c>
      <c r="AG33">
        <f>SUMIF('Unplanned Outputs'!$E$4:$E$500,Analysis!Q33,'Unplanned Outputs'!$T$4:$T$500)</f>
        <v>0</v>
      </c>
    </row>
    <row r="34" spans="7:33" x14ac:dyDescent="0.3">
      <c r="G34" s="4"/>
      <c r="H34" s="4"/>
      <c r="I34" s="4"/>
      <c r="J34" s="4"/>
      <c r="K34" s="4"/>
      <c r="L34" s="33"/>
      <c r="M34" s="4" t="e">
        <f>(#REF!)/#REF!</f>
        <v>#REF!</v>
      </c>
      <c r="N34" s="4" t="e">
        <f>(#REF!)/#REF!</f>
        <v>#REF!</v>
      </c>
      <c r="O34" s="33" t="e">
        <f t="shared" si="9"/>
        <v>#REF!</v>
      </c>
      <c r="Q34" s="30" t="s">
        <v>338</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
+SUMIF(INDIRECT("'Output 6'!$H$4:$H$"&amp;$C$9),Analysis!Q34,INDIRECT("'Output 6'!$m$4:$m$"&amp;$C$9))</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
+SUMIF(INDIRECT("'Output 6'!$H$4:$H$"&amp;$C$9),Analysis!Q34,INDIRECT("'Output 6'!$Q$4:$Q$"&amp;$C$9))</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
+SUMIF(INDIRECT("'Output 6'!$H$4:$H$"&amp;$C$9),Analysis!Q34,INDIRECT("'Output 6'!$U$4:$U$"&amp;$C$9))</f>
        <v>0</v>
      </c>
      <c r="U34" s="30"/>
      <c r="V34" s="5">
        <f>SUMIF('Unplanned Outputs'!$E$4:$E$500,Analysis!Q34,'Unplanned Outputs'!$J$4:$J$500)</f>
        <v>0</v>
      </c>
      <c r="W34" s="5">
        <f>SUMIF('Unplanned Outputs'!$E$4:$E$500,Analysis!$Q34,'Unplanned Outputs'!$N$4:$N$500)</f>
        <v>0</v>
      </c>
      <c r="X34" s="5">
        <f ca="1">SUMIF('Unplanned Outputs'!$E$4:$E$500,Analysis!$Q34,'Unplanned Outputs'!$R$6:$R$500)</f>
        <v>0</v>
      </c>
      <c r="Y34" s="15"/>
      <c r="Z34" s="36">
        <f t="shared" ca="1" si="0"/>
        <v>0</v>
      </c>
      <c r="AA34" s="36">
        <f t="shared" ca="1" si="1"/>
        <v>0</v>
      </c>
      <c r="AB34" s="51">
        <f t="shared" ca="1" si="2"/>
        <v>0</v>
      </c>
      <c r="AC34" s="62">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
+SUMIF(INDIRECT("'Output 6'!$H$5:$H$"&amp;$C$9),Analysis!$Q34,INDIRECT("'Output 6'!$F$5:$F$"&amp;$C$9))</f>
        <v>0</v>
      </c>
      <c r="AE34">
        <f t="shared" ca="1" si="6"/>
        <v>0</v>
      </c>
      <c r="AF34">
        <f ca="1">SUMIF(INDIRECT("'Output 1'!$H$4:$H$"&amp;$C$4),Analysis!Q34,INDIRECT("'Output 1'!$w$4:$w$"&amp;$C$4))
+SUMIF(INDIRECT("'Output 2'!$H$4:$H$"&amp;$C$5),Analysis!Q34,INDIRECT("'Output 2'!$w$4:$w$"&amp;$C$5))
+SUMIF(INDIRECT("'Output 3'!$H$4:$H$"&amp;$C$6),Analysis!Q34,INDIRECT("'Output 3'!$w$4:$w$"&amp;$C$6))
+SUMIF(INDIRECT("'Output 4'!$H$4:$H$"&amp;$C$7),Analysis!Q34,INDIRECT("'Output 4'!$w$4:$w$"&amp;$C$7))
+SUMIF(INDIRECT("'Output 5'!$H$4:$H$"&amp;$C$8),Analysis!Q34,INDIRECT("'Output 5'!$w$4:$w$"&amp;$C$8))
+SUMIF(INDIRECT("'Output 6'!$H$4:$H$"&amp;$C$9),Analysis!Q34,INDIRECT("'Output 6'!$w$4:$w$"&amp;$C$9))</f>
        <v>0</v>
      </c>
      <c r="AG34">
        <f>SUMIF('Unplanned Outputs'!$E$4:$E$500,Analysis!Q34,'Unplanned Outputs'!$T$4:$T$500)</f>
        <v>0</v>
      </c>
    </row>
    <row r="35" spans="7:33" x14ac:dyDescent="0.3">
      <c r="M35" s="4" t="e">
        <f>(#REF!)/#REF!</f>
        <v>#REF!</v>
      </c>
      <c r="N35" s="4" t="e">
        <f>(#REF!)/#REF!</f>
        <v>#REF!</v>
      </c>
      <c r="O35" s="33" t="e">
        <f>#REF!+N35</f>
        <v>#REF!</v>
      </c>
      <c r="Q35" s="30">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
+SUMIF(INDIRECT("'Output 6'!$H$4:$H$"&amp;$C$9),Analysis!Q35,INDIRECT("'Output 6'!$m$4:$m$"&amp;$C$9))</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
+SUMIF(INDIRECT("'Output 6'!$H$4:$H$"&amp;$C$9),Analysis!Q35,INDIRECT("'Output 6'!$Q$4:$Q$"&amp;$C$9))</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
+SUMIF(INDIRECT("'Output 6'!$H$4:$H$"&amp;$C$9),Analysis!Q35,INDIRECT("'Output 6'!$U$4:$U$"&amp;$C$9))</f>
        <v>0</v>
      </c>
      <c r="U35" s="30"/>
      <c r="V35" s="5">
        <f>SUMIF('Unplanned Outputs'!$E$4:$E$500,Analysis!Q35,'Unplanned Outputs'!$J$4:$J$500)</f>
        <v>0</v>
      </c>
      <c r="W35" s="5">
        <f>SUMIF('Unplanned Outputs'!$E$4:$E$500,Analysis!$Q35,'Unplanned Outputs'!$N$4:$N$500)</f>
        <v>0</v>
      </c>
      <c r="X35" s="5">
        <f ca="1">SUMIF('Unplanned Outputs'!$E$4:$E$500,Analysis!$Q35,'Unplanned Outputs'!$R$6:$R$500)</f>
        <v>0</v>
      </c>
      <c r="Y35" s="15"/>
      <c r="Z35" s="36">
        <f t="shared" ca="1" si="0"/>
        <v>0</v>
      </c>
      <c r="AA35" s="36">
        <f t="shared" ca="1" si="1"/>
        <v>0</v>
      </c>
      <c r="AB35" s="51">
        <f t="shared" ca="1" si="2"/>
        <v>0</v>
      </c>
      <c r="AC35" s="62">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
+SUMIF(INDIRECT("'Output 6'!$H$5:$H$"&amp;$C$9),Analysis!$Q35,INDIRECT("'Output 6'!$F$5:$F$"&amp;$C$9))</f>
        <v>0</v>
      </c>
      <c r="AE35">
        <f t="shared" ca="1" si="6"/>
        <v>0</v>
      </c>
      <c r="AF35">
        <f ca="1">SUMIF(INDIRECT("'Output 1'!$H$4:$H$"&amp;$C$4),Analysis!Q35,INDIRECT("'Output 1'!$w$4:$w$"&amp;$C$4))
+SUMIF(INDIRECT("'Output 2'!$H$4:$H$"&amp;$C$5),Analysis!Q35,INDIRECT("'Output 2'!$w$4:$w$"&amp;$C$5))
+SUMIF(INDIRECT("'Output 3'!$H$4:$H$"&amp;$C$6),Analysis!Q35,INDIRECT("'Output 3'!$w$4:$w$"&amp;$C$6))
+SUMIF(INDIRECT("'Output 4'!$H$4:$H$"&amp;$C$7),Analysis!Q35,INDIRECT("'Output 4'!$w$4:$w$"&amp;$C$7))
+SUMIF(INDIRECT("'Output 5'!$H$4:$H$"&amp;$C$8),Analysis!Q35,INDIRECT("'Output 5'!$w$4:$w$"&amp;$C$8))
+SUMIF(INDIRECT("'Output 6'!$H$4:$H$"&amp;$C$9),Analysis!Q35,INDIRECT("'Output 6'!$w$4:$w$"&amp;$C$9))</f>
        <v>0</v>
      </c>
      <c r="AG35">
        <f>SUMIF('Unplanned Outputs'!$E$4:$E$500,Analysis!Q35,'Unplanned Outputs'!$T$4:$T$500)</f>
        <v>0</v>
      </c>
    </row>
    <row r="36" spans="7:33" x14ac:dyDescent="0.3">
      <c r="M36" s="4" t="e">
        <f>(#REF!)/#REF!</f>
        <v>#REF!</v>
      </c>
      <c r="N36" s="4" t="e">
        <f>(#REF!)/#REF!</f>
        <v>#REF!</v>
      </c>
      <c r="O36" s="33" t="e">
        <f>#REF!+N36</f>
        <v>#REF!</v>
      </c>
      <c r="Q36" s="30" t="s">
        <v>339</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
+SUMIF(INDIRECT("'Output 6'!$H$4:$H$"&amp;$C$9),Analysis!Q36,INDIRECT("'Output 6'!$m$4:$m$"&amp;$C$9))</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
+SUMIF(INDIRECT("'Output 6'!$H$4:$H$"&amp;$C$9),Analysis!Q36,INDIRECT("'Output 6'!$Q$4:$Q$"&amp;$C$9))</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
+SUMIF(INDIRECT("'Output 6'!$H$4:$H$"&amp;$C$9),Analysis!Q36,INDIRECT("'Output 6'!$U$4:$U$"&amp;$C$9))</f>
        <v>0</v>
      </c>
      <c r="U36" s="30"/>
      <c r="V36" s="5">
        <f>SUMIF('Unplanned Outputs'!$E$4:$E$500,Analysis!Q36,'Unplanned Outputs'!$J$4:$J$500)</f>
        <v>0</v>
      </c>
      <c r="W36" s="5">
        <f>SUMIF('Unplanned Outputs'!$E$4:$E$500,Analysis!$Q36,'Unplanned Outputs'!$N$4:$N$500)</f>
        <v>0</v>
      </c>
      <c r="X36" s="5">
        <f ca="1">SUMIF('Unplanned Outputs'!$E$4:$E$500,Analysis!$Q36,'Unplanned Outputs'!$R$6:$R$500)</f>
        <v>0</v>
      </c>
      <c r="Y36" s="15"/>
      <c r="Z36" s="36">
        <f t="shared" ref="Z36:Z67" ca="1" si="10">SUM(R36:T36)</f>
        <v>0</v>
      </c>
      <c r="AA36" s="36">
        <f t="shared" ref="AA36:AA67" ca="1" si="11">SUM(V36:X36)</f>
        <v>0</v>
      </c>
      <c r="AB36" s="51">
        <f t="shared" ref="AB36:AB67" ca="1" si="12">AA36+Z36</f>
        <v>0</v>
      </c>
      <c r="AC36" s="62">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
+SUMIF(INDIRECT("'Output 6'!$H$5:$H$"&amp;$C$9),Analysis!$Q36,INDIRECT("'Output 6'!$F$5:$F$"&amp;$C$9))</f>
        <v>0</v>
      </c>
      <c r="AE36">
        <f t="shared" ca="1" si="6"/>
        <v>0</v>
      </c>
      <c r="AF36">
        <f ca="1">SUMIF(INDIRECT("'Output 1'!$H$4:$H$"&amp;$C$4),Analysis!Q36,INDIRECT("'Output 1'!$w$4:$w$"&amp;$C$4))
+SUMIF(INDIRECT("'Output 2'!$H$4:$H$"&amp;$C$5),Analysis!Q36,INDIRECT("'Output 2'!$w$4:$w$"&amp;$C$5))
+SUMIF(INDIRECT("'Output 3'!$H$4:$H$"&amp;$C$6),Analysis!Q36,INDIRECT("'Output 3'!$w$4:$w$"&amp;$C$6))
+SUMIF(INDIRECT("'Output 4'!$H$4:$H$"&amp;$C$7),Analysis!Q36,INDIRECT("'Output 4'!$w$4:$w$"&amp;$C$7))
+SUMIF(INDIRECT("'Output 5'!$H$4:$H$"&amp;$C$8),Analysis!Q36,INDIRECT("'Output 5'!$w$4:$w$"&amp;$C$8))
+SUMIF(INDIRECT("'Output 6'!$H$4:$H$"&amp;$C$9),Analysis!Q36,INDIRECT("'Output 6'!$w$4:$w$"&amp;$C$9))</f>
        <v>0</v>
      </c>
      <c r="AG36">
        <f>SUMIF('Unplanned Outputs'!$E$4:$E$500,Analysis!Q36,'Unplanned Outputs'!$T$4:$T$500)</f>
        <v>0</v>
      </c>
    </row>
    <row r="37" spans="7:33" x14ac:dyDescent="0.3">
      <c r="M37" s="4" t="e">
        <f>(#REF!)/#REF!</f>
        <v>#REF!</v>
      </c>
      <c r="N37" s="4" t="e">
        <f>(#REF!)/#REF!</f>
        <v>#REF!</v>
      </c>
      <c r="O37" s="33" t="e">
        <f>#REF!+N37</f>
        <v>#REF!</v>
      </c>
      <c r="Q37" s="30" t="s">
        <v>340</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
+SUMIF(INDIRECT("'Output 6'!$H$4:$H$"&amp;$C$9),Analysis!Q37,INDIRECT("'Output 6'!$m$4:$m$"&amp;$C$9))</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
+SUMIF(INDIRECT("'Output 6'!$H$4:$H$"&amp;$C$9),Analysis!Q37,INDIRECT("'Output 6'!$Q$4:$Q$"&amp;$C$9))</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
+SUMIF(INDIRECT("'Output 6'!$H$4:$H$"&amp;$C$9),Analysis!Q37,INDIRECT("'Output 6'!$U$4:$U$"&amp;$C$9))</f>
        <v>0</v>
      </c>
      <c r="U37" s="30"/>
      <c r="V37" s="5">
        <f>SUMIF('Unplanned Outputs'!$E$4:$E$500,Analysis!Q37,'Unplanned Outputs'!$J$4:$J$500)</f>
        <v>0</v>
      </c>
      <c r="W37" s="5">
        <f>SUMIF('Unplanned Outputs'!$E$4:$E$500,Analysis!$Q37,'Unplanned Outputs'!$N$4:$N$500)</f>
        <v>0</v>
      </c>
      <c r="X37" s="5">
        <f ca="1">SUMIF('Unplanned Outputs'!$E$4:$E$500,Analysis!$Q37,'Unplanned Outputs'!$R$6:$R$500)</f>
        <v>0</v>
      </c>
      <c r="Y37" s="15"/>
      <c r="Z37" s="36">
        <f t="shared" ca="1" si="10"/>
        <v>0</v>
      </c>
      <c r="AA37" s="36">
        <f t="shared" ca="1" si="11"/>
        <v>0</v>
      </c>
      <c r="AB37" s="51">
        <f t="shared" ca="1" si="12"/>
        <v>0</v>
      </c>
      <c r="AC37" s="62">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
+SUMIF(INDIRECT("'Output 6'!$H$5:$H$"&amp;$C$9),Analysis!$Q37,INDIRECT("'Output 6'!$F$5:$F$"&amp;$C$9))</f>
        <v>0</v>
      </c>
      <c r="AE37">
        <f t="shared" ca="1" si="6"/>
        <v>0</v>
      </c>
      <c r="AF37">
        <f ca="1">SUMIF(INDIRECT("'Output 1'!$H$4:$H$"&amp;$C$4),Analysis!Q37,INDIRECT("'Output 1'!$w$4:$w$"&amp;$C$4))
+SUMIF(INDIRECT("'Output 2'!$H$4:$H$"&amp;$C$5),Analysis!Q37,INDIRECT("'Output 2'!$w$4:$w$"&amp;$C$5))
+SUMIF(INDIRECT("'Output 3'!$H$4:$H$"&amp;$C$6),Analysis!Q37,INDIRECT("'Output 3'!$w$4:$w$"&amp;$C$6))
+SUMIF(INDIRECT("'Output 4'!$H$4:$H$"&amp;$C$7),Analysis!Q37,INDIRECT("'Output 4'!$w$4:$w$"&amp;$C$7))
+SUMIF(INDIRECT("'Output 5'!$H$4:$H$"&amp;$C$8),Analysis!Q37,INDIRECT("'Output 5'!$w$4:$w$"&amp;$C$8))
+SUMIF(INDIRECT("'Output 6'!$H$4:$H$"&amp;$C$9),Analysis!Q37,INDIRECT("'Output 6'!$w$4:$w$"&amp;$C$9))</f>
        <v>0</v>
      </c>
      <c r="AG37">
        <f>SUMIF('Unplanned Outputs'!$E$4:$E$500,Analysis!Q37,'Unplanned Outputs'!$T$4:$T$500)</f>
        <v>0</v>
      </c>
    </row>
    <row r="38" spans="7:33" x14ac:dyDescent="0.3">
      <c r="M38" s="4" t="e">
        <f>(#REF!)/#REF!</f>
        <v>#REF!</v>
      </c>
      <c r="N38" s="4" t="e">
        <f>(#REF!)/#REF!</f>
        <v>#REF!</v>
      </c>
      <c r="O38" s="33" t="e">
        <f>L32+N38</f>
        <v>#REF!</v>
      </c>
      <c r="Q38" s="30" t="s">
        <v>102</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
+SUMIF(INDIRECT("'Output 6'!$H$4:$H$"&amp;$C$9),Analysis!Q38,INDIRECT("'Output 6'!$m$4:$m$"&amp;$C$9))</f>
        <v>300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
+SUMIF(INDIRECT("'Output 6'!$H$4:$H$"&amp;$C$9),Analysis!Q38,INDIRECT("'Output 6'!$Q$4:$Q$"&amp;$C$9))</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
+SUMIF(INDIRECT("'Output 6'!$H$4:$H$"&amp;$C$9),Analysis!Q38,INDIRECT("'Output 6'!$U$4:$U$"&amp;$C$9))</f>
        <v>0</v>
      </c>
      <c r="U38" s="30"/>
      <c r="V38" s="5">
        <f>SUMIF('Unplanned Outputs'!$E$4:$E$500,Analysis!Q38,'Unplanned Outputs'!$J$4:$J$500)</f>
        <v>0</v>
      </c>
      <c r="W38" s="5">
        <f>SUMIF('Unplanned Outputs'!$E$4:$E$500,Analysis!$Q38,'Unplanned Outputs'!$N$4:$N$500)</f>
        <v>0</v>
      </c>
      <c r="X38" s="5">
        <f ca="1">SUMIF('Unplanned Outputs'!$E$4:$E$500,Analysis!$Q38,'Unplanned Outputs'!$R$6:$R$500)</f>
        <v>0</v>
      </c>
      <c r="Y38" s="15"/>
      <c r="Z38" s="36">
        <f t="shared" ca="1" si="10"/>
        <v>300</v>
      </c>
      <c r="AA38" s="36">
        <f t="shared" ca="1" si="11"/>
        <v>0</v>
      </c>
      <c r="AB38" s="51">
        <f t="shared" ca="1" si="12"/>
        <v>300</v>
      </c>
      <c r="AC38" s="62">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
+SUMIF(INDIRECT("'Output 6'!$H$5:$H$"&amp;$C$9),Analysis!$Q38,INDIRECT("'Output 6'!$F$5:$F$"&amp;$C$9))</f>
        <v>300</v>
      </c>
      <c r="AE38">
        <f t="shared" ca="1" si="6"/>
        <v>0</v>
      </c>
      <c r="AF38">
        <f ca="1">SUMIF(INDIRECT("'Output 1'!$H$4:$H$"&amp;$C$4),Analysis!Q38,INDIRECT("'Output 1'!$w$4:$w$"&amp;$C$4))
+SUMIF(INDIRECT("'Output 2'!$H$4:$H$"&amp;$C$5),Analysis!Q38,INDIRECT("'Output 2'!$w$4:$w$"&amp;$C$5))
+SUMIF(INDIRECT("'Output 3'!$H$4:$H$"&amp;$C$6),Analysis!Q38,INDIRECT("'Output 3'!$w$4:$w$"&amp;$C$6))
+SUMIF(INDIRECT("'Output 4'!$H$4:$H$"&amp;$C$7),Analysis!Q38,INDIRECT("'Output 4'!$w$4:$w$"&amp;$C$7))
+SUMIF(INDIRECT("'Output 5'!$H$4:$H$"&amp;$C$8),Analysis!Q38,INDIRECT("'Output 5'!$w$4:$w$"&amp;$C$8))
+SUMIF(INDIRECT("'Output 6'!$H$4:$H$"&amp;$C$9),Analysis!Q38,INDIRECT("'Output 6'!$w$4:$w$"&amp;$C$9))</f>
        <v>0</v>
      </c>
      <c r="AG38">
        <f>SUMIF('Unplanned Outputs'!$E$4:$E$500,Analysis!Q38,'Unplanned Outputs'!$T$4:$T$500)</f>
        <v>0</v>
      </c>
    </row>
    <row r="39" spans="7:33" x14ac:dyDescent="0.3">
      <c r="M39" s="4" t="e">
        <f>(#REF!)/#REF!</f>
        <v>#REF!</v>
      </c>
      <c r="N39" s="4" t="e">
        <f>(#REF!)/#REF!</f>
        <v>#REF!</v>
      </c>
      <c r="O39" s="33" t="e">
        <f>L33+N39</f>
        <v>#REF!</v>
      </c>
      <c r="Q39" s="30">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
+SUMIF(INDIRECT("'Output 6'!$H$4:$H$"&amp;$C$9),Analysis!Q39,INDIRECT("'Output 6'!$m$4:$m$"&amp;$C$9))</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
+SUMIF(INDIRECT("'Output 6'!$H$4:$H$"&amp;$C$9),Analysis!Q39,INDIRECT("'Output 6'!$Q$4:$Q$"&amp;$C$9))</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
+SUMIF(INDIRECT("'Output 6'!$H$4:$H$"&amp;$C$9),Analysis!Q39,INDIRECT("'Output 6'!$U$4:$U$"&amp;$C$9))</f>
        <v>0</v>
      </c>
      <c r="U39" s="30"/>
      <c r="V39" s="5">
        <f>SUMIF('Unplanned Outputs'!$E$4:$E$500,Analysis!Q39,'Unplanned Outputs'!$J$4:$J$500)</f>
        <v>0</v>
      </c>
      <c r="W39" s="5">
        <f>SUMIF('Unplanned Outputs'!$E$4:$E$500,Analysis!$Q39,'Unplanned Outputs'!$N$4:$N$500)</f>
        <v>0</v>
      </c>
      <c r="X39" s="5">
        <f ca="1">SUMIF('Unplanned Outputs'!$E$4:$E$500,Analysis!$Q39,'Unplanned Outputs'!$R$6:$R$500)</f>
        <v>0</v>
      </c>
      <c r="Y39" s="15"/>
      <c r="Z39" s="36">
        <f t="shared" ca="1" si="10"/>
        <v>0</v>
      </c>
      <c r="AA39" s="36">
        <f t="shared" ca="1" si="11"/>
        <v>0</v>
      </c>
      <c r="AB39" s="51">
        <f t="shared" ca="1" si="12"/>
        <v>0</v>
      </c>
      <c r="AC39" s="62">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
+SUMIF(INDIRECT("'Output 6'!$H$5:$H$"&amp;$C$9),Analysis!$Q39,INDIRECT("'Output 6'!$F$5:$F$"&amp;$C$9))</f>
        <v>0</v>
      </c>
      <c r="AE39">
        <f t="shared" ca="1" si="6"/>
        <v>0</v>
      </c>
      <c r="AF39">
        <f ca="1">SUMIF(INDIRECT("'Output 1'!$H$4:$H$"&amp;$C$4),Analysis!Q39,INDIRECT("'Output 1'!$w$4:$w$"&amp;$C$4))
+SUMIF(INDIRECT("'Output 2'!$H$4:$H$"&amp;$C$5),Analysis!Q39,INDIRECT("'Output 2'!$w$4:$w$"&amp;$C$5))
+SUMIF(INDIRECT("'Output 3'!$H$4:$H$"&amp;$C$6),Analysis!Q39,INDIRECT("'Output 3'!$w$4:$w$"&amp;$C$6))
+SUMIF(INDIRECT("'Output 4'!$H$4:$H$"&amp;$C$7),Analysis!Q39,INDIRECT("'Output 4'!$w$4:$w$"&amp;$C$7))
+SUMIF(INDIRECT("'Output 5'!$H$4:$H$"&amp;$C$8),Analysis!Q39,INDIRECT("'Output 5'!$w$4:$w$"&amp;$C$8))
+SUMIF(INDIRECT("'Output 6'!$H$4:$H$"&amp;$C$9),Analysis!Q39,INDIRECT("'Output 6'!$w$4:$w$"&amp;$C$9))</f>
        <v>0</v>
      </c>
      <c r="AG39">
        <f>SUMIF('Unplanned Outputs'!$E$4:$E$500,Analysis!Q39,'Unplanned Outputs'!$T$4:$T$500)</f>
        <v>0</v>
      </c>
    </row>
    <row r="40" spans="7:33" x14ac:dyDescent="0.3">
      <c r="M40" s="4" t="e">
        <f>(#REF!)/#REF!</f>
        <v>#REF!</v>
      </c>
      <c r="N40" s="4" t="e">
        <f>(#REF!)/#REF!</f>
        <v>#REF!</v>
      </c>
      <c r="O40" s="33" t="e">
        <f>L34+N40</f>
        <v>#REF!</v>
      </c>
      <c r="Q40" s="30" t="s">
        <v>341</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
+SUMIF(INDIRECT("'Output 6'!$H$4:$H$"&amp;$C$9),Analysis!Q40,INDIRECT("'Output 6'!$m$4:$m$"&amp;$C$9))</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
+SUMIF(INDIRECT("'Output 6'!$H$4:$H$"&amp;$C$9),Analysis!Q40,INDIRECT("'Output 6'!$Q$4:$Q$"&amp;$C$9))</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
+SUMIF(INDIRECT("'Output 6'!$H$4:$H$"&amp;$C$9),Analysis!Q40,INDIRECT("'Output 6'!$U$4:$U$"&amp;$C$9))</f>
        <v>0</v>
      </c>
      <c r="U40" s="30"/>
      <c r="V40" s="5">
        <f>SUMIF('Unplanned Outputs'!$E$4:$E$500,Analysis!Q40,'Unplanned Outputs'!$J$4:$J$500)</f>
        <v>0</v>
      </c>
      <c r="W40" s="5">
        <f>SUMIF('Unplanned Outputs'!$E$4:$E$500,Analysis!$Q40,'Unplanned Outputs'!$N$4:$N$500)</f>
        <v>0</v>
      </c>
      <c r="X40" s="5">
        <f ca="1">SUMIF('Unplanned Outputs'!$E$4:$E$500,Analysis!$Q40,'Unplanned Outputs'!$R$6:$R$500)</f>
        <v>0</v>
      </c>
      <c r="Y40" s="15"/>
      <c r="Z40" s="36">
        <f t="shared" ca="1" si="10"/>
        <v>0</v>
      </c>
      <c r="AA40" s="36">
        <f t="shared" ca="1" si="11"/>
        <v>0</v>
      </c>
      <c r="AB40" s="51">
        <f t="shared" ca="1" si="12"/>
        <v>0</v>
      </c>
      <c r="AC40" s="62">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
+SUMIF(INDIRECT("'Output 6'!$H$5:$H$"&amp;$C$9),Analysis!$Q40,INDIRECT("'Output 6'!$F$5:$F$"&amp;$C$9))</f>
        <v>0</v>
      </c>
      <c r="AE40">
        <f t="shared" ca="1" si="6"/>
        <v>0</v>
      </c>
      <c r="AF40">
        <f ca="1">SUMIF(INDIRECT("'Output 1'!$H$4:$H$"&amp;$C$4),Analysis!Q40,INDIRECT("'Output 1'!$w$4:$w$"&amp;$C$4))
+SUMIF(INDIRECT("'Output 2'!$H$4:$H$"&amp;$C$5),Analysis!Q40,INDIRECT("'Output 2'!$w$4:$w$"&amp;$C$5))
+SUMIF(INDIRECT("'Output 3'!$H$4:$H$"&amp;$C$6),Analysis!Q40,INDIRECT("'Output 3'!$w$4:$w$"&amp;$C$6))
+SUMIF(INDIRECT("'Output 4'!$H$4:$H$"&amp;$C$7),Analysis!Q40,INDIRECT("'Output 4'!$w$4:$w$"&amp;$C$7))
+SUMIF(INDIRECT("'Output 5'!$H$4:$H$"&amp;$C$8),Analysis!Q40,INDIRECT("'Output 5'!$w$4:$w$"&amp;$C$8))
+SUMIF(INDIRECT("'Output 6'!$H$4:$H$"&amp;$C$9),Analysis!Q40,INDIRECT("'Output 6'!$w$4:$w$"&amp;$C$9))</f>
        <v>0</v>
      </c>
      <c r="AG40">
        <f>SUMIF('Unplanned Outputs'!$E$4:$E$500,Analysis!Q40,'Unplanned Outputs'!$T$4:$T$500)</f>
        <v>0</v>
      </c>
    </row>
    <row r="41" spans="7:33" x14ac:dyDescent="0.3">
      <c r="Q41" s="30" t="s">
        <v>184</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
+SUMIF(INDIRECT("'Output 6'!$H$4:$H$"&amp;$C$9),Analysis!Q41,INDIRECT("'Output 6'!$m$4:$m$"&amp;$C$9))</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
+SUMIF(INDIRECT("'Output 6'!$H$4:$H$"&amp;$C$9),Analysis!Q41,INDIRECT("'Output 6'!$Q$4:$Q$"&amp;$C$9))</f>
        <v>0</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
+SUMIF(INDIRECT("'Output 6'!$H$4:$H$"&amp;$C$9),Analysis!Q41,INDIRECT("'Output 6'!$U$4:$U$"&amp;$C$9))</f>
        <v>0</v>
      </c>
      <c r="U41" s="30"/>
      <c r="V41" s="5">
        <f>SUMIF('Unplanned Outputs'!$E$4:$E$500,Analysis!Q41,'Unplanned Outputs'!$J$4:$J$500)</f>
        <v>0</v>
      </c>
      <c r="W41" s="5">
        <f>SUMIF('Unplanned Outputs'!$E$4:$E$500,Analysis!$Q41,'Unplanned Outputs'!$N$4:$N$500)</f>
        <v>0</v>
      </c>
      <c r="X41" s="5">
        <f ca="1">SUMIF('Unplanned Outputs'!$E$4:$E$500,Analysis!$Q41,'Unplanned Outputs'!$R$6:$R$500)</f>
        <v>0</v>
      </c>
      <c r="Y41" s="15"/>
      <c r="Z41" s="36">
        <f t="shared" ca="1" si="10"/>
        <v>0</v>
      </c>
      <c r="AA41" s="36">
        <f t="shared" ca="1" si="11"/>
        <v>0</v>
      </c>
      <c r="AB41" s="51">
        <f t="shared" ca="1" si="12"/>
        <v>0</v>
      </c>
      <c r="AC41" s="62">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
+SUMIF(INDIRECT("'Output 6'!$H$5:$H$"&amp;$C$9),Analysis!$Q41,INDIRECT("'Output 6'!$F$5:$F$"&amp;$C$9))</f>
        <v>0</v>
      </c>
      <c r="AE41">
        <f t="shared" ca="1" si="6"/>
        <v>0</v>
      </c>
      <c r="AF41">
        <f ca="1">SUMIF(INDIRECT("'Output 1'!$H$4:$H$"&amp;$C$4),Analysis!Q41,INDIRECT("'Output 1'!$w$4:$w$"&amp;$C$4))
+SUMIF(INDIRECT("'Output 2'!$H$4:$H$"&amp;$C$5),Analysis!Q41,INDIRECT("'Output 2'!$w$4:$w$"&amp;$C$5))
+SUMIF(INDIRECT("'Output 3'!$H$4:$H$"&amp;$C$6),Analysis!Q41,INDIRECT("'Output 3'!$w$4:$w$"&amp;$C$6))
+SUMIF(INDIRECT("'Output 4'!$H$4:$H$"&amp;$C$7),Analysis!Q41,INDIRECT("'Output 4'!$w$4:$w$"&amp;$C$7))
+SUMIF(INDIRECT("'Output 5'!$H$4:$H$"&amp;$C$8),Analysis!Q41,INDIRECT("'Output 5'!$w$4:$w$"&amp;$C$8))
+SUMIF(INDIRECT("'Output 6'!$H$4:$H$"&amp;$C$9),Analysis!Q41,INDIRECT("'Output 6'!$w$4:$w$"&amp;$C$9))</f>
        <v>0</v>
      </c>
      <c r="AG41">
        <f>SUMIF('Unplanned Outputs'!$E$4:$E$500,Analysis!Q41,'Unplanned Outputs'!$T$4:$T$500)</f>
        <v>0</v>
      </c>
    </row>
    <row r="42" spans="7:33" x14ac:dyDescent="0.3">
      <c r="Q42" s="30" t="s">
        <v>342</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
+SUMIF(INDIRECT("'Output 6'!$H$4:$H$"&amp;$C$9),Analysis!Q42,INDIRECT("'Output 6'!$m$4:$m$"&amp;$C$9))</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
+SUMIF(INDIRECT("'Output 6'!$H$4:$H$"&amp;$C$9),Analysis!Q42,INDIRECT("'Output 6'!$Q$4:$Q$"&amp;$C$9))</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
+SUMIF(INDIRECT("'Output 6'!$H$4:$H$"&amp;$C$9),Analysis!Q42,INDIRECT("'Output 6'!$U$4:$U$"&amp;$C$9))</f>
        <v>0</v>
      </c>
      <c r="U42" s="30"/>
      <c r="V42" s="5">
        <f>SUMIF('Unplanned Outputs'!$E$4:$E$500,Analysis!Q42,'Unplanned Outputs'!$J$4:$J$500)</f>
        <v>0</v>
      </c>
      <c r="W42" s="5">
        <f>SUMIF('Unplanned Outputs'!$E$4:$E$500,Analysis!$Q42,'Unplanned Outputs'!$N$4:$N$500)</f>
        <v>0</v>
      </c>
      <c r="X42" s="5">
        <f ca="1">SUMIF('Unplanned Outputs'!$E$4:$E$500,Analysis!$Q42,'Unplanned Outputs'!$R$6:$R$500)</f>
        <v>0</v>
      </c>
      <c r="Y42" s="15"/>
      <c r="Z42" s="36">
        <f t="shared" ca="1" si="10"/>
        <v>0</v>
      </c>
      <c r="AA42" s="36">
        <f t="shared" ca="1" si="11"/>
        <v>0</v>
      </c>
      <c r="AB42" s="51">
        <f t="shared" ca="1" si="12"/>
        <v>0</v>
      </c>
      <c r="AC42" s="62">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
+SUMIF(INDIRECT("'Output 6'!$H$5:$H$"&amp;$C$9),Analysis!$Q42,INDIRECT("'Output 6'!$F$5:$F$"&amp;$C$9))</f>
        <v>0</v>
      </c>
      <c r="AE42">
        <f t="shared" ca="1" si="6"/>
        <v>0</v>
      </c>
      <c r="AF42">
        <f ca="1">SUMIF(INDIRECT("'Output 1'!$H$4:$H$"&amp;$C$4),Analysis!Q42,INDIRECT("'Output 1'!$w$4:$w$"&amp;$C$4))
+SUMIF(INDIRECT("'Output 2'!$H$4:$H$"&amp;$C$5),Analysis!Q42,INDIRECT("'Output 2'!$w$4:$w$"&amp;$C$5))
+SUMIF(INDIRECT("'Output 3'!$H$4:$H$"&amp;$C$6),Analysis!Q42,INDIRECT("'Output 3'!$w$4:$w$"&amp;$C$6))
+SUMIF(INDIRECT("'Output 4'!$H$4:$H$"&amp;$C$7),Analysis!Q42,INDIRECT("'Output 4'!$w$4:$w$"&amp;$C$7))
+SUMIF(INDIRECT("'Output 5'!$H$4:$H$"&amp;$C$8),Analysis!Q42,INDIRECT("'Output 5'!$w$4:$w$"&amp;$C$8))
+SUMIF(INDIRECT("'Output 6'!$H$4:$H$"&amp;$C$9),Analysis!Q42,INDIRECT("'Output 6'!$w$4:$w$"&amp;$C$9))</f>
        <v>0</v>
      </c>
      <c r="AG42">
        <f>SUMIF('Unplanned Outputs'!$E$4:$E$500,Analysis!Q42,'Unplanned Outputs'!$T$4:$T$500)</f>
        <v>0</v>
      </c>
    </row>
    <row r="43" spans="7:33" x14ac:dyDescent="0.3">
      <c r="Q43" s="30" t="s">
        <v>343</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
+SUMIF(INDIRECT("'Output 6'!$H$4:$H$"&amp;$C$9),Analysis!Q43,INDIRECT("'Output 6'!$m$4:$m$"&amp;$C$9))</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
+SUMIF(INDIRECT("'Output 6'!$H$4:$H$"&amp;$C$9),Analysis!Q43,INDIRECT("'Output 6'!$Q$4:$Q$"&amp;$C$9))</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
+SUMIF(INDIRECT("'Output 6'!$H$4:$H$"&amp;$C$9),Analysis!Q43,INDIRECT("'Output 6'!$U$4:$U$"&amp;$C$9))</f>
        <v>0</v>
      </c>
      <c r="U43" s="30"/>
      <c r="V43" s="5">
        <f>SUMIF('Unplanned Outputs'!$E$4:$E$500,Analysis!Q43,'Unplanned Outputs'!$J$4:$J$500)</f>
        <v>0</v>
      </c>
      <c r="W43" s="5">
        <f>SUMIF('Unplanned Outputs'!$E$4:$E$500,Analysis!$Q43,'Unplanned Outputs'!$N$4:$N$500)</f>
        <v>0</v>
      </c>
      <c r="X43" s="5">
        <f ca="1">SUMIF('Unplanned Outputs'!$E$4:$E$500,Analysis!$Q43,'Unplanned Outputs'!$R$6:$R$500)</f>
        <v>0</v>
      </c>
      <c r="Y43" s="15"/>
      <c r="Z43" s="36">
        <f t="shared" ca="1" si="10"/>
        <v>0</v>
      </c>
      <c r="AA43" s="36">
        <f t="shared" ca="1" si="11"/>
        <v>0</v>
      </c>
      <c r="AB43" s="51">
        <f t="shared" ca="1" si="12"/>
        <v>0</v>
      </c>
      <c r="AC43" s="62">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
+SUMIF(INDIRECT("'Output 6'!$H$5:$H$"&amp;$C$9),Analysis!$Q43,INDIRECT("'Output 6'!$F$5:$F$"&amp;$C$9))</f>
        <v>0</v>
      </c>
      <c r="AE43">
        <f t="shared" ca="1" si="6"/>
        <v>0</v>
      </c>
      <c r="AF43">
        <f ca="1">SUMIF(INDIRECT("'Output 1'!$H$4:$H$"&amp;$C$4),Analysis!Q43,INDIRECT("'Output 1'!$w$4:$w$"&amp;$C$4))
+SUMIF(INDIRECT("'Output 2'!$H$4:$H$"&amp;$C$5),Analysis!Q43,INDIRECT("'Output 2'!$w$4:$w$"&amp;$C$5))
+SUMIF(INDIRECT("'Output 3'!$H$4:$H$"&amp;$C$6),Analysis!Q43,INDIRECT("'Output 3'!$w$4:$w$"&amp;$C$6))
+SUMIF(INDIRECT("'Output 4'!$H$4:$H$"&amp;$C$7),Analysis!Q43,INDIRECT("'Output 4'!$w$4:$w$"&amp;$C$7))
+SUMIF(INDIRECT("'Output 5'!$H$4:$H$"&amp;$C$8),Analysis!Q43,INDIRECT("'Output 5'!$w$4:$w$"&amp;$C$8))
+SUMIF(INDIRECT("'Output 6'!$H$4:$H$"&amp;$C$9),Analysis!Q43,INDIRECT("'Output 6'!$w$4:$w$"&amp;$C$9))</f>
        <v>0</v>
      </c>
      <c r="AG43">
        <f>SUMIF('Unplanned Outputs'!$E$4:$E$500,Analysis!Q43,'Unplanned Outputs'!$T$4:$T$500)</f>
        <v>0</v>
      </c>
    </row>
    <row r="44" spans="7:33" x14ac:dyDescent="0.3">
      <c r="Q44" s="30">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
+SUMIF(INDIRECT("'Output 6'!$H$4:$H$"&amp;$C$9),Analysis!Q44,INDIRECT("'Output 6'!$m$4:$m$"&amp;$C$9))</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
+SUMIF(INDIRECT("'Output 6'!$H$4:$H$"&amp;$C$9),Analysis!Q44,INDIRECT("'Output 6'!$Q$4:$Q$"&amp;$C$9))</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
+SUMIF(INDIRECT("'Output 6'!$H$4:$H$"&amp;$C$9),Analysis!Q44,INDIRECT("'Output 6'!$U$4:$U$"&amp;$C$9))</f>
        <v>0</v>
      </c>
      <c r="U44" s="30"/>
      <c r="V44" s="5">
        <f>SUMIF('Unplanned Outputs'!$E$4:$E$500,Analysis!Q44,'Unplanned Outputs'!$J$4:$J$500)</f>
        <v>0</v>
      </c>
      <c r="W44" s="5">
        <f>SUMIF('Unplanned Outputs'!$E$4:$E$500,Analysis!$Q44,'Unplanned Outputs'!$N$4:$N$500)</f>
        <v>0</v>
      </c>
      <c r="X44" s="5">
        <f ca="1">SUMIF('Unplanned Outputs'!$E$4:$E$500,Analysis!$Q44,'Unplanned Outputs'!$R$6:$R$500)</f>
        <v>0</v>
      </c>
      <c r="Y44" s="15"/>
      <c r="Z44" s="36">
        <f t="shared" ca="1" si="10"/>
        <v>0</v>
      </c>
      <c r="AA44" s="36">
        <f t="shared" ca="1" si="11"/>
        <v>0</v>
      </c>
      <c r="AB44" s="51">
        <f t="shared" ca="1" si="12"/>
        <v>0</v>
      </c>
      <c r="AC44" s="62">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
+SUMIF(INDIRECT("'Output 6'!$H$5:$H$"&amp;$C$9),Analysis!$Q44,INDIRECT("'Output 6'!$F$5:$F$"&amp;$C$9))</f>
        <v>0</v>
      </c>
      <c r="AE44">
        <f t="shared" ca="1" si="6"/>
        <v>0</v>
      </c>
      <c r="AF44">
        <f ca="1">SUMIF(INDIRECT("'Output 1'!$H$4:$H$"&amp;$C$4),Analysis!Q44,INDIRECT("'Output 1'!$w$4:$w$"&amp;$C$4))
+SUMIF(INDIRECT("'Output 2'!$H$4:$H$"&amp;$C$5),Analysis!Q44,INDIRECT("'Output 2'!$w$4:$w$"&amp;$C$5))
+SUMIF(INDIRECT("'Output 3'!$H$4:$H$"&amp;$C$6),Analysis!Q44,INDIRECT("'Output 3'!$w$4:$w$"&amp;$C$6))
+SUMIF(INDIRECT("'Output 4'!$H$4:$H$"&amp;$C$7),Analysis!Q44,INDIRECT("'Output 4'!$w$4:$w$"&amp;$C$7))
+SUMIF(INDIRECT("'Output 5'!$H$4:$H$"&amp;$C$8),Analysis!Q44,INDIRECT("'Output 5'!$w$4:$w$"&amp;$C$8))
+SUMIF(INDIRECT("'Output 6'!$H$4:$H$"&amp;$C$9),Analysis!Q44,INDIRECT("'Output 6'!$w$4:$w$"&amp;$C$9))</f>
        <v>0</v>
      </c>
      <c r="AG44">
        <f>SUMIF('Unplanned Outputs'!$E$4:$E$500,Analysis!Q44,'Unplanned Outputs'!$T$4:$T$500)</f>
        <v>0</v>
      </c>
    </row>
    <row r="45" spans="7:33" x14ac:dyDescent="0.3">
      <c r="Q45" s="30" t="s">
        <v>344</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
+SUMIF(INDIRECT("'Output 6'!$H$4:$H$"&amp;$C$9),Analysis!Q45,INDIRECT("'Output 6'!$m$4:$m$"&amp;$C$9))</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
+SUMIF(INDIRECT("'Output 6'!$H$4:$H$"&amp;$C$9),Analysis!Q45,INDIRECT("'Output 6'!$Q$4:$Q$"&amp;$C$9))</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
+SUMIF(INDIRECT("'Output 6'!$H$4:$H$"&amp;$C$9),Analysis!Q45,INDIRECT("'Output 6'!$U$4:$U$"&amp;$C$9))</f>
        <v>0</v>
      </c>
      <c r="U45" s="30"/>
      <c r="V45" s="5">
        <f>SUMIF('Unplanned Outputs'!$E$4:$E$500,Analysis!Q45,'Unplanned Outputs'!$J$4:$J$500)</f>
        <v>0</v>
      </c>
      <c r="W45" s="5">
        <f>SUMIF('Unplanned Outputs'!$E$4:$E$500,Analysis!$Q45,'Unplanned Outputs'!$N$4:$N$500)</f>
        <v>0</v>
      </c>
      <c r="X45" s="5">
        <f ca="1">SUMIF('Unplanned Outputs'!$E$4:$E$500,Analysis!$Q45,'Unplanned Outputs'!$R$6:$R$500)</f>
        <v>0</v>
      </c>
      <c r="Y45" s="15"/>
      <c r="Z45" s="36">
        <f t="shared" ca="1" si="10"/>
        <v>0</v>
      </c>
      <c r="AA45" s="36">
        <f t="shared" ca="1" si="11"/>
        <v>0</v>
      </c>
      <c r="AB45" s="51">
        <f t="shared" ca="1" si="12"/>
        <v>0</v>
      </c>
      <c r="AC45" s="62">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
+SUMIF(INDIRECT("'Output 6'!$H$5:$H$"&amp;$C$9),Analysis!$Q45,INDIRECT("'Output 6'!$F$5:$F$"&amp;$C$9))</f>
        <v>0</v>
      </c>
      <c r="AE45">
        <f t="shared" ca="1" si="6"/>
        <v>0</v>
      </c>
      <c r="AF45">
        <f ca="1">SUMIF(INDIRECT("'Output 1'!$H$4:$H$"&amp;$C$4),Analysis!Q45,INDIRECT("'Output 1'!$w$4:$w$"&amp;$C$4))
+SUMIF(INDIRECT("'Output 2'!$H$4:$H$"&amp;$C$5),Analysis!Q45,INDIRECT("'Output 2'!$w$4:$w$"&amp;$C$5))
+SUMIF(INDIRECT("'Output 3'!$H$4:$H$"&amp;$C$6),Analysis!Q45,INDIRECT("'Output 3'!$w$4:$w$"&amp;$C$6))
+SUMIF(INDIRECT("'Output 4'!$H$4:$H$"&amp;$C$7),Analysis!Q45,INDIRECT("'Output 4'!$w$4:$w$"&amp;$C$7))
+SUMIF(INDIRECT("'Output 5'!$H$4:$H$"&amp;$C$8),Analysis!Q45,INDIRECT("'Output 5'!$w$4:$w$"&amp;$C$8))
+SUMIF(INDIRECT("'Output 6'!$H$4:$H$"&amp;$C$9),Analysis!Q45,INDIRECT("'Output 6'!$w$4:$w$"&amp;$C$9))</f>
        <v>0</v>
      </c>
      <c r="AG45">
        <f>SUMIF('Unplanned Outputs'!$E$4:$E$500,Analysis!Q45,'Unplanned Outputs'!$T$4:$T$500)</f>
        <v>0</v>
      </c>
    </row>
    <row r="46" spans="7:33" x14ac:dyDescent="0.3">
      <c r="Q46" s="30" t="s">
        <v>195</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
+SUMIF(INDIRECT("'Output 6'!$H$4:$H$"&amp;$C$9),Analysis!Q46,INDIRECT("'Output 6'!$m$4:$m$"&amp;$C$9))</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
+SUMIF(INDIRECT("'Output 6'!$H$4:$H$"&amp;$C$9),Analysis!Q46,INDIRECT("'Output 6'!$Q$4:$Q$"&amp;$C$9))</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
+SUMIF(INDIRECT("'Output 6'!$H$4:$H$"&amp;$C$9),Analysis!Q46,INDIRECT("'Output 6'!$U$4:$U$"&amp;$C$9))</f>
        <v>0</v>
      </c>
      <c r="U46" s="30"/>
      <c r="V46" s="5">
        <f>SUMIF('Unplanned Outputs'!$E$4:$E$500,Analysis!Q46,'Unplanned Outputs'!$J$4:$J$500)</f>
        <v>0</v>
      </c>
      <c r="W46" s="5">
        <f>SUMIF('Unplanned Outputs'!$E$4:$E$500,Analysis!$Q46,'Unplanned Outputs'!$N$4:$N$500)</f>
        <v>0</v>
      </c>
      <c r="X46" s="5">
        <f ca="1">SUMIF('Unplanned Outputs'!$E$4:$E$500,Analysis!$Q46,'Unplanned Outputs'!$R$6:$R$500)</f>
        <v>0</v>
      </c>
      <c r="Y46" s="15"/>
      <c r="Z46" s="36">
        <f t="shared" ca="1" si="10"/>
        <v>0</v>
      </c>
      <c r="AA46" s="36">
        <f t="shared" ca="1" si="11"/>
        <v>0</v>
      </c>
      <c r="AB46" s="51">
        <f t="shared" ca="1" si="12"/>
        <v>0</v>
      </c>
      <c r="AC46" s="62">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
+SUMIF(INDIRECT("'Output 6'!$H$5:$H$"&amp;$C$9),Analysis!$Q46,INDIRECT("'Output 6'!$F$5:$F$"&amp;$C$9))</f>
        <v>0</v>
      </c>
      <c r="AE46">
        <f t="shared" ca="1" si="6"/>
        <v>0</v>
      </c>
      <c r="AF46">
        <f ca="1">SUMIF(INDIRECT("'Output 1'!$H$4:$H$"&amp;$C$4),Analysis!Q46,INDIRECT("'Output 1'!$w$4:$w$"&amp;$C$4))
+SUMIF(INDIRECT("'Output 2'!$H$4:$H$"&amp;$C$5),Analysis!Q46,INDIRECT("'Output 2'!$w$4:$w$"&amp;$C$5))
+SUMIF(INDIRECT("'Output 3'!$H$4:$H$"&amp;$C$6),Analysis!Q46,INDIRECT("'Output 3'!$w$4:$w$"&amp;$C$6))
+SUMIF(INDIRECT("'Output 4'!$H$4:$H$"&amp;$C$7),Analysis!Q46,INDIRECT("'Output 4'!$w$4:$w$"&amp;$C$7))
+SUMIF(INDIRECT("'Output 5'!$H$4:$H$"&amp;$C$8),Analysis!Q46,INDIRECT("'Output 5'!$w$4:$w$"&amp;$C$8))
+SUMIF(INDIRECT("'Output 6'!$H$4:$H$"&amp;$C$9),Analysis!Q46,INDIRECT("'Output 6'!$w$4:$w$"&amp;$C$9))</f>
        <v>0</v>
      </c>
      <c r="AG46">
        <f>SUMIF('Unplanned Outputs'!$E$4:$E$500,Analysis!Q46,'Unplanned Outputs'!$T$4:$T$500)</f>
        <v>0</v>
      </c>
    </row>
    <row r="47" spans="7:33" x14ac:dyDescent="0.3">
      <c r="Q47" s="30" t="s">
        <v>345</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
+SUMIF(INDIRECT("'Output 6'!$H$4:$H$"&amp;$C$9),Analysis!Q47,INDIRECT("'Output 6'!$m$4:$m$"&amp;$C$9))</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
+SUMIF(INDIRECT("'Output 6'!$H$4:$H$"&amp;$C$9),Analysis!Q47,INDIRECT("'Output 6'!$Q$4:$Q$"&amp;$C$9))</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
+SUMIF(INDIRECT("'Output 6'!$H$4:$H$"&amp;$C$9),Analysis!Q47,INDIRECT("'Output 6'!$U$4:$U$"&amp;$C$9))</f>
        <v>0</v>
      </c>
      <c r="U47" s="30"/>
      <c r="V47" s="5">
        <f>SUMIF('Unplanned Outputs'!$E$4:$E$500,Analysis!Q47,'Unplanned Outputs'!$J$4:$J$500)</f>
        <v>0</v>
      </c>
      <c r="W47" s="5">
        <f>SUMIF('Unplanned Outputs'!$E$4:$E$500,Analysis!$Q47,'Unplanned Outputs'!$N$4:$N$500)</f>
        <v>0</v>
      </c>
      <c r="X47" s="5">
        <f ca="1">SUMIF('Unplanned Outputs'!$E$4:$E$500,Analysis!$Q47,'Unplanned Outputs'!$R$6:$R$500)</f>
        <v>0</v>
      </c>
      <c r="Y47" s="15"/>
      <c r="Z47" s="36">
        <f t="shared" ca="1" si="10"/>
        <v>0</v>
      </c>
      <c r="AA47" s="36">
        <f t="shared" ca="1" si="11"/>
        <v>0</v>
      </c>
      <c r="AB47" s="51">
        <f t="shared" ca="1" si="12"/>
        <v>0</v>
      </c>
      <c r="AC47" s="62">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
+SUMIF(INDIRECT("'Output 6'!$H$5:$H$"&amp;$C$9),Analysis!$Q47,INDIRECT("'Output 6'!$F$5:$F$"&amp;$C$9))</f>
        <v>0</v>
      </c>
      <c r="AE47">
        <f t="shared" ca="1" si="6"/>
        <v>0</v>
      </c>
      <c r="AF47">
        <f ca="1">SUMIF(INDIRECT("'Output 1'!$H$4:$H$"&amp;$C$4),Analysis!Q47,INDIRECT("'Output 1'!$w$4:$w$"&amp;$C$4))
+SUMIF(INDIRECT("'Output 2'!$H$4:$H$"&amp;$C$5),Analysis!Q47,INDIRECT("'Output 2'!$w$4:$w$"&amp;$C$5))
+SUMIF(INDIRECT("'Output 3'!$H$4:$H$"&amp;$C$6),Analysis!Q47,INDIRECT("'Output 3'!$w$4:$w$"&amp;$C$6))
+SUMIF(INDIRECT("'Output 4'!$H$4:$H$"&amp;$C$7),Analysis!Q47,INDIRECT("'Output 4'!$w$4:$w$"&amp;$C$7))
+SUMIF(INDIRECT("'Output 5'!$H$4:$H$"&amp;$C$8),Analysis!Q47,INDIRECT("'Output 5'!$w$4:$w$"&amp;$C$8))
+SUMIF(INDIRECT("'Output 6'!$H$4:$H$"&amp;$C$9),Analysis!Q47,INDIRECT("'Output 6'!$w$4:$w$"&amp;$C$9))</f>
        <v>0</v>
      </c>
      <c r="AG47">
        <f>SUMIF('Unplanned Outputs'!$E$4:$E$500,Analysis!Q47,'Unplanned Outputs'!$T$4:$T$500)</f>
        <v>0</v>
      </c>
    </row>
    <row r="48" spans="7:33" x14ac:dyDescent="0.3">
      <c r="Q48" s="30">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
+SUMIF(INDIRECT("'Output 6'!$H$4:$H$"&amp;$C$9),Analysis!Q48,INDIRECT("'Output 6'!$m$4:$m$"&amp;$C$9))</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
+SUMIF(INDIRECT("'Output 6'!$H$4:$H$"&amp;$C$9),Analysis!Q48,INDIRECT("'Output 6'!$Q$4:$Q$"&amp;$C$9))</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
+SUMIF(INDIRECT("'Output 6'!$H$4:$H$"&amp;$C$9),Analysis!Q48,INDIRECT("'Output 6'!$U$4:$U$"&amp;$C$9))</f>
        <v>0</v>
      </c>
      <c r="U48" s="30"/>
      <c r="V48" s="5">
        <f>SUMIF('Unplanned Outputs'!$E$4:$E$500,Analysis!Q48,'Unplanned Outputs'!$J$4:$J$500)</f>
        <v>0</v>
      </c>
      <c r="W48" s="5">
        <f>SUMIF('Unplanned Outputs'!$E$4:$E$500,Analysis!$Q48,'Unplanned Outputs'!$N$4:$N$500)</f>
        <v>0</v>
      </c>
      <c r="X48" s="5">
        <f ca="1">SUMIF('Unplanned Outputs'!$E$4:$E$500,Analysis!$Q48,'Unplanned Outputs'!$R$6:$R$500)</f>
        <v>0</v>
      </c>
      <c r="Y48" s="15"/>
      <c r="Z48" s="36">
        <f t="shared" ca="1" si="10"/>
        <v>0</v>
      </c>
      <c r="AA48" s="36">
        <f t="shared" ca="1" si="11"/>
        <v>0</v>
      </c>
      <c r="AB48" s="51">
        <f t="shared" ca="1" si="12"/>
        <v>0</v>
      </c>
      <c r="AC48" s="62">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
+SUMIF(INDIRECT("'Output 6'!$H$5:$H$"&amp;$C$9),Analysis!$Q48,INDIRECT("'Output 6'!$F$5:$F$"&amp;$C$9))</f>
        <v>0</v>
      </c>
      <c r="AE48">
        <f t="shared" ca="1" si="6"/>
        <v>0</v>
      </c>
      <c r="AF48">
        <f ca="1">SUMIF(INDIRECT("'Output 1'!$H$4:$H$"&amp;$C$4),Analysis!Q48,INDIRECT("'Output 1'!$w$4:$w$"&amp;$C$4))
+SUMIF(INDIRECT("'Output 2'!$H$4:$H$"&amp;$C$5),Analysis!Q48,INDIRECT("'Output 2'!$w$4:$w$"&amp;$C$5))
+SUMIF(INDIRECT("'Output 3'!$H$4:$H$"&amp;$C$6),Analysis!Q48,INDIRECT("'Output 3'!$w$4:$w$"&amp;$C$6))
+SUMIF(INDIRECT("'Output 4'!$H$4:$H$"&amp;$C$7),Analysis!Q48,INDIRECT("'Output 4'!$w$4:$w$"&amp;$C$7))
+SUMIF(INDIRECT("'Output 5'!$H$4:$H$"&amp;$C$8),Analysis!Q48,INDIRECT("'Output 5'!$w$4:$w$"&amp;$C$8))
+SUMIF(INDIRECT("'Output 6'!$H$4:$H$"&amp;$C$9),Analysis!Q48,INDIRECT("'Output 6'!$w$4:$w$"&amp;$C$9))</f>
        <v>0</v>
      </c>
      <c r="AG48">
        <f>SUMIF('Unplanned Outputs'!$E$4:$E$500,Analysis!Q48,'Unplanned Outputs'!$T$4:$T$500)</f>
        <v>0</v>
      </c>
    </row>
    <row r="49" spans="17:33" x14ac:dyDescent="0.3">
      <c r="Q49" s="30" t="s">
        <v>45</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
+SUMIF(INDIRECT("'Output 6'!$H$4:$H$"&amp;$C$9),Analysis!Q49,INDIRECT("'Output 6'!$m$4:$m$"&amp;$C$9))</f>
        <v>1</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
+SUMIF(INDIRECT("'Output 6'!$H$4:$H$"&amp;$C$9),Analysis!Q49,INDIRECT("'Output 6'!$Q$4:$Q$"&amp;$C$9))</f>
        <v>42</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
+SUMIF(INDIRECT("'Output 6'!$H$4:$H$"&amp;$C$9),Analysis!Q49,INDIRECT("'Output 6'!$U$4:$U$"&amp;$C$9))</f>
        <v>3</v>
      </c>
      <c r="U49" s="30"/>
      <c r="V49" s="5">
        <f>SUMIF('Unplanned Outputs'!$E$4:$E$500,Analysis!Q49,'Unplanned Outputs'!$J$4:$J$500)</f>
        <v>0</v>
      </c>
      <c r="W49" s="5">
        <f>SUMIF('Unplanned Outputs'!$E$4:$E$500,Analysis!$Q49,'Unplanned Outputs'!$N$4:$N$500)</f>
        <v>2</v>
      </c>
      <c r="X49" s="5">
        <f ca="1">SUMIF('Unplanned Outputs'!$E$4:$E$500,Analysis!$Q49,'Unplanned Outputs'!$R$6:$R$500)</f>
        <v>0</v>
      </c>
      <c r="Y49" s="15"/>
      <c r="Z49" s="36">
        <f t="shared" ca="1" si="10"/>
        <v>46</v>
      </c>
      <c r="AA49" s="36">
        <f t="shared" ca="1" si="11"/>
        <v>2</v>
      </c>
      <c r="AB49" s="51">
        <f t="shared" ca="1" si="12"/>
        <v>48</v>
      </c>
      <c r="AC49" s="62">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
+SUMIF(INDIRECT("'Output 6'!$H$5:$H$"&amp;$C$9),Analysis!$Q49,INDIRECT("'Output 6'!$F$5:$F$"&amp;$C$9))</f>
        <v>0</v>
      </c>
      <c r="AE49">
        <f t="shared" ca="1" si="6"/>
        <v>1</v>
      </c>
      <c r="AF49">
        <f ca="1">SUMIF(INDIRECT("'Output 1'!$H$4:$H$"&amp;$C$4),Analysis!Q49,INDIRECT("'Output 1'!$w$4:$w$"&amp;$C$4))
+SUMIF(INDIRECT("'Output 2'!$H$4:$H$"&amp;$C$5),Analysis!Q49,INDIRECT("'Output 2'!$w$4:$w$"&amp;$C$5))
+SUMIF(INDIRECT("'Output 3'!$H$4:$H$"&amp;$C$6),Analysis!Q49,INDIRECT("'Output 3'!$w$4:$w$"&amp;$C$6))
+SUMIF(INDIRECT("'Output 4'!$H$4:$H$"&amp;$C$7),Analysis!Q49,INDIRECT("'Output 4'!$w$4:$w$"&amp;$C$7))
+SUMIF(INDIRECT("'Output 5'!$H$4:$H$"&amp;$C$8),Analysis!Q49,INDIRECT("'Output 5'!$w$4:$w$"&amp;$C$8))
+SUMIF(INDIRECT("'Output 6'!$H$4:$H$"&amp;$C$9),Analysis!Q49,INDIRECT("'Output 6'!$w$4:$w$"&amp;$C$9))</f>
        <v>1</v>
      </c>
      <c r="AG49">
        <f>SUMIF('Unplanned Outputs'!$E$4:$E$500,Analysis!Q49,'Unplanned Outputs'!$T$4:$T$500)</f>
        <v>0</v>
      </c>
    </row>
    <row r="50" spans="17:33" x14ac:dyDescent="0.3">
      <c r="Q50" s="30" t="s">
        <v>346</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
+SUMIF(INDIRECT("'Output 6'!$H$4:$H$"&amp;$C$9),Analysis!Q50,INDIRECT("'Output 6'!$m$4:$m$"&amp;$C$9))</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
+SUMIF(INDIRECT("'Output 6'!$H$4:$H$"&amp;$C$9),Analysis!Q50,INDIRECT("'Output 6'!$Q$4:$Q$"&amp;$C$9))</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
+SUMIF(INDIRECT("'Output 6'!$H$4:$H$"&amp;$C$9),Analysis!Q50,INDIRECT("'Output 6'!$U$4:$U$"&amp;$C$9))</f>
        <v>0</v>
      </c>
      <c r="U50" s="30"/>
      <c r="V50" s="5">
        <f>SUMIF('Unplanned Outputs'!$E$4:$E$500,Analysis!Q50,'Unplanned Outputs'!$J$4:$J$500)</f>
        <v>0</v>
      </c>
      <c r="W50" s="5">
        <f>SUMIF('Unplanned Outputs'!$E$4:$E$500,Analysis!$Q50,'Unplanned Outputs'!$N$4:$N$500)</f>
        <v>0</v>
      </c>
      <c r="X50" s="5">
        <f ca="1">SUMIF('Unplanned Outputs'!$E$4:$E$500,Analysis!$Q50,'Unplanned Outputs'!$R$6:$R$500)</f>
        <v>0</v>
      </c>
      <c r="Y50" s="15"/>
      <c r="Z50" s="36">
        <f t="shared" ca="1" si="10"/>
        <v>0</v>
      </c>
      <c r="AA50" s="36">
        <f t="shared" ca="1" si="11"/>
        <v>0</v>
      </c>
      <c r="AB50" s="51">
        <f t="shared" ca="1" si="12"/>
        <v>0</v>
      </c>
      <c r="AC50" s="62">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
+SUMIF(INDIRECT("'Output 6'!$H$5:$H$"&amp;$C$9),Analysis!$Q50,INDIRECT("'Output 6'!$F$5:$F$"&amp;$C$9))</f>
        <v>0</v>
      </c>
      <c r="AE50">
        <f t="shared" ca="1" si="6"/>
        <v>0</v>
      </c>
      <c r="AF50">
        <f ca="1">SUMIF(INDIRECT("'Output 1'!$H$4:$H$"&amp;$C$4),Analysis!Q50,INDIRECT("'Output 1'!$w$4:$w$"&amp;$C$4))
+SUMIF(INDIRECT("'Output 2'!$H$4:$H$"&amp;$C$5),Analysis!Q50,INDIRECT("'Output 2'!$w$4:$w$"&amp;$C$5))
+SUMIF(INDIRECT("'Output 3'!$H$4:$H$"&amp;$C$6),Analysis!Q50,INDIRECT("'Output 3'!$w$4:$w$"&amp;$C$6))
+SUMIF(INDIRECT("'Output 4'!$H$4:$H$"&amp;$C$7),Analysis!Q50,INDIRECT("'Output 4'!$w$4:$w$"&amp;$C$7))
+SUMIF(INDIRECT("'Output 5'!$H$4:$H$"&amp;$C$8),Analysis!Q50,INDIRECT("'Output 5'!$w$4:$w$"&amp;$C$8))
+SUMIF(INDIRECT("'Output 6'!$H$4:$H$"&amp;$C$9),Analysis!Q50,INDIRECT("'Output 6'!$w$4:$w$"&amp;$C$9))</f>
        <v>0</v>
      </c>
      <c r="AG50">
        <f>SUMIF('Unplanned Outputs'!$E$4:$E$500,Analysis!Q50,'Unplanned Outputs'!$T$4:$T$500)</f>
        <v>0</v>
      </c>
    </row>
    <row r="51" spans="17:33" x14ac:dyDescent="0.3">
      <c r="Q51" s="30" t="s">
        <v>93</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
+SUMIF(INDIRECT("'Output 6'!$H$4:$H$"&amp;$C$9),Analysis!Q51,INDIRECT("'Output 6'!$m$4:$m$"&amp;$C$9))</f>
        <v>1</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
+SUMIF(INDIRECT("'Output 6'!$H$4:$H$"&amp;$C$9),Analysis!Q51,INDIRECT("'Output 6'!$Q$4:$Q$"&amp;$C$9))</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
+SUMIF(INDIRECT("'Output 6'!$H$4:$H$"&amp;$C$9),Analysis!Q51,INDIRECT("'Output 6'!$U$4:$U$"&amp;$C$9))</f>
        <v>0</v>
      </c>
      <c r="U51" s="30"/>
      <c r="V51" s="5">
        <f>SUMIF('Unplanned Outputs'!$E$4:$E$500,Analysis!Q51,'Unplanned Outputs'!$J$4:$J$500)</f>
        <v>0</v>
      </c>
      <c r="W51" s="5">
        <f>SUMIF('Unplanned Outputs'!$E$4:$E$500,Analysis!$Q51,'Unplanned Outputs'!$N$4:$N$500)</f>
        <v>0</v>
      </c>
      <c r="X51" s="5">
        <f ca="1">SUMIF('Unplanned Outputs'!$E$4:$E$500,Analysis!$Q51,'Unplanned Outputs'!$R$6:$R$500)</f>
        <v>0</v>
      </c>
      <c r="Y51" s="15"/>
      <c r="Z51" s="36">
        <f t="shared" ca="1" si="10"/>
        <v>1</v>
      </c>
      <c r="AA51" s="36">
        <f t="shared" ca="1" si="11"/>
        <v>0</v>
      </c>
      <c r="AB51" s="51">
        <f t="shared" ca="1" si="12"/>
        <v>1</v>
      </c>
      <c r="AC51" s="62">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
+SUMIF(INDIRECT("'Output 6'!$H$5:$H$"&amp;$C$9),Analysis!$Q51,INDIRECT("'Output 6'!$F$5:$F$"&amp;$C$9))</f>
        <v>1</v>
      </c>
      <c r="AE51">
        <f t="shared" ca="1" si="6"/>
        <v>0</v>
      </c>
      <c r="AF51">
        <f ca="1">SUMIF(INDIRECT("'Output 1'!$H$4:$H$"&amp;$C$4),Analysis!Q51,INDIRECT("'Output 1'!$w$4:$w$"&amp;$C$4))
+SUMIF(INDIRECT("'Output 2'!$H$4:$H$"&amp;$C$5),Analysis!Q51,INDIRECT("'Output 2'!$w$4:$w$"&amp;$C$5))
+SUMIF(INDIRECT("'Output 3'!$H$4:$H$"&amp;$C$6),Analysis!Q51,INDIRECT("'Output 3'!$w$4:$w$"&amp;$C$6))
+SUMIF(INDIRECT("'Output 4'!$H$4:$H$"&amp;$C$7),Analysis!Q51,INDIRECT("'Output 4'!$w$4:$w$"&amp;$C$7))
+SUMIF(INDIRECT("'Output 5'!$H$4:$H$"&amp;$C$8),Analysis!Q51,INDIRECT("'Output 5'!$w$4:$w$"&amp;$C$8))
+SUMIF(INDIRECT("'Output 6'!$H$4:$H$"&amp;$C$9),Analysis!Q51,INDIRECT("'Output 6'!$w$4:$w$"&amp;$C$9))</f>
        <v>0</v>
      </c>
      <c r="AG51">
        <f>SUMIF('Unplanned Outputs'!$E$4:$E$500,Analysis!Q51,'Unplanned Outputs'!$T$4:$T$500)</f>
        <v>0</v>
      </c>
    </row>
    <row r="52" spans="17:33" x14ac:dyDescent="0.3">
      <c r="Q52" s="30">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
+SUMIF(INDIRECT("'Output 6'!$H$4:$H$"&amp;$C$9),Analysis!Q52,INDIRECT("'Output 6'!$m$4:$m$"&amp;$C$9))</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
+SUMIF(INDIRECT("'Output 6'!$H$4:$H$"&amp;$C$9),Analysis!Q52,INDIRECT("'Output 6'!$Q$4:$Q$"&amp;$C$9))</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
+SUMIF(INDIRECT("'Output 6'!$H$4:$H$"&amp;$C$9),Analysis!Q52,INDIRECT("'Output 6'!$U$4:$U$"&amp;$C$9))</f>
        <v>0</v>
      </c>
      <c r="U52" s="30"/>
      <c r="V52" s="5">
        <f>SUMIF('Unplanned Outputs'!$E$4:$E$500,Analysis!Q52,'Unplanned Outputs'!$J$4:$J$500)</f>
        <v>0</v>
      </c>
      <c r="W52" s="5">
        <f>SUMIF('Unplanned Outputs'!$E$4:$E$500,Analysis!$Q52,'Unplanned Outputs'!$N$4:$N$500)</f>
        <v>0</v>
      </c>
      <c r="X52" s="5">
        <f ca="1">SUMIF('Unplanned Outputs'!$E$4:$E$500,Analysis!$Q52,'Unplanned Outputs'!$R$6:$R$500)</f>
        <v>0</v>
      </c>
      <c r="Y52" s="15"/>
      <c r="Z52" s="36">
        <f t="shared" ca="1" si="10"/>
        <v>0</v>
      </c>
      <c r="AA52" s="36">
        <f t="shared" ca="1" si="11"/>
        <v>0</v>
      </c>
      <c r="AB52" s="51">
        <f t="shared" ca="1" si="12"/>
        <v>0</v>
      </c>
      <c r="AC52" s="62">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
+SUMIF(INDIRECT("'Output 6'!$H$5:$H$"&amp;$C$9),Analysis!$Q52,INDIRECT("'Output 6'!$F$5:$F$"&amp;$C$9))</f>
        <v>0</v>
      </c>
      <c r="AE52">
        <f t="shared" ca="1" si="6"/>
        <v>0</v>
      </c>
      <c r="AF52">
        <f ca="1">SUMIF(INDIRECT("'Output 1'!$H$4:$H$"&amp;$C$4),Analysis!Q52,INDIRECT("'Output 1'!$w$4:$w$"&amp;$C$4))
+SUMIF(INDIRECT("'Output 2'!$H$4:$H$"&amp;$C$5),Analysis!Q52,INDIRECT("'Output 2'!$w$4:$w$"&amp;$C$5))
+SUMIF(INDIRECT("'Output 3'!$H$4:$H$"&amp;$C$6),Analysis!Q52,INDIRECT("'Output 3'!$w$4:$w$"&amp;$C$6))
+SUMIF(INDIRECT("'Output 4'!$H$4:$H$"&amp;$C$7),Analysis!Q52,INDIRECT("'Output 4'!$w$4:$w$"&amp;$C$7))
+SUMIF(INDIRECT("'Output 5'!$H$4:$H$"&amp;$C$8),Analysis!Q52,INDIRECT("'Output 5'!$w$4:$w$"&amp;$C$8))
+SUMIF(INDIRECT("'Output 6'!$H$4:$H$"&amp;$C$9),Analysis!Q52,INDIRECT("'Output 6'!$w$4:$w$"&amp;$C$9))</f>
        <v>0</v>
      </c>
      <c r="AG52">
        <f>SUMIF('Unplanned Outputs'!$E$4:$E$500,Analysis!Q52,'Unplanned Outputs'!$T$4:$T$500)</f>
        <v>0</v>
      </c>
    </row>
    <row r="53" spans="17:33" x14ac:dyDescent="0.3">
      <c r="Q53" s="30" t="s">
        <v>128</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
+SUMIF(INDIRECT("'Output 6'!$H$4:$H$"&amp;$C$9),Analysis!Q53,INDIRECT("'Output 6'!$m$4:$m$"&amp;$C$9))</f>
        <v>1</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
+SUMIF(INDIRECT("'Output 6'!$H$4:$H$"&amp;$C$9),Analysis!Q53,INDIRECT("'Output 6'!$Q$4:$Q$"&amp;$C$9))</f>
        <v>0</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
+SUMIF(INDIRECT("'Output 6'!$H$4:$H$"&amp;$C$9),Analysis!Q53,INDIRECT("'Output 6'!$U$4:$U$"&amp;$C$9))</f>
        <v>1</v>
      </c>
      <c r="U53" s="30"/>
      <c r="V53" s="5">
        <f>SUMIF('Unplanned Outputs'!$E$4:$E$500,Analysis!Q53,'Unplanned Outputs'!$J$4:$J$500)</f>
        <v>0</v>
      </c>
      <c r="W53" s="5">
        <f>SUMIF('Unplanned Outputs'!$E$4:$E$500,Analysis!$Q53,'Unplanned Outputs'!$N$4:$N$500)</f>
        <v>0</v>
      </c>
      <c r="X53" s="5">
        <f ca="1">SUMIF('Unplanned Outputs'!$E$4:$E$500,Analysis!$Q53,'Unplanned Outputs'!$R$6:$R$500)</f>
        <v>0</v>
      </c>
      <c r="Y53" s="15"/>
      <c r="Z53" s="36">
        <f t="shared" ca="1" si="10"/>
        <v>2</v>
      </c>
      <c r="AA53" s="36">
        <f t="shared" ca="1" si="11"/>
        <v>0</v>
      </c>
      <c r="AB53" s="51">
        <f t="shared" ca="1" si="12"/>
        <v>2</v>
      </c>
      <c r="AC53" s="62">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
+SUMIF(INDIRECT("'Output 6'!$H$5:$H$"&amp;$C$9),Analysis!$Q53,INDIRECT("'Output 6'!$F$5:$F$"&amp;$C$9))</f>
        <v>0</v>
      </c>
      <c r="AE53">
        <f t="shared" ca="1" si="6"/>
        <v>0</v>
      </c>
      <c r="AF53">
        <f ca="1">SUMIF(INDIRECT("'Output 1'!$H$4:$H$"&amp;$C$4),Analysis!Q53,INDIRECT("'Output 1'!$w$4:$w$"&amp;$C$4))
+SUMIF(INDIRECT("'Output 2'!$H$4:$H$"&amp;$C$5),Analysis!Q53,INDIRECT("'Output 2'!$w$4:$w$"&amp;$C$5))
+SUMIF(INDIRECT("'Output 3'!$H$4:$H$"&amp;$C$6),Analysis!Q53,INDIRECT("'Output 3'!$w$4:$w$"&amp;$C$6))
+SUMIF(INDIRECT("'Output 4'!$H$4:$H$"&amp;$C$7),Analysis!Q53,INDIRECT("'Output 4'!$w$4:$w$"&amp;$C$7))
+SUMIF(INDIRECT("'Output 5'!$H$4:$H$"&amp;$C$8),Analysis!Q53,INDIRECT("'Output 5'!$w$4:$w$"&amp;$C$8))
+SUMIF(INDIRECT("'Output 6'!$H$4:$H$"&amp;$C$9),Analysis!Q53,INDIRECT("'Output 6'!$w$4:$w$"&amp;$C$9))</f>
        <v>0</v>
      </c>
      <c r="AG53">
        <f>SUMIF('Unplanned Outputs'!$E$4:$E$500,Analysis!Q53,'Unplanned Outputs'!$T$4:$T$500)</f>
        <v>0</v>
      </c>
    </row>
    <row r="54" spans="17:33" x14ac:dyDescent="0.3">
      <c r="Q54" s="30" t="s">
        <v>347</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
+SUMIF(INDIRECT("'Output 6'!$H$4:$H$"&amp;$C$9),Analysis!Q54,INDIRECT("'Output 6'!$m$4:$m$"&amp;$C$9))</f>
        <v>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
+SUMIF(INDIRECT("'Output 6'!$H$4:$H$"&amp;$C$9),Analysis!Q54,INDIRECT("'Output 6'!$Q$4:$Q$"&amp;$C$9))</f>
        <v>0</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
+SUMIF(INDIRECT("'Output 6'!$H$4:$H$"&amp;$C$9),Analysis!Q54,INDIRECT("'Output 6'!$U$4:$U$"&amp;$C$9))</f>
        <v>0</v>
      </c>
      <c r="U54" s="30"/>
      <c r="V54" s="5">
        <f>SUMIF('Unplanned Outputs'!$E$4:$E$500,Analysis!Q54,'Unplanned Outputs'!$J$4:$J$500)</f>
        <v>0</v>
      </c>
      <c r="W54" s="5">
        <f>SUMIF('Unplanned Outputs'!$E$4:$E$500,Analysis!$Q54,'Unplanned Outputs'!$N$4:$N$500)</f>
        <v>0</v>
      </c>
      <c r="X54" s="5">
        <f ca="1">SUMIF('Unplanned Outputs'!$E$4:$E$500,Analysis!$Q54,'Unplanned Outputs'!$R$6:$R$500)</f>
        <v>0</v>
      </c>
      <c r="Y54" s="15"/>
      <c r="Z54" s="36">
        <f t="shared" ca="1" si="10"/>
        <v>0</v>
      </c>
      <c r="AA54" s="36">
        <f t="shared" ca="1" si="11"/>
        <v>0</v>
      </c>
      <c r="AB54" s="51">
        <f t="shared" ca="1" si="12"/>
        <v>0</v>
      </c>
      <c r="AC54" s="62">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
+SUMIF(INDIRECT("'Output 6'!$H$5:$H$"&amp;$C$9),Analysis!$Q54,INDIRECT("'Output 6'!$F$5:$F$"&amp;$C$9))</f>
        <v>0</v>
      </c>
      <c r="AE54">
        <f t="shared" ca="1" si="6"/>
        <v>0</v>
      </c>
      <c r="AF54">
        <f ca="1">SUMIF(INDIRECT("'Output 1'!$H$4:$H$"&amp;$C$4),Analysis!Q54,INDIRECT("'Output 1'!$w$4:$w$"&amp;$C$4))
+SUMIF(INDIRECT("'Output 2'!$H$4:$H$"&amp;$C$5),Analysis!Q54,INDIRECT("'Output 2'!$w$4:$w$"&amp;$C$5))
+SUMIF(INDIRECT("'Output 3'!$H$4:$H$"&amp;$C$6),Analysis!Q54,INDIRECT("'Output 3'!$w$4:$w$"&amp;$C$6))
+SUMIF(INDIRECT("'Output 4'!$H$4:$H$"&amp;$C$7),Analysis!Q54,INDIRECT("'Output 4'!$w$4:$w$"&amp;$C$7))
+SUMIF(INDIRECT("'Output 5'!$H$4:$H$"&amp;$C$8),Analysis!Q54,INDIRECT("'Output 5'!$w$4:$w$"&amp;$C$8))
+SUMIF(INDIRECT("'Output 6'!$H$4:$H$"&amp;$C$9),Analysis!Q54,INDIRECT("'Output 6'!$w$4:$w$"&amp;$C$9))</f>
        <v>0</v>
      </c>
      <c r="AG54">
        <f>SUMIF('Unplanned Outputs'!$E$4:$E$500,Analysis!Q54,'Unplanned Outputs'!$T$4:$T$500)</f>
        <v>0</v>
      </c>
    </row>
    <row r="55" spans="17:33" x14ac:dyDescent="0.3">
      <c r="Q55" s="30">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
+SUMIF(INDIRECT("'Output 6'!$H$4:$H$"&amp;$C$9),Analysis!Q55,INDIRECT("'Output 6'!$m$4:$m$"&amp;$C$9))</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
+SUMIF(INDIRECT("'Output 6'!$H$4:$H$"&amp;$C$9),Analysis!Q55,INDIRECT("'Output 6'!$Q$4:$Q$"&amp;$C$9))</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
+SUMIF(INDIRECT("'Output 6'!$H$4:$H$"&amp;$C$9),Analysis!Q55,INDIRECT("'Output 6'!$U$4:$U$"&amp;$C$9))</f>
        <v>0</v>
      </c>
      <c r="U55" s="30"/>
      <c r="V55" s="5">
        <f>SUMIF('Unplanned Outputs'!$E$4:$E$500,Analysis!Q55,'Unplanned Outputs'!$J$4:$J$500)</f>
        <v>0</v>
      </c>
      <c r="W55" s="5">
        <f>SUMIF('Unplanned Outputs'!$E$4:$E$500,Analysis!$Q55,'Unplanned Outputs'!$N$4:$N$500)</f>
        <v>0</v>
      </c>
      <c r="X55" s="5">
        <f ca="1">SUMIF('Unplanned Outputs'!$E$4:$E$500,Analysis!$Q55,'Unplanned Outputs'!$R$6:$R$500)</f>
        <v>0</v>
      </c>
      <c r="Y55" s="15"/>
      <c r="Z55" s="36">
        <f t="shared" ca="1" si="10"/>
        <v>0</v>
      </c>
      <c r="AA55" s="36">
        <f t="shared" ca="1" si="11"/>
        <v>0</v>
      </c>
      <c r="AB55" s="51">
        <f t="shared" ca="1" si="12"/>
        <v>0</v>
      </c>
      <c r="AC55" s="62">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
+SUMIF(INDIRECT("'Output 6'!$H$5:$H$"&amp;$C$9),Analysis!$Q55,INDIRECT("'Output 6'!$F$5:$F$"&amp;$C$9))</f>
        <v>0</v>
      </c>
      <c r="AE55">
        <f t="shared" ca="1" si="6"/>
        <v>0</v>
      </c>
      <c r="AF55">
        <f ca="1">SUMIF(INDIRECT("'Output 1'!$H$4:$H$"&amp;$C$4),Analysis!Q55,INDIRECT("'Output 1'!$w$4:$w$"&amp;$C$4))
+SUMIF(INDIRECT("'Output 2'!$H$4:$H$"&amp;$C$5),Analysis!Q55,INDIRECT("'Output 2'!$w$4:$w$"&amp;$C$5))
+SUMIF(INDIRECT("'Output 3'!$H$4:$H$"&amp;$C$6),Analysis!Q55,INDIRECT("'Output 3'!$w$4:$w$"&amp;$C$6))
+SUMIF(INDIRECT("'Output 4'!$H$4:$H$"&amp;$C$7),Analysis!Q55,INDIRECT("'Output 4'!$w$4:$w$"&amp;$C$7))
+SUMIF(INDIRECT("'Output 5'!$H$4:$H$"&amp;$C$8),Analysis!Q55,INDIRECT("'Output 5'!$w$4:$w$"&amp;$C$8))
+SUMIF(INDIRECT("'Output 6'!$H$4:$H$"&amp;$C$9),Analysis!Q55,INDIRECT("'Output 6'!$w$4:$w$"&amp;$C$9))</f>
        <v>0</v>
      </c>
      <c r="AG55">
        <f>SUMIF('Unplanned Outputs'!$E$4:$E$500,Analysis!Q55,'Unplanned Outputs'!$T$4:$T$500)</f>
        <v>0</v>
      </c>
    </row>
    <row r="56" spans="17:33" x14ac:dyDescent="0.3">
      <c r="Q56" s="30" t="s">
        <v>81</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
+SUMIF(INDIRECT("'Output 6'!$H$4:$H$"&amp;$C$9),Analysis!Q56,INDIRECT("'Output 6'!$m$4:$m$"&amp;$C$9))</f>
        <v>0</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
+SUMIF(INDIRECT("'Output 6'!$H$4:$H$"&amp;$C$9),Analysis!Q56,INDIRECT("'Output 6'!$Q$4:$Q$"&amp;$C$9))</f>
        <v>1100</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
+SUMIF(INDIRECT("'Output 6'!$H$4:$H$"&amp;$C$9),Analysis!Q56,INDIRECT("'Output 6'!$U$4:$U$"&amp;$C$9))</f>
        <v>1163</v>
      </c>
      <c r="U56" s="30"/>
      <c r="V56" s="5">
        <f>SUMIF('Unplanned Outputs'!$E$4:$E$500,Analysis!Q56,'Unplanned Outputs'!$J$4:$J$500)</f>
        <v>0</v>
      </c>
      <c r="W56" s="5">
        <f>SUMIF('Unplanned Outputs'!$E$4:$E$500,Analysis!$Q56,'Unplanned Outputs'!$N$4:$N$500)</f>
        <v>1614</v>
      </c>
      <c r="X56" s="5">
        <f ca="1">SUMIF('Unplanned Outputs'!$E$4:$E$500,Analysis!$Q56,'Unplanned Outputs'!$R$6:$R$500)</f>
        <v>0</v>
      </c>
      <c r="Y56" s="15"/>
      <c r="Z56" s="36">
        <f t="shared" ca="1" si="10"/>
        <v>2263</v>
      </c>
      <c r="AA56" s="36">
        <f t="shared" ca="1" si="11"/>
        <v>1614</v>
      </c>
      <c r="AB56" s="51">
        <f t="shared" ca="1" si="12"/>
        <v>3877</v>
      </c>
      <c r="AC56" s="62">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
+SUMIF(INDIRECT("'Output 6'!$H$5:$H$"&amp;$C$9),Analysis!$Q56,INDIRECT("'Output 6'!$F$5:$F$"&amp;$C$9))</f>
        <v>1000</v>
      </c>
      <c r="AE56">
        <f t="shared" ca="1" si="6"/>
        <v>2263</v>
      </c>
      <c r="AF56">
        <f ca="1">SUMIF(INDIRECT("'Output 1'!$H$4:$H$"&amp;$C$4),Analysis!Q56,INDIRECT("'Output 1'!$w$4:$w$"&amp;$C$4))
+SUMIF(INDIRECT("'Output 2'!$H$4:$H$"&amp;$C$5),Analysis!Q56,INDIRECT("'Output 2'!$w$4:$w$"&amp;$C$5))
+SUMIF(INDIRECT("'Output 3'!$H$4:$H$"&amp;$C$6),Analysis!Q56,INDIRECT("'Output 3'!$w$4:$w$"&amp;$C$6))
+SUMIF(INDIRECT("'Output 4'!$H$4:$H$"&amp;$C$7),Analysis!Q56,INDIRECT("'Output 4'!$w$4:$w$"&amp;$C$7))
+SUMIF(INDIRECT("'Output 5'!$H$4:$H$"&amp;$C$8),Analysis!Q56,INDIRECT("'Output 5'!$w$4:$w$"&amp;$C$8))
+SUMIF(INDIRECT("'Output 6'!$H$4:$H$"&amp;$C$9),Analysis!Q56,INDIRECT("'Output 6'!$w$4:$w$"&amp;$C$9))</f>
        <v>2263</v>
      </c>
      <c r="AG56">
        <f>SUMIF('Unplanned Outputs'!$E$4:$E$500,Analysis!Q56,'Unplanned Outputs'!$T$4:$T$500)</f>
        <v>0</v>
      </c>
    </row>
    <row r="57" spans="17:33" x14ac:dyDescent="0.3">
      <c r="Q57" s="30" t="s">
        <v>137</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
+SUMIF(INDIRECT("'Output 6'!$H$4:$H$"&amp;$C$9),Analysis!Q57,INDIRECT("'Output 6'!$m$4:$m$"&amp;$C$9))</f>
        <v>9</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
+SUMIF(INDIRECT("'Output 6'!$H$4:$H$"&amp;$C$9),Analysis!Q57,INDIRECT("'Output 6'!$Q$4:$Q$"&amp;$C$9))</f>
        <v>5</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
+SUMIF(INDIRECT("'Output 6'!$H$4:$H$"&amp;$C$9),Analysis!Q57,INDIRECT("'Output 6'!$U$4:$U$"&amp;$C$9))</f>
        <v>10</v>
      </c>
      <c r="U57" s="30"/>
      <c r="V57" s="5">
        <f>SUMIF('Unplanned Outputs'!$E$4:$E$500,Analysis!Q57,'Unplanned Outputs'!$J$4:$J$500)</f>
        <v>0</v>
      </c>
      <c r="W57" s="5">
        <f>SUMIF('Unplanned Outputs'!$E$4:$E$500,Analysis!$Q57,'Unplanned Outputs'!$N$4:$N$500)</f>
        <v>4</v>
      </c>
      <c r="X57" s="5">
        <f ca="1">SUMIF('Unplanned Outputs'!$E$4:$E$500,Analysis!$Q57,'Unplanned Outputs'!$R$6:$R$500)</f>
        <v>0</v>
      </c>
      <c r="Y57" s="15"/>
      <c r="Z57" s="36">
        <f t="shared" ca="1" si="10"/>
        <v>24</v>
      </c>
      <c r="AA57" s="36">
        <f t="shared" ca="1" si="11"/>
        <v>4</v>
      </c>
      <c r="AB57" s="51">
        <f t="shared" ca="1" si="12"/>
        <v>28</v>
      </c>
      <c r="AC57" s="62">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
+SUMIF(INDIRECT("'Output 6'!$H$5:$H$"&amp;$C$9),Analysis!$Q57,INDIRECT("'Output 6'!$F$5:$F$"&amp;$C$9))</f>
        <v>0</v>
      </c>
      <c r="AE57">
        <f t="shared" ca="1" si="6"/>
        <v>5</v>
      </c>
      <c r="AF57">
        <f ca="1">SUMIF(INDIRECT("'Output 1'!$H$4:$H$"&amp;$C$4),Analysis!Q57,INDIRECT("'Output 1'!$w$4:$w$"&amp;$C$4))
+SUMIF(INDIRECT("'Output 2'!$H$4:$H$"&amp;$C$5),Analysis!Q57,INDIRECT("'Output 2'!$w$4:$w$"&amp;$C$5))
+SUMIF(INDIRECT("'Output 3'!$H$4:$H$"&amp;$C$6),Analysis!Q57,INDIRECT("'Output 3'!$w$4:$w$"&amp;$C$6))
+SUMIF(INDIRECT("'Output 4'!$H$4:$H$"&amp;$C$7),Analysis!Q57,INDIRECT("'Output 4'!$w$4:$w$"&amp;$C$7))
+SUMIF(INDIRECT("'Output 5'!$H$4:$H$"&amp;$C$8),Analysis!Q57,INDIRECT("'Output 5'!$w$4:$w$"&amp;$C$8))
+SUMIF(INDIRECT("'Output 6'!$H$4:$H$"&amp;$C$9),Analysis!Q57,INDIRECT("'Output 6'!$w$4:$w$"&amp;$C$9))</f>
        <v>4</v>
      </c>
      <c r="AG57">
        <f>SUMIF('Unplanned Outputs'!$E$4:$E$500,Analysis!Q57,'Unplanned Outputs'!$T$4:$T$500)</f>
        <v>1</v>
      </c>
    </row>
    <row r="58" spans="17:33" x14ac:dyDescent="0.3">
      <c r="Q58" s="30" t="s">
        <v>348</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
+SUMIF(INDIRECT("'Output 6'!$H$4:$H$"&amp;$C$9),Analysis!Q58,INDIRECT("'Output 6'!$m$4:$m$"&amp;$C$9))</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
+SUMIF(INDIRECT("'Output 6'!$H$4:$H$"&amp;$C$9),Analysis!Q58,INDIRECT("'Output 6'!$Q$4:$Q$"&amp;$C$9))</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
+SUMIF(INDIRECT("'Output 6'!$H$4:$H$"&amp;$C$9),Analysis!Q58,INDIRECT("'Output 6'!$U$4:$U$"&amp;$C$9))</f>
        <v>0</v>
      </c>
      <c r="U58" s="30"/>
      <c r="V58" s="5">
        <f>SUMIF('Unplanned Outputs'!$E$4:$E$500,Analysis!Q58,'Unplanned Outputs'!$J$4:$J$500)</f>
        <v>0</v>
      </c>
      <c r="W58" s="5">
        <f>SUMIF('Unplanned Outputs'!$E$4:$E$500,Analysis!$Q58,'Unplanned Outputs'!$N$4:$N$500)</f>
        <v>0</v>
      </c>
      <c r="X58" s="5">
        <f ca="1">SUMIF('Unplanned Outputs'!$E$4:$E$500,Analysis!$Q58,'Unplanned Outputs'!$R$6:$R$500)</f>
        <v>0</v>
      </c>
      <c r="Y58" s="15"/>
      <c r="Z58" s="36">
        <f t="shared" ca="1" si="10"/>
        <v>0</v>
      </c>
      <c r="AA58" s="36">
        <f t="shared" ca="1" si="11"/>
        <v>0</v>
      </c>
      <c r="AB58" s="51">
        <f t="shared" ca="1" si="12"/>
        <v>0</v>
      </c>
      <c r="AC58" s="62">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
+SUMIF(INDIRECT("'Output 6'!$H$5:$H$"&amp;$C$9),Analysis!$Q58,INDIRECT("'Output 6'!$F$5:$F$"&amp;$C$9))</f>
        <v>0</v>
      </c>
      <c r="AE58">
        <f t="shared" ca="1" si="6"/>
        <v>0</v>
      </c>
      <c r="AF58">
        <f ca="1">SUMIF(INDIRECT("'Output 1'!$H$4:$H$"&amp;$C$4),Analysis!Q58,INDIRECT("'Output 1'!$w$4:$w$"&amp;$C$4))
+SUMIF(INDIRECT("'Output 2'!$H$4:$H$"&amp;$C$5),Analysis!Q58,INDIRECT("'Output 2'!$w$4:$w$"&amp;$C$5))
+SUMIF(INDIRECT("'Output 3'!$H$4:$H$"&amp;$C$6),Analysis!Q58,INDIRECT("'Output 3'!$w$4:$w$"&amp;$C$6))
+SUMIF(INDIRECT("'Output 4'!$H$4:$H$"&amp;$C$7),Analysis!Q58,INDIRECT("'Output 4'!$w$4:$w$"&amp;$C$7))
+SUMIF(INDIRECT("'Output 5'!$H$4:$H$"&amp;$C$8),Analysis!Q58,INDIRECT("'Output 5'!$w$4:$w$"&amp;$C$8))
+SUMIF(INDIRECT("'Output 6'!$H$4:$H$"&amp;$C$9),Analysis!Q58,INDIRECT("'Output 6'!$w$4:$w$"&amp;$C$9))</f>
        <v>0</v>
      </c>
      <c r="AG58">
        <f>SUMIF('Unplanned Outputs'!$E$4:$E$500,Analysis!Q58,'Unplanned Outputs'!$T$4:$T$500)</f>
        <v>0</v>
      </c>
    </row>
    <row r="59" spans="17:33" x14ac:dyDescent="0.3">
      <c r="Q59" s="30">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
+SUMIF(INDIRECT("'Output 6'!$H$4:$H$"&amp;$C$9),Analysis!Q59,INDIRECT("'Output 6'!$m$4:$m$"&amp;$C$9))</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
+SUMIF(INDIRECT("'Output 6'!$H$4:$H$"&amp;$C$9),Analysis!Q59,INDIRECT("'Output 6'!$Q$4:$Q$"&amp;$C$9))</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
+SUMIF(INDIRECT("'Output 6'!$H$4:$H$"&amp;$C$9),Analysis!Q59,INDIRECT("'Output 6'!$U$4:$U$"&amp;$C$9))</f>
        <v>0</v>
      </c>
      <c r="U59" s="30"/>
      <c r="V59" s="5">
        <f>SUMIF('Unplanned Outputs'!$E$4:$E$500,Analysis!Q59,'Unplanned Outputs'!$J$4:$J$500)</f>
        <v>0</v>
      </c>
      <c r="W59" s="5">
        <f>SUMIF('Unplanned Outputs'!$E$4:$E$500,Analysis!$Q59,'Unplanned Outputs'!$N$4:$N$500)</f>
        <v>0</v>
      </c>
      <c r="X59" s="5">
        <f ca="1">SUMIF('Unplanned Outputs'!$E$4:$E$500,Analysis!$Q59,'Unplanned Outputs'!$R$6:$R$500)</f>
        <v>0</v>
      </c>
      <c r="Y59" s="15"/>
      <c r="Z59" s="36">
        <f t="shared" ca="1" si="10"/>
        <v>0</v>
      </c>
      <c r="AA59" s="36">
        <f t="shared" ca="1" si="11"/>
        <v>0</v>
      </c>
      <c r="AB59" s="51">
        <f t="shared" ca="1" si="12"/>
        <v>0</v>
      </c>
      <c r="AC59" s="62">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
+SUMIF(INDIRECT("'Output 6'!$H$5:$H$"&amp;$C$9),Analysis!$Q59,INDIRECT("'Output 6'!$F$5:$F$"&amp;$C$9))</f>
        <v>0</v>
      </c>
      <c r="AE59">
        <f t="shared" ca="1" si="6"/>
        <v>0</v>
      </c>
      <c r="AF59">
        <f ca="1">SUMIF(INDIRECT("'Output 1'!$H$4:$H$"&amp;$C$4),Analysis!Q59,INDIRECT("'Output 1'!$w$4:$w$"&amp;$C$4))
+SUMIF(INDIRECT("'Output 2'!$H$4:$H$"&amp;$C$5),Analysis!Q59,INDIRECT("'Output 2'!$w$4:$w$"&amp;$C$5))
+SUMIF(INDIRECT("'Output 3'!$H$4:$H$"&amp;$C$6),Analysis!Q59,INDIRECT("'Output 3'!$w$4:$w$"&amp;$C$6))
+SUMIF(INDIRECT("'Output 4'!$H$4:$H$"&amp;$C$7),Analysis!Q59,INDIRECT("'Output 4'!$w$4:$w$"&amp;$C$7))
+SUMIF(INDIRECT("'Output 5'!$H$4:$H$"&amp;$C$8),Analysis!Q59,INDIRECT("'Output 5'!$w$4:$w$"&amp;$C$8))
+SUMIF(INDIRECT("'Output 6'!$H$4:$H$"&amp;$C$9),Analysis!Q59,INDIRECT("'Output 6'!$w$4:$w$"&amp;$C$9))</f>
        <v>0</v>
      </c>
      <c r="AG59">
        <f>SUMIF('Unplanned Outputs'!$E$4:$E$500,Analysis!Q59,'Unplanned Outputs'!$T$4:$T$500)</f>
        <v>0</v>
      </c>
    </row>
    <row r="60" spans="17:33" x14ac:dyDescent="0.3">
      <c r="Q60" s="30" t="s">
        <v>164</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
+SUMIF(INDIRECT("'Output 6'!$H$4:$H$"&amp;$C$9),Analysis!Q60,INDIRECT("'Output 6'!$m$4:$m$"&amp;$C$9))</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
+SUMIF(INDIRECT("'Output 6'!$H$4:$H$"&amp;$C$9),Analysis!Q60,INDIRECT("'Output 6'!$Q$4:$Q$"&amp;$C$9))</f>
        <v>8</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
+SUMIF(INDIRECT("'Output 6'!$H$4:$H$"&amp;$C$9),Analysis!Q60,INDIRECT("'Output 6'!$U$4:$U$"&amp;$C$9))</f>
        <v>0</v>
      </c>
      <c r="U60" s="30"/>
      <c r="V60" s="5">
        <f>SUMIF('Unplanned Outputs'!$E$4:$E$500,Analysis!Q60,'Unplanned Outputs'!$J$4:$J$500)</f>
        <v>0</v>
      </c>
      <c r="W60" s="5">
        <f>SUMIF('Unplanned Outputs'!$E$4:$E$500,Analysis!$Q60,'Unplanned Outputs'!$N$4:$N$500)</f>
        <v>0</v>
      </c>
      <c r="X60" s="5">
        <f ca="1">SUMIF('Unplanned Outputs'!$E$4:$E$500,Analysis!$Q60,'Unplanned Outputs'!$R$6:$R$500)</f>
        <v>0</v>
      </c>
      <c r="Y60" s="15"/>
      <c r="Z60" s="36">
        <f t="shared" ca="1" si="10"/>
        <v>8</v>
      </c>
      <c r="AA60" s="36">
        <f t="shared" ca="1" si="11"/>
        <v>0</v>
      </c>
      <c r="AB60" s="51">
        <f t="shared" ca="1" si="12"/>
        <v>8</v>
      </c>
      <c r="AC60" s="62">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
+SUMIF(INDIRECT("'Output 6'!$H$5:$H$"&amp;$C$9),Analysis!$Q60,INDIRECT("'Output 6'!$F$5:$F$"&amp;$C$9))</f>
        <v>0</v>
      </c>
      <c r="AE60">
        <f t="shared" ca="1" si="6"/>
        <v>0</v>
      </c>
      <c r="AF60">
        <f ca="1">SUMIF(INDIRECT("'Output 1'!$H$4:$H$"&amp;$C$4),Analysis!Q60,INDIRECT("'Output 1'!$w$4:$w$"&amp;$C$4))
+SUMIF(INDIRECT("'Output 2'!$H$4:$H$"&amp;$C$5),Analysis!Q60,INDIRECT("'Output 2'!$w$4:$w$"&amp;$C$5))
+SUMIF(INDIRECT("'Output 3'!$H$4:$H$"&amp;$C$6),Analysis!Q60,INDIRECT("'Output 3'!$w$4:$w$"&amp;$C$6))
+SUMIF(INDIRECT("'Output 4'!$H$4:$H$"&amp;$C$7),Analysis!Q60,INDIRECT("'Output 4'!$w$4:$w$"&amp;$C$7))
+SUMIF(INDIRECT("'Output 5'!$H$4:$H$"&amp;$C$8),Analysis!Q60,INDIRECT("'Output 5'!$w$4:$w$"&amp;$C$8))
+SUMIF(INDIRECT("'Output 6'!$H$4:$H$"&amp;$C$9),Analysis!Q60,INDIRECT("'Output 6'!$w$4:$w$"&amp;$C$9))</f>
        <v>0</v>
      </c>
      <c r="AG60">
        <f>SUMIF('Unplanned Outputs'!$E$4:$E$500,Analysis!Q60,'Unplanned Outputs'!$T$4:$T$500)</f>
        <v>0</v>
      </c>
    </row>
    <row r="61" spans="17:33" x14ac:dyDescent="0.3">
      <c r="Q61" s="30">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
+SUMIF(INDIRECT("'Output 6'!$H$4:$H$"&amp;$C$9),Analysis!Q61,INDIRECT("'Output 6'!$m$4:$m$"&amp;$C$9))</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
+SUMIF(INDIRECT("'Output 6'!$H$4:$H$"&amp;$C$9),Analysis!Q61,INDIRECT("'Output 6'!$Q$4:$Q$"&amp;$C$9))</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
+SUMIF(INDIRECT("'Output 6'!$H$4:$H$"&amp;$C$9),Analysis!Q61,INDIRECT("'Output 6'!$U$4:$U$"&amp;$C$9))</f>
        <v>0</v>
      </c>
      <c r="U61" s="30"/>
      <c r="V61" s="5">
        <f>SUMIF('Unplanned Outputs'!$E$4:$E$500,Analysis!Q61,'Unplanned Outputs'!$J$4:$J$500)</f>
        <v>0</v>
      </c>
      <c r="W61" s="5">
        <f>SUMIF('Unplanned Outputs'!$E$4:$E$500,Analysis!$Q61,'Unplanned Outputs'!$N$4:$N$500)</f>
        <v>0</v>
      </c>
      <c r="X61" s="5">
        <f ca="1">SUMIF('Unplanned Outputs'!$E$4:$E$500,Analysis!$Q61,'Unplanned Outputs'!$R$6:$R$500)</f>
        <v>0</v>
      </c>
      <c r="Y61" s="15"/>
      <c r="Z61" s="36">
        <f t="shared" ca="1" si="10"/>
        <v>0</v>
      </c>
      <c r="AA61" s="36">
        <f t="shared" ca="1" si="11"/>
        <v>0</v>
      </c>
      <c r="AB61" s="51">
        <f t="shared" ca="1" si="12"/>
        <v>0</v>
      </c>
      <c r="AC61" s="62">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
+SUMIF(INDIRECT("'Output 6'!$H$5:$H$"&amp;$C$9),Analysis!$Q61,INDIRECT("'Output 6'!$F$5:$F$"&amp;$C$9))</f>
        <v>0</v>
      </c>
      <c r="AE61">
        <f t="shared" ca="1" si="6"/>
        <v>0</v>
      </c>
      <c r="AF61">
        <f ca="1">SUMIF(INDIRECT("'Output 1'!$H$4:$H$"&amp;$C$4),Analysis!Q61,INDIRECT("'Output 1'!$w$4:$w$"&amp;$C$4))
+SUMIF(INDIRECT("'Output 2'!$H$4:$H$"&amp;$C$5),Analysis!Q61,INDIRECT("'Output 2'!$w$4:$w$"&amp;$C$5))
+SUMIF(INDIRECT("'Output 3'!$H$4:$H$"&amp;$C$6),Analysis!Q61,INDIRECT("'Output 3'!$w$4:$w$"&amp;$C$6))
+SUMIF(INDIRECT("'Output 4'!$H$4:$H$"&amp;$C$7),Analysis!Q61,INDIRECT("'Output 4'!$w$4:$w$"&amp;$C$7))
+SUMIF(INDIRECT("'Output 5'!$H$4:$H$"&amp;$C$8),Analysis!Q61,INDIRECT("'Output 5'!$w$4:$w$"&amp;$C$8))
+SUMIF(INDIRECT("'Output 6'!$H$4:$H$"&amp;$C$9),Analysis!Q61,INDIRECT("'Output 6'!$w$4:$w$"&amp;$C$9))</f>
        <v>0</v>
      </c>
      <c r="AG61">
        <f>SUMIF('Unplanned Outputs'!$E$4:$E$500,Analysis!Q61,'Unplanned Outputs'!$T$4:$T$500)</f>
        <v>0</v>
      </c>
    </row>
    <row r="62" spans="17:33" x14ac:dyDescent="0.3">
      <c r="Q62" s="30" t="s">
        <v>349</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
+SUMIF(INDIRECT("'Output 6'!$H$4:$H$"&amp;$C$9),Analysis!Q62,INDIRECT("'Output 6'!$m$4:$m$"&amp;$C$9))</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
+SUMIF(INDIRECT("'Output 6'!$H$4:$H$"&amp;$C$9),Analysis!Q62,INDIRECT("'Output 6'!$Q$4:$Q$"&amp;$C$9))</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
+SUMIF(INDIRECT("'Output 6'!$H$4:$H$"&amp;$C$9),Analysis!Q62,INDIRECT("'Output 6'!$U$4:$U$"&amp;$C$9))</f>
        <v>0</v>
      </c>
      <c r="U62" s="30"/>
      <c r="V62" s="5">
        <f>SUMIF('Unplanned Outputs'!$E$4:$E$500,Analysis!Q62,'Unplanned Outputs'!$J$4:$J$500)</f>
        <v>0</v>
      </c>
      <c r="W62" s="5">
        <f>SUMIF('Unplanned Outputs'!$E$4:$E$500,Analysis!$Q62,'Unplanned Outputs'!$N$4:$N$500)</f>
        <v>0</v>
      </c>
      <c r="X62" s="5">
        <f ca="1">SUMIF('Unplanned Outputs'!$E$4:$E$500,Analysis!$Q62,'Unplanned Outputs'!$R$6:$R$500)</f>
        <v>0</v>
      </c>
      <c r="Y62" s="15"/>
      <c r="Z62" s="36">
        <f t="shared" ca="1" si="10"/>
        <v>0</v>
      </c>
      <c r="AA62" s="36">
        <f t="shared" ca="1" si="11"/>
        <v>0</v>
      </c>
      <c r="AB62" s="51">
        <f t="shared" ca="1" si="12"/>
        <v>0</v>
      </c>
      <c r="AC62" s="62">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
+SUMIF(INDIRECT("'Output 6'!$H$5:$H$"&amp;$C$9),Analysis!$Q62,INDIRECT("'Output 6'!$F$5:$F$"&amp;$C$9))</f>
        <v>0</v>
      </c>
      <c r="AE62">
        <f t="shared" ca="1" si="6"/>
        <v>0</v>
      </c>
      <c r="AF62">
        <f ca="1">SUMIF(INDIRECT("'Output 1'!$H$4:$H$"&amp;$C$4),Analysis!Q62,INDIRECT("'Output 1'!$w$4:$w$"&amp;$C$4))
+SUMIF(INDIRECT("'Output 2'!$H$4:$H$"&amp;$C$5),Analysis!Q62,INDIRECT("'Output 2'!$w$4:$w$"&amp;$C$5))
+SUMIF(INDIRECT("'Output 3'!$H$4:$H$"&amp;$C$6),Analysis!Q62,INDIRECT("'Output 3'!$w$4:$w$"&amp;$C$6))
+SUMIF(INDIRECT("'Output 4'!$H$4:$H$"&amp;$C$7),Analysis!Q62,INDIRECT("'Output 4'!$w$4:$w$"&amp;$C$7))
+SUMIF(INDIRECT("'Output 5'!$H$4:$H$"&amp;$C$8),Analysis!Q62,INDIRECT("'Output 5'!$w$4:$w$"&amp;$C$8))
+SUMIF(INDIRECT("'Output 6'!$H$4:$H$"&amp;$C$9),Analysis!Q62,INDIRECT("'Output 6'!$w$4:$w$"&amp;$C$9))</f>
        <v>0</v>
      </c>
      <c r="AG62">
        <f>SUMIF('Unplanned Outputs'!$E$4:$E$500,Analysis!Q62,'Unplanned Outputs'!$T$4:$T$500)</f>
        <v>0</v>
      </c>
    </row>
    <row r="63" spans="17:33" x14ac:dyDescent="0.3">
      <c r="Q63" s="30" t="s">
        <v>350</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
+SUMIF(INDIRECT("'Output 6'!$H$4:$H$"&amp;$C$9),Analysis!Q63,INDIRECT("'Output 6'!$m$4:$m$"&amp;$C$9))</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
+SUMIF(INDIRECT("'Output 6'!$H$4:$H$"&amp;$C$9),Analysis!Q63,INDIRECT("'Output 6'!$Q$4:$Q$"&amp;$C$9))</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
+SUMIF(INDIRECT("'Output 6'!$H$4:$H$"&amp;$C$9),Analysis!Q63,INDIRECT("'Output 6'!$U$4:$U$"&amp;$C$9))</f>
        <v>0</v>
      </c>
      <c r="U63" s="30"/>
      <c r="V63" s="5">
        <f>SUMIF('Unplanned Outputs'!$E$4:$E$500,Analysis!Q63,'Unplanned Outputs'!$J$4:$J$500)</f>
        <v>0</v>
      </c>
      <c r="W63" s="5">
        <f>SUMIF('Unplanned Outputs'!$E$4:$E$500,Analysis!$Q63,'Unplanned Outputs'!$N$4:$N$500)</f>
        <v>0</v>
      </c>
      <c r="X63" s="5">
        <f ca="1">SUMIF('Unplanned Outputs'!$E$4:$E$500,Analysis!$Q63,'Unplanned Outputs'!$R$6:$R$500)</f>
        <v>0</v>
      </c>
      <c r="Y63" s="15"/>
      <c r="Z63" s="36">
        <f t="shared" ca="1" si="10"/>
        <v>0</v>
      </c>
      <c r="AA63" s="36">
        <f t="shared" ca="1" si="11"/>
        <v>0</v>
      </c>
      <c r="AB63" s="51">
        <f t="shared" ca="1" si="12"/>
        <v>0</v>
      </c>
      <c r="AC63" s="62">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
+SUMIF(INDIRECT("'Output 6'!$H$5:$H$"&amp;$C$9),Analysis!$Q63,INDIRECT("'Output 6'!$F$5:$F$"&amp;$C$9))</f>
        <v>0</v>
      </c>
      <c r="AE63">
        <f t="shared" ca="1" si="6"/>
        <v>0</v>
      </c>
      <c r="AF63">
        <f ca="1">SUMIF(INDIRECT("'Output 1'!$H$4:$H$"&amp;$C$4),Analysis!Q63,INDIRECT("'Output 1'!$w$4:$w$"&amp;$C$4))
+SUMIF(INDIRECT("'Output 2'!$H$4:$H$"&amp;$C$5),Analysis!Q63,INDIRECT("'Output 2'!$w$4:$w$"&amp;$C$5))
+SUMIF(INDIRECT("'Output 3'!$H$4:$H$"&amp;$C$6),Analysis!Q63,INDIRECT("'Output 3'!$w$4:$w$"&amp;$C$6))
+SUMIF(INDIRECT("'Output 4'!$H$4:$H$"&amp;$C$7),Analysis!Q63,INDIRECT("'Output 4'!$w$4:$w$"&amp;$C$7))
+SUMIF(INDIRECT("'Output 5'!$H$4:$H$"&amp;$C$8),Analysis!Q63,INDIRECT("'Output 5'!$w$4:$w$"&amp;$C$8))
+SUMIF(INDIRECT("'Output 6'!$H$4:$H$"&amp;$C$9),Analysis!Q63,INDIRECT("'Output 6'!$w$4:$w$"&amp;$C$9))</f>
        <v>0</v>
      </c>
      <c r="AG63">
        <f>SUMIF('Unplanned Outputs'!$E$4:$E$500,Analysis!Q63,'Unplanned Outputs'!$T$4:$T$500)</f>
        <v>0</v>
      </c>
    </row>
    <row r="64" spans="17:33" x14ac:dyDescent="0.3">
      <c r="Q64" s="30" t="s">
        <v>351</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
+SUMIF(INDIRECT("'Output 6'!$H$4:$H$"&amp;$C$9),Analysis!Q64,INDIRECT("'Output 6'!$m$4:$m$"&amp;$C$9))</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
+SUMIF(INDIRECT("'Output 6'!$H$4:$H$"&amp;$C$9),Analysis!Q64,INDIRECT("'Output 6'!$Q$4:$Q$"&amp;$C$9))</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
+SUMIF(INDIRECT("'Output 6'!$H$4:$H$"&amp;$C$9),Analysis!Q64,INDIRECT("'Output 6'!$U$4:$U$"&amp;$C$9))</f>
        <v>0</v>
      </c>
      <c r="U64" s="30"/>
      <c r="V64" s="5">
        <f>SUMIF('Unplanned Outputs'!$E$4:$E$500,Analysis!Q64,'Unplanned Outputs'!$J$4:$J$500)</f>
        <v>0</v>
      </c>
      <c r="W64" s="5">
        <f>SUMIF('Unplanned Outputs'!$E$4:$E$500,Analysis!$Q64,'Unplanned Outputs'!$N$4:$N$500)</f>
        <v>0</v>
      </c>
      <c r="X64" s="5">
        <f ca="1">SUMIF('Unplanned Outputs'!$E$4:$E$500,Analysis!$Q64,'Unplanned Outputs'!$R$6:$R$500)</f>
        <v>0</v>
      </c>
      <c r="Y64" s="15"/>
      <c r="Z64" s="36">
        <f t="shared" ca="1" si="10"/>
        <v>0</v>
      </c>
      <c r="AA64" s="36">
        <f t="shared" ca="1" si="11"/>
        <v>0</v>
      </c>
      <c r="AB64" s="51">
        <f t="shared" ca="1" si="12"/>
        <v>0</v>
      </c>
      <c r="AC64" s="62">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
+SUMIF(INDIRECT("'Output 6'!$H$5:$H$"&amp;$C$9),Analysis!$Q64,INDIRECT("'Output 6'!$F$5:$F$"&amp;$C$9))</f>
        <v>0</v>
      </c>
      <c r="AE64">
        <f t="shared" ca="1" si="6"/>
        <v>0</v>
      </c>
      <c r="AF64">
        <f ca="1">SUMIF(INDIRECT("'Output 1'!$H$4:$H$"&amp;$C$4),Analysis!Q64,INDIRECT("'Output 1'!$w$4:$w$"&amp;$C$4))
+SUMIF(INDIRECT("'Output 2'!$H$4:$H$"&amp;$C$5),Analysis!Q64,INDIRECT("'Output 2'!$w$4:$w$"&amp;$C$5))
+SUMIF(INDIRECT("'Output 3'!$H$4:$H$"&amp;$C$6),Analysis!Q64,INDIRECT("'Output 3'!$w$4:$w$"&amp;$C$6))
+SUMIF(INDIRECT("'Output 4'!$H$4:$H$"&amp;$C$7),Analysis!Q64,INDIRECT("'Output 4'!$w$4:$w$"&amp;$C$7))
+SUMIF(INDIRECT("'Output 5'!$H$4:$H$"&amp;$C$8),Analysis!Q64,INDIRECT("'Output 5'!$w$4:$w$"&amp;$C$8))
+SUMIF(INDIRECT("'Output 6'!$H$4:$H$"&amp;$C$9),Analysis!Q64,INDIRECT("'Output 6'!$w$4:$w$"&amp;$C$9))</f>
        <v>0</v>
      </c>
      <c r="AG64">
        <f>SUMIF('Unplanned Outputs'!$E$4:$E$500,Analysis!Q64,'Unplanned Outputs'!$T$4:$T$500)</f>
        <v>0</v>
      </c>
    </row>
    <row r="65" spans="17:33" x14ac:dyDescent="0.3">
      <c r="Q65" s="30">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
+SUMIF(INDIRECT("'Output 6'!$H$4:$H$"&amp;$C$9),Analysis!Q65,INDIRECT("'Output 6'!$m$4:$m$"&amp;$C$9))</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
+SUMIF(INDIRECT("'Output 6'!$H$4:$H$"&amp;$C$9),Analysis!Q65,INDIRECT("'Output 6'!$Q$4:$Q$"&amp;$C$9))</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
+SUMIF(INDIRECT("'Output 6'!$H$4:$H$"&amp;$C$9),Analysis!Q65,INDIRECT("'Output 6'!$U$4:$U$"&amp;$C$9))</f>
        <v>0</v>
      </c>
      <c r="U65" s="30"/>
      <c r="V65" s="5">
        <f>SUMIF('Unplanned Outputs'!$E$4:$E$500,Analysis!Q65,'Unplanned Outputs'!$J$4:$J$500)</f>
        <v>0</v>
      </c>
      <c r="W65" s="5">
        <f>SUMIF('Unplanned Outputs'!$E$4:$E$500,Analysis!$Q65,'Unplanned Outputs'!$N$4:$N$500)</f>
        <v>0</v>
      </c>
      <c r="X65" s="5">
        <f ca="1">SUMIF('Unplanned Outputs'!$E$4:$E$500,Analysis!$Q65,'Unplanned Outputs'!$R$6:$R$500)</f>
        <v>0</v>
      </c>
      <c r="Y65" s="15"/>
      <c r="Z65" s="36">
        <f t="shared" ca="1" si="10"/>
        <v>0</v>
      </c>
      <c r="AA65" s="36">
        <f t="shared" ca="1" si="11"/>
        <v>0</v>
      </c>
      <c r="AB65" s="51">
        <f t="shared" ca="1" si="12"/>
        <v>0</v>
      </c>
      <c r="AC65" s="62">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
+SUMIF(INDIRECT("'Output 6'!$H$5:$H$"&amp;$C$9),Analysis!$Q65,INDIRECT("'Output 6'!$F$5:$F$"&amp;$C$9))</f>
        <v>0</v>
      </c>
      <c r="AE65">
        <f t="shared" ca="1" si="6"/>
        <v>0</v>
      </c>
      <c r="AF65">
        <f ca="1">SUMIF(INDIRECT("'Output 1'!$H$4:$H$"&amp;$C$4),Analysis!Q65,INDIRECT("'Output 1'!$w$4:$w$"&amp;$C$4))
+SUMIF(INDIRECT("'Output 2'!$H$4:$H$"&amp;$C$5),Analysis!Q65,INDIRECT("'Output 2'!$w$4:$w$"&amp;$C$5))
+SUMIF(INDIRECT("'Output 3'!$H$4:$H$"&amp;$C$6),Analysis!Q65,INDIRECT("'Output 3'!$w$4:$w$"&amp;$C$6))
+SUMIF(INDIRECT("'Output 4'!$H$4:$H$"&amp;$C$7),Analysis!Q65,INDIRECT("'Output 4'!$w$4:$w$"&amp;$C$7))
+SUMIF(INDIRECT("'Output 5'!$H$4:$H$"&amp;$C$8),Analysis!Q65,INDIRECT("'Output 5'!$w$4:$w$"&amp;$C$8))
+SUMIF(INDIRECT("'Output 6'!$H$4:$H$"&amp;$C$9),Analysis!Q65,INDIRECT("'Output 6'!$w$4:$w$"&amp;$C$9))</f>
        <v>0</v>
      </c>
      <c r="AG65">
        <f>SUMIF('Unplanned Outputs'!$E$4:$E$500,Analysis!Q65,'Unplanned Outputs'!$T$4:$T$500)</f>
        <v>0</v>
      </c>
    </row>
    <row r="66" spans="17:33" x14ac:dyDescent="0.3">
      <c r="Q66" s="30" t="s">
        <v>352</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
+SUMIF(INDIRECT("'Output 6'!$H$4:$H$"&amp;$C$9),Analysis!Q66,INDIRECT("'Output 6'!$m$4:$m$"&amp;$C$9))</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
+SUMIF(INDIRECT("'Output 6'!$H$4:$H$"&amp;$C$9),Analysis!Q66,INDIRECT("'Output 6'!$Q$4:$Q$"&amp;$C$9))</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
+SUMIF(INDIRECT("'Output 6'!$H$4:$H$"&amp;$C$9),Analysis!Q66,INDIRECT("'Output 6'!$U$4:$U$"&amp;$C$9))</f>
        <v>0</v>
      </c>
      <c r="U66" s="30"/>
      <c r="V66" s="5">
        <f>SUMIF('Unplanned Outputs'!$E$4:$E$500,Analysis!Q66,'Unplanned Outputs'!$J$4:$J$500)</f>
        <v>0</v>
      </c>
      <c r="W66" s="5">
        <f>SUMIF('Unplanned Outputs'!$E$4:$E$500,Analysis!$Q66,'Unplanned Outputs'!$N$4:$N$500)</f>
        <v>0</v>
      </c>
      <c r="X66" s="5">
        <f ca="1">SUMIF('Unplanned Outputs'!$E$4:$E$500,Analysis!$Q66,'Unplanned Outputs'!$R$6:$R$500)</f>
        <v>0</v>
      </c>
      <c r="Y66" s="15"/>
      <c r="Z66" s="36">
        <f t="shared" ca="1" si="10"/>
        <v>0</v>
      </c>
      <c r="AA66" s="36">
        <f t="shared" ca="1" si="11"/>
        <v>0</v>
      </c>
      <c r="AB66" s="51">
        <f t="shared" ca="1" si="12"/>
        <v>0</v>
      </c>
      <c r="AC66" s="62">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
+SUMIF(INDIRECT("'Output 6'!$H$5:$H$"&amp;$C$9),Analysis!$Q66,INDIRECT("'Output 6'!$F$5:$F$"&amp;$C$9))</f>
        <v>0</v>
      </c>
      <c r="AE66">
        <f t="shared" ca="1" si="6"/>
        <v>0</v>
      </c>
      <c r="AF66">
        <f ca="1">SUMIF(INDIRECT("'Output 1'!$H$4:$H$"&amp;$C$4),Analysis!Q66,INDIRECT("'Output 1'!$w$4:$w$"&amp;$C$4))
+SUMIF(INDIRECT("'Output 2'!$H$4:$H$"&amp;$C$5),Analysis!Q66,INDIRECT("'Output 2'!$w$4:$w$"&amp;$C$5))
+SUMIF(INDIRECT("'Output 3'!$H$4:$H$"&amp;$C$6),Analysis!Q66,INDIRECT("'Output 3'!$w$4:$w$"&amp;$C$6))
+SUMIF(INDIRECT("'Output 4'!$H$4:$H$"&amp;$C$7),Analysis!Q66,INDIRECT("'Output 4'!$w$4:$w$"&amp;$C$7))
+SUMIF(INDIRECT("'Output 5'!$H$4:$H$"&amp;$C$8),Analysis!Q66,INDIRECT("'Output 5'!$w$4:$w$"&amp;$C$8))
+SUMIF(INDIRECT("'Output 6'!$H$4:$H$"&amp;$C$9),Analysis!Q66,INDIRECT("'Output 6'!$w$4:$w$"&amp;$C$9))</f>
        <v>0</v>
      </c>
      <c r="AG66">
        <f>SUMIF('Unplanned Outputs'!$E$4:$E$500,Analysis!Q66,'Unplanned Outputs'!$T$4:$T$500)</f>
        <v>0</v>
      </c>
    </row>
    <row r="67" spans="17:33" x14ac:dyDescent="0.3">
      <c r="Q67" s="30" t="s">
        <v>353</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
+SUMIF(INDIRECT("'Output 6'!$H$4:$H$"&amp;$C$9),Analysis!Q67,INDIRECT("'Output 6'!$m$4:$m$"&amp;$C$9))</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
+SUMIF(INDIRECT("'Output 6'!$H$4:$H$"&amp;$C$9),Analysis!Q67,INDIRECT("'Output 6'!$Q$4:$Q$"&amp;$C$9))</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
+SUMIF(INDIRECT("'Output 6'!$H$4:$H$"&amp;$C$9),Analysis!Q67,INDIRECT("'Output 6'!$U$4:$U$"&amp;$C$9))</f>
        <v>0</v>
      </c>
      <c r="U67" s="30"/>
      <c r="V67" s="5">
        <f>SUMIF('Unplanned Outputs'!$E$4:$E$500,Analysis!Q67,'Unplanned Outputs'!$J$4:$J$500)</f>
        <v>0</v>
      </c>
      <c r="W67" s="5">
        <f>SUMIF('Unplanned Outputs'!$E$4:$E$500,Analysis!$Q67,'Unplanned Outputs'!$N$4:$N$500)</f>
        <v>0</v>
      </c>
      <c r="X67" s="5">
        <f ca="1">SUMIF('Unplanned Outputs'!$E$4:$E$500,Analysis!$Q67,'Unplanned Outputs'!$R$6:$R$500)</f>
        <v>0</v>
      </c>
      <c r="Y67" s="15"/>
      <c r="Z67" s="36">
        <f t="shared" ca="1" si="10"/>
        <v>0</v>
      </c>
      <c r="AA67" s="36">
        <f t="shared" ca="1" si="11"/>
        <v>0</v>
      </c>
      <c r="AB67" s="51">
        <f t="shared" ca="1" si="12"/>
        <v>0</v>
      </c>
      <c r="AC67" s="62">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
+SUMIF(INDIRECT("'Output 6'!$H$5:$H$"&amp;$C$9),Analysis!$Q67,INDIRECT("'Output 6'!$F$5:$F$"&amp;$C$9))</f>
        <v>0</v>
      </c>
      <c r="AE67">
        <f t="shared" ca="1" si="6"/>
        <v>0</v>
      </c>
      <c r="AF67">
        <f ca="1">SUMIF(INDIRECT("'Output 1'!$H$4:$H$"&amp;$C$4),Analysis!Q67,INDIRECT("'Output 1'!$w$4:$w$"&amp;$C$4))
+SUMIF(INDIRECT("'Output 2'!$H$4:$H$"&amp;$C$5),Analysis!Q67,INDIRECT("'Output 2'!$w$4:$w$"&amp;$C$5))
+SUMIF(INDIRECT("'Output 3'!$H$4:$H$"&amp;$C$6),Analysis!Q67,INDIRECT("'Output 3'!$w$4:$w$"&amp;$C$6))
+SUMIF(INDIRECT("'Output 4'!$H$4:$H$"&amp;$C$7),Analysis!Q67,INDIRECT("'Output 4'!$w$4:$w$"&amp;$C$7))
+SUMIF(INDIRECT("'Output 5'!$H$4:$H$"&amp;$C$8),Analysis!Q67,INDIRECT("'Output 5'!$w$4:$w$"&amp;$C$8))
+SUMIF(INDIRECT("'Output 6'!$H$4:$H$"&amp;$C$9),Analysis!Q67,INDIRECT("'Output 6'!$w$4:$w$"&amp;$C$9))</f>
        <v>0</v>
      </c>
      <c r="AG67">
        <f>SUMIF('Unplanned Outputs'!$E$4:$E$500,Analysis!Q67,'Unplanned Outputs'!$T$4:$T$500)</f>
        <v>0</v>
      </c>
    </row>
    <row r="68" spans="17:33" x14ac:dyDescent="0.3">
      <c r="Q68" s="30">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
+SUMIF(INDIRECT("'Output 6'!$H$4:$H$"&amp;$C$9),Analysis!Q68,INDIRECT("'Output 6'!$m$4:$m$"&amp;$C$9))</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
+SUMIF(INDIRECT("'Output 6'!$H$4:$H$"&amp;$C$9),Analysis!Q68,INDIRECT("'Output 6'!$Q$4:$Q$"&amp;$C$9))</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
+SUMIF(INDIRECT("'Output 6'!$H$4:$H$"&amp;$C$9),Analysis!Q68,INDIRECT("'Output 6'!$U$4:$U$"&amp;$C$9))</f>
        <v>0</v>
      </c>
      <c r="U68" s="30"/>
      <c r="V68" s="5">
        <f>SUMIF('Unplanned Outputs'!$E$4:$E$500,Analysis!Q68,'Unplanned Outputs'!$J$4:$J$500)</f>
        <v>0</v>
      </c>
      <c r="W68" s="5">
        <f>SUMIF('Unplanned Outputs'!$E$4:$E$500,Analysis!$Q68,'Unplanned Outputs'!$N$4:$N$500)</f>
        <v>0</v>
      </c>
      <c r="X68" s="5">
        <f ca="1">SUMIF('Unplanned Outputs'!$E$4:$E$500,Analysis!$Q68,'Unplanned Outputs'!$R$6:$R$500)</f>
        <v>0</v>
      </c>
      <c r="Y68" s="15"/>
      <c r="Z68" s="36">
        <f t="shared" ref="Z68:Z80" ca="1" si="13">SUM(R68:T68)</f>
        <v>0</v>
      </c>
      <c r="AA68" s="36">
        <f t="shared" ref="AA68:AA80" ca="1" si="14">SUM(V68:X68)</f>
        <v>0</v>
      </c>
      <c r="AB68" s="51">
        <f t="shared" ref="AB68:AB80" ca="1" si="15">AA68+Z68</f>
        <v>0</v>
      </c>
      <c r="AC68" s="62">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
+SUMIF(INDIRECT("'Output 6'!$H$5:$H$"&amp;$C$9),Analysis!$Q68,INDIRECT("'Output 6'!$F$5:$F$"&amp;$C$9))</f>
        <v>0</v>
      </c>
      <c r="AE68">
        <f t="shared" ca="1" si="6"/>
        <v>0</v>
      </c>
      <c r="AF68">
        <f ca="1">SUMIF(INDIRECT("'Output 1'!$H$4:$H$"&amp;$C$4),Analysis!Q68,INDIRECT("'Output 1'!$w$4:$w$"&amp;$C$4))
+SUMIF(INDIRECT("'Output 2'!$H$4:$H$"&amp;$C$5),Analysis!Q68,INDIRECT("'Output 2'!$w$4:$w$"&amp;$C$5))
+SUMIF(INDIRECT("'Output 3'!$H$4:$H$"&amp;$C$6),Analysis!Q68,INDIRECT("'Output 3'!$w$4:$w$"&amp;$C$6))
+SUMIF(INDIRECT("'Output 4'!$H$4:$H$"&amp;$C$7),Analysis!Q68,INDIRECT("'Output 4'!$w$4:$w$"&amp;$C$7))
+SUMIF(INDIRECT("'Output 5'!$H$4:$H$"&amp;$C$8),Analysis!Q68,INDIRECT("'Output 5'!$w$4:$w$"&amp;$C$8))
+SUMIF(INDIRECT("'Output 6'!$H$4:$H$"&amp;$C$9),Analysis!Q68,INDIRECT("'Output 6'!$w$4:$w$"&amp;$C$9))</f>
        <v>0</v>
      </c>
      <c r="AG68">
        <f>SUMIF('Unplanned Outputs'!$E$4:$E$500,Analysis!Q68,'Unplanned Outputs'!$T$4:$T$500)</f>
        <v>0</v>
      </c>
    </row>
    <row r="69" spans="17:33" x14ac:dyDescent="0.3">
      <c r="Q69" s="30" t="s">
        <v>354</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
+SUMIF(INDIRECT("'Output 6'!$H$4:$H$"&amp;$C$9),Analysis!Q69,INDIRECT("'Output 6'!$m$4:$m$"&amp;$C$9))</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
+SUMIF(INDIRECT("'Output 6'!$H$4:$H$"&amp;$C$9),Analysis!Q69,INDIRECT("'Output 6'!$Q$4:$Q$"&amp;$C$9))</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
+SUMIF(INDIRECT("'Output 6'!$H$4:$H$"&amp;$C$9),Analysis!Q69,INDIRECT("'Output 6'!$U$4:$U$"&amp;$C$9))</f>
        <v>0</v>
      </c>
      <c r="U69" s="30"/>
      <c r="V69" s="5">
        <f>SUMIF('Unplanned Outputs'!$E$4:$E$500,Analysis!Q69,'Unplanned Outputs'!$J$4:$J$500)</f>
        <v>0</v>
      </c>
      <c r="W69" s="5">
        <f>SUMIF('Unplanned Outputs'!$E$4:$E$500,Analysis!$Q69,'Unplanned Outputs'!$N$4:$N$500)</f>
        <v>0</v>
      </c>
      <c r="X69" s="5">
        <f ca="1">SUMIF('Unplanned Outputs'!$E$4:$E$500,Analysis!$Q69,'Unplanned Outputs'!$R$6:$R$500)</f>
        <v>0</v>
      </c>
      <c r="Y69" s="15"/>
      <c r="Z69" s="36">
        <f t="shared" ca="1" si="13"/>
        <v>0</v>
      </c>
      <c r="AA69" s="36">
        <f t="shared" ca="1" si="14"/>
        <v>0</v>
      </c>
      <c r="AB69" s="51">
        <f t="shared" ca="1" si="15"/>
        <v>0</v>
      </c>
      <c r="AC69" s="62">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
+SUMIF(INDIRECT("'Output 6'!$H$5:$H$"&amp;$C$9),Analysis!$Q69,INDIRECT("'Output 6'!$F$5:$F$"&amp;$C$9))</f>
        <v>0</v>
      </c>
      <c r="AE69">
        <f t="shared" ref="AE69:AE80" ca="1" si="16">SUM(AF69+AG69)</f>
        <v>0</v>
      </c>
      <c r="AF69">
        <f ca="1">SUMIF(INDIRECT("'Output 1'!$H$4:$H$"&amp;$C$4),Analysis!Q69,INDIRECT("'Output 1'!$w$4:$w$"&amp;$C$4))
+SUMIF(INDIRECT("'Output 2'!$H$4:$H$"&amp;$C$5),Analysis!Q69,INDIRECT("'Output 2'!$w$4:$w$"&amp;$C$5))
+SUMIF(INDIRECT("'Output 3'!$H$4:$H$"&amp;$C$6),Analysis!Q69,INDIRECT("'Output 3'!$w$4:$w$"&amp;$C$6))
+SUMIF(INDIRECT("'Output 4'!$H$4:$H$"&amp;$C$7),Analysis!Q69,INDIRECT("'Output 4'!$w$4:$w$"&amp;$C$7))
+SUMIF(INDIRECT("'Output 5'!$H$4:$H$"&amp;$C$8),Analysis!Q69,INDIRECT("'Output 5'!$w$4:$w$"&amp;$C$8))
+SUMIF(INDIRECT("'Output 6'!$H$4:$H$"&amp;$C$9),Analysis!Q69,INDIRECT("'Output 6'!$w$4:$w$"&amp;$C$9))</f>
        <v>0</v>
      </c>
      <c r="AG69">
        <f>SUMIF('Unplanned Outputs'!$E$4:$E$500,Analysis!Q69,'Unplanned Outputs'!$T$4:$T$500)</f>
        <v>0</v>
      </c>
    </row>
    <row r="70" spans="17:33" x14ac:dyDescent="0.3">
      <c r="Q70" s="30" t="s">
        <v>355</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
+SUMIF(INDIRECT("'Output 6'!$H$4:$H$"&amp;$C$9),Analysis!Q70,INDIRECT("'Output 6'!$m$4:$m$"&amp;$C$9))</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
+SUMIF(INDIRECT("'Output 6'!$H$4:$H$"&amp;$C$9),Analysis!Q70,INDIRECT("'Output 6'!$Q$4:$Q$"&amp;$C$9))</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
+SUMIF(INDIRECT("'Output 6'!$H$4:$H$"&amp;$C$9),Analysis!Q70,INDIRECT("'Output 6'!$U$4:$U$"&amp;$C$9))</f>
        <v>0</v>
      </c>
      <c r="U70" s="30"/>
      <c r="V70" s="5">
        <f>SUMIF('Unplanned Outputs'!$E$4:$E$500,Analysis!Q70,'Unplanned Outputs'!$J$4:$J$500)</f>
        <v>0</v>
      </c>
      <c r="W70" s="5">
        <f>SUMIF('Unplanned Outputs'!$E$4:$E$500,Analysis!$Q70,'Unplanned Outputs'!$N$4:$N$500)</f>
        <v>0</v>
      </c>
      <c r="X70" s="5">
        <f ca="1">SUMIF('Unplanned Outputs'!$E$4:$E$500,Analysis!$Q70,'Unplanned Outputs'!$R$6:$R$500)</f>
        <v>0</v>
      </c>
      <c r="Y70" s="15"/>
      <c r="Z70" s="36">
        <f t="shared" ca="1" si="13"/>
        <v>0</v>
      </c>
      <c r="AA70" s="36">
        <f t="shared" ca="1" si="14"/>
        <v>0</v>
      </c>
      <c r="AB70" s="51">
        <f t="shared" ca="1" si="15"/>
        <v>0</v>
      </c>
      <c r="AC70" s="62">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
+SUMIF(INDIRECT("'Output 6'!$H$5:$H$"&amp;$C$9),Analysis!$Q70,INDIRECT("'Output 6'!$F$5:$F$"&amp;$C$9))</f>
        <v>0</v>
      </c>
      <c r="AE70">
        <f t="shared" ca="1" si="16"/>
        <v>0</v>
      </c>
      <c r="AF70">
        <f ca="1">SUMIF(INDIRECT("'Output 1'!$H$4:$H$"&amp;$C$4),Analysis!Q70,INDIRECT("'Output 1'!$w$4:$w$"&amp;$C$4))
+SUMIF(INDIRECT("'Output 2'!$H$4:$H$"&amp;$C$5),Analysis!Q70,INDIRECT("'Output 2'!$w$4:$w$"&amp;$C$5))
+SUMIF(INDIRECT("'Output 3'!$H$4:$H$"&amp;$C$6),Analysis!Q70,INDIRECT("'Output 3'!$w$4:$w$"&amp;$C$6))
+SUMIF(INDIRECT("'Output 4'!$H$4:$H$"&amp;$C$7),Analysis!Q70,INDIRECT("'Output 4'!$w$4:$w$"&amp;$C$7))
+SUMIF(INDIRECT("'Output 5'!$H$4:$H$"&amp;$C$8),Analysis!Q70,INDIRECT("'Output 5'!$w$4:$w$"&amp;$C$8))
+SUMIF(INDIRECT("'Output 6'!$H$4:$H$"&amp;$C$9),Analysis!Q70,INDIRECT("'Output 6'!$w$4:$w$"&amp;$C$9))</f>
        <v>0</v>
      </c>
      <c r="AG70">
        <f>SUMIF('Unplanned Outputs'!$E$4:$E$500,Analysis!Q70,'Unplanned Outputs'!$T$4:$T$500)</f>
        <v>0</v>
      </c>
    </row>
    <row r="71" spans="17:33" x14ac:dyDescent="0.3">
      <c r="Q71" s="30" t="s">
        <v>356</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
+SUMIF(INDIRECT("'Output 6'!$H$4:$H$"&amp;$C$9),Analysis!Q71,INDIRECT("'Output 6'!$m$4:$m$"&amp;$C$9))</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
+SUMIF(INDIRECT("'Output 6'!$H$4:$H$"&amp;$C$9),Analysis!Q71,INDIRECT("'Output 6'!$Q$4:$Q$"&amp;$C$9))</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
+SUMIF(INDIRECT("'Output 6'!$H$4:$H$"&amp;$C$9),Analysis!Q71,INDIRECT("'Output 6'!$U$4:$U$"&amp;$C$9))</f>
        <v>0</v>
      </c>
      <c r="U71" s="30"/>
      <c r="V71" s="5">
        <f>SUMIF('Unplanned Outputs'!$E$4:$E$500,Analysis!Q71,'Unplanned Outputs'!$J$4:$J$500)</f>
        <v>0</v>
      </c>
      <c r="W71" s="5">
        <f>SUMIF('Unplanned Outputs'!$E$4:$E$500,Analysis!$Q71,'Unplanned Outputs'!$N$4:$N$500)</f>
        <v>0</v>
      </c>
      <c r="X71" s="5">
        <f ca="1">SUMIF('Unplanned Outputs'!$E$4:$E$500,Analysis!$Q71,'Unplanned Outputs'!$R$6:$R$500)</f>
        <v>0</v>
      </c>
      <c r="Y71" s="15"/>
      <c r="Z71" s="36">
        <f t="shared" ca="1" si="13"/>
        <v>0</v>
      </c>
      <c r="AA71" s="36">
        <f t="shared" ca="1" si="14"/>
        <v>0</v>
      </c>
      <c r="AB71" s="51">
        <f t="shared" ca="1" si="15"/>
        <v>0</v>
      </c>
      <c r="AC71" s="62">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
+SUMIF(INDIRECT("'Output 6'!$H$5:$H$"&amp;$C$9),Analysis!$Q71,INDIRECT("'Output 6'!$F$5:$F$"&amp;$C$9))</f>
        <v>0</v>
      </c>
      <c r="AE71">
        <f t="shared" ca="1" si="16"/>
        <v>0</v>
      </c>
      <c r="AF71">
        <f ca="1">SUMIF(INDIRECT("'Output 1'!$H$4:$H$"&amp;$C$4),Analysis!Q71,INDIRECT("'Output 1'!$w$4:$w$"&amp;$C$4))
+SUMIF(INDIRECT("'Output 2'!$H$4:$H$"&amp;$C$5),Analysis!Q71,INDIRECT("'Output 2'!$w$4:$w$"&amp;$C$5))
+SUMIF(INDIRECT("'Output 3'!$H$4:$H$"&amp;$C$6),Analysis!Q71,INDIRECT("'Output 3'!$w$4:$w$"&amp;$C$6))
+SUMIF(INDIRECT("'Output 4'!$H$4:$H$"&amp;$C$7),Analysis!Q71,INDIRECT("'Output 4'!$w$4:$w$"&amp;$C$7))
+SUMIF(INDIRECT("'Output 5'!$H$4:$H$"&amp;$C$8),Analysis!Q71,INDIRECT("'Output 5'!$w$4:$w$"&amp;$C$8))
+SUMIF(INDIRECT("'Output 6'!$H$4:$H$"&amp;$C$9),Analysis!Q71,INDIRECT("'Output 6'!$w$4:$w$"&amp;$C$9))</f>
        <v>0</v>
      </c>
      <c r="AG71">
        <f>SUMIF('Unplanned Outputs'!$E$4:$E$500,Analysis!Q71,'Unplanned Outputs'!$T$4:$T$500)</f>
        <v>0</v>
      </c>
    </row>
    <row r="72" spans="17:33" x14ac:dyDescent="0.3">
      <c r="Q72" s="30">
        <v>6.1</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
+SUMIF(INDIRECT("'Output 6'!$H$4:$H$"&amp;$C$9),Analysis!Q72,INDIRECT("'Output 6'!$m$4:$m$"&amp;$C$9))</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
+SUMIF(INDIRECT("'Output 6'!$H$4:$H$"&amp;$C$9),Analysis!Q72,INDIRECT("'Output 6'!$Q$4:$Q$"&amp;$C$9))</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
+SUMIF(INDIRECT("'Output 6'!$H$4:$H$"&amp;$C$9),Analysis!Q72,INDIRECT("'Output 6'!$U$4:$U$"&amp;$C$9))</f>
        <v>0</v>
      </c>
      <c r="U72" s="30"/>
      <c r="V72" s="5">
        <f>SUMIF('Unplanned Outputs'!$E$4:$E$500,Analysis!Q72,'Unplanned Outputs'!$J$4:$J$500)</f>
        <v>0</v>
      </c>
      <c r="W72" s="5">
        <f>SUMIF('Unplanned Outputs'!$E$4:$E$500,Analysis!$Q72,'Unplanned Outputs'!$N$4:$N$500)</f>
        <v>0</v>
      </c>
      <c r="X72" s="5">
        <f ca="1">SUMIF('Unplanned Outputs'!$E$4:$E$500,Analysis!$Q72,'Unplanned Outputs'!$R$6:$R$500)</f>
        <v>0</v>
      </c>
      <c r="Y72" s="15"/>
      <c r="Z72" s="36">
        <f t="shared" ref="Z72:Z75" ca="1" si="17">SUM(R72:T72)</f>
        <v>0</v>
      </c>
      <c r="AA72" s="36">
        <f t="shared" ref="AA72:AA75" ca="1" si="18">SUM(V72:X72)</f>
        <v>0</v>
      </c>
      <c r="AB72" s="51">
        <f t="shared" ref="AB72:AB75" ca="1" si="19">AA72+Z72</f>
        <v>0</v>
      </c>
      <c r="AC72" s="62">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
+SUMIF(INDIRECT("'Output 6'!$H$5:$H$"&amp;$C$9),Analysis!$Q72,INDIRECT("'Output 6'!$F$5:$F$"&amp;$C$9))</f>
        <v>0</v>
      </c>
      <c r="AE72">
        <f t="shared" ca="1" si="16"/>
        <v>0</v>
      </c>
      <c r="AF72">
        <f ca="1">SUMIF(INDIRECT("'Output 1'!$H$4:$H$"&amp;$C$4),Analysis!Q72,INDIRECT("'Output 1'!$w$4:$w$"&amp;$C$4))
+SUMIF(INDIRECT("'Output 2'!$H$4:$H$"&amp;$C$5),Analysis!Q72,INDIRECT("'Output 2'!$w$4:$w$"&amp;$C$5))
+SUMIF(INDIRECT("'Output 3'!$H$4:$H$"&amp;$C$6),Analysis!Q72,INDIRECT("'Output 3'!$w$4:$w$"&amp;$C$6))
+SUMIF(INDIRECT("'Output 4'!$H$4:$H$"&amp;$C$7),Analysis!Q72,INDIRECT("'Output 4'!$w$4:$w$"&amp;$C$7))
+SUMIF(INDIRECT("'Output 5'!$H$4:$H$"&amp;$C$8),Analysis!Q72,INDIRECT("'Output 5'!$w$4:$w$"&amp;$C$8))
+SUMIF(INDIRECT("'Output 6'!$H$4:$H$"&amp;$C$9),Analysis!Q72,INDIRECT("'Output 6'!$w$4:$w$"&amp;$C$9))</f>
        <v>0</v>
      </c>
      <c r="AG72">
        <f>SUMIF('Unplanned Outputs'!$E$4:$E$500,Analysis!Q72,'Unplanned Outputs'!$T$4:$T$500)</f>
        <v>0</v>
      </c>
    </row>
    <row r="73" spans="17:33" x14ac:dyDescent="0.3">
      <c r="Q73" s="30" t="s">
        <v>357</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
+SUMIF(INDIRECT("'Output 6'!$H$4:$H$"&amp;$C$9),Analysis!Q73,INDIRECT("'Output 6'!$m$4:$m$"&amp;$C$9))</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
+SUMIF(INDIRECT("'Output 6'!$H$4:$H$"&amp;$C$9),Analysis!Q73,INDIRECT("'Output 6'!$Q$4:$Q$"&amp;$C$9))</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
+SUMIF(INDIRECT("'Output 6'!$H$4:$H$"&amp;$C$9),Analysis!Q73,INDIRECT("'Output 6'!$U$4:$U$"&amp;$C$9))</f>
        <v>0</v>
      </c>
      <c r="U73" s="30"/>
      <c r="V73" s="5">
        <f>SUMIF('Unplanned Outputs'!$E$4:$E$500,Analysis!Q73,'Unplanned Outputs'!$J$4:$J$500)</f>
        <v>0</v>
      </c>
      <c r="W73" s="5">
        <f>SUMIF('Unplanned Outputs'!$E$4:$E$500,Analysis!$Q73,'Unplanned Outputs'!$N$4:$N$500)</f>
        <v>0</v>
      </c>
      <c r="X73" s="5">
        <f ca="1">SUMIF('Unplanned Outputs'!$E$4:$E$500,Analysis!$Q73,'Unplanned Outputs'!$R$6:$R$500)</f>
        <v>0</v>
      </c>
      <c r="Y73" s="15"/>
      <c r="Z73" s="36">
        <f t="shared" ca="1" si="17"/>
        <v>0</v>
      </c>
      <c r="AA73" s="36">
        <f t="shared" ca="1" si="18"/>
        <v>0</v>
      </c>
      <c r="AB73" s="51">
        <f t="shared" ca="1" si="19"/>
        <v>0</v>
      </c>
      <c r="AC73" s="62">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
+SUMIF(INDIRECT("'Output 6'!$H$5:$H$"&amp;$C$9),Analysis!$Q73,INDIRECT("'Output 6'!$F$5:$F$"&amp;$C$9))</f>
        <v>0</v>
      </c>
      <c r="AE73">
        <f t="shared" ca="1" si="16"/>
        <v>0</v>
      </c>
      <c r="AF73">
        <f ca="1">SUMIF(INDIRECT("'Output 1'!$H$4:$H$"&amp;$C$4),Analysis!Q73,INDIRECT("'Output 1'!$w$4:$w$"&amp;$C$4))
+SUMIF(INDIRECT("'Output 2'!$H$4:$H$"&amp;$C$5),Analysis!Q73,INDIRECT("'Output 2'!$w$4:$w$"&amp;$C$5))
+SUMIF(INDIRECT("'Output 3'!$H$4:$H$"&amp;$C$6),Analysis!Q73,INDIRECT("'Output 3'!$w$4:$w$"&amp;$C$6))
+SUMIF(INDIRECT("'Output 4'!$H$4:$H$"&amp;$C$7),Analysis!Q73,INDIRECT("'Output 4'!$w$4:$w$"&amp;$C$7))
+SUMIF(INDIRECT("'Output 5'!$H$4:$H$"&amp;$C$8),Analysis!Q73,INDIRECT("'Output 5'!$w$4:$w$"&amp;$C$8))
+SUMIF(INDIRECT("'Output 6'!$H$4:$H$"&amp;$C$9),Analysis!Q73,INDIRECT("'Output 6'!$w$4:$w$"&amp;$C$9))</f>
        <v>0</v>
      </c>
      <c r="AG73">
        <f>SUMIF('Unplanned Outputs'!$E$4:$E$500,Analysis!Q73,'Unplanned Outputs'!$T$4:$T$500)</f>
        <v>0</v>
      </c>
    </row>
    <row r="74" spans="17:33" x14ac:dyDescent="0.3">
      <c r="Q74" s="30" t="s">
        <v>358</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
+SUMIF(INDIRECT("'Output 6'!$H$4:$H$"&amp;$C$9),Analysis!Q74,INDIRECT("'Output 6'!$m$4:$m$"&amp;$C$9))</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
+SUMIF(INDIRECT("'Output 6'!$H$4:$H$"&amp;$C$9),Analysis!Q74,INDIRECT("'Output 6'!$Q$4:$Q$"&amp;$C$9))</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
+SUMIF(INDIRECT("'Output 6'!$H$4:$H$"&amp;$C$9),Analysis!Q74,INDIRECT("'Output 6'!$U$4:$U$"&amp;$C$9))</f>
        <v>0</v>
      </c>
      <c r="U74" s="30"/>
      <c r="V74" s="5">
        <f>SUMIF('Unplanned Outputs'!$E$4:$E$500,Analysis!Q74,'Unplanned Outputs'!$J$4:$J$500)</f>
        <v>0</v>
      </c>
      <c r="W74" s="5">
        <f>SUMIF('Unplanned Outputs'!$E$4:$E$500,Analysis!$Q74,'Unplanned Outputs'!$N$4:$N$500)</f>
        <v>0</v>
      </c>
      <c r="X74" s="5">
        <f ca="1">SUMIF('Unplanned Outputs'!$E$4:$E$500,Analysis!$Q74,'Unplanned Outputs'!$R$6:$R$500)</f>
        <v>0</v>
      </c>
      <c r="Y74" s="15"/>
      <c r="Z74" s="36">
        <f t="shared" ca="1" si="17"/>
        <v>0</v>
      </c>
      <c r="AA74" s="36">
        <f t="shared" ca="1" si="18"/>
        <v>0</v>
      </c>
      <c r="AB74" s="51">
        <f t="shared" ca="1" si="19"/>
        <v>0</v>
      </c>
      <c r="AC74" s="62">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
+SUMIF(INDIRECT("'Output 6'!$H$5:$H$"&amp;$C$9),Analysis!$Q74,INDIRECT("'Output 6'!$F$5:$F$"&amp;$C$9))</f>
        <v>0</v>
      </c>
      <c r="AE74">
        <f t="shared" ca="1" si="16"/>
        <v>0</v>
      </c>
      <c r="AF74">
        <f ca="1">SUMIF(INDIRECT("'Output 1'!$H$4:$H$"&amp;$C$4),Analysis!Q74,INDIRECT("'Output 1'!$w$4:$w$"&amp;$C$4))
+SUMIF(INDIRECT("'Output 2'!$H$4:$H$"&amp;$C$5),Analysis!Q74,INDIRECT("'Output 2'!$w$4:$w$"&amp;$C$5))
+SUMIF(INDIRECT("'Output 3'!$H$4:$H$"&amp;$C$6),Analysis!Q74,INDIRECT("'Output 3'!$w$4:$w$"&amp;$C$6))
+SUMIF(INDIRECT("'Output 4'!$H$4:$H$"&amp;$C$7),Analysis!Q74,INDIRECT("'Output 4'!$w$4:$w$"&amp;$C$7))
+SUMIF(INDIRECT("'Output 5'!$H$4:$H$"&amp;$C$8),Analysis!Q74,INDIRECT("'Output 5'!$w$4:$w$"&amp;$C$8))
+SUMIF(INDIRECT("'Output 6'!$H$4:$H$"&amp;$C$9),Analysis!Q74,INDIRECT("'Output 6'!$w$4:$w$"&amp;$C$9))</f>
        <v>0</v>
      </c>
      <c r="AG74">
        <f>SUMIF('Unplanned Outputs'!$E$4:$E$500,Analysis!Q74,'Unplanned Outputs'!$T$4:$T$500)</f>
        <v>0</v>
      </c>
    </row>
    <row r="75" spans="17:33" x14ac:dyDescent="0.3">
      <c r="Q75" s="30" t="s">
        <v>359</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
+SUMIF(INDIRECT("'Output 6'!$H$4:$H$"&amp;$C$9),Analysis!Q75,INDIRECT("'Output 6'!$m$4:$m$"&amp;$C$9))</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
+SUMIF(INDIRECT("'Output 6'!$H$4:$H$"&amp;$C$9),Analysis!Q75,INDIRECT("'Output 6'!$Q$4:$Q$"&amp;$C$9))</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
+SUMIF(INDIRECT("'Output 6'!$H$4:$H$"&amp;$C$9),Analysis!Q75,INDIRECT("'Output 6'!$U$4:$U$"&amp;$C$9))</f>
        <v>0</v>
      </c>
      <c r="U75" s="30"/>
      <c r="V75" s="5">
        <f>SUMIF('Unplanned Outputs'!$E$4:$E$500,Analysis!Q75,'Unplanned Outputs'!$J$4:$J$500)</f>
        <v>0</v>
      </c>
      <c r="W75" s="5">
        <f>SUMIF('Unplanned Outputs'!$E$4:$E$500,Analysis!$Q75,'Unplanned Outputs'!$N$4:$N$500)</f>
        <v>0</v>
      </c>
      <c r="X75" s="5">
        <f ca="1">SUMIF('Unplanned Outputs'!$E$4:$E$500,Analysis!$Q75,'Unplanned Outputs'!$R$6:$R$500)</f>
        <v>0</v>
      </c>
      <c r="Y75" s="15"/>
      <c r="Z75" s="36">
        <f t="shared" ca="1" si="17"/>
        <v>0</v>
      </c>
      <c r="AA75" s="36">
        <f t="shared" ca="1" si="18"/>
        <v>0</v>
      </c>
      <c r="AB75" s="51">
        <f t="shared" ca="1" si="19"/>
        <v>0</v>
      </c>
      <c r="AC75" s="62">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
+SUMIF(INDIRECT("'Output 6'!$H$5:$H$"&amp;$C$9),Analysis!$Q75,INDIRECT("'Output 6'!$F$5:$F$"&amp;$C$9))</f>
        <v>0</v>
      </c>
      <c r="AE75">
        <f t="shared" ca="1" si="16"/>
        <v>0</v>
      </c>
      <c r="AF75">
        <f ca="1">SUMIF(INDIRECT("'Output 1'!$H$4:$H$"&amp;$C$4),Analysis!Q75,INDIRECT("'Output 1'!$w$4:$w$"&amp;$C$4))
+SUMIF(INDIRECT("'Output 2'!$H$4:$H$"&amp;$C$5),Analysis!Q75,INDIRECT("'Output 2'!$w$4:$w$"&amp;$C$5))
+SUMIF(INDIRECT("'Output 3'!$H$4:$H$"&amp;$C$6),Analysis!Q75,INDIRECT("'Output 3'!$w$4:$w$"&amp;$C$6))
+SUMIF(INDIRECT("'Output 4'!$H$4:$H$"&amp;$C$7),Analysis!Q75,INDIRECT("'Output 4'!$w$4:$w$"&amp;$C$7))
+SUMIF(INDIRECT("'Output 5'!$H$4:$H$"&amp;$C$8),Analysis!Q75,INDIRECT("'Output 5'!$w$4:$w$"&amp;$C$8))
+SUMIF(INDIRECT("'Output 6'!$H$4:$H$"&amp;$C$9),Analysis!Q75,INDIRECT("'Output 6'!$w$4:$w$"&amp;$C$9))</f>
        <v>0</v>
      </c>
      <c r="AG75">
        <f>SUMIF('Unplanned Outputs'!$E$4:$E$500,Analysis!Q75,'Unplanned Outputs'!$T$4:$T$500)</f>
        <v>0</v>
      </c>
    </row>
    <row r="76" spans="17:33" x14ac:dyDescent="0.3">
      <c r="Q76" s="30" t="s">
        <v>360</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
+SUMIF(INDIRECT("'Output 6'!$H$4:$H$"&amp;$C$9),Analysis!Q76,INDIRECT("'Output 6'!$m$4:$m$"&amp;$C$9))</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
+SUMIF(INDIRECT("'Output 6'!$H$4:$H$"&amp;$C$9),Analysis!Q76,INDIRECT("'Output 6'!$Q$4:$Q$"&amp;$C$9))</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
+SUMIF(INDIRECT("'Output 6'!$H$4:$H$"&amp;$C$9),Analysis!Q76,INDIRECT("'Output 6'!$U$4:$U$"&amp;$C$9))</f>
        <v>0</v>
      </c>
      <c r="U76" s="30"/>
      <c r="V76" s="5">
        <f>SUMIF('Unplanned Outputs'!$E$4:$E$500,Analysis!Q76,'Unplanned Outputs'!$J$4:$J$500)</f>
        <v>0</v>
      </c>
      <c r="W76" s="5">
        <f>SUMIF('Unplanned Outputs'!$E$4:$E$500,Analysis!$Q76,'Unplanned Outputs'!$N$4:$N$500)</f>
        <v>0</v>
      </c>
      <c r="X76" s="5">
        <f ca="1">SUMIF('Unplanned Outputs'!$E$4:$E$500,Analysis!$Q76,'Unplanned Outputs'!$R$6:$R$500)</f>
        <v>0</v>
      </c>
      <c r="Y76" s="15"/>
      <c r="Z76" s="36">
        <f t="shared" ca="1" si="13"/>
        <v>0</v>
      </c>
      <c r="AA76" s="36">
        <f t="shared" ca="1" si="14"/>
        <v>0</v>
      </c>
      <c r="AB76" s="51">
        <f t="shared" ca="1" si="15"/>
        <v>0</v>
      </c>
      <c r="AC76" s="62">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
+SUMIF(INDIRECT("'Output 6'!$H$5:$H$"&amp;$C$9),Analysis!$Q76,INDIRECT("'Output 6'!$F$5:$F$"&amp;$C$9))</f>
        <v>0</v>
      </c>
      <c r="AE76">
        <f t="shared" ca="1" si="16"/>
        <v>0</v>
      </c>
      <c r="AF76">
        <f ca="1">SUMIF(INDIRECT("'Output 1'!$H$4:$H$"&amp;$C$4),Analysis!Q76,INDIRECT("'Output 1'!$w$4:$w$"&amp;$C$4))
+SUMIF(INDIRECT("'Output 2'!$H$4:$H$"&amp;$C$5),Analysis!Q76,INDIRECT("'Output 2'!$w$4:$w$"&amp;$C$5))
+SUMIF(INDIRECT("'Output 3'!$H$4:$H$"&amp;$C$6),Analysis!Q76,INDIRECT("'Output 3'!$w$4:$w$"&amp;$C$6))
+SUMIF(INDIRECT("'Output 4'!$H$4:$H$"&amp;$C$7),Analysis!Q76,INDIRECT("'Output 4'!$w$4:$w$"&amp;$C$7))
+SUMIF(INDIRECT("'Output 5'!$H$4:$H$"&amp;$C$8),Analysis!Q76,INDIRECT("'Output 5'!$w$4:$w$"&amp;$C$8))
+SUMIF(INDIRECT("'Output 6'!$H$4:$H$"&amp;$C$9),Analysis!Q76,INDIRECT("'Output 6'!$w$4:$w$"&amp;$C$9))</f>
        <v>0</v>
      </c>
      <c r="AG76">
        <f>SUMIF('Unplanned Outputs'!$E$4:$E$500,Analysis!Q76,'Unplanned Outputs'!$T$4:$T$500)</f>
        <v>0</v>
      </c>
    </row>
    <row r="77" spans="17:33" x14ac:dyDescent="0.3">
      <c r="Q77" s="30">
        <v>5.4</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
+SUMIF(INDIRECT("'Output 6'!$H$4:$H$"&amp;$C$9),Analysis!Q77,INDIRECT("'Output 6'!$m$4:$m$"&amp;$C$9))</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
+SUMIF(INDIRECT("'Output 6'!$H$4:$H$"&amp;$C$9),Analysis!Q77,INDIRECT("'Output 6'!$Q$4:$Q$"&amp;$C$9))</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
+SUMIF(INDIRECT("'Output 6'!$H$4:$H$"&amp;$C$9),Analysis!Q77,INDIRECT("'Output 6'!$U$4:$U$"&amp;$C$9))</f>
        <v>0</v>
      </c>
      <c r="U77" s="30"/>
      <c r="V77" s="5">
        <f>SUMIF('Unplanned Outputs'!$E$4:$E$500,Analysis!Q77,'Unplanned Outputs'!$J$4:$J$500)</f>
        <v>0</v>
      </c>
      <c r="W77" s="5">
        <f>SUMIF('Unplanned Outputs'!$E$4:$E$500,Analysis!$Q77,'Unplanned Outputs'!$N$4:$N$500)</f>
        <v>0</v>
      </c>
      <c r="X77" s="5">
        <f ca="1">SUMIF('Unplanned Outputs'!$E$4:$E$500,Analysis!$Q77,'Unplanned Outputs'!$R$6:$R$500)</f>
        <v>0</v>
      </c>
      <c r="Y77" s="15"/>
      <c r="Z77" s="36">
        <f t="shared" ca="1" si="13"/>
        <v>0</v>
      </c>
      <c r="AA77" s="36">
        <f t="shared" ca="1" si="14"/>
        <v>0</v>
      </c>
      <c r="AB77" s="51">
        <f t="shared" ca="1" si="15"/>
        <v>0</v>
      </c>
      <c r="AC77" s="62">
        <f ca="1">SUMIF(INDIRECT("'Output 1'!$H$5:$H$"&amp;$C$4),Analysis!$Q77,INDIRECT("'Output 1'!$F$5:$F$"&amp;$C$4))
+SUMIF(INDIRECT("'Output 2'!$H$5:$H$"&amp;$C$5),Analysis!$Q77,INDIRECT("'Output 2'!$F$5:$F$"&amp;$C$5))
+SUMIF(INDIRECT("'Output 3'!$H$5:$H$"&amp;$C$6),Analysis!$Q77,INDIRECT("'Output 3'!$F$5:$F$"&amp;$C$6))
+SUMIF(INDIRECT("'Output 4'!$H$5:$H$"&amp;$C$7),Analysis!$Q77,INDIRECT("'Output 4'!$F$5:$F$"&amp;$C$7))
+SUMIF(INDIRECT("'Output 5'!$H$5:$H$"&amp;$C$8),Analysis!$Q77,INDIRECT("'Output 5'!$F$5:$F$"&amp;$C$8))
+SUMIF(INDIRECT("'Output 6'!$H$5:$H$"&amp;$C$9),Analysis!$Q77,INDIRECT("'Output 6'!$F$5:$F$"&amp;$C$9))</f>
        <v>0</v>
      </c>
      <c r="AE77">
        <f t="shared" ca="1" si="16"/>
        <v>0</v>
      </c>
      <c r="AF77">
        <f ca="1">SUMIF(INDIRECT("'Output 1'!$H$4:$H$"&amp;$C$4),Analysis!Q77,INDIRECT("'Output 1'!$w$4:$w$"&amp;$C$4))
+SUMIF(INDIRECT("'Output 2'!$H$4:$H$"&amp;$C$5),Analysis!Q77,INDIRECT("'Output 2'!$w$4:$w$"&amp;$C$5))
+SUMIF(INDIRECT("'Output 3'!$H$4:$H$"&amp;$C$6),Analysis!Q77,INDIRECT("'Output 3'!$w$4:$w$"&amp;$C$6))
+SUMIF(INDIRECT("'Output 4'!$H$4:$H$"&amp;$C$7),Analysis!Q77,INDIRECT("'Output 4'!$w$4:$w$"&amp;$C$7))
+SUMIF(INDIRECT("'Output 5'!$H$4:$H$"&amp;$C$8),Analysis!Q77,INDIRECT("'Output 5'!$w$4:$w$"&amp;$C$8))
+SUMIF(INDIRECT("'Output 6'!$H$4:$H$"&amp;$C$9),Analysis!Q77,INDIRECT("'Output 6'!$w$4:$w$"&amp;$C$9))</f>
        <v>0</v>
      </c>
      <c r="AG77">
        <f>SUMIF('Unplanned Outputs'!$E$4:$E$500,Analysis!Q77,'Unplanned Outputs'!$T$4:$T$500)</f>
        <v>0</v>
      </c>
    </row>
    <row r="78" spans="17:33" x14ac:dyDescent="0.3">
      <c r="Q78" s="30" t="s">
        <v>361</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
+SUMIF(INDIRECT("'Output 6'!$H$4:$H$"&amp;$C$9),Analysis!Q78,INDIRECT("'Output 6'!$m$4:$m$"&amp;$C$9))</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
+SUMIF(INDIRECT("'Output 6'!$H$4:$H$"&amp;$C$9),Analysis!Q78,INDIRECT("'Output 6'!$Q$4:$Q$"&amp;$C$9))</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
+SUMIF(INDIRECT("'Output 6'!$H$4:$H$"&amp;$C$9),Analysis!Q78,INDIRECT("'Output 6'!$U$4:$U$"&amp;$C$9))</f>
        <v>0</v>
      </c>
      <c r="U78" s="30"/>
      <c r="V78" s="5">
        <f>SUMIF('Unplanned Outputs'!$E$4:$E$500,Analysis!Q78,'Unplanned Outputs'!$J$4:$J$500)</f>
        <v>0</v>
      </c>
      <c r="W78" s="5">
        <f>SUMIF('Unplanned Outputs'!$E$4:$E$500,Analysis!$Q78,'Unplanned Outputs'!$N$4:$N$500)</f>
        <v>0</v>
      </c>
      <c r="X78" s="5">
        <f ca="1">SUMIF('Unplanned Outputs'!$E$4:$E$500,Analysis!$Q78,'Unplanned Outputs'!$R$6:$R$500)</f>
        <v>0</v>
      </c>
      <c r="Y78" s="15"/>
      <c r="Z78" s="36">
        <f t="shared" ca="1" si="13"/>
        <v>0</v>
      </c>
      <c r="AA78" s="36">
        <f t="shared" ca="1" si="14"/>
        <v>0</v>
      </c>
      <c r="AB78" s="51">
        <f t="shared" ca="1" si="15"/>
        <v>0</v>
      </c>
      <c r="AC78" s="62">
        <f ca="1">SUMIF(INDIRECT("'Output 1'!$H$5:$H$"&amp;$C$4),Analysis!$Q78,INDIRECT("'Output 1'!$F$5:$F$"&amp;$C$4))
+SUMIF(INDIRECT("'Output 2'!$H$5:$H$"&amp;$C$5),Analysis!$Q78,INDIRECT("'Output 2'!$F$5:$F$"&amp;$C$5))
+SUMIF(INDIRECT("'Output 3'!$H$5:$H$"&amp;$C$6),Analysis!$Q78,INDIRECT("'Output 3'!$F$5:$F$"&amp;$C$6))
+SUMIF(INDIRECT("'Output 4'!$H$5:$H$"&amp;$C$7),Analysis!$Q78,INDIRECT("'Output 4'!$F$5:$F$"&amp;$C$7))
+SUMIF(INDIRECT("'Output 5'!$H$5:$H$"&amp;$C$8),Analysis!$Q78,INDIRECT("'Output 5'!$F$5:$F$"&amp;$C$8))
+SUMIF(INDIRECT("'Output 6'!$H$5:$H$"&amp;$C$9),Analysis!$Q78,INDIRECT("'Output 6'!$F$5:$F$"&amp;$C$9))</f>
        <v>0</v>
      </c>
      <c r="AE78">
        <f t="shared" ca="1" si="16"/>
        <v>0</v>
      </c>
      <c r="AF78">
        <f ca="1">SUMIF(INDIRECT("'Output 1'!$H$4:$H$"&amp;$C$4),Analysis!Q78,INDIRECT("'Output 1'!$w$4:$w$"&amp;$C$4))
+SUMIF(INDIRECT("'Output 2'!$H$4:$H$"&amp;$C$5),Analysis!Q78,INDIRECT("'Output 2'!$w$4:$w$"&amp;$C$5))
+SUMIF(INDIRECT("'Output 3'!$H$4:$H$"&amp;$C$6),Analysis!Q78,INDIRECT("'Output 3'!$w$4:$w$"&amp;$C$6))
+SUMIF(INDIRECT("'Output 4'!$H$4:$H$"&amp;$C$7),Analysis!Q78,INDIRECT("'Output 4'!$w$4:$w$"&amp;$C$7))
+SUMIF(INDIRECT("'Output 5'!$H$4:$H$"&amp;$C$8),Analysis!Q78,INDIRECT("'Output 5'!$w$4:$w$"&amp;$C$8))
+SUMIF(INDIRECT("'Output 6'!$H$4:$H$"&amp;$C$9),Analysis!Q78,INDIRECT("'Output 6'!$w$4:$w$"&amp;$C$9))</f>
        <v>0</v>
      </c>
      <c r="AG78">
        <f>SUMIF('Unplanned Outputs'!$E$4:$E$500,Analysis!Q78,'Unplanned Outputs'!$T$4:$T$500)</f>
        <v>0</v>
      </c>
    </row>
    <row r="79" spans="17:33" x14ac:dyDescent="0.3">
      <c r="Q79" s="30" t="s">
        <v>362</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
+SUMIF(INDIRECT("'Output 6'!$H$4:$H$"&amp;$C$9),Analysis!Q79,INDIRECT("'Output 6'!$m$4:$m$"&amp;$C$9))</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
+SUMIF(INDIRECT("'Output 6'!$H$4:$H$"&amp;$C$9),Analysis!Q79,INDIRECT("'Output 6'!$Q$4:$Q$"&amp;$C$9))</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
+SUMIF(INDIRECT("'Output 6'!$H$4:$H$"&amp;$C$9),Analysis!Q79,INDIRECT("'Output 6'!$U$4:$U$"&amp;$C$9))</f>
        <v>0</v>
      </c>
      <c r="U79" s="30"/>
      <c r="V79" s="5">
        <f>SUMIF('Unplanned Outputs'!$E$4:$E$500,Analysis!Q79,'Unplanned Outputs'!$J$4:$J$500)</f>
        <v>0</v>
      </c>
      <c r="W79" s="5">
        <f>SUMIF('Unplanned Outputs'!$E$4:$E$500,Analysis!$Q79,'Unplanned Outputs'!$N$4:$N$500)</f>
        <v>0</v>
      </c>
      <c r="X79" s="5">
        <f ca="1">SUMIF('Unplanned Outputs'!$E$4:$E$500,Analysis!$Q79,'Unplanned Outputs'!$R$6:$R$500)</f>
        <v>0</v>
      </c>
      <c r="Y79" s="15"/>
      <c r="Z79" s="36">
        <f t="shared" ca="1" si="13"/>
        <v>0</v>
      </c>
      <c r="AA79" s="36">
        <f t="shared" ca="1" si="14"/>
        <v>0</v>
      </c>
      <c r="AB79" s="51">
        <f t="shared" ca="1" si="15"/>
        <v>0</v>
      </c>
      <c r="AC79" s="62">
        <f ca="1">SUMIF(INDIRECT("'Output 1'!$H$5:$H$"&amp;$C$4),Analysis!$Q79,INDIRECT("'Output 1'!$F$5:$F$"&amp;$C$4))
+SUMIF(INDIRECT("'Output 2'!$H$5:$H$"&amp;$C$5),Analysis!$Q79,INDIRECT("'Output 2'!$F$5:$F$"&amp;$C$5))
+SUMIF(INDIRECT("'Output 3'!$H$5:$H$"&amp;$C$6),Analysis!$Q79,INDIRECT("'Output 3'!$F$5:$F$"&amp;$C$6))
+SUMIF(INDIRECT("'Output 4'!$H$5:$H$"&amp;$C$7),Analysis!$Q79,INDIRECT("'Output 4'!$F$5:$F$"&amp;$C$7))
+SUMIF(INDIRECT("'Output 5'!$H$5:$H$"&amp;$C$8),Analysis!$Q79,INDIRECT("'Output 5'!$F$5:$F$"&amp;$C$8))
+SUMIF(INDIRECT("'Output 6'!$H$5:$H$"&amp;$C$9),Analysis!$Q79,INDIRECT("'Output 6'!$F$5:$F$"&amp;$C$9))</f>
        <v>0</v>
      </c>
      <c r="AE79">
        <f t="shared" ca="1" si="16"/>
        <v>0</v>
      </c>
      <c r="AF79">
        <f ca="1">SUMIF(INDIRECT("'Output 1'!$H$4:$H$"&amp;$C$4),Analysis!Q79,INDIRECT("'Output 1'!$w$4:$w$"&amp;$C$4))
+SUMIF(INDIRECT("'Output 2'!$H$4:$H$"&amp;$C$5),Analysis!Q79,INDIRECT("'Output 2'!$w$4:$w$"&amp;$C$5))
+SUMIF(INDIRECT("'Output 3'!$H$4:$H$"&amp;$C$6),Analysis!Q79,INDIRECT("'Output 3'!$w$4:$w$"&amp;$C$6))
+SUMIF(INDIRECT("'Output 4'!$H$4:$H$"&amp;$C$7),Analysis!Q79,INDIRECT("'Output 4'!$w$4:$w$"&amp;$C$7))
+SUMIF(INDIRECT("'Output 5'!$H$4:$H$"&amp;$C$8),Analysis!Q79,INDIRECT("'Output 5'!$w$4:$w$"&amp;$C$8))
+SUMIF(INDIRECT("'Output 6'!$H$4:$H$"&amp;$C$9),Analysis!Q79,INDIRECT("'Output 6'!$w$4:$w$"&amp;$C$9))</f>
        <v>0</v>
      </c>
      <c r="AG79">
        <f>SUMIF('Unplanned Outputs'!$E$4:$E$500,Analysis!Q79,'Unplanned Outputs'!$T$4:$T$500)</f>
        <v>0</v>
      </c>
    </row>
    <row r="80" spans="17:33" x14ac:dyDescent="0.3">
      <c r="Q80" s="30" t="s">
        <v>363</v>
      </c>
      <c r="R80" s="5">
        <f ca="1">SUMIF(INDIRECT("'Output 1'!$H$4:$H$"&amp;$C$4),Analysis!Q80,INDIRECT("'Output 1'!$m$4:$m$"&amp;$C$4))
+SUMIF(INDIRECT("'Output 2'!$H$4:$H$"&amp;$C$5),Analysis!Q80,INDIRECT("'Output 2'!$m$4:$m$"&amp;$C$5))
+SUMIF(INDIRECT("'Output 3'!$H$4:$H$"&amp;$C$6),Analysis!Q80,INDIRECT("'Output 3'!$m$4:$m$"&amp;$C$6))
+SUMIF(INDIRECT("'Output 4'!$H$4:$H$"&amp;$C$7),Analysis!Q80,INDIRECT("'Output 4'!$m$4:$m$"&amp;$C$7))
+SUMIF(INDIRECT("'Output 5'!$H$4:$H$"&amp;$C$8),Analysis!Q80,INDIRECT("'Output 5'!$m$4:$m$"&amp;$C$8))
+SUMIF(INDIRECT("'Output 6'!$H$4:$H$"&amp;$C$9),Analysis!Q80,INDIRECT("'Output 6'!$m$4:$m$"&amp;$C$9))</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
+SUMIF(INDIRECT("'Output 5'!$H$4:$H$"&amp;$C$8),Analysis!Q80,INDIRECT("'Output 5'!$Q$4:$Q$"&amp;$C$8))
+SUMIF(INDIRECT("'Output 6'!$H$4:$H$"&amp;$C$9),Analysis!Q80,INDIRECT("'Output 6'!$Q$4:$Q$"&amp;$C$9))</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
+SUMIF(INDIRECT("'Output 5'!$H$4:$H$"&amp;$C$8),Analysis!Q80,INDIRECT("'Output 5'!$U$4:$U$"&amp;$C$8))
+SUMIF(INDIRECT("'Output 6'!$H$4:$H$"&amp;$C$9),Analysis!Q80,INDIRECT("'Output 6'!$U$4:$U$"&amp;$C$9))</f>
        <v>0</v>
      </c>
      <c r="U80" s="30"/>
      <c r="V80" s="5">
        <f>SUMIF('Unplanned Outputs'!$E$4:$E$500,Analysis!Q80,'Unplanned Outputs'!$J$4:$J$500)</f>
        <v>0</v>
      </c>
      <c r="W80" s="5">
        <f>SUMIF('Unplanned Outputs'!$E$4:$E$500,Analysis!$Q80,'Unplanned Outputs'!$N$4:$N$500)</f>
        <v>0</v>
      </c>
      <c r="X80" s="5">
        <f ca="1">SUMIF('Unplanned Outputs'!$E$4:$E$500,Analysis!$Q80,'Unplanned Outputs'!$R$6:$R$500)</f>
        <v>0</v>
      </c>
      <c r="Y80" s="15"/>
      <c r="Z80" s="36">
        <f t="shared" ca="1" si="13"/>
        <v>0</v>
      </c>
      <c r="AA80" s="36">
        <f t="shared" ca="1" si="14"/>
        <v>0</v>
      </c>
      <c r="AB80" s="51">
        <f t="shared" ca="1" si="15"/>
        <v>0</v>
      </c>
      <c r="AC80" s="62">
        <f ca="1">SUMIF(INDIRECT("'Output 1'!$H$5:$H$"&amp;$C$4),Analysis!$Q80,INDIRECT("'Output 1'!$F$5:$F$"&amp;$C$4))
+SUMIF(INDIRECT("'Output 2'!$H$5:$H$"&amp;$C$5),Analysis!$Q80,INDIRECT("'Output 2'!$F$5:$F$"&amp;$C$5))
+SUMIF(INDIRECT("'Output 3'!$H$5:$H$"&amp;$C$6),Analysis!$Q80,INDIRECT("'Output 3'!$F$5:$F$"&amp;$C$6))
+SUMIF(INDIRECT("'Output 4'!$H$5:$H$"&amp;$C$7),Analysis!$Q80,INDIRECT("'Output 4'!$F$5:$F$"&amp;$C$7))
+SUMIF(INDIRECT("'Output 5'!$H$5:$H$"&amp;$C$8),Analysis!$Q80,INDIRECT("'Output 5'!$F$5:$F$"&amp;$C$8))
+SUMIF(INDIRECT("'Output 6'!$H$5:$H$"&amp;$C$9),Analysis!$Q80,INDIRECT("'Output 6'!$F$5:$F$"&amp;$C$9))</f>
        <v>0</v>
      </c>
      <c r="AE80">
        <f t="shared" ca="1" si="16"/>
        <v>0</v>
      </c>
      <c r="AF80">
        <f ca="1">SUMIF(INDIRECT("'Output 1'!$H$4:$H$"&amp;$C$4),Analysis!Q80,INDIRECT("'Output 1'!$w$4:$w$"&amp;$C$4))
+SUMIF(INDIRECT("'Output 2'!$H$4:$H$"&amp;$C$5),Analysis!Q80,INDIRECT("'Output 2'!$w$4:$w$"&amp;$C$5))
+SUMIF(INDIRECT("'Output 3'!$H$4:$H$"&amp;$C$6),Analysis!Q80,INDIRECT("'Output 3'!$w$4:$w$"&amp;$C$6))
+SUMIF(INDIRECT("'Output 4'!$H$4:$H$"&amp;$C$7),Analysis!Q80,INDIRECT("'Output 4'!$w$4:$w$"&amp;$C$7))
+SUMIF(INDIRECT("'Output 5'!$H$4:$H$"&amp;$C$8),Analysis!Q80,INDIRECT("'Output 5'!$w$4:$w$"&amp;$C$8))
+SUMIF(INDIRECT("'Output 6'!$H$4:$H$"&amp;$C$9),Analysis!Q80,INDIRECT("'Output 6'!$w$4:$w$"&amp;$C$9))</f>
        <v>0</v>
      </c>
      <c r="AG80">
        <f>SUMIF('Unplanned Outputs'!$E$4:$E$500,Analysis!Q80,'Unplanned Outputs'!$T$4:$T$500)</f>
        <v>0</v>
      </c>
    </row>
  </sheetData>
  <mergeCells count="6">
    <mergeCell ref="A1:C2"/>
    <mergeCell ref="E1:O2"/>
    <mergeCell ref="V2:X2"/>
    <mergeCell ref="R2:T2"/>
    <mergeCell ref="Z2:AC2"/>
    <mergeCell ref="R1:AC1"/>
  </mergeCells>
  <phoneticPr fontId="13" type="noConversion"/>
  <conditionalFormatting sqref="F4:F35">
    <cfRule type="notContainsText" dxfId="3" priority="4" operator="notContains" text="O.">
      <formula>ISERROR(SEARCH("O.",F4))</formula>
    </cfRule>
  </conditionalFormatting>
  <conditionalFormatting sqref="F4:O4 F5:K34 L5:O25 L26:L34 M26:O40">
    <cfRule type="containsErrors" dxfId="2" priority="7">
      <formula>ISERROR(F4)</formula>
    </cfRule>
  </conditionalFormatting>
  <conditionalFormatting sqref="G4:O4 L5:O25 G5:K34 L26:L34 M26:O40">
    <cfRule type="cellIs" dxfId="1" priority="2" operator="greaterThanOrEqual">
      <formula>1</formula>
    </cfRule>
  </conditionalFormatting>
  <conditionalFormatting sqref="R4:X80 Z4:AC80">
    <cfRule type="cellIs" dxfId="0" priority="6"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C31"/>
  <sheetViews>
    <sheetView zoomScale="87" workbookViewId="0">
      <selection activeCell="B26" sqref="B26"/>
    </sheetView>
  </sheetViews>
  <sheetFormatPr defaultRowHeight="14.4" x14ac:dyDescent="0.3"/>
  <cols>
    <col min="2" max="2" width="73.44140625" customWidth="1"/>
    <col min="3" max="3" width="72.5546875" customWidth="1"/>
  </cols>
  <sheetData>
    <row r="1" spans="1:3" x14ac:dyDescent="0.3">
      <c r="A1" s="41" t="s">
        <v>5</v>
      </c>
      <c r="B1" s="42" t="s">
        <v>6</v>
      </c>
      <c r="C1" s="42" t="s">
        <v>7</v>
      </c>
    </row>
    <row r="2" spans="1:3" x14ac:dyDescent="0.3">
      <c r="A2" s="43">
        <v>44470</v>
      </c>
      <c r="B2" s="44"/>
      <c r="C2" s="44"/>
    </row>
    <row r="3" spans="1:3" x14ac:dyDescent="0.3">
      <c r="A3" s="43">
        <v>44501</v>
      </c>
      <c r="B3" s="44" t="s">
        <v>8</v>
      </c>
      <c r="C3" s="45"/>
    </row>
    <row r="4" spans="1:3" x14ac:dyDescent="0.3">
      <c r="A4" s="43">
        <v>44531</v>
      </c>
      <c r="B4" s="44"/>
      <c r="C4" s="45"/>
    </row>
    <row r="5" spans="1:3" ht="29.1" customHeight="1" x14ac:dyDescent="0.3">
      <c r="A5" s="43">
        <v>44562</v>
      </c>
      <c r="B5" s="46"/>
      <c r="C5" s="45"/>
    </row>
    <row r="6" spans="1:3" x14ac:dyDescent="0.3">
      <c r="A6" s="43">
        <v>44593</v>
      </c>
      <c r="B6" s="46"/>
      <c r="C6" s="45"/>
    </row>
    <row r="7" spans="1:3" x14ac:dyDescent="0.3">
      <c r="A7" s="43">
        <v>44621</v>
      </c>
      <c r="B7" s="44"/>
      <c r="C7" s="48"/>
    </row>
    <row r="8" spans="1:3" x14ac:dyDescent="0.3">
      <c r="A8" s="43">
        <v>44652</v>
      </c>
      <c r="B8" s="44"/>
      <c r="C8" s="44"/>
    </row>
    <row r="9" spans="1:3" x14ac:dyDescent="0.3">
      <c r="A9" s="43">
        <v>44682</v>
      </c>
      <c r="B9" s="46"/>
      <c r="C9" s="44"/>
    </row>
    <row r="10" spans="1:3" x14ac:dyDescent="0.3">
      <c r="A10" s="43">
        <v>44713</v>
      </c>
      <c r="B10" s="44" t="s">
        <v>9</v>
      </c>
      <c r="C10" s="47"/>
    </row>
    <row r="11" spans="1:3" x14ac:dyDescent="0.3">
      <c r="A11" s="43">
        <v>44743</v>
      </c>
      <c r="B11" s="44" t="s">
        <v>10</v>
      </c>
      <c r="C11" s="44"/>
    </row>
    <row r="12" spans="1:3" x14ac:dyDescent="0.3">
      <c r="A12" s="43">
        <v>44774</v>
      </c>
      <c r="B12" s="44" t="s">
        <v>11</v>
      </c>
      <c r="C12" s="44"/>
    </row>
    <row r="13" spans="1:3" x14ac:dyDescent="0.3">
      <c r="A13" s="43">
        <v>44805</v>
      </c>
      <c r="B13" s="44"/>
      <c r="C13" s="44"/>
    </row>
    <row r="14" spans="1:3" x14ac:dyDescent="0.3">
      <c r="A14" s="43">
        <v>44835</v>
      </c>
      <c r="B14" s="44"/>
      <c r="C14" s="44"/>
    </row>
    <row r="15" spans="1:3" x14ac:dyDescent="0.3">
      <c r="A15" s="43">
        <v>44866</v>
      </c>
      <c r="B15" s="44"/>
      <c r="C15" s="44"/>
    </row>
    <row r="16" spans="1:3" x14ac:dyDescent="0.3">
      <c r="A16" s="43">
        <v>44896</v>
      </c>
      <c r="B16" s="44" t="s">
        <v>12</v>
      </c>
      <c r="C16" s="44"/>
    </row>
    <row r="17" spans="1:3" x14ac:dyDescent="0.3">
      <c r="A17" s="43">
        <v>44927</v>
      </c>
      <c r="B17" s="44"/>
      <c r="C17" s="44"/>
    </row>
    <row r="18" spans="1:3" x14ac:dyDescent="0.3">
      <c r="A18" s="43">
        <v>44958</v>
      </c>
      <c r="B18" s="44"/>
      <c r="C18" s="44"/>
    </row>
    <row r="19" spans="1:3" x14ac:dyDescent="0.3">
      <c r="A19" s="43">
        <v>44986</v>
      </c>
      <c r="B19" s="44" t="s">
        <v>13</v>
      </c>
      <c r="C19" s="44"/>
    </row>
    <row r="20" spans="1:3" x14ac:dyDescent="0.3">
      <c r="A20" s="43">
        <v>45017</v>
      </c>
      <c r="B20" s="44"/>
      <c r="C20" s="44"/>
    </row>
    <row r="21" spans="1:3" x14ac:dyDescent="0.3">
      <c r="A21" s="43">
        <v>45047</v>
      </c>
      <c r="B21" s="44" t="s">
        <v>14</v>
      </c>
      <c r="C21" s="44"/>
    </row>
    <row r="22" spans="1:3" x14ac:dyDescent="0.3">
      <c r="A22" s="43">
        <v>45078</v>
      </c>
      <c r="B22" s="44"/>
      <c r="C22" s="44"/>
    </row>
    <row r="23" spans="1:3" x14ac:dyDescent="0.3">
      <c r="A23" s="43">
        <v>45108</v>
      </c>
      <c r="B23" s="44" t="s">
        <v>15</v>
      </c>
      <c r="C23" s="44"/>
    </row>
    <row r="24" spans="1:3" x14ac:dyDescent="0.3">
      <c r="A24" s="43">
        <v>45139</v>
      </c>
      <c r="B24" s="44" t="s">
        <v>16</v>
      </c>
      <c r="C24" s="44"/>
    </row>
    <row r="25" spans="1:3" x14ac:dyDescent="0.3">
      <c r="A25" s="43">
        <v>45170</v>
      </c>
      <c r="B25" s="44" t="s">
        <v>17</v>
      </c>
      <c r="C25" s="44"/>
    </row>
    <row r="26" spans="1:3" x14ac:dyDescent="0.3">
      <c r="A26" s="43">
        <v>45200</v>
      </c>
    </row>
    <row r="27" spans="1:3" x14ac:dyDescent="0.3">
      <c r="A27" s="43">
        <v>45231</v>
      </c>
      <c r="B27" t="s">
        <v>18</v>
      </c>
    </row>
    <row r="28" spans="1:3" x14ac:dyDescent="0.3">
      <c r="A28" s="43">
        <v>45261</v>
      </c>
      <c r="B28" s="44" t="s">
        <v>19</v>
      </c>
    </row>
    <row r="29" spans="1:3" x14ac:dyDescent="0.3">
      <c r="A29" s="43">
        <v>45292</v>
      </c>
    </row>
    <row r="30" spans="1:3" x14ac:dyDescent="0.3">
      <c r="A30" s="43">
        <v>45323</v>
      </c>
      <c r="B30" s="44" t="s">
        <v>20</v>
      </c>
    </row>
    <row r="31" spans="1:3" x14ac:dyDescent="0.3">
      <c r="A31" s="43">
        <v>45352</v>
      </c>
      <c r="B31"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0"/>
  <sheetViews>
    <sheetView zoomScale="85" zoomScaleNormal="85" workbookViewId="0">
      <selection activeCell="F5" sqref="F5"/>
    </sheetView>
  </sheetViews>
  <sheetFormatPr defaultColWidth="8.6640625" defaultRowHeight="14.4" x14ac:dyDescent="0.3"/>
  <cols>
    <col min="1" max="1" width="16" style="2" customWidth="1"/>
    <col min="2" max="2" width="9.33203125" style="2" customWidth="1"/>
    <col min="3" max="3" width="29.6640625" style="3" customWidth="1"/>
    <col min="4" max="4" width="11.6640625" style="3" customWidth="1"/>
    <col min="5" max="5" width="52.33203125" style="3" customWidth="1"/>
    <col min="6" max="6" width="11.33203125" style="3" customWidth="1"/>
    <col min="7" max="8" width="15.33203125" style="3" customWidth="1"/>
    <col min="9" max="9" width="67.33203125" style="3" customWidth="1"/>
    <col min="10" max="10" width="44.6640625" style="3" customWidth="1"/>
    <col min="11" max="11" width="18.5546875" customWidth="1"/>
    <col min="12" max="12" width="35.33203125" customWidth="1"/>
    <col min="13" max="13" width="15.6640625" customWidth="1"/>
    <col min="14" max="14" width="47.33203125" customWidth="1"/>
    <col min="15" max="16384" width="8.6640625" style="3"/>
  </cols>
  <sheetData>
    <row r="1" spans="1:10" ht="15.75" customHeight="1" x14ac:dyDescent="0.3">
      <c r="A1" s="82" t="s">
        <v>22</v>
      </c>
      <c r="B1" s="83" t="s">
        <v>23</v>
      </c>
      <c r="C1" s="83"/>
      <c r="D1" s="83"/>
      <c r="E1" s="83"/>
      <c r="F1" s="83"/>
      <c r="G1" s="83"/>
      <c r="H1" s="83"/>
      <c r="I1" s="83"/>
      <c r="J1" s="83"/>
    </row>
    <row r="2" spans="1:10" ht="15.75" customHeight="1" x14ac:dyDescent="0.3">
      <c r="A2" s="82"/>
      <c r="B2" s="83"/>
      <c r="C2" s="83"/>
      <c r="D2" s="83"/>
      <c r="E2" s="83"/>
      <c r="F2" s="83"/>
      <c r="G2" s="83"/>
      <c r="H2" s="83"/>
      <c r="I2" s="83"/>
      <c r="J2" s="83"/>
    </row>
    <row r="3" spans="1:10" ht="27.75" customHeight="1" x14ac:dyDescent="0.3">
      <c r="A3" s="80" t="s">
        <v>24</v>
      </c>
      <c r="B3" s="80"/>
      <c r="C3" s="80"/>
      <c r="D3" s="81" t="s">
        <v>25</v>
      </c>
      <c r="E3" s="81"/>
      <c r="F3" s="81"/>
      <c r="G3" s="81"/>
      <c r="H3" s="81"/>
      <c r="I3" s="81"/>
      <c r="J3" s="81"/>
    </row>
    <row r="4" spans="1:10" ht="27.75" customHeight="1" x14ac:dyDescent="0.3">
      <c r="A4" s="12"/>
      <c r="B4" s="12" t="s">
        <v>26</v>
      </c>
      <c r="C4" s="12" t="s">
        <v>27</v>
      </c>
      <c r="D4" s="12" t="s">
        <v>28</v>
      </c>
      <c r="E4" s="12" t="s">
        <v>29</v>
      </c>
      <c r="F4" s="12" t="s">
        <v>30</v>
      </c>
      <c r="G4" s="12" t="s">
        <v>31</v>
      </c>
      <c r="H4" s="12" t="s">
        <v>32</v>
      </c>
      <c r="I4" s="12" t="s">
        <v>33</v>
      </c>
      <c r="J4" s="12" t="s">
        <v>34</v>
      </c>
    </row>
    <row r="5" spans="1:10" ht="28.8" x14ac:dyDescent="0.3">
      <c r="A5" s="82" t="s">
        <v>24</v>
      </c>
      <c r="B5" s="84" t="s">
        <v>35</v>
      </c>
      <c r="C5" s="84" t="s">
        <v>36</v>
      </c>
      <c r="D5" s="23" t="s">
        <v>37</v>
      </c>
      <c r="E5" s="1" t="s">
        <v>38</v>
      </c>
      <c r="F5" s="2">
        <v>1</v>
      </c>
      <c r="G5" s="2" t="s">
        <v>39</v>
      </c>
      <c r="H5" s="2" t="s">
        <v>40</v>
      </c>
      <c r="I5" s="1" t="s">
        <v>41</v>
      </c>
      <c r="J5" s="85" t="s">
        <v>42</v>
      </c>
    </row>
    <row r="6" spans="1:10" ht="57.6" x14ac:dyDescent="0.3">
      <c r="A6" s="82"/>
      <c r="B6" s="84"/>
      <c r="C6" s="84"/>
      <c r="D6" s="18" t="s">
        <v>43</v>
      </c>
      <c r="E6" s="1" t="s">
        <v>44</v>
      </c>
      <c r="F6" s="2">
        <v>6</v>
      </c>
      <c r="G6" s="2" t="s">
        <v>45</v>
      </c>
      <c r="H6" s="2">
        <v>3.4</v>
      </c>
      <c r="I6" s="1" t="s">
        <v>46</v>
      </c>
      <c r="J6" s="85"/>
    </row>
    <row r="7" spans="1:10" ht="57.6" x14ac:dyDescent="0.3">
      <c r="A7" s="82"/>
      <c r="B7" s="84"/>
      <c r="C7" s="84"/>
      <c r="D7" s="18" t="s">
        <v>47</v>
      </c>
      <c r="E7" s="3" t="s">
        <v>48</v>
      </c>
      <c r="F7" s="7" t="s">
        <v>49</v>
      </c>
      <c r="G7" s="2" t="s">
        <v>50</v>
      </c>
      <c r="H7" s="28" t="s">
        <v>51</v>
      </c>
      <c r="I7" s="65" t="s">
        <v>52</v>
      </c>
      <c r="J7" s="85"/>
    </row>
    <row r="8" spans="1:10" ht="72" x14ac:dyDescent="0.3">
      <c r="A8" s="82"/>
      <c r="B8" s="84"/>
      <c r="C8" s="84"/>
      <c r="D8" s="18" t="s">
        <v>53</v>
      </c>
      <c r="E8" s="3" t="s">
        <v>54</v>
      </c>
      <c r="F8" s="7">
        <v>4</v>
      </c>
      <c r="G8" s="2" t="s">
        <v>55</v>
      </c>
      <c r="H8" s="28" t="s">
        <v>56</v>
      </c>
      <c r="I8" s="65" t="s">
        <v>57</v>
      </c>
      <c r="J8" s="85"/>
    </row>
    <row r="9" spans="1:10" ht="14.7" customHeight="1" x14ac:dyDescent="0.3">
      <c r="F9"/>
      <c r="G9"/>
      <c r="H9"/>
      <c r="I9" s="60"/>
    </row>
    <row r="10" spans="1:10" x14ac:dyDescent="0.3">
      <c r="F10"/>
      <c r="G10"/>
      <c r="H10"/>
      <c r="I10" s="60"/>
    </row>
    <row r="11" spans="1:10" ht="14.7" customHeight="1" x14ac:dyDescent="0.3">
      <c r="D11" s="3">
        <v>1</v>
      </c>
      <c r="E11" s="60" t="str">
        <f>'Output 1'!$C$4</f>
        <v>The bylaw is confirmed by the Minister of State for Environment, Food and Rural Affairs and over 300km2 is protected from trawling.</v>
      </c>
      <c r="F11"/>
      <c r="G11"/>
      <c r="H11"/>
      <c r="I11" s="60"/>
    </row>
    <row r="12" spans="1:10" x14ac:dyDescent="0.3">
      <c r="D12" s="3">
        <v>2</v>
      </c>
      <c r="E12" s="60" t="str">
        <f>'Output 2'!$C$4</f>
        <v>Scoping report produced by BLUE assessing the opportunities for low-impact fisheries model.</v>
      </c>
      <c r="F12"/>
      <c r="G12"/>
      <c r="H12"/>
      <c r="I12" s="60"/>
    </row>
    <row r="13" spans="1:10" x14ac:dyDescent="0.3">
      <c r="D13" s="3">
        <v>3</v>
      </c>
      <c r="E13" s="60" t="str">
        <f>'Output 3'!$C$4</f>
        <v>Output 3  UPDATED
Multi-stakeholder partnership established to coordinate research and public engagement to support kelp recovery</v>
      </c>
      <c r="F13"/>
      <c r="G13"/>
      <c r="H13"/>
    </row>
    <row r="14" spans="1:10" x14ac:dyDescent="0.3">
      <c r="D14" s="3">
        <v>4</v>
      </c>
      <c r="E14" s="60" t="str">
        <f>'Output 4'!$C$4</f>
        <v xml:space="preserve">Identify and deliver measures and initiatives to support low impact fisheries within the bylaw area. </v>
      </c>
      <c r="F14"/>
      <c r="G14" s="7"/>
      <c r="H14"/>
    </row>
    <row r="15" spans="1:10" x14ac:dyDescent="0.3">
      <c r="D15" s="3">
        <v>5</v>
      </c>
      <c r="E15" s="60" t="str">
        <f>'Output 5'!$C$4</f>
        <v>UPDATED MAR 23: Impact films and other media to communicate the impact of the closed area on the marine environment, local fisheries and communities.</v>
      </c>
      <c r="F15"/>
      <c r="G15" s="49"/>
      <c r="H15"/>
    </row>
    <row r="16" spans="1:10" x14ac:dyDescent="0.3">
      <c r="D16" s="3">
        <v>6</v>
      </c>
      <c r="E16" s="60" t="str">
        <f>'Output 6'!$C$4</f>
        <v>Ecological impact report published.</v>
      </c>
      <c r="F16"/>
      <c r="G16" s="7"/>
      <c r="H16"/>
    </row>
    <row r="17" spans="6:9" x14ac:dyDescent="0.3">
      <c r="F17"/>
      <c r="G17" s="7"/>
    </row>
    <row r="18" spans="6:9" x14ac:dyDescent="0.3">
      <c r="F18"/>
      <c r="G18" s="7"/>
      <c r="H18"/>
    </row>
    <row r="19" spans="6:9" x14ac:dyDescent="0.3">
      <c r="F19"/>
      <c r="G19" s="7"/>
      <c r="H19"/>
      <c r="I19" s="7"/>
    </row>
    <row r="20" spans="6:9" x14ac:dyDescent="0.3">
      <c r="G20"/>
      <c r="H20"/>
      <c r="I20" s="7"/>
    </row>
    <row r="21" spans="6:9" x14ac:dyDescent="0.3">
      <c r="G21"/>
      <c r="H21"/>
      <c r="I21" s="7"/>
    </row>
    <row r="22" spans="6:9" x14ac:dyDescent="0.3">
      <c r="G22"/>
      <c r="H22"/>
      <c r="I22" s="28"/>
    </row>
    <row r="23" spans="6:9" x14ac:dyDescent="0.3">
      <c r="G23" s="7"/>
      <c r="H23"/>
      <c r="I23" s="28"/>
    </row>
    <row r="24" spans="6:9" x14ac:dyDescent="0.3">
      <c r="G24"/>
      <c r="I24" s="28"/>
    </row>
    <row r="25" spans="6:9" x14ac:dyDescent="0.3">
      <c r="G25"/>
    </row>
    <row r="26" spans="6:9" x14ac:dyDescent="0.3">
      <c r="G26"/>
    </row>
    <row r="27" spans="6:9" x14ac:dyDescent="0.3">
      <c r="G27"/>
    </row>
    <row r="28" spans="6:9" x14ac:dyDescent="0.3">
      <c r="G28"/>
    </row>
    <row r="29" spans="6:9" x14ac:dyDescent="0.3">
      <c r="G29"/>
    </row>
    <row r="30" spans="6:9" x14ac:dyDescent="0.3">
      <c r="G30"/>
    </row>
  </sheetData>
  <mergeCells count="8">
    <mergeCell ref="A3:C3"/>
    <mergeCell ref="D3:J3"/>
    <mergeCell ref="A1:A2"/>
    <mergeCell ref="B1:J2"/>
    <mergeCell ref="A5:A8"/>
    <mergeCell ref="B5:B8"/>
    <mergeCell ref="C5:C8"/>
    <mergeCell ref="J5:J8"/>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X17"/>
  <sheetViews>
    <sheetView zoomScale="70" zoomScaleNormal="70" workbookViewId="0">
      <pane xSplit="8" ySplit="3" topLeftCell="R4" activePane="bottomRight" state="frozen"/>
      <selection pane="topRight" activeCell="I1" sqref="I1"/>
      <selection pane="bottomLeft" activeCell="A4" sqref="A4"/>
      <selection pane="bottomRight" activeCell="H15" sqref="H15"/>
    </sheetView>
  </sheetViews>
  <sheetFormatPr defaultColWidth="8.6640625" defaultRowHeight="14.4" x14ac:dyDescent="0.3"/>
  <cols>
    <col min="1" max="1" width="16.33203125" style="15" customWidth="1"/>
    <col min="2" max="2" width="10.6640625" style="15" customWidth="1"/>
    <col min="3" max="3" width="23.44140625" style="15" customWidth="1"/>
    <col min="4" max="4" width="12" style="15" customWidth="1"/>
    <col min="5" max="5" width="52.44140625" style="15" customWidth="1"/>
    <col min="6" max="6" width="12.44140625" style="15" customWidth="1"/>
    <col min="7" max="7" width="15" style="15" customWidth="1"/>
    <col min="8" max="8" width="11.6640625" style="15" customWidth="1"/>
    <col min="9" max="9" width="67" style="15" customWidth="1"/>
    <col min="10" max="10" width="44.6640625" style="15" customWidth="1"/>
    <col min="11" max="11" width="9.6640625" style="16" customWidth="1"/>
    <col min="12" max="12" width="55" style="15" customWidth="1"/>
    <col min="13" max="13" width="9.6640625" style="16" customWidth="1"/>
    <col min="14" max="14" width="55.6640625" style="15" customWidth="1"/>
    <col min="15" max="15" width="9.6640625" style="16" customWidth="1"/>
    <col min="16" max="16" width="55.44140625" style="15" customWidth="1"/>
    <col min="17" max="17" width="10" style="16" customWidth="1"/>
    <col min="18" max="18" width="55.33203125" style="15" customWidth="1"/>
    <col min="19" max="19" width="10.33203125" style="15" customWidth="1"/>
    <col min="20" max="20" width="56" style="15" customWidth="1"/>
    <col min="21" max="21" width="10.33203125" style="16" customWidth="1"/>
    <col min="22" max="22" width="55.44140625" style="15" customWidth="1"/>
    <col min="23" max="23" width="0" style="15" hidden="1" customWidth="1"/>
    <col min="24" max="24" width="17.6640625" style="15" hidden="1" customWidth="1"/>
    <col min="25" max="16384" width="8.6640625" style="15"/>
  </cols>
  <sheetData>
    <row r="1" spans="1:24" ht="30" customHeight="1" x14ac:dyDescent="0.3">
      <c r="A1" s="80" t="s">
        <v>58</v>
      </c>
      <c r="B1" s="80"/>
      <c r="C1" s="80"/>
      <c r="D1" s="81" t="s">
        <v>25</v>
      </c>
      <c r="E1" s="81"/>
      <c r="F1" s="81"/>
      <c r="G1" s="81"/>
      <c r="H1" s="81"/>
      <c r="I1" s="81"/>
      <c r="J1" s="81"/>
      <c r="K1" s="87" t="s">
        <v>59</v>
      </c>
      <c r="L1" s="87"/>
      <c r="M1" s="87"/>
      <c r="N1" s="87"/>
      <c r="O1" s="87"/>
      <c r="P1" s="87"/>
      <c r="Q1" s="87"/>
      <c r="R1" s="87"/>
      <c r="S1" s="87"/>
      <c r="T1" s="87"/>
      <c r="U1" s="87"/>
      <c r="V1" s="87"/>
    </row>
    <row r="2" spans="1:24" ht="15" customHeight="1" x14ac:dyDescent="0.3">
      <c r="A2" s="19" t="s">
        <v>60</v>
      </c>
      <c r="B2" s="82" t="s">
        <v>61</v>
      </c>
      <c r="C2" s="82" t="s">
        <v>27</v>
      </c>
      <c r="D2" s="82" t="s">
        <v>62</v>
      </c>
      <c r="E2" s="82" t="s">
        <v>29</v>
      </c>
      <c r="F2" s="82" t="s">
        <v>63</v>
      </c>
      <c r="G2" s="82" t="s">
        <v>64</v>
      </c>
      <c r="H2" s="82" t="s">
        <v>65</v>
      </c>
      <c r="I2" s="82" t="s">
        <v>33</v>
      </c>
      <c r="J2" s="84" t="s">
        <v>66</v>
      </c>
      <c r="K2" s="82" t="s">
        <v>67</v>
      </c>
      <c r="L2" s="82"/>
      <c r="M2" s="84" t="s">
        <v>68</v>
      </c>
      <c r="N2" s="84"/>
      <c r="O2" s="82" t="s">
        <v>69</v>
      </c>
      <c r="P2" s="82"/>
      <c r="Q2" s="84" t="s">
        <v>70</v>
      </c>
      <c r="R2" s="84"/>
      <c r="S2" s="82" t="s">
        <v>71</v>
      </c>
      <c r="T2" s="82"/>
      <c r="U2" s="84" t="s">
        <v>72</v>
      </c>
      <c r="V2" s="84"/>
      <c r="W2" s="82" t="s">
        <v>73</v>
      </c>
      <c r="X2" s="82"/>
    </row>
    <row r="3" spans="1:24" x14ac:dyDescent="0.3">
      <c r="A3" s="19">
        <f>COUNTIF(D4:D8,"&lt;&gt;")</f>
        <v>5</v>
      </c>
      <c r="B3" s="82"/>
      <c r="C3" s="82"/>
      <c r="D3" s="82"/>
      <c r="E3" s="82"/>
      <c r="F3" s="82"/>
      <c r="G3" s="82"/>
      <c r="H3" s="82"/>
      <c r="I3" s="82"/>
      <c r="J3" s="84"/>
      <c r="K3" s="12" t="s">
        <v>74</v>
      </c>
      <c r="L3" s="12" t="s">
        <v>27</v>
      </c>
      <c r="M3" s="9" t="s">
        <v>74</v>
      </c>
      <c r="N3" s="9" t="s">
        <v>27</v>
      </c>
      <c r="O3" s="12" t="s">
        <v>74</v>
      </c>
      <c r="P3" s="12" t="s">
        <v>27</v>
      </c>
      <c r="Q3" s="9" t="s">
        <v>74</v>
      </c>
      <c r="R3" s="9" t="s">
        <v>27</v>
      </c>
      <c r="S3" s="12" t="s">
        <v>74</v>
      </c>
      <c r="T3" s="12" t="s">
        <v>27</v>
      </c>
      <c r="U3" s="9" t="s">
        <v>74</v>
      </c>
      <c r="V3" s="9" t="s">
        <v>27</v>
      </c>
      <c r="W3" s="12" t="s">
        <v>74</v>
      </c>
      <c r="X3" s="12" t="s">
        <v>27</v>
      </c>
    </row>
    <row r="4" spans="1:24" s="16" customFormat="1" ht="75" customHeight="1" x14ac:dyDescent="0.3">
      <c r="A4" s="82" t="s">
        <v>75</v>
      </c>
      <c r="B4" s="84" t="s">
        <v>76</v>
      </c>
      <c r="C4" s="86" t="s">
        <v>77</v>
      </c>
      <c r="D4" s="23" t="s">
        <v>78</v>
      </c>
      <c r="E4" s="27" t="s">
        <v>79</v>
      </c>
      <c r="F4" s="2">
        <v>10</v>
      </c>
      <c r="G4" s="2" t="s">
        <v>80</v>
      </c>
      <c r="H4" s="2" t="s">
        <v>81</v>
      </c>
      <c r="I4" s="27" t="s">
        <v>82</v>
      </c>
      <c r="J4" s="85" t="s">
        <v>83</v>
      </c>
      <c r="K4" s="2"/>
      <c r="L4" s="25"/>
      <c r="M4" s="67"/>
      <c r="N4" s="68" t="s">
        <v>84</v>
      </c>
      <c r="O4" s="28"/>
      <c r="P4" s="25" t="s">
        <v>85</v>
      </c>
      <c r="Q4" s="2">
        <v>0</v>
      </c>
      <c r="R4" s="25" t="s">
        <v>86</v>
      </c>
      <c r="S4" s="28"/>
      <c r="T4" s="25"/>
      <c r="U4" s="14"/>
      <c r="V4" s="25" t="s">
        <v>86</v>
      </c>
    </row>
    <row r="5" spans="1:24" ht="28.8" x14ac:dyDescent="0.3">
      <c r="A5" s="82"/>
      <c r="B5" s="84"/>
      <c r="C5" s="86"/>
      <c r="D5" s="18" t="s">
        <v>87</v>
      </c>
      <c r="E5" s="27" t="s">
        <v>88</v>
      </c>
      <c r="F5" s="2">
        <v>1000</v>
      </c>
      <c r="G5" s="2" t="s">
        <v>80</v>
      </c>
      <c r="H5" s="2" t="s">
        <v>81</v>
      </c>
      <c r="I5" s="27" t="s">
        <v>89</v>
      </c>
      <c r="J5" s="85"/>
      <c r="K5" s="2"/>
      <c r="L5" s="25"/>
      <c r="M5" s="70"/>
      <c r="N5" s="68" t="s">
        <v>84</v>
      </c>
      <c r="O5" s="28"/>
      <c r="P5" s="25"/>
      <c r="Q5" s="2">
        <v>0</v>
      </c>
      <c r="R5" s="25" t="s">
        <v>86</v>
      </c>
      <c r="S5" s="2"/>
      <c r="T5" s="27"/>
      <c r="U5" s="2"/>
      <c r="V5" s="25" t="s">
        <v>86</v>
      </c>
      <c r="W5" s="57"/>
    </row>
    <row r="6" spans="1:24" ht="28.8" x14ac:dyDescent="0.3">
      <c r="A6" s="82"/>
      <c r="B6" s="84"/>
      <c r="C6" s="86"/>
      <c r="D6" s="18" t="s">
        <v>90</v>
      </c>
      <c r="E6" s="27" t="s">
        <v>91</v>
      </c>
      <c r="F6" s="2">
        <v>1</v>
      </c>
      <c r="G6" s="2" t="s">
        <v>92</v>
      </c>
      <c r="H6" s="2" t="s">
        <v>93</v>
      </c>
      <c r="I6" s="27" t="s">
        <v>94</v>
      </c>
      <c r="J6" s="85"/>
      <c r="K6" s="2"/>
      <c r="L6" s="25"/>
      <c r="M6" s="2">
        <v>1</v>
      </c>
      <c r="N6" s="25" t="s">
        <v>84</v>
      </c>
      <c r="O6" s="28"/>
      <c r="P6" s="25"/>
      <c r="Q6" s="2">
        <v>0</v>
      </c>
      <c r="R6" s="25" t="s">
        <v>86</v>
      </c>
      <c r="S6" s="2"/>
      <c r="T6" s="27"/>
      <c r="U6" s="2"/>
      <c r="V6" s="25" t="s">
        <v>86</v>
      </c>
      <c r="W6" s="57"/>
    </row>
    <row r="7" spans="1:24" ht="66.75" customHeight="1" x14ac:dyDescent="0.3">
      <c r="A7" s="82"/>
      <c r="B7" s="84"/>
      <c r="C7" s="86"/>
      <c r="D7" s="18" t="s">
        <v>95</v>
      </c>
      <c r="E7" s="27" t="s">
        <v>96</v>
      </c>
      <c r="F7" s="2">
        <v>300</v>
      </c>
      <c r="G7" s="2" t="s">
        <v>97</v>
      </c>
      <c r="H7" s="2" t="s">
        <v>98</v>
      </c>
      <c r="I7" s="64"/>
      <c r="J7" s="85"/>
      <c r="K7" s="2"/>
      <c r="L7" s="25"/>
      <c r="M7" s="2">
        <v>300</v>
      </c>
      <c r="N7" s="25" t="s">
        <v>84</v>
      </c>
      <c r="O7" s="7"/>
      <c r="P7" s="25"/>
      <c r="Q7" s="2">
        <v>0</v>
      </c>
      <c r="R7" s="25" t="s">
        <v>86</v>
      </c>
      <c r="S7" s="29"/>
      <c r="T7" s="27"/>
      <c r="U7" s="2"/>
      <c r="V7" s="25" t="s">
        <v>86</v>
      </c>
      <c r="W7" s="57"/>
    </row>
    <row r="8" spans="1:24" ht="66.75" customHeight="1" x14ac:dyDescent="0.3">
      <c r="A8" s="12"/>
      <c r="B8" s="9"/>
      <c r="C8" s="23"/>
      <c r="D8" s="18" t="s">
        <v>99</v>
      </c>
      <c r="E8" s="27" t="s">
        <v>100</v>
      </c>
      <c r="F8" s="2">
        <v>300</v>
      </c>
      <c r="G8" s="2" t="s">
        <v>101</v>
      </c>
      <c r="H8" s="2" t="s">
        <v>102</v>
      </c>
      <c r="I8" s="64"/>
      <c r="J8" s="85"/>
      <c r="K8" s="2"/>
      <c r="L8" s="25"/>
      <c r="M8" s="2">
        <v>300</v>
      </c>
      <c r="N8" s="25" t="s">
        <v>84</v>
      </c>
      <c r="O8" s="7"/>
      <c r="P8" s="25"/>
      <c r="Q8" s="2">
        <v>0</v>
      </c>
      <c r="R8" s="25" t="s">
        <v>86</v>
      </c>
      <c r="S8" s="29"/>
      <c r="T8" s="27"/>
      <c r="U8" s="2"/>
      <c r="V8" s="25" t="s">
        <v>86</v>
      </c>
      <c r="W8" s="57"/>
    </row>
    <row r="9" spans="1:24" ht="30.75" customHeight="1" x14ac:dyDescent="0.3">
      <c r="A9" s="88" t="s">
        <v>6</v>
      </c>
      <c r="B9" s="88"/>
      <c r="C9" s="88"/>
      <c r="D9" s="88"/>
      <c r="E9" s="88"/>
      <c r="F9" s="88"/>
      <c r="G9" s="88"/>
      <c r="H9" s="88"/>
      <c r="I9" s="88"/>
      <c r="J9" s="58"/>
      <c r="K9" s="15"/>
      <c r="M9" s="13"/>
      <c r="Q9" s="10"/>
      <c r="U9" s="10"/>
    </row>
    <row r="10" spans="1:24" ht="30.75" customHeight="1" x14ac:dyDescent="0.3">
      <c r="A10" s="12"/>
      <c r="B10" s="12" t="s">
        <v>103</v>
      </c>
      <c r="C10" s="20"/>
      <c r="D10" s="12" t="s">
        <v>104</v>
      </c>
      <c r="E10" s="12" t="s">
        <v>27</v>
      </c>
      <c r="F10" s="12"/>
      <c r="G10" s="12"/>
      <c r="H10" s="12" t="s">
        <v>105</v>
      </c>
      <c r="I10" s="12" t="s">
        <v>106</v>
      </c>
      <c r="J10" s="11"/>
      <c r="K10" s="15"/>
      <c r="Q10" s="17"/>
      <c r="U10" s="17"/>
    </row>
    <row r="11" spans="1:24" ht="47.25" customHeight="1" x14ac:dyDescent="0.3">
      <c r="A11" s="82" t="s">
        <v>107</v>
      </c>
      <c r="B11" s="84" t="s">
        <v>108</v>
      </c>
      <c r="C11" s="86"/>
      <c r="D11" s="18" t="s">
        <v>109</v>
      </c>
      <c r="E11" s="85" t="s">
        <v>110</v>
      </c>
      <c r="F11" s="85"/>
      <c r="G11" s="85"/>
      <c r="H11" s="1" t="s">
        <v>111</v>
      </c>
      <c r="I11" s="1"/>
      <c r="J11" s="37"/>
      <c r="K11" s="15"/>
    </row>
    <row r="12" spans="1:24" ht="27.75" customHeight="1" x14ac:dyDescent="0.3">
      <c r="A12" s="82"/>
      <c r="B12" s="84"/>
      <c r="C12" s="86"/>
      <c r="D12" s="23" t="s">
        <v>112</v>
      </c>
      <c r="E12" s="85" t="s">
        <v>113</v>
      </c>
      <c r="F12" s="85"/>
      <c r="G12" s="85"/>
      <c r="H12" s="1" t="s">
        <v>111</v>
      </c>
      <c r="I12" s="1"/>
      <c r="J12" s="37"/>
      <c r="K12" s="15"/>
      <c r="M12" s="10"/>
    </row>
    <row r="13" spans="1:24" ht="51" customHeight="1" x14ac:dyDescent="0.3">
      <c r="A13" s="82"/>
      <c r="B13" s="84"/>
      <c r="C13" s="86"/>
      <c r="D13" s="23" t="s">
        <v>114</v>
      </c>
      <c r="E13" s="85" t="s">
        <v>115</v>
      </c>
      <c r="F13" s="85"/>
      <c r="G13" s="85"/>
      <c r="H13" s="1" t="s">
        <v>111</v>
      </c>
      <c r="I13" s="1"/>
      <c r="J13" s="37"/>
      <c r="K13" s="15"/>
      <c r="M13" s="10"/>
    </row>
    <row r="14" spans="1:24" ht="39.75" customHeight="1" x14ac:dyDescent="0.3">
      <c r="A14" s="82"/>
      <c r="B14" s="84"/>
      <c r="C14" s="86"/>
      <c r="D14" s="23" t="s">
        <v>116</v>
      </c>
      <c r="E14" s="85" t="s">
        <v>117</v>
      </c>
      <c r="F14" s="85"/>
      <c r="G14" s="85"/>
      <c r="H14" s="1" t="s">
        <v>111</v>
      </c>
      <c r="I14" s="1"/>
      <c r="J14" s="37"/>
      <c r="K14" s="10"/>
      <c r="M14" s="10"/>
    </row>
    <row r="15" spans="1:24" ht="43.5" customHeight="1" x14ac:dyDescent="0.3">
      <c r="A15" s="82"/>
      <c r="B15" s="84"/>
      <c r="C15" s="86"/>
      <c r="D15" s="23" t="s">
        <v>118</v>
      </c>
      <c r="E15" s="85" t="s">
        <v>119</v>
      </c>
      <c r="F15" s="85"/>
      <c r="G15" s="85"/>
      <c r="H15" s="1" t="s">
        <v>111</v>
      </c>
      <c r="I15" s="1"/>
      <c r="J15" s="37"/>
      <c r="K15" s="10"/>
      <c r="M15" s="10"/>
    </row>
    <row r="16" spans="1:24" ht="55.5" customHeight="1" x14ac:dyDescent="0.3">
      <c r="A16" s="82"/>
      <c r="B16" s="84"/>
      <c r="C16" s="86"/>
      <c r="D16" s="23" t="s">
        <v>120</v>
      </c>
      <c r="E16" s="85"/>
      <c r="F16" s="85"/>
      <c r="G16" s="85"/>
      <c r="H16" s="1"/>
      <c r="I16" s="1"/>
      <c r="J16" s="37"/>
      <c r="K16" s="10"/>
      <c r="M16" s="10"/>
    </row>
    <row r="17" spans="1:1" x14ac:dyDescent="0.3">
      <c r="A17" s="15" t="s">
        <v>121</v>
      </c>
    </row>
  </sheetData>
  <sheetProtection formatCells="0"/>
  <mergeCells count="33">
    <mergeCell ref="W2:X2"/>
    <mergeCell ref="J4:J8"/>
    <mergeCell ref="D1:J1"/>
    <mergeCell ref="E12:G12"/>
    <mergeCell ref="E13:G13"/>
    <mergeCell ref="U2:V2"/>
    <mergeCell ref="K1:V1"/>
    <mergeCell ref="A9:I9"/>
    <mergeCell ref="E11:G11"/>
    <mergeCell ref="A1:C1"/>
    <mergeCell ref="I2:I3"/>
    <mergeCell ref="J2:J3"/>
    <mergeCell ref="Q2:R2"/>
    <mergeCell ref="S2:T2"/>
    <mergeCell ref="K2:L2"/>
    <mergeCell ref="M2:N2"/>
    <mergeCell ref="O2:P2"/>
    <mergeCell ref="H2:H3"/>
    <mergeCell ref="A4:A7"/>
    <mergeCell ref="B4:B7"/>
    <mergeCell ref="C4:C7"/>
    <mergeCell ref="C2:C3"/>
    <mergeCell ref="D2:D3"/>
    <mergeCell ref="E2:E3"/>
    <mergeCell ref="F2:F3"/>
    <mergeCell ref="G2:G3"/>
    <mergeCell ref="B2:B3"/>
    <mergeCell ref="A11:A16"/>
    <mergeCell ref="B11:B16"/>
    <mergeCell ref="C11:C16"/>
    <mergeCell ref="E15:G15"/>
    <mergeCell ref="E16:G16"/>
    <mergeCell ref="E14:G14"/>
  </mergeCells>
  <conditionalFormatting sqref="H11:H16">
    <cfRule type="containsText" dxfId="21" priority="1" operator="containsText" text="Not Started">
      <formula>NOT(ISERROR(SEARCH("Not Started",H11)))</formula>
    </cfRule>
    <cfRule type="containsText" dxfId="20" priority="2" operator="containsText" text="In Progress">
      <formula>NOT(ISERROR(SEARCH("In Progress",H11)))</formula>
    </cfRule>
    <cfRule type="containsText" dxfId="19" priority="3" operator="containsText" text="Complete">
      <formula>NOT(ISERROR(SEARCH("Complete",H11)))</formula>
    </cfRule>
  </conditionalFormatting>
  <dataValidations count="1">
    <dataValidation type="list" allowBlank="1" showInputMessage="1" showErrorMessage="1" sqref="H11:H16" xr:uid="{F9681C49-391B-4C25-B958-6BC2116CB758}">
      <formula1>"Not started, In Progress, Complete"</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X14"/>
  <sheetViews>
    <sheetView zoomScale="70" zoomScaleNormal="70" workbookViewId="0">
      <pane xSplit="8" ySplit="3" topLeftCell="S4" activePane="bottomRight" state="frozen"/>
      <selection pane="topRight" activeCell="I1" sqref="I1"/>
      <selection pane="bottomLeft" activeCell="A4" sqref="A4"/>
      <selection pane="bottomRight" activeCell="V6" sqref="V6"/>
    </sheetView>
  </sheetViews>
  <sheetFormatPr defaultColWidth="8.6640625" defaultRowHeight="14.4" x14ac:dyDescent="0.3"/>
  <cols>
    <col min="1" max="1" width="16.33203125" style="15" customWidth="1"/>
    <col min="2" max="2" width="10.664062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6640625" style="15" customWidth="1"/>
    <col min="12" max="12" width="55" style="15" customWidth="1"/>
    <col min="13" max="13" width="9.6640625" style="15" customWidth="1"/>
    <col min="14" max="14" width="55.6640625" style="15" customWidth="1"/>
    <col min="15" max="15" width="9.6640625" style="15" customWidth="1"/>
    <col min="16" max="16" width="55.44140625" style="15" customWidth="1"/>
    <col min="17" max="17" width="10" style="15" customWidth="1"/>
    <col min="18" max="18" width="55.33203125" style="15" customWidth="1"/>
    <col min="19" max="19" width="10.33203125" style="15" customWidth="1"/>
    <col min="20" max="20" width="56" style="15" customWidth="1"/>
    <col min="21" max="21" width="10.33203125" style="15" customWidth="1"/>
    <col min="22" max="22" width="55.44140625" style="15" customWidth="1"/>
    <col min="23" max="23" width="0" style="15" hidden="1" customWidth="1"/>
    <col min="24" max="24" width="50.44140625" style="15" hidden="1" customWidth="1"/>
    <col min="25" max="16384" width="8.6640625" style="15"/>
  </cols>
  <sheetData>
    <row r="1" spans="1:24" ht="30" customHeight="1" x14ac:dyDescent="0.3">
      <c r="A1" s="80" t="s">
        <v>58</v>
      </c>
      <c r="B1" s="80"/>
      <c r="C1" s="80"/>
      <c r="D1" s="81" t="s">
        <v>25</v>
      </c>
      <c r="E1" s="81"/>
      <c r="F1" s="81"/>
      <c r="G1" s="81"/>
      <c r="H1" s="81"/>
      <c r="I1" s="81"/>
      <c r="J1" s="81"/>
      <c r="K1" s="87" t="s">
        <v>59</v>
      </c>
      <c r="L1" s="87"/>
      <c r="M1" s="87"/>
      <c r="N1" s="87"/>
      <c r="O1" s="87"/>
      <c r="P1" s="87"/>
      <c r="Q1" s="87"/>
      <c r="R1" s="87"/>
      <c r="S1" s="87"/>
      <c r="T1" s="87"/>
      <c r="U1" s="87"/>
      <c r="V1" s="87"/>
    </row>
    <row r="2" spans="1:24" ht="15" customHeight="1" x14ac:dyDescent="0.3">
      <c r="A2" s="19" t="s">
        <v>60</v>
      </c>
      <c r="B2" s="82" t="s">
        <v>61</v>
      </c>
      <c r="C2" s="82" t="s">
        <v>27</v>
      </c>
      <c r="D2" s="82" t="s">
        <v>62</v>
      </c>
      <c r="E2" s="84" t="s">
        <v>29</v>
      </c>
      <c r="F2" s="84" t="s">
        <v>63</v>
      </c>
      <c r="G2" s="84" t="s">
        <v>64</v>
      </c>
      <c r="H2" s="84" t="s">
        <v>65</v>
      </c>
      <c r="I2" s="84" t="s">
        <v>33</v>
      </c>
      <c r="J2" s="84" t="s">
        <v>66</v>
      </c>
      <c r="K2" s="82" t="s">
        <v>67</v>
      </c>
      <c r="L2" s="82"/>
      <c r="M2" s="84" t="s">
        <v>68</v>
      </c>
      <c r="N2" s="84"/>
      <c r="O2" s="82" t="s">
        <v>69</v>
      </c>
      <c r="P2" s="82"/>
      <c r="Q2" s="84" t="s">
        <v>70</v>
      </c>
      <c r="R2" s="84"/>
      <c r="S2" s="82" t="s">
        <v>71</v>
      </c>
      <c r="T2" s="82"/>
      <c r="U2" s="84" t="s">
        <v>72</v>
      </c>
      <c r="V2" s="84"/>
      <c r="W2" s="82" t="s">
        <v>73</v>
      </c>
      <c r="X2" s="82"/>
    </row>
    <row r="3" spans="1:24" x14ac:dyDescent="0.3">
      <c r="A3" s="19">
        <f>COUNTIF(D4:D7,"&lt;&gt;")</f>
        <v>3</v>
      </c>
      <c r="B3" s="82"/>
      <c r="C3" s="82"/>
      <c r="D3" s="82"/>
      <c r="E3" s="84"/>
      <c r="F3" s="84"/>
      <c r="G3" s="84"/>
      <c r="H3" s="84"/>
      <c r="I3" s="84"/>
      <c r="J3" s="84"/>
      <c r="K3" s="12" t="s">
        <v>74</v>
      </c>
      <c r="L3" s="12" t="s">
        <v>27</v>
      </c>
      <c r="M3" s="9" t="s">
        <v>74</v>
      </c>
      <c r="N3" s="9" t="s">
        <v>27</v>
      </c>
      <c r="O3" s="12" t="s">
        <v>74</v>
      </c>
      <c r="P3" s="12" t="s">
        <v>27</v>
      </c>
      <c r="Q3" s="9" t="s">
        <v>74</v>
      </c>
      <c r="R3" s="9" t="s">
        <v>27</v>
      </c>
      <c r="S3" s="12" t="s">
        <v>74</v>
      </c>
      <c r="T3" s="12" t="s">
        <v>27</v>
      </c>
      <c r="U3" s="9" t="s">
        <v>74</v>
      </c>
      <c r="V3" s="9" t="s">
        <v>27</v>
      </c>
      <c r="W3" s="12" t="s">
        <v>74</v>
      </c>
      <c r="X3" s="12" t="s">
        <v>27</v>
      </c>
    </row>
    <row r="4" spans="1:24" s="16" customFormat="1" ht="168.6" customHeight="1" x14ac:dyDescent="0.3">
      <c r="A4" s="82" t="s">
        <v>122</v>
      </c>
      <c r="B4" s="84" t="s">
        <v>123</v>
      </c>
      <c r="C4" s="86" t="s">
        <v>124</v>
      </c>
      <c r="D4" s="23" t="s">
        <v>125</v>
      </c>
      <c r="E4" s="1" t="s">
        <v>126</v>
      </c>
      <c r="F4" s="7"/>
      <c r="G4" s="28" t="s">
        <v>127</v>
      </c>
      <c r="H4" s="7" t="s">
        <v>128</v>
      </c>
      <c r="I4" s="25" t="s">
        <v>129</v>
      </c>
      <c r="J4" s="79" t="s">
        <v>130</v>
      </c>
      <c r="K4" s="28"/>
      <c r="L4" s="25"/>
      <c r="M4" s="28">
        <v>1</v>
      </c>
      <c r="N4" s="25" t="s">
        <v>131</v>
      </c>
      <c r="O4" s="28"/>
      <c r="P4" s="25"/>
      <c r="Q4" s="28">
        <v>0</v>
      </c>
      <c r="R4" s="25" t="s">
        <v>132</v>
      </c>
      <c r="S4" s="28"/>
      <c r="T4" s="25"/>
      <c r="U4" s="28">
        <v>1</v>
      </c>
      <c r="V4" s="25" t="s">
        <v>133</v>
      </c>
    </row>
    <row r="5" spans="1:24" s="16" customFormat="1" ht="72" x14ac:dyDescent="0.3">
      <c r="A5" s="82"/>
      <c r="B5" s="84"/>
      <c r="C5" s="86"/>
      <c r="D5" s="23" t="s">
        <v>134</v>
      </c>
      <c r="E5" s="27" t="s">
        <v>135</v>
      </c>
      <c r="F5" s="7"/>
      <c r="G5" s="28" t="s">
        <v>136</v>
      </c>
      <c r="H5" s="7" t="s">
        <v>137</v>
      </c>
      <c r="I5" s="25" t="s">
        <v>138</v>
      </c>
      <c r="J5" s="89"/>
      <c r="K5" s="28"/>
      <c r="L5" s="25"/>
      <c r="M5" s="28"/>
      <c r="N5" s="25"/>
      <c r="O5" s="28"/>
      <c r="P5" s="25"/>
      <c r="Q5" s="28">
        <v>3</v>
      </c>
      <c r="R5" s="25" t="s">
        <v>139</v>
      </c>
      <c r="S5" s="28"/>
      <c r="T5" s="25"/>
      <c r="U5" s="28">
        <v>2</v>
      </c>
      <c r="V5" s="25" t="s">
        <v>364</v>
      </c>
      <c r="W5" s="16">
        <f>U5</f>
        <v>2</v>
      </c>
      <c r="X5" s="59" t="s">
        <v>140</v>
      </c>
    </row>
    <row r="6" spans="1:24" s="16" customFormat="1" ht="57.6" x14ac:dyDescent="0.3">
      <c r="A6" s="82"/>
      <c r="B6" s="84"/>
      <c r="C6" s="86"/>
      <c r="D6" s="23" t="s">
        <v>141</v>
      </c>
      <c r="E6" s="27" t="s">
        <v>142</v>
      </c>
      <c r="F6" s="7"/>
      <c r="G6" s="28" t="s">
        <v>143</v>
      </c>
      <c r="H6" s="7" t="s">
        <v>45</v>
      </c>
      <c r="I6" s="26" t="s">
        <v>144</v>
      </c>
      <c r="J6" s="89"/>
      <c r="K6" s="28"/>
      <c r="L6" s="25"/>
      <c r="M6" s="28">
        <v>1</v>
      </c>
      <c r="N6" s="25" t="s">
        <v>145</v>
      </c>
      <c r="O6" s="28"/>
      <c r="P6" s="25"/>
      <c r="Q6" s="28">
        <v>0</v>
      </c>
      <c r="R6" s="25" t="s">
        <v>146</v>
      </c>
      <c r="S6" s="28"/>
      <c r="T6" s="25"/>
      <c r="U6" s="28">
        <v>0</v>
      </c>
      <c r="V6" s="25" t="s">
        <v>147</v>
      </c>
      <c r="W6" s="16">
        <v>1</v>
      </c>
      <c r="X6" s="59" t="str">
        <f>V6</f>
        <v>Socio-economic report completed by University of Plymouth (19 fishermen interviewed) - does not make a strong enough case for the need for a low-impact fisheries model in Sussex</v>
      </c>
    </row>
    <row r="7" spans="1:24" ht="30.75" customHeight="1" x14ac:dyDescent="0.3">
      <c r="A7" s="88" t="s">
        <v>6</v>
      </c>
      <c r="B7" s="88"/>
      <c r="C7" s="88"/>
      <c r="D7" s="88"/>
      <c r="E7" s="88"/>
      <c r="F7" s="88"/>
      <c r="G7" s="88"/>
      <c r="H7" s="88"/>
      <c r="I7" s="88"/>
      <c r="J7" s="39"/>
      <c r="K7" s="10"/>
      <c r="L7" s="16"/>
      <c r="M7" s="16"/>
      <c r="N7" s="16"/>
      <c r="O7" s="16"/>
      <c r="P7" s="16"/>
      <c r="Q7" s="16"/>
      <c r="R7" s="16"/>
      <c r="S7" s="16"/>
      <c r="T7" s="16"/>
      <c r="U7" s="16"/>
      <c r="V7" s="16"/>
    </row>
    <row r="8" spans="1:24" ht="30.75" customHeight="1" x14ac:dyDescent="0.3">
      <c r="A8" s="12"/>
      <c r="B8" s="12" t="s">
        <v>103</v>
      </c>
      <c r="C8" s="20"/>
      <c r="D8" s="12" t="s">
        <v>104</v>
      </c>
      <c r="E8" s="12" t="s">
        <v>27</v>
      </c>
      <c r="F8" s="12"/>
      <c r="G8" s="12"/>
      <c r="H8" s="12" t="s">
        <v>105</v>
      </c>
      <c r="I8" s="12" t="s">
        <v>106</v>
      </c>
      <c r="J8" s="34"/>
      <c r="K8" s="34"/>
    </row>
    <row r="9" spans="1:24" ht="36" customHeight="1" x14ac:dyDescent="0.3">
      <c r="A9" s="82" t="s">
        <v>148</v>
      </c>
      <c r="B9" s="84" t="s">
        <v>149</v>
      </c>
      <c r="C9" s="86"/>
      <c r="D9" s="18" t="s">
        <v>150</v>
      </c>
      <c r="E9" s="85" t="s">
        <v>151</v>
      </c>
      <c r="F9" s="85"/>
      <c r="G9" s="85"/>
      <c r="H9" s="1" t="s">
        <v>111</v>
      </c>
      <c r="I9" s="1"/>
      <c r="J9" s="35"/>
      <c r="K9" s="35"/>
    </row>
    <row r="10" spans="1:24" ht="59.25" customHeight="1" x14ac:dyDescent="0.3">
      <c r="A10" s="82"/>
      <c r="B10" s="84"/>
      <c r="C10" s="86"/>
      <c r="D10" s="23" t="s">
        <v>152</v>
      </c>
      <c r="E10" s="85" t="s">
        <v>153</v>
      </c>
      <c r="F10" s="85"/>
      <c r="G10" s="85"/>
      <c r="H10" s="1" t="s">
        <v>111</v>
      </c>
      <c r="I10" s="1"/>
      <c r="J10" s="35"/>
      <c r="K10" s="35"/>
    </row>
    <row r="11" spans="1:24" ht="98.25" customHeight="1" x14ac:dyDescent="0.3">
      <c r="A11" s="82"/>
      <c r="B11" s="84"/>
      <c r="C11" s="38"/>
      <c r="D11" s="23" t="s">
        <v>154</v>
      </c>
      <c r="E11" s="85" t="s">
        <v>155</v>
      </c>
      <c r="F11" s="85"/>
      <c r="G11" s="85"/>
      <c r="H11" s="1" t="s">
        <v>111</v>
      </c>
      <c r="I11" s="1"/>
    </row>
    <row r="12" spans="1:24" ht="65.25" customHeight="1" x14ac:dyDescent="0.3">
      <c r="A12" s="82"/>
      <c r="B12" s="84"/>
      <c r="C12" s="23"/>
      <c r="D12" s="23" t="s">
        <v>156</v>
      </c>
      <c r="E12" s="85" t="s">
        <v>157</v>
      </c>
      <c r="F12" s="85"/>
      <c r="G12" s="85"/>
      <c r="H12" s="1"/>
      <c r="I12" s="1"/>
    </row>
    <row r="13" spans="1:24" x14ac:dyDescent="0.3">
      <c r="F13" s="35"/>
      <c r="G13" s="35"/>
      <c r="H13" s="35"/>
      <c r="I13" s="35"/>
    </row>
    <row r="14" spans="1:24" x14ac:dyDescent="0.3">
      <c r="F14" s="35"/>
      <c r="G14" s="35"/>
      <c r="H14" s="35"/>
      <c r="I14" s="35"/>
    </row>
  </sheetData>
  <mergeCells count="31">
    <mergeCell ref="W2:X2"/>
    <mergeCell ref="S2:T2"/>
    <mergeCell ref="U2:V2"/>
    <mergeCell ref="C4:C6"/>
    <mergeCell ref="A4:A6"/>
    <mergeCell ref="J4:J6"/>
    <mergeCell ref="B4:B6"/>
    <mergeCell ref="Q2:R2"/>
    <mergeCell ref="C9:C10"/>
    <mergeCell ref="E9:G9"/>
    <mergeCell ref="E10:G10"/>
    <mergeCell ref="A9:A12"/>
    <mergeCell ref="E11:G11"/>
    <mergeCell ref="E12:G12"/>
    <mergeCell ref="B9:B12"/>
    <mergeCell ref="A7:I7"/>
    <mergeCell ref="A1:C1"/>
    <mergeCell ref="K1:V1"/>
    <mergeCell ref="B2:B3"/>
    <mergeCell ref="C2:C3"/>
    <mergeCell ref="D2:D3"/>
    <mergeCell ref="E2:E3"/>
    <mergeCell ref="F2:F3"/>
    <mergeCell ref="G2:G3"/>
    <mergeCell ref="H2:H3"/>
    <mergeCell ref="I2:I3"/>
    <mergeCell ref="J2:J3"/>
    <mergeCell ref="K2:L2"/>
    <mergeCell ref="M2:N2"/>
    <mergeCell ref="D1:J1"/>
    <mergeCell ref="O2:P2"/>
  </mergeCells>
  <conditionalFormatting sqref="H9:H12">
    <cfRule type="containsText" dxfId="18" priority="1" operator="containsText" text="Not Started">
      <formula>NOT(ISERROR(SEARCH("Not Started",H9)))</formula>
    </cfRule>
    <cfRule type="containsText" dxfId="17" priority="2" operator="containsText" text="In Progress">
      <formula>NOT(ISERROR(SEARCH("In Progress",H9)))</formula>
    </cfRule>
    <cfRule type="containsText" dxfId="16" priority="3" operator="containsText" text="Complete">
      <formula>NOT(ISERROR(SEARCH("Complete",H9)))</formula>
    </cfRule>
  </conditionalFormatting>
  <dataValidations count="1">
    <dataValidation type="list" allowBlank="1" showInputMessage="1" showErrorMessage="1" sqref="H9:H12" xr:uid="{57672F3F-8675-4E0E-94CA-9ACD66F34E0C}">
      <formula1>"Not started, In Progress, Complete"</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X22"/>
  <sheetViews>
    <sheetView zoomScale="70" zoomScaleNormal="70" workbookViewId="0">
      <pane xSplit="8" ySplit="3" topLeftCell="S4" activePane="bottomRight" state="frozen"/>
      <selection pane="topRight" activeCell="I1" sqref="I1"/>
      <selection pane="bottomLeft" activeCell="A4" sqref="A4"/>
      <selection pane="bottomRight" activeCell="V4" sqref="V4"/>
    </sheetView>
  </sheetViews>
  <sheetFormatPr defaultColWidth="8.6640625" defaultRowHeight="14.4" x14ac:dyDescent="0.3"/>
  <cols>
    <col min="1" max="1" width="16.33203125" style="15" customWidth="1"/>
    <col min="2" max="2" width="10.664062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6640625" style="15" customWidth="1"/>
    <col min="12" max="12" width="55" style="15" customWidth="1"/>
    <col min="13" max="13" width="9.6640625" style="15" customWidth="1"/>
    <col min="14" max="14" width="55.6640625" style="15" customWidth="1"/>
    <col min="15" max="15" width="9.6640625" style="15" customWidth="1"/>
    <col min="16" max="16" width="55.44140625" style="15" customWidth="1"/>
    <col min="17" max="17" width="10" style="15" customWidth="1"/>
    <col min="18" max="18" width="55.33203125" style="15" customWidth="1"/>
    <col min="19" max="19" width="10.33203125" style="15" customWidth="1"/>
    <col min="20" max="20" width="56" style="15" customWidth="1"/>
    <col min="21" max="21" width="10.33203125" style="15" customWidth="1"/>
    <col min="22" max="22" width="55.44140625" style="15" customWidth="1"/>
    <col min="23" max="23" width="10.6640625" style="15" hidden="1" customWidth="1"/>
    <col min="24" max="24" width="25.6640625" style="15" hidden="1" customWidth="1"/>
    <col min="25" max="16384" width="8.6640625" style="15"/>
  </cols>
  <sheetData>
    <row r="1" spans="1:24" ht="30" customHeight="1" x14ac:dyDescent="0.3">
      <c r="A1" s="80" t="s">
        <v>58</v>
      </c>
      <c r="B1" s="80"/>
      <c r="C1" s="80"/>
      <c r="D1" s="81" t="s">
        <v>25</v>
      </c>
      <c r="E1" s="81"/>
      <c r="F1" s="81"/>
      <c r="G1" s="81"/>
      <c r="H1" s="81"/>
      <c r="I1" s="81"/>
      <c r="J1" s="81"/>
      <c r="K1" s="87" t="s">
        <v>59</v>
      </c>
      <c r="L1" s="87"/>
      <c r="M1" s="87"/>
      <c r="N1" s="87"/>
      <c r="O1" s="87"/>
      <c r="P1" s="87"/>
      <c r="Q1" s="87"/>
      <c r="R1" s="87"/>
      <c r="S1" s="87"/>
      <c r="T1" s="87"/>
      <c r="U1" s="87"/>
      <c r="V1" s="87"/>
    </row>
    <row r="2" spans="1:24" ht="15" customHeight="1" x14ac:dyDescent="0.3">
      <c r="A2" s="19" t="s">
        <v>60</v>
      </c>
      <c r="B2" s="82" t="s">
        <v>61</v>
      </c>
      <c r="C2" s="82" t="s">
        <v>27</v>
      </c>
      <c r="D2" s="82" t="s">
        <v>62</v>
      </c>
      <c r="E2" s="84" t="s">
        <v>29</v>
      </c>
      <c r="F2" s="84" t="s">
        <v>63</v>
      </c>
      <c r="G2" s="84" t="s">
        <v>64</v>
      </c>
      <c r="H2" s="84" t="s">
        <v>65</v>
      </c>
      <c r="I2" s="84" t="s">
        <v>33</v>
      </c>
      <c r="J2" s="84" t="s">
        <v>66</v>
      </c>
      <c r="K2" s="82" t="s">
        <v>67</v>
      </c>
      <c r="L2" s="82"/>
      <c r="M2" s="84" t="s">
        <v>68</v>
      </c>
      <c r="N2" s="84"/>
      <c r="O2" s="82" t="s">
        <v>69</v>
      </c>
      <c r="P2" s="82"/>
      <c r="Q2" s="84" t="s">
        <v>70</v>
      </c>
      <c r="R2" s="84"/>
      <c r="S2" s="82" t="s">
        <v>71</v>
      </c>
      <c r="T2" s="82"/>
      <c r="U2" s="84" t="s">
        <v>72</v>
      </c>
      <c r="V2" s="84"/>
      <c r="W2" s="82" t="s">
        <v>73</v>
      </c>
      <c r="X2" s="82"/>
    </row>
    <row r="3" spans="1:24" x14ac:dyDescent="0.3">
      <c r="A3" s="19">
        <f>COUNTIF(D4:D5,"&lt;&gt;")</f>
        <v>1</v>
      </c>
      <c r="B3" s="82"/>
      <c r="C3" s="82"/>
      <c r="D3" s="82"/>
      <c r="E3" s="84"/>
      <c r="F3" s="84"/>
      <c r="G3" s="84"/>
      <c r="H3" s="84"/>
      <c r="I3" s="84"/>
      <c r="J3" s="84"/>
      <c r="K3" s="12" t="s">
        <v>74</v>
      </c>
      <c r="L3" s="12" t="s">
        <v>27</v>
      </c>
      <c r="M3" s="9" t="s">
        <v>74</v>
      </c>
      <c r="N3" s="9" t="s">
        <v>27</v>
      </c>
      <c r="O3" s="12" t="s">
        <v>74</v>
      </c>
      <c r="P3" s="12" t="s">
        <v>27</v>
      </c>
      <c r="Q3" s="9" t="s">
        <v>74</v>
      </c>
      <c r="R3" s="9" t="s">
        <v>27</v>
      </c>
      <c r="S3" s="12" t="s">
        <v>74</v>
      </c>
      <c r="T3" s="12" t="s">
        <v>27</v>
      </c>
      <c r="U3" s="9" t="s">
        <v>74</v>
      </c>
      <c r="V3" s="9" t="s">
        <v>27</v>
      </c>
      <c r="W3" s="12" t="s">
        <v>74</v>
      </c>
      <c r="X3" s="12" t="s">
        <v>27</v>
      </c>
    </row>
    <row r="4" spans="1:24" s="16" customFormat="1" ht="60" customHeight="1" x14ac:dyDescent="0.3">
      <c r="A4" s="12" t="s">
        <v>158</v>
      </c>
      <c r="B4" s="9" t="s">
        <v>159</v>
      </c>
      <c r="C4" s="74" t="s">
        <v>160</v>
      </c>
      <c r="D4" s="23" t="s">
        <v>161</v>
      </c>
      <c r="E4" s="75" t="s">
        <v>162</v>
      </c>
      <c r="F4" s="7"/>
      <c r="G4" s="28" t="s">
        <v>163</v>
      </c>
      <c r="H4" s="2" t="s">
        <v>164</v>
      </c>
      <c r="I4" s="66"/>
      <c r="J4" s="66"/>
      <c r="K4" s="28"/>
      <c r="L4" s="25"/>
      <c r="M4" s="28"/>
      <c r="N4" s="25"/>
      <c r="O4" s="28"/>
      <c r="P4" s="25"/>
      <c r="Q4" s="28">
        <v>8</v>
      </c>
      <c r="R4" s="25" t="s">
        <v>165</v>
      </c>
      <c r="S4" s="28">
        <v>0</v>
      </c>
      <c r="T4" s="25" t="s">
        <v>166</v>
      </c>
      <c r="U4" s="28">
        <v>0</v>
      </c>
      <c r="V4" s="25" t="s">
        <v>167</v>
      </c>
    </row>
    <row r="5" spans="1:24" ht="30.75" customHeight="1" x14ac:dyDescent="0.3">
      <c r="A5" s="88" t="s">
        <v>6</v>
      </c>
      <c r="B5" s="88"/>
      <c r="C5" s="88"/>
      <c r="D5" s="88"/>
      <c r="E5" s="88"/>
      <c r="F5" s="88"/>
      <c r="G5" s="88"/>
      <c r="H5" s="88"/>
      <c r="I5" s="88"/>
      <c r="K5" s="16"/>
      <c r="L5" s="16"/>
      <c r="M5" s="16"/>
      <c r="N5" s="16"/>
      <c r="O5" s="16"/>
      <c r="P5" s="16"/>
      <c r="Q5" s="16"/>
      <c r="R5" s="16"/>
      <c r="S5" s="16"/>
      <c r="T5" s="16"/>
      <c r="U5" s="16"/>
      <c r="V5" s="16"/>
    </row>
    <row r="6" spans="1:24" ht="30.75" customHeight="1" x14ac:dyDescent="0.3">
      <c r="A6" s="12"/>
      <c r="B6" s="9" t="s">
        <v>103</v>
      </c>
      <c r="C6" s="23"/>
      <c r="D6" s="9" t="s">
        <v>104</v>
      </c>
      <c r="E6" s="12" t="s">
        <v>27</v>
      </c>
      <c r="F6" s="12"/>
      <c r="G6" s="12"/>
      <c r="H6" s="12" t="s">
        <v>105</v>
      </c>
      <c r="I6" s="12" t="s">
        <v>106</v>
      </c>
    </row>
    <row r="7" spans="1:24" ht="96.75" customHeight="1" x14ac:dyDescent="0.3">
      <c r="A7" s="82" t="s">
        <v>168</v>
      </c>
      <c r="B7" s="84" t="s">
        <v>169</v>
      </c>
      <c r="C7" s="84"/>
      <c r="D7" s="18" t="s">
        <v>170</v>
      </c>
      <c r="E7" s="85" t="s">
        <v>171</v>
      </c>
      <c r="F7" s="85"/>
      <c r="G7" s="85"/>
      <c r="H7" s="1" t="s">
        <v>111</v>
      </c>
      <c r="I7" s="1"/>
    </row>
    <row r="8" spans="1:24" ht="30.75" customHeight="1" x14ac:dyDescent="0.3">
      <c r="A8" s="82"/>
      <c r="B8" s="84"/>
      <c r="C8" s="84"/>
      <c r="D8" s="23" t="s">
        <v>172</v>
      </c>
      <c r="E8" s="85" t="s">
        <v>173</v>
      </c>
      <c r="F8" s="85"/>
      <c r="G8" s="85"/>
      <c r="H8" s="1" t="s">
        <v>111</v>
      </c>
      <c r="I8" s="1"/>
    </row>
    <row r="9" spans="1:24" x14ac:dyDescent="0.3">
      <c r="A9" s="82"/>
      <c r="B9" s="84"/>
      <c r="C9" s="84"/>
      <c r="D9" s="23" t="s">
        <v>174</v>
      </c>
      <c r="E9" s="85"/>
      <c r="F9" s="85"/>
      <c r="G9" s="85"/>
      <c r="H9" s="1"/>
      <c r="I9"/>
    </row>
    <row r="10" spans="1:24" x14ac:dyDescent="0.3">
      <c r="A10" s="82"/>
      <c r="B10" s="84"/>
      <c r="C10" s="84"/>
      <c r="D10" s="23" t="s">
        <v>175</v>
      </c>
      <c r="E10" s="85"/>
      <c r="F10" s="85"/>
      <c r="G10" s="85"/>
      <c r="H10" s="1"/>
      <c r="I10"/>
    </row>
    <row r="11" spans="1:24" ht="14.7" customHeight="1" x14ac:dyDescent="0.3">
      <c r="A11" s="82"/>
      <c r="B11" s="84"/>
      <c r="C11" s="84"/>
      <c r="D11" s="23" t="s">
        <v>176</v>
      </c>
      <c r="E11" s="85"/>
      <c r="F11" s="85"/>
      <c r="G11" s="85"/>
      <c r="H11" s="1"/>
      <c r="I11"/>
    </row>
    <row r="12" spans="1:24" ht="14.7" customHeight="1" x14ac:dyDescent="0.3">
      <c r="A12" s="82"/>
      <c r="B12" s="84"/>
      <c r="C12" s="84"/>
      <c r="D12" s="23" t="s">
        <v>177</v>
      </c>
      <c r="E12" s="85"/>
      <c r="F12" s="85"/>
      <c r="G12" s="85"/>
      <c r="H12" s="1"/>
      <c r="I12"/>
    </row>
    <row r="13" spans="1:24" x14ac:dyDescent="0.3">
      <c r="A13" s="13"/>
    </row>
    <row r="14" spans="1:24" x14ac:dyDescent="0.3">
      <c r="A14" s="13"/>
    </row>
    <row r="15" spans="1:24" x14ac:dyDescent="0.3">
      <c r="A15" s="37"/>
    </row>
    <row r="16" spans="1:24" x14ac:dyDescent="0.3">
      <c r="A16" s="13"/>
    </row>
    <row r="21" spans="5:17" x14ac:dyDescent="0.3">
      <c r="E21" s="40"/>
      <c r="F21" s="16"/>
      <c r="G21" s="16"/>
      <c r="H21" s="16"/>
    </row>
    <row r="22" spans="5:17" x14ac:dyDescent="0.3">
      <c r="I22" s="16"/>
      <c r="J22" s="16"/>
      <c r="K22" s="40"/>
      <c r="L22" s="40"/>
      <c r="M22" s="40"/>
      <c r="N22" s="40"/>
      <c r="O22" s="40"/>
      <c r="P22" s="40"/>
      <c r="Q22" s="40"/>
    </row>
  </sheetData>
  <mergeCells count="29">
    <mergeCell ref="W2:X2"/>
    <mergeCell ref="D1:J1"/>
    <mergeCell ref="A5:I5"/>
    <mergeCell ref="E7:G7"/>
    <mergeCell ref="C7:C12"/>
    <mergeCell ref="B7:B12"/>
    <mergeCell ref="S2:T2"/>
    <mergeCell ref="U2:V2"/>
    <mergeCell ref="K2:L2"/>
    <mergeCell ref="A1:C1"/>
    <mergeCell ref="K1:V1"/>
    <mergeCell ref="B2:B3"/>
    <mergeCell ref="C2:C3"/>
    <mergeCell ref="D2:D3"/>
    <mergeCell ref="E2:E3"/>
    <mergeCell ref="F2:F3"/>
    <mergeCell ref="O2:P2"/>
    <mergeCell ref="Q2:R2"/>
    <mergeCell ref="A7:A12"/>
    <mergeCell ref="E9:G9"/>
    <mergeCell ref="E10:G10"/>
    <mergeCell ref="E11:G11"/>
    <mergeCell ref="E12:G12"/>
    <mergeCell ref="E8:G8"/>
    <mergeCell ref="G2:G3"/>
    <mergeCell ref="H2:H3"/>
    <mergeCell ref="I2:I3"/>
    <mergeCell ref="J2:J3"/>
    <mergeCell ref="M2:N2"/>
  </mergeCells>
  <conditionalFormatting sqref="H7:H12">
    <cfRule type="containsText" dxfId="15" priority="4" operator="containsText" text="Not Started">
      <formula>NOT(ISERROR(SEARCH("Not Started",H7)))</formula>
    </cfRule>
    <cfRule type="containsText" dxfId="14" priority="5" operator="containsText" text="In Progress">
      <formula>NOT(ISERROR(SEARCH("In Progress",H7)))</formula>
    </cfRule>
    <cfRule type="containsText" dxfId="13" priority="6" operator="containsText" text="Complete">
      <formula>NOT(ISERROR(SEARCH("Complete",H7)))</formula>
    </cfRule>
  </conditionalFormatting>
  <dataValidations count="1">
    <dataValidation type="list" allowBlank="1" showInputMessage="1" showErrorMessage="1" sqref="H7:H12" xr:uid="{25DB8889-E1CA-4885-8C9F-FC61F6290F68}">
      <formula1>"Not started, In Progress, Complete"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X12"/>
  <sheetViews>
    <sheetView zoomScale="70" zoomScaleNormal="70" workbookViewId="0">
      <pane xSplit="8" ySplit="3" topLeftCell="T4" activePane="bottomRight" state="frozen"/>
      <selection pane="topRight" activeCell="I1" sqref="I1"/>
      <selection pane="bottomLeft" activeCell="A4" sqref="A4"/>
      <selection pane="bottomRight" activeCell="V4" sqref="V4"/>
    </sheetView>
  </sheetViews>
  <sheetFormatPr defaultColWidth="8.6640625" defaultRowHeight="14.4" x14ac:dyDescent="0.3"/>
  <cols>
    <col min="1" max="1" width="16.33203125" style="15" customWidth="1"/>
    <col min="2" max="2" width="10.664062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6640625" style="15" customWidth="1"/>
    <col min="12" max="12" width="55" style="15" customWidth="1"/>
    <col min="13" max="13" width="9.6640625" style="15" customWidth="1"/>
    <col min="14" max="14" width="55.6640625" style="15" customWidth="1"/>
    <col min="15" max="15" width="9.6640625" style="15" customWidth="1"/>
    <col min="16" max="16" width="55.44140625" style="15" customWidth="1"/>
    <col min="17" max="17" width="10" style="15" customWidth="1"/>
    <col min="18" max="18" width="55.33203125" style="15" customWidth="1"/>
    <col min="19" max="19" width="10.33203125" style="15" customWidth="1"/>
    <col min="20" max="20" width="56" style="15" customWidth="1"/>
    <col min="21" max="21" width="10.33203125" style="15" customWidth="1"/>
    <col min="22" max="22" width="55.44140625" style="15" customWidth="1"/>
    <col min="23" max="23" width="0" style="15" hidden="1" customWidth="1"/>
    <col min="24" max="24" width="58.6640625" style="15" hidden="1" customWidth="1"/>
    <col min="25" max="16384" width="8.6640625" style="15"/>
  </cols>
  <sheetData>
    <row r="1" spans="1:24" ht="30" customHeight="1" x14ac:dyDescent="0.3">
      <c r="A1" s="80" t="s">
        <v>58</v>
      </c>
      <c r="B1" s="80"/>
      <c r="C1" s="80"/>
      <c r="D1" s="81" t="s">
        <v>25</v>
      </c>
      <c r="E1" s="81"/>
      <c r="F1" s="81"/>
      <c r="G1" s="81"/>
      <c r="H1" s="81"/>
      <c r="I1" s="81"/>
      <c r="J1" s="81"/>
      <c r="K1" s="87" t="s">
        <v>59</v>
      </c>
      <c r="L1" s="87"/>
      <c r="M1" s="87"/>
      <c r="N1" s="87"/>
      <c r="O1" s="87"/>
      <c r="P1" s="87"/>
      <c r="Q1" s="87"/>
      <c r="R1" s="87"/>
      <c r="S1" s="87"/>
      <c r="T1" s="87"/>
      <c r="U1" s="87"/>
      <c r="V1" s="87"/>
    </row>
    <row r="2" spans="1:24" ht="15" customHeight="1" x14ac:dyDescent="0.3">
      <c r="A2" s="19" t="s">
        <v>60</v>
      </c>
      <c r="B2" s="82" t="s">
        <v>61</v>
      </c>
      <c r="C2" s="82" t="s">
        <v>27</v>
      </c>
      <c r="D2" s="82" t="s">
        <v>62</v>
      </c>
      <c r="E2" s="84" t="s">
        <v>29</v>
      </c>
      <c r="F2" s="84" t="s">
        <v>63</v>
      </c>
      <c r="G2" s="84" t="s">
        <v>64</v>
      </c>
      <c r="H2" s="84" t="s">
        <v>65</v>
      </c>
      <c r="I2" s="84" t="s">
        <v>33</v>
      </c>
      <c r="J2" s="84" t="s">
        <v>66</v>
      </c>
      <c r="K2" s="82" t="s">
        <v>67</v>
      </c>
      <c r="L2" s="82"/>
      <c r="M2" s="84" t="s">
        <v>68</v>
      </c>
      <c r="N2" s="84"/>
      <c r="O2" s="82" t="s">
        <v>69</v>
      </c>
      <c r="P2" s="82"/>
      <c r="Q2" s="84" t="s">
        <v>70</v>
      </c>
      <c r="R2" s="84"/>
      <c r="S2" s="82" t="s">
        <v>71</v>
      </c>
      <c r="T2" s="82"/>
      <c r="U2" s="84" t="s">
        <v>72</v>
      </c>
      <c r="V2" s="84"/>
      <c r="W2" s="82" t="s">
        <v>73</v>
      </c>
      <c r="X2" s="82"/>
    </row>
    <row r="3" spans="1:24" x14ac:dyDescent="0.3">
      <c r="A3" s="19">
        <f>COUNTIF(D4:D7,"&lt;&gt;")</f>
        <v>3</v>
      </c>
      <c r="B3" s="82"/>
      <c r="C3" s="82"/>
      <c r="D3" s="82"/>
      <c r="E3" s="84"/>
      <c r="F3" s="84"/>
      <c r="G3" s="84"/>
      <c r="H3" s="84"/>
      <c r="I3" s="84"/>
      <c r="J3" s="84"/>
      <c r="K3" s="12" t="s">
        <v>74</v>
      </c>
      <c r="L3" s="12" t="s">
        <v>27</v>
      </c>
      <c r="M3" s="9" t="s">
        <v>74</v>
      </c>
      <c r="N3" s="9" t="s">
        <v>27</v>
      </c>
      <c r="O3" s="12" t="s">
        <v>74</v>
      </c>
      <c r="P3" s="12" t="s">
        <v>27</v>
      </c>
      <c r="Q3" s="9" t="s">
        <v>74</v>
      </c>
      <c r="R3" s="9" t="s">
        <v>27</v>
      </c>
      <c r="S3" s="12" t="s">
        <v>74</v>
      </c>
      <c r="T3" s="12" t="s">
        <v>27</v>
      </c>
      <c r="U3" s="9" t="s">
        <v>74</v>
      </c>
      <c r="V3" s="9" t="s">
        <v>27</v>
      </c>
      <c r="W3" s="12" t="s">
        <v>74</v>
      </c>
      <c r="X3" s="12" t="s">
        <v>27</v>
      </c>
    </row>
    <row r="4" spans="1:24" s="16" customFormat="1" ht="90" customHeight="1" x14ac:dyDescent="0.3">
      <c r="A4" s="82" t="s">
        <v>178</v>
      </c>
      <c r="B4" s="84" t="s">
        <v>179</v>
      </c>
      <c r="C4" s="92" t="s">
        <v>180</v>
      </c>
      <c r="D4" s="23" t="s">
        <v>181</v>
      </c>
      <c r="E4" s="76" t="s">
        <v>182</v>
      </c>
      <c r="F4" s="28"/>
      <c r="G4" s="28" t="s">
        <v>183</v>
      </c>
      <c r="H4" s="28" t="s">
        <v>184</v>
      </c>
      <c r="I4" s="66"/>
      <c r="J4" s="91"/>
      <c r="K4" s="28"/>
      <c r="L4" s="25"/>
      <c r="M4" s="28"/>
      <c r="N4" s="25"/>
      <c r="O4" s="28"/>
      <c r="P4" s="25"/>
      <c r="Q4" s="2">
        <v>0</v>
      </c>
      <c r="R4" s="27" t="s">
        <v>185</v>
      </c>
      <c r="S4" s="2"/>
      <c r="T4" s="27"/>
      <c r="U4" s="28"/>
      <c r="V4" s="78" t="s">
        <v>186</v>
      </c>
    </row>
    <row r="5" spans="1:24" ht="72" x14ac:dyDescent="0.3">
      <c r="A5" s="82"/>
      <c r="B5" s="84"/>
      <c r="C5" s="92"/>
      <c r="D5" s="18" t="s">
        <v>187</v>
      </c>
      <c r="E5" s="76" t="s">
        <v>188</v>
      </c>
      <c r="F5" s="28"/>
      <c r="G5" s="28" t="s">
        <v>189</v>
      </c>
      <c r="H5" s="28" t="s">
        <v>137</v>
      </c>
      <c r="I5" s="68"/>
      <c r="J5" s="91"/>
      <c r="K5" s="28"/>
      <c r="L5" s="25"/>
      <c r="M5" s="28"/>
      <c r="N5" s="25"/>
      <c r="O5" s="28"/>
      <c r="P5" s="25"/>
      <c r="Q5" s="2">
        <v>1</v>
      </c>
      <c r="R5" s="27" t="s">
        <v>190</v>
      </c>
      <c r="S5" s="2"/>
      <c r="T5" s="27" t="s">
        <v>191</v>
      </c>
      <c r="U5" s="28"/>
      <c r="V5" s="25"/>
      <c r="W5" s="15">
        <f>Q5</f>
        <v>1</v>
      </c>
      <c r="X5" s="73" t="str">
        <f>R5</f>
        <v>Report on need for and viability on local seafood brand to support local fishermen.  BLUE input into design and joined regular meetings on this.  Provided advsiroy role – led by councils.  Report has been published and will inform council on next steps.    Finalised in May 2022.</v>
      </c>
    </row>
    <row r="6" spans="1:24" ht="57.6" x14ac:dyDescent="0.3">
      <c r="A6" s="82"/>
      <c r="B6" s="84"/>
      <c r="C6" s="92"/>
      <c r="D6" s="18" t="s">
        <v>192</v>
      </c>
      <c r="E6" s="25" t="s">
        <v>193</v>
      </c>
      <c r="F6" s="28"/>
      <c r="G6" s="28" t="s">
        <v>194</v>
      </c>
      <c r="H6" s="28" t="s">
        <v>195</v>
      </c>
      <c r="I6" s="25"/>
      <c r="J6" s="91"/>
      <c r="K6" s="28"/>
      <c r="L6" s="25"/>
      <c r="M6" s="28"/>
      <c r="N6" s="25"/>
      <c r="O6" s="28"/>
      <c r="P6" s="25" t="s">
        <v>196</v>
      </c>
      <c r="Q6" s="28"/>
      <c r="R6" s="27"/>
      <c r="S6" s="28"/>
      <c r="T6" s="25"/>
      <c r="U6" s="28"/>
      <c r="V6" s="25"/>
    </row>
    <row r="7" spans="1:24" ht="30.75" customHeight="1" x14ac:dyDescent="0.3">
      <c r="A7" s="88" t="s">
        <v>6</v>
      </c>
      <c r="B7" s="88"/>
      <c r="C7" s="88"/>
      <c r="D7" s="88"/>
      <c r="E7" s="88"/>
      <c r="F7" s="88"/>
      <c r="G7" s="88"/>
      <c r="H7" s="88"/>
      <c r="I7" s="88"/>
      <c r="K7" s="16"/>
      <c r="L7" s="16"/>
      <c r="M7" s="16"/>
      <c r="N7" s="16"/>
      <c r="O7" s="16"/>
      <c r="P7" s="16"/>
      <c r="Q7" s="16"/>
      <c r="R7" s="16"/>
      <c r="S7" s="16"/>
      <c r="T7" s="16"/>
      <c r="U7" s="16"/>
      <c r="V7" s="16"/>
    </row>
    <row r="8" spans="1:24" ht="30.75" customHeight="1" x14ac:dyDescent="0.3">
      <c r="A8" s="12"/>
      <c r="B8" s="12" t="s">
        <v>103</v>
      </c>
      <c r="C8" s="20"/>
      <c r="D8" s="12" t="s">
        <v>104</v>
      </c>
      <c r="E8" s="12" t="s">
        <v>27</v>
      </c>
      <c r="F8" s="12"/>
      <c r="G8" s="12"/>
      <c r="H8" s="12" t="s">
        <v>105</v>
      </c>
      <c r="I8" s="12" t="s">
        <v>106</v>
      </c>
    </row>
    <row r="9" spans="1:24" ht="74.25" customHeight="1" x14ac:dyDescent="0.3">
      <c r="A9" s="82" t="s">
        <v>197</v>
      </c>
      <c r="B9" s="84" t="s">
        <v>198</v>
      </c>
      <c r="C9" s="86"/>
      <c r="D9" s="18" t="s">
        <v>199</v>
      </c>
      <c r="E9" s="90" t="s">
        <v>200</v>
      </c>
      <c r="F9" s="90"/>
      <c r="G9" s="90"/>
      <c r="H9" s="1"/>
      <c r="I9" s="1"/>
    </row>
    <row r="10" spans="1:24" ht="30" customHeight="1" x14ac:dyDescent="0.3">
      <c r="A10" s="82"/>
      <c r="B10" s="84"/>
      <c r="C10" s="86"/>
      <c r="D10" s="23" t="s">
        <v>201</v>
      </c>
      <c r="E10" s="85" t="s">
        <v>202</v>
      </c>
      <c r="F10" s="85"/>
      <c r="G10" s="85"/>
      <c r="H10" s="1"/>
      <c r="I10" s="1"/>
    </row>
    <row r="11" spans="1:24" ht="35.25" customHeight="1" x14ac:dyDescent="0.3">
      <c r="A11" s="82"/>
      <c r="B11" s="84"/>
      <c r="C11" s="86"/>
      <c r="D11" s="23" t="s">
        <v>203</v>
      </c>
      <c r="E11" s="85" t="s">
        <v>204</v>
      </c>
      <c r="F11" s="85"/>
      <c r="G11" s="85"/>
      <c r="H11" s="1"/>
      <c r="I11" s="1"/>
    </row>
    <row r="12" spans="1:24" ht="28.5" customHeight="1" x14ac:dyDescent="0.3">
      <c r="D12" s="23" t="s">
        <v>203</v>
      </c>
      <c r="E12" s="85" t="s">
        <v>205</v>
      </c>
      <c r="F12" s="85"/>
      <c r="G12" s="85"/>
      <c r="H12" s="1"/>
      <c r="I12" s="1"/>
    </row>
  </sheetData>
  <mergeCells count="31">
    <mergeCell ref="W2:X2"/>
    <mergeCell ref="E12:G12"/>
    <mergeCell ref="B4:B6"/>
    <mergeCell ref="C4:C6"/>
    <mergeCell ref="K2:L2"/>
    <mergeCell ref="J2:J3"/>
    <mergeCell ref="M2:N2"/>
    <mergeCell ref="O2:P2"/>
    <mergeCell ref="Q2:R2"/>
    <mergeCell ref="D1:J1"/>
    <mergeCell ref="A7:I7"/>
    <mergeCell ref="A4:A6"/>
    <mergeCell ref="A1:C1"/>
    <mergeCell ref="K1:V1"/>
    <mergeCell ref="B2:B3"/>
    <mergeCell ref="C2:C3"/>
    <mergeCell ref="D2:D3"/>
    <mergeCell ref="E2:E3"/>
    <mergeCell ref="F2:F3"/>
    <mergeCell ref="G2:G3"/>
    <mergeCell ref="H2:H3"/>
    <mergeCell ref="J4:J6"/>
    <mergeCell ref="S2:T2"/>
    <mergeCell ref="U2:V2"/>
    <mergeCell ref="I2:I3"/>
    <mergeCell ref="A9:A11"/>
    <mergeCell ref="B9:B11"/>
    <mergeCell ref="C9:C11"/>
    <mergeCell ref="E9:G9"/>
    <mergeCell ref="E10:G10"/>
    <mergeCell ref="E11:G11"/>
  </mergeCells>
  <conditionalFormatting sqref="H9:H12">
    <cfRule type="containsText" dxfId="12" priority="1" operator="containsText" text="Not Started">
      <formula>NOT(ISERROR(SEARCH("Not Started",H9)))</formula>
    </cfRule>
    <cfRule type="containsText" dxfId="11" priority="2" operator="containsText" text="In Progress">
      <formula>NOT(ISERROR(SEARCH("In Progress",H9)))</formula>
    </cfRule>
    <cfRule type="containsText" dxfId="10" priority="3" operator="containsText" text="Complete">
      <formula>NOT(ISERROR(SEARCH("Complete",H9)))</formula>
    </cfRule>
  </conditionalFormatting>
  <dataValidations count="1">
    <dataValidation type="list" allowBlank="1" showInputMessage="1" showErrorMessage="1" sqref="H9:H12" xr:uid="{3B5B5387-DA82-4611-9B40-A6E88CD61C9F}">
      <formula1>"Not started, In Progress, Complete"</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X19"/>
  <sheetViews>
    <sheetView zoomScale="70" zoomScaleNormal="70" workbookViewId="0">
      <pane xSplit="8" ySplit="3" topLeftCell="U4" activePane="bottomRight" state="frozen"/>
      <selection pane="topRight" activeCell="I1" sqref="I1"/>
      <selection pane="bottomLeft" activeCell="A4" sqref="A4"/>
      <selection pane="bottomRight" activeCell="V4" sqref="V4"/>
    </sheetView>
  </sheetViews>
  <sheetFormatPr defaultColWidth="8.6640625" defaultRowHeight="14.4" x14ac:dyDescent="0.3"/>
  <cols>
    <col min="1" max="1" width="16.33203125" style="15" customWidth="1"/>
    <col min="2" max="2" width="10.664062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6640625" style="15" customWidth="1"/>
    <col min="12" max="12" width="55" style="15" customWidth="1"/>
    <col min="13" max="13" width="9.6640625" style="15" customWidth="1"/>
    <col min="14" max="14" width="55.6640625" style="15" customWidth="1"/>
    <col min="15" max="15" width="9.6640625" style="15" customWidth="1"/>
    <col min="16" max="16" width="55.44140625" style="15" customWidth="1"/>
    <col min="17" max="17" width="10" style="15" customWidth="1"/>
    <col min="18" max="18" width="55.33203125" style="15" customWidth="1"/>
    <col min="19" max="19" width="10.33203125" style="15" customWidth="1"/>
    <col min="20" max="20" width="56" style="15" customWidth="1"/>
    <col min="21" max="21" width="10.33203125" style="15" customWidth="1"/>
    <col min="22" max="22" width="55.44140625" style="15" customWidth="1"/>
    <col min="23" max="23" width="8.6640625" style="15" hidden="1" customWidth="1"/>
    <col min="24" max="24" width="37.6640625" style="15" hidden="1" customWidth="1"/>
    <col min="25" max="16384" width="8.6640625" style="15"/>
  </cols>
  <sheetData>
    <row r="1" spans="1:24" ht="30" customHeight="1" x14ac:dyDescent="0.3">
      <c r="A1" s="80" t="s">
        <v>58</v>
      </c>
      <c r="B1" s="80"/>
      <c r="C1" s="80"/>
      <c r="D1" s="81" t="s">
        <v>25</v>
      </c>
      <c r="E1" s="81"/>
      <c r="F1" s="81"/>
      <c r="G1" s="81"/>
      <c r="H1" s="81"/>
      <c r="I1" s="81"/>
      <c r="J1" s="81"/>
      <c r="K1" s="87" t="s">
        <v>59</v>
      </c>
      <c r="L1" s="87"/>
      <c r="M1" s="87"/>
      <c r="N1" s="87"/>
      <c r="O1" s="87"/>
      <c r="P1" s="87"/>
      <c r="Q1" s="87"/>
      <c r="R1" s="87"/>
      <c r="S1" s="87"/>
      <c r="T1" s="87"/>
      <c r="U1" s="87"/>
      <c r="V1" s="87"/>
    </row>
    <row r="2" spans="1:24" ht="15" customHeight="1" x14ac:dyDescent="0.3">
      <c r="A2" s="19" t="s">
        <v>60</v>
      </c>
      <c r="B2" s="82" t="s">
        <v>61</v>
      </c>
      <c r="C2" s="82" t="s">
        <v>27</v>
      </c>
      <c r="D2" s="82" t="s">
        <v>62</v>
      </c>
      <c r="E2" s="84" t="s">
        <v>29</v>
      </c>
      <c r="F2" s="84" t="s">
        <v>63</v>
      </c>
      <c r="G2" s="84" t="s">
        <v>64</v>
      </c>
      <c r="H2" s="84" t="s">
        <v>65</v>
      </c>
      <c r="I2" s="84" t="s">
        <v>33</v>
      </c>
      <c r="J2" s="84" t="s">
        <v>66</v>
      </c>
      <c r="K2" s="82" t="s">
        <v>67</v>
      </c>
      <c r="L2" s="82"/>
      <c r="M2" s="84" t="s">
        <v>68</v>
      </c>
      <c r="N2" s="84"/>
      <c r="O2" s="82" t="s">
        <v>69</v>
      </c>
      <c r="P2" s="82"/>
      <c r="Q2" s="84" t="s">
        <v>70</v>
      </c>
      <c r="R2" s="84"/>
      <c r="S2" s="82" t="s">
        <v>71</v>
      </c>
      <c r="T2" s="82"/>
      <c r="U2" s="84" t="s">
        <v>72</v>
      </c>
      <c r="V2" s="84"/>
      <c r="W2" s="82" t="s">
        <v>73</v>
      </c>
      <c r="X2" s="82"/>
    </row>
    <row r="3" spans="1:24" ht="15" thickBot="1" x14ac:dyDescent="0.35">
      <c r="A3" s="19">
        <f>COUNTIF(D4:D7,"&lt;&gt;")</f>
        <v>2</v>
      </c>
      <c r="B3" s="82"/>
      <c r="C3" s="82"/>
      <c r="D3" s="82"/>
      <c r="E3" s="84"/>
      <c r="F3" s="84"/>
      <c r="G3" s="84"/>
      <c r="H3" s="84"/>
      <c r="I3" s="84"/>
      <c r="J3" s="84"/>
      <c r="K3" s="12" t="s">
        <v>74</v>
      </c>
      <c r="L3" s="12" t="s">
        <v>27</v>
      </c>
      <c r="M3" s="9" t="s">
        <v>74</v>
      </c>
      <c r="N3" s="9" t="s">
        <v>27</v>
      </c>
      <c r="O3" s="12" t="s">
        <v>74</v>
      </c>
      <c r="P3" s="12" t="s">
        <v>27</v>
      </c>
      <c r="Q3" s="9" t="s">
        <v>74</v>
      </c>
      <c r="R3" s="9" t="s">
        <v>27</v>
      </c>
      <c r="S3" s="12" t="s">
        <v>74</v>
      </c>
      <c r="T3" s="12" t="s">
        <v>27</v>
      </c>
      <c r="U3" s="9" t="s">
        <v>74</v>
      </c>
      <c r="V3" s="9" t="s">
        <v>27</v>
      </c>
      <c r="W3" s="12" t="s">
        <v>74</v>
      </c>
      <c r="X3" s="12" t="s">
        <v>27</v>
      </c>
    </row>
    <row r="4" spans="1:24" s="16" customFormat="1" ht="144" x14ac:dyDescent="0.3">
      <c r="A4" s="82" t="s">
        <v>206</v>
      </c>
      <c r="B4" s="84" t="s">
        <v>207</v>
      </c>
      <c r="C4" s="86" t="s">
        <v>208</v>
      </c>
      <c r="D4" s="23" t="s">
        <v>209</v>
      </c>
      <c r="E4" s="27" t="s">
        <v>210</v>
      </c>
      <c r="F4" s="29"/>
      <c r="G4" s="29"/>
      <c r="H4" s="29" t="s">
        <v>137</v>
      </c>
      <c r="I4" s="69"/>
      <c r="J4" s="91"/>
      <c r="K4" s="28"/>
      <c r="L4" s="25"/>
      <c r="M4" s="28">
        <v>9</v>
      </c>
      <c r="N4" s="71" t="s">
        <v>211</v>
      </c>
      <c r="O4" s="28"/>
      <c r="P4" s="25"/>
      <c r="Q4" s="2">
        <v>1</v>
      </c>
      <c r="R4" s="27" t="s">
        <v>212</v>
      </c>
      <c r="S4" s="2"/>
      <c r="T4" s="27"/>
      <c r="U4" s="28">
        <v>8</v>
      </c>
      <c r="V4" s="25" t="s">
        <v>213</v>
      </c>
      <c r="W4" s="16">
        <f>Q4</f>
        <v>1</v>
      </c>
      <c r="X4" s="59" t="str">
        <f>R4</f>
        <v>Bognor fishing Back from the brink film released, in April 2022.</v>
      </c>
    </row>
    <row r="5" spans="1:24" ht="57.6" x14ac:dyDescent="0.3">
      <c r="A5" s="82"/>
      <c r="B5" s="84"/>
      <c r="C5" s="86"/>
      <c r="D5" s="18" t="s">
        <v>214</v>
      </c>
      <c r="E5" s="27" t="s">
        <v>215</v>
      </c>
      <c r="F5" s="29"/>
      <c r="G5" s="29"/>
      <c r="H5" s="29" t="s">
        <v>81</v>
      </c>
      <c r="I5" s="69"/>
      <c r="J5" s="91"/>
      <c r="K5" s="28"/>
      <c r="L5" s="25"/>
      <c r="M5" s="28"/>
      <c r="N5" s="25"/>
      <c r="O5" s="28"/>
      <c r="P5" s="25"/>
      <c r="Q5" s="2">
        <v>1100</v>
      </c>
      <c r="R5" s="27" t="s">
        <v>216</v>
      </c>
      <c r="S5" s="2"/>
      <c r="T5" s="27"/>
      <c r="U5" s="28">
        <f>(1900-1100)+363</f>
        <v>1163</v>
      </c>
      <c r="V5" s="27" t="s">
        <v>217</v>
      </c>
      <c r="W5" s="15">
        <f>U5+Q5</f>
        <v>2263</v>
      </c>
      <c r="X5" s="15" t="s">
        <v>218</v>
      </c>
    </row>
    <row r="6" spans="1:24" x14ac:dyDescent="0.3">
      <c r="A6" s="82"/>
      <c r="B6" s="84"/>
      <c r="C6" s="86"/>
      <c r="D6" s="18"/>
      <c r="E6" s="25"/>
      <c r="F6" s="7"/>
      <c r="G6" s="7"/>
      <c r="H6" s="7"/>
      <c r="I6" s="26"/>
      <c r="J6" s="91"/>
      <c r="K6" s="28"/>
      <c r="L6" s="25"/>
      <c r="M6" s="28"/>
      <c r="N6" s="25"/>
      <c r="O6" s="28"/>
      <c r="P6" s="25"/>
      <c r="Q6" s="28"/>
      <c r="R6" s="25"/>
      <c r="S6" s="28"/>
      <c r="T6" s="25"/>
      <c r="U6" s="28"/>
      <c r="V6" s="25"/>
    </row>
    <row r="7" spans="1:24" ht="30.75" customHeight="1" x14ac:dyDescent="0.3">
      <c r="A7" s="88" t="s">
        <v>6</v>
      </c>
      <c r="B7" s="88"/>
      <c r="C7" s="88"/>
      <c r="D7" s="88"/>
      <c r="E7" s="88"/>
      <c r="F7" s="88"/>
      <c r="G7" s="88"/>
      <c r="H7" s="88"/>
      <c r="I7" s="88"/>
      <c r="K7" s="16"/>
      <c r="L7" s="16"/>
      <c r="M7" s="16"/>
      <c r="N7" s="16"/>
      <c r="O7" s="16"/>
      <c r="P7" s="16"/>
      <c r="Q7" s="16"/>
      <c r="R7" s="16"/>
      <c r="S7" s="16"/>
      <c r="T7" s="16"/>
      <c r="U7" s="16"/>
      <c r="V7" s="16"/>
    </row>
    <row r="8" spans="1:24" ht="30.75" customHeight="1" x14ac:dyDescent="0.3">
      <c r="A8" s="12"/>
      <c r="B8" s="12" t="s">
        <v>103</v>
      </c>
      <c r="C8" s="20"/>
      <c r="D8" s="12" t="s">
        <v>104</v>
      </c>
      <c r="E8" s="12" t="s">
        <v>27</v>
      </c>
      <c r="F8" s="12"/>
      <c r="G8" s="12"/>
      <c r="H8" s="12" t="s">
        <v>105</v>
      </c>
      <c r="I8" s="12" t="s">
        <v>106</v>
      </c>
    </row>
    <row r="9" spans="1:24" ht="36" customHeight="1" x14ac:dyDescent="0.3">
      <c r="A9" s="82" t="s">
        <v>219</v>
      </c>
      <c r="B9" s="84" t="s">
        <v>220</v>
      </c>
      <c r="C9" s="84"/>
      <c r="D9" s="18" t="s">
        <v>221</v>
      </c>
      <c r="E9" s="85" t="s">
        <v>222</v>
      </c>
      <c r="F9" s="85"/>
      <c r="G9" s="85"/>
      <c r="H9" s="1" t="s">
        <v>111</v>
      </c>
      <c r="I9" s="1"/>
    </row>
    <row r="10" spans="1:24" x14ac:dyDescent="0.3">
      <c r="A10" s="82"/>
      <c r="B10" s="84"/>
      <c r="C10" s="84"/>
      <c r="D10" s="23" t="s">
        <v>223</v>
      </c>
      <c r="E10" s="85" t="s">
        <v>224</v>
      </c>
      <c r="F10" s="85"/>
      <c r="G10" s="85"/>
      <c r="H10" s="1" t="s">
        <v>111</v>
      </c>
      <c r="I10" s="1"/>
    </row>
    <row r="11" spans="1:24" x14ac:dyDescent="0.3">
      <c r="A11" s="82"/>
      <c r="B11" s="84"/>
      <c r="C11" s="84"/>
      <c r="D11" s="23" t="s">
        <v>225</v>
      </c>
      <c r="E11" s="85"/>
      <c r="F11" s="85"/>
      <c r="G11" s="85"/>
      <c r="H11" s="1"/>
      <c r="I11" s="1"/>
    </row>
    <row r="12" spans="1:24" x14ac:dyDescent="0.3">
      <c r="A12" s="82"/>
      <c r="B12" s="84"/>
      <c r="C12" s="84"/>
      <c r="D12" s="23" t="s">
        <v>226</v>
      </c>
      <c r="E12" s="85"/>
      <c r="F12" s="85"/>
      <c r="G12" s="85"/>
      <c r="H12" s="1"/>
      <c r="I12" s="1"/>
    </row>
    <row r="13" spans="1:24" x14ac:dyDescent="0.3">
      <c r="A13" s="82"/>
      <c r="B13" s="84"/>
      <c r="C13" s="84"/>
      <c r="D13" s="23" t="s">
        <v>227</v>
      </c>
      <c r="E13" s="85"/>
      <c r="F13" s="85"/>
      <c r="G13" s="85"/>
      <c r="H13" s="1"/>
      <c r="I13"/>
    </row>
    <row r="14" spans="1:24" x14ac:dyDescent="0.3">
      <c r="A14" s="82"/>
      <c r="B14" s="84"/>
      <c r="C14" s="84"/>
      <c r="D14" s="23" t="s">
        <v>228</v>
      </c>
      <c r="E14" s="85"/>
      <c r="F14" s="85"/>
      <c r="G14" s="85"/>
      <c r="H14" s="1"/>
      <c r="I14"/>
    </row>
    <row r="15" spans="1:24" ht="30" customHeight="1" x14ac:dyDescent="0.3">
      <c r="A15" s="82"/>
      <c r="B15" s="84"/>
      <c r="C15" s="84"/>
      <c r="D15" s="23" t="s">
        <v>229</v>
      </c>
      <c r="E15" s="85"/>
      <c r="F15" s="85"/>
      <c r="G15" s="85"/>
      <c r="H15" s="1"/>
      <c r="I15"/>
    </row>
    <row r="16" spans="1:24" x14ac:dyDescent="0.3">
      <c r="A16" s="82"/>
      <c r="B16" s="84"/>
      <c r="C16" s="84"/>
      <c r="D16" s="23" t="s">
        <v>230</v>
      </c>
      <c r="E16" s="85"/>
      <c r="F16" s="85"/>
      <c r="G16" s="85"/>
      <c r="H16" s="1"/>
      <c r="I16"/>
    </row>
    <row r="17" spans="2:5" ht="116.1" customHeight="1" x14ac:dyDescent="0.3">
      <c r="B17" s="9"/>
      <c r="C17" s="9"/>
      <c r="D17" s="23"/>
      <c r="E17" s="59"/>
    </row>
    <row r="18" spans="2:5" x14ac:dyDescent="0.3">
      <c r="B18" s="9"/>
      <c r="C18" s="9"/>
      <c r="D18" s="23"/>
      <c r="E18" s="59"/>
    </row>
    <row r="19" spans="2:5" x14ac:dyDescent="0.3">
      <c r="B19" s="9"/>
      <c r="C19" s="9"/>
      <c r="D19" s="23"/>
      <c r="E19" s="59"/>
    </row>
  </sheetData>
  <mergeCells count="35">
    <mergeCell ref="A9:A16"/>
    <mergeCell ref="C4:C6"/>
    <mergeCell ref="B4:B6"/>
    <mergeCell ref="A4:A6"/>
    <mergeCell ref="A7:I7"/>
    <mergeCell ref="E9:G9"/>
    <mergeCell ref="E10:G10"/>
    <mergeCell ref="E12:G12"/>
    <mergeCell ref="E13:G13"/>
    <mergeCell ref="E14:G14"/>
    <mergeCell ref="E15:G15"/>
    <mergeCell ref="E16:G16"/>
    <mergeCell ref="E11:G11"/>
    <mergeCell ref="B9:B16"/>
    <mergeCell ref="J4:J6"/>
    <mergeCell ref="D1:J1"/>
    <mergeCell ref="C9:C16"/>
    <mergeCell ref="W2:X2"/>
    <mergeCell ref="O2:P2"/>
    <mergeCell ref="U2:V2"/>
    <mergeCell ref="S2:T2"/>
    <mergeCell ref="Q2:R2"/>
    <mergeCell ref="A1:C1"/>
    <mergeCell ref="K1:V1"/>
    <mergeCell ref="B2:B3"/>
    <mergeCell ref="C2:C3"/>
    <mergeCell ref="D2:D3"/>
    <mergeCell ref="E2:E3"/>
    <mergeCell ref="F2:F3"/>
    <mergeCell ref="G2:G3"/>
    <mergeCell ref="H2:H3"/>
    <mergeCell ref="I2:I3"/>
    <mergeCell ref="J2:J3"/>
    <mergeCell ref="M2:N2"/>
    <mergeCell ref="K2:L2"/>
  </mergeCells>
  <conditionalFormatting sqref="H9:H16">
    <cfRule type="containsText" dxfId="9" priority="1" operator="containsText" text="Not Started">
      <formula>NOT(ISERROR(SEARCH("Not Started",H9)))</formula>
    </cfRule>
    <cfRule type="containsText" dxfId="8" priority="2" operator="containsText" text="In Progress">
      <formula>NOT(ISERROR(SEARCH("In Progress",H9)))</formula>
    </cfRule>
    <cfRule type="containsText" dxfId="7" priority="3" operator="containsText" text="Complete">
      <formula>NOT(ISERROR(SEARCH("Complete",H9)))</formula>
    </cfRule>
  </conditionalFormatting>
  <dataValidations count="1">
    <dataValidation type="list" allowBlank="1" showInputMessage="1" showErrorMessage="1" sqref="H9:H16" xr:uid="{EFB6218D-781F-4E83-B0BF-30EFFF903B66}">
      <formula1>"Not started, In Progress, Complete"</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X11"/>
  <sheetViews>
    <sheetView zoomScale="70" zoomScaleNormal="70" workbookViewId="0">
      <pane xSplit="8" ySplit="3" topLeftCell="U4" activePane="bottomRight" state="frozen"/>
      <selection pane="topRight" activeCell="I1" sqref="I1"/>
      <selection pane="bottomLeft" activeCell="A4" sqref="A4"/>
      <selection pane="bottomRight" activeCell="V5" sqref="V5"/>
    </sheetView>
  </sheetViews>
  <sheetFormatPr defaultColWidth="8.6640625" defaultRowHeight="14.4" x14ac:dyDescent="0.3"/>
  <cols>
    <col min="1" max="1" width="16.33203125" style="15" customWidth="1"/>
    <col min="2" max="2" width="10.664062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6640625" style="15" customWidth="1"/>
    <col min="12" max="12" width="55" style="15" customWidth="1"/>
    <col min="13" max="13" width="9.6640625" style="15" customWidth="1"/>
    <col min="14" max="14" width="55.6640625" style="15" customWidth="1"/>
    <col min="15" max="15" width="9.6640625" style="15" customWidth="1"/>
    <col min="16" max="16" width="55.44140625" style="15" customWidth="1"/>
    <col min="17" max="17" width="10" style="15" customWidth="1"/>
    <col min="18" max="18" width="55.33203125" style="15" customWidth="1"/>
    <col min="19" max="19" width="10.33203125" style="15" customWidth="1"/>
    <col min="20" max="20" width="56" style="15" customWidth="1"/>
    <col min="21" max="21" width="10.33203125" style="15" customWidth="1"/>
    <col min="22" max="22" width="55.44140625" style="15" customWidth="1"/>
    <col min="23" max="23" width="0" style="15" hidden="1" customWidth="1"/>
    <col min="24" max="24" width="38" style="15" hidden="1" customWidth="1"/>
    <col min="25" max="16384" width="8.6640625" style="15"/>
  </cols>
  <sheetData>
    <row r="1" spans="1:24" ht="30" customHeight="1" x14ac:dyDescent="0.3">
      <c r="A1" s="80" t="s">
        <v>58</v>
      </c>
      <c r="B1" s="80"/>
      <c r="C1" s="80"/>
      <c r="D1" s="81" t="s">
        <v>25</v>
      </c>
      <c r="E1" s="81"/>
      <c r="F1" s="81"/>
      <c r="G1" s="81"/>
      <c r="H1" s="81"/>
      <c r="I1" s="81"/>
      <c r="J1" s="81"/>
      <c r="K1" s="87" t="s">
        <v>59</v>
      </c>
      <c r="L1" s="87"/>
      <c r="M1" s="87"/>
      <c r="N1" s="87"/>
      <c r="O1" s="87"/>
      <c r="P1" s="87"/>
      <c r="Q1" s="87"/>
      <c r="R1" s="87"/>
      <c r="S1" s="87"/>
      <c r="T1" s="87"/>
      <c r="U1" s="87"/>
      <c r="V1" s="87"/>
    </row>
    <row r="2" spans="1:24" ht="15" customHeight="1" x14ac:dyDescent="0.3">
      <c r="A2" s="19" t="s">
        <v>60</v>
      </c>
      <c r="B2" s="82" t="s">
        <v>61</v>
      </c>
      <c r="C2" s="82" t="s">
        <v>27</v>
      </c>
      <c r="D2" s="82" t="s">
        <v>62</v>
      </c>
      <c r="E2" s="84" t="s">
        <v>29</v>
      </c>
      <c r="F2" s="84" t="s">
        <v>63</v>
      </c>
      <c r="G2" s="84" t="s">
        <v>64</v>
      </c>
      <c r="H2" s="84" t="s">
        <v>65</v>
      </c>
      <c r="I2" s="84" t="s">
        <v>33</v>
      </c>
      <c r="J2" s="84" t="s">
        <v>66</v>
      </c>
      <c r="K2" s="82" t="s">
        <v>67</v>
      </c>
      <c r="L2" s="82"/>
      <c r="M2" s="84" t="s">
        <v>68</v>
      </c>
      <c r="N2" s="84"/>
      <c r="O2" s="82" t="s">
        <v>69</v>
      </c>
      <c r="P2" s="82"/>
      <c r="Q2" s="84" t="s">
        <v>70</v>
      </c>
      <c r="R2" s="84"/>
      <c r="S2" s="82" t="s">
        <v>71</v>
      </c>
      <c r="T2" s="82"/>
      <c r="U2" s="84" t="s">
        <v>72</v>
      </c>
      <c r="V2" s="84"/>
      <c r="W2" s="82" t="s">
        <v>73</v>
      </c>
      <c r="X2" s="82"/>
    </row>
    <row r="3" spans="1:24" x14ac:dyDescent="0.3">
      <c r="A3" s="19">
        <f>COUNTIF(D4:D7,"&lt;&gt;")</f>
        <v>2</v>
      </c>
      <c r="B3" s="82"/>
      <c r="C3" s="82"/>
      <c r="D3" s="82"/>
      <c r="E3" s="84"/>
      <c r="F3" s="84"/>
      <c r="G3" s="84"/>
      <c r="H3" s="84"/>
      <c r="I3" s="84"/>
      <c r="J3" s="84"/>
      <c r="K3" s="12" t="s">
        <v>74</v>
      </c>
      <c r="L3" s="12" t="s">
        <v>27</v>
      </c>
      <c r="M3" s="9" t="s">
        <v>74</v>
      </c>
      <c r="N3" s="9" t="s">
        <v>27</v>
      </c>
      <c r="O3" s="12" t="s">
        <v>74</v>
      </c>
      <c r="P3" s="12" t="s">
        <v>27</v>
      </c>
      <c r="Q3" s="9" t="s">
        <v>74</v>
      </c>
      <c r="R3" s="9" t="s">
        <v>27</v>
      </c>
      <c r="S3" s="12" t="s">
        <v>74</v>
      </c>
      <c r="T3" s="12" t="s">
        <v>27</v>
      </c>
      <c r="U3" s="9" t="s">
        <v>74</v>
      </c>
      <c r="V3" s="9" t="s">
        <v>27</v>
      </c>
      <c r="W3" s="12" t="s">
        <v>74</v>
      </c>
      <c r="X3" s="12" t="s">
        <v>27</v>
      </c>
    </row>
    <row r="4" spans="1:24" s="16" customFormat="1" ht="100.8" x14ac:dyDescent="0.3">
      <c r="A4" s="82" t="s">
        <v>231</v>
      </c>
      <c r="B4" s="84" t="s">
        <v>232</v>
      </c>
      <c r="C4" s="86" t="s">
        <v>233</v>
      </c>
      <c r="D4" s="23" t="s">
        <v>234</v>
      </c>
      <c r="E4" s="25" t="s">
        <v>235</v>
      </c>
      <c r="F4" s="28"/>
      <c r="G4" s="28" t="s">
        <v>236</v>
      </c>
      <c r="H4" s="28" t="s">
        <v>45</v>
      </c>
      <c r="I4" s="66"/>
      <c r="J4" s="91"/>
      <c r="K4" s="28"/>
      <c r="L4" s="25"/>
      <c r="M4" s="28"/>
      <c r="N4" s="25" t="s">
        <v>237</v>
      </c>
      <c r="O4" s="28"/>
      <c r="P4" s="25"/>
      <c r="Q4" s="28">
        <v>40</v>
      </c>
      <c r="R4" s="25" t="s">
        <v>238</v>
      </c>
      <c r="S4" s="28"/>
      <c r="T4" s="25" t="s">
        <v>239</v>
      </c>
      <c r="U4" s="28">
        <v>0</v>
      </c>
      <c r="V4" s="25" t="s">
        <v>240</v>
      </c>
      <c r="W4" s="16">
        <f>U4</f>
        <v>0</v>
      </c>
      <c r="X4" s="59" t="str">
        <f>V4</f>
        <v>Ecological surveys
BRUV surveys 2022: 28 sites - July 2022
BRUV surveys 2023: 28 sites - July-Sept 2023
Crustacean potting surveys: 21 sites - August and Sept 2022
Crustacean potting surveys: 21 sites - Aug and Sept 2023</v>
      </c>
    </row>
    <row r="5" spans="1:24" ht="72" x14ac:dyDescent="0.3">
      <c r="A5" s="82"/>
      <c r="B5" s="84"/>
      <c r="C5" s="86"/>
      <c r="D5" s="18" t="s">
        <v>241</v>
      </c>
      <c r="E5" s="25" t="s">
        <v>242</v>
      </c>
      <c r="F5" s="28"/>
      <c r="G5" s="28" t="s">
        <v>243</v>
      </c>
      <c r="H5" s="28" t="s">
        <v>45</v>
      </c>
      <c r="I5" s="26"/>
      <c r="J5" s="91"/>
      <c r="K5" s="28"/>
      <c r="L5" s="25"/>
      <c r="M5" s="28"/>
      <c r="N5" s="25"/>
      <c r="O5" s="28"/>
      <c r="P5" s="25"/>
      <c r="Q5" s="28">
        <v>2</v>
      </c>
      <c r="R5" s="25" t="s">
        <v>244</v>
      </c>
      <c r="S5" s="28"/>
      <c r="T5" s="25" t="s">
        <v>245</v>
      </c>
      <c r="U5" s="28">
        <v>3</v>
      </c>
      <c r="V5" s="25" t="s">
        <v>246</v>
      </c>
    </row>
    <row r="6" spans="1:24" x14ac:dyDescent="0.3">
      <c r="A6" s="82"/>
      <c r="B6" s="84"/>
      <c r="C6" s="86"/>
      <c r="D6" s="18"/>
      <c r="E6" s="25"/>
      <c r="F6" s="28"/>
      <c r="G6" s="28"/>
      <c r="H6" s="28"/>
      <c r="I6" s="26"/>
      <c r="J6" s="91"/>
      <c r="K6" s="28"/>
      <c r="L6" s="25"/>
      <c r="M6" s="28"/>
      <c r="N6" s="25"/>
      <c r="O6" s="28"/>
      <c r="P6" s="25"/>
      <c r="Q6" s="28"/>
      <c r="R6" s="25"/>
      <c r="S6" s="28"/>
      <c r="T6" s="25"/>
      <c r="U6" s="28"/>
      <c r="V6" s="25"/>
    </row>
    <row r="7" spans="1:24" ht="30.75" customHeight="1" x14ac:dyDescent="0.3">
      <c r="A7" s="88" t="s">
        <v>6</v>
      </c>
      <c r="B7" s="88"/>
      <c r="C7" s="88"/>
      <c r="D7" s="88"/>
      <c r="E7" s="88"/>
      <c r="F7" s="88"/>
      <c r="G7" s="88"/>
      <c r="H7" s="88"/>
      <c r="I7" s="88"/>
      <c r="K7" s="16"/>
      <c r="L7" s="16"/>
      <c r="M7" s="16"/>
      <c r="N7" s="16"/>
      <c r="O7" s="16"/>
      <c r="P7" s="16"/>
      <c r="Q7" s="16"/>
      <c r="R7" s="16"/>
      <c r="S7" s="16"/>
      <c r="T7" s="16"/>
      <c r="U7" s="16"/>
      <c r="V7" s="16"/>
    </row>
    <row r="8" spans="1:24" ht="30.75" customHeight="1" x14ac:dyDescent="0.3">
      <c r="A8" s="12"/>
      <c r="B8" s="12" t="s">
        <v>103</v>
      </c>
      <c r="C8" s="20"/>
      <c r="D8" s="12" t="s">
        <v>104</v>
      </c>
      <c r="E8" s="12" t="s">
        <v>27</v>
      </c>
      <c r="F8" s="12"/>
      <c r="G8" s="12"/>
      <c r="H8" s="12" t="s">
        <v>105</v>
      </c>
      <c r="I8" s="12" t="s">
        <v>106</v>
      </c>
    </row>
    <row r="9" spans="1:24" ht="73.5" customHeight="1" x14ac:dyDescent="0.3">
      <c r="A9" s="82" t="s">
        <v>247</v>
      </c>
      <c r="B9" s="84" t="s">
        <v>248</v>
      </c>
      <c r="C9" s="86"/>
      <c r="D9" s="18" t="s">
        <v>249</v>
      </c>
      <c r="E9" s="85" t="s">
        <v>250</v>
      </c>
      <c r="F9" s="85"/>
      <c r="G9" s="85"/>
      <c r="H9" s="1" t="s">
        <v>111</v>
      </c>
      <c r="I9" s="1"/>
    </row>
    <row r="10" spans="1:24" ht="45" customHeight="1" x14ac:dyDescent="0.3">
      <c r="A10" s="82"/>
      <c r="B10" s="84"/>
      <c r="C10" s="86"/>
      <c r="D10" s="23" t="s">
        <v>251</v>
      </c>
      <c r="E10" s="85" t="s">
        <v>252</v>
      </c>
      <c r="F10" s="85"/>
      <c r="G10" s="85"/>
      <c r="H10" s="1" t="s">
        <v>111</v>
      </c>
      <c r="I10" s="1"/>
    </row>
    <row r="11" spans="1:24" ht="35.1" customHeight="1" x14ac:dyDescent="0.3">
      <c r="A11" s="82"/>
      <c r="B11" s="84"/>
      <c r="C11" s="86"/>
      <c r="D11" s="23" t="s">
        <v>253</v>
      </c>
      <c r="E11" s="85" t="s">
        <v>254</v>
      </c>
      <c r="F11" s="85"/>
      <c r="G11" s="85"/>
      <c r="H11" s="1" t="s">
        <v>255</v>
      </c>
      <c r="I11" s="1"/>
    </row>
  </sheetData>
  <mergeCells count="30">
    <mergeCell ref="W2:X2"/>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 ref="C2:C3"/>
    <mergeCell ref="D2:D3"/>
    <mergeCell ref="E2:E3"/>
    <mergeCell ref="F2:F3"/>
    <mergeCell ref="G2:G3"/>
    <mergeCell ref="J4:J6"/>
    <mergeCell ref="S2:T2"/>
    <mergeCell ref="U2:V2"/>
    <mergeCell ref="H2:H3"/>
    <mergeCell ref="I2:I3"/>
    <mergeCell ref="J2:J3"/>
    <mergeCell ref="M2:N2"/>
    <mergeCell ref="O2:P2"/>
  </mergeCells>
  <conditionalFormatting sqref="H9:H11">
    <cfRule type="containsText" dxfId="6" priority="1" operator="containsText" text="Not Started">
      <formula>NOT(ISERROR(SEARCH("Not Started",H9)))</formula>
    </cfRule>
    <cfRule type="containsText" dxfId="5" priority="2" operator="containsText" text="In Progress">
      <formula>NOT(ISERROR(SEARCH("In Progress",H9)))</formula>
    </cfRule>
    <cfRule type="containsText" dxfId="4" priority="3" operator="containsText" text="Complete">
      <formula>NOT(ISERROR(SEARCH("Complete",H9)))</formula>
    </cfRule>
  </conditionalFormatting>
  <dataValidations count="1">
    <dataValidation type="list" allowBlank="1" showInputMessage="1" showErrorMessage="1" sqref="H9:H11" xr:uid="{9E07A1D1-3219-4D02-81D8-7DAA3006DC21}">
      <formula1>"Not started, In Progress, Complete"</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6E895C-CA89-447F-8A0E-EA0B6D133B1C}">
  <ds:schemaRefs>
    <ds:schemaRef ds:uri="http://schemas.microsoft.com/sharepoint/v3/contenttype/forms"/>
  </ds:schemaRefs>
</ds:datastoreItem>
</file>

<file path=customXml/itemProps2.xml><?xml version="1.0" encoding="utf-8"?>
<ds:datastoreItem xmlns:ds="http://schemas.openxmlformats.org/officeDocument/2006/customXml" ds:itemID="{06F92855-799D-409F-8C3C-3B393732C1D9}">
  <ds:schemaRefs>
    <ds:schemaRef ds:uri="http://schemas.microsoft.com/office/2006/metadata/properties"/>
    <ds:schemaRef ds:uri="http://schemas.microsoft.com/office/infopath/2007/PartnerControls"/>
    <ds:schemaRef ds:uri="e7479225-96f4-4ca3-92fe-b4c132762293"/>
    <ds:schemaRef ds:uri="cef04657-b68e-4c82-885b-766bbfd5b086"/>
  </ds:schemaRefs>
</ds:datastoreItem>
</file>

<file path=customXml/itemProps3.xml><?xml version="1.0" encoding="utf-8"?>
<ds:datastoreItem xmlns:ds="http://schemas.openxmlformats.org/officeDocument/2006/customXml" ds:itemID="{E5BD71FE-130A-41EA-8DC7-A92C5917B2A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Key Updates</vt:lpstr>
      <vt:lpstr>Impact and Outcome</vt:lpstr>
      <vt:lpstr>Output 1</vt:lpstr>
      <vt:lpstr>Output 2</vt:lpstr>
      <vt:lpstr>Output 3</vt:lpstr>
      <vt:lpstr>Output 4</vt:lpstr>
      <vt:lpstr>Output 5</vt:lpstr>
      <vt:lpstr>Output 6</vt:lpstr>
      <vt:lpstr>Unplanned Outputs</vt:lpstr>
      <vt:lpstr>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Appin Williamson</cp:lastModifiedBy>
  <cp:revision/>
  <dcterms:created xsi:type="dcterms:W3CDTF">2021-04-13T20:59:38Z</dcterms:created>
  <dcterms:modified xsi:type="dcterms:W3CDTF">2023-12-20T12:31:44Z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