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762" documentId="8_{18BDA5EA-829C-42C0-83CA-A6CF0D65B4BA}" xr6:coauthVersionLast="47" xr6:coauthVersionMax="47" xr10:uidLastSave="{D19461D4-5D9F-4CEB-9DB2-396C87564A07}"/>
  <bookViews>
    <workbookView xWindow="28680" yWindow="1545" windowWidth="29040" windowHeight="15840" tabRatio="825" firstSheet="9" activeTab="9"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Unplanned Outputs" sheetId="23" r:id="rId10"/>
    <sheet name="Analysis" sheetId="2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79" i="21" l="1"/>
  <c r="X79" i="21"/>
  <c r="W79" i="21"/>
  <c r="V79" i="21"/>
  <c r="AA79" i="21" s="1"/>
  <c r="AG78" i="21"/>
  <c r="X78" i="21"/>
  <c r="W78" i="21"/>
  <c r="V78" i="21"/>
  <c r="AA78" i="21" s="1"/>
  <c r="AG77" i="21"/>
  <c r="X77" i="21"/>
  <c r="W77" i="21"/>
  <c r="V77" i="21"/>
  <c r="AA77" i="21" s="1"/>
  <c r="AG76" i="21"/>
  <c r="AG75" i="21"/>
  <c r="AG74" i="21"/>
  <c r="AG73" i="21"/>
  <c r="AG72" i="21"/>
  <c r="AG71" i="21"/>
  <c r="AG70" i="21"/>
  <c r="AG69" i="21"/>
  <c r="AG68" i="21"/>
  <c r="AG67" i="21"/>
  <c r="AG66" i="21"/>
  <c r="AG65" i="21"/>
  <c r="AG64" i="21"/>
  <c r="AG63" i="21"/>
  <c r="AG62" i="21"/>
  <c r="AG61" i="21"/>
  <c r="AG60" i="21"/>
  <c r="AG59" i="21"/>
  <c r="AG58" i="21"/>
  <c r="AG57" i="21"/>
  <c r="AG56" i="21"/>
  <c r="AG55" i="21"/>
  <c r="AG54" i="21"/>
  <c r="AG53" i="21"/>
  <c r="AG52" i="21"/>
  <c r="AG51" i="21"/>
  <c r="AG50" i="21"/>
  <c r="AG49" i="21"/>
  <c r="AG48" i="21"/>
  <c r="AG47" i="21"/>
  <c r="AG46" i="21"/>
  <c r="AG45" i="21"/>
  <c r="AG44" i="21"/>
  <c r="AG43" i="21"/>
  <c r="AG42" i="21"/>
  <c r="AG41" i="21"/>
  <c r="AG40" i="21"/>
  <c r="AG39" i="21"/>
  <c r="AG38" i="21"/>
  <c r="AG37" i="21"/>
  <c r="AG36" i="21"/>
  <c r="AG35" i="21"/>
  <c r="AG34" i="21"/>
  <c r="AG33" i="21"/>
  <c r="AG32" i="21"/>
  <c r="AG31" i="21"/>
  <c r="AG30" i="21"/>
  <c r="AG29" i="21"/>
  <c r="AG28" i="21"/>
  <c r="AG27" i="21"/>
  <c r="AG26" i="21"/>
  <c r="AG25" i="21"/>
  <c r="AG24" i="21"/>
  <c r="AG23" i="21"/>
  <c r="AG22" i="21"/>
  <c r="AG21" i="21"/>
  <c r="AG20" i="21"/>
  <c r="AG19" i="21"/>
  <c r="AG18" i="21"/>
  <c r="AG17" i="21"/>
  <c r="AG16" i="21"/>
  <c r="AG15" i="21"/>
  <c r="AG14" i="21"/>
  <c r="AG13" i="21"/>
  <c r="AG12" i="21"/>
  <c r="AG11" i="21"/>
  <c r="AG10" i="21"/>
  <c r="AG9" i="21"/>
  <c r="AG8" i="21"/>
  <c r="AG7" i="21"/>
  <c r="AG6" i="21"/>
  <c r="AG5" i="21"/>
  <c r="AG4" i="21"/>
  <c r="AF77" i="21"/>
  <c r="AF79" i="21"/>
  <c r="AF78" i="21"/>
  <c r="AC79" i="21"/>
  <c r="AC77" i="21"/>
  <c r="S77" i="21"/>
  <c r="T77" i="21"/>
  <c r="S78" i="21"/>
  <c r="T79" i="21"/>
  <c r="S79" i="21"/>
  <c r="R78" i="21"/>
  <c r="R79" i="21"/>
  <c r="R77" i="21"/>
  <c r="AC78" i="21"/>
  <c r="T78" i="21"/>
  <c r="Z77" i="21" l="1"/>
  <c r="AB77" i="21" s="1"/>
  <c r="Z79" i="21"/>
  <c r="AB79" i="21" s="1"/>
  <c r="Z78" i="21"/>
  <c r="AB78" i="21" s="1"/>
  <c r="AE78" i="21"/>
  <c r="AE79" i="21"/>
  <c r="AE77" i="21"/>
  <c r="V72" i="21"/>
  <c r="AA72" i="21" s="1"/>
  <c r="W72" i="21"/>
  <c r="X72" i="21"/>
  <c r="V73" i="21" l="1"/>
  <c r="W73" i="21"/>
  <c r="X73" i="21"/>
  <c r="AA73" i="21" l="1"/>
  <c r="V74" i="21"/>
  <c r="W74" i="21"/>
  <c r="X74" i="21"/>
  <c r="AA74" i="21" l="1"/>
  <c r="V75" i="21"/>
  <c r="W75" i="21"/>
  <c r="X75" i="21"/>
  <c r="AA75" i="21" l="1"/>
  <c r="C19" i="1"/>
  <c r="C18" i="1"/>
  <c r="C17" i="1"/>
  <c r="C16" i="1"/>
  <c r="C15" i="1"/>
  <c r="C14" i="1"/>
  <c r="Q5" i="9"/>
  <c r="Q5" i="12" l="1"/>
  <c r="A3" i="8" l="1"/>
  <c r="A3" i="12"/>
  <c r="K5" i="21" l="1"/>
  <c r="K6" i="21"/>
  <c r="K7" i="21"/>
  <c r="K8" i="21"/>
  <c r="K9" i="21"/>
  <c r="K10" i="21"/>
  <c r="K11" i="21"/>
  <c r="K12" i="21"/>
  <c r="K13" i="21"/>
  <c r="K14" i="21"/>
  <c r="K15" i="21"/>
  <c r="K16" i="21"/>
  <c r="K17" i="21"/>
  <c r="K18" i="21"/>
  <c r="K19" i="21"/>
  <c r="K20" i="21"/>
  <c r="K21" i="21"/>
  <c r="K22" i="21"/>
  <c r="K4" i="21"/>
  <c r="J15" i="21"/>
  <c r="B7" i="21"/>
  <c r="B6" i="21"/>
  <c r="A3" i="9"/>
  <c r="B5" i="21" s="1"/>
  <c r="A3" i="10"/>
  <c r="A3" i="11"/>
  <c r="B8" i="21"/>
  <c r="A3" i="13"/>
  <c r="B9" i="21" s="1"/>
  <c r="B4"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W4" i="21"/>
  <c r="V4" i="21"/>
  <c r="H4" i="21"/>
  <c r="J4" i="21"/>
  <c r="J12" i="21"/>
  <c r="B20" i="21" l="1"/>
  <c r="AA68" i="21"/>
  <c r="AA64" i="21"/>
  <c r="AA60" i="21"/>
  <c r="AA56" i="21"/>
  <c r="AA52" i="21"/>
  <c r="AA48" i="21"/>
  <c r="AA44" i="21"/>
  <c r="AA40" i="21"/>
  <c r="AA36" i="21"/>
  <c r="AA32" i="21"/>
  <c r="AA28" i="21"/>
  <c r="AA24" i="21"/>
  <c r="AA20" i="21"/>
  <c r="AA16" i="21"/>
  <c r="AA12" i="21"/>
  <c r="AA8"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6"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N24" i="21"/>
  <c r="M24" i="21"/>
  <c r="N23" i="21"/>
  <c r="M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20" i="21"/>
  <c r="F19" i="21"/>
  <c r="F16" i="21"/>
  <c r="F10" i="21"/>
  <c r="F9" i="21"/>
  <c r="F22" i="21"/>
  <c r="F21" i="21"/>
  <c r="F18" i="21"/>
  <c r="F17" i="21"/>
  <c r="F15" i="21"/>
  <c r="F14" i="21"/>
  <c r="F13" i="21"/>
  <c r="F12" i="21"/>
  <c r="F11" i="21"/>
  <c r="E20" i="21"/>
  <c r="E17" i="21"/>
  <c r="E14" i="21"/>
  <c r="E11" i="21"/>
  <c r="F8" i="21"/>
  <c r="E8" i="21"/>
  <c r="C9" i="21"/>
  <c r="C8" i="21"/>
  <c r="C7" i="21"/>
  <c r="C6" i="21"/>
  <c r="C5" i="21"/>
  <c r="C4" i="21"/>
  <c r="E4" i="21"/>
  <c r="F5" i="21"/>
  <c r="F6" i="21"/>
  <c r="F7" i="21"/>
  <c r="F4" i="21"/>
  <c r="T75" i="21"/>
  <c r="R34" i="21"/>
  <c r="T46" i="21"/>
  <c r="S32" i="21"/>
  <c r="AC45" i="21"/>
  <c r="R6" i="21"/>
  <c r="R68" i="21"/>
  <c r="S59" i="21"/>
  <c r="S16" i="21"/>
  <c r="R24" i="21"/>
  <c r="AC50" i="21"/>
  <c r="S22" i="21"/>
  <c r="AF22" i="21"/>
  <c r="AC16" i="21"/>
  <c r="R27" i="21"/>
  <c r="AC68" i="21"/>
  <c r="S53" i="21"/>
  <c r="AF28" i="21"/>
  <c r="S30" i="21"/>
  <c r="AF34" i="21"/>
  <c r="S41" i="21"/>
  <c r="R56" i="21"/>
  <c r="R57" i="21"/>
  <c r="AC62" i="21"/>
  <c r="R74" i="21"/>
  <c r="R33" i="21"/>
  <c r="T57" i="21"/>
  <c r="AF67" i="21"/>
  <c r="AC33" i="21"/>
  <c r="AC40" i="21"/>
  <c r="AF14" i="21"/>
  <c r="AC31" i="21"/>
  <c r="T69" i="21"/>
  <c r="AF29" i="21"/>
  <c r="AC13" i="21"/>
  <c r="AC35" i="21"/>
  <c r="S58" i="21"/>
  <c r="AC67" i="21"/>
  <c r="S72" i="21"/>
  <c r="R12" i="21"/>
  <c r="T23" i="21"/>
  <c r="S43" i="21"/>
  <c r="R66" i="21"/>
  <c r="R18" i="21"/>
  <c r="AC44" i="21"/>
  <c r="T21" i="21"/>
  <c r="AF59" i="21"/>
  <c r="AF26" i="21"/>
  <c r="AC63" i="21"/>
  <c r="AC29" i="21"/>
  <c r="S27" i="21"/>
  <c r="S10" i="21"/>
  <c r="S52" i="21"/>
  <c r="R28" i="21"/>
  <c r="R41" i="21"/>
  <c r="S74" i="21"/>
  <c r="T39" i="21"/>
  <c r="AF25" i="21"/>
  <c r="AF17" i="21"/>
  <c r="AC43" i="21"/>
  <c r="AC5" i="21"/>
  <c r="R21" i="21"/>
  <c r="S28" i="21"/>
  <c r="AF45" i="21"/>
  <c r="R50" i="21"/>
  <c r="S40" i="21"/>
  <c r="AF4" i="21"/>
  <c r="T38" i="21"/>
  <c r="AF56" i="21"/>
  <c r="T64" i="21"/>
  <c r="T37" i="21"/>
  <c r="T48" i="21"/>
  <c r="AF7" i="21"/>
  <c r="T14" i="21"/>
  <c r="R39" i="21"/>
  <c r="AC26" i="21"/>
  <c r="S70" i="21"/>
  <c r="AC65" i="21"/>
  <c r="AC51" i="21"/>
  <c r="T20" i="21"/>
  <c r="AC8" i="21"/>
  <c r="S36" i="21"/>
  <c r="AC20" i="21"/>
  <c r="AF37" i="21"/>
  <c r="R37" i="21"/>
  <c r="S14" i="21"/>
  <c r="S7" i="21"/>
  <c r="S17" i="21"/>
  <c r="S56" i="21"/>
  <c r="T35" i="21"/>
  <c r="AF33" i="21"/>
  <c r="AC42" i="21"/>
  <c r="S24" i="21"/>
  <c r="AF55" i="21"/>
  <c r="T47" i="21"/>
  <c r="R17" i="21"/>
  <c r="T62" i="21"/>
  <c r="AF24" i="21"/>
  <c r="S55" i="21"/>
  <c r="AF30" i="21"/>
  <c r="T12" i="21"/>
  <c r="S18" i="21"/>
  <c r="S35" i="21"/>
  <c r="R10" i="21"/>
  <c r="S20" i="21"/>
  <c r="S61" i="21"/>
  <c r="AF58" i="21"/>
  <c r="T43" i="21"/>
  <c r="T17" i="21"/>
  <c r="S5" i="21"/>
  <c r="S38" i="21"/>
  <c r="R9" i="21"/>
  <c r="T19" i="21"/>
  <c r="R49" i="21"/>
  <c r="T59" i="21"/>
  <c r="R40" i="21"/>
  <c r="R63" i="21"/>
  <c r="S50" i="21"/>
  <c r="R32" i="21"/>
  <c r="S51" i="21"/>
  <c r="AC52" i="21"/>
  <c r="AF54" i="21"/>
  <c r="AF60" i="21"/>
  <c r="AC7" i="21"/>
  <c r="AF8" i="21"/>
  <c r="S21" i="21"/>
  <c r="R69" i="21"/>
  <c r="T72" i="21"/>
  <c r="AF44" i="21"/>
  <c r="S34" i="21"/>
  <c r="AC75" i="21"/>
  <c r="T41" i="21"/>
  <c r="R53" i="21"/>
  <c r="S29" i="21"/>
  <c r="S15" i="21"/>
  <c r="R16" i="21"/>
  <c r="AC23" i="21"/>
  <c r="AC11" i="21"/>
  <c r="R36" i="21"/>
  <c r="AF51" i="21"/>
  <c r="AC53" i="21"/>
  <c r="R22" i="21"/>
  <c r="AC6" i="21"/>
  <c r="AC19" i="21"/>
  <c r="AF40" i="21"/>
  <c r="T13" i="21"/>
  <c r="T16" i="21"/>
  <c r="T25" i="21"/>
  <c r="S37" i="21"/>
  <c r="T76" i="21"/>
  <c r="R42" i="21"/>
  <c r="S76" i="21"/>
  <c r="AC22" i="21"/>
  <c r="AC76" i="21"/>
  <c r="R13" i="21"/>
  <c r="T71" i="21"/>
  <c r="R7" i="21"/>
  <c r="AF23" i="21"/>
  <c r="AC46" i="21"/>
  <c r="AF6" i="21"/>
  <c r="R76" i="21"/>
  <c r="AC39" i="21"/>
  <c r="AC15" i="21"/>
  <c r="R65" i="21"/>
  <c r="R46" i="21"/>
  <c r="R14" i="21"/>
  <c r="AF74" i="21"/>
  <c r="S26" i="21"/>
  <c r="T54" i="21"/>
  <c r="AF68" i="21"/>
  <c r="R67" i="21"/>
  <c r="T53" i="21"/>
  <c r="R55" i="21"/>
  <c r="R30" i="21"/>
  <c r="AC49" i="21"/>
  <c r="AF36" i="21"/>
  <c r="T9" i="21"/>
  <c r="R31" i="21"/>
  <c r="R58" i="21"/>
  <c r="AF73" i="21"/>
  <c r="AC34" i="21"/>
  <c r="AC64" i="21"/>
  <c r="S60" i="21"/>
  <c r="R5" i="21"/>
  <c r="AF50" i="21"/>
  <c r="AC27" i="21"/>
  <c r="AC54" i="21"/>
  <c r="AC37" i="21"/>
  <c r="S13" i="21"/>
  <c r="T33" i="21"/>
  <c r="R59" i="21"/>
  <c r="S31" i="21"/>
  <c r="S54" i="21"/>
  <c r="AC24" i="21"/>
  <c r="AF20" i="21"/>
  <c r="S62" i="21"/>
  <c r="T60" i="21"/>
  <c r="T40" i="21"/>
  <c r="AF75" i="21"/>
  <c r="T74" i="21"/>
  <c r="AF32" i="21"/>
  <c r="S65" i="21"/>
  <c r="T5" i="21"/>
  <c r="R11" i="21"/>
  <c r="AF35" i="21"/>
  <c r="AC66" i="21"/>
  <c r="AC30" i="21"/>
  <c r="AC32" i="21"/>
  <c r="AF52" i="21"/>
  <c r="S42" i="21"/>
  <c r="S68" i="21"/>
  <c r="S23" i="21"/>
  <c r="AF62" i="21"/>
  <c r="T28" i="21"/>
  <c r="AF18" i="21"/>
  <c r="AC17" i="21"/>
  <c r="AC55" i="21"/>
  <c r="AC4" i="21"/>
  <c r="AF19" i="21"/>
  <c r="AF5" i="21"/>
  <c r="R45" i="21"/>
  <c r="AF64" i="21"/>
  <c r="S48" i="21"/>
  <c r="S8" i="21"/>
  <c r="S57" i="21"/>
  <c r="T44" i="21"/>
  <c r="AF76" i="21"/>
  <c r="AF42" i="21"/>
  <c r="AC9" i="21"/>
  <c r="AF47" i="21"/>
  <c r="T22" i="21"/>
  <c r="T56" i="21"/>
  <c r="AC41" i="21"/>
  <c r="S45" i="21"/>
  <c r="AC12" i="21"/>
  <c r="AC70" i="21"/>
  <c r="R35" i="21"/>
  <c r="AF72" i="21"/>
  <c r="T30" i="21"/>
  <c r="S39" i="21"/>
  <c r="R47" i="21"/>
  <c r="S47" i="21"/>
  <c r="AF11" i="21"/>
  <c r="R44" i="21"/>
  <c r="S67" i="21"/>
  <c r="AF39" i="21"/>
  <c r="T66" i="21"/>
  <c r="T49" i="21"/>
  <c r="AF49" i="21"/>
  <c r="AF12" i="21"/>
  <c r="R29" i="21"/>
  <c r="T7" i="21"/>
  <c r="AF9" i="21"/>
  <c r="R62" i="21"/>
  <c r="T6" i="21"/>
  <c r="T15" i="21"/>
  <c r="T34" i="21"/>
  <c r="T68" i="21"/>
  <c r="T55" i="21"/>
  <c r="S71" i="21"/>
  <c r="AF48" i="21"/>
  <c r="AC73" i="21"/>
  <c r="T52" i="21"/>
  <c r="T63" i="21"/>
  <c r="AC58" i="21"/>
  <c r="R26" i="21"/>
  <c r="R72" i="21"/>
  <c r="AC10" i="21"/>
  <c r="AF15" i="21"/>
  <c r="S33" i="21"/>
  <c r="T24" i="21"/>
  <c r="AC71" i="21"/>
  <c r="AF21" i="21"/>
  <c r="T10" i="21"/>
  <c r="R70" i="21"/>
  <c r="T18" i="21"/>
  <c r="S75" i="21"/>
  <c r="AC28" i="21"/>
  <c r="T31" i="21"/>
  <c r="T50" i="21"/>
  <c r="R8" i="21"/>
  <c r="S44" i="21"/>
  <c r="T11" i="21"/>
  <c r="R38" i="21"/>
  <c r="S64" i="21"/>
  <c r="T58" i="21"/>
  <c r="AC38" i="21"/>
  <c r="AF53" i="21"/>
  <c r="AF10" i="21"/>
  <c r="S73" i="21"/>
  <c r="R20" i="21"/>
  <c r="R15" i="21"/>
  <c r="R25" i="21"/>
  <c r="S66" i="21"/>
  <c r="AF46" i="21"/>
  <c r="S11" i="21"/>
  <c r="S12" i="21"/>
  <c r="AC60" i="21"/>
  <c r="S69" i="21"/>
  <c r="AF69" i="21"/>
  <c r="AF16" i="21"/>
  <c r="AC72" i="21"/>
  <c r="S6" i="21"/>
  <c r="R4" i="21"/>
  <c r="R75" i="21"/>
  <c r="AC47" i="21"/>
  <c r="S9" i="21"/>
  <c r="R52" i="21"/>
  <c r="R43" i="21"/>
  <c r="T42" i="21"/>
  <c r="T65" i="21"/>
  <c r="S4" i="21"/>
  <c r="T29" i="21"/>
  <c r="AF65" i="21"/>
  <c r="AC56" i="21"/>
  <c r="AF38" i="21"/>
  <c r="AF43" i="21"/>
  <c r="AC25" i="21"/>
  <c r="AC74" i="21"/>
  <c r="R19" i="21"/>
  <c r="T70" i="21"/>
  <c r="AC61" i="21"/>
  <c r="S19" i="21"/>
  <c r="AF61" i="21"/>
  <c r="R61" i="21"/>
  <c r="R23" i="21"/>
  <c r="T61" i="21"/>
  <c r="AC18" i="21"/>
  <c r="T73" i="21"/>
  <c r="R48" i="21"/>
  <c r="R51" i="21"/>
  <c r="AF27" i="21"/>
  <c r="S46" i="21"/>
  <c r="R60" i="21"/>
  <c r="AF13" i="21"/>
  <c r="S49" i="21"/>
  <c r="R54" i="21"/>
  <c r="AF71" i="21"/>
  <c r="T4" i="21"/>
  <c r="T27" i="21"/>
  <c r="AF41" i="21"/>
  <c r="T51" i="21"/>
  <c r="T36" i="21"/>
  <c r="AC59" i="21"/>
  <c r="R64" i="21"/>
  <c r="AF70" i="21"/>
  <c r="S63" i="21"/>
  <c r="T67" i="21"/>
  <c r="T26" i="21"/>
  <c r="AC36" i="21"/>
  <c r="T45" i="21"/>
  <c r="AC57" i="21"/>
  <c r="R71" i="21"/>
  <c r="T32" i="21"/>
  <c r="AC48" i="21"/>
  <c r="AC69" i="21"/>
  <c r="AF57" i="21"/>
  <c r="AF31" i="21"/>
  <c r="AC21" i="21"/>
  <c r="R73" i="21"/>
  <c r="AC14" i="21"/>
  <c r="S25" i="21"/>
  <c r="AF66" i="21"/>
  <c r="AF63" i="21"/>
  <c r="T8" i="21"/>
  <c r="AE32" i="21" l="1"/>
  <c r="AE44" i="21"/>
  <c r="AE20" i="21"/>
  <c r="AE52" i="21"/>
  <c r="AE56" i="21"/>
  <c r="AE29" i="21"/>
  <c r="AE63" i="21"/>
  <c r="AE41" i="21"/>
  <c r="AE54" i="21"/>
  <c r="AE50" i="21"/>
  <c r="AE21" i="21"/>
  <c r="AE69" i="21"/>
  <c r="AE10" i="21"/>
  <c r="AE33" i="21"/>
  <c r="AE17" i="21"/>
  <c r="AE48" i="21"/>
  <c r="AE28" i="21"/>
  <c r="AE19" i="21"/>
  <c r="AE12" i="21"/>
  <c r="AE62" i="21"/>
  <c r="AE60" i="21"/>
  <c r="AE58" i="21"/>
  <c r="AE47" i="21"/>
  <c r="AE35" i="21"/>
  <c r="AE73" i="21"/>
  <c r="AE15" i="21"/>
  <c r="AE16" i="21"/>
  <c r="AE71" i="21"/>
  <c r="AE36" i="21"/>
  <c r="AE45" i="21"/>
  <c r="AE37" i="21"/>
  <c r="AE53" i="21"/>
  <c r="AE13" i="21"/>
  <c r="AE6" i="21"/>
  <c r="AE34" i="21"/>
  <c r="AE55" i="21"/>
  <c r="AE46" i="21"/>
  <c r="AE49" i="21"/>
  <c r="AE9" i="21"/>
  <c r="AE39" i="21"/>
  <c r="AE25" i="21"/>
  <c r="AE68" i="21"/>
  <c r="AE22" i="21"/>
  <c r="AE76" i="21"/>
  <c r="AE70" i="21"/>
  <c r="AE4" i="21"/>
  <c r="AE14" i="21"/>
  <c r="AE64" i="21"/>
  <c r="AE38" i="21"/>
  <c r="AE59" i="21"/>
  <c r="AE18" i="21"/>
  <c r="AE61" i="21"/>
  <c r="AE8" i="21"/>
  <c r="AE23" i="21"/>
  <c r="AE30" i="21"/>
  <c r="AE11" i="21"/>
  <c r="AE26" i="21"/>
  <c r="AE66" i="21"/>
  <c r="AE67" i="21"/>
  <c r="AE72" i="21"/>
  <c r="AE5" i="21"/>
  <c r="AE40" i="21"/>
  <c r="AE65" i="21"/>
  <c r="AE57" i="21"/>
  <c r="AE31" i="21"/>
  <c r="AE51" i="21"/>
  <c r="AE42" i="21"/>
  <c r="AE75" i="21"/>
  <c r="AE7" i="21"/>
  <c r="AE43" i="21"/>
  <c r="AE74" i="21"/>
  <c r="AE24" i="21"/>
  <c r="AE27" i="21"/>
  <c r="Z72" i="21"/>
  <c r="AB72" i="21" s="1"/>
  <c r="Z73" i="21"/>
  <c r="AB73" i="21" s="1"/>
  <c r="Z74" i="21"/>
  <c r="AB74" i="21" s="1"/>
  <c r="Z75" i="21"/>
  <c r="AB75" i="21" s="1"/>
  <c r="L13" i="21"/>
  <c r="O13" i="21" s="1"/>
  <c r="O33" i="21"/>
  <c r="O23" i="21"/>
  <c r="O27" i="21"/>
  <c r="O31" i="21"/>
  <c r="L19" i="21"/>
  <c r="O19" i="21" s="1"/>
  <c r="O39" i="21"/>
  <c r="O35" i="21"/>
  <c r="O37" i="21"/>
  <c r="L21" i="21"/>
  <c r="O21" i="21" s="1"/>
  <c r="L16" i="21"/>
  <c r="O16" i="21" s="1"/>
  <c r="O32" i="21"/>
  <c r="O36" i="21"/>
  <c r="O40" i="21"/>
  <c r="L14" i="21"/>
  <c r="O14" i="21" s="1"/>
  <c r="L22" i="21"/>
  <c r="O22" i="21" s="1"/>
  <c r="O34" i="21"/>
  <c r="O38" i="21"/>
  <c r="L10" i="21"/>
  <c r="O10" i="21" s="1"/>
  <c r="L7" i="21"/>
  <c r="O7" i="21" s="1"/>
  <c r="O28" i="21"/>
  <c r="L11" i="21"/>
  <c r="O11" i="21" s="1"/>
  <c r="L5" i="21"/>
  <c r="O5" i="21" s="1"/>
  <c r="L18" i="21"/>
  <c r="O18" i="21" s="1"/>
  <c r="O26" i="21"/>
  <c r="O30" i="21"/>
  <c r="L12" i="21"/>
  <c r="O12" i="21" s="1"/>
  <c r="L17" i="21"/>
  <c r="O17" i="21" s="1"/>
  <c r="O29" i="21"/>
  <c r="O25" i="21"/>
  <c r="O24" i="21"/>
  <c r="L20" i="21"/>
  <c r="O20" i="21" s="1"/>
  <c r="L15" i="21"/>
  <c r="O15" i="21" s="1"/>
  <c r="L8" i="21"/>
  <c r="O8" i="21" s="1"/>
  <c r="L9" i="21"/>
  <c r="O9" i="21" s="1"/>
  <c r="L4" i="21"/>
  <c r="O4" i="21" s="1"/>
  <c r="L6" i="21"/>
  <c r="Z54" i="21" l="1"/>
  <c r="AB54" i="21" s="1"/>
  <c r="Z67" i="21"/>
  <c r="AB67" i="21" s="1"/>
  <c r="Z52" i="21"/>
  <c r="AB52" i="21" s="1"/>
  <c r="Z5" i="21"/>
  <c r="AB5" i="21" s="1"/>
  <c r="Z39" i="21"/>
  <c r="AB39" i="21" s="1"/>
  <c r="Z56" i="21"/>
  <c r="AB56" i="21" s="1"/>
  <c r="Z49" i="21"/>
  <c r="AB49" i="21" s="1"/>
  <c r="Z31" i="21"/>
  <c r="AB31" i="21" s="1"/>
  <c r="Z66" i="21"/>
  <c r="AB66" i="21" s="1"/>
  <c r="Z60" i="21"/>
  <c r="AB60" i="21" s="1"/>
  <c r="Z48" i="21"/>
  <c r="AB48" i="21" s="1"/>
  <c r="Z8" i="21"/>
  <c r="AB8" i="21" s="1"/>
  <c r="Z7" i="21"/>
  <c r="AB7" i="21" s="1"/>
  <c r="Z76" i="21"/>
  <c r="AB76"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tc={2CCF142C-8E5D-41DE-B02C-18E728FC041C}</author>
    <author>tc={492D041A-7580-4898-8C20-DC33F5CF1539}</author>
  </authors>
  <commentList>
    <comment ref="I5" authorId="0" shapeId="0" xr:uid="{2CCF142C-8E5D-41DE-B02C-18E728FC041C}">
      <text>
        <t>[Threaded comment]
Your version of Excel allows you to read this threaded comment; however, any edits to it will get removed if the file is opened in a newer version of Excel. Learn more: https://go.microsoft.com/fwlink/?linkid=870924
Comment:
    Please check that these are correct, I have added them in as a best guess</t>
      </text>
    </comment>
    <comment ref="E10" authorId="1" shapeId="0" xr:uid="{492D041A-7580-4898-8C20-DC33F5CF1539}">
      <text>
        <t>[Threaded comment]
Your version of Excel allows you to read this threaded comment; however, any edits to it will get removed if the file is opened in a newer version of Excel. Learn more: https://go.microsoft.com/fwlink/?linkid=870924
Comment:
    This is new, and has been inserted to ensure that Output 3 is captured in these higher level Outcomes, please check you're happy with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tc={CC02F948-9DDC-48C0-934E-146267A00D56}</author>
  </authors>
  <commentList>
    <comment ref="F4" authorId="0" shapeId="0" xr:uid="{CC02F948-9DDC-48C0-934E-146267A00D56}">
      <text>
        <t>[Threaded comment]
Your version of Excel allows you to read this threaded comment; however, any edits to it will get removed if the file is opened in a newer version of Excel. Learn more: https://go.microsoft.com/fwlink/?linkid=870924
Comment:
    Please input anticipated figures for across the lifetime of the project (Y1-Y3)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tc={2DFFDA97-4292-42CB-806F-D5044A1AA863}</author>
  </authors>
  <commentList>
    <comment ref="F4" authorId="0" shapeId="0" xr:uid="{2DFFDA97-4292-42CB-806F-D5044A1AA863}">
      <text>
        <t>[Threaded comment]
Your version of Excel allows you to read this threaded comment; however, any edits to it will get removed if the file is opened in a newer version of Excel. Learn more: https://go.microsoft.com/fwlink/?linkid=870924
Comment:
    Please could you estimate some numbers for across the project lifetime (just an approx is fine)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tc={41B7ED67-B22C-440A-83C0-76BF15B8BF79}</author>
    <author>tc={ECC3B2A6-92E3-4B3F-B9D2-D1C24F278268}</author>
    <author>tc={8CAD2E4E-BC15-4BCC-8769-56DDECC759E7}</author>
  </authors>
  <commentList>
    <comment ref="F4" authorId="0" shapeId="0" xr:uid="{41B7ED67-B22C-440A-83C0-76BF15B8BF79}">
      <text>
        <t>[Threaded comment]
Your version of Excel allows you to read this threaded comment; however, any edits to it will get removed if the file is opened in a newer version of Excel. Learn more: https://go.microsoft.com/fwlink/?linkid=870924
Comment:
    Please could you provide an estimate for these across the lifetime of the project - also please see the comment further along this row to check the wording is correctly capturing what is being done</t>
      </text>
    </comment>
    <comment ref="R5" authorId="1" shapeId="0" xr:uid="{ECC3B2A6-92E3-4B3F-B9D2-D1C24F278268}">
      <text>
        <t>[Threaded comment]
Your version of Excel allows you to read this threaded comment; however, any edits to it will get removed if the file is opened in a newer version of Excel. Learn more: https://go.microsoft.com/fwlink/?linkid=870924
Comment:
    Jude - can I check whether a new management measure was introduced in Y2?  If not we might need to change our wording, perhaps worth a chat to make sure I'm clear on what this indicator is</t>
      </text>
    </comment>
    <comment ref="F6" authorId="2" shapeId="0" xr:uid="{8CAD2E4E-BC15-4BCC-8769-56DDECC759E7}">
      <text>
        <t>[Threaded comment]
Your version of Excel allows you to read this threaded comment; however, any edits to it will get removed if the file is opened in a newer version of Excel. Learn more: https://go.microsoft.com/fwlink/?linkid=870924
Comment:
    Is this number correct for across the lifespan of the project?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tc={9B6DE181-4241-4DFB-988B-6045CE15FB3B}</author>
    <author>tc={89B0A5E1-ECCA-4FF6-8E5D-14B1555F2C12}</author>
  </authors>
  <commentList>
    <comment ref="F4" authorId="0" shapeId="0" xr:uid="{9B6DE181-4241-4DFB-988B-6045CE15FB3B}">
      <text>
        <t>[Threaded comment]
Your version of Excel allows you to read this threaded comment; however, any edits to it will get removed if the file is opened in a newer version of Excel. Learn more: https://go.microsoft.com/fwlink/?linkid=870924
Comment:
    Please could you insert a number for the number of produced tools over the lifetime of the project?</t>
      </text>
    </comment>
    <comment ref="F5" authorId="1" shapeId="0" xr:uid="{89B0A5E1-ECCA-4FF6-8E5D-14B1555F2C12}">
      <text>
        <t>[Threaded comment]
Your version of Excel allows you to read this threaded comment; however, any edits to it will get removed if the file is opened in a newer version of Excel. Learn more: https://go.microsoft.com/fwlink/?linkid=870924
Comment:
    Please could you insert a number for the reach over the lifetime of the project?  This will be very approximate as so hard to gauge!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tc={54EBFCEB-D793-45DC-9CCA-139715E92551}</author>
    <author>tc={D4A46F4B-7102-4E4F-AE72-75352DAA26E7}</author>
    <author>tc={B259BB76-A70B-466F-ADAF-ED1E05F339E2}</author>
    <author>tc={3237CE0B-4979-453E-8BF9-2F5171A6E428}</author>
  </authors>
  <commentList>
    <comment ref="F4" authorId="0" shapeId="0" xr:uid="{54EBFCEB-D793-45DC-9CCA-139715E92551}">
      <text>
        <t>[Threaded comment]
Your version of Excel allows you to read this threaded comment; however, any edits to it will get removed if the file is opened in a newer version of Excel. Learn more: https://go.microsoft.com/fwlink/?linkid=870924
Comment:
    Please insert a number here for anticipated number of reports etc across lifetime of project - can be an estimate</t>
      </text>
    </comment>
    <comment ref="T4" authorId="1" shapeId="0" xr:uid="{D4A46F4B-7102-4E4F-AE72-75352DAA26E7}">
      <text>
        <t>[Threaded comment]
Your version of Excel allows you to read this threaded comment; however, any edits to it will get removed if the file is opened in a newer version of Excel. Learn more: https://go.microsoft.com/fwlink/?linkid=870924
Comment:
    As of 29/11/23 still unpublished, has lengthy peer review comments following submission</t>
      </text>
    </comment>
    <comment ref="T6" authorId="2" shapeId="0" xr:uid="{B259BB76-A70B-466F-ADAF-ED1E05F339E2}">
      <text>
        <t>[Threaded comment]
Your version of Excel allows you to read this threaded comment; however, any edits to it will get removed if the file is opened in a newer version of Excel. Learn more: https://go.microsoft.com/fwlink/?linkid=870924
Comment:
    This is potentially now the MPA blueprint so is covered elsewhere</t>
      </text>
    </comment>
    <comment ref="F7" authorId="3" shapeId="0" xr:uid="{3237CE0B-4979-453E-8BF9-2F5171A6E428}">
      <text>
        <t>[Threaded comment]
Your version of Excel allows you to read this threaded comment; however, any edits to it will get removed if the file is opened in a newer version of Excel. Learn more: https://go.microsoft.com/fwlink/?linkid=870924
Comment:
    Please insert a number here for anticipated reach</t>
      </text>
    </comment>
  </commentList>
</comments>
</file>

<file path=xl/sharedStrings.xml><?xml version="1.0" encoding="utf-8"?>
<sst xmlns="http://schemas.openxmlformats.org/spreadsheetml/2006/main" count="724" uniqueCount="395">
  <si>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</si>
  <si>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</si>
  <si>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</si>
  <si>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</si>
  <si>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</si>
  <si>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</si>
  <si>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</si>
  <si>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</si>
  <si>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 xml:space="preserve">Photos and images of underwater environment from GoPros (used to record activities for various projects – plastics, shark tagging and BRUVS). </t>
  </si>
  <si>
    <t>Media bank creation using hard drives.</t>
  </si>
  <si>
    <t xml:space="preserve">Photos and images of life on board the RRS Discovery – including mini media clips of eDNA and plastic project updates. </t>
  </si>
  <si>
    <t xml:space="preserve">Interviews from local community on Ascension’s marine environment using Rode mics and DSLR camera. </t>
  </si>
  <si>
    <t>Drama club film about fisheries compliance for IMPAC presentation and later distribution via social media</t>
  </si>
  <si>
    <t>Three interns recruited and arrived on Ascension Nov-Dec 2022.</t>
  </si>
  <si>
    <t>Trained in turtle emergence and nest monitoring and temperature logger deployment</t>
  </si>
  <si>
    <t>Commenced daily turtle monitoring from Dec 22</t>
  </si>
  <si>
    <t>Clearance of invasive weeds on Long Beach, Georgetown, Deadman’s and Pan Am Beaches, Assist with Mexican thorn removal from Long Beach, North East bay and Pan Am Nature Reserves</t>
  </si>
  <si>
    <t xml:space="preserve">Assist with maintenance of Green Mountain National Park </t>
  </si>
  <si>
    <t>Assist with endemic plant restoration work</t>
  </si>
  <si>
    <t xml:space="preserve">Creation and  delivery of regular social media posts (3-5 posts per week). Posts vary of pictures and videos of Ascension’s marine life, MPA Youth Committee updates and updates of the marine team’s work (e.g. plastics project video - which was also delivered at the St Helena Whale Shark Festival). </t>
  </si>
  <si>
    <t>Growth of followers and engagement across all social media platforms.</t>
  </si>
  <si>
    <t>Growth of MPA Youth Committee, around 18 regular students. Recent sessions include eDNA rock pool session, invasive species awareness week (large turtle mural made of invasive weeds created), zooplankton session, weekend hike to Shelly Beach to see anchialine pools, shark talk from visiting ZSL scientists, Earth Hour Session and an Easter egg-extravaganza session.</t>
  </si>
  <si>
    <t xml:space="preserve">Delivery of two school assemblies and launch of turtle naming competition. </t>
  </si>
  <si>
    <t>Organising of MPA Festival and fishing competition– scheduled for 10th of June.</t>
  </si>
  <si>
    <t xml:space="preserve">Weekly rehearsals of the Deep Sea adventure play with drama club to be performed at the MPA Festival. </t>
  </si>
  <si>
    <t xml:space="preserve">Additional interview for Ascension Island Voices documentary with hopes to schedule more in soon. </t>
  </si>
  <si>
    <t xml:space="preserve">Delivery of school lesson using resources provided by Blue Belt (with more scheduled in the year). </t>
  </si>
  <si>
    <t xml:space="preserve">Providing extra support with field work (e.g. shark tagging and crab work). </t>
  </si>
  <si>
    <t>Turtle emergence and nest counts on three protected beaches</t>
  </si>
  <si>
    <t>Deployment of 49 temperature loggers in turtle nests on protected beaches to monitor impacts of climate change</t>
  </si>
  <si>
    <t>Nest excavations on protected beaches to look at hatching success</t>
  </si>
  <si>
    <t>Rescue of stranded turtles</t>
  </si>
  <si>
    <t>Deployment of 11 satellite tags and collection of biopsy samples for isotope analysis for project with Blue Belt and University of Exeter looking at migration and foraging areas of Ascension turtles</t>
  </si>
  <si>
    <t>Assistance with the work of the Conservation Marine Team including plankton sampling, shark tagging and logger retrieval</t>
  </si>
  <si>
    <t>Assistance with the work of the National Park and endemic plant teams</t>
  </si>
  <si>
    <t>Impact</t>
  </si>
  <si>
    <t xml:space="preserve">Ascension Island’s MPA as a replicable model for other remote island communities, proving that marine protection can bring greater socio-economic benefits than the sale of offshore fishing licenses </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</si>
  <si>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</si>
  <si>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</si>
  <si>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</si>
  <si>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</si>
  <si>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</si>
  <si>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</si>
  <si>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</si>
  <si>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</si>
  <si>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</si>
  <si>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</si>
  <si>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</si>
  <si>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</si>
  <si>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The largest no-take MPA in the Atlantic is secured and supported with a major endowment fund that provides permanent income (4-5% annual return) to the Ascension Island community, and global research activities in the MPA are attracted and established using a media campaign.</t>
  </si>
  <si>
    <t>OC.0.1</t>
  </si>
  <si>
    <t>Enable creation of the largest no-take MPA in the Atlantic and the eighth largest in the world, taking the percentage of UK waters protected from 26 to 32 per cent</t>
  </si>
  <si>
    <t>NA</t>
  </si>
  <si>
    <t>Formal protection/designation announcement</t>
  </si>
  <si>
    <t>Government continues to support the designation of a NTZ MPA
Local communities and businesses continue to support the NTZ designation
Endowment fund generates consistent returns
Funds are successfully distributed to commujnity and conservation projects</t>
  </si>
  <si>
    <t>OC.0.2</t>
  </si>
  <si>
    <t>Ensure the establishment of an MPA brings lasting benefits to the island community by establishing a £2m conservation endowment fund for Ascension which will deliver a 4-5 per cent annual return (£80,000-£100,000) for community projects.  Ensure local buy-in for the endowment fund and thus for the MPA.</t>
  </si>
  <si>
    <t>1, 2</t>
  </si>
  <si>
    <t>6.1.1, 4.1.2, 4.2.1, 6.1.5</t>
  </si>
  <si>
    <t>4.1, 4.2, 6.1</t>
  </si>
  <si>
    <t>Financial records</t>
  </si>
  <si>
    <t>OC.0.3</t>
  </si>
  <si>
    <t>Use Ascension to demonstrate as a case-study that marine protection can bring greater socio-economic benefits to a small island than the sale of licences to offshore (non-local) fishing effort.</t>
  </si>
  <si>
    <t>3.3.2, 1.4.1, 1.2.1</t>
  </si>
  <si>
    <t>1.2, 1.4, 3.3</t>
  </si>
  <si>
    <t>Records of monitoring evidence inc. financial records before and after designation</t>
  </si>
  <si>
    <t>OC.0.4</t>
  </si>
  <si>
    <t>Using media assets (film, articles, social media), celebrate Ascension's MPA and establish Ascension as a hub of scientific and conservation excellence which will attract marine biologists from all over the world to come and study these exceptionally pristine waters</t>
  </si>
  <si>
    <t>4.2.2, 4.2.1</t>
  </si>
  <si>
    <t>Links, reach stats screenshots of media outputs</t>
  </si>
  <si>
    <t>OC.0.5</t>
  </si>
  <si>
    <t>Use Ascension as a world-leading example of an MPA attracting a major endowment fund, which delivers an income in perpetuity to an island community.  A successful model could have a knock-on effect on other UK overseas territories, such as Tristan da Cunha, and also Commonwealth islands who would rather preserve their natural capital, but need a source of philanthropic income to do so.</t>
  </si>
  <si>
    <t>1.4.1, 4.2.1, 4.2.2</t>
  </si>
  <si>
    <t>1.4, 4.2</t>
  </si>
  <si>
    <t>Financial records of income, repeat of model used elsewhere within the commonwealth</t>
  </si>
  <si>
    <t>OC.0.6</t>
  </si>
  <si>
    <t>NEW - Secure long-term support from HMG for monitoring and enforcement of Ascension's waters</t>
  </si>
  <si>
    <t>2.4.2</t>
  </si>
  <si>
    <t>Written record of support from HMG</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</si>
  <si>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</si>
  <si>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</si>
  <si>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</si>
  <si>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</si>
  <si>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</si>
  <si>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</si>
  <si>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</si>
  <si>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</si>
  <si>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</si>
  <si>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</si>
  <si>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</si>
  <si>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</si>
  <si>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</si>
  <si>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</si>
  <si>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</si>
  <si>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</si>
  <si>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</si>
  <si>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</si>
  <si>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</si>
  <si>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Establish a £2m conservation trust fund (CTF) for Ascension</t>
  </si>
  <si>
    <t>O.1.1</t>
  </si>
  <si>
    <t>Independent charity/board of trustees [number of] established</t>
  </si>
  <si>
    <t>Number of boards</t>
  </si>
  <si>
    <t>NA - progress</t>
  </si>
  <si>
    <t>Official CTF contracts signed and completed showing board of trustees etc.</t>
  </si>
  <si>
    <t>Proposed for completion in Y1</t>
  </si>
  <si>
    <t>Completed in Y1</t>
  </si>
  <si>
    <t>Indicator complete</t>
  </si>
  <si>
    <t>O.1.2</t>
  </si>
  <si>
    <t>Amount (£) invested into the fund</t>
  </si>
  <si>
    <t>£</t>
  </si>
  <si>
    <t>6.1.1</t>
  </si>
  <si>
    <t xml:space="preserve"> Financial records of investment</t>
  </si>
  <si>
    <t>Money invested into fund in Y1</t>
  </si>
  <si>
    <t>Activity Code</t>
  </si>
  <si>
    <t>Indicator Code</t>
  </si>
  <si>
    <t>Status</t>
  </si>
  <si>
    <t>Notes</t>
  </si>
  <si>
    <t>Output 1 Activities</t>
  </si>
  <si>
    <t>A.1</t>
  </si>
  <si>
    <t>A.1.1</t>
  </si>
  <si>
    <t xml:space="preserve">Find the best way to house the CTF, either by setting up an independent charity and identifying a board of trustees, or by using an existing charity. </t>
  </si>
  <si>
    <t>Complete</t>
  </si>
  <si>
    <t>A.1.2</t>
  </si>
  <si>
    <t>Use financial and legal advice to identify an investment strategy, invest £2m grant and oversee first board meetings to ensure the successful birth and establishment of the CTF.</t>
  </si>
  <si>
    <t>A.1.3</t>
  </si>
  <si>
    <t>A.1.4</t>
  </si>
  <si>
    <t>A.1.5</t>
  </si>
  <si>
    <t>A.1.6</t>
  </si>
  <si>
    <t>"1"</t>
  </si>
  <si>
    <t>Output 2</t>
  </si>
  <si>
    <t>O.2</t>
  </si>
  <si>
    <t>Increase community understanding and appreciation of the CFT (i.e. generate community support for designation/ 'hosting' an MPA)</t>
  </si>
  <si>
    <t>O.2.1</t>
  </si>
  <si>
    <t>Number of community stakeholders engaged with</t>
  </si>
  <si>
    <t>Stakeholders reached</t>
  </si>
  <si>
    <t>4.2.1</t>
  </si>
  <si>
    <t xml:space="preserve">
Evidence of diverse stakeholder engagement (meeting minutes, correspondence, workshops)</t>
  </si>
  <si>
    <t>The local community is engaged and willing to support designation</t>
  </si>
  <si>
    <t>Whole community as articles in Islander newspaper and many community events</t>
  </si>
  <si>
    <t>O.2.2</t>
  </si>
  <si>
    <t>Number of beneficiaries benefitting from community projects through fund disbursement</t>
  </si>
  <si>
    <t>Number of beneficiaries</t>
  </si>
  <si>
    <t>4.1.2</t>
  </si>
  <si>
    <t>Contracts/project plans outlining how support from the fund will be used for conservation</t>
  </si>
  <si>
    <t>800 community members will benefit from community projects (700 adults, 80 children)</t>
  </si>
  <si>
    <r>
      <t>Ladybirds             Climbing frame and toys /materials
7 degrees south  Music equipment
Ascension Fishers             Scales
Ascension Fishers             Sun Sail
Path bashing       Tools
Community Centre           Toilets and sewer upgrade
Ascension Boot Camp      Gym Equipment
Library Resource Centre   Equipment
Expected 150-200 people to benefit following arrival of all equipment (took conservative estimate of</t>
    </r>
    <r>
      <rPr>
        <b/>
        <sz val="11"/>
        <color theme="1"/>
        <rFont val="Calibri"/>
        <family val="2"/>
        <scheme val="minor"/>
      </rPr>
      <t xml:space="preserve"> 150</t>
    </r>
    <r>
      <rPr>
        <sz val="11"/>
        <color theme="1"/>
        <rFont val="Calibri"/>
        <family val="2"/>
        <scheme val="minor"/>
      </rPr>
      <t xml:space="preserve">
</t>
    </r>
    <r>
      <rPr>
        <b/>
        <sz val="11"/>
        <color theme="1"/>
        <rFont val="Calibri"/>
        <family val="2"/>
        <scheme val="minor"/>
      </rPr>
      <t>10</t>
    </r>
    <r>
      <rPr>
        <sz val="11"/>
        <color theme="1"/>
        <rFont val="Calibri"/>
        <family val="2"/>
        <scheme val="minor"/>
      </rPr>
      <t>: number of people in conservation team provided with ~£5k filming equipment and training awaiting Jude response</t>
    </r>
  </si>
  <si>
    <t>O.2.3</t>
  </si>
  <si>
    <t>Amount of funds (£) provided for the community while endowment fund is maturing</t>
  </si>
  <si>
    <t>6.1.5</t>
  </si>
  <si>
    <t>Financial documents demonstrating funds provided for community</t>
  </si>
  <si>
    <t>20000 for community projects
16500 for turtle interns x 4</t>
  </si>
  <si>
    <t>Output 2 Activities</t>
  </si>
  <si>
    <t>A.2</t>
  </si>
  <si>
    <t>A.2.1</t>
  </si>
  <si>
    <t>Explain process of establishing CTF and the benefits that it will deliver to the Island Administrator and Island Council.</t>
  </si>
  <si>
    <t>meeting held March 2023</t>
  </si>
  <si>
    <t>A.2.2</t>
  </si>
  <si>
    <t>Ask island community to propose members of Spending Committee to select projects for disbursement, via conference calls with island community.</t>
  </si>
  <si>
    <t>change of method - projects to be proposed by community to AIG and AIG to provide details of proposals to AIMPACT board as per an agreed MoU</t>
  </si>
  <si>
    <t>A.2.3</t>
  </si>
  <si>
    <t>Secure buy-in of island community by providing community funds as bridging grant while the endowment fund is maturing in 2021.</t>
  </si>
  <si>
    <t>£80k given for sports field (not yet spent); £20k for communtiy projects given</t>
  </si>
  <si>
    <t>Output 3</t>
  </si>
  <si>
    <t>O.3</t>
  </si>
  <si>
    <t>Secure long-term support from HMG for monitoring and enforcement of Ascension’s waters.</t>
  </si>
  <si>
    <t>O.3.1</t>
  </si>
  <si>
    <t>Number of presentations/meetings/reports/discussions with relevant political stakeholders</t>
  </si>
  <si>
    <t>Meetings/reports/discussions</t>
  </si>
  <si>
    <t>Copies of presentations, meeting minutes</t>
  </si>
  <si>
    <t>HMG is open to providing support
Evidence to date shows positive change due to designation</t>
  </si>
  <si>
    <t>Meetings with Bluebelt coordinator at FCDO</t>
  </si>
  <si>
    <t>O.3.2</t>
  </si>
  <si>
    <t>Number of parliamentary briefings</t>
  </si>
  <si>
    <t>Briefings</t>
  </si>
  <si>
    <t>Copy of briefings</t>
  </si>
  <si>
    <t>O.3.3</t>
  </si>
  <si>
    <t>Number of responses to government consultations</t>
  </si>
  <si>
    <t>Consultation responses</t>
  </si>
  <si>
    <t>Copy of consultation responses</t>
  </si>
  <si>
    <t>Output 3 Activities</t>
  </si>
  <si>
    <t>A.3</t>
  </si>
  <si>
    <t>A.3.1</t>
  </si>
  <si>
    <t xml:space="preserve">Continue to engage with UK Government, via meetings and correspondence, to make the economic, scientific and political case for a long-term spending commitment to the Ascension MPA. </t>
  </si>
  <si>
    <t>In Progress</t>
  </si>
  <si>
    <t>Met with FCDO in Feb 2023; continue to advocate for Bluebelt funding through GBO</t>
  </si>
  <si>
    <t>A.3.2</t>
  </si>
  <si>
    <t>This will involve presentations to ministers and officials, a parliamentary briefing event (likely online)</t>
  </si>
  <si>
    <t>Planning underway with GBO for event in 2023</t>
  </si>
  <si>
    <t>A.3.3</t>
  </si>
  <si>
    <t>Responding to government consultations.</t>
  </si>
  <si>
    <t>Provided feedback to UKOT biodiversity strategy</t>
  </si>
  <si>
    <t>A.3.4</t>
  </si>
  <si>
    <t>A.3.5</t>
  </si>
  <si>
    <t>A.3.6</t>
  </si>
  <si>
    <t>Output 4</t>
  </si>
  <si>
    <t>O.4</t>
  </si>
  <si>
    <t>Publish best-practice management plan for Ascension’s MPA</t>
  </si>
  <si>
    <t>O.4.1</t>
  </si>
  <si>
    <t>Number of changes/improvements in strategies for inshore fishing</t>
  </si>
  <si>
    <t>Number of fisheries with improved management measures</t>
  </si>
  <si>
    <t>3.3.2</t>
  </si>
  <si>
    <t>Written evidence of change to fisheries</t>
  </si>
  <si>
    <t>Achieve findings to be released as part of best practice management plan
Sufficient comparable management plans exist</t>
  </si>
  <si>
    <t>Still in draft</t>
  </si>
  <si>
    <t>O.4.2</t>
  </si>
  <si>
    <t>Number of changes/improvements in strategies for monitoring and enforcement</t>
  </si>
  <si>
    <t>Continual review of success of enforcement strategies by OceanMind under Bluebelt programme</t>
  </si>
  <si>
    <t>O.4.3</t>
  </si>
  <si>
    <t>Number of analyses produced on comparable management plans, with reports/datasets provided on external scientific advice</t>
  </si>
  <si>
    <t>Reports/new pieces of evidence</t>
  </si>
  <si>
    <t>1.4.1</t>
  </si>
  <si>
    <t>Written evidence of reports/datasets compiled</t>
  </si>
  <si>
    <t>Annual review of Marine Management Plan outputs by AIG completed</t>
  </si>
  <si>
    <t>O.4.4</t>
  </si>
  <si>
    <t>Number of management plans produced</t>
  </si>
  <si>
    <t>Number of marine management plans</t>
  </si>
  <si>
    <t>1.2.1</t>
  </si>
  <si>
    <t>Copy of management plan</t>
  </si>
  <si>
    <t>Planned for Y1</t>
  </si>
  <si>
    <t>Output 4 Activities</t>
  </si>
  <si>
    <t>A.4</t>
  </si>
  <si>
    <t>A.4.1</t>
  </si>
  <si>
    <t xml:space="preserve">Work with Head of Conservation on Ascension to ensure Ascension’s MPA has a best-practice management plan and strategies to deal with inshore fishing interests as well as offshore monitoring and enforcement. 
</t>
  </si>
  <si>
    <t>Marine management plan in place, Inshore fishing regs with legal draftsperson for drafting</t>
  </si>
  <si>
    <t>A.4.2</t>
  </si>
  <si>
    <t xml:space="preserve">Provide comparative analysis with comparable management plans and introducing independent external scientific advice. </t>
  </si>
  <si>
    <t>Feedback provided on MMP</t>
  </si>
  <si>
    <t>A.4.3</t>
  </si>
  <si>
    <t>Output 5</t>
  </si>
  <si>
    <t>O.5</t>
  </si>
  <si>
    <t>Produce social media plan/assets to promote implementation of 100 per cent MPA with global reach and engagement</t>
  </si>
  <si>
    <t>O.5.1</t>
  </si>
  <si>
    <t>Number of media assets produced (broken down by film, social media content and articles)</t>
  </si>
  <si>
    <t>Outreach tools</t>
  </si>
  <si>
    <t>4.2.2</t>
  </si>
  <si>
    <t>Screenshots, copies of and links to media assets</t>
  </si>
  <si>
    <t>Social media achieves significant reach and is received positively</t>
  </si>
  <si>
    <t>Number of AIG MPA social media articles (10 articles)
Not included in final number: 57 tweets</t>
  </si>
  <si>
    <t>O.5.2</t>
  </si>
  <si>
    <t>Stakeholders reached through social media by region (reach, engagement)</t>
  </si>
  <si>
    <t>Social media stats/video views/website visits</t>
  </si>
  <si>
    <t>Number of AIG MPA social media followers (Twitter: 346, Facebook: 637, Insta: 396)</t>
  </si>
  <si>
    <t>Output 5 Activities</t>
  </si>
  <si>
    <t>A.5</t>
  </si>
  <si>
    <t>A.5.1</t>
  </si>
  <si>
    <t xml:space="preserve">Media assets produced (broken down by film, social media content and articles)
</t>
  </si>
  <si>
    <t>A.5.2</t>
  </si>
  <si>
    <t>Publicise 100 per cent MPA at time of its announcement and in the years following</t>
  </si>
  <si>
    <t>Large publicity at time of announcement, contiued MPA awareness including at international events</t>
  </si>
  <si>
    <t>A.5.3</t>
  </si>
  <si>
    <t>Monitor social media reach/engagement by region</t>
  </si>
  <si>
    <t>A.5.4</t>
  </si>
  <si>
    <t>A.5.5</t>
  </si>
  <si>
    <t>A.5.6</t>
  </si>
  <si>
    <t>A.5.7</t>
  </si>
  <si>
    <t>A.5.8</t>
  </si>
  <si>
    <t>Output 6</t>
  </si>
  <si>
    <t>O.6</t>
  </si>
  <si>
    <t>Develop a ‘model of protection’ handbook for remote islands that
can have application not only to other UK  Overseas Territories,
but around the world.</t>
  </si>
  <si>
    <t>O.6.1</t>
  </si>
  <si>
    <t>Data collected the reflects learnings from establishing an MPA around Ascension [reports, data, scientific/socioeconomic evidence, anecdotal feedback</t>
  </si>
  <si>
    <t>Pieces of evidence</t>
  </si>
  <si>
    <t>Databases produced and scientific advice has guided the review of available information</t>
  </si>
  <si>
    <t>Published papers:
Goodwin, C., Brown, J., Downey, R., Trieu, N., Brewin, P.E., and Brickle, P. (2021) Demosponges from Ascension Island with a description of nine new species. Journal of the Marine Biological Association of the United Kingdom 1–24. https://doi.org/10.1017/S0025315421000709
Weber, S.B., Richardson, A.J, Brown, J., Bolton, M., Clark, B.L, Godley, B.J., Leat, E., Oppel, S., Shearer, L., Soetaert, K.E.R., Weber, N., Annette C. Broderick, A,C. (2021). Direct evidence of a prey depletion halo surrounding a pelagic predator colony. Proceedings of the National Academy of Sciences Jul 2021, 118 (28) e2101325118; DOI: 10.1073/pnas.2101325118.
Thompson, C.D.H., Meeuwig, J.J., Brown, J., Friedlander, A.M., Miller, P.I., Weber, S.B (2021) Spatial variation in pelagic wildlife assemblages in the Ascension Island Marine Protected Area: implications for monitoring and management. Frontiers in Marine Science 8:634599. doi: 10.3389/fmars.2021.634599</t>
  </si>
  <si>
    <t>Not published yet:
Age, growth and maturation of yellowfin tuna at Ascension Island, central tropical Atlantic scientific paper submitted to journal for publication</t>
  </si>
  <si>
    <t>O.6.2</t>
  </si>
  <si>
    <t>Website (created by Diane Baum) is launched and is publicly accessible</t>
  </si>
  <si>
    <t>Website (outreach tool)</t>
  </si>
  <si>
    <t>Link to website</t>
  </si>
  <si>
    <t>Website launched: Home - Ascension Island (ascensionmpa.ac)</t>
  </si>
  <si>
    <t>O.6.3</t>
  </si>
  <si>
    <t>MPA manual condensing learnings is created and hosted online</t>
  </si>
  <si>
    <t>Manual</t>
  </si>
  <si>
    <t>MPA manual can be easily accessed/downloaded</t>
  </si>
  <si>
    <t>Due in late 2022</t>
  </si>
  <si>
    <t xml:space="preserve">MPA manual created but due for launch in October 2022 and will then be made publicly available </t>
  </si>
  <si>
    <t>O.6.4</t>
  </si>
  <si>
    <t xml:space="preserve">Success of distribution </t>
  </si>
  <si>
    <t>reach, engagement, number of downloads</t>
  </si>
  <si>
    <t xml:space="preserve">Significant reach/engagement with the website and management plan achieved </t>
  </si>
  <si>
    <t>Not able to be calculated until release of MPA manual in late 2022</t>
  </si>
  <si>
    <t>TBD after release of above indicator in Oct 2022</t>
  </si>
  <si>
    <t>Output 6 Activities</t>
  </si>
  <si>
    <t>A.6</t>
  </si>
  <si>
    <t>A.6.1</t>
  </si>
  <si>
    <t>Work with Diane Baum to use the learnings from establishing an MPA around Ascension to produce a manual which will be available via a dedicated website for Ascension’s MPA.</t>
  </si>
  <si>
    <t>MPA blueprint created and on Blue website including case study for Ascension</t>
  </si>
  <si>
    <t>A.6.2</t>
  </si>
  <si>
    <t xml:space="preserve">This will not only serve as a guide to other territories who want to set up an MPA, but will celebrate Ascension’s achievements in hosting one of the best managed MPAs in the world. </t>
  </si>
  <si>
    <t xml:space="preserve">Ascension Marine life guide book produced </t>
  </si>
  <si>
    <t>A.6.3</t>
  </si>
  <si>
    <t>Through regular contact with Diane Baum, BLUE will provide advice on website, content of guide and distribution.</t>
  </si>
  <si>
    <t>Blueprint complete and on Blue Marine website</t>
  </si>
  <si>
    <t>Output</t>
  </si>
  <si>
    <t>U.1</t>
  </si>
  <si>
    <t>Turtle hatching blog - views</t>
  </si>
  <si>
    <t>Views of turtle hatchling blog</t>
  </si>
  <si>
    <t>Stats from website</t>
  </si>
  <si>
    <t>Blog released in Jan 2022</t>
  </si>
  <si>
    <t>U.2</t>
  </si>
  <si>
    <t>Jude - book published, reach</t>
  </si>
  <si>
    <t>400: assuming that half of total number of books distributed (total of 800) have reached readers</t>
  </si>
  <si>
    <t>Distribution records</t>
  </si>
  <si>
    <t>Book publication in September 2021.  800 distributed</t>
  </si>
  <si>
    <t>U.3</t>
  </si>
  <si>
    <t>Jude - book published, outreach tool generated</t>
  </si>
  <si>
    <t>Number of outreach tools</t>
  </si>
  <si>
    <t>Published Sept 2021</t>
  </si>
  <si>
    <t>Copy of book</t>
  </si>
  <si>
    <t>Book publication in Sept 2021</t>
  </si>
  <si>
    <t>U.4</t>
  </si>
  <si>
    <t>Y1 Barclays Impact - MPA designation</t>
  </si>
  <si>
    <t>km2</t>
  </si>
  <si>
    <t>1.1.2</t>
  </si>
  <si>
    <t xml:space="preserve">(Aug 2020, highly protected) designated, </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</si>
  <si>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</si>
  <si>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</si>
  <si>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</si>
  <si>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</si>
  <si>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</si>
  <si>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</si>
  <si>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</si>
  <si>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</si>
  <si>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</si>
  <si>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</si>
  <si>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</si>
  <si>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</si>
  <si>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</si>
  <si>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</si>
  <si>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</si>
  <si>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</si>
  <si>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</si>
  <si>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</si>
  <si>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</si>
  <si>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</si>
  <si>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</si>
  <si>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</si>
  <si>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</si>
  <si>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</si>
  <si>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</si>
  <si>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</si>
  <si>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</si>
  <si>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</si>
  <si>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</si>
  <si>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</si>
  <si>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</si>
  <si>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</si>
  <si>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</si>
  <si>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1.1.3</t>
  </si>
  <si>
    <t>1.2.2</t>
  </si>
  <si>
    <t>1.2.3</t>
  </si>
  <si>
    <t>1.3.1</t>
  </si>
  <si>
    <t>1.3.2</t>
  </si>
  <si>
    <t>1.3.3</t>
  </si>
  <si>
    <t>1.4.2</t>
  </si>
  <si>
    <t>1.4.3</t>
  </si>
  <si>
    <t>Outputs:</t>
  </si>
  <si>
    <t>2.1.1</t>
  </si>
  <si>
    <t>2.1.2</t>
  </si>
  <si>
    <t>2.2.1</t>
  </si>
  <si>
    <t>2.2.2</t>
  </si>
  <si>
    <t>2.2.3</t>
  </si>
  <si>
    <t>2.3.1</t>
  </si>
  <si>
    <t>2.3.2</t>
  </si>
  <si>
    <t>2.3.3</t>
  </si>
  <si>
    <t>2.4.1</t>
  </si>
  <si>
    <t>2.4.3</t>
  </si>
  <si>
    <t>3.1.1</t>
  </si>
  <si>
    <t>3.1.2</t>
  </si>
  <si>
    <t>3.1.3</t>
  </si>
  <si>
    <t>3.2.1</t>
  </si>
  <si>
    <t>3.2.2</t>
  </si>
  <si>
    <t>3.2.3</t>
  </si>
  <si>
    <t>3.2.4</t>
  </si>
  <si>
    <t>3.3.1</t>
  </si>
  <si>
    <t>3.3.3</t>
  </si>
  <si>
    <t>3.4.1</t>
  </si>
  <si>
    <t>3.4.2</t>
  </si>
  <si>
    <t>3.4.3</t>
  </si>
  <si>
    <t>4.1.1</t>
  </si>
  <si>
    <t>4.2.3</t>
  </si>
  <si>
    <t>4.3.1</t>
  </si>
  <si>
    <t>5.1.1</t>
  </si>
  <si>
    <t>5.1.2</t>
  </si>
  <si>
    <t>5.1.3</t>
  </si>
  <si>
    <t>5.2.1</t>
  </si>
  <si>
    <t>5.2.2</t>
  </si>
  <si>
    <t>5.3.1</t>
  </si>
  <si>
    <t>5.3.2</t>
  </si>
  <si>
    <t>5.3.3</t>
  </si>
  <si>
    <t>6.1.2</t>
  </si>
  <si>
    <t>6.1.3</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</si>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</sst>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0" fillId="13" borderId="0" xfId="0" applyFill="1" applyAlignment="1">
      <alignment horizontal="center" vertical="center" wrapText="1"/>
    </xf>
    <xf numFmtId="0" fontId="0" fillId="13" borderId="0" xfId="0" applyFill="1" applyAlignment="1">
      <alignment horizontal="center" vertical="center"/>
    </xf>
    <xf numFmtId="0" fontId="1" fillId="13" borderId="0" xfId="0" applyFont="1" applyFill="1" applyAlignment="1">
      <alignment horizontal="center" vertical="center" wrapText="1"/>
    </xf>
    <xf numFmtId="0" fontId="1" fillId="13" borderId="0" xfId="0" applyFont="1" applyFill="1" applyAlignment="1">
      <alignment horizontal="left" vertical="center" wrapText="1"/>
    </xf>
    <xf numFmtId="0" fontId="1" fillId="13" borderId="0" xfId="0" applyFont="1" applyFill="1" applyAlignment="1">
      <alignment horizontal="center" vertical="center"/>
    </xf>
    <xf numFmtId="0" fontId="0" fillId="3" borderId="0" xfId="0" applyFill="1" applyAlignment="1">
      <alignment wrapText="1"/>
    </xf>
    <xf numFmtId="0" fontId="12" fillId="3" borderId="0" xfId="0" applyFont="1" applyFill="1" applyAlignment="1">
      <alignment vertical="center" wrapText="1"/>
    </xf>
    <xf numFmtId="0" fontId="1" fillId="13" borderId="0" xfId="0" applyFont="1" applyFill="1" applyAlignment="1">
      <alignment wrapText="1"/>
    </xf>
    <xf numFmtId="0" fontId="1" fillId="13" borderId="0" xfId="0" applyFont="1" applyFill="1" applyAlignment="1">
      <alignment vertical="center" wrapText="1"/>
    </xf>
    <xf numFmtId="0" fontId="1" fillId="13" borderId="0" xfId="0" applyFont="1" applyFill="1" applyAlignment="1">
      <alignment vertical="center"/>
    </xf>
    <xf numFmtId="0" fontId="17" fillId="0" borderId="0" xfId="2" applyAlignment="1">
      <alignment horizontal="lef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1" fillId="13" borderId="0" xfId="0" applyFont="1" applyFill="1" applyAlignment="1">
      <alignment horizontal="left" vertical="center" wrapText="1"/>
    </xf>
    <xf numFmtId="0" fontId="10" fillId="13" borderId="0" xfId="0" applyFont="1" applyFill="1" applyAlignment="1">
      <alignment horizontal="left" vertical="center" wrapText="1"/>
    </xf>
    <xf numFmtId="0" fontId="0" fillId="13" borderId="0" xfId="0" applyFill="1" applyAlignment="1">
      <alignment horizontal="left" vertical="center" wrapText="1"/>
    </xf>
    <xf numFmtId="0" fontId="0" fillId="13" borderId="0" xfId="0"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2">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ppin Williamson" id="{588FA67E-C132-4FF0-86CB-68F15A18C053}"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2-08-23T09:32:40.50" personId="{588FA67E-C132-4FF0-86CB-68F15A18C053}" id="{2CCF142C-8E5D-41DE-B02C-18E728FC041C}">
    <text>Please check that these are correct, I have added them in as a best guess</text>
  </threadedComment>
  <threadedComment ref="E10" dT="2022-08-23T09:21:28.01" personId="{588FA67E-C132-4FF0-86CB-68F15A18C053}" id="{492D041A-7580-4898-8C20-DC33F5CF1539}">
    <text>This is new, and has been inserted to ensure that Output 3 is captured in these higher level Outcomes, please check you're happy with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2-08-22T13:33:34.38" personId="{588FA67E-C132-4FF0-86CB-68F15A18C053}" id="{CC02F948-9DDC-48C0-934E-146267A00D56}">
    <text>Please input anticipated figures for across the lifetime of the project (Y1-Y3)</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2-08-22T14:51:51.28" personId="{588FA67E-C132-4FF0-86CB-68F15A18C053}" id="{2DFFDA97-4292-42CB-806F-D5044A1AA863}">
    <text>Please could you estimate some numbers for across the project lifetime (just an approx is fine)</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2-08-22T14:53:06.76" personId="{588FA67E-C132-4FF0-86CB-68F15A18C053}" id="{41B7ED67-B22C-440A-83C0-76BF15B8BF79}">
    <text>Please could you provide an estimate for these across the lifetime of the project - also please see the comment further along this row to check the wording is correctly capturing what is being done</text>
  </threadedComment>
  <threadedComment ref="R5" dT="2022-08-22T14:28:54.66" personId="{588FA67E-C132-4FF0-86CB-68F15A18C053}" id="{ECC3B2A6-92E3-4B3F-B9D2-D1C24F278268}">
    <text>Jude - can I check whether a new management measure was introduced in Y2?  If not we might need to change our wording, perhaps worth a chat to make sure I'm clear on what this indicator is</text>
  </threadedComment>
  <threadedComment ref="F6" dT="2022-08-22T14:27:34.00" personId="{588FA67E-C132-4FF0-86CB-68F15A18C053}" id="{8CAD2E4E-BC15-4BCC-8769-56DDECC759E7}">
    <text>Is this number correct for across the lifespan of the project?</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2-08-22T14:29:37.02" personId="{588FA67E-C132-4FF0-86CB-68F15A18C053}" id="{9B6DE181-4241-4DFB-988B-6045CE15FB3B}">
    <text>Please could you insert a number for the number of produced tools over the lifetime of the project?</text>
  </threadedComment>
  <threadedComment ref="F5" dT="2022-08-22T14:29:37.02" personId="{588FA67E-C132-4FF0-86CB-68F15A18C053}" id="{89B0A5E1-ECCA-4FF6-8E5D-14B1555F2C12}">
    <text>Please could you insert a number for the reach over the lifetime of the project?  This will be very approximate as so hard to gauge!</text>
  </threadedComment>
</ThreadedComments>
</file>

<file path=xl/threadedComments/threadedComment6.xml><?xml version="1.0" encoding="utf-8"?>
<ThreadedComments xmlns="http://schemas.microsoft.com/office/spreadsheetml/2018/threadedcomments" xmlns:x="http://schemas.openxmlformats.org/spreadsheetml/2006/main">
  <threadedComment ref="F4" dT="2022-08-22T13:22:08.75" personId="{588FA67E-C132-4FF0-86CB-68F15A18C053}" id="{54EBFCEB-D793-45DC-9CCA-139715E92551}">
    <text>Please insert a number here for anticipated number of reports etc across lifetime of project - can be an estimate</text>
  </threadedComment>
  <threadedComment ref="T4" dT="2023-11-29T16:54:56.81" personId="{588FA67E-C132-4FF0-86CB-68F15A18C053}" id="{D4A46F4B-7102-4E4F-AE72-75352DAA26E7}">
    <text>As of 29/11/23 still unpublished, has lengthy peer review comments following submission</text>
  </threadedComment>
  <threadedComment ref="T6" dT="2023-11-29T16:54:43.25" personId="{588FA67E-C132-4FF0-86CB-68F15A18C053}" id="{B259BB76-A70B-466F-ADAF-ED1E05F339E2}">
    <text>This is potentially now the MPA blueprint so is covered elsewhere</text>
  </threadedComment>
  <threadedComment ref="F7" dT="2022-08-22T13:21:40.90" personId="{588FA67E-C132-4FF0-86CB-68F15A18C053}" id="{3237CE0B-4979-453E-8BF9-2F5171A6E428}">
    <text>Please insert a number here for anticipated reach</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28"/>
  <sheetViews>
    <sheetView zoomScale="71" zoomScaleNormal="70" workbookViewId="0">
      <selection activeCell="F4" sqref="F4"/>
    </sheetView>
  </sheetViews>
  <sheetFormatPr defaultRowHeight="14.45"/>
  <cols>
    <col min="1" max="1" width="21.42578125" bestFit="1" customWidth="1"/>
    <col min="2" max="2" width="100.7109375" customWidth="1"/>
    <col min="3" max="3" width="16.5703125" bestFit="1" customWidth="1"/>
    <col min="4" max="4" width="15.5703125" customWidth="1"/>
    <col min="6" max="6" width="14.7109375" customWidth="1"/>
    <col min="7" max="7" width="21.5703125" customWidth="1"/>
    <col min="8" max="8" width="15.28515625" customWidth="1"/>
    <col min="9" max="9" width="43.28515625" customWidth="1"/>
    <col min="10" max="10" width="16.7109375" customWidth="1"/>
    <col min="11" max="11" width="37" customWidth="1"/>
    <col min="12" max="12" width="21.5703125" customWidth="1"/>
    <col min="13" max="13" width="15.42578125" customWidth="1"/>
    <col min="14" max="14" width="20" customWidth="1"/>
    <col min="15" max="15" width="35" customWidth="1"/>
    <col min="16" max="16" width="47.42578125" customWidth="1"/>
    <col min="18" max="18" width="43.28515625" customWidth="1"/>
    <col min="20" max="20" width="43.28515625" customWidth="1"/>
    <col min="22" max="22" width="43.28515625" customWidth="1"/>
    <col min="24" max="24" width="43.28515625" customWidth="1"/>
    <col min="26" max="26" width="43.28515625" customWidth="1"/>
    <col min="28" max="28" width="43.28515625" customWidth="1"/>
  </cols>
  <sheetData>
    <row r="1" spans="1:6" ht="49.15" customHeight="1">
      <c r="A1" s="75" t="s">
        <v>0</v>
      </c>
      <c r="B1" s="75"/>
      <c r="C1" s="75"/>
      <c r="D1" s="75"/>
      <c r="E1" s="29">
        <v>1</v>
      </c>
      <c r="F1" s="74" t="s">
        <v>1</v>
      </c>
    </row>
    <row r="2" spans="1:6" ht="49.15" customHeight="1">
      <c r="A2" s="75"/>
      <c r="B2" s="75"/>
      <c r="C2" s="75"/>
      <c r="D2" s="75"/>
      <c r="E2" s="29">
        <v>2</v>
      </c>
      <c r="F2" s="74" t="s">
        <v>2</v>
      </c>
    </row>
    <row r="3" spans="1:6" ht="49.15" customHeight="1">
      <c r="A3" s="75"/>
      <c r="B3" s="75"/>
      <c r="C3" s="75"/>
      <c r="D3" s="75"/>
      <c r="E3" s="29">
        <v>3</v>
      </c>
      <c r="F3" s="74" t="s">
        <v>3</v>
      </c>
    </row>
    <row r="4" spans="1:6" ht="49.15" customHeight="1">
      <c r="A4" s="75"/>
      <c r="B4" s="75"/>
      <c r="C4" s="75"/>
      <c r="D4" s="75"/>
      <c r="E4" s="29">
        <v>4</v>
      </c>
      <c r="F4" s="74" t="s">
        <v>4</v>
      </c>
    </row>
    <row r="14" spans="1:6" ht="15.75" customHeight="1"/>
    <row r="15" spans="1:6" ht="126" customHeight="1"/>
    <row r="16" spans="1:6" ht="15" customHeight="1"/>
    <row r="17" ht="126.75" customHeight="1"/>
    <row r="24" ht="45.75" customHeight="1"/>
    <row r="28" ht="30.75" customHeight="1"/>
  </sheetData>
  <mergeCells count="1">
    <mergeCell ref="A1:D4"/>
  </mergeCells>
  <hyperlinks>
    <hyperlink ref="F1" r:id="rId1" xr:uid="{15E7555C-C416-40AE-888D-1BE4F4CE93C9}"/>
    <hyperlink ref="F2" r:id="rId2" xr:uid="{75964D96-EE2D-425E-BA09-6FC1B7EFEF50}"/>
    <hyperlink ref="F3" r:id="rId3" xr:uid="{002209B5-A8C3-4786-8636-A5DEF4FB5725}"/>
    <hyperlink ref="F4" r:id="rId4" xr:uid="{71796CA1-CCE0-4DCE-AD04-1F0FDB4F7FA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abSelected="1" zoomScale="70" zoomScaleNormal="70" workbookViewId="0">
      <pane xSplit="5" ySplit="3" topLeftCell="G4" activePane="bottomRight" state="frozen"/>
      <selection pane="bottomRight" activeCell="K7" sqref="J7:K7"/>
      <selection pane="bottomLeft" activeCell="A4" sqref="A4"/>
      <selection pane="topRight" activeCell="F1" sqref="F1"/>
    </sheetView>
  </sheetViews>
  <sheetFormatPr defaultRowHeight="14.45"/>
  <cols>
    <col min="2" max="2" width="32.7109375" style="6" bestFit="1" customWidth="1"/>
    <col min="3" max="3" width="8.7109375" style="7"/>
    <col min="4" max="4" width="32.7109375" style="21" bestFit="1" customWidth="1"/>
    <col min="6" max="6" width="51.7109375" style="24" customWidth="1"/>
    <col min="7" max="7" width="30.42578125" style="26" customWidth="1"/>
    <col min="8" max="8" width="9.28515625" customWidth="1"/>
    <col min="9" max="9" width="22.5703125" customWidth="1"/>
    <col min="10" max="10" width="9.28515625" customWidth="1"/>
    <col min="11" max="11" width="22.5703125" customWidth="1"/>
    <col min="12" max="12" width="9.28515625" customWidth="1"/>
    <col min="13" max="13" width="22.5703125" customWidth="1"/>
    <col min="15" max="15" width="31.5703125" customWidth="1"/>
    <col min="17" max="17" width="34.28515625" customWidth="1"/>
    <col min="19" max="19" width="31.5703125" customWidth="1"/>
  </cols>
  <sheetData>
    <row r="1" spans="1:19" ht="15.6" customHeight="1">
      <c r="A1" s="76" t="s">
        <v>79</v>
      </c>
      <c r="B1" s="76"/>
      <c r="C1" s="76"/>
      <c r="D1" s="76"/>
      <c r="E1" s="76"/>
      <c r="F1" s="76"/>
      <c r="G1" s="76"/>
      <c r="H1" s="82" t="s">
        <v>80</v>
      </c>
      <c r="I1" s="82"/>
      <c r="J1" s="82"/>
      <c r="K1" s="82"/>
      <c r="L1" s="82"/>
      <c r="M1" s="82"/>
      <c r="N1" s="82"/>
      <c r="O1" s="82"/>
      <c r="P1" s="82"/>
      <c r="Q1" s="82"/>
      <c r="R1" s="82"/>
      <c r="S1" s="82"/>
    </row>
    <row r="2" spans="1:19" ht="30" customHeight="1">
      <c r="A2" s="80" t="s">
        <v>293</v>
      </c>
      <c r="B2" s="80" t="s">
        <v>40</v>
      </c>
      <c r="C2" s="80" t="s">
        <v>84</v>
      </c>
      <c r="D2" s="80" t="s">
        <v>85</v>
      </c>
      <c r="E2" s="80" t="s">
        <v>86</v>
      </c>
      <c r="F2" s="80" t="s">
        <v>116</v>
      </c>
      <c r="G2" s="80" t="s">
        <v>46</v>
      </c>
      <c r="H2" s="78" t="s">
        <v>88</v>
      </c>
      <c r="I2" s="78"/>
      <c r="J2" s="80" t="s">
        <v>89</v>
      </c>
      <c r="K2" s="80"/>
      <c r="L2" s="78" t="s">
        <v>90</v>
      </c>
      <c r="M2" s="78"/>
      <c r="N2" s="80" t="s">
        <v>91</v>
      </c>
      <c r="O2" s="80"/>
      <c r="P2" s="78" t="s">
        <v>92</v>
      </c>
      <c r="Q2" s="78"/>
      <c r="R2" s="80" t="s">
        <v>93</v>
      </c>
      <c r="S2" s="80"/>
    </row>
    <row r="3" spans="1:19">
      <c r="A3" s="80"/>
      <c r="B3" s="80"/>
      <c r="C3" s="80"/>
      <c r="D3" s="80"/>
      <c r="E3" s="80"/>
      <c r="F3" s="80"/>
      <c r="G3" s="80"/>
      <c r="H3" s="12" t="s">
        <v>95</v>
      </c>
      <c r="I3" s="12" t="s">
        <v>40</v>
      </c>
      <c r="J3" s="9" t="s">
        <v>95</v>
      </c>
      <c r="K3" s="9" t="s">
        <v>40</v>
      </c>
      <c r="L3" s="12" t="s">
        <v>95</v>
      </c>
      <c r="M3" s="12" t="s">
        <v>40</v>
      </c>
      <c r="N3" s="9" t="s">
        <v>95</v>
      </c>
      <c r="O3" s="9" t="s">
        <v>40</v>
      </c>
      <c r="P3" s="12" t="s">
        <v>95</v>
      </c>
      <c r="Q3" s="12" t="s">
        <v>40</v>
      </c>
      <c r="R3" s="9" t="s">
        <v>95</v>
      </c>
      <c r="S3" s="9" t="s">
        <v>40</v>
      </c>
    </row>
    <row r="4" spans="1:19">
      <c r="A4" s="7" t="s">
        <v>294</v>
      </c>
      <c r="B4" s="25" t="s">
        <v>295</v>
      </c>
      <c r="C4" s="7">
        <v>2000</v>
      </c>
      <c r="D4" s="24" t="s">
        <v>134</v>
      </c>
      <c r="E4" s="22" t="s">
        <v>135</v>
      </c>
      <c r="F4" s="24" t="s">
        <v>296</v>
      </c>
      <c r="G4" s="25" t="s">
        <v>297</v>
      </c>
      <c r="H4" s="2"/>
      <c r="I4" s="25"/>
      <c r="J4" s="2"/>
      <c r="K4" s="25"/>
      <c r="L4" s="2"/>
      <c r="M4" s="25"/>
      <c r="N4" s="2">
        <v>2000</v>
      </c>
      <c r="O4" s="25" t="s">
        <v>298</v>
      </c>
      <c r="P4" s="2"/>
      <c r="Q4" s="25"/>
      <c r="R4" s="2"/>
      <c r="S4" s="25"/>
    </row>
    <row r="5" spans="1:19" ht="28.9">
      <c r="A5" s="7" t="s">
        <v>299</v>
      </c>
      <c r="B5" s="25" t="s">
        <v>300</v>
      </c>
      <c r="C5" s="7">
        <v>400</v>
      </c>
      <c r="D5" s="24" t="s">
        <v>134</v>
      </c>
      <c r="E5" s="22" t="s">
        <v>135</v>
      </c>
      <c r="F5" s="24" t="s">
        <v>301</v>
      </c>
      <c r="G5" s="25" t="s">
        <v>302</v>
      </c>
      <c r="H5" s="2"/>
      <c r="I5" s="25"/>
      <c r="J5" s="29"/>
      <c r="K5" s="25"/>
      <c r="L5" s="29"/>
      <c r="M5" s="25"/>
      <c r="N5" s="2">
        <v>400</v>
      </c>
      <c r="O5" s="25" t="s">
        <v>303</v>
      </c>
      <c r="P5" s="29"/>
      <c r="Q5" s="25"/>
      <c r="R5" s="14"/>
      <c r="S5" s="25"/>
    </row>
    <row r="6" spans="1:19" ht="28.9">
      <c r="A6" s="7" t="s">
        <v>304</v>
      </c>
      <c r="B6" s="25" t="s">
        <v>305</v>
      </c>
      <c r="C6" s="7">
        <v>1</v>
      </c>
      <c r="D6" s="24" t="s">
        <v>306</v>
      </c>
      <c r="E6" s="22" t="s">
        <v>234</v>
      </c>
      <c r="F6" s="24" t="s">
        <v>307</v>
      </c>
      <c r="G6" s="26" t="s">
        <v>308</v>
      </c>
      <c r="H6" s="2"/>
      <c r="I6" s="25"/>
      <c r="J6" s="29"/>
      <c r="K6" s="25"/>
      <c r="L6" s="29"/>
      <c r="M6" s="25"/>
      <c r="N6" s="29">
        <v>1</v>
      </c>
      <c r="O6" s="25" t="s">
        <v>309</v>
      </c>
      <c r="P6" s="29"/>
      <c r="Q6" s="25"/>
      <c r="R6" s="2"/>
      <c r="S6" s="27"/>
    </row>
    <row r="7" spans="1:19" ht="28.9">
      <c r="A7" s="7" t="s">
        <v>310</v>
      </c>
      <c r="B7" s="25" t="s">
        <v>311</v>
      </c>
      <c r="C7" s="7">
        <v>445000</v>
      </c>
      <c r="D7" s="24" t="s">
        <v>312</v>
      </c>
      <c r="E7" s="22" t="s">
        <v>313</v>
      </c>
      <c r="H7" s="2"/>
      <c r="I7" s="25"/>
      <c r="J7" s="2">
        <v>445000</v>
      </c>
      <c r="K7" s="25" t="s">
        <v>314</v>
      </c>
      <c r="L7" s="29"/>
      <c r="M7" s="25"/>
      <c r="N7" s="2"/>
      <c r="O7" s="27"/>
      <c r="P7" s="2"/>
      <c r="Q7" s="27"/>
      <c r="R7" s="2"/>
      <c r="S7" s="27"/>
    </row>
    <row r="8" spans="1:19" ht="57" customHeight="1">
      <c r="A8" s="7" t="s">
        <v>315</v>
      </c>
      <c r="B8" s="25"/>
      <c r="D8" s="24"/>
      <c r="E8" s="22"/>
      <c r="H8" s="2"/>
      <c r="I8" s="7"/>
      <c r="J8" s="2"/>
      <c r="K8" s="7"/>
      <c r="L8" s="7"/>
      <c r="M8" s="7"/>
      <c r="N8" s="2"/>
      <c r="O8" s="2"/>
      <c r="P8" s="30"/>
      <c r="Q8" s="2"/>
      <c r="R8" s="2"/>
      <c r="S8" s="30"/>
    </row>
    <row r="9" spans="1:19">
      <c r="A9" s="7" t="s">
        <v>316</v>
      </c>
      <c r="B9" s="63"/>
      <c r="D9" s="24"/>
      <c r="E9" s="22"/>
      <c r="H9" s="2"/>
      <c r="J9" s="2"/>
      <c r="L9" s="7"/>
      <c r="N9" s="2"/>
    </row>
    <row r="10" spans="1:19">
      <c r="A10" s="7" t="s">
        <v>317</v>
      </c>
      <c r="B10" s="63"/>
      <c r="D10" s="24"/>
      <c r="E10" s="22"/>
      <c r="H10" s="2"/>
      <c r="J10" s="2"/>
      <c r="L10" s="29"/>
      <c r="N10" s="2"/>
    </row>
    <row r="11" spans="1:19">
      <c r="A11" s="7" t="s">
        <v>318</v>
      </c>
      <c r="B11" s="25"/>
      <c r="C11" s="2"/>
      <c r="D11" s="24"/>
      <c r="H11" s="2"/>
      <c r="J11" s="2"/>
      <c r="L11" s="29"/>
      <c r="N11" s="7"/>
      <c r="O11" s="21"/>
    </row>
    <row r="12" spans="1:19">
      <c r="A12" s="7" t="s">
        <v>319</v>
      </c>
      <c r="B12" s="25"/>
      <c r="C12" s="2"/>
      <c r="D12" s="24"/>
      <c r="E12" s="22"/>
      <c r="G12" s="24"/>
      <c r="H12" s="2"/>
      <c r="J12" s="2"/>
      <c r="L12" s="29"/>
      <c r="N12" s="7"/>
      <c r="O12" s="21"/>
    </row>
    <row r="13" spans="1:19">
      <c r="A13" s="7" t="s">
        <v>320</v>
      </c>
      <c r="B13" s="25"/>
      <c r="C13" s="2"/>
      <c r="D13" s="24"/>
      <c r="E13" s="22"/>
      <c r="G13" s="24"/>
      <c r="H13" s="2"/>
      <c r="J13" s="2"/>
      <c r="L13" s="29"/>
      <c r="N13" s="7"/>
      <c r="O13" s="24"/>
    </row>
    <row r="14" spans="1:19">
      <c r="A14" s="7" t="s">
        <v>321</v>
      </c>
      <c r="B14" s="25"/>
      <c r="C14" s="2"/>
      <c r="D14" s="24"/>
      <c r="E14" s="22"/>
      <c r="G14" s="24"/>
      <c r="H14" s="2"/>
      <c r="J14" s="2"/>
      <c r="L14" s="29"/>
      <c r="N14" s="7"/>
      <c r="O14" s="24"/>
    </row>
    <row r="15" spans="1:19">
      <c r="A15" s="7" t="s">
        <v>322</v>
      </c>
      <c r="B15" s="25"/>
      <c r="C15" s="2"/>
      <c r="D15" s="24"/>
      <c r="E15" s="22"/>
      <c r="H15" s="2"/>
      <c r="J15" s="2"/>
      <c r="L15" s="29"/>
      <c r="N15" s="7"/>
      <c r="O15" s="24"/>
    </row>
    <row r="16" spans="1:19">
      <c r="A16" s="7" t="s">
        <v>323</v>
      </c>
      <c r="B16" s="25"/>
      <c r="C16" s="2"/>
      <c r="D16" s="24"/>
      <c r="E16" s="22"/>
      <c r="H16" s="2"/>
      <c r="J16" s="2"/>
      <c r="L16" s="29"/>
      <c r="N16" s="7"/>
      <c r="O16" s="24"/>
    </row>
    <row r="17" spans="1:15">
      <c r="A17" s="7" t="s">
        <v>324</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79"/>
  <sheetViews>
    <sheetView topLeftCell="E59" zoomScale="70" zoomScaleNormal="70" workbookViewId="0">
      <selection activeCell="T82" sqref="T82"/>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28515625" customWidth="1"/>
    <col min="19" max="19" width="11.42578125" customWidth="1"/>
    <col min="20" max="20" width="11.28515625" customWidth="1"/>
    <col min="21" max="21" width="1.5703125" customWidth="1"/>
    <col min="25" max="25" width="1.42578125" customWidth="1"/>
    <col min="28" max="28" width="13.5703125" style="7" customWidth="1"/>
    <col min="39" max="39" width="10.5703125" customWidth="1"/>
  </cols>
  <sheetData>
    <row r="1" spans="1:33">
      <c r="A1" s="90" t="s">
        <v>325</v>
      </c>
      <c r="B1" s="90"/>
      <c r="C1" s="90"/>
      <c r="E1" s="90" t="s">
        <v>326</v>
      </c>
      <c r="F1" s="90"/>
      <c r="G1" s="90"/>
      <c r="H1" s="90"/>
      <c r="I1" s="90"/>
      <c r="J1" s="90"/>
      <c r="K1" s="90"/>
      <c r="L1" s="90"/>
      <c r="M1" s="90"/>
      <c r="N1" s="90"/>
      <c r="O1" s="90"/>
      <c r="Q1" s="15"/>
      <c r="R1" s="93" t="s">
        <v>327</v>
      </c>
      <c r="S1" s="93"/>
      <c r="T1" s="93"/>
      <c r="U1" s="93"/>
      <c r="V1" s="93"/>
      <c r="W1" s="93"/>
      <c r="X1" s="93"/>
      <c r="Y1" s="93"/>
      <c r="Z1" s="93"/>
      <c r="AA1" s="93"/>
      <c r="AB1" s="93"/>
      <c r="AC1" s="93"/>
    </row>
    <row r="2" spans="1:33">
      <c r="A2" s="90"/>
      <c r="B2" s="90"/>
      <c r="C2" s="90"/>
      <c r="E2" s="90"/>
      <c r="F2" s="90"/>
      <c r="G2" s="90"/>
      <c r="H2" s="90"/>
      <c r="I2" s="90"/>
      <c r="J2" s="90"/>
      <c r="K2" s="90"/>
      <c r="L2" s="90"/>
      <c r="M2" s="90"/>
      <c r="N2" s="90"/>
      <c r="O2" s="90"/>
      <c r="Q2" s="15"/>
      <c r="R2" s="91" t="s">
        <v>328</v>
      </c>
      <c r="S2" s="91"/>
      <c r="T2" s="91"/>
      <c r="U2" s="15"/>
      <c r="V2" s="91" t="s">
        <v>329</v>
      </c>
      <c r="W2" s="91"/>
      <c r="X2" s="91"/>
      <c r="Y2" s="15"/>
      <c r="Z2" s="92" t="s">
        <v>330</v>
      </c>
      <c r="AA2" s="92"/>
      <c r="AB2" s="92"/>
      <c r="AC2" s="92"/>
    </row>
    <row r="3" spans="1:33" ht="41.45">
      <c r="A3" s="8" t="s">
        <v>331</v>
      </c>
      <c r="B3" s="8" t="s">
        <v>332</v>
      </c>
      <c r="C3" s="8" t="s">
        <v>333</v>
      </c>
      <c r="E3" s="8" t="s">
        <v>293</v>
      </c>
      <c r="F3" s="8" t="s">
        <v>334</v>
      </c>
      <c r="G3" s="8" t="s">
        <v>218</v>
      </c>
      <c r="H3" s="8" t="s">
        <v>335</v>
      </c>
      <c r="I3" s="8" t="s">
        <v>336</v>
      </c>
      <c r="J3" s="8" t="s">
        <v>337</v>
      </c>
      <c r="K3" s="8" t="s">
        <v>338</v>
      </c>
      <c r="L3" s="32" t="s">
        <v>339</v>
      </c>
      <c r="M3" s="8" t="s">
        <v>336</v>
      </c>
      <c r="N3" s="8" t="s">
        <v>338</v>
      </c>
      <c r="O3" s="32" t="s">
        <v>340</v>
      </c>
      <c r="Q3" s="55" t="s">
        <v>86</v>
      </c>
      <c r="R3" s="56" t="s">
        <v>335</v>
      </c>
      <c r="S3" s="56" t="s">
        <v>337</v>
      </c>
      <c r="T3" s="56" t="s">
        <v>338</v>
      </c>
      <c r="U3" s="58"/>
      <c r="V3" s="52" t="s">
        <v>335</v>
      </c>
      <c r="W3" s="52" t="s">
        <v>337</v>
      </c>
      <c r="X3" s="52" t="s">
        <v>338</v>
      </c>
      <c r="Y3" s="15"/>
      <c r="Z3" s="57" t="s">
        <v>341</v>
      </c>
      <c r="AA3" s="54" t="s">
        <v>342</v>
      </c>
      <c r="AB3" s="32" t="s">
        <v>343</v>
      </c>
      <c r="AC3" s="61" t="s">
        <v>344</v>
      </c>
      <c r="AE3" s="61">
        <v>2022</v>
      </c>
      <c r="AF3" s="32" t="s">
        <v>345</v>
      </c>
      <c r="AG3" s="32" t="s">
        <v>346</v>
      </c>
    </row>
    <row r="4" spans="1:33">
      <c r="A4" t="s">
        <v>96</v>
      </c>
      <c r="B4" s="7">
        <f>'Output 1'!A3</f>
        <v>2</v>
      </c>
      <c r="C4" s="7">
        <f>4+B4</f>
        <v>6</v>
      </c>
      <c r="E4" t="str">
        <f>'Output 1'!B4</f>
        <v>O.1</v>
      </c>
      <c r="F4" t="str">
        <f>'Output 1'!D4</f>
        <v>O.1.1</v>
      </c>
      <c r="G4" s="4">
        <f>'Output 1'!$K$4/'Output 1'!$F$4</f>
        <v>1</v>
      </c>
      <c r="H4" s="4">
        <f>'Output 1'!M$4/'Output 1'!$F$4</f>
        <v>1</v>
      </c>
      <c r="I4" s="4">
        <f>('Output 1'!O$4)/'Output 1'!$F$4</f>
        <v>0</v>
      </c>
      <c r="J4" s="4">
        <f>('Output 1'!Q$4)/'Output 1'!$F$4</f>
        <v>0</v>
      </c>
      <c r="K4" s="4">
        <f>('Output 1'!U$4)/'Output 1'!$F$4</f>
        <v>0</v>
      </c>
      <c r="L4" s="34">
        <f>H4+J4</f>
        <v>1</v>
      </c>
      <c r="M4" s="4">
        <f>('Output 1'!S$4)/'Output 1'!$F$4</f>
        <v>0</v>
      </c>
      <c r="N4" s="4">
        <f>('Output 1'!U$4)/'Output 1'!$F$4</f>
        <v>0</v>
      </c>
      <c r="O4" s="34">
        <f>L4+N4</f>
        <v>1</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f>
        <v>0</v>
      </c>
      <c r="AE4">
        <f ca="1">SUM(AF4:AG4)</f>
        <v>0</v>
      </c>
      <c r="AF4" s="5">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f>
        <v>0</v>
      </c>
      <c r="AG4" s="5">
        <f>SUMIF('Unplanned Outputs'!$E$4:$E$500,Analysis!Q4,'Unplanned Outputs'!$U$4:$U$500)</f>
        <v>0</v>
      </c>
    </row>
    <row r="5" spans="1:33">
      <c r="A5" t="s">
        <v>129</v>
      </c>
      <c r="B5" s="7">
        <f>'Output 2'!A3</f>
        <v>3</v>
      </c>
      <c r="C5" s="7">
        <f t="shared" ref="C5:C9" si="3">4+B5</f>
        <v>7</v>
      </c>
      <c r="F5" t="str">
        <f>'Output 1'!D5</f>
        <v>O.1.2</v>
      </c>
      <c r="G5" s="4">
        <f>'Output 1'!K$5/'Output 1'!$F$5</f>
        <v>1</v>
      </c>
      <c r="H5" s="4">
        <f>'Output 1'!M$5/'Output 1'!$F$5</f>
        <v>1</v>
      </c>
      <c r="I5" s="4">
        <f>('Output 1'!O$5)/'Output 1'!$F$5</f>
        <v>0</v>
      </c>
      <c r="J5" s="4">
        <f>('Output 1'!Q$5)/'Output 1'!$F$5</f>
        <v>0</v>
      </c>
      <c r="K5" s="4">
        <f>('Output 1'!U$4)/'Output 1'!$F$4</f>
        <v>0</v>
      </c>
      <c r="L5" s="34">
        <f t="shared" ref="L5" si="4">H5+J5</f>
        <v>1</v>
      </c>
      <c r="M5" s="4">
        <f>('Output 1'!S$5)/'Output 1'!$F$5</f>
        <v>0</v>
      </c>
      <c r="N5" s="4">
        <f>('Output 1'!U$5)/'Output 1'!$F$5</f>
        <v>0</v>
      </c>
      <c r="O5" s="34">
        <f t="shared" ref="O5" si="5">L5+N5</f>
        <v>1</v>
      </c>
      <c r="Q5" s="31" t="s">
        <v>347</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f>
        <v>0</v>
      </c>
      <c r="AE5">
        <f t="shared" ref="AE5:AE68" ca="1" si="6">SUM(AF5:AG5)</f>
        <v>0</v>
      </c>
      <c r="AF5" s="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f>
        <v>0</v>
      </c>
      <c r="AG5" s="5">
        <f>SUMIF('Unplanned Outputs'!$E$4:$E$500,Analysis!Q5,'Unplanned Outputs'!$U$4:$U$500)</f>
        <v>0</v>
      </c>
    </row>
    <row r="6" spans="1:33">
      <c r="A6" t="s">
        <v>162</v>
      </c>
      <c r="B6" s="7">
        <f>'Output 3'!A3</f>
        <v>3</v>
      </c>
      <c r="C6" s="7">
        <f t="shared" si="3"/>
        <v>7</v>
      </c>
      <c r="F6">
        <f>'Output 1'!D6</f>
        <v>0</v>
      </c>
      <c r="G6" s="4" t="e">
        <f>'Output 1'!K$6/'Output 1'!$F$6</f>
        <v>#DIV/0!</v>
      </c>
      <c r="H6" s="4" t="e">
        <f>'Output 1'!M$6/'Output 1'!$F$6</f>
        <v>#DIV/0!</v>
      </c>
      <c r="I6" s="4" t="e">
        <f>('Output 1'!O$6)/'Output 1'!$F$6</f>
        <v>#DIV/0!</v>
      </c>
      <c r="J6" s="4" t="e">
        <f>('Output 1'!Q$6)/'Output 1'!$F$6</f>
        <v>#DIV/0!</v>
      </c>
      <c r="K6" s="4">
        <f>('Output 1'!U$4)/'Output 1'!$F$4</f>
        <v>0</v>
      </c>
      <c r="L6" s="34" t="e">
        <f>H$6+J$6</f>
        <v>#DIV/0!</v>
      </c>
      <c r="M6" s="4" t="e">
        <f>('Output 1'!S$6)/'Output 1'!$F$6</f>
        <v>#DIV/0!</v>
      </c>
      <c r="N6" s="4" t="e">
        <f>('Output 1'!U$6)/'Output 1'!$F$6</f>
        <v>#DIV/0!</v>
      </c>
      <c r="O6" s="34" t="e">
        <f>L$6+N$6</f>
        <v>#DIV/0!</v>
      </c>
      <c r="Q6" s="31" t="s">
        <v>313</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f>
        <v>0</v>
      </c>
      <c r="U6" s="31"/>
      <c r="V6" s="5">
        <f>SUMIF('Unplanned Outputs'!$E$4:$E$500,Analysis!Q6,'Unplanned Outputs'!$J$4:$J$500)</f>
        <v>445000</v>
      </c>
      <c r="W6" s="5">
        <f>SUMIF('Unplanned Outputs'!$E$4:$E$500,Analysis!$Q6,'Unplanned Outputs'!$N$4:$N$500)</f>
        <v>0</v>
      </c>
      <c r="X6" s="5">
        <f>SUMIF('Unplanned Outputs'!$E$4:$E$500,Analysis!$Q6,'Unplanned Outputs'!$R$4:$R$500)</f>
        <v>0</v>
      </c>
      <c r="Y6" s="15"/>
      <c r="Z6" s="37">
        <f t="shared" ca="1" si="0"/>
        <v>0</v>
      </c>
      <c r="AA6" s="37">
        <f t="shared" si="1"/>
        <v>445000</v>
      </c>
      <c r="AB6" s="53">
        <f t="shared" ca="1" si="2"/>
        <v>445000</v>
      </c>
      <c r="AC6" s="62">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f>
        <v>0</v>
      </c>
      <c r="AE6">
        <f t="shared" ca="1" si="6"/>
        <v>0</v>
      </c>
      <c r="AF6" s="5">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f>
        <v>0</v>
      </c>
      <c r="AG6" s="5">
        <f>SUMIF('Unplanned Outputs'!$E$4:$E$500,Analysis!Q6,'Unplanned Outputs'!$U$4:$U$500)</f>
        <v>0</v>
      </c>
    </row>
    <row r="7" spans="1:33">
      <c r="A7" t="s">
        <v>194</v>
      </c>
      <c r="B7" s="7">
        <f>'Output 4'!A3</f>
        <v>4</v>
      </c>
      <c r="C7" s="7">
        <f t="shared" si="3"/>
        <v>8</v>
      </c>
      <c r="F7" t="e">
        <f>'Output 1'!#REF!</f>
        <v>#REF!</v>
      </c>
      <c r="G7" s="4" t="e">
        <f>'Output 1'!#REF!/'Output 1'!#REF!</f>
        <v>#REF!</v>
      </c>
      <c r="H7" s="4" t="e">
        <f>'Output 1'!#REF!/'Output 1'!#REF!</f>
        <v>#REF!</v>
      </c>
      <c r="I7" s="4" t="e">
        <f>('Output 1'!#REF!)/'Output 1'!#REF!</f>
        <v>#REF!</v>
      </c>
      <c r="J7" s="4" t="e">
        <f>('Output 1'!#REF!)/'Output 1'!#REF!</f>
        <v>#REF!</v>
      </c>
      <c r="K7" s="4">
        <f>('Output 1'!U$4)/'Output 1'!$F$4</f>
        <v>0</v>
      </c>
      <c r="L7" s="34" t="e">
        <f>H$7+J$7</f>
        <v>#REF!</v>
      </c>
      <c r="M7" s="4" t="e">
        <f>('Output 1'!#REF!)/'Output 1'!#REF!</f>
        <v>#REF!</v>
      </c>
      <c r="N7" s="4" t="e">
        <f>('Output 1'!#REF!)/'Output 1'!#REF!</f>
        <v>#REF!</v>
      </c>
      <c r="O7" s="34" t="e">
        <f>L$7+N$7</f>
        <v>#REF!</v>
      </c>
      <c r="Q7" s="31" t="s">
        <v>348</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2">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f>
        <v>0</v>
      </c>
      <c r="AE7">
        <f t="shared" ca="1" si="6"/>
        <v>0</v>
      </c>
      <c r="AF7" s="5">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f>
        <v>0</v>
      </c>
      <c r="AG7" s="5">
        <f>SUMIF('Unplanned Outputs'!$E$4:$E$500,Analysis!Q7,'Unplanned Outputs'!$U$4:$U$500)</f>
        <v>0</v>
      </c>
    </row>
    <row r="8" spans="1:33">
      <c r="A8" t="s">
        <v>228</v>
      </c>
      <c r="B8" s="7">
        <f>'Output 5'!A3</f>
        <v>2</v>
      </c>
      <c r="C8" s="7">
        <f t="shared" si="3"/>
        <v>6</v>
      </c>
      <c r="E8" t="str">
        <f>'Output 2'!$B$4</f>
        <v>O.2</v>
      </c>
      <c r="F8" t="str">
        <f>'Output 2'!$D$4</f>
        <v>O.2.1</v>
      </c>
      <c r="G8" s="4" t="e">
        <f>'Output 2'!$K$4/'Output 2'!$F$4</f>
        <v>#DIV/0!</v>
      </c>
      <c r="H8" s="4" t="e">
        <f>'Output 2'!M$4/'Output 2'!$F$4</f>
        <v>#DIV/0!</v>
      </c>
      <c r="I8" s="4" t="e">
        <f>('Output 2'!O$4)/'Output 2'!$F$4</f>
        <v>#DIV/0!</v>
      </c>
      <c r="J8" s="4" t="e">
        <f>('Output 2'!Q$4)/'Output 2'!$F$4</f>
        <v>#DIV/0!</v>
      </c>
      <c r="K8" s="4">
        <f>('Output 1'!U$4)/'Output 1'!$F$4</f>
        <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f>
        <v>0</v>
      </c>
      <c r="AE8">
        <f t="shared" ca="1" si="6"/>
        <v>0</v>
      </c>
      <c r="AF8" s="5">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f>
        <v>0</v>
      </c>
      <c r="AG8" s="5">
        <f>SUMIF('Unplanned Outputs'!$E$4:$E$500,Analysis!Q8,'Unplanned Outputs'!$U$4:$U$500)</f>
        <v>0</v>
      </c>
    </row>
    <row r="9" spans="1:33">
      <c r="A9" t="s">
        <v>256</v>
      </c>
      <c r="B9" s="7">
        <f>'Output 6'!A3</f>
        <v>4</v>
      </c>
      <c r="C9" s="7">
        <f t="shared" si="3"/>
        <v>8</v>
      </c>
      <c r="F9" t="str">
        <f>'Output 2'!$D$5</f>
        <v>O.2.2</v>
      </c>
      <c r="G9" s="4" t="e">
        <f>'Output 2'!K$5/'Output 2'!$F$5</f>
        <v>#DIV/0!</v>
      </c>
      <c r="H9" s="4" t="e">
        <f>'Output 2'!M$5/'Output 2'!$F$5</f>
        <v>#DIV/0!</v>
      </c>
      <c r="I9" s="4" t="e">
        <f>('Output 2'!O$5)/'Output 2'!$F$5</f>
        <v>#DIV/0!</v>
      </c>
      <c r="J9" s="4" t="e">
        <f>('Output 2'!Q$5)/'Output 2'!$F$5</f>
        <v>#DIV/0!</v>
      </c>
      <c r="K9" s="4">
        <f>('Output 1'!U$4)/'Output 1'!$F$4</f>
        <v>0</v>
      </c>
      <c r="L9" s="34" t="e">
        <f t="shared" ref="L9:L22" si="7">H9+J9</f>
        <v>#DIV/0!</v>
      </c>
      <c r="M9" s="4" t="e">
        <f>('Output 2'!S$5)/'Output 2'!$F$5</f>
        <v>#DIV/0!</v>
      </c>
      <c r="N9" s="4" t="e">
        <f>('Output 2'!U$5)/'Output 2'!$F$5</f>
        <v>#DIV/0!</v>
      </c>
      <c r="O9" s="34" t="e">
        <f t="shared" ref="O9:O25" si="8">L9+N9</f>
        <v>#DIV/0!</v>
      </c>
      <c r="Q9" s="31" t="s">
        <v>216</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f>
        <v>1</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1</v>
      </c>
      <c r="AA9" s="37">
        <f t="shared" si="1"/>
        <v>0</v>
      </c>
      <c r="AB9" s="53">
        <f t="shared" ca="1" si="2"/>
        <v>1</v>
      </c>
      <c r="AC9" s="62">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f>
        <v>1</v>
      </c>
      <c r="AE9">
        <f t="shared" ca="1" si="6"/>
        <v>0</v>
      </c>
      <c r="AF9" s="5">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f>
        <v>0</v>
      </c>
      <c r="AG9" s="5">
        <f>SUMIF('Unplanned Outputs'!$E$4:$E$500,Analysis!Q9,'Unplanned Outputs'!$U$4:$U$500)</f>
        <v>0</v>
      </c>
    </row>
    <row r="10" spans="1:33">
      <c r="B10" s="7"/>
      <c r="C10" s="7"/>
      <c r="F10" t="str">
        <f>'Output 2'!$D$6</f>
        <v>O.2.3</v>
      </c>
      <c r="G10" s="4" t="e">
        <f>'Output 2'!K$6/'Output 2'!$F$6</f>
        <v>#DIV/0!</v>
      </c>
      <c r="H10" s="4" t="e">
        <f>'Output 2'!M$6/'Output 2'!$F$6</f>
        <v>#DIV/0!</v>
      </c>
      <c r="I10" s="4" t="e">
        <f>('Output 2'!O$6)/'Output 2'!$F$6</f>
        <v>#DIV/0!</v>
      </c>
      <c r="J10" s="4" t="e">
        <f>('Output 2'!Q$6)/'Output 2'!$F$6</f>
        <v>#DIV/0!</v>
      </c>
      <c r="K10" s="4">
        <f>('Output 1'!U$4)/'Output 1'!$F$4</f>
        <v>0</v>
      </c>
      <c r="L10" s="34" t="e">
        <f t="shared" si="7"/>
        <v>#DIV/0!</v>
      </c>
      <c r="M10" s="4" t="e">
        <f>('Output 2'!S$6)/'Output 2'!$F$6</f>
        <v>#DIV/0!</v>
      </c>
      <c r="N10" s="4" t="e">
        <f>('Output 2'!U$6)/'Output 2'!$F$6</f>
        <v>#DIV/0!</v>
      </c>
      <c r="O10" s="34" t="e">
        <f t="shared" si="8"/>
        <v>#DIV/0!</v>
      </c>
      <c r="Q10" s="31" t="s">
        <v>349</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f>
        <v>0</v>
      </c>
      <c r="AE10">
        <f t="shared" ca="1" si="6"/>
        <v>0</v>
      </c>
      <c r="AF10" s="5">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f>
        <v>0</v>
      </c>
      <c r="AG10" s="5">
        <f>SUMIF('Unplanned Outputs'!$E$4:$E$500,Analysis!Q10,'Unplanned Outputs'!$U$4:$U$500)</f>
        <v>0</v>
      </c>
    </row>
    <row r="11" spans="1:33">
      <c r="B11" s="7"/>
      <c r="C11" s="7"/>
      <c r="E11" t="str">
        <f>'Output 3'!$B$4</f>
        <v>O.3</v>
      </c>
      <c r="F11" t="str">
        <f>'Output 3'!$D$4</f>
        <v>O.3.1</v>
      </c>
      <c r="G11" s="4" t="e">
        <f>'Output 3'!$K$4/'Output 3'!$F$4</f>
        <v>#DIV/0!</v>
      </c>
      <c r="H11" s="4" t="e">
        <f>'Output 3'!M$4/'Output 3'!$F$4</f>
        <v>#DIV/0!</v>
      </c>
      <c r="I11" s="4" t="e">
        <f>('Output 3'!O$4)/'Output 3'!$F$4</f>
        <v>#DIV/0!</v>
      </c>
      <c r="J11" s="4" t="e">
        <f>('Output 3'!Q$4)/'Output 3'!$F$4</f>
        <v>#DIV/0!</v>
      </c>
      <c r="K11" s="4">
        <f>('Output 1'!U$4)/'Output 1'!$F$4</f>
        <v>0</v>
      </c>
      <c r="L11" s="34" t="e">
        <f t="shared" si="7"/>
        <v>#DIV/0!</v>
      </c>
      <c r="M11" s="4" t="e">
        <f>('Output 3'!S$4)/'Output 3'!$F$4</f>
        <v>#DIV/0!</v>
      </c>
      <c r="N11" s="4" t="e">
        <f>('Output 3'!U$4)/'Output 3'!$F$4</f>
        <v>#DIV/0!</v>
      </c>
      <c r="O11" s="34" t="e">
        <f t="shared" si="8"/>
        <v>#DIV/0!</v>
      </c>
      <c r="Q11" s="31" t="s">
        <v>350</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f>
        <v>0</v>
      </c>
      <c r="AE11">
        <f t="shared" ca="1" si="6"/>
        <v>0</v>
      </c>
      <c r="AF11" s="5">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f>
        <v>0</v>
      </c>
      <c r="AG11" s="5">
        <f>SUMIF('Unplanned Outputs'!$E$4:$E$500,Analysis!Q11,'Unplanned Outputs'!$U$4:$U$500)</f>
        <v>0</v>
      </c>
    </row>
    <row r="12" spans="1:33">
      <c r="B12" s="7"/>
      <c r="C12" s="7"/>
      <c r="F12" t="str">
        <f>'Output 3'!$D$5</f>
        <v>O.3.2</v>
      </c>
      <c r="G12" s="4" t="e">
        <f>'Output 3'!K$5/'Output 3'!$F$5</f>
        <v>#DIV/0!</v>
      </c>
      <c r="H12" s="4" t="e">
        <f>'Output 3'!M$5/'Output 3'!$F$5</f>
        <v>#DIV/0!</v>
      </c>
      <c r="I12" s="4" t="e">
        <f>('Output 3'!Q$5)/'Output 3'!$F$5</f>
        <v>#DIV/0!</v>
      </c>
      <c r="J12" s="4" t="e">
        <f>('Output 3'!$Q$5)/'Output 3'!$F$5</f>
        <v>#DIV/0!</v>
      </c>
      <c r="K12" s="4">
        <f>('Output 1'!U$4)/'Output 1'!$F$4</f>
        <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f>
        <v>0</v>
      </c>
      <c r="AE12">
        <f t="shared" ca="1" si="6"/>
        <v>0</v>
      </c>
      <c r="AF12" s="5">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f>
        <v>0</v>
      </c>
      <c r="AG12" s="5">
        <f>SUMIF('Unplanned Outputs'!$E$4:$E$500,Analysis!Q12,'Unplanned Outputs'!$U$4:$U$500)</f>
        <v>0</v>
      </c>
    </row>
    <row r="13" spans="1:33">
      <c r="B13" s="7"/>
      <c r="C13" s="7"/>
      <c r="F13" t="str">
        <f>'Output 3'!$D$6</f>
        <v>O.3.3</v>
      </c>
      <c r="G13" s="4" t="e">
        <f>'Output 3'!K$6/'Output 3'!$F$6</f>
        <v>#DIV/0!</v>
      </c>
      <c r="H13" s="4" t="e">
        <f>'Output 3'!M$6/'Output 3'!$F$6</f>
        <v>#DIV/0!</v>
      </c>
      <c r="I13" s="4" t="e">
        <f>('Output 3'!O$6)/'Output 3'!$F$6</f>
        <v>#DIV/0!</v>
      </c>
      <c r="J13" s="4" t="e">
        <f>('Output 3'!Q$6)/'Output 3'!$F$6</f>
        <v>#DIV/0!</v>
      </c>
      <c r="K13" s="4">
        <f>('Output 1'!U$4)/'Output 1'!$F$4</f>
        <v>0</v>
      </c>
      <c r="L13" s="34" t="e">
        <f t="shared" si="7"/>
        <v>#DIV/0!</v>
      </c>
      <c r="M13" s="4" t="e">
        <f>('Output 3'!S$6)/'Output 3'!$F$6</f>
        <v>#DIV/0!</v>
      </c>
      <c r="N13" s="4" t="e">
        <f>('Output 3'!U$6)/'Output 3'!$F$6</f>
        <v>#DIV/0!</v>
      </c>
      <c r="O13" s="34" t="e">
        <f t="shared" si="8"/>
        <v>#DIV/0!</v>
      </c>
      <c r="Q13" s="31" t="s">
        <v>351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f>
        <v>0</v>
      </c>
      <c r="AE13">
        <f t="shared" ca="1" si="6"/>
        <v>0</v>
      </c>
      <c r="AF13" s="5">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f>
        <v>0</v>
      </c>
      <c r="AG13" s="5">
        <f>SUMIF('Unplanned Outputs'!$E$4:$E$500,Analysis!Q13,'Unplanned Outputs'!$U$4:$U$500)</f>
        <v>0</v>
      </c>
    </row>
    <row r="14" spans="1:33">
      <c r="E14" t="str">
        <f>'Output 4'!$B$4</f>
        <v>O.4</v>
      </c>
      <c r="F14" t="str">
        <f>'Output 4'!$D$4</f>
        <v>O.4.1</v>
      </c>
      <c r="G14" s="4" t="e">
        <f>'Output 4'!$K$4/'Output 4'!$F$4</f>
        <v>#DIV/0!</v>
      </c>
      <c r="H14" s="4" t="e">
        <f>'Output 4'!M$4/'Output 4'!$F$4</f>
        <v>#DIV/0!</v>
      </c>
      <c r="I14" s="4" t="e">
        <f>('Output 4'!O$4)/'Output 4'!$F$4</f>
        <v>#DIV/0!</v>
      </c>
      <c r="J14" s="4" t="e">
        <f>('Output 4'!Q$4)/'Output 4'!$F$4</f>
        <v>#DIV/0!</v>
      </c>
      <c r="K14" s="4">
        <f>('Output 1'!U$4)/'Output 1'!$F$4</f>
        <v>0</v>
      </c>
      <c r="L14" s="34" t="e">
        <f t="shared" si="7"/>
        <v>#DIV/0!</v>
      </c>
      <c r="M14" s="4" t="e">
        <f>('Output 4'!S$4)/'Output 4'!$F$4</f>
        <v>#DIV/0!</v>
      </c>
      <c r="N14" s="4" t="e">
        <f>('Output 4'!U$4)/'Output 4'!$F$4</f>
        <v>#DIV/0!</v>
      </c>
      <c r="O14" s="34" t="e">
        <f t="shared" si="8"/>
        <v>#DIV/0!</v>
      </c>
      <c r="Q14" s="31" t="s">
        <v>352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f>
        <v>0</v>
      </c>
      <c r="AE14">
        <f t="shared" ca="1" si="6"/>
        <v>0</v>
      </c>
      <c r="AF14" s="5">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f>
        <v>0</v>
      </c>
      <c r="AG14" s="5">
        <f>SUMIF('Unplanned Outputs'!$E$4:$E$500,Analysis!Q14,'Unplanned Outputs'!$U$4:$U$500)</f>
        <v>0</v>
      </c>
    </row>
    <row r="15" spans="1:33">
      <c r="F15" t="str">
        <f>'Output 4'!$D$5</f>
        <v>O.4.2</v>
      </c>
      <c r="G15" s="4" t="e">
        <f>'Output 4'!K$5/'Output 4'!$F$5</f>
        <v>#DIV/0!</v>
      </c>
      <c r="H15" s="4" t="e">
        <f>'Output 4'!M$5/'Output 4'!$F$5</f>
        <v>#DIV/0!</v>
      </c>
      <c r="I15" s="4" t="e">
        <f>('Output 4'!Q$5)/'Output 4'!$F$5</f>
        <v>#DIV/0!</v>
      </c>
      <c r="J15" s="4" t="e">
        <f>('Output 4'!Q$5)/'Output 4'!$F$5</f>
        <v>#DIV/0!</v>
      </c>
      <c r="K15" s="4">
        <f>('Output 1'!U$4)/'Output 1'!$F$4</f>
        <v>0</v>
      </c>
      <c r="L15" s="34" t="e">
        <f t="shared" si="7"/>
        <v>#DIV/0!</v>
      </c>
      <c r="M15" s="4" t="e">
        <f>('Output 4'!#REF!)/'Output 4'!$F$5</f>
        <v>#REF!</v>
      </c>
      <c r="N15" s="4" t="e">
        <f>('Output 4'!U$5)/'Output 4'!$F$5</f>
        <v>#DIV/0!</v>
      </c>
      <c r="O15" s="34" t="e">
        <f t="shared" si="8"/>
        <v>#DIV/0!</v>
      </c>
      <c r="Q15" s="31" t="s">
        <v>353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f>
        <v>0</v>
      </c>
      <c r="AE15">
        <f t="shared" ca="1" si="6"/>
        <v>0</v>
      </c>
      <c r="AF15" s="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f>
        <v>0</v>
      </c>
      <c r="AG15" s="5">
        <f>SUMIF('Unplanned Outputs'!$E$4:$E$500,Analysis!Q15,'Unplanned Outputs'!$U$4:$U$500)</f>
        <v>0</v>
      </c>
    </row>
    <row r="16" spans="1:33">
      <c r="F16" t="str">
        <f>'Output 4'!$D$6</f>
        <v>O.4.3</v>
      </c>
      <c r="G16" s="4">
        <f>'Output 4'!K$6/'Output 4'!$F$6</f>
        <v>0</v>
      </c>
      <c r="H16" s="4">
        <f>'Output 4'!M$6/'Output 4'!$F$6</f>
        <v>0</v>
      </c>
      <c r="I16" s="4">
        <f>('Output 4'!O$6)/'Output 4'!$F$6</f>
        <v>0</v>
      </c>
      <c r="J16" s="4">
        <f>('Output 4'!Q$6)/'Output 4'!$F$6</f>
        <v>1</v>
      </c>
      <c r="K16" s="4">
        <f>('Output 1'!U$4)/'Output 1'!$F$4</f>
        <v>0</v>
      </c>
      <c r="L16" s="34">
        <f t="shared" si="7"/>
        <v>1</v>
      </c>
      <c r="M16" s="4">
        <f>('Output 4'!S$6)/'Output 4'!$F$6</f>
        <v>0</v>
      </c>
      <c r="N16" s="4">
        <f>('Output 4'!U$6)/'Output 4'!$F$6</f>
        <v>0</v>
      </c>
      <c r="O16" s="34">
        <f t="shared" si="8"/>
        <v>1</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f>
        <v>0</v>
      </c>
      <c r="AE16">
        <f t="shared" ca="1" si="6"/>
        <v>0</v>
      </c>
      <c r="AF16" s="5">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f>
        <v>0</v>
      </c>
      <c r="AG16" s="5">
        <f>SUMIF('Unplanned Outputs'!$E$4:$E$500,Analysis!Q16,'Unplanned Outputs'!$U$4:$U$500)</f>
        <v>0</v>
      </c>
    </row>
    <row r="17" spans="1:33">
      <c r="E17" t="str">
        <f>'Output 5'!$B$4</f>
        <v>O.5</v>
      </c>
      <c r="F17" t="str">
        <f>'Output 5'!$D$4</f>
        <v>O.5.1</v>
      </c>
      <c r="G17" s="4" t="e">
        <f>'Output 5'!$K$4/'Output 5'!$F$4</f>
        <v>#DIV/0!</v>
      </c>
      <c r="H17" s="4" t="e">
        <f>'Output 5'!M$4/'Output 5'!$F$4</f>
        <v>#DIV/0!</v>
      </c>
      <c r="I17" s="4" t="e">
        <f>('Output 5'!O$4)/'Output 5'!$F$4</f>
        <v>#DIV/0!</v>
      </c>
      <c r="J17" s="4" t="e">
        <f>('Output 5'!Q$4)/'Output 5'!$F$4</f>
        <v>#DIV/0!</v>
      </c>
      <c r="K17" s="4">
        <f>('Output 1'!U$4)/'Output 1'!$F$4</f>
        <v>0</v>
      </c>
      <c r="L17" s="34" t="e">
        <f t="shared" si="7"/>
        <v>#DIV/0!</v>
      </c>
      <c r="M17" s="4" t="e">
        <f>('Output 5'!S$4)/'Output 5'!$F$4</f>
        <v>#DIV/0!</v>
      </c>
      <c r="N17" s="4" t="e">
        <f>('Output 5'!U$4)/'Output 5'!$F$4</f>
        <v>#DIV/0!</v>
      </c>
      <c r="O17" s="34" t="e">
        <f t="shared" si="8"/>
        <v>#DIV/0!</v>
      </c>
      <c r="Q17" s="31" t="s">
        <v>210</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f>
        <v>5</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5</v>
      </c>
      <c r="AA17" s="37">
        <f t="shared" si="1"/>
        <v>0</v>
      </c>
      <c r="AB17" s="53">
        <f t="shared" ca="1" si="2"/>
        <v>5</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f>
        <v>2</v>
      </c>
      <c r="AE17">
        <f t="shared" ca="1" si="6"/>
        <v>0</v>
      </c>
      <c r="AF17" s="5">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f>
        <v>0</v>
      </c>
      <c r="AG17" s="5">
        <f>SUMIF('Unplanned Outputs'!$E$4:$E$500,Analysis!Q17,'Unplanned Outputs'!$U$4:$U$500)</f>
        <v>0</v>
      </c>
    </row>
    <row r="18" spans="1:33">
      <c r="F18" t="str">
        <f>'Output 5'!$D$5</f>
        <v>O.5.2</v>
      </c>
      <c r="G18" s="4" t="e">
        <f>'Output 5'!K$5/'Output 5'!$F$5</f>
        <v>#DIV/0!</v>
      </c>
      <c r="H18" s="4" t="e">
        <f>'Output 5'!M$5/'Output 5'!$F$5</f>
        <v>#DIV/0!</v>
      </c>
      <c r="I18" s="4" t="e">
        <f>('Output 5'!O$5)/'Output 5'!$F$5</f>
        <v>#DIV/0!</v>
      </c>
      <c r="J18" s="4" t="e">
        <f>('Output 5'!Q$5)/'Output 5'!$F$5</f>
        <v>#DIV/0!</v>
      </c>
      <c r="K18" s="4">
        <f>('Output 1'!U$4)/'Output 1'!$F$4</f>
        <v>0</v>
      </c>
      <c r="L18" s="34" t="e">
        <f t="shared" si="7"/>
        <v>#DIV/0!</v>
      </c>
      <c r="M18" s="4" t="e">
        <f>('Output 5'!S$5)/'Output 5'!$F$5</f>
        <v>#DIV/0!</v>
      </c>
      <c r="N18" s="4" t="e">
        <f>('Output 5'!U$5)/'Output 5'!$F$5</f>
        <v>#DIV/0!</v>
      </c>
      <c r="O18" s="34" t="e">
        <f t="shared" si="8"/>
        <v>#DIV/0!</v>
      </c>
      <c r="Q18" s="31" t="s">
        <v>354</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f>
        <v>0</v>
      </c>
      <c r="AE18">
        <f t="shared" ca="1" si="6"/>
        <v>0</v>
      </c>
      <c r="AF18" s="5">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f>
        <v>0</v>
      </c>
      <c r="AG18" s="5">
        <f>SUMIF('Unplanned Outputs'!$E$4:$E$500,Analysis!Q18,'Unplanned Outputs'!$U$4:$U$500)</f>
        <v>0</v>
      </c>
    </row>
    <row r="19" spans="1:33">
      <c r="F19">
        <f>'Output 5'!$D$6</f>
        <v>0</v>
      </c>
      <c r="G19" s="4" t="e">
        <f>'Output 5'!K$6/'Output 5'!$F$6</f>
        <v>#DIV/0!</v>
      </c>
      <c r="H19" s="4" t="e">
        <f>'Output 5'!M$6/'Output 5'!$F$6</f>
        <v>#DIV/0!</v>
      </c>
      <c r="I19" s="4" t="e">
        <f>('Output 5'!O$6)/'Output 5'!$F$6</f>
        <v>#DIV/0!</v>
      </c>
      <c r="J19" s="4" t="e">
        <f>('Output 5'!Q$6)/'Output 5'!$F$6</f>
        <v>#DIV/0!</v>
      </c>
      <c r="K19" s="4">
        <f>('Output 1'!U$4)/'Output 1'!$F$4</f>
        <v>0</v>
      </c>
      <c r="L19" s="34" t="e">
        <f t="shared" si="7"/>
        <v>#DIV/0!</v>
      </c>
      <c r="M19" s="4" t="e">
        <f>('Output 5'!S$6)/'Output 5'!$F$6</f>
        <v>#DIV/0!</v>
      </c>
      <c r="N19" s="4" t="e">
        <f>('Output 5'!U$6)/'Output 5'!$F$6</f>
        <v>#DIV/0!</v>
      </c>
      <c r="O19" s="34" t="e">
        <f t="shared" si="8"/>
        <v>#DIV/0!</v>
      </c>
      <c r="Q19" s="31" t="s">
        <v>355</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f>
        <v>0</v>
      </c>
      <c r="AE19">
        <f t="shared" ca="1" si="6"/>
        <v>0</v>
      </c>
      <c r="AF19" s="5">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f>
        <v>0</v>
      </c>
      <c r="AG19" s="5">
        <f>SUMIF('Unplanned Outputs'!$E$4:$E$500,Analysis!Q19,'Unplanned Outputs'!$U$4:$U$500)</f>
        <v>0</v>
      </c>
    </row>
    <row r="20" spans="1:33">
      <c r="A20" t="s">
        <v>356</v>
      </c>
      <c r="B20" s="7">
        <f>COUNTIF(B4:B18,"&lt;&gt;")</f>
        <v>6</v>
      </c>
      <c r="E20" t="str">
        <f>'Output 6'!$B$4</f>
        <v>O.6</v>
      </c>
      <c r="F20" t="str">
        <f>'Output 6'!$D$4</f>
        <v>O.6.1</v>
      </c>
      <c r="G20" s="4" t="e">
        <f>'Output 6'!$K$4/'Output 6'!$F$4</f>
        <v>#DIV/0!</v>
      </c>
      <c r="H20" s="4" t="e">
        <f>'Output 6'!M$4/'Output 6'!$F$4</f>
        <v>#DIV/0!</v>
      </c>
      <c r="I20" s="4" t="e">
        <f>('Output 6'!O$4)/'Output 6'!$F$4</f>
        <v>#DIV/0!</v>
      </c>
      <c r="J20" s="4" t="e">
        <f>('Output 6'!Q$4)/'Output 6'!$F$4</f>
        <v>#DIV/0!</v>
      </c>
      <c r="K20" s="4">
        <f>('Output 1'!U$4)/'Output 1'!$F$4</f>
        <v>0</v>
      </c>
      <c r="L20" s="34" t="e">
        <f t="shared" si="7"/>
        <v>#DIV/0!</v>
      </c>
      <c r="M20" s="4" t="e">
        <f>('Output 6'!S$4)/'Output 6'!$F$4</f>
        <v>#DIV/0!</v>
      </c>
      <c r="N20" s="4" t="e">
        <f>('Output 6'!U$4)/'Output 6'!$F$4</f>
        <v>#DIV/0!</v>
      </c>
      <c r="O20" s="34" t="e">
        <f t="shared" si="8"/>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f>
        <v>0</v>
      </c>
      <c r="AE20">
        <f t="shared" ca="1" si="6"/>
        <v>0</v>
      </c>
      <c r="AF20" s="5">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f>
        <v>0</v>
      </c>
      <c r="AG20" s="5">
        <f>SUMIF('Unplanned Outputs'!$E$4:$E$500,Analysis!Q20,'Unplanned Outputs'!$U$4:$U$500)</f>
        <v>0</v>
      </c>
    </row>
    <row r="21" spans="1:33">
      <c r="F21" t="str">
        <f>'Output 6'!$D$5</f>
        <v>O.6.2</v>
      </c>
      <c r="G21" s="4">
        <f>'Output 6'!K$5/'Output 6'!$F$5</f>
        <v>0</v>
      </c>
      <c r="H21" s="4">
        <f>'Output 6'!M$5/'Output 6'!$F$5</f>
        <v>0</v>
      </c>
      <c r="I21" s="4">
        <f>('Output 6'!O$5)/'Output 6'!$F$5</f>
        <v>0</v>
      </c>
      <c r="J21" s="4">
        <f>('Output 6'!Q$5)/'Output 6'!$F$5</f>
        <v>1</v>
      </c>
      <c r="K21" s="4">
        <f>('Output 1'!U$4)/'Output 1'!$F$4</f>
        <v>0</v>
      </c>
      <c r="L21" s="34">
        <f t="shared" si="7"/>
        <v>1</v>
      </c>
      <c r="M21" s="4">
        <f>('Output 6'!S$5)/'Output 6'!$F$5</f>
        <v>0</v>
      </c>
      <c r="N21" s="4">
        <f>('Output 6'!U$5)/'Output 6'!$F$5</f>
        <v>0</v>
      </c>
      <c r="O21" s="34">
        <f t="shared" si="8"/>
        <v>1</v>
      </c>
      <c r="Q21" s="31" t="s">
        <v>357</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f>
        <v>0</v>
      </c>
      <c r="AE21">
        <f t="shared" ca="1" si="6"/>
        <v>0</v>
      </c>
      <c r="AF21" s="5">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f>
        <v>0</v>
      </c>
      <c r="AG21" s="5">
        <f>SUMIF('Unplanned Outputs'!$E$4:$E$500,Analysis!Q21,'Unplanned Outputs'!$U$4:$U$500)</f>
        <v>0</v>
      </c>
    </row>
    <row r="22" spans="1:33">
      <c r="F22" t="str">
        <f>'Output 6'!$D$6</f>
        <v>O.6.3</v>
      </c>
      <c r="G22" s="4">
        <f>'Output 6'!K$6/'Output 6'!$F$6</f>
        <v>0</v>
      </c>
      <c r="H22" s="4">
        <f>'Output 6'!M$6/'Output 6'!$F$6</f>
        <v>0</v>
      </c>
      <c r="I22" s="4">
        <f>('Output 6'!O$6)/'Output 6'!$F$6</f>
        <v>0</v>
      </c>
      <c r="J22" s="4">
        <f>('Output 6'!Q$6)/'Output 6'!$F$6</f>
        <v>0</v>
      </c>
      <c r="K22" s="4">
        <f>('Output 1'!U$4)/'Output 1'!$F$4</f>
        <v>0</v>
      </c>
      <c r="L22" s="34">
        <f t="shared" si="7"/>
        <v>0</v>
      </c>
      <c r="M22" s="4">
        <f>('Output 6'!S$6)/'Output 6'!$F$6</f>
        <v>1</v>
      </c>
      <c r="N22" s="4">
        <f>('Output 6'!U$6)/'Output 6'!$F$6</f>
        <v>0</v>
      </c>
      <c r="O22" s="34">
        <f t="shared" si="8"/>
        <v>0</v>
      </c>
      <c r="Q22" s="31" t="s">
        <v>358</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f>
        <v>0</v>
      </c>
      <c r="AE22">
        <f t="shared" ca="1" si="6"/>
        <v>0</v>
      </c>
      <c r="AF22" s="5">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f>
        <v>0</v>
      </c>
      <c r="AG22" s="5">
        <f>SUMIF('Unplanned Outputs'!$E$4:$E$500,Analysis!Q22,'Unplanned Outputs'!$U$4:$U$500)</f>
        <v>0</v>
      </c>
    </row>
    <row r="23" spans="1:33">
      <c r="G23" s="4"/>
      <c r="H23" s="4"/>
      <c r="I23" s="4"/>
      <c r="J23" s="4"/>
      <c r="K23" s="4"/>
      <c r="L23" s="34"/>
      <c r="M23" s="4" t="e">
        <f>(#REF!)/#REF!</f>
        <v>#REF!</v>
      </c>
      <c r="N23" s="4" t="e">
        <f>(#REF!)/#REF!</f>
        <v>#REF!</v>
      </c>
      <c r="O23" s="34" t="e">
        <f t="shared" si="8"/>
        <v>#REF!</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f>
        <v>0</v>
      </c>
      <c r="AE23">
        <f t="shared" ca="1" si="6"/>
        <v>0</v>
      </c>
      <c r="AF23" s="5">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f>
        <v>0</v>
      </c>
      <c r="AG23" s="5">
        <f>SUMIF('Unplanned Outputs'!$E$4:$E$500,Analysis!Q23,'Unplanned Outputs'!$U$4:$U$500)</f>
        <v>0</v>
      </c>
    </row>
    <row r="24" spans="1:33">
      <c r="G24" s="4"/>
      <c r="H24" s="4"/>
      <c r="I24" s="4"/>
      <c r="J24" s="4"/>
      <c r="K24" s="4"/>
      <c r="L24" s="34"/>
      <c r="M24" s="4" t="e">
        <f>(#REF!)/#REF!</f>
        <v>#REF!</v>
      </c>
      <c r="N24" s="4" t="e">
        <f>(#REF!)/#REF!</f>
        <v>#REF!</v>
      </c>
      <c r="O24" s="34" t="e">
        <f t="shared" si="8"/>
        <v>#REF!</v>
      </c>
      <c r="Q24" s="31" t="s">
        <v>359</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f>
        <v>0</v>
      </c>
      <c r="AE24">
        <f t="shared" ca="1" si="6"/>
        <v>0</v>
      </c>
      <c r="AF24" s="5">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f>
        <v>0</v>
      </c>
      <c r="AG24" s="5">
        <f>SUMIF('Unplanned Outputs'!$E$4:$E$500,Analysis!Q24,'Unplanned Outputs'!$U$4:$U$500)</f>
        <v>0</v>
      </c>
    </row>
    <row r="25" spans="1:33">
      <c r="G25" s="4"/>
      <c r="H25" s="4"/>
      <c r="I25" s="4"/>
      <c r="J25" s="4"/>
      <c r="K25" s="4"/>
      <c r="L25" s="34"/>
      <c r="M25" s="4" t="e">
        <f>(#REF!)/#REF!</f>
        <v>#REF!</v>
      </c>
      <c r="N25" s="4" t="e">
        <f>(#REF!)/#REF!</f>
        <v>#REF!</v>
      </c>
      <c r="O25" s="34" t="e">
        <f t="shared" si="8"/>
        <v>#REF!</v>
      </c>
      <c r="Q25" s="31" t="s">
        <v>360</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f>
        <v>0</v>
      </c>
      <c r="AE25">
        <f t="shared" ca="1" si="6"/>
        <v>0</v>
      </c>
      <c r="AF25" s="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f>
        <v>0</v>
      </c>
      <c r="AG25" s="5">
        <f>SUMIF('Unplanned Outputs'!$E$4:$E$500,Analysis!Q25,'Unplanned Outputs'!$U$4:$U$500)</f>
        <v>0</v>
      </c>
    </row>
    <row r="26" spans="1:33">
      <c r="G26" s="4"/>
      <c r="H26" s="4"/>
      <c r="I26" s="4"/>
      <c r="J26" s="4"/>
      <c r="K26" s="4"/>
      <c r="L26" s="34"/>
      <c r="M26" s="4" t="e">
        <f>(#REF!)/#REF!</f>
        <v>#REF!</v>
      </c>
      <c r="N26" s="4" t="e">
        <f>(#REF!)/#REF!</f>
        <v>#REF!</v>
      </c>
      <c r="O26" s="34" t="e">
        <f>#REF!+N26</f>
        <v>#REF!</v>
      </c>
      <c r="Q26" s="31" t="s">
        <v>361</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f>
        <v>0</v>
      </c>
      <c r="AE26">
        <f t="shared" ca="1" si="6"/>
        <v>0</v>
      </c>
      <c r="AF26" s="5">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f>
        <v>0</v>
      </c>
      <c r="AG26" s="5">
        <f>SUMIF('Unplanned Outputs'!$E$4:$E$500,Analysis!Q26,'Unplanned Outputs'!$U$4:$U$500)</f>
        <v>0</v>
      </c>
    </row>
    <row r="27" spans="1:33">
      <c r="G27" s="4"/>
      <c r="H27" s="4"/>
      <c r="I27" s="4"/>
      <c r="J27" s="4"/>
      <c r="K27" s="4"/>
      <c r="L27" s="34"/>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f>
        <v>0</v>
      </c>
      <c r="AE27">
        <f t="shared" ca="1" si="6"/>
        <v>0</v>
      </c>
      <c r="AF27" s="5">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f>
        <v>0</v>
      </c>
      <c r="AG27" s="5">
        <f>SUMIF('Unplanned Outputs'!$E$4:$E$500,Analysis!Q27,'Unplanned Outputs'!$U$4:$U$500)</f>
        <v>0</v>
      </c>
    </row>
    <row r="28" spans="1:33">
      <c r="G28" s="4"/>
      <c r="H28" s="4"/>
      <c r="I28" s="4"/>
      <c r="J28" s="4"/>
      <c r="K28" s="4"/>
      <c r="L28" s="34"/>
      <c r="M28" s="4" t="e">
        <f>(#REF!)/#REF!</f>
        <v>#REF!</v>
      </c>
      <c r="N28" s="4" t="e">
        <f>(#REF!)/#REF!</f>
        <v>#REF!</v>
      </c>
      <c r="O28" s="34" t="e">
        <f>#REF!+N28</f>
        <v>#REF!</v>
      </c>
      <c r="Q28" s="31" t="s">
        <v>362</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f>
        <v>0</v>
      </c>
      <c r="AE28">
        <f t="shared" ca="1" si="6"/>
        <v>0</v>
      </c>
      <c r="AF28" s="5">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f>
        <v>0</v>
      </c>
      <c r="AG28" s="5">
        <f>SUMIF('Unplanned Outputs'!$E$4:$E$500,Analysis!Q28,'Unplanned Outputs'!$U$4:$U$500)</f>
        <v>0</v>
      </c>
    </row>
    <row r="29" spans="1:33">
      <c r="G29" s="4"/>
      <c r="H29" s="4"/>
      <c r="I29" s="4"/>
      <c r="J29" s="4"/>
      <c r="K29" s="4"/>
      <c r="L29" s="34"/>
      <c r="M29" s="4" t="e">
        <f>(#REF!)/#REF!</f>
        <v>#REF!</v>
      </c>
      <c r="N29" s="4" t="e">
        <f>(#REF!)/#REF!</f>
        <v>#REF!</v>
      </c>
      <c r="O29" s="34" t="e">
        <f t="shared" ref="O29:O34" si="9">L26+N29</f>
        <v>#REF!</v>
      </c>
      <c r="Q29" s="31" t="s">
        <v>363</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f>
        <v>0</v>
      </c>
      <c r="AE29">
        <f t="shared" ca="1" si="6"/>
        <v>0</v>
      </c>
      <c r="AF29" s="5">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f>
        <v>0</v>
      </c>
      <c r="AG29" s="5">
        <f>SUMIF('Unplanned Outputs'!$E$4:$E$500,Analysis!Q29,'Unplanned Outputs'!$U$4:$U$500)</f>
        <v>0</v>
      </c>
    </row>
    <row r="30" spans="1:33">
      <c r="G30" s="4"/>
      <c r="H30" s="4"/>
      <c r="I30" s="4"/>
      <c r="J30" s="4"/>
      <c r="K30" s="4"/>
      <c r="L30" s="34"/>
      <c r="M30" s="4" t="e">
        <f>(#REF!)/#REF!</f>
        <v>#REF!</v>
      </c>
      <c r="N30" s="4" t="e">
        <f>(#REF!)/#REF!</f>
        <v>#REF!</v>
      </c>
      <c r="O30" s="34" t="e">
        <f t="shared" si="9"/>
        <v>#REF!</v>
      </c>
      <c r="Q30" s="31" t="s">
        <v>364</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f>
        <v>0</v>
      </c>
      <c r="AE30">
        <f t="shared" ca="1" si="6"/>
        <v>0</v>
      </c>
      <c r="AF30" s="5">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f>
        <v>0</v>
      </c>
      <c r="AG30" s="5">
        <f>SUMIF('Unplanned Outputs'!$E$4:$E$500,Analysis!Q30,'Unplanned Outputs'!$U$4:$U$500)</f>
        <v>0</v>
      </c>
    </row>
    <row r="31" spans="1:33">
      <c r="G31" s="4"/>
      <c r="H31" s="4"/>
      <c r="I31" s="4"/>
      <c r="J31" s="4"/>
      <c r="K31" s="4"/>
      <c r="L31" s="34"/>
      <c r="M31" s="4" t="e">
        <f>(#REF!)/#REF!</f>
        <v>#REF!</v>
      </c>
      <c r="N31" s="4" t="e">
        <f>(#REF!)/#REF!</f>
        <v>#REF!</v>
      </c>
      <c r="O31" s="34" t="e">
        <f t="shared" si="9"/>
        <v>#REF!</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f>
        <v>0</v>
      </c>
      <c r="AE31">
        <f t="shared" ca="1" si="6"/>
        <v>0</v>
      </c>
      <c r="AF31" s="5">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f>
        <v>0</v>
      </c>
      <c r="AG31" s="5">
        <f>SUMIF('Unplanned Outputs'!$E$4:$E$500,Analysis!Q31,'Unplanned Outputs'!$U$4:$U$500)</f>
        <v>0</v>
      </c>
    </row>
    <row r="32" spans="1:33">
      <c r="G32" s="4"/>
      <c r="H32" s="4"/>
      <c r="I32" s="4"/>
      <c r="J32" s="4"/>
      <c r="K32" s="4"/>
      <c r="L32" s="34"/>
      <c r="M32" s="4" t="e">
        <f>(#REF!)/#REF!</f>
        <v>#REF!</v>
      </c>
      <c r="N32" s="4" t="e">
        <f>(#REF!)/#REF!</f>
        <v>#REF!</v>
      </c>
      <c r="O32" s="34" t="e">
        <f t="shared" si="9"/>
        <v>#REF!</v>
      </c>
      <c r="Q32" s="31" t="s">
        <v>365</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3">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f>
        <v>0</v>
      </c>
      <c r="AE32">
        <f t="shared" ca="1" si="6"/>
        <v>0</v>
      </c>
      <c r="AF32" s="5">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f>
        <v>0</v>
      </c>
      <c r="AG32" s="5">
        <f>SUMIF('Unplanned Outputs'!$E$4:$E$500,Analysis!Q32,'Unplanned Outputs'!$U$4:$U$500)</f>
        <v>0</v>
      </c>
    </row>
    <row r="33" spans="7:33">
      <c r="G33" s="4"/>
      <c r="H33" s="4"/>
      <c r="I33" s="4"/>
      <c r="J33" s="4"/>
      <c r="K33" s="4"/>
      <c r="L33" s="34"/>
      <c r="M33" s="4" t="e">
        <f>(#REF!)/#REF!</f>
        <v>#REF!</v>
      </c>
      <c r="N33" s="4" t="e">
        <f>(#REF!)/#REF!</f>
        <v>#REF!</v>
      </c>
      <c r="O33" s="34" t="e">
        <f t="shared" si="9"/>
        <v>#REF!</v>
      </c>
      <c r="Q33" s="31" t="s">
        <v>77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f>
        <v>0</v>
      </c>
      <c r="AE33">
        <f t="shared" ca="1" si="6"/>
        <v>0</v>
      </c>
      <c r="AF33" s="5">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f>
        <v>0</v>
      </c>
      <c r="AG33" s="5">
        <f>SUMIF('Unplanned Outputs'!$E$4:$E$500,Analysis!Q33,'Unplanned Outputs'!$U$4:$U$500)</f>
        <v>0</v>
      </c>
    </row>
    <row r="34" spans="7:33">
      <c r="G34" s="4"/>
      <c r="H34" s="4"/>
      <c r="I34" s="4"/>
      <c r="J34" s="4"/>
      <c r="K34" s="4"/>
      <c r="L34" s="34"/>
      <c r="M34" s="4" t="e">
        <f>(#REF!)/#REF!</f>
        <v>#REF!</v>
      </c>
      <c r="N34" s="4" t="e">
        <f>(#REF!)/#REF!</f>
        <v>#REF!</v>
      </c>
      <c r="O34" s="34" t="e">
        <f t="shared" si="9"/>
        <v>#REF!</v>
      </c>
      <c r="Q34" s="31" t="s">
        <v>366</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f>
        <v>0</v>
      </c>
      <c r="AE34">
        <f t="shared" ca="1" si="6"/>
        <v>0</v>
      </c>
      <c r="AF34" s="5">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f>
        <v>0</v>
      </c>
      <c r="AG34" s="5">
        <f>SUMIF('Unplanned Outputs'!$E$4:$E$500,Analysis!Q34,'Unplanned Outputs'!$U$4:$U$500)</f>
        <v>0</v>
      </c>
    </row>
    <row r="35" spans="7:3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f>
        <v>0</v>
      </c>
      <c r="AE35">
        <f t="shared" ca="1" si="6"/>
        <v>0</v>
      </c>
      <c r="AF35" s="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f>
        <v>0</v>
      </c>
      <c r="AG35" s="5">
        <f>SUMIF('Unplanned Outputs'!$E$4:$E$500,Analysis!Q35,'Unplanned Outputs'!$U$4:$U$500)</f>
        <v>0</v>
      </c>
    </row>
    <row r="36" spans="7:33">
      <c r="M36" s="4" t="e">
        <f>(#REF!)/#REF!</f>
        <v>#REF!</v>
      </c>
      <c r="N36" s="4" t="e">
        <f>(#REF!)/#REF!</f>
        <v>#REF!</v>
      </c>
      <c r="O36" s="34" t="e">
        <f>#REF!+N36</f>
        <v>#REF!</v>
      </c>
      <c r="Q36" s="31" t="s">
        <v>367</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0">SUM(R36:T36)</f>
        <v>0</v>
      </c>
      <c r="AA36" s="37">
        <f t="shared" ref="AA36:AA67" si="11">SUM(V36:X36)</f>
        <v>0</v>
      </c>
      <c r="AB36" s="53">
        <f t="shared" ref="AB36:AB67" ca="1" si="12">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f>
        <v>0</v>
      </c>
      <c r="AE36">
        <f t="shared" ca="1" si="6"/>
        <v>0</v>
      </c>
      <c r="AF36" s="5">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f>
        <v>0</v>
      </c>
      <c r="AG36" s="5">
        <f>SUMIF('Unplanned Outputs'!$E$4:$E$500,Analysis!Q36,'Unplanned Outputs'!$U$4:$U$500)</f>
        <v>0</v>
      </c>
    </row>
    <row r="37" spans="7:33">
      <c r="M37" s="4" t="e">
        <f>(#REF!)/#REF!</f>
        <v>#REF!</v>
      </c>
      <c r="N37" s="4" t="e">
        <f>(#REF!)/#REF!</f>
        <v>#REF!</v>
      </c>
      <c r="O37" s="34" t="e">
        <f>#REF!+N37</f>
        <v>#REF!</v>
      </c>
      <c r="Q37" s="31" t="s">
        <v>368</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0"/>
        <v>0</v>
      </c>
      <c r="AA37" s="37">
        <f t="shared" si="11"/>
        <v>0</v>
      </c>
      <c r="AB37" s="53">
        <f t="shared" ca="1" si="12"/>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f>
        <v>0</v>
      </c>
      <c r="AE37">
        <f t="shared" ca="1" si="6"/>
        <v>0</v>
      </c>
      <c r="AF37" s="5">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f>
        <v>0</v>
      </c>
      <c r="AG37" s="5">
        <f>SUMIF('Unplanned Outputs'!$E$4:$E$500,Analysis!Q37,'Unplanned Outputs'!$U$4:$U$500)</f>
        <v>0</v>
      </c>
    </row>
    <row r="38" spans="7:33">
      <c r="M38" s="4" t="e">
        <f>(#REF!)/#REF!</f>
        <v>#REF!</v>
      </c>
      <c r="N38" s="4" t="e">
        <f>(#REF!)/#REF!</f>
        <v>#REF!</v>
      </c>
      <c r="O38" s="34" t="e">
        <f>L32+N38</f>
        <v>#REF!</v>
      </c>
      <c r="Q38" s="31" t="s">
        <v>369</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0"/>
        <v>0</v>
      </c>
      <c r="AA38" s="37">
        <f t="shared" si="11"/>
        <v>0</v>
      </c>
      <c r="AB38" s="53">
        <f t="shared" ca="1" si="12"/>
        <v>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f>
        <v>0</v>
      </c>
      <c r="AE38">
        <f t="shared" ca="1" si="6"/>
        <v>0</v>
      </c>
      <c r="AF38" s="5">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f>
        <v>0</v>
      </c>
      <c r="AG38" s="5">
        <f>SUMIF('Unplanned Outputs'!$E$4:$E$500,Analysis!Q38,'Unplanned Outputs'!$U$4:$U$500)</f>
        <v>0</v>
      </c>
    </row>
    <row r="39" spans="7:33">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0"/>
        <v>0</v>
      </c>
      <c r="AA39" s="37">
        <f t="shared" si="11"/>
        <v>0</v>
      </c>
      <c r="AB39" s="53">
        <f t="shared" ca="1" si="12"/>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f>
        <v>0</v>
      </c>
      <c r="AE39">
        <f t="shared" ca="1" si="6"/>
        <v>0</v>
      </c>
      <c r="AF39" s="5">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f>
        <v>0</v>
      </c>
      <c r="AG39" s="5">
        <f>SUMIF('Unplanned Outputs'!$E$4:$E$500,Analysis!Q39,'Unplanned Outputs'!$U$4:$U$500)</f>
        <v>0</v>
      </c>
    </row>
    <row r="40" spans="7:33">
      <c r="M40" s="4" t="e">
        <f>(#REF!)/#REF!</f>
        <v>#REF!</v>
      </c>
      <c r="N40" s="4" t="e">
        <f>(#REF!)/#REF!</f>
        <v>#REF!</v>
      </c>
      <c r="O40" s="34" t="e">
        <f>L34+N40</f>
        <v>#REF!</v>
      </c>
      <c r="Q40" s="31" t="s">
        <v>370</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0"/>
        <v>0</v>
      </c>
      <c r="AA40" s="37">
        <f t="shared" si="11"/>
        <v>0</v>
      </c>
      <c r="AB40" s="53">
        <f t="shared" ca="1" si="12"/>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f>
        <v>0</v>
      </c>
      <c r="AE40">
        <f t="shared" ca="1" si="6"/>
        <v>0</v>
      </c>
      <c r="AF40" s="5">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f>
        <v>0</v>
      </c>
      <c r="AG40" s="5">
        <f>SUMIF('Unplanned Outputs'!$E$4:$E$500,Analysis!Q40,'Unplanned Outputs'!$U$4:$U$500)</f>
        <v>0</v>
      </c>
    </row>
    <row r="41" spans="7:33">
      <c r="Q41" s="31" t="s">
        <v>371</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0"/>
        <v>0</v>
      </c>
      <c r="AA41" s="37">
        <f t="shared" si="11"/>
        <v>0</v>
      </c>
      <c r="AB41" s="53">
        <f t="shared" ca="1" si="12"/>
        <v>0</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f>
        <v>0</v>
      </c>
      <c r="AE41">
        <f t="shared" ca="1" si="6"/>
        <v>0</v>
      </c>
      <c r="AF41" s="5">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f>
        <v>0</v>
      </c>
      <c r="AG41" s="5">
        <f>SUMIF('Unplanned Outputs'!$E$4:$E$500,Analysis!Q41,'Unplanned Outputs'!$U$4:$U$500)</f>
        <v>0</v>
      </c>
    </row>
    <row r="42" spans="7:33">
      <c r="Q42" s="31" t="s">
        <v>372</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0"/>
        <v>0</v>
      </c>
      <c r="AA42" s="37">
        <f t="shared" si="11"/>
        <v>0</v>
      </c>
      <c r="AB42" s="53">
        <f t="shared" ca="1" si="12"/>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f>
        <v>0</v>
      </c>
      <c r="AE42">
        <f t="shared" ca="1" si="6"/>
        <v>0</v>
      </c>
      <c r="AF42" s="5">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f>
        <v>0</v>
      </c>
      <c r="AG42" s="5">
        <f>SUMIF('Unplanned Outputs'!$E$4:$E$500,Analysis!Q42,'Unplanned Outputs'!$U$4:$U$500)</f>
        <v>0</v>
      </c>
    </row>
    <row r="43" spans="7:33">
      <c r="Q43" s="31" t="s">
        <v>373</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0"/>
        <v>0</v>
      </c>
      <c r="AA43" s="37">
        <f t="shared" si="11"/>
        <v>0</v>
      </c>
      <c r="AB43" s="53">
        <f t="shared" ca="1" si="12"/>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f>
        <v>0</v>
      </c>
      <c r="AE43">
        <f t="shared" ca="1" si="6"/>
        <v>0</v>
      </c>
      <c r="AF43" s="5">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f>
        <v>0</v>
      </c>
      <c r="AG43" s="5">
        <f>SUMIF('Unplanned Outputs'!$E$4:$E$500,Analysis!Q43,'Unplanned Outputs'!$U$4:$U$500)</f>
        <v>0</v>
      </c>
    </row>
    <row r="44" spans="7: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0"/>
        <v>0</v>
      </c>
      <c r="AA44" s="37">
        <f t="shared" si="11"/>
        <v>0</v>
      </c>
      <c r="AB44" s="53">
        <f t="shared" ca="1" si="12"/>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f>
        <v>0</v>
      </c>
      <c r="AE44">
        <f t="shared" ca="1" si="6"/>
        <v>0</v>
      </c>
      <c r="AF44" s="5">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f>
        <v>0</v>
      </c>
      <c r="AG44" s="5">
        <f>SUMIF('Unplanned Outputs'!$E$4:$E$500,Analysis!Q44,'Unplanned Outputs'!$U$4:$U$500)</f>
        <v>0</v>
      </c>
    </row>
    <row r="45" spans="7:33">
      <c r="Q45" s="31" t="s">
        <v>374</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0"/>
        <v>0</v>
      </c>
      <c r="AA45" s="37">
        <f t="shared" si="11"/>
        <v>0</v>
      </c>
      <c r="AB45" s="53">
        <f t="shared" ca="1" si="12"/>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f>
        <v>0</v>
      </c>
      <c r="AE45">
        <f t="shared" ca="1" si="6"/>
        <v>0</v>
      </c>
      <c r="AF45" s="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f>
        <v>0</v>
      </c>
      <c r="AG45" s="5">
        <f>SUMIF('Unplanned Outputs'!$E$4:$E$500,Analysis!Q45,'Unplanned Outputs'!$U$4:$U$500)</f>
        <v>0</v>
      </c>
    </row>
    <row r="46" spans="7:33">
      <c r="Q46" s="31" t="s">
        <v>200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0"/>
        <v>0</v>
      </c>
      <c r="AA46" s="37">
        <f t="shared" si="11"/>
        <v>0</v>
      </c>
      <c r="AB46" s="53">
        <f t="shared" ca="1" si="12"/>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f>
        <v>0</v>
      </c>
      <c r="AE46">
        <f t="shared" ca="1" si="6"/>
        <v>0</v>
      </c>
      <c r="AF46" s="5">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f>
        <v>0</v>
      </c>
      <c r="AG46" s="5">
        <f>SUMIF('Unplanned Outputs'!$E$4:$E$500,Analysis!Q46,'Unplanned Outputs'!$U$4:$U$500)</f>
        <v>0</v>
      </c>
    </row>
    <row r="47" spans="7:33">
      <c r="Q47" s="31" t="s">
        <v>375</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0"/>
        <v>0</v>
      </c>
      <c r="AA47" s="37">
        <f t="shared" si="11"/>
        <v>0</v>
      </c>
      <c r="AB47" s="53">
        <f t="shared" ca="1" si="12"/>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f>
        <v>0</v>
      </c>
      <c r="AE47">
        <f t="shared" ca="1" si="6"/>
        <v>0</v>
      </c>
      <c r="AF47" s="5">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f>
        <v>0</v>
      </c>
      <c r="AG47" s="5">
        <f>SUMIF('Unplanned Outputs'!$E$4:$E$500,Analysis!Q47,'Unplanned Outputs'!$U$4:$U$500)</f>
        <v>0</v>
      </c>
    </row>
    <row r="48" spans="7: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0"/>
        <v>0</v>
      </c>
      <c r="AA48" s="37">
        <f t="shared" si="11"/>
        <v>0</v>
      </c>
      <c r="AB48" s="53">
        <f t="shared" ca="1" si="12"/>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f>
        <v>0</v>
      </c>
      <c r="AE48">
        <f t="shared" ca="1" si="6"/>
        <v>0</v>
      </c>
      <c r="AF48" s="5">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f>
        <v>0</v>
      </c>
      <c r="AG48" s="5">
        <f>SUMIF('Unplanned Outputs'!$E$4:$E$500,Analysis!Q48,'Unplanned Outputs'!$U$4:$U$500)</f>
        <v>0</v>
      </c>
    </row>
    <row r="49" spans="17:33">
      <c r="Q49" s="31" t="s">
        <v>376</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0"/>
        <v>0</v>
      </c>
      <c r="AA49" s="37">
        <f t="shared" si="11"/>
        <v>0</v>
      </c>
      <c r="AB49" s="53">
        <f t="shared" ca="1" si="12"/>
        <v>0</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f>
        <v>0</v>
      </c>
      <c r="AE49">
        <f t="shared" ca="1" si="6"/>
        <v>0</v>
      </c>
      <c r="AF49" s="5">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f>
        <v>0</v>
      </c>
      <c r="AG49" s="5">
        <f>SUMIF('Unplanned Outputs'!$E$4:$E$500,Analysis!Q49,'Unplanned Outputs'!$U$4:$U$500)</f>
        <v>0</v>
      </c>
    </row>
    <row r="50" spans="17:33">
      <c r="Q50" s="31" t="s">
        <v>377</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0"/>
        <v>0</v>
      </c>
      <c r="AA50" s="37">
        <f t="shared" si="11"/>
        <v>0</v>
      </c>
      <c r="AB50" s="53">
        <f t="shared" ca="1" si="12"/>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f>
        <v>0</v>
      </c>
      <c r="AE50">
        <f t="shared" ca="1" si="6"/>
        <v>0</v>
      </c>
      <c r="AF50" s="5">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f>
        <v>0</v>
      </c>
      <c r="AG50" s="5">
        <f>SUMIF('Unplanned Outputs'!$E$4:$E$500,Analysis!Q50,'Unplanned Outputs'!$U$4:$U$500)</f>
        <v>0</v>
      </c>
    </row>
    <row r="51" spans="17:33">
      <c r="Q51" s="31" t="s">
        <v>378</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0"/>
        <v>0</v>
      </c>
      <c r="AA51" s="37">
        <f t="shared" si="11"/>
        <v>0</v>
      </c>
      <c r="AB51" s="53">
        <f t="shared" ca="1" si="12"/>
        <v>0</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f>
        <v>0</v>
      </c>
      <c r="AE51">
        <f t="shared" ca="1" si="6"/>
        <v>0</v>
      </c>
      <c r="AF51" s="5">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f>
        <v>0</v>
      </c>
      <c r="AG51" s="5">
        <f>SUMIF('Unplanned Outputs'!$E$4:$E$500,Analysis!Q51,'Unplanned Outputs'!$U$4:$U$500)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0"/>
        <v>0</v>
      </c>
      <c r="AA52" s="37">
        <f t="shared" si="11"/>
        <v>0</v>
      </c>
      <c r="AB52" s="53">
        <f t="shared" ca="1" si="12"/>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f>
        <v>0</v>
      </c>
      <c r="AE52">
        <f t="shared" ca="1" si="6"/>
        <v>0</v>
      </c>
      <c r="AF52" s="5">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f>
        <v>0</v>
      </c>
      <c r="AG52" s="5">
        <f>SUMIF('Unplanned Outputs'!$E$4:$E$500,Analysis!Q52,'Unplanned Outputs'!$U$4:$U$500)</f>
        <v>0</v>
      </c>
    </row>
    <row r="53" spans="17:33">
      <c r="Q53" s="31" t="s">
        <v>379</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0"/>
        <v>0</v>
      </c>
      <c r="AA53" s="37">
        <f t="shared" si="11"/>
        <v>0</v>
      </c>
      <c r="AB53" s="53">
        <f t="shared" ca="1" si="12"/>
        <v>0</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f>
        <v>0</v>
      </c>
      <c r="AE53">
        <f t="shared" ca="1" si="6"/>
        <v>0</v>
      </c>
      <c r="AF53" s="5">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f>
        <v>0</v>
      </c>
      <c r="AG53" s="5">
        <f>SUMIF('Unplanned Outputs'!$E$4:$E$500,Analysis!Q53,'Unplanned Outputs'!$U$4:$U$500)</f>
        <v>0</v>
      </c>
    </row>
    <row r="54" spans="17:33">
      <c r="Q54" s="31" t="s">
        <v>142</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f>
        <v>780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f>
        <v>160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10"/>
        <v>940</v>
      </c>
      <c r="AA54" s="37">
        <f t="shared" si="11"/>
        <v>0</v>
      </c>
      <c r="AB54" s="53">
        <f t="shared" ca="1" si="12"/>
        <v>940</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f>
        <v>0</v>
      </c>
      <c r="AE54">
        <f t="shared" ca="1" si="6"/>
        <v>0</v>
      </c>
      <c r="AF54" s="5">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f>
        <v>0</v>
      </c>
      <c r="AG54" s="5">
        <f>SUMIF('Unplanned Outputs'!$E$4:$E$500,Analysis!Q54,'Unplanned Outputs'!$U$4:$U$500)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0"/>
        <v>0</v>
      </c>
      <c r="AA55" s="37">
        <f t="shared" si="11"/>
        <v>0</v>
      </c>
      <c r="AB55" s="53">
        <f t="shared" ca="1" si="12"/>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f>
        <v>0</v>
      </c>
      <c r="AE55">
        <f t="shared" ca="1" si="6"/>
        <v>0</v>
      </c>
      <c r="AF55" s="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f>
        <v>0</v>
      </c>
      <c r="AG55" s="5">
        <f>SUMIF('Unplanned Outputs'!$E$4:$E$500,Analysis!Q55,'Unplanned Outputs'!$U$4:$U$500)</f>
        <v>0</v>
      </c>
    </row>
    <row r="56" spans="17:33">
      <c r="Q56" s="31" t="s">
        <v>135</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f>
        <v>2179</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f>
        <v>0</v>
      </c>
      <c r="U56" s="31"/>
      <c r="V56" s="5">
        <f>SUMIF('Unplanned Outputs'!$E$4:$E$500,Analysis!Q56,'Unplanned Outputs'!$J$4:$J$500)</f>
        <v>0</v>
      </c>
      <c r="W56" s="5">
        <f>SUMIF('Unplanned Outputs'!$E$4:$E$500,Analysis!$Q56,'Unplanned Outputs'!$N$4:$N$500)</f>
        <v>2400</v>
      </c>
      <c r="X56" s="5">
        <f>SUMIF('Unplanned Outputs'!$E$4:$E$500,Analysis!$Q56,'Unplanned Outputs'!$R$4:$R$500)</f>
        <v>0</v>
      </c>
      <c r="Y56" s="15"/>
      <c r="Z56" s="37">
        <f t="shared" ca="1" si="10"/>
        <v>2179</v>
      </c>
      <c r="AA56" s="37">
        <f t="shared" si="11"/>
        <v>2400</v>
      </c>
      <c r="AB56" s="53">
        <f t="shared" ca="1" si="12"/>
        <v>4579</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f>
        <v>0</v>
      </c>
      <c r="AE56">
        <f t="shared" ca="1" si="6"/>
        <v>0</v>
      </c>
      <c r="AF56" s="5">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f>
        <v>0</v>
      </c>
      <c r="AG56" s="5">
        <f>SUMIF('Unplanned Outputs'!$E$4:$E$500,Analysis!Q56,'Unplanned Outputs'!$U$4:$U$500)</f>
        <v>0</v>
      </c>
    </row>
    <row r="57" spans="17:33">
      <c r="Q57" s="31" t="s">
        <v>234</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f>
        <v>11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f>
        <v>0</v>
      </c>
      <c r="U57" s="31"/>
      <c r="V57" s="5">
        <f>SUMIF('Unplanned Outputs'!$E$4:$E$500,Analysis!Q57,'Unplanned Outputs'!$J$4:$J$500)</f>
        <v>0</v>
      </c>
      <c r="W57" s="5">
        <f>SUMIF('Unplanned Outputs'!$E$4:$E$500,Analysis!$Q57,'Unplanned Outputs'!$N$4:$N$500)</f>
        <v>1</v>
      </c>
      <c r="X57" s="5">
        <f>SUMIF('Unplanned Outputs'!$E$4:$E$500,Analysis!$Q57,'Unplanned Outputs'!$R$4:$R$500)</f>
        <v>0</v>
      </c>
      <c r="Y57" s="15"/>
      <c r="Z57" s="37">
        <f t="shared" ca="1" si="10"/>
        <v>11</v>
      </c>
      <c r="AA57" s="37">
        <f t="shared" si="11"/>
        <v>1</v>
      </c>
      <c r="AB57" s="53">
        <f t="shared" ca="1" si="12"/>
        <v>12</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f>
        <v>1</v>
      </c>
      <c r="AE57">
        <f t="shared" ca="1" si="6"/>
        <v>0</v>
      </c>
      <c r="AF57" s="5">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f>
        <v>0</v>
      </c>
      <c r="AG57" s="5">
        <f>SUMIF('Unplanned Outputs'!$E$4:$E$500,Analysis!Q57,'Unplanned Outputs'!$U$4:$U$500)</f>
        <v>0</v>
      </c>
    </row>
    <row r="58" spans="17:33">
      <c r="Q58" s="31" t="s">
        <v>380</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0"/>
        <v>0</v>
      </c>
      <c r="AA58" s="37">
        <f t="shared" si="11"/>
        <v>0</v>
      </c>
      <c r="AB58" s="53">
        <f t="shared" ca="1" si="12"/>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f>
        <v>0</v>
      </c>
      <c r="AE58">
        <f t="shared" ca="1" si="6"/>
        <v>0</v>
      </c>
      <c r="AF58" s="5">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f>
        <v>0</v>
      </c>
      <c r="AG58" s="5">
        <f>SUMIF('Unplanned Outputs'!$E$4:$E$500,Analysis!Q58,'Unplanned Outputs'!$U$4:$U$500)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0"/>
        <v>0</v>
      </c>
      <c r="AA59" s="37">
        <f t="shared" si="11"/>
        <v>0</v>
      </c>
      <c r="AB59" s="53">
        <f t="shared" ca="1" si="12"/>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f>
        <v>0</v>
      </c>
      <c r="AE59">
        <f t="shared" ca="1" si="6"/>
        <v>0</v>
      </c>
      <c r="AF59" s="5">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f>
        <v>0</v>
      </c>
      <c r="AG59" s="5">
        <f>SUMIF('Unplanned Outputs'!$E$4:$E$500,Analysis!Q59,'Unplanned Outputs'!$U$4:$U$500)</f>
        <v>0</v>
      </c>
    </row>
    <row r="60" spans="17:33">
      <c r="Q60" s="31" t="s">
        <v>381</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0"/>
        <v>0</v>
      </c>
      <c r="AA60" s="37">
        <f t="shared" si="11"/>
        <v>0</v>
      </c>
      <c r="AB60" s="53">
        <f t="shared" ca="1" si="12"/>
        <v>0</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f>
        <v>0</v>
      </c>
      <c r="AE60">
        <f t="shared" ca="1" si="6"/>
        <v>0</v>
      </c>
      <c r="AF60" s="5">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f>
        <v>0</v>
      </c>
      <c r="AG60" s="5">
        <f>SUMIF('Unplanned Outputs'!$E$4:$E$500,Analysis!Q60,'Unplanned Outputs'!$U$4:$U$500)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0"/>
        <v>0</v>
      </c>
      <c r="AA61" s="37">
        <f t="shared" si="11"/>
        <v>0</v>
      </c>
      <c r="AB61" s="53">
        <f t="shared" ca="1" si="12"/>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f>
        <v>0</v>
      </c>
      <c r="AE61">
        <f t="shared" ca="1" si="6"/>
        <v>0</v>
      </c>
      <c r="AF61" s="5">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f>
        <v>0</v>
      </c>
      <c r="AG61" s="5">
        <f>SUMIF('Unplanned Outputs'!$E$4:$E$500,Analysis!Q61,'Unplanned Outputs'!$U$4:$U$500)</f>
        <v>0</v>
      </c>
    </row>
    <row r="62" spans="17:33">
      <c r="Q62" s="31" t="s">
        <v>382</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0"/>
        <v>0</v>
      </c>
      <c r="AA62" s="37">
        <f t="shared" si="11"/>
        <v>0</v>
      </c>
      <c r="AB62" s="53">
        <f t="shared" ca="1" si="12"/>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f>
        <v>0</v>
      </c>
      <c r="AE62">
        <f t="shared" ca="1" si="6"/>
        <v>0</v>
      </c>
      <c r="AF62" s="5">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f>
        <v>0</v>
      </c>
      <c r="AG62" s="5">
        <f>SUMIF('Unplanned Outputs'!$E$4:$E$500,Analysis!Q62,'Unplanned Outputs'!$U$4:$U$500)</f>
        <v>0</v>
      </c>
    </row>
    <row r="63" spans="17:33">
      <c r="Q63" s="31" t="s">
        <v>383</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0"/>
        <v>0</v>
      </c>
      <c r="AA63" s="37">
        <f t="shared" si="11"/>
        <v>0</v>
      </c>
      <c r="AB63" s="53">
        <f t="shared" ca="1" si="12"/>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f>
        <v>0</v>
      </c>
      <c r="AE63">
        <f t="shared" ca="1" si="6"/>
        <v>0</v>
      </c>
      <c r="AF63" s="5">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f>
        <v>0</v>
      </c>
      <c r="AG63" s="5">
        <f>SUMIF('Unplanned Outputs'!$E$4:$E$500,Analysis!Q63,'Unplanned Outputs'!$U$4:$U$500)</f>
        <v>0</v>
      </c>
    </row>
    <row r="64" spans="17:33">
      <c r="Q64" s="31" t="s">
        <v>384</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0"/>
        <v>0</v>
      </c>
      <c r="AA64" s="37">
        <f t="shared" si="11"/>
        <v>0</v>
      </c>
      <c r="AB64" s="53">
        <f t="shared" ca="1" si="12"/>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f>
        <v>0</v>
      </c>
      <c r="AE64">
        <f t="shared" ca="1" si="6"/>
        <v>0</v>
      </c>
      <c r="AF64" s="5">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f>
        <v>0</v>
      </c>
      <c r="AG64" s="5">
        <f>SUMIF('Unplanned Outputs'!$E$4:$E$500,Analysis!Q64,'Unplanned Outputs'!$U$4:$U$500)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0"/>
        <v>0</v>
      </c>
      <c r="AA65" s="37">
        <f t="shared" si="11"/>
        <v>0</v>
      </c>
      <c r="AB65" s="53">
        <f t="shared" ca="1" si="12"/>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f>
        <v>0</v>
      </c>
      <c r="AE65">
        <f t="shared" ca="1" si="6"/>
        <v>0</v>
      </c>
      <c r="AF65" s="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f>
        <v>0</v>
      </c>
      <c r="AG65" s="5">
        <f>SUMIF('Unplanned Outputs'!$E$4:$E$500,Analysis!Q65,'Unplanned Outputs'!$U$4:$U$500)</f>
        <v>0</v>
      </c>
    </row>
    <row r="66" spans="17:33">
      <c r="Q66" s="31" t="s">
        <v>385</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0"/>
        <v>0</v>
      </c>
      <c r="AA66" s="37">
        <f t="shared" si="11"/>
        <v>0</v>
      </c>
      <c r="AB66" s="53">
        <f t="shared" ca="1" si="12"/>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f>
        <v>0</v>
      </c>
      <c r="AE66">
        <f t="shared" ca="1" si="6"/>
        <v>0</v>
      </c>
      <c r="AF66" s="5">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f>
        <v>0</v>
      </c>
      <c r="AG66" s="5">
        <f>SUMIF('Unplanned Outputs'!$E$4:$E$500,Analysis!Q66,'Unplanned Outputs'!$U$4:$U$500)</f>
        <v>0</v>
      </c>
    </row>
    <row r="67" spans="17:33">
      <c r="Q67" s="31" t="s">
        <v>386</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0"/>
        <v>0</v>
      </c>
      <c r="AA67" s="37">
        <f t="shared" si="11"/>
        <v>0</v>
      </c>
      <c r="AB67" s="53">
        <f t="shared" ca="1" si="12"/>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f>
        <v>0</v>
      </c>
      <c r="AE67">
        <f t="shared" ca="1" si="6"/>
        <v>0</v>
      </c>
      <c r="AF67" s="5">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f>
        <v>0</v>
      </c>
      <c r="AG67" s="5">
        <f>SUMIF('Unplanned Outputs'!$E$4:$E$500,Analysis!Q67,'Unplanned Outputs'!$U$4:$U$500)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76" ca="1" si="13">SUM(R68:T68)</f>
        <v>0</v>
      </c>
      <c r="AA68" s="37">
        <f t="shared" ref="AA68:AA76" si="14">SUM(V68:X68)</f>
        <v>0</v>
      </c>
      <c r="AB68" s="53">
        <f t="shared" ref="AB68:AB76" ca="1" si="15">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f>
        <v>0</v>
      </c>
      <c r="AE68">
        <f t="shared" ca="1" si="6"/>
        <v>0</v>
      </c>
      <c r="AF68" s="5">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f>
        <v>0</v>
      </c>
      <c r="AG68" s="5">
        <f>SUMIF('Unplanned Outputs'!$E$4:$E$500,Analysis!Q68,'Unplanned Outputs'!$U$4:$U$500)</f>
        <v>0</v>
      </c>
    </row>
    <row r="69" spans="17:33">
      <c r="Q69" s="31" t="s">
        <v>387</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3"/>
        <v>0</v>
      </c>
      <c r="AA69" s="37">
        <f t="shared" si="14"/>
        <v>0</v>
      </c>
      <c r="AB69" s="53">
        <f t="shared" ca="1" si="15"/>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f>
        <v>0</v>
      </c>
      <c r="AE69">
        <f t="shared" ref="AE69:AE76" ca="1" si="16">SUM(AF69:AG69)</f>
        <v>0</v>
      </c>
      <c r="AF69" s="5">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f>
        <v>0</v>
      </c>
      <c r="AG69" s="5">
        <f>SUMIF('Unplanned Outputs'!$E$4:$E$500,Analysis!Q69,'Unplanned Outputs'!$U$4:$U$500)</f>
        <v>0</v>
      </c>
    </row>
    <row r="70" spans="17:33">
      <c r="Q70" s="31" t="s">
        <v>388</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3"/>
        <v>0</v>
      </c>
      <c r="AA70" s="37">
        <f t="shared" si="14"/>
        <v>0</v>
      </c>
      <c r="AB70" s="53">
        <f t="shared" ca="1" si="15"/>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f>
        <v>0</v>
      </c>
      <c r="AE70">
        <f t="shared" ca="1" si="16"/>
        <v>0</v>
      </c>
      <c r="AF70" s="5">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f>
        <v>0</v>
      </c>
      <c r="AG70" s="5">
        <f>SUMIF('Unplanned Outputs'!$E$4:$E$500,Analysis!Q70,'Unplanned Outputs'!$U$4:$U$500)</f>
        <v>0</v>
      </c>
    </row>
    <row r="71" spans="17:33">
      <c r="Q71" s="31" t="s">
        <v>389</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3"/>
        <v>0</v>
      </c>
      <c r="AA71" s="37">
        <f t="shared" si="14"/>
        <v>0</v>
      </c>
      <c r="AB71" s="53">
        <f t="shared" ca="1" si="15"/>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f>
        <v>0</v>
      </c>
      <c r="AE71">
        <f t="shared" ca="1" si="16"/>
        <v>0</v>
      </c>
      <c r="AF71" s="5">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f>
        <v>0</v>
      </c>
      <c r="AG71" s="5">
        <f>SUMIF('Unplanned Outputs'!$E$4:$E$500,Analysis!Q71,'Unplanned Outputs'!$U$4:$U$500)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ca="1" si="13"/>
        <v>0</v>
      </c>
      <c r="AA72" s="37">
        <f t="shared" si="14"/>
        <v>0</v>
      </c>
      <c r="AB72" s="53">
        <f t="shared" ca="1" si="15"/>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f>
        <v>0</v>
      </c>
      <c r="AE72">
        <f t="shared" ca="1" si="16"/>
        <v>0</v>
      </c>
      <c r="AF72" s="5">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f>
        <v>0</v>
      </c>
      <c r="AG72" s="5">
        <f>SUMIF('Unplanned Outputs'!$E$4:$E$500,Analysis!Q72,'Unplanned Outputs'!$U$4:$U$500)</f>
        <v>0</v>
      </c>
    </row>
    <row r="73" spans="17:33">
      <c r="Q73" s="31" t="s">
        <v>110</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f>
        <v>2000000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3"/>
        <v>2000000</v>
      </c>
      <c r="AA73" s="37">
        <f t="shared" si="14"/>
        <v>0</v>
      </c>
      <c r="AB73" s="53">
        <f t="shared" ca="1" si="15"/>
        <v>2000000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f>
        <v>2000000</v>
      </c>
      <c r="AE73">
        <f t="shared" ca="1" si="16"/>
        <v>0</v>
      </c>
      <c r="AF73" s="5">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f>
        <v>0</v>
      </c>
      <c r="AG73" s="5">
        <f>SUMIF('Unplanned Outputs'!$E$4:$E$500,Analysis!Q73,'Unplanned Outputs'!$U$4:$U$500)</f>
        <v>0</v>
      </c>
    </row>
    <row r="74" spans="17:33">
      <c r="Q74" s="31" t="s">
        <v>390</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3"/>
        <v>0</v>
      </c>
      <c r="AA74" s="37">
        <f t="shared" si="14"/>
        <v>0</v>
      </c>
      <c r="AB74" s="53">
        <f t="shared" ca="1" si="15"/>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f>
        <v>0</v>
      </c>
      <c r="AE74">
        <f t="shared" ca="1" si="16"/>
        <v>0</v>
      </c>
      <c r="AF74" s="5">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f>
        <v>0</v>
      </c>
      <c r="AG74" s="5">
        <f>SUMIF('Unplanned Outputs'!$E$4:$E$500,Analysis!Q74,'Unplanned Outputs'!$U$4:$U$500)</f>
        <v>0</v>
      </c>
    </row>
    <row r="75" spans="17:33">
      <c r="Q75" s="31" t="s">
        <v>391</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3"/>
        <v>0</v>
      </c>
      <c r="AA75" s="37">
        <f t="shared" si="14"/>
        <v>0</v>
      </c>
      <c r="AB75" s="53">
        <f t="shared" ca="1" si="15"/>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f>
        <v>0</v>
      </c>
      <c r="AE75">
        <f t="shared" ca="1" si="16"/>
        <v>0</v>
      </c>
      <c r="AF75" s="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f>
        <v>0</v>
      </c>
      <c r="AG75" s="5">
        <f>SUMIF('Unplanned Outputs'!$E$4:$E$500,Analysis!Q75,'Unplanned Outputs'!$U$4:$U$500)</f>
        <v>0</v>
      </c>
    </row>
    <row r="76" spans="17:33">
      <c r="Q76" s="31" t="s">
        <v>148</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3"/>
        <v>0</v>
      </c>
      <c r="AA76" s="37">
        <f t="shared" si="14"/>
        <v>0</v>
      </c>
      <c r="AB76" s="53">
        <f t="shared" ca="1" si="15"/>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f>
        <v>0</v>
      </c>
      <c r="AE76">
        <f t="shared" ca="1" si="16"/>
        <v>0</v>
      </c>
      <c r="AF76" s="5">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f>
        <v>0</v>
      </c>
      <c r="AG76" s="5">
        <f>SUMIF('Unplanned Outputs'!$E$4:$E$500,Analysis!Q76,'Unplanned Outputs'!$U$4:$U$500)</f>
        <v>0</v>
      </c>
    </row>
    <row r="77" spans="17:33">
      <c r="Q77" s="6" t="s">
        <v>392</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ref="Z77:Z79" ca="1" si="17">SUM(R77:T77)</f>
        <v>0</v>
      </c>
      <c r="AA77" s="37">
        <f t="shared" ref="AA77:AA79" si="18">SUM(V77:X77)</f>
        <v>0</v>
      </c>
      <c r="AB77" s="53">
        <f t="shared" ref="AB77:AB79" ca="1" si="19">AA77+Z77</f>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f>
        <v>0</v>
      </c>
      <c r="AE77">
        <f t="shared" ref="AE77:AE79" ca="1" si="20">SUM(AF77:AG77)</f>
        <v>0</v>
      </c>
      <c r="AF77" s="5">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f>
        <v>0</v>
      </c>
      <c r="AG77" s="5">
        <f>SUMIF('Unplanned Outputs'!$E$4:$E$500,Analysis!Q77,'Unplanned Outputs'!$U$4:$U$500)</f>
        <v>0</v>
      </c>
    </row>
    <row r="78" spans="17:33">
      <c r="Q78" s="6" t="s">
        <v>393</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7"/>
        <v>0</v>
      </c>
      <c r="AA78" s="37">
        <f t="shared" si="18"/>
        <v>0</v>
      </c>
      <c r="AB78" s="53">
        <f t="shared" ca="1" si="19"/>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f>
        <v>0</v>
      </c>
      <c r="AE78">
        <f t="shared" ca="1" si="20"/>
        <v>0</v>
      </c>
      <c r="AF78" s="5">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f>
        <v>0</v>
      </c>
      <c r="AG78" s="5">
        <f>SUMIF('Unplanned Outputs'!$E$4:$E$500,Analysis!Q78,'Unplanned Outputs'!$U$4:$U$500)</f>
        <v>0</v>
      </c>
    </row>
    <row r="79" spans="17:33">
      <c r="Q79" s="6" t="s">
        <v>394</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7"/>
        <v>0</v>
      </c>
      <c r="AA79" s="37">
        <f t="shared" si="18"/>
        <v>0</v>
      </c>
      <c r="AB79" s="53">
        <f t="shared" ca="1" si="19"/>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f>
        <v>0</v>
      </c>
      <c r="AE79">
        <f t="shared" ca="1" si="20"/>
        <v>0</v>
      </c>
      <c r="AF79" s="5">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f>
        <v>0</v>
      </c>
      <c r="AG79" s="5">
        <f>SUMIF('Unplanned Outputs'!$E$4:$E$500,Analysis!Q79,'Unplanned Outputs'!$U$4:$U$500)</f>
        <v>0</v>
      </c>
    </row>
  </sheetData>
  <mergeCells count="6">
    <mergeCell ref="A1:C2"/>
    <mergeCell ref="E1:O2"/>
    <mergeCell ref="V2:X2"/>
    <mergeCell ref="R2:T2"/>
    <mergeCell ref="Z2:AC2"/>
    <mergeCell ref="R1:AC1"/>
  </mergeCells>
  <phoneticPr fontId="14" type="noConversion"/>
  <conditionalFormatting sqref="F4:F35">
    <cfRule type="notContainsText" dxfId="3" priority="15" operator="notContains" text="O.">
      <formula>ISERROR(SEARCH("O.",F4))</formula>
    </cfRule>
  </conditionalFormatting>
  <conditionalFormatting sqref="F4:O4 F5:K34 L5:O25 L26:L34 M26:O40">
    <cfRule type="containsErrors" dxfId="2" priority="18">
      <formula>ISERROR(F4)</formula>
    </cfRule>
  </conditionalFormatting>
  <conditionalFormatting sqref="G4:O4 L5:O25 G5:K34 L26:L34 M26:O40">
    <cfRule type="cellIs" dxfId="1" priority="13" operator="greaterThanOrEqual">
      <formula>1</formula>
    </cfRule>
  </conditionalFormatting>
  <conditionalFormatting sqref="R4:X79 Z4:AC79 AF4:AG79">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50"/>
  <sheetViews>
    <sheetView zoomScale="79" workbookViewId="0">
      <selection activeCell="B17" sqref="B17:B32"/>
    </sheetView>
  </sheetViews>
  <sheetFormatPr defaultRowHeight="14.45"/>
  <cols>
    <col min="2" max="2" width="73.42578125" customWidth="1"/>
    <col min="3" max="3" width="72.5703125" customWidth="1"/>
  </cols>
  <sheetData>
    <row r="1" spans="1:3">
      <c r="A1" s="43" t="s">
        <v>5</v>
      </c>
      <c r="B1" s="44" t="s">
        <v>6</v>
      </c>
      <c r="C1" s="44" t="s">
        <v>7</v>
      </c>
    </row>
    <row r="2" spans="1:3">
      <c r="A2" s="45">
        <v>44470</v>
      </c>
      <c r="B2" s="46"/>
      <c r="C2" s="46"/>
    </row>
    <row r="3" spans="1:3">
      <c r="A3" s="45">
        <v>44501</v>
      </c>
      <c r="B3" s="46"/>
      <c r="C3" s="47"/>
    </row>
    <row r="4" spans="1:3">
      <c r="A4" s="45">
        <v>44531</v>
      </c>
      <c r="B4" s="46"/>
      <c r="C4" s="47"/>
    </row>
    <row r="5" spans="1:3" ht="29.1" customHeight="1">
      <c r="A5" s="45">
        <v>44562</v>
      </c>
      <c r="B5" s="48"/>
      <c r="C5" s="47"/>
    </row>
    <row r="6" spans="1:3">
      <c r="A6" s="45">
        <v>44593</v>
      </c>
      <c r="B6" s="48"/>
      <c r="C6" s="47"/>
    </row>
    <row r="7" spans="1:3">
      <c r="A7" s="45">
        <v>44621</v>
      </c>
      <c r="B7" s="46"/>
      <c r="C7" s="50"/>
    </row>
    <row r="8" spans="1:3">
      <c r="A8" s="45">
        <v>44652</v>
      </c>
      <c r="B8" s="46"/>
      <c r="C8" s="46"/>
    </row>
    <row r="9" spans="1:3">
      <c r="A9" s="45">
        <v>44682</v>
      </c>
      <c r="B9" s="48"/>
      <c r="C9" s="46"/>
    </row>
    <row r="10" spans="1:3">
      <c r="A10" s="45">
        <v>44713</v>
      </c>
      <c r="B10" s="46"/>
      <c r="C10" s="49"/>
    </row>
    <row r="11" spans="1:3">
      <c r="A11" s="45">
        <v>44743</v>
      </c>
      <c r="B11" s="46"/>
      <c r="C11" s="46"/>
    </row>
    <row r="12" spans="1:3">
      <c r="A12" s="45">
        <v>44774</v>
      </c>
      <c r="B12" s="46"/>
      <c r="C12" s="46"/>
    </row>
    <row r="13" spans="1:3">
      <c r="A13" s="45">
        <v>44805</v>
      </c>
      <c r="B13" s="46"/>
      <c r="C13" s="46"/>
    </row>
    <row r="14" spans="1:3">
      <c r="A14" s="45">
        <v>44835</v>
      </c>
      <c r="B14" s="46"/>
      <c r="C14" s="46"/>
    </row>
    <row r="15" spans="1:3">
      <c r="A15" s="45">
        <v>44866</v>
      </c>
      <c r="B15" s="46"/>
      <c r="C15" s="46"/>
    </row>
    <row r="16" spans="1:3">
      <c r="A16" s="45">
        <v>44896</v>
      </c>
      <c r="B16" s="46"/>
      <c r="C16" s="46"/>
    </row>
    <row r="17" spans="1:3">
      <c r="A17" s="45">
        <v>44927</v>
      </c>
      <c r="B17" t="s">
        <v>8</v>
      </c>
      <c r="C17" s="46"/>
    </row>
    <row r="18" spans="1:3">
      <c r="B18" t="s">
        <v>9</v>
      </c>
      <c r="C18" s="46"/>
    </row>
    <row r="19" spans="1:3">
      <c r="B19" t="s">
        <v>10</v>
      </c>
      <c r="C19" s="46"/>
    </row>
    <row r="20" spans="1:3">
      <c r="B20" t="s">
        <v>11</v>
      </c>
    </row>
    <row r="21" spans="1:3">
      <c r="B21" t="s">
        <v>12</v>
      </c>
    </row>
    <row r="22" spans="1:3">
      <c r="B22" t="s">
        <v>13</v>
      </c>
    </row>
    <row r="23" spans="1:3">
      <c r="B23" t="s">
        <v>14</v>
      </c>
    </row>
    <row r="24" spans="1:3">
      <c r="B24" t="s">
        <v>15</v>
      </c>
    </row>
    <row r="25" spans="1:3">
      <c r="B25" t="s">
        <v>16</v>
      </c>
    </row>
    <row r="26" spans="1:3">
      <c r="B26" t="s">
        <v>17</v>
      </c>
    </row>
    <row r="27" spans="1:3">
      <c r="B27" t="s">
        <v>18</v>
      </c>
    </row>
    <row r="28" spans="1:3">
      <c r="A28" s="45">
        <v>44958</v>
      </c>
      <c r="B28" s="46"/>
    </row>
    <row r="29" spans="1:3">
      <c r="A29" s="45">
        <v>44986</v>
      </c>
      <c r="B29" s="46"/>
    </row>
    <row r="30" spans="1:3" ht="57.6">
      <c r="A30" s="45">
        <v>45017</v>
      </c>
      <c r="B30" s="46" t="s">
        <v>19</v>
      </c>
    </row>
    <row r="31" spans="1:3">
      <c r="B31" s="46" t="s">
        <v>20</v>
      </c>
    </row>
    <row r="32" spans="1:3" ht="72">
      <c r="B32" s="46" t="s">
        <v>21</v>
      </c>
    </row>
    <row r="33" spans="1:2">
      <c r="B33" s="46" t="s">
        <v>22</v>
      </c>
    </row>
    <row r="34" spans="1:2">
      <c r="B34" s="46" t="s">
        <v>23</v>
      </c>
    </row>
    <row r="35" spans="1:2" ht="28.9">
      <c r="B35" s="46" t="s">
        <v>24</v>
      </c>
    </row>
    <row r="36" spans="1:2">
      <c r="B36" t="s">
        <v>25</v>
      </c>
    </row>
    <row r="37" spans="1:2">
      <c r="B37" t="s">
        <v>26</v>
      </c>
    </row>
    <row r="38" spans="1:2">
      <c r="B38" t="s">
        <v>27</v>
      </c>
    </row>
    <row r="39" spans="1:2">
      <c r="B39" t="s">
        <v>28</v>
      </c>
    </row>
    <row r="40" spans="1:2">
      <c r="B40" t="s">
        <v>29</v>
      </c>
    </row>
    <row r="41" spans="1:2">
      <c r="B41" t="s">
        <v>30</v>
      </c>
    </row>
    <row r="42" spans="1:2">
      <c r="B42" t="s">
        <v>31</v>
      </c>
    </row>
    <row r="43" spans="1:2">
      <c r="B43" t="s">
        <v>32</v>
      </c>
    </row>
    <row r="44" spans="1:2">
      <c r="B44" t="s">
        <v>33</v>
      </c>
    </row>
    <row r="45" spans="1:2">
      <c r="B45" t="s">
        <v>34</v>
      </c>
    </row>
    <row r="46" spans="1:2">
      <c r="A46" s="45">
        <v>45047</v>
      </c>
    </row>
    <row r="47" spans="1:2">
      <c r="A47" s="45">
        <v>45078</v>
      </c>
    </row>
    <row r="48" spans="1:2">
      <c r="A48" s="45">
        <v>45108</v>
      </c>
    </row>
    <row r="49" spans="1:1">
      <c r="A49" s="45">
        <v>45139</v>
      </c>
    </row>
    <row r="50" spans="1:1">
      <c r="A50" s="45">
        <v>45170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F5" sqref="F5"/>
    </sheetView>
  </sheetViews>
  <sheetFormatPr defaultColWidth="8.7109375" defaultRowHeight="14.45"/>
  <cols>
    <col min="1" max="1" width="16" style="2" customWidth="1"/>
    <col min="2" max="2" width="9.28515625" style="2" customWidth="1"/>
    <col min="3" max="3" width="29.7109375" style="3" customWidth="1"/>
    <col min="4" max="4" width="11.7109375" style="3" customWidth="1"/>
    <col min="5" max="5" width="53.28515625" style="3" customWidth="1"/>
    <col min="6" max="6" width="11.28515625" style="3" customWidth="1"/>
    <col min="7" max="8" width="15.28515625" style="3" customWidth="1"/>
    <col min="9" max="9" width="67.28515625" style="3" customWidth="1"/>
    <col min="10" max="10" width="44.7109375" style="3" customWidth="1"/>
    <col min="11" max="11" width="18.5703125" customWidth="1"/>
    <col min="12" max="12" width="35.28515625" customWidth="1"/>
    <col min="13" max="13" width="15.7109375" customWidth="1"/>
    <col min="14" max="14" width="47.28515625" customWidth="1"/>
    <col min="15" max="16384" width="8.7109375" style="3"/>
  </cols>
  <sheetData>
    <row r="1" spans="1:10" ht="15.75" customHeight="1">
      <c r="A1" s="78" t="s">
        <v>35</v>
      </c>
      <c r="B1" s="79" t="s">
        <v>36</v>
      </c>
      <c r="C1" s="79"/>
      <c r="D1" s="79"/>
      <c r="E1" s="79"/>
      <c r="F1" s="79"/>
      <c r="G1" s="79"/>
      <c r="H1" s="79"/>
      <c r="I1" s="79"/>
      <c r="J1" s="79"/>
    </row>
    <row r="2" spans="1:10" ht="15.75" customHeight="1">
      <c r="A2" s="78"/>
      <c r="B2" s="79"/>
      <c r="C2" s="79"/>
      <c r="D2" s="79"/>
      <c r="E2" s="79"/>
      <c r="F2" s="79"/>
      <c r="G2" s="79"/>
      <c r="H2" s="79"/>
      <c r="I2" s="79"/>
      <c r="J2" s="79"/>
    </row>
    <row r="3" spans="1:10" ht="27.75" customHeight="1">
      <c r="A3" s="76" t="s">
        <v>37</v>
      </c>
      <c r="B3" s="76"/>
      <c r="C3" s="76"/>
      <c r="D3" s="77" t="s">
        <v>38</v>
      </c>
      <c r="E3" s="77"/>
      <c r="F3" s="77"/>
      <c r="G3" s="77"/>
      <c r="H3" s="77"/>
      <c r="I3" s="77"/>
      <c r="J3" s="77"/>
    </row>
    <row r="4" spans="1:10" ht="27.75" customHeight="1">
      <c r="A4" s="12"/>
      <c r="B4" s="12" t="s">
        <v>39</v>
      </c>
      <c r="C4" s="12" t="s">
        <v>40</v>
      </c>
      <c r="D4" s="12" t="s">
        <v>41</v>
      </c>
      <c r="E4" s="12" t="s">
        <v>42</v>
      </c>
      <c r="F4" s="12" t="s">
        <v>43</v>
      </c>
      <c r="G4" s="12" t="s">
        <v>44</v>
      </c>
      <c r="H4" s="12" t="s">
        <v>45</v>
      </c>
      <c r="I4" s="12" t="s">
        <v>46</v>
      </c>
      <c r="J4" s="12" t="s">
        <v>47</v>
      </c>
    </row>
    <row r="5" spans="1:10" ht="45" customHeight="1">
      <c r="A5" s="78" t="s">
        <v>37</v>
      </c>
      <c r="B5" s="80" t="s">
        <v>48</v>
      </c>
      <c r="C5" s="80" t="s">
        <v>49</v>
      </c>
      <c r="D5" s="23" t="s">
        <v>50</v>
      </c>
      <c r="E5" s="3" t="s">
        <v>51</v>
      </c>
      <c r="F5" s="2" t="s">
        <v>52</v>
      </c>
      <c r="G5" s="2" t="s">
        <v>52</v>
      </c>
      <c r="H5" s="2" t="s">
        <v>52</v>
      </c>
      <c r="I5" s="72" t="s">
        <v>53</v>
      </c>
      <c r="J5" s="81" t="s">
        <v>54</v>
      </c>
    </row>
    <row r="6" spans="1:10" ht="86.45">
      <c r="A6" s="78"/>
      <c r="B6" s="80"/>
      <c r="C6" s="80"/>
      <c r="D6" s="18" t="s">
        <v>55</v>
      </c>
      <c r="E6" s="3" t="s">
        <v>56</v>
      </c>
      <c r="F6" s="2" t="s">
        <v>57</v>
      </c>
      <c r="G6" s="2" t="s">
        <v>58</v>
      </c>
      <c r="H6" s="2" t="s">
        <v>59</v>
      </c>
      <c r="I6" s="72" t="s">
        <v>60</v>
      </c>
      <c r="J6" s="81"/>
    </row>
    <row r="7" spans="1:10" ht="57.6">
      <c r="A7" s="78"/>
      <c r="B7" s="80"/>
      <c r="C7" s="80"/>
      <c r="D7" s="18" t="s">
        <v>61</v>
      </c>
      <c r="E7" s="3" t="s">
        <v>62</v>
      </c>
      <c r="F7" s="2">
        <v>4</v>
      </c>
      <c r="G7" s="2" t="s">
        <v>63</v>
      </c>
      <c r="H7" s="2" t="s">
        <v>64</v>
      </c>
      <c r="I7" s="72" t="s">
        <v>65</v>
      </c>
      <c r="J7" s="81"/>
    </row>
    <row r="8" spans="1:10" ht="72">
      <c r="A8" s="78"/>
      <c r="B8" s="80"/>
      <c r="C8" s="80"/>
      <c r="D8" s="18" t="s">
        <v>66</v>
      </c>
      <c r="E8" s="3" t="s">
        <v>67</v>
      </c>
      <c r="F8" s="7">
        <v>5</v>
      </c>
      <c r="G8" s="2" t="s">
        <v>68</v>
      </c>
      <c r="H8" s="7">
        <v>4.2</v>
      </c>
      <c r="I8" s="73" t="s">
        <v>69</v>
      </c>
      <c r="J8" s="81"/>
    </row>
    <row r="9" spans="1:10" ht="100.9">
      <c r="A9" s="78"/>
      <c r="B9" s="80"/>
      <c r="C9" s="80"/>
      <c r="D9" s="18" t="s">
        <v>70</v>
      </c>
      <c r="E9" s="3" t="s">
        <v>71</v>
      </c>
      <c r="F9" s="2">
        <v>6</v>
      </c>
      <c r="G9" s="2" t="s">
        <v>72</v>
      </c>
      <c r="H9" s="2" t="s">
        <v>73</v>
      </c>
      <c r="I9" s="72" t="s">
        <v>74</v>
      </c>
      <c r="J9" s="81"/>
    </row>
    <row r="10" spans="1:10" ht="28.9">
      <c r="A10" s="78"/>
      <c r="B10" s="80"/>
      <c r="C10" s="80"/>
      <c r="D10" s="18" t="s">
        <v>75</v>
      </c>
      <c r="E10" s="71" t="s">
        <v>76</v>
      </c>
      <c r="F10" s="2">
        <v>3</v>
      </c>
      <c r="G10" s="2" t="s">
        <v>77</v>
      </c>
      <c r="H10" s="7">
        <v>2.4</v>
      </c>
      <c r="I10" s="73" t="s">
        <v>78</v>
      </c>
      <c r="J10" s="81"/>
    </row>
    <row r="11" spans="1:10">
      <c r="A11"/>
      <c r="B11"/>
      <c r="C11"/>
      <c r="D11"/>
      <c r="F11"/>
      <c r="G11"/>
      <c r="H11" s="7"/>
      <c r="I11" s="60"/>
    </row>
    <row r="12" spans="1:10">
      <c r="D12"/>
      <c r="F12"/>
      <c r="G12"/>
      <c r="H12"/>
      <c r="I12" s="60"/>
    </row>
    <row r="13" spans="1:10">
      <c r="F13"/>
      <c r="G13"/>
      <c r="H13"/>
      <c r="I13" s="60"/>
    </row>
    <row r="14" spans="1:10">
      <c r="B14" s="2">
        <v>1</v>
      </c>
      <c r="C14" s="60" t="str">
        <f>'Output 1'!$C$4</f>
        <v>Establish a £2m conservation trust fund (CTF) for Ascension</v>
      </c>
      <c r="F14"/>
      <c r="G14"/>
      <c r="H14"/>
      <c r="I14" s="60"/>
    </row>
    <row r="15" spans="1:10">
      <c r="B15" s="2">
        <v>2</v>
      </c>
      <c r="C15" s="60" t="str">
        <f>'Output 2'!$C$4</f>
        <v>Increase community understanding and appreciation of the CFT (i.e. generate community support for designation/ 'hosting' an MPA)</v>
      </c>
      <c r="F15"/>
      <c r="G15"/>
      <c r="H15"/>
      <c r="I15" s="60"/>
    </row>
    <row r="16" spans="1:10">
      <c r="B16" s="2">
        <v>3</v>
      </c>
      <c r="C16" s="60" t="str">
        <f>'Output 3'!$C$4</f>
        <v>Secure long-term support from HMG for monitoring and enforcement of Ascension’s waters.</v>
      </c>
      <c r="F16"/>
      <c r="G16"/>
      <c r="H16"/>
    </row>
    <row r="17" spans="2:8">
      <c r="B17" s="2">
        <v>4</v>
      </c>
      <c r="C17" s="60" t="str">
        <f>'Output 4'!$C$4</f>
        <v>Publish best-practice management plan for Ascension’s MPA</v>
      </c>
      <c r="F17"/>
      <c r="G17" s="7"/>
      <c r="H17"/>
    </row>
    <row r="18" spans="2:8">
      <c r="B18" s="2">
        <v>5</v>
      </c>
      <c r="C18" s="60" t="str">
        <f>'Output 5'!$C$4</f>
        <v>Produce social media plan/assets to promote implementation of 100 per cent MPA with global reach and engagement</v>
      </c>
      <c r="F18"/>
      <c r="G18" s="51"/>
      <c r="H18"/>
    </row>
    <row r="19" spans="2:8">
      <c r="B19" s="2">
        <v>6</v>
      </c>
      <c r="C19" s="60" t="str">
        <f>'Output 6'!$C$4</f>
        <v>Develop a ‘model of protection’ handbook for remote islands that
can have application not only to other UK  Overseas Territories,
but around the world.</v>
      </c>
      <c r="F19"/>
      <c r="G19" s="7"/>
      <c r="H19"/>
    </row>
    <row r="20" spans="2:8">
      <c r="F20"/>
      <c r="G20" s="7"/>
    </row>
    <row r="21" spans="2:8">
      <c r="F21"/>
      <c r="G21" s="7"/>
      <c r="H21"/>
    </row>
    <row r="22" spans="2:8">
      <c r="F22"/>
      <c r="G22" s="7"/>
      <c r="H22"/>
    </row>
    <row r="23" spans="2:8">
      <c r="G23"/>
      <c r="H23"/>
    </row>
    <row r="24" spans="2:8">
      <c r="G24"/>
      <c r="H24"/>
    </row>
    <row r="25" spans="2:8">
      <c r="G25"/>
      <c r="H25"/>
    </row>
    <row r="26" spans="2:8">
      <c r="G26" s="7"/>
      <c r="H26"/>
    </row>
    <row r="27" spans="2:8">
      <c r="G27"/>
    </row>
    <row r="28" spans="2:8">
      <c r="G28"/>
    </row>
    <row r="29" spans="2:8">
      <c r="G29"/>
    </row>
    <row r="30" spans="2:8">
      <c r="G30"/>
    </row>
    <row r="31" spans="2:8">
      <c r="G31"/>
    </row>
    <row r="32" spans="2:8">
      <c r="G32"/>
    </row>
    <row r="33" spans="7:7">
      <c r="G33"/>
    </row>
  </sheetData>
  <mergeCells count="8">
    <mergeCell ref="A3:C3"/>
    <mergeCell ref="D3:J3"/>
    <mergeCell ref="A1:A2"/>
    <mergeCell ref="B1:J2"/>
    <mergeCell ref="C5:C10"/>
    <mergeCell ref="B5:B10"/>
    <mergeCell ref="A5:A10"/>
    <mergeCell ref="J5:J1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5"/>
  <sheetViews>
    <sheetView topLeftCell="B1" zoomScale="85" zoomScaleNormal="85" workbookViewId="0">
      <pane xSplit="7" ySplit="3" topLeftCell="V4" activePane="bottomRight" state="frozen"/>
      <selection pane="bottomRight" activeCell="M5" sqref="M5"/>
      <selection pane="bottomLeft" activeCell="B4" sqref="B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7109375" style="16" customWidth="1"/>
    <col min="12" max="12" width="55" style="15" customWidth="1"/>
    <col min="13" max="13" width="9.7109375" style="16" customWidth="1"/>
    <col min="14" max="14" width="55.7109375" style="15" customWidth="1"/>
    <col min="15" max="15" width="9.7109375" style="16" customWidth="1"/>
    <col min="16" max="16" width="55.42578125" style="15" customWidth="1"/>
    <col min="17" max="17" width="10" style="16" customWidth="1"/>
    <col min="18" max="18" width="55.28515625" style="15" customWidth="1"/>
    <col min="19" max="19" width="10.28515625" style="15" customWidth="1"/>
    <col min="20" max="20" width="56" style="15" customWidth="1"/>
    <col min="21" max="21" width="10.28515625" style="16" customWidth="1"/>
    <col min="22" max="22" width="55.42578125" style="15" customWidth="1"/>
    <col min="23" max="23" width="8.7109375" style="15"/>
    <col min="24" max="24" width="41.7109375" style="15"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c r="W1" s="82"/>
      <c r="X1" s="82"/>
    </row>
    <row r="2" spans="1:24" ht="15" customHeight="1">
      <c r="A2" s="19" t="s">
        <v>81</v>
      </c>
      <c r="B2" s="78" t="s">
        <v>82</v>
      </c>
      <c r="C2" s="78" t="s">
        <v>40</v>
      </c>
      <c r="D2" s="78" t="s">
        <v>83</v>
      </c>
      <c r="E2" s="78" t="s">
        <v>42</v>
      </c>
      <c r="F2" s="78" t="s">
        <v>84</v>
      </c>
      <c r="G2" s="78" t="s">
        <v>85</v>
      </c>
      <c r="H2" s="78" t="s">
        <v>86</v>
      </c>
      <c r="I2" s="78"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COUNTIF(D4:D7,"&lt;&gt;")</f>
        <v>2</v>
      </c>
      <c r="B3" s="78"/>
      <c r="C3" s="78"/>
      <c r="D3" s="78"/>
      <c r="E3" s="78"/>
      <c r="F3" s="78"/>
      <c r="G3" s="78"/>
      <c r="H3" s="78"/>
      <c r="I3" s="78"/>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28.9">
      <c r="A4" s="78" t="s">
        <v>96</v>
      </c>
      <c r="B4" s="80" t="s">
        <v>97</v>
      </c>
      <c r="C4" s="84" t="s">
        <v>98</v>
      </c>
      <c r="D4" s="23" t="s">
        <v>99</v>
      </c>
      <c r="E4" s="27" t="s">
        <v>100</v>
      </c>
      <c r="F4" s="2">
        <v>1</v>
      </c>
      <c r="G4" s="2" t="s">
        <v>101</v>
      </c>
      <c r="H4" s="2" t="s">
        <v>102</v>
      </c>
      <c r="I4" s="27" t="s">
        <v>103</v>
      </c>
      <c r="J4" s="85"/>
      <c r="K4" s="2">
        <v>1</v>
      </c>
      <c r="L4" s="25" t="s">
        <v>104</v>
      </c>
      <c r="M4" s="7">
        <v>1</v>
      </c>
      <c r="N4" s="25" t="s">
        <v>105</v>
      </c>
      <c r="O4" s="29">
        <v>0</v>
      </c>
      <c r="P4" s="25" t="s">
        <v>106</v>
      </c>
      <c r="Q4" s="29">
        <v>0</v>
      </c>
      <c r="R4" s="25" t="s">
        <v>106</v>
      </c>
      <c r="S4" s="29">
        <v>0</v>
      </c>
      <c r="T4" s="25" t="s">
        <v>106</v>
      </c>
      <c r="U4" s="29">
        <v>0</v>
      </c>
      <c r="V4" s="25" t="s">
        <v>106</v>
      </c>
      <c r="W4" s="29">
        <v>0</v>
      </c>
      <c r="X4" s="25" t="s">
        <v>106</v>
      </c>
    </row>
    <row r="5" spans="1:24">
      <c r="A5" s="78"/>
      <c r="B5" s="80"/>
      <c r="C5" s="84"/>
      <c r="D5" s="18" t="s">
        <v>107</v>
      </c>
      <c r="E5" s="27" t="s">
        <v>108</v>
      </c>
      <c r="F5" s="2">
        <v>2000000</v>
      </c>
      <c r="G5" s="2" t="s">
        <v>109</v>
      </c>
      <c r="H5" s="2" t="s">
        <v>110</v>
      </c>
      <c r="I5" s="27" t="s">
        <v>111</v>
      </c>
      <c r="J5" s="86"/>
      <c r="K5" s="2">
        <v>2000000</v>
      </c>
      <c r="L5" s="25" t="s">
        <v>104</v>
      </c>
      <c r="M5" s="2">
        <v>2000000</v>
      </c>
      <c r="N5" s="25" t="s">
        <v>112</v>
      </c>
      <c r="O5" s="29">
        <v>0</v>
      </c>
      <c r="P5" s="25" t="s">
        <v>106</v>
      </c>
      <c r="Q5" s="29">
        <v>0</v>
      </c>
      <c r="R5" s="25" t="s">
        <v>106</v>
      </c>
      <c r="S5" s="29">
        <v>0</v>
      </c>
      <c r="T5" s="25" t="s">
        <v>106</v>
      </c>
      <c r="U5" s="29">
        <v>0</v>
      </c>
      <c r="V5" s="25" t="s">
        <v>106</v>
      </c>
      <c r="W5" s="29">
        <v>0</v>
      </c>
      <c r="X5" s="25" t="s">
        <v>106</v>
      </c>
    </row>
    <row r="6" spans="1:24">
      <c r="A6" s="78"/>
      <c r="B6" s="80"/>
      <c r="C6" s="84"/>
      <c r="D6" s="18"/>
      <c r="E6" s="27"/>
      <c r="F6" s="2"/>
      <c r="G6" s="2"/>
      <c r="H6" s="2"/>
      <c r="I6" s="27"/>
      <c r="J6" s="86"/>
      <c r="K6" s="2"/>
      <c r="L6" s="25"/>
      <c r="M6" s="2"/>
      <c r="N6" s="25"/>
      <c r="O6" s="29"/>
      <c r="P6" s="25"/>
      <c r="Q6" s="2"/>
      <c r="R6" s="27"/>
      <c r="S6" s="2"/>
      <c r="T6" s="27"/>
      <c r="U6" s="2"/>
      <c r="V6" s="27"/>
      <c r="W6" s="2"/>
      <c r="X6" s="27"/>
    </row>
    <row r="7" spans="1:24" ht="30.75" customHeight="1">
      <c r="A7" s="83" t="s">
        <v>6</v>
      </c>
      <c r="B7" s="83"/>
      <c r="C7" s="83"/>
      <c r="D7" s="83"/>
      <c r="E7" s="83"/>
      <c r="F7" s="83"/>
      <c r="G7" s="83"/>
      <c r="H7" s="83"/>
      <c r="I7" s="83"/>
      <c r="J7" s="70"/>
      <c r="K7" s="15"/>
      <c r="M7" s="13"/>
      <c r="Q7" s="10"/>
      <c r="U7" s="10"/>
    </row>
    <row r="8" spans="1:24" ht="30.75" customHeight="1">
      <c r="A8" s="12"/>
      <c r="B8" s="12" t="s">
        <v>113</v>
      </c>
      <c r="C8" s="20"/>
      <c r="D8" s="12" t="s">
        <v>114</v>
      </c>
      <c r="E8" s="12" t="s">
        <v>40</v>
      </c>
      <c r="F8" s="12"/>
      <c r="G8" s="12"/>
      <c r="H8" s="12" t="s">
        <v>115</v>
      </c>
      <c r="I8" s="12" t="s">
        <v>116</v>
      </c>
      <c r="J8" s="11"/>
      <c r="K8" s="15"/>
      <c r="Q8" s="17"/>
      <c r="U8" s="17"/>
    </row>
    <row r="9" spans="1:24" ht="29.25" customHeight="1">
      <c r="A9" s="78" t="s">
        <v>117</v>
      </c>
      <c r="B9" s="80" t="s">
        <v>118</v>
      </c>
      <c r="C9" s="84"/>
      <c r="D9" s="18" t="s">
        <v>119</v>
      </c>
      <c r="E9" s="81" t="s">
        <v>120</v>
      </c>
      <c r="F9" s="81"/>
      <c r="G9" s="81"/>
      <c r="H9" s="1" t="s">
        <v>121</v>
      </c>
      <c r="I9" s="1"/>
      <c r="J9" s="38"/>
      <c r="K9" s="15"/>
    </row>
    <row r="10" spans="1:24">
      <c r="A10" s="78"/>
      <c r="B10" s="80"/>
      <c r="C10" s="84"/>
      <c r="D10" s="23" t="s">
        <v>122</v>
      </c>
      <c r="E10" s="81" t="s">
        <v>123</v>
      </c>
      <c r="F10" s="81"/>
      <c r="G10" s="81"/>
      <c r="H10" s="1" t="s">
        <v>121</v>
      </c>
      <c r="I10" s="1"/>
      <c r="J10" s="38"/>
      <c r="K10" s="15"/>
      <c r="M10" s="10"/>
    </row>
    <row r="11" spans="1:24">
      <c r="A11" s="78"/>
      <c r="B11" s="80"/>
      <c r="C11" s="84"/>
      <c r="D11" s="23" t="s">
        <v>124</v>
      </c>
      <c r="E11" s="81"/>
      <c r="F11" s="81"/>
      <c r="G11" s="81"/>
      <c r="H11" s="1"/>
      <c r="I11" s="1"/>
      <c r="J11" s="38"/>
      <c r="K11" s="15"/>
      <c r="M11" s="10"/>
    </row>
    <row r="12" spans="1:24">
      <c r="A12" s="78"/>
      <c r="B12" s="80"/>
      <c r="C12" s="84"/>
      <c r="D12" s="23" t="s">
        <v>125</v>
      </c>
      <c r="E12" s="81"/>
      <c r="F12" s="81"/>
      <c r="G12" s="81"/>
      <c r="H12" s="1"/>
      <c r="I12" s="1"/>
      <c r="J12" s="38"/>
      <c r="K12" s="10"/>
      <c r="M12" s="10"/>
    </row>
    <row r="13" spans="1:24">
      <c r="A13" s="78"/>
      <c r="B13" s="80"/>
      <c r="C13" s="84"/>
      <c r="D13" s="23" t="s">
        <v>126</v>
      </c>
      <c r="E13" s="81"/>
      <c r="F13" s="81"/>
      <c r="G13" s="81"/>
      <c r="H13" s="1"/>
      <c r="I13" s="1"/>
      <c r="J13" s="38"/>
      <c r="K13" s="10"/>
      <c r="M13" s="10"/>
    </row>
    <row r="14" spans="1:24">
      <c r="A14" s="78"/>
      <c r="B14" s="80"/>
      <c r="C14" s="84"/>
      <c r="D14" s="23" t="s">
        <v>127</v>
      </c>
      <c r="E14" s="81"/>
      <c r="F14" s="81"/>
      <c r="G14" s="81"/>
      <c r="H14" s="1"/>
      <c r="I14" s="1"/>
      <c r="J14" s="38"/>
      <c r="K14" s="10"/>
      <c r="M14" s="10"/>
    </row>
    <row r="15" spans="1:24">
      <c r="A15" s="15" t="s">
        <v>128</v>
      </c>
    </row>
  </sheetData>
  <sheetProtection formatCells="0"/>
  <mergeCells count="33">
    <mergeCell ref="A9:A14"/>
    <mergeCell ref="B9:B14"/>
    <mergeCell ref="C9:C14"/>
    <mergeCell ref="E13:G13"/>
    <mergeCell ref="E14:G14"/>
    <mergeCell ref="E12:G12"/>
    <mergeCell ref="J4:J6"/>
    <mergeCell ref="C2:C3"/>
    <mergeCell ref="D2:D3"/>
    <mergeCell ref="E2:E3"/>
    <mergeCell ref="F2:F3"/>
    <mergeCell ref="G2:G3"/>
    <mergeCell ref="B2:B3"/>
    <mergeCell ref="H2:H3"/>
    <mergeCell ref="A4:A6"/>
    <mergeCell ref="B4:B6"/>
    <mergeCell ref="C4:C6"/>
    <mergeCell ref="K1:X1"/>
    <mergeCell ref="W2:X2"/>
    <mergeCell ref="D1:J1"/>
    <mergeCell ref="E10:G10"/>
    <mergeCell ref="E11:G11"/>
    <mergeCell ref="U2:V2"/>
    <mergeCell ref="A7:I7"/>
    <mergeCell ref="E9:G9"/>
    <mergeCell ref="A1:C1"/>
    <mergeCell ref="I2:I3"/>
    <mergeCell ref="J2:J3"/>
    <mergeCell ref="Q2:R2"/>
    <mergeCell ref="S2:T2"/>
    <mergeCell ref="K2:L2"/>
    <mergeCell ref="M2:N2"/>
    <mergeCell ref="O2:P2"/>
  </mergeCells>
  <conditionalFormatting sqref="H9:H14">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4"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zoomScale="70" zoomScaleNormal="70" workbookViewId="0">
      <pane xSplit="8" ySplit="3" topLeftCell="O4" activePane="bottomRight" state="frozen"/>
      <selection pane="bottomRight" activeCell="R6" sqref="R6"/>
      <selection pane="bottomLeft" activeCell="V3" sqref="V3"/>
      <selection pane="topRight" activeCell="V3" sqref="V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1"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8.7109375" style="15"/>
    <col min="24" max="24" width="19" style="15"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row>
    <row r="2" spans="1:24" ht="15" customHeight="1">
      <c r="A2" s="19" t="s">
        <v>81</v>
      </c>
      <c r="B2" s="78" t="s">
        <v>82</v>
      </c>
      <c r="C2" s="78" t="s">
        <v>40</v>
      </c>
      <c r="D2" s="78" t="s">
        <v>83</v>
      </c>
      <c r="E2" s="80" t="s">
        <v>42</v>
      </c>
      <c r="F2" s="80" t="s">
        <v>84</v>
      </c>
      <c r="G2" s="80" t="s">
        <v>85</v>
      </c>
      <c r="H2" s="80" t="s">
        <v>86</v>
      </c>
      <c r="I2" s="80"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COUNTIF(D4:D7,"&lt;&gt;")</f>
        <v>3</v>
      </c>
      <c r="B3" s="78"/>
      <c r="C3" s="78"/>
      <c r="D3" s="78"/>
      <c r="E3" s="80"/>
      <c r="F3" s="80"/>
      <c r="G3" s="80"/>
      <c r="H3" s="80"/>
      <c r="I3" s="80"/>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87" customHeight="1">
      <c r="A4" s="12" t="s">
        <v>129</v>
      </c>
      <c r="B4" s="9" t="s">
        <v>130</v>
      </c>
      <c r="C4" s="84" t="s">
        <v>131</v>
      </c>
      <c r="D4" s="23" t="s">
        <v>132</v>
      </c>
      <c r="E4" s="27" t="s">
        <v>133</v>
      </c>
      <c r="F4" s="65"/>
      <c r="G4" s="29" t="s">
        <v>134</v>
      </c>
      <c r="H4" s="7" t="s">
        <v>135</v>
      </c>
      <c r="I4" s="25" t="s">
        <v>136</v>
      </c>
      <c r="J4" s="87" t="s">
        <v>137</v>
      </c>
      <c r="K4" s="29"/>
      <c r="L4" s="25"/>
      <c r="M4" s="29"/>
      <c r="N4" s="25"/>
      <c r="O4" s="29"/>
      <c r="P4" s="25"/>
      <c r="Q4" s="29">
        <v>800</v>
      </c>
      <c r="R4" s="27" t="s">
        <v>138</v>
      </c>
      <c r="S4" s="29"/>
      <c r="T4" s="25"/>
      <c r="U4" s="29"/>
      <c r="V4" s="25"/>
    </row>
    <row r="5" spans="1:24" s="16" customFormat="1" ht="172.9">
      <c r="A5" s="12"/>
      <c r="B5" s="9"/>
      <c r="C5" s="84"/>
      <c r="D5" s="23" t="s">
        <v>139</v>
      </c>
      <c r="E5" s="27" t="s">
        <v>140</v>
      </c>
      <c r="F5" s="65"/>
      <c r="G5" s="29" t="s">
        <v>141</v>
      </c>
      <c r="H5" s="29" t="s">
        <v>142</v>
      </c>
      <c r="I5" s="25" t="s">
        <v>143</v>
      </c>
      <c r="J5" s="87"/>
      <c r="K5" s="29"/>
      <c r="L5" s="25"/>
      <c r="M5" s="29">
        <v>780</v>
      </c>
      <c r="N5" s="25" t="s">
        <v>144</v>
      </c>
      <c r="O5" s="29"/>
      <c r="P5" s="25"/>
      <c r="Q5" s="29">
        <f>150+10</f>
        <v>160</v>
      </c>
      <c r="R5" s="25" t="s">
        <v>145</v>
      </c>
      <c r="S5" s="29"/>
      <c r="T5" s="25"/>
      <c r="U5" s="29"/>
      <c r="V5" s="25"/>
    </row>
    <row r="6" spans="1:24" s="16" customFormat="1" ht="28.9">
      <c r="A6" s="12"/>
      <c r="B6" s="9"/>
      <c r="C6" s="84"/>
      <c r="D6" s="23" t="s">
        <v>146</v>
      </c>
      <c r="E6" s="27" t="s">
        <v>147</v>
      </c>
      <c r="F6" s="65"/>
      <c r="G6" s="29" t="s">
        <v>109</v>
      </c>
      <c r="H6" s="7" t="s">
        <v>148</v>
      </c>
      <c r="I6" s="25" t="s">
        <v>149</v>
      </c>
      <c r="J6" s="87"/>
      <c r="K6" s="29"/>
      <c r="L6" s="25"/>
      <c r="M6" s="29"/>
      <c r="N6" s="25"/>
      <c r="O6" s="29"/>
      <c r="P6" s="25"/>
      <c r="Q6" s="29"/>
      <c r="R6" s="25" t="s">
        <v>150</v>
      </c>
      <c r="S6" s="29"/>
      <c r="T6" s="25"/>
      <c r="U6" s="29"/>
      <c r="V6" s="25"/>
    </row>
    <row r="7" spans="1:24" ht="30.75" customHeight="1">
      <c r="A7" s="83" t="s">
        <v>6</v>
      </c>
      <c r="B7" s="83"/>
      <c r="C7" s="83"/>
      <c r="D7" s="83"/>
      <c r="E7" s="83"/>
      <c r="F7" s="83"/>
      <c r="G7" s="83"/>
      <c r="H7" s="83"/>
      <c r="I7" s="83"/>
      <c r="J7" s="40"/>
      <c r="K7" s="10"/>
      <c r="L7" s="16"/>
      <c r="M7" s="16"/>
      <c r="N7" s="16"/>
      <c r="O7" s="16"/>
      <c r="P7" s="16"/>
      <c r="Q7" s="16"/>
      <c r="R7" s="16"/>
      <c r="S7" s="16"/>
      <c r="T7" s="16"/>
      <c r="U7" s="16"/>
      <c r="V7" s="16"/>
    </row>
    <row r="8" spans="1:24" ht="30.75" customHeight="1">
      <c r="A8" s="12"/>
      <c r="B8" s="12" t="s">
        <v>113</v>
      </c>
      <c r="C8" s="20"/>
      <c r="D8" s="12" t="s">
        <v>114</v>
      </c>
      <c r="E8" s="12" t="s">
        <v>40</v>
      </c>
      <c r="F8" s="12"/>
      <c r="G8" s="12"/>
      <c r="H8" s="12" t="s">
        <v>115</v>
      </c>
      <c r="I8" s="12" t="s">
        <v>116</v>
      </c>
      <c r="J8" s="35"/>
      <c r="K8" s="35"/>
    </row>
    <row r="9" spans="1:24" ht="30.75" customHeight="1">
      <c r="A9" s="78" t="s">
        <v>151</v>
      </c>
      <c r="B9" s="80" t="s">
        <v>152</v>
      </c>
      <c r="C9" s="84"/>
      <c r="D9" s="18" t="s">
        <v>153</v>
      </c>
      <c r="E9" s="81" t="s">
        <v>154</v>
      </c>
      <c r="F9" s="81"/>
      <c r="G9" s="81"/>
      <c r="H9" s="1" t="s">
        <v>121</v>
      </c>
      <c r="I9" s="1" t="s">
        <v>155</v>
      </c>
      <c r="J9" s="36"/>
      <c r="K9" s="36"/>
    </row>
    <row r="10" spans="1:24" ht="30.75" customHeight="1">
      <c r="A10" s="78"/>
      <c r="B10" s="80"/>
      <c r="C10" s="84"/>
      <c r="D10" s="23" t="s">
        <v>156</v>
      </c>
      <c r="E10" s="81" t="s">
        <v>157</v>
      </c>
      <c r="F10" s="81"/>
      <c r="G10" s="81"/>
      <c r="H10" s="1" t="s">
        <v>121</v>
      </c>
      <c r="I10" s="1" t="s">
        <v>158</v>
      </c>
      <c r="J10" s="36"/>
      <c r="K10" s="36"/>
    </row>
    <row r="11" spans="1:24" ht="32.25" customHeight="1">
      <c r="A11" s="78"/>
      <c r="B11" s="80"/>
      <c r="C11" s="39"/>
      <c r="D11" s="23" t="s">
        <v>159</v>
      </c>
      <c r="E11" s="81" t="s">
        <v>160</v>
      </c>
      <c r="F11" s="81"/>
      <c r="G11" s="81"/>
      <c r="H11" s="1" t="s">
        <v>121</v>
      </c>
      <c r="I11" s="1" t="s">
        <v>161</v>
      </c>
    </row>
    <row r="12" spans="1:24">
      <c r="A12" s="13"/>
      <c r="B12" s="9"/>
      <c r="C12" s="23"/>
      <c r="D12" s="18"/>
      <c r="E12" s="41"/>
      <c r="F12" s="41"/>
      <c r="G12" s="41"/>
      <c r="H12" s="41"/>
      <c r="I12" s="41"/>
    </row>
    <row r="13" spans="1:24">
      <c r="F13" s="36"/>
      <c r="G13" s="36"/>
      <c r="H13" s="36"/>
      <c r="I13" s="36"/>
    </row>
    <row r="14" spans="1:24">
      <c r="F14" s="36"/>
      <c r="G14" s="36"/>
      <c r="H14" s="36"/>
      <c r="I14" s="36"/>
    </row>
  </sheetData>
  <mergeCells count="28">
    <mergeCell ref="A1:C1"/>
    <mergeCell ref="K1:V1"/>
    <mergeCell ref="B2:B3"/>
    <mergeCell ref="C2:C3"/>
    <mergeCell ref="D2:D3"/>
    <mergeCell ref="E2:E3"/>
    <mergeCell ref="F2:F3"/>
    <mergeCell ref="G2:G3"/>
    <mergeCell ref="H2:H3"/>
    <mergeCell ref="I2:I3"/>
    <mergeCell ref="J2:J3"/>
    <mergeCell ref="K2:L2"/>
    <mergeCell ref="M2:N2"/>
    <mergeCell ref="D1:J1"/>
    <mergeCell ref="O2:P2"/>
    <mergeCell ref="Q2:R2"/>
    <mergeCell ref="W2:X2"/>
    <mergeCell ref="A9:A11"/>
    <mergeCell ref="J4:J6"/>
    <mergeCell ref="C9:C10"/>
    <mergeCell ref="E9:G9"/>
    <mergeCell ref="E10:G10"/>
    <mergeCell ref="A7:I7"/>
    <mergeCell ref="S2:T2"/>
    <mergeCell ref="U2:V2"/>
    <mergeCell ref="C4:C6"/>
    <mergeCell ref="E11:G11"/>
    <mergeCell ref="B9:B11"/>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85" zoomScaleNormal="85" workbookViewId="0">
      <pane xSplit="8" ySplit="3" topLeftCell="I4" activePane="bottomRight" state="frozen"/>
      <selection pane="bottomRight" activeCell="R4" sqref="Q4:R4"/>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40" style="15" hidden="1"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c r="W1" s="82"/>
      <c r="X1" s="82"/>
    </row>
    <row r="2" spans="1:24" ht="15" customHeight="1">
      <c r="A2" s="19" t="s">
        <v>81</v>
      </c>
      <c r="B2" s="78" t="s">
        <v>82</v>
      </c>
      <c r="C2" s="78" t="s">
        <v>40</v>
      </c>
      <c r="D2" s="78" t="s">
        <v>83</v>
      </c>
      <c r="E2" s="80" t="s">
        <v>42</v>
      </c>
      <c r="F2" s="80" t="s">
        <v>84</v>
      </c>
      <c r="G2" s="80" t="s">
        <v>85</v>
      </c>
      <c r="H2" s="80" t="s">
        <v>86</v>
      </c>
      <c r="I2" s="80"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COUNTIF(D4:D7,"&lt;&gt;")</f>
        <v>3</v>
      </c>
      <c r="B3" s="78"/>
      <c r="C3" s="78"/>
      <c r="D3" s="78"/>
      <c r="E3" s="80"/>
      <c r="F3" s="80"/>
      <c r="G3" s="80"/>
      <c r="H3" s="80"/>
      <c r="I3" s="80"/>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28.9">
      <c r="A4" s="78" t="s">
        <v>162</v>
      </c>
      <c r="B4" s="80" t="s">
        <v>163</v>
      </c>
      <c r="C4" s="84" t="s">
        <v>164</v>
      </c>
      <c r="D4" s="23" t="s">
        <v>165</v>
      </c>
      <c r="E4" s="25" t="s">
        <v>166</v>
      </c>
      <c r="F4" s="65"/>
      <c r="G4" s="29" t="s">
        <v>167</v>
      </c>
      <c r="H4" s="2" t="s">
        <v>102</v>
      </c>
      <c r="I4" s="26" t="s">
        <v>168</v>
      </c>
      <c r="J4" s="87" t="s">
        <v>169</v>
      </c>
      <c r="K4" s="29"/>
      <c r="L4" s="25"/>
      <c r="M4" s="29"/>
      <c r="N4" s="25"/>
      <c r="O4" s="29"/>
      <c r="P4" s="25"/>
      <c r="Q4" s="29">
        <v>4</v>
      </c>
      <c r="R4" s="25" t="s">
        <v>170</v>
      </c>
      <c r="S4" s="29"/>
      <c r="T4" s="25"/>
      <c r="U4" s="29"/>
      <c r="V4" s="25"/>
      <c r="W4" s="29"/>
      <c r="X4" s="25"/>
    </row>
    <row r="5" spans="1:24">
      <c r="A5" s="78"/>
      <c r="B5" s="80"/>
      <c r="C5" s="84"/>
      <c r="D5" s="18" t="s">
        <v>171</v>
      </c>
      <c r="E5" s="25" t="s">
        <v>172</v>
      </c>
      <c r="F5" s="65"/>
      <c r="G5" s="29" t="s">
        <v>173</v>
      </c>
      <c r="H5" s="7" t="s">
        <v>77</v>
      </c>
      <c r="I5" s="26" t="s">
        <v>174</v>
      </c>
      <c r="J5" s="87"/>
      <c r="K5" s="29"/>
      <c r="L5" s="25"/>
      <c r="M5" s="29"/>
      <c r="N5" s="25"/>
      <c r="O5"/>
      <c r="P5" s="25"/>
      <c r="Q5" s="29">
        <v>0</v>
      </c>
      <c r="R5" s="25"/>
      <c r="S5" s="29"/>
      <c r="T5" s="25"/>
      <c r="U5" s="29"/>
      <c r="V5" s="25"/>
      <c r="W5" s="29"/>
      <c r="X5" s="25"/>
    </row>
    <row r="6" spans="1:24" ht="28.9">
      <c r="A6" s="78"/>
      <c r="B6" s="80"/>
      <c r="C6" s="84"/>
      <c r="D6" s="18" t="s">
        <v>175</v>
      </c>
      <c r="E6" s="25" t="s">
        <v>176</v>
      </c>
      <c r="F6" s="65"/>
      <c r="G6" s="29" t="s">
        <v>177</v>
      </c>
      <c r="H6" s="7" t="s">
        <v>77</v>
      </c>
      <c r="I6" s="26" t="s">
        <v>178</v>
      </c>
      <c r="J6" s="87"/>
      <c r="K6" s="29"/>
      <c r="L6" s="25"/>
      <c r="M6" s="29"/>
      <c r="N6" s="25"/>
      <c r="O6" s="29"/>
      <c r="P6" s="25"/>
      <c r="Q6" s="29">
        <v>0</v>
      </c>
      <c r="R6" s="25"/>
      <c r="S6" s="29"/>
      <c r="T6" s="25"/>
      <c r="U6" s="29"/>
      <c r="V6" s="25"/>
      <c r="W6" s="29"/>
      <c r="X6" s="25"/>
    </row>
    <row r="7" spans="1:24" ht="30.75" customHeight="1">
      <c r="A7" s="83" t="s">
        <v>6</v>
      </c>
      <c r="B7" s="83"/>
      <c r="C7" s="83"/>
      <c r="D7" s="83"/>
      <c r="E7" s="83"/>
      <c r="F7" s="83"/>
      <c r="G7" s="83"/>
      <c r="H7" s="83"/>
      <c r="I7" s="83"/>
      <c r="J7" s="69"/>
      <c r="K7" s="16"/>
      <c r="L7" s="16"/>
      <c r="M7" s="16"/>
      <c r="N7" s="16"/>
      <c r="O7" s="16"/>
      <c r="P7" s="16"/>
      <c r="Q7" s="16"/>
      <c r="R7" s="16"/>
      <c r="S7" s="16"/>
      <c r="T7" s="16"/>
      <c r="U7" s="16"/>
      <c r="V7" s="16"/>
    </row>
    <row r="8" spans="1:24" ht="30.75" customHeight="1">
      <c r="A8" s="12"/>
      <c r="B8" s="9" t="s">
        <v>113</v>
      </c>
      <c r="C8" s="23"/>
      <c r="D8" s="9" t="s">
        <v>114</v>
      </c>
      <c r="E8" s="12" t="s">
        <v>40</v>
      </c>
      <c r="F8" s="12"/>
      <c r="G8" s="12"/>
      <c r="H8" s="12" t="s">
        <v>115</v>
      </c>
      <c r="I8" s="12" t="s">
        <v>116</v>
      </c>
    </row>
    <row r="9" spans="1:24" ht="29.25" customHeight="1">
      <c r="A9" s="78" t="s">
        <v>179</v>
      </c>
      <c r="B9" s="80" t="s">
        <v>180</v>
      </c>
      <c r="C9" s="80"/>
      <c r="D9" s="18" t="s">
        <v>181</v>
      </c>
      <c r="E9" s="81" t="s">
        <v>182</v>
      </c>
      <c r="F9" s="81"/>
      <c r="G9" s="81"/>
      <c r="H9" s="1" t="s">
        <v>183</v>
      </c>
      <c r="I9" s="1" t="s">
        <v>184</v>
      </c>
    </row>
    <row r="10" spans="1:24" ht="30.75" customHeight="1">
      <c r="A10" s="78"/>
      <c r="B10" s="80"/>
      <c r="C10" s="80"/>
      <c r="D10" s="23" t="s">
        <v>185</v>
      </c>
      <c r="E10" s="81" t="s">
        <v>186</v>
      </c>
      <c r="F10" s="81"/>
      <c r="G10" s="81"/>
      <c r="H10" s="1" t="s">
        <v>183</v>
      </c>
      <c r="I10" s="1" t="s">
        <v>187</v>
      </c>
    </row>
    <row r="11" spans="1:24">
      <c r="A11" s="78"/>
      <c r="B11" s="80"/>
      <c r="C11" s="80"/>
      <c r="D11" s="23" t="s">
        <v>188</v>
      </c>
      <c r="E11" s="81" t="s">
        <v>189</v>
      </c>
      <c r="F11" s="81"/>
      <c r="G11" s="81"/>
      <c r="H11" s="1" t="s">
        <v>183</v>
      </c>
      <c r="I11" t="s">
        <v>190</v>
      </c>
    </row>
    <row r="12" spans="1:24">
      <c r="A12" s="78"/>
      <c r="B12" s="80"/>
      <c r="C12" s="80"/>
      <c r="D12" s="23" t="s">
        <v>191</v>
      </c>
      <c r="E12" s="81"/>
      <c r="F12" s="81"/>
      <c r="G12" s="81"/>
      <c r="H12" s="1"/>
      <c r="I12"/>
    </row>
    <row r="13" spans="1:24" ht="14.65" customHeight="1">
      <c r="A13" s="78"/>
      <c r="B13" s="80"/>
      <c r="C13" s="80"/>
      <c r="D13" s="23" t="s">
        <v>192</v>
      </c>
      <c r="E13" s="81"/>
      <c r="F13" s="81"/>
      <c r="G13" s="81"/>
      <c r="H13" s="1"/>
      <c r="I13"/>
    </row>
    <row r="14" spans="1:24" ht="14.65" customHeight="1">
      <c r="A14" s="78"/>
      <c r="B14" s="80"/>
      <c r="C14" s="80"/>
      <c r="D14" s="23" t="s">
        <v>193</v>
      </c>
      <c r="E14" s="81"/>
      <c r="F14" s="81"/>
      <c r="G14" s="81"/>
      <c r="H14" s="1"/>
      <c r="I14"/>
    </row>
    <row r="15" spans="1:24">
      <c r="A15" s="13"/>
    </row>
    <row r="16" spans="1:24">
      <c r="A16" s="13"/>
    </row>
    <row r="17" spans="1:17">
      <c r="A17" s="38"/>
    </row>
    <row r="18" spans="1:17">
      <c r="A18" s="13"/>
    </row>
    <row r="23" spans="1:17">
      <c r="E23" s="42"/>
      <c r="F23" s="16"/>
      <c r="G23" s="16"/>
      <c r="H23" s="16"/>
    </row>
    <row r="24" spans="1:17">
      <c r="I24" s="16"/>
      <c r="J24" s="16"/>
      <c r="K24" s="42"/>
      <c r="L24" s="42"/>
      <c r="M24" s="42"/>
      <c r="N24" s="42"/>
      <c r="O24" s="42"/>
      <c r="P24" s="42"/>
      <c r="Q24" s="42"/>
    </row>
  </sheetData>
  <mergeCells count="33">
    <mergeCell ref="O2:P2"/>
    <mergeCell ref="C2:C3"/>
    <mergeCell ref="D2:D3"/>
    <mergeCell ref="E2:E3"/>
    <mergeCell ref="F2:F3"/>
    <mergeCell ref="E9:G9"/>
    <mergeCell ref="A4:A6"/>
    <mergeCell ref="B4:B6"/>
    <mergeCell ref="C4:C6"/>
    <mergeCell ref="C9:C14"/>
    <mergeCell ref="B9:B14"/>
    <mergeCell ref="A9:A14"/>
    <mergeCell ref="E11:G11"/>
    <mergeCell ref="E12:G12"/>
    <mergeCell ref="E13:G13"/>
    <mergeCell ref="E14:G14"/>
    <mergeCell ref="E10:G10"/>
    <mergeCell ref="B2:B3"/>
    <mergeCell ref="G2:G3"/>
    <mergeCell ref="W2:X2"/>
    <mergeCell ref="D1:J1"/>
    <mergeCell ref="A7:I7"/>
    <mergeCell ref="J4:J6"/>
    <mergeCell ref="S2:T2"/>
    <mergeCell ref="U2:V2"/>
    <mergeCell ref="K2:L2"/>
    <mergeCell ref="A1:C1"/>
    <mergeCell ref="Q2:R2"/>
    <mergeCell ref="H2:H3"/>
    <mergeCell ref="I2:I3"/>
    <mergeCell ref="J2:J3"/>
    <mergeCell ref="M2:N2"/>
    <mergeCell ref="K1:X1"/>
  </mergeCells>
  <conditionalFormatting sqref="H9:H14">
    <cfRule type="containsText" dxfId="15" priority="4" operator="containsText" text="Not Started">
      <formula>NOT(ISERROR(SEARCH("Not Started",H9)))</formula>
    </cfRule>
    <cfRule type="containsText" dxfId="14" priority="5" operator="containsText" text="In Progress">
      <formula>NOT(ISERROR(SEARCH("In Progress",H9)))</formula>
    </cfRule>
    <cfRule type="containsText" dxfId="13"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2"/>
  <sheetViews>
    <sheetView zoomScale="70" zoomScaleNormal="70" workbookViewId="0">
      <pane xSplit="8" ySplit="3" topLeftCell="O4" activePane="bottomRight" state="frozen"/>
      <selection pane="bottomRight" activeCell="R6" sqref="Q6:R6"/>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44.7109375" style="15" hidden="1"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row>
    <row r="2" spans="1:24" ht="15" customHeight="1">
      <c r="A2" s="19" t="s">
        <v>81</v>
      </c>
      <c r="B2" s="78" t="s">
        <v>82</v>
      </c>
      <c r="C2" s="78" t="s">
        <v>40</v>
      </c>
      <c r="D2" s="78" t="s">
        <v>83</v>
      </c>
      <c r="E2" s="80" t="s">
        <v>42</v>
      </c>
      <c r="F2" s="80" t="s">
        <v>84</v>
      </c>
      <c r="G2" s="80" t="s">
        <v>85</v>
      </c>
      <c r="H2" s="80" t="s">
        <v>86</v>
      </c>
      <c r="I2" s="80"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COUNTIF(D4:D8,"&lt;&gt;")</f>
        <v>4</v>
      </c>
      <c r="B3" s="78"/>
      <c r="C3" s="78"/>
      <c r="D3" s="78"/>
      <c r="E3" s="80"/>
      <c r="F3" s="80"/>
      <c r="G3" s="80"/>
      <c r="H3" s="80"/>
      <c r="I3" s="80"/>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72">
      <c r="A4" s="78" t="s">
        <v>194</v>
      </c>
      <c r="B4" s="80" t="s">
        <v>195</v>
      </c>
      <c r="C4" s="84" t="s">
        <v>196</v>
      </c>
      <c r="D4" s="23" t="s">
        <v>197</v>
      </c>
      <c r="E4" s="25" t="s">
        <v>198</v>
      </c>
      <c r="F4" s="64"/>
      <c r="G4" s="29" t="s">
        <v>199</v>
      </c>
      <c r="H4" s="29" t="s">
        <v>200</v>
      </c>
      <c r="I4" s="26" t="s">
        <v>201</v>
      </c>
      <c r="J4" s="87" t="s">
        <v>202</v>
      </c>
      <c r="K4" s="29"/>
      <c r="L4" s="25"/>
      <c r="M4" s="29"/>
      <c r="N4" s="25"/>
      <c r="O4" s="29"/>
      <c r="P4" s="25"/>
      <c r="Q4" s="2">
        <v>0</v>
      </c>
      <c r="R4" s="27" t="s">
        <v>203</v>
      </c>
      <c r="S4" s="2"/>
      <c r="T4" s="27"/>
      <c r="U4" s="29"/>
      <c r="V4" s="25"/>
    </row>
    <row r="5" spans="1:24" ht="72">
      <c r="A5" s="78"/>
      <c r="B5" s="80"/>
      <c r="C5" s="84"/>
      <c r="D5" s="18" t="s">
        <v>204</v>
      </c>
      <c r="E5" s="25" t="s">
        <v>205</v>
      </c>
      <c r="F5" s="64"/>
      <c r="G5" s="29" t="s">
        <v>199</v>
      </c>
      <c r="H5" s="29" t="s">
        <v>200</v>
      </c>
      <c r="I5" s="26" t="s">
        <v>201</v>
      </c>
      <c r="J5" s="87"/>
      <c r="K5" s="29"/>
      <c r="L5" s="25"/>
      <c r="M5" s="29"/>
      <c r="N5" s="25"/>
      <c r="O5" s="29"/>
      <c r="P5" s="25"/>
      <c r="Q5" s="66">
        <v>0</v>
      </c>
      <c r="R5" s="67" t="s">
        <v>206</v>
      </c>
      <c r="S5" s="2"/>
      <c r="T5" s="27"/>
      <c r="U5" s="29"/>
      <c r="V5" s="25"/>
    </row>
    <row r="6" spans="1:24" ht="43.15">
      <c r="A6" s="78"/>
      <c r="B6" s="80"/>
      <c r="C6" s="84"/>
      <c r="D6" s="18" t="s">
        <v>207</v>
      </c>
      <c r="E6" s="25" t="s">
        <v>208</v>
      </c>
      <c r="F6" s="64">
        <v>1</v>
      </c>
      <c r="G6" s="29" t="s">
        <v>209</v>
      </c>
      <c r="H6" s="29" t="s">
        <v>210</v>
      </c>
      <c r="I6" s="25" t="s">
        <v>211</v>
      </c>
      <c r="J6" s="87"/>
      <c r="K6" s="29"/>
      <c r="L6" s="25"/>
      <c r="M6" s="29"/>
      <c r="N6" s="25"/>
      <c r="O6" s="29"/>
      <c r="P6" s="25"/>
      <c r="Q6" s="29">
        <v>1</v>
      </c>
      <c r="R6" s="25" t="s">
        <v>212</v>
      </c>
      <c r="S6" s="29"/>
      <c r="T6" s="25"/>
      <c r="U6" s="29"/>
      <c r="V6" s="25"/>
    </row>
    <row r="7" spans="1:24" ht="57.6">
      <c r="A7" s="12"/>
      <c r="B7" s="9"/>
      <c r="C7" s="23"/>
      <c r="D7" s="18" t="s">
        <v>213</v>
      </c>
      <c r="E7" s="25" t="s">
        <v>214</v>
      </c>
      <c r="F7" s="29">
        <v>1</v>
      </c>
      <c r="G7" s="29" t="s">
        <v>215</v>
      </c>
      <c r="H7" s="29" t="s">
        <v>216</v>
      </c>
      <c r="I7" s="25" t="s">
        <v>217</v>
      </c>
      <c r="J7" s="75"/>
      <c r="K7" s="29">
        <v>1</v>
      </c>
      <c r="L7" s="25" t="s">
        <v>218</v>
      </c>
      <c r="M7" s="29">
        <v>1</v>
      </c>
      <c r="N7" s="25" t="s">
        <v>105</v>
      </c>
      <c r="O7" s="29">
        <v>0</v>
      </c>
      <c r="P7" s="25" t="s">
        <v>106</v>
      </c>
      <c r="Q7" s="29">
        <v>0</v>
      </c>
      <c r="R7" s="25" t="s">
        <v>106</v>
      </c>
      <c r="S7" s="29">
        <v>0</v>
      </c>
      <c r="T7" s="25" t="s">
        <v>106</v>
      </c>
      <c r="U7" s="29">
        <v>0</v>
      </c>
      <c r="V7" s="25" t="s">
        <v>106</v>
      </c>
    </row>
    <row r="8" spans="1:24" ht="30.75" customHeight="1">
      <c r="A8" s="83" t="s">
        <v>6</v>
      </c>
      <c r="B8" s="83"/>
      <c r="C8" s="83"/>
      <c r="D8" s="83"/>
      <c r="E8" s="83"/>
      <c r="F8" s="83"/>
      <c r="G8" s="83"/>
      <c r="H8" s="83"/>
      <c r="I8" s="83"/>
      <c r="K8" s="16"/>
      <c r="L8" s="16"/>
      <c r="M8" s="16"/>
      <c r="N8" s="16"/>
      <c r="O8" s="16"/>
      <c r="P8" s="16"/>
      <c r="Q8" s="16"/>
      <c r="R8" s="16"/>
      <c r="S8" s="16"/>
      <c r="T8" s="16"/>
      <c r="U8" s="16"/>
      <c r="V8" s="16"/>
    </row>
    <row r="9" spans="1:24" ht="30.75" customHeight="1">
      <c r="A9" s="12"/>
      <c r="B9" s="12" t="s">
        <v>113</v>
      </c>
      <c r="C9" s="20"/>
      <c r="D9" s="12" t="s">
        <v>114</v>
      </c>
      <c r="E9" s="12" t="s">
        <v>40</v>
      </c>
      <c r="F9" s="12"/>
      <c r="G9" s="12"/>
      <c r="H9" s="12" t="s">
        <v>115</v>
      </c>
      <c r="I9" s="12" t="s">
        <v>116</v>
      </c>
    </row>
    <row r="10" spans="1:24" ht="60.75" customHeight="1">
      <c r="A10" s="78" t="s">
        <v>219</v>
      </c>
      <c r="B10" s="80" t="s">
        <v>220</v>
      </c>
      <c r="C10" s="84"/>
      <c r="D10" s="18" t="s">
        <v>221</v>
      </c>
      <c r="E10" s="81" t="s">
        <v>222</v>
      </c>
      <c r="F10" s="81"/>
      <c r="G10" s="81"/>
      <c r="H10" s="1" t="s">
        <v>183</v>
      </c>
      <c r="I10" s="1" t="s">
        <v>223</v>
      </c>
    </row>
    <row r="11" spans="1:24" ht="30" customHeight="1">
      <c r="A11" s="78"/>
      <c r="B11" s="80"/>
      <c r="C11" s="84"/>
      <c r="D11" s="23" t="s">
        <v>224</v>
      </c>
      <c r="E11" s="81" t="s">
        <v>225</v>
      </c>
      <c r="F11" s="81"/>
      <c r="G11" s="81"/>
      <c r="H11" s="1" t="s">
        <v>121</v>
      </c>
      <c r="I11" s="1" t="s">
        <v>226</v>
      </c>
    </row>
    <row r="12" spans="1:24">
      <c r="A12" s="78"/>
      <c r="B12" s="80"/>
      <c r="C12" s="84"/>
      <c r="D12" s="23" t="s">
        <v>227</v>
      </c>
      <c r="E12" s="81"/>
      <c r="F12" s="81"/>
      <c r="G12" s="81"/>
      <c r="H12" s="1"/>
      <c r="I12" s="1"/>
    </row>
  </sheetData>
  <mergeCells count="30">
    <mergeCell ref="A8:I8"/>
    <mergeCell ref="A4:A6"/>
    <mergeCell ref="A1:C1"/>
    <mergeCell ref="K1:V1"/>
    <mergeCell ref="B2:B3"/>
    <mergeCell ref="C2:C3"/>
    <mergeCell ref="D2:D3"/>
    <mergeCell ref="E2:E3"/>
    <mergeCell ref="F2:F3"/>
    <mergeCell ref="G2:G3"/>
    <mergeCell ref="H2:H3"/>
    <mergeCell ref="S2:T2"/>
    <mergeCell ref="U2:V2"/>
    <mergeCell ref="I2:I3"/>
    <mergeCell ref="W2:X2"/>
    <mergeCell ref="D1:J1"/>
    <mergeCell ref="J2:J3"/>
    <mergeCell ref="M2:N2"/>
    <mergeCell ref="A10:A12"/>
    <mergeCell ref="B10:B12"/>
    <mergeCell ref="C10:C12"/>
    <mergeCell ref="E10:G10"/>
    <mergeCell ref="E11:G11"/>
    <mergeCell ref="E12:G12"/>
    <mergeCell ref="J4:J7"/>
    <mergeCell ref="B4:B6"/>
    <mergeCell ref="C4:C6"/>
    <mergeCell ref="K2:L2"/>
    <mergeCell ref="O2:P2"/>
    <mergeCell ref="Q2:R2"/>
  </mergeCells>
  <conditionalFormatting sqref="H10:H12">
    <cfRule type="containsText" dxfId="12" priority="1" operator="containsText" text="Not Started">
      <formula>NOT(ISERROR(SEARCH("Not Started",H10)))</formula>
    </cfRule>
    <cfRule type="containsText" dxfId="11" priority="2" operator="containsText" text="In Progress">
      <formula>NOT(ISERROR(SEARCH("In Progress",H10)))</formula>
    </cfRule>
    <cfRule type="containsText" dxfId="10" priority="3" operator="containsText" text="Complete">
      <formula>NOT(ISERROR(SEARCH("Complete",H10)))</formula>
    </cfRule>
  </conditionalFormatting>
  <dataValidations count="1">
    <dataValidation type="list" allowBlank="1" showInputMessage="1" showErrorMessage="1" sqref="H10:H12"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topLeftCell="B1" zoomScale="85" zoomScaleNormal="85" workbookViewId="0">
      <pane xSplit="7" ySplit="3" topLeftCell="S4" activePane="bottomRight" state="frozen"/>
      <selection pane="bottomRight" activeCell="E24" sqref="E24"/>
      <selection pane="bottomLeft" activeCell="B4" sqref="B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19" style="15" hidden="1"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row>
    <row r="2" spans="1:24" ht="15" customHeight="1">
      <c r="A2" s="19" t="s">
        <v>81</v>
      </c>
      <c r="B2" s="78" t="s">
        <v>82</v>
      </c>
      <c r="C2" s="78" t="s">
        <v>40</v>
      </c>
      <c r="D2" s="78" t="s">
        <v>83</v>
      </c>
      <c r="E2" s="80" t="s">
        <v>42</v>
      </c>
      <c r="F2" s="80" t="s">
        <v>84</v>
      </c>
      <c r="G2" s="80" t="s">
        <v>85</v>
      </c>
      <c r="H2" s="80" t="s">
        <v>86</v>
      </c>
      <c r="I2" s="80"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COUNTIF(D4:D7,"&lt;&gt;")</f>
        <v>2</v>
      </c>
      <c r="B3" s="78"/>
      <c r="C3" s="78"/>
      <c r="D3" s="78"/>
      <c r="E3" s="80"/>
      <c r="F3" s="80"/>
      <c r="G3" s="80"/>
      <c r="H3" s="80"/>
      <c r="I3" s="80"/>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75" customHeight="1">
      <c r="A4" s="78" t="s">
        <v>228</v>
      </c>
      <c r="B4" s="80" t="s">
        <v>229</v>
      </c>
      <c r="C4" s="84" t="s">
        <v>230</v>
      </c>
      <c r="D4" s="23" t="s">
        <v>231</v>
      </c>
      <c r="E4" s="27" t="s">
        <v>232</v>
      </c>
      <c r="F4" s="68"/>
      <c r="G4" s="2" t="s">
        <v>233</v>
      </c>
      <c r="H4" s="30" t="s">
        <v>234</v>
      </c>
      <c r="I4" s="28" t="s">
        <v>235</v>
      </c>
      <c r="J4" s="87" t="s">
        <v>236</v>
      </c>
      <c r="K4" s="29"/>
      <c r="L4" s="25"/>
      <c r="M4" s="29"/>
      <c r="N4" s="25"/>
      <c r="O4" s="29"/>
      <c r="P4" s="25"/>
      <c r="Q4" s="2">
        <v>10</v>
      </c>
      <c r="R4" s="27" t="s">
        <v>237</v>
      </c>
      <c r="S4" s="2"/>
      <c r="T4" s="27"/>
      <c r="U4" s="29"/>
      <c r="V4" s="25"/>
    </row>
    <row r="5" spans="1:24" ht="28.9">
      <c r="A5" s="78"/>
      <c r="B5" s="80"/>
      <c r="C5" s="84"/>
      <c r="D5" s="18" t="s">
        <v>238</v>
      </c>
      <c r="E5" s="27" t="s">
        <v>239</v>
      </c>
      <c r="F5" s="68"/>
      <c r="G5" s="2" t="s">
        <v>134</v>
      </c>
      <c r="H5" s="30" t="s">
        <v>135</v>
      </c>
      <c r="I5" s="28" t="s">
        <v>240</v>
      </c>
      <c r="J5" s="87"/>
      <c r="K5" s="29"/>
      <c r="L5" s="25"/>
      <c r="M5" s="29"/>
      <c r="N5" s="25"/>
      <c r="O5" s="29"/>
      <c r="P5" s="25"/>
      <c r="Q5" s="2">
        <f>346+637+396</f>
        <v>1379</v>
      </c>
      <c r="R5" s="27" t="s">
        <v>241</v>
      </c>
      <c r="S5" s="2"/>
      <c r="T5" s="27"/>
      <c r="U5" s="29"/>
      <c r="V5" s="25"/>
    </row>
    <row r="6" spans="1:24">
      <c r="A6" s="78"/>
      <c r="B6" s="80"/>
      <c r="C6" s="84"/>
      <c r="D6" s="18"/>
      <c r="E6" s="25"/>
      <c r="F6" s="7"/>
      <c r="G6" s="29"/>
      <c r="H6" s="7"/>
      <c r="I6" s="26"/>
      <c r="J6" s="87"/>
      <c r="K6" s="29"/>
      <c r="L6" s="25"/>
      <c r="M6" s="29"/>
      <c r="N6" s="25"/>
      <c r="O6" s="29"/>
      <c r="P6" s="25"/>
      <c r="Q6" s="29"/>
      <c r="R6" s="25"/>
      <c r="S6" s="29"/>
      <c r="T6" s="25"/>
      <c r="U6" s="29"/>
      <c r="V6" s="25"/>
    </row>
    <row r="7" spans="1:24" ht="30.75" customHeight="1">
      <c r="A7" s="83" t="s">
        <v>6</v>
      </c>
      <c r="B7" s="83"/>
      <c r="C7" s="83"/>
      <c r="D7" s="83"/>
      <c r="E7" s="83"/>
      <c r="F7" s="83"/>
      <c r="G7" s="83"/>
      <c r="H7" s="83"/>
      <c r="I7" s="83"/>
      <c r="J7" s="69"/>
      <c r="K7" s="16"/>
      <c r="L7" s="16"/>
      <c r="M7" s="16"/>
      <c r="N7" s="16"/>
      <c r="O7" s="16"/>
      <c r="P7" s="16"/>
      <c r="Q7" s="16"/>
      <c r="R7" s="16"/>
      <c r="S7" s="16"/>
      <c r="T7" s="16"/>
      <c r="U7" s="16"/>
      <c r="V7" s="16"/>
    </row>
    <row r="8" spans="1:24" ht="30.75" customHeight="1">
      <c r="A8" s="12"/>
      <c r="B8" s="12" t="s">
        <v>113</v>
      </c>
      <c r="C8" s="20"/>
      <c r="D8" s="12" t="s">
        <v>114</v>
      </c>
      <c r="E8" s="12" t="s">
        <v>40</v>
      </c>
      <c r="F8" s="12"/>
      <c r="G8" s="12"/>
      <c r="H8" s="12" t="s">
        <v>115</v>
      </c>
      <c r="I8" s="12" t="s">
        <v>116</v>
      </c>
    </row>
    <row r="9" spans="1:24" ht="14.65" customHeight="1">
      <c r="A9" s="78" t="s">
        <v>242</v>
      </c>
      <c r="B9" s="80" t="s">
        <v>243</v>
      </c>
      <c r="C9" s="80"/>
      <c r="D9" s="18" t="s">
        <v>244</v>
      </c>
      <c r="E9" s="81" t="s">
        <v>245</v>
      </c>
      <c r="F9" s="81"/>
      <c r="G9" s="81"/>
      <c r="H9" s="1"/>
      <c r="I9" s="1"/>
    </row>
    <row r="10" spans="1:24" ht="27" customHeight="1">
      <c r="A10" s="78"/>
      <c r="B10" s="80"/>
      <c r="C10" s="80"/>
      <c r="D10" s="23" t="s">
        <v>246</v>
      </c>
      <c r="E10" s="81" t="s">
        <v>247</v>
      </c>
      <c r="F10" s="81"/>
      <c r="G10" s="81"/>
      <c r="H10" s="1" t="s">
        <v>183</v>
      </c>
      <c r="I10" s="1" t="s">
        <v>248</v>
      </c>
    </row>
    <row r="11" spans="1:24">
      <c r="A11" s="78"/>
      <c r="B11" s="80"/>
      <c r="C11" s="80"/>
      <c r="D11" s="23" t="s">
        <v>249</v>
      </c>
      <c r="E11" s="81" t="s">
        <v>250</v>
      </c>
      <c r="F11" s="81"/>
      <c r="G11" s="81"/>
      <c r="H11" s="1" t="s">
        <v>183</v>
      </c>
      <c r="I11" s="1"/>
    </row>
    <row r="12" spans="1:24">
      <c r="A12" s="78"/>
      <c r="B12" s="80"/>
      <c r="C12" s="80"/>
      <c r="D12" s="23" t="s">
        <v>251</v>
      </c>
      <c r="E12" s="81"/>
      <c r="F12" s="81"/>
      <c r="G12" s="81"/>
      <c r="H12" s="1"/>
      <c r="I12" s="1"/>
    </row>
    <row r="13" spans="1:24">
      <c r="A13" s="78"/>
      <c r="B13" s="80"/>
      <c r="C13" s="80"/>
      <c r="D13" s="23" t="s">
        <v>252</v>
      </c>
      <c r="E13" s="81"/>
      <c r="F13" s="81"/>
      <c r="G13" s="81"/>
      <c r="H13" s="1"/>
      <c r="I13"/>
    </row>
    <row r="14" spans="1:24">
      <c r="A14" s="78"/>
      <c r="B14" s="80"/>
      <c r="C14" s="80"/>
      <c r="D14" s="23" t="s">
        <v>253</v>
      </c>
      <c r="E14" s="81"/>
      <c r="F14" s="81"/>
      <c r="G14" s="81"/>
      <c r="H14" s="1"/>
      <c r="I14"/>
    </row>
    <row r="15" spans="1:24" ht="30" customHeight="1">
      <c r="A15" s="78"/>
      <c r="B15" s="80"/>
      <c r="C15" s="80"/>
      <c r="D15" s="23" t="s">
        <v>254</v>
      </c>
      <c r="E15" s="81"/>
      <c r="F15" s="81"/>
      <c r="G15" s="81"/>
      <c r="H15" s="1"/>
      <c r="I15"/>
    </row>
    <row r="16" spans="1:24">
      <c r="A16" s="78"/>
      <c r="B16" s="80"/>
      <c r="C16" s="80"/>
      <c r="D16" s="23" t="s">
        <v>255</v>
      </c>
      <c r="E16" s="81"/>
      <c r="F16" s="81"/>
      <c r="G16" s="81"/>
      <c r="H16" s="1"/>
      <c r="I16"/>
    </row>
    <row r="17" spans="2:5" ht="116.1" customHeight="1">
      <c r="B17" s="9"/>
      <c r="C17" s="9"/>
      <c r="D17" s="23"/>
      <c r="E17" s="59"/>
    </row>
    <row r="18" spans="2:5">
      <c r="B18" s="9"/>
      <c r="C18" s="9"/>
      <c r="D18" s="23"/>
      <c r="E18" s="59"/>
    </row>
    <row r="19" spans="2:5">
      <c r="B19" s="9"/>
      <c r="C19" s="9"/>
      <c r="D19" s="23"/>
      <c r="E19" s="59"/>
    </row>
  </sheetData>
  <mergeCells count="35">
    <mergeCell ref="H2:H3"/>
    <mergeCell ref="I2:I3"/>
    <mergeCell ref="J2:J3"/>
    <mergeCell ref="M2:N2"/>
    <mergeCell ref="K2:L2"/>
    <mergeCell ref="J4:J6"/>
    <mergeCell ref="D1:J1"/>
    <mergeCell ref="C9:C16"/>
    <mergeCell ref="W2:X2"/>
    <mergeCell ref="O2:P2"/>
    <mergeCell ref="U2:V2"/>
    <mergeCell ref="S2:T2"/>
    <mergeCell ref="Q2:R2"/>
    <mergeCell ref="A1:C1"/>
    <mergeCell ref="K1:V1"/>
    <mergeCell ref="B2:B3"/>
    <mergeCell ref="C2:C3"/>
    <mergeCell ref="D2:D3"/>
    <mergeCell ref="E2:E3"/>
    <mergeCell ref="F2:F3"/>
    <mergeCell ref="G2:G3"/>
    <mergeCell ref="A9:A16"/>
    <mergeCell ref="C4:C6"/>
    <mergeCell ref="B4:B6"/>
    <mergeCell ref="A4:A6"/>
    <mergeCell ref="A7:I7"/>
    <mergeCell ref="E9:G9"/>
    <mergeCell ref="E10:G10"/>
    <mergeCell ref="E12:G12"/>
    <mergeCell ref="E13:G13"/>
    <mergeCell ref="E14:G14"/>
    <mergeCell ref="E15:G15"/>
    <mergeCell ref="E16:G16"/>
    <mergeCell ref="E11:G11"/>
    <mergeCell ref="B9:B16"/>
  </mergeCells>
  <conditionalFormatting sqref="H9:H16">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2"/>
  <sheetViews>
    <sheetView zoomScale="70" zoomScaleNormal="70" workbookViewId="0">
      <pane xSplit="8" ySplit="3" topLeftCell="P4" activePane="bottomRight" state="frozen"/>
      <selection pane="bottomRight" activeCell="T7" sqref="T7"/>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19" style="15" hidden="1" customWidth="1"/>
    <col min="25" max="16384" width="8.7109375" style="15"/>
  </cols>
  <sheetData>
    <row r="1" spans="1:24" ht="30" customHeight="1">
      <c r="A1" s="76" t="s">
        <v>79</v>
      </c>
      <c r="B1" s="76"/>
      <c r="C1" s="76"/>
      <c r="D1" s="77" t="s">
        <v>38</v>
      </c>
      <c r="E1" s="77"/>
      <c r="F1" s="77"/>
      <c r="G1" s="77"/>
      <c r="H1" s="77"/>
      <c r="I1" s="77"/>
      <c r="J1" s="77"/>
      <c r="K1" s="82" t="s">
        <v>80</v>
      </c>
      <c r="L1" s="82"/>
      <c r="M1" s="82"/>
      <c r="N1" s="82"/>
      <c r="O1" s="82"/>
      <c r="P1" s="82"/>
      <c r="Q1" s="82"/>
      <c r="R1" s="82"/>
      <c r="S1" s="82"/>
      <c r="T1" s="82"/>
      <c r="U1" s="82"/>
      <c r="V1" s="82"/>
    </row>
    <row r="2" spans="1:24" ht="15" customHeight="1">
      <c r="A2" s="19" t="s">
        <v>81</v>
      </c>
      <c r="B2" s="78" t="s">
        <v>82</v>
      </c>
      <c r="C2" s="78" t="s">
        <v>40</v>
      </c>
      <c r="D2" s="78" t="s">
        <v>83</v>
      </c>
      <c r="E2" s="80" t="s">
        <v>42</v>
      </c>
      <c r="F2" s="80" t="s">
        <v>84</v>
      </c>
      <c r="G2" s="80" t="s">
        <v>85</v>
      </c>
      <c r="H2" s="80" t="s">
        <v>86</v>
      </c>
      <c r="I2" s="80" t="s">
        <v>46</v>
      </c>
      <c r="J2" s="80" t="s">
        <v>87</v>
      </c>
      <c r="K2" s="78" t="s">
        <v>88</v>
      </c>
      <c r="L2" s="78"/>
      <c r="M2" s="80" t="s">
        <v>89</v>
      </c>
      <c r="N2" s="80"/>
      <c r="O2" s="78" t="s">
        <v>90</v>
      </c>
      <c r="P2" s="78"/>
      <c r="Q2" s="80" t="s">
        <v>91</v>
      </c>
      <c r="R2" s="80"/>
      <c r="S2" s="78" t="s">
        <v>92</v>
      </c>
      <c r="T2" s="78"/>
      <c r="U2" s="80" t="s">
        <v>93</v>
      </c>
      <c r="V2" s="80"/>
      <c r="W2" s="78" t="s">
        <v>94</v>
      </c>
      <c r="X2" s="78"/>
    </row>
    <row r="3" spans="1:24">
      <c r="A3" s="19">
        <f>COUNTIF(D4:D8,"&lt;&gt;")</f>
        <v>4</v>
      </c>
      <c r="B3" s="78"/>
      <c r="C3" s="78"/>
      <c r="D3" s="78"/>
      <c r="E3" s="80"/>
      <c r="F3" s="80"/>
      <c r="G3" s="80"/>
      <c r="H3" s="80"/>
      <c r="I3" s="80"/>
      <c r="J3" s="80"/>
      <c r="K3" s="12" t="s">
        <v>95</v>
      </c>
      <c r="L3" s="12" t="s">
        <v>40</v>
      </c>
      <c r="M3" s="9" t="s">
        <v>95</v>
      </c>
      <c r="N3" s="9" t="s">
        <v>40</v>
      </c>
      <c r="O3" s="12" t="s">
        <v>95</v>
      </c>
      <c r="P3" s="12" t="s">
        <v>40</v>
      </c>
      <c r="Q3" s="9" t="s">
        <v>95</v>
      </c>
      <c r="R3" s="9" t="s">
        <v>40</v>
      </c>
      <c r="S3" s="12" t="s">
        <v>95</v>
      </c>
      <c r="T3" s="12" t="s">
        <v>40</v>
      </c>
      <c r="U3" s="9" t="s">
        <v>95</v>
      </c>
      <c r="V3" s="9" t="s">
        <v>40</v>
      </c>
      <c r="W3" s="12" t="s">
        <v>95</v>
      </c>
      <c r="X3" s="12" t="s">
        <v>40</v>
      </c>
    </row>
    <row r="4" spans="1:24" s="16" customFormat="1" ht="105" customHeight="1">
      <c r="A4" s="78" t="s">
        <v>256</v>
      </c>
      <c r="B4" s="80" t="s">
        <v>257</v>
      </c>
      <c r="C4" s="80" t="s">
        <v>258</v>
      </c>
      <c r="D4" s="23" t="s">
        <v>259</v>
      </c>
      <c r="E4" s="25" t="s">
        <v>260</v>
      </c>
      <c r="F4" s="64"/>
      <c r="G4" s="29" t="s">
        <v>261</v>
      </c>
      <c r="H4" s="29" t="s">
        <v>210</v>
      </c>
      <c r="I4" s="25" t="s">
        <v>262</v>
      </c>
      <c r="J4" s="88"/>
      <c r="K4" s="29"/>
      <c r="L4" s="25"/>
      <c r="M4" s="29"/>
      <c r="N4" s="25"/>
      <c r="O4" s="29"/>
      <c r="P4" s="25"/>
      <c r="Q4" s="29">
        <v>4</v>
      </c>
      <c r="R4" s="25" t="s">
        <v>263</v>
      </c>
      <c r="S4" s="29">
        <v>1</v>
      </c>
      <c r="T4" s="25" t="s">
        <v>264</v>
      </c>
      <c r="U4" s="29"/>
      <c r="V4" s="25"/>
    </row>
    <row r="5" spans="1:24" ht="28.9">
      <c r="A5" s="78"/>
      <c r="B5" s="80"/>
      <c r="C5" s="80"/>
      <c r="D5" s="18" t="s">
        <v>265</v>
      </c>
      <c r="E5" s="25" t="s">
        <v>266</v>
      </c>
      <c r="F5" s="29">
        <v>1</v>
      </c>
      <c r="G5" s="29" t="s">
        <v>267</v>
      </c>
      <c r="H5" s="29" t="s">
        <v>234</v>
      </c>
      <c r="I5" s="25" t="s">
        <v>268</v>
      </c>
      <c r="J5" s="88"/>
      <c r="K5" s="29"/>
      <c r="L5" s="25"/>
      <c r="M5" s="29"/>
      <c r="N5" s="25"/>
      <c r="O5" s="29"/>
      <c r="P5" s="25"/>
      <c r="Q5" s="29">
        <v>1</v>
      </c>
      <c r="R5" s="25" t="s">
        <v>269</v>
      </c>
      <c r="S5" s="29">
        <v>0</v>
      </c>
      <c r="T5" s="25" t="s">
        <v>106</v>
      </c>
      <c r="U5" s="29">
        <v>0</v>
      </c>
      <c r="V5" s="25" t="s">
        <v>106</v>
      </c>
    </row>
    <row r="6" spans="1:24" ht="42.6" customHeight="1">
      <c r="A6" s="78"/>
      <c r="B6" s="80"/>
      <c r="C6" s="80"/>
      <c r="D6" s="18" t="s">
        <v>270</v>
      </c>
      <c r="E6" s="25" t="s">
        <v>271</v>
      </c>
      <c r="F6" s="29">
        <v>1</v>
      </c>
      <c r="G6" s="29" t="s">
        <v>272</v>
      </c>
      <c r="H6" s="29" t="s">
        <v>210</v>
      </c>
      <c r="I6" s="25" t="s">
        <v>273</v>
      </c>
      <c r="J6" s="88"/>
      <c r="K6" s="29">
        <v>0</v>
      </c>
      <c r="L6" s="25" t="s">
        <v>274</v>
      </c>
      <c r="M6" s="29">
        <v>0</v>
      </c>
      <c r="N6" s="25" t="s">
        <v>274</v>
      </c>
      <c r="O6" s="29">
        <v>0</v>
      </c>
      <c r="P6" s="25" t="s">
        <v>274</v>
      </c>
      <c r="Q6" s="29">
        <v>0</v>
      </c>
      <c r="R6" s="25" t="s">
        <v>274</v>
      </c>
      <c r="S6" s="29">
        <v>1</v>
      </c>
      <c r="T6" s="25" t="s">
        <v>275</v>
      </c>
      <c r="U6" s="29"/>
      <c r="V6" s="25"/>
    </row>
    <row r="7" spans="1:24" ht="42.6" customHeight="1">
      <c r="A7" s="12"/>
      <c r="B7" s="9"/>
      <c r="C7" s="80"/>
      <c r="D7" s="18" t="s">
        <v>276</v>
      </c>
      <c r="E7" s="25" t="s">
        <v>277</v>
      </c>
      <c r="F7" s="64"/>
      <c r="G7" s="29" t="s">
        <v>278</v>
      </c>
      <c r="H7" s="29" t="s">
        <v>135</v>
      </c>
      <c r="I7" s="25" t="s">
        <v>279</v>
      </c>
      <c r="J7" s="89"/>
      <c r="K7" s="29">
        <v>0</v>
      </c>
      <c r="L7" s="25" t="s">
        <v>280</v>
      </c>
      <c r="M7" s="29">
        <v>0</v>
      </c>
      <c r="N7" s="25" t="s">
        <v>280</v>
      </c>
      <c r="O7" s="29">
        <v>0</v>
      </c>
      <c r="P7" s="25" t="s">
        <v>280</v>
      </c>
      <c r="Q7" s="29">
        <v>0</v>
      </c>
      <c r="R7" s="25" t="s">
        <v>280</v>
      </c>
      <c r="S7" s="29"/>
      <c r="T7" s="25" t="s">
        <v>281</v>
      </c>
      <c r="U7" s="29"/>
      <c r="V7" s="25"/>
    </row>
    <row r="8" spans="1:24" ht="30.75" customHeight="1">
      <c r="A8" s="83" t="s">
        <v>6</v>
      </c>
      <c r="B8" s="83"/>
      <c r="C8" s="83"/>
      <c r="D8" s="83"/>
      <c r="E8" s="83"/>
      <c r="F8" s="83"/>
      <c r="G8" s="83"/>
      <c r="H8" s="83"/>
      <c r="I8" s="83"/>
      <c r="K8" s="16"/>
      <c r="L8" s="16"/>
      <c r="M8" s="16"/>
      <c r="N8" s="16"/>
      <c r="O8" s="16"/>
      <c r="P8" s="16"/>
      <c r="Q8" s="16"/>
      <c r="R8" s="16"/>
      <c r="S8" s="16"/>
      <c r="T8" s="16"/>
      <c r="U8" s="16"/>
      <c r="V8" s="16"/>
    </row>
    <row r="9" spans="1:24" ht="30.75" customHeight="1">
      <c r="A9" s="12"/>
      <c r="B9" s="12" t="s">
        <v>113</v>
      </c>
      <c r="C9" s="20"/>
      <c r="D9" s="12" t="s">
        <v>114</v>
      </c>
      <c r="E9" s="12" t="s">
        <v>40</v>
      </c>
      <c r="F9" s="12"/>
      <c r="G9" s="12"/>
      <c r="H9" s="12" t="s">
        <v>115</v>
      </c>
      <c r="I9" s="12" t="s">
        <v>116</v>
      </c>
    </row>
    <row r="10" spans="1:24" ht="51" customHeight="1">
      <c r="A10" s="78" t="s">
        <v>282</v>
      </c>
      <c r="B10" s="80" t="s">
        <v>283</v>
      </c>
      <c r="C10" s="84"/>
      <c r="D10" s="18" t="s">
        <v>284</v>
      </c>
      <c r="E10" s="81" t="s">
        <v>285</v>
      </c>
      <c r="F10" s="81"/>
      <c r="G10" s="81"/>
      <c r="H10" s="1" t="s">
        <v>121</v>
      </c>
      <c r="I10" s="1" t="s">
        <v>286</v>
      </c>
    </row>
    <row r="11" spans="1:24" ht="45" customHeight="1">
      <c r="A11" s="78"/>
      <c r="B11" s="80"/>
      <c r="C11" s="84"/>
      <c r="D11" s="23" t="s">
        <v>287</v>
      </c>
      <c r="E11" s="81" t="s">
        <v>288</v>
      </c>
      <c r="F11" s="81"/>
      <c r="G11" s="81"/>
      <c r="H11" s="1" t="s">
        <v>121</v>
      </c>
      <c r="I11" s="1" t="s">
        <v>289</v>
      </c>
    </row>
    <row r="12" spans="1:24" ht="35.1" customHeight="1">
      <c r="A12" s="78"/>
      <c r="B12" s="80"/>
      <c r="C12" s="84"/>
      <c r="D12" s="23" t="s">
        <v>290</v>
      </c>
      <c r="E12" s="81" t="s">
        <v>291</v>
      </c>
      <c r="F12" s="81"/>
      <c r="G12" s="81"/>
      <c r="H12" s="1" t="s">
        <v>121</v>
      </c>
      <c r="I12" s="1" t="s">
        <v>292</v>
      </c>
    </row>
  </sheetData>
  <mergeCells count="30">
    <mergeCell ref="K1:V1"/>
    <mergeCell ref="B2:B3"/>
    <mergeCell ref="C2:C3"/>
    <mergeCell ref="D2:D3"/>
    <mergeCell ref="E2:E3"/>
    <mergeCell ref="F2:F3"/>
    <mergeCell ref="G2:G3"/>
    <mergeCell ref="S2:T2"/>
    <mergeCell ref="U2:V2"/>
    <mergeCell ref="H2:H3"/>
    <mergeCell ref="I2:I3"/>
    <mergeCell ref="J2:J3"/>
    <mergeCell ref="M2:N2"/>
    <mergeCell ref="O2:P2"/>
    <mergeCell ref="W2:X2"/>
    <mergeCell ref="C4:C7"/>
    <mergeCell ref="J4:J7"/>
    <mergeCell ref="D1:J1"/>
    <mergeCell ref="E12:G12"/>
    <mergeCell ref="Q2:R2"/>
    <mergeCell ref="A8:I8"/>
    <mergeCell ref="K2:L2"/>
    <mergeCell ref="A4:A6"/>
    <mergeCell ref="B4:B6"/>
    <mergeCell ref="A10:A12"/>
    <mergeCell ref="B10:B12"/>
    <mergeCell ref="C10:C12"/>
    <mergeCell ref="E10:G10"/>
    <mergeCell ref="E11:G11"/>
    <mergeCell ref="A1:C1"/>
  </mergeCells>
  <conditionalFormatting sqref="H10:H12">
    <cfRule type="containsText" dxfId="6" priority="1" operator="containsText" text="Not Started">
      <formula>NOT(ISERROR(SEARCH("Not Started",H10)))</formula>
    </cfRule>
    <cfRule type="containsText" dxfId="5" priority="2" operator="containsText" text="In Progress">
      <formula>NOT(ISERROR(SEARCH("In Progress",H10)))</formula>
    </cfRule>
    <cfRule type="containsText" dxfId="4" priority="3" operator="containsText" text="Complete">
      <formula>NOT(ISERROR(SEARCH("Complete",H10)))</formula>
    </cfRule>
  </conditionalFormatting>
  <dataValidations count="1">
    <dataValidation type="list" allowBlank="1" showInputMessage="1" showErrorMessage="1" sqref="H10:H12"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DB2735-35C9-4561-9EBB-F92553C96CFB}"/>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Fiona Llewellyn</cp:lastModifiedBy>
  <cp:revision/>
  <dcterms:created xsi:type="dcterms:W3CDTF">2021-04-13T20:59:38Z</dcterms:created>
  <dcterms:modified xsi:type="dcterms:W3CDTF">2023-12-07T14:55:36Z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