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MST\sales\Mahmoud\SOPC\"/>
    </mc:Choice>
  </mc:AlternateContent>
  <xr:revisionPtr revIDLastSave="0" documentId="8_{DEDF27C2-C111-40BA-A1C3-5C0EE90F9A2B}" xr6:coauthVersionLast="47" xr6:coauthVersionMax="47" xr10:uidLastSave="{00000000-0000-0000-0000-000000000000}"/>
  <bookViews>
    <workbookView xWindow="-98" yWindow="-98" windowWidth="28996" windowHeight="17475" firstSheet="5" activeTab="5" xr2:uid="{00000000-000D-0000-FFFF-FFFF00000000}"/>
  </bookViews>
  <sheets>
    <sheet name="HPE Cost and calculation" sheetId="9" r:id="rId1"/>
    <sheet name="Veeam &amp; VMware Cost and calcula" sheetId="10" r:id="rId2"/>
    <sheet name="Cost Passive and calculation" sheetId="13" r:id="rId3"/>
    <sheet name="Cost Civil &amp;calcuation" sheetId="19" r:id="rId4"/>
    <sheet name="Cost sheet &amp;calculation Aruba" sheetId="14" r:id="rId5"/>
    <sheet name="Cost (Rack,win,dell&amp;calculation" sheetId="15" r:id="rId6"/>
    <sheet name="Training HPE" sheetId="16" r:id="rId7"/>
    <sheet name="BOM" sheetId="12" r:id="rId8"/>
    <sheet name="12 CIVIl " sheetId="20" r:id="rId9"/>
    <sheet name="BOM Training" sheetId="17" r:id="rId10"/>
    <sheet name="Total price " sheetId="1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9" l="1"/>
  <c r="K7" i="19" s="1"/>
  <c r="L7" i="19" s="1"/>
  <c r="M7" i="19" s="1"/>
  <c r="O7" i="19" s="1"/>
  <c r="N7" i="19" s="1"/>
  <c r="J8" i="19"/>
  <c r="K8" i="19" s="1"/>
  <c r="L8" i="19" s="1"/>
  <c r="M8" i="19" s="1"/>
  <c r="O8" i="19" s="1"/>
  <c r="N8" i="19" s="1"/>
  <c r="J9" i="19"/>
  <c r="K9" i="19" s="1"/>
  <c r="L9" i="19" s="1"/>
  <c r="M9" i="19" s="1"/>
  <c r="O9" i="19" s="1"/>
  <c r="N9" i="19" s="1"/>
  <c r="J6" i="19"/>
  <c r="K6" i="19" s="1"/>
  <c r="L6" i="19" s="1"/>
  <c r="M6" i="19" s="1"/>
  <c r="O6" i="19" s="1"/>
  <c r="N6" i="19" s="1"/>
  <c r="I12" i="20"/>
  <c r="I11" i="20"/>
  <c r="I10" i="20"/>
  <c r="I9" i="20"/>
  <c r="I8" i="20"/>
  <c r="I7" i="20"/>
  <c r="I6" i="20"/>
  <c r="I5" i="20"/>
  <c r="I4" i="20"/>
  <c r="I14" i="19"/>
  <c r="J14" i="19" s="1"/>
  <c r="K14" i="19" s="1"/>
  <c r="L14" i="19" s="1"/>
  <c r="M14" i="19" s="1"/>
  <c r="O14" i="19" s="1"/>
  <c r="N14" i="19" s="1"/>
  <c r="I13" i="19"/>
  <c r="J13" i="19" s="1"/>
  <c r="K13" i="19" s="1"/>
  <c r="L13" i="19" s="1"/>
  <c r="M13" i="19" s="1"/>
  <c r="O13" i="19" s="1"/>
  <c r="N13" i="19" s="1"/>
  <c r="I12" i="19"/>
  <c r="J12" i="19" s="1"/>
  <c r="K12" i="19" s="1"/>
  <c r="L12" i="19" s="1"/>
  <c r="M12" i="19" s="1"/>
  <c r="O12" i="19" s="1"/>
  <c r="N12" i="19" s="1"/>
  <c r="I11" i="19"/>
  <c r="J11" i="19" s="1"/>
  <c r="K11" i="19" s="1"/>
  <c r="L11" i="19" s="1"/>
  <c r="M11" i="19" s="1"/>
  <c r="O11" i="19" s="1"/>
  <c r="N11" i="19" s="1"/>
  <c r="I10" i="19"/>
  <c r="J10" i="19" s="1"/>
  <c r="K10" i="19" s="1"/>
  <c r="L10" i="19" s="1"/>
  <c r="M10" i="19" s="1"/>
  <c r="O10" i="19" s="1"/>
  <c r="N10" i="19" s="1"/>
  <c r="I9" i="19"/>
  <c r="I8" i="19"/>
  <c r="I7" i="19"/>
  <c r="I6" i="19"/>
  <c r="I13" i="20" l="1"/>
  <c r="F16" i="18" s="1"/>
  <c r="I16" i="19"/>
  <c r="I19" i="19" s="1"/>
  <c r="O16" i="19"/>
  <c r="I20" i="19"/>
  <c r="I21" i="19"/>
  <c r="F14" i="18"/>
  <c r="F11" i="18"/>
  <c r="F6" i="18"/>
  <c r="F5" i="18"/>
  <c r="L6" i="16"/>
  <c r="M6" i="16" s="1"/>
  <c r="L5" i="16"/>
  <c r="M5" i="16" s="1"/>
  <c r="K6" i="16"/>
  <c r="K5" i="16"/>
  <c r="J9" i="16"/>
  <c r="K9" i="16" s="1"/>
  <c r="L9" i="16" s="1"/>
  <c r="M9" i="16" s="1"/>
  <c r="J8" i="16"/>
  <c r="K8" i="16" s="1"/>
  <c r="L8" i="16" s="1"/>
  <c r="M8" i="16" s="1"/>
  <c r="J7" i="16"/>
  <c r="K7" i="16" s="1"/>
  <c r="L7" i="16" s="1"/>
  <c r="M7" i="16" s="1"/>
  <c r="J6" i="16"/>
  <c r="J5" i="16"/>
  <c r="H134" i="12"/>
  <c r="H136" i="12" s="1"/>
  <c r="H131" i="12"/>
  <c r="H130" i="12"/>
  <c r="H129" i="12"/>
  <c r="H132" i="12" s="1"/>
  <c r="H128" i="12"/>
  <c r="H127" i="12"/>
  <c r="H126" i="12"/>
  <c r="H122" i="12"/>
  <c r="H124" i="12" s="1"/>
  <c r="H119" i="12"/>
  <c r="H118" i="12"/>
  <c r="H117" i="12"/>
  <c r="H116" i="12"/>
  <c r="H115" i="12"/>
  <c r="H114" i="12"/>
  <c r="H113" i="12"/>
  <c r="H112" i="12"/>
  <c r="H111" i="12"/>
  <c r="H120" i="12" s="1"/>
  <c r="H108" i="12"/>
  <c r="H107" i="12"/>
  <c r="H106" i="12"/>
  <c r="H105" i="12"/>
  <c r="H104" i="12"/>
  <c r="H103" i="12"/>
  <c r="H102" i="12"/>
  <c r="H101" i="12"/>
  <c r="H100" i="12"/>
  <c r="H109" i="12" s="1"/>
  <c r="H29" i="12"/>
  <c r="H58" i="12"/>
  <c r="H67" i="12"/>
  <c r="F7" i="18" s="1"/>
  <c r="H76" i="12"/>
  <c r="F8" i="18" s="1"/>
  <c r="H84" i="12"/>
  <c r="F10" i="18" s="1"/>
  <c r="H91" i="12"/>
  <c r="F12" i="18" s="1"/>
  <c r="H96" i="12"/>
  <c r="H97" i="12" s="1"/>
  <c r="H93" i="12"/>
  <c r="H94" i="12" s="1"/>
  <c r="F13" i="18" s="1"/>
  <c r="H90" i="12"/>
  <c r="H87" i="12"/>
  <c r="H86" i="12"/>
  <c r="H88" i="12" s="1"/>
  <c r="H78" i="12"/>
  <c r="H79" i="12" s="1"/>
  <c r="F9" i="18" s="1"/>
  <c r="K8" i="15"/>
  <c r="L8" i="15" s="1"/>
  <c r="M8" i="15" s="1"/>
  <c r="J7" i="15"/>
  <c r="K7" i="15" s="1"/>
  <c r="L7" i="15" s="1"/>
  <c r="M7" i="15" s="1"/>
  <c r="J6" i="15"/>
  <c r="K6" i="15" s="1"/>
  <c r="L6" i="15" s="1"/>
  <c r="M6" i="15" s="1"/>
  <c r="M5" i="15"/>
  <c r="J5" i="15"/>
  <c r="K5" i="15" s="1"/>
  <c r="N6" i="14"/>
  <c r="P6" i="14" s="1"/>
  <c r="O6" i="14" s="1"/>
  <c r="M6" i="14"/>
  <c r="L6" i="14"/>
  <c r="K6" i="14"/>
  <c r="H11" i="14" l="1"/>
  <c r="J11" i="14" s="1"/>
  <c r="K11" i="14" s="1"/>
  <c r="L11" i="14" s="1"/>
  <c r="M11" i="14" s="1"/>
  <c r="N11" i="14" s="1"/>
  <c r="P11" i="14" s="1"/>
  <c r="O11" i="14" s="1"/>
  <c r="H10" i="14"/>
  <c r="J10" i="14" s="1"/>
  <c r="K10" i="14" s="1"/>
  <c r="L10" i="14" s="1"/>
  <c r="M10" i="14" s="1"/>
  <c r="N10" i="14" s="1"/>
  <c r="P10" i="14" s="1"/>
  <c r="O10" i="14" s="1"/>
  <c r="H9" i="14"/>
  <c r="J9" i="14" s="1"/>
  <c r="K9" i="14" s="1"/>
  <c r="L9" i="14" s="1"/>
  <c r="M9" i="14" s="1"/>
  <c r="N9" i="14" s="1"/>
  <c r="P9" i="14" s="1"/>
  <c r="O9" i="14" s="1"/>
  <c r="H8" i="14"/>
  <c r="J8" i="14" s="1"/>
  <c r="K8" i="14" s="1"/>
  <c r="L8" i="14" s="1"/>
  <c r="M8" i="14" s="1"/>
  <c r="N8" i="14" s="1"/>
  <c r="P8" i="14" s="1"/>
  <c r="O8" i="14" s="1"/>
  <c r="H7" i="14"/>
  <c r="J7" i="14" s="1"/>
  <c r="K7" i="14" s="1"/>
  <c r="L7" i="14" s="1"/>
  <c r="M7" i="14" s="1"/>
  <c r="N7" i="14" s="1"/>
  <c r="P7" i="14" s="1"/>
  <c r="H5" i="14"/>
  <c r="J5" i="14" s="1"/>
  <c r="J12" i="14" l="1"/>
  <c r="K5" i="14"/>
  <c r="L5" i="14" s="1"/>
  <c r="M5" i="14" s="1"/>
  <c r="N5" i="14" s="1"/>
  <c r="P5" i="14" s="1"/>
  <c r="O5" i="14" s="1"/>
  <c r="P12" i="14"/>
  <c r="O7" i="14"/>
  <c r="I43" i="13"/>
  <c r="J43" i="13" s="1"/>
  <c r="K43" i="13" s="1"/>
  <c r="L43" i="13" s="1"/>
  <c r="N43" i="13" s="1"/>
  <c r="J34" i="13"/>
  <c r="K34" i="13" s="1"/>
  <c r="L34" i="13" s="1"/>
  <c r="I35" i="13"/>
  <c r="J35" i="13" s="1"/>
  <c r="K35" i="13" s="1"/>
  <c r="L35" i="13" s="1"/>
  <c r="N35" i="13" s="1"/>
  <c r="M35" i="13" s="1"/>
  <c r="I34" i="13"/>
  <c r="I30" i="13"/>
  <c r="J30" i="13" s="1"/>
  <c r="K30" i="13" s="1"/>
  <c r="L30" i="13" s="1"/>
  <c r="N30" i="13" s="1"/>
  <c r="M30" i="13" s="1"/>
  <c r="I29" i="13"/>
  <c r="J29" i="13" s="1"/>
  <c r="K29" i="13" s="1"/>
  <c r="L29" i="13" s="1"/>
  <c r="N29" i="13" s="1"/>
  <c r="L25" i="13"/>
  <c r="N25" i="13" s="1"/>
  <c r="M25" i="13" s="1"/>
  <c r="I18" i="13"/>
  <c r="J18" i="13" s="1"/>
  <c r="K18" i="13" s="1"/>
  <c r="L18" i="13" s="1"/>
  <c r="N18" i="13" s="1"/>
  <c r="M18" i="13" s="1"/>
  <c r="I19" i="13"/>
  <c r="J19" i="13" s="1"/>
  <c r="K19" i="13" s="1"/>
  <c r="L19" i="13" s="1"/>
  <c r="N19" i="13" s="1"/>
  <c r="M19" i="13" s="1"/>
  <c r="I20" i="13"/>
  <c r="J20" i="13" s="1"/>
  <c r="K20" i="13" s="1"/>
  <c r="L20" i="13" s="1"/>
  <c r="N20" i="13" s="1"/>
  <c r="M20" i="13" s="1"/>
  <c r="J7" i="13"/>
  <c r="J13" i="13"/>
  <c r="K13" i="13" s="1"/>
  <c r="L13" i="13" s="1"/>
  <c r="N13" i="13" s="1"/>
  <c r="M13" i="13" s="1"/>
  <c r="I7" i="13"/>
  <c r="I8" i="13"/>
  <c r="J8" i="13" s="1"/>
  <c r="K8" i="13" s="1"/>
  <c r="L8" i="13" s="1"/>
  <c r="H43" i="13"/>
  <c r="H44" i="13" s="1"/>
  <c r="H39" i="13"/>
  <c r="I39" i="13" s="1"/>
  <c r="J39" i="13" s="1"/>
  <c r="K39" i="13" s="1"/>
  <c r="L39" i="13" s="1"/>
  <c r="N39" i="13" s="1"/>
  <c r="M39" i="13" s="1"/>
  <c r="H38" i="13"/>
  <c r="H37" i="13"/>
  <c r="I37" i="13" s="1"/>
  <c r="J37" i="13" s="1"/>
  <c r="K37" i="13" s="1"/>
  <c r="L37" i="13" s="1"/>
  <c r="N37" i="13" s="1"/>
  <c r="M37" i="13" s="1"/>
  <c r="H36" i="13"/>
  <c r="I36" i="13" s="1"/>
  <c r="J36" i="13" s="1"/>
  <c r="K36" i="13" s="1"/>
  <c r="L36" i="13" s="1"/>
  <c r="N36" i="13" s="1"/>
  <c r="M36" i="13" s="1"/>
  <c r="H35" i="13"/>
  <c r="H34" i="13"/>
  <c r="H29" i="13"/>
  <c r="H32" i="13" s="1"/>
  <c r="H25" i="13"/>
  <c r="I25" i="13" s="1"/>
  <c r="J25" i="13" s="1"/>
  <c r="K25" i="13" s="1"/>
  <c r="H24" i="13"/>
  <c r="I24" i="13" s="1"/>
  <c r="J24" i="13" s="1"/>
  <c r="K24" i="13" s="1"/>
  <c r="L24" i="13" s="1"/>
  <c r="N24" i="13" s="1"/>
  <c r="M24" i="13" s="1"/>
  <c r="H23" i="13"/>
  <c r="I23" i="13" s="1"/>
  <c r="J23" i="13" s="1"/>
  <c r="K23" i="13" s="1"/>
  <c r="L23" i="13" s="1"/>
  <c r="N23" i="13" s="1"/>
  <c r="M23" i="13" s="1"/>
  <c r="H22" i="13"/>
  <c r="I22" i="13" s="1"/>
  <c r="J22" i="13" s="1"/>
  <c r="K22" i="13" s="1"/>
  <c r="L22" i="13" s="1"/>
  <c r="N22" i="13" s="1"/>
  <c r="M22" i="13" s="1"/>
  <c r="H21" i="13"/>
  <c r="I21" i="13" s="1"/>
  <c r="J21" i="13" s="1"/>
  <c r="K21" i="13" s="1"/>
  <c r="L21" i="13" s="1"/>
  <c r="N21" i="13" s="1"/>
  <c r="M21" i="13" s="1"/>
  <c r="H20" i="13"/>
  <c r="H19" i="13"/>
  <c r="H18" i="13"/>
  <c r="H17" i="13"/>
  <c r="H13" i="13"/>
  <c r="I13" i="13" s="1"/>
  <c r="H12" i="13"/>
  <c r="I12" i="13" s="1"/>
  <c r="J12" i="13" s="1"/>
  <c r="H11" i="13"/>
  <c r="I11" i="13" s="1"/>
  <c r="J11" i="13" s="1"/>
  <c r="K11" i="13" s="1"/>
  <c r="L11" i="13" s="1"/>
  <c r="H10" i="13"/>
  <c r="I10" i="13" s="1"/>
  <c r="J10" i="13" s="1"/>
  <c r="H9" i="13"/>
  <c r="I9" i="13" s="1"/>
  <c r="J9" i="13" s="1"/>
  <c r="H8" i="13"/>
  <c r="H7" i="13"/>
  <c r="H6" i="13"/>
  <c r="I6" i="13" s="1"/>
  <c r="H5" i="13"/>
  <c r="I9" i="10"/>
  <c r="J9" i="10" s="1"/>
  <c r="K9" i="10" s="1"/>
  <c r="L9" i="10" s="1"/>
  <c r="M9" i="10" s="1"/>
  <c r="N9" i="10" s="1"/>
  <c r="P9" i="10" s="1"/>
  <c r="O9" i="10" s="1"/>
  <c r="I8" i="10"/>
  <c r="J8" i="10" s="1"/>
  <c r="K8" i="10" s="1"/>
  <c r="L8" i="10" s="1"/>
  <c r="M8" i="10" s="1"/>
  <c r="N8" i="10" s="1"/>
  <c r="P8" i="10" s="1"/>
  <c r="K6" i="10"/>
  <c r="L6" i="10" s="1"/>
  <c r="M6" i="10" s="1"/>
  <c r="N6" i="10" s="1"/>
  <c r="P6" i="10" s="1"/>
  <c r="O6" i="10" s="1"/>
  <c r="J6" i="10"/>
  <c r="J5" i="10"/>
  <c r="K5" i="10" s="1"/>
  <c r="L5" i="10" s="1"/>
  <c r="M5" i="10" s="1"/>
  <c r="N5" i="10" s="1"/>
  <c r="P5" i="10" s="1"/>
  <c r="I6" i="10"/>
  <c r="I5" i="10"/>
  <c r="I4" i="10"/>
  <c r="J4" i="10" s="1"/>
  <c r="K4" i="10" s="1"/>
  <c r="L4" i="10" s="1"/>
  <c r="M4" i="10" s="1"/>
  <c r="N4" i="10" s="1"/>
  <c r="P4" i="10" s="1"/>
  <c r="O4" i="10" s="1"/>
  <c r="H46" i="9"/>
  <c r="I46" i="9" s="1"/>
  <c r="J46" i="9" s="1"/>
  <c r="K46" i="9" s="1"/>
  <c r="L46" i="9" s="1"/>
  <c r="N46" i="9" s="1"/>
  <c r="M46" i="9" s="1"/>
  <c r="G63" i="9"/>
  <c r="H63" i="9" s="1"/>
  <c r="I63" i="9" s="1"/>
  <c r="J63" i="9" s="1"/>
  <c r="K63" i="9" s="1"/>
  <c r="L63" i="9" s="1"/>
  <c r="N63" i="9" s="1"/>
  <c r="M63" i="9" s="1"/>
  <c r="H4" i="9"/>
  <c r="I4" i="9" s="1"/>
  <c r="J4" i="9" s="1"/>
  <c r="K4" i="9" s="1"/>
  <c r="L4" i="9" s="1"/>
  <c r="N4" i="9" s="1"/>
  <c r="M4" i="9" s="1"/>
  <c r="G5" i="9"/>
  <c r="H5" i="9" s="1"/>
  <c r="I5" i="9" s="1"/>
  <c r="J5" i="9" s="1"/>
  <c r="K5" i="9" s="1"/>
  <c r="L5" i="9" s="1"/>
  <c r="N5" i="9" s="1"/>
  <c r="G6" i="9"/>
  <c r="H6" i="9" s="1"/>
  <c r="I6" i="9" s="1"/>
  <c r="J6" i="9" s="1"/>
  <c r="K6" i="9" s="1"/>
  <c r="L6" i="9" s="1"/>
  <c r="N6" i="9" s="1"/>
  <c r="M6" i="9" s="1"/>
  <c r="G7" i="9"/>
  <c r="H7" i="9" s="1"/>
  <c r="I7" i="9" s="1"/>
  <c r="J7" i="9" s="1"/>
  <c r="K7" i="9" s="1"/>
  <c r="L7" i="9" s="1"/>
  <c r="N7" i="9" s="1"/>
  <c r="M7" i="9" s="1"/>
  <c r="G8" i="9"/>
  <c r="H8" i="9" s="1"/>
  <c r="I8" i="9" s="1"/>
  <c r="J8" i="9" s="1"/>
  <c r="K8" i="9" s="1"/>
  <c r="L8" i="9" s="1"/>
  <c r="N8" i="9" s="1"/>
  <c r="M8" i="9" s="1"/>
  <c r="G9" i="9"/>
  <c r="H9" i="9" s="1"/>
  <c r="I9" i="9" s="1"/>
  <c r="J9" i="9" s="1"/>
  <c r="K9" i="9" s="1"/>
  <c r="L9" i="9" s="1"/>
  <c r="N9" i="9" s="1"/>
  <c r="M9" i="9" s="1"/>
  <c r="G10" i="9"/>
  <c r="H10" i="9" s="1"/>
  <c r="I10" i="9" s="1"/>
  <c r="J10" i="9" s="1"/>
  <c r="K10" i="9" s="1"/>
  <c r="L10" i="9" s="1"/>
  <c r="N10" i="9" s="1"/>
  <c r="M10" i="9" s="1"/>
  <c r="G11" i="9"/>
  <c r="H11" i="9" s="1"/>
  <c r="I11" i="9" s="1"/>
  <c r="J11" i="9" s="1"/>
  <c r="K11" i="9" s="1"/>
  <c r="L11" i="9" s="1"/>
  <c r="N11" i="9" s="1"/>
  <c r="M11" i="9" s="1"/>
  <c r="G12" i="9"/>
  <c r="H12" i="9" s="1"/>
  <c r="I12" i="9" s="1"/>
  <c r="J12" i="9" s="1"/>
  <c r="K12" i="9" s="1"/>
  <c r="L12" i="9" s="1"/>
  <c r="N12" i="9" s="1"/>
  <c r="M12" i="9" s="1"/>
  <c r="G13" i="9"/>
  <c r="H13" i="9" s="1"/>
  <c r="I13" i="9" s="1"/>
  <c r="J13" i="9" s="1"/>
  <c r="K13" i="9" s="1"/>
  <c r="L13" i="9" s="1"/>
  <c r="N13" i="9" s="1"/>
  <c r="M13" i="9" s="1"/>
  <c r="G14" i="9"/>
  <c r="H14" i="9" s="1"/>
  <c r="I14" i="9" s="1"/>
  <c r="J14" i="9" s="1"/>
  <c r="K14" i="9" s="1"/>
  <c r="L14" i="9" s="1"/>
  <c r="N14" i="9" s="1"/>
  <c r="M14" i="9" s="1"/>
  <c r="G15" i="9"/>
  <c r="H15" i="9" s="1"/>
  <c r="I15" i="9" s="1"/>
  <c r="J15" i="9" s="1"/>
  <c r="K15" i="9" s="1"/>
  <c r="L15" i="9" s="1"/>
  <c r="N15" i="9" s="1"/>
  <c r="M15" i="9" s="1"/>
  <c r="G16" i="9"/>
  <c r="H16" i="9" s="1"/>
  <c r="I16" i="9" s="1"/>
  <c r="J16" i="9" s="1"/>
  <c r="K16" i="9" s="1"/>
  <c r="L16" i="9" s="1"/>
  <c r="N16" i="9" s="1"/>
  <c r="M16" i="9" s="1"/>
  <c r="G17" i="9"/>
  <c r="H17" i="9" s="1"/>
  <c r="I17" i="9" s="1"/>
  <c r="J17" i="9" s="1"/>
  <c r="K17" i="9" s="1"/>
  <c r="L17" i="9" s="1"/>
  <c r="N17" i="9" s="1"/>
  <c r="M17" i="9" s="1"/>
  <c r="G18" i="9"/>
  <c r="H18" i="9" s="1"/>
  <c r="I18" i="9" s="1"/>
  <c r="J18" i="9" s="1"/>
  <c r="K18" i="9" s="1"/>
  <c r="L18" i="9" s="1"/>
  <c r="N18" i="9" s="1"/>
  <c r="M18" i="9" s="1"/>
  <c r="G19" i="9"/>
  <c r="H19" i="9" s="1"/>
  <c r="I19" i="9" s="1"/>
  <c r="J19" i="9" s="1"/>
  <c r="K19" i="9" s="1"/>
  <c r="L19" i="9" s="1"/>
  <c r="N19" i="9" s="1"/>
  <c r="M19" i="9" s="1"/>
  <c r="G20" i="9"/>
  <c r="H20" i="9" s="1"/>
  <c r="I20" i="9" s="1"/>
  <c r="J20" i="9" s="1"/>
  <c r="K20" i="9" s="1"/>
  <c r="L20" i="9" s="1"/>
  <c r="N20" i="9" s="1"/>
  <c r="M20" i="9" s="1"/>
  <c r="G21" i="9"/>
  <c r="H21" i="9" s="1"/>
  <c r="I21" i="9" s="1"/>
  <c r="J21" i="9" s="1"/>
  <c r="K21" i="9" s="1"/>
  <c r="L21" i="9" s="1"/>
  <c r="N21" i="9" s="1"/>
  <c r="M21" i="9" s="1"/>
  <c r="G22" i="9"/>
  <c r="H22" i="9" s="1"/>
  <c r="I22" i="9" s="1"/>
  <c r="J22" i="9" s="1"/>
  <c r="K22" i="9" s="1"/>
  <c r="L22" i="9" s="1"/>
  <c r="N22" i="9" s="1"/>
  <c r="M22" i="9" s="1"/>
  <c r="G23" i="9"/>
  <c r="H23" i="9" s="1"/>
  <c r="I23" i="9" s="1"/>
  <c r="J23" i="9" s="1"/>
  <c r="K23" i="9" s="1"/>
  <c r="L23" i="9" s="1"/>
  <c r="N23" i="9" s="1"/>
  <c r="M23" i="9" s="1"/>
  <c r="G24" i="9"/>
  <c r="H24" i="9" s="1"/>
  <c r="I24" i="9" s="1"/>
  <c r="J24" i="9" s="1"/>
  <c r="K24" i="9" s="1"/>
  <c r="L24" i="9" s="1"/>
  <c r="N24" i="9" s="1"/>
  <c r="M24" i="9" s="1"/>
  <c r="G25" i="9"/>
  <c r="H25" i="9" s="1"/>
  <c r="I25" i="9" s="1"/>
  <c r="J25" i="9" s="1"/>
  <c r="K25" i="9" s="1"/>
  <c r="L25" i="9" s="1"/>
  <c r="N25" i="9" s="1"/>
  <c r="M25" i="9" s="1"/>
  <c r="G26" i="9"/>
  <c r="H26" i="9" s="1"/>
  <c r="I26" i="9" s="1"/>
  <c r="J26" i="9" s="1"/>
  <c r="K26" i="9" s="1"/>
  <c r="L26" i="9" s="1"/>
  <c r="N26" i="9" s="1"/>
  <c r="M26" i="9" s="1"/>
  <c r="G27" i="9"/>
  <c r="H27" i="9" s="1"/>
  <c r="I27" i="9" s="1"/>
  <c r="J27" i="9" s="1"/>
  <c r="K27" i="9" s="1"/>
  <c r="L27" i="9" s="1"/>
  <c r="N27" i="9" s="1"/>
  <c r="M27" i="9" s="1"/>
  <c r="G28" i="9"/>
  <c r="H28" i="9" s="1"/>
  <c r="I28" i="9" s="1"/>
  <c r="J28" i="9" s="1"/>
  <c r="K28" i="9" s="1"/>
  <c r="L28" i="9" s="1"/>
  <c r="N28" i="9" s="1"/>
  <c r="M28" i="9" s="1"/>
  <c r="G29" i="9"/>
  <c r="H29" i="9" s="1"/>
  <c r="I29" i="9" s="1"/>
  <c r="J29" i="9" s="1"/>
  <c r="K29" i="9" s="1"/>
  <c r="L29" i="9" s="1"/>
  <c r="N29" i="9" s="1"/>
  <c r="M29" i="9" s="1"/>
  <c r="G30" i="9"/>
  <c r="H30" i="9" s="1"/>
  <c r="I30" i="9" s="1"/>
  <c r="J30" i="9" s="1"/>
  <c r="K30" i="9" s="1"/>
  <c r="L30" i="9" s="1"/>
  <c r="N30" i="9" s="1"/>
  <c r="M30" i="9" s="1"/>
  <c r="G31" i="9"/>
  <c r="H31" i="9" s="1"/>
  <c r="I31" i="9" s="1"/>
  <c r="J31" i="9" s="1"/>
  <c r="K31" i="9" s="1"/>
  <c r="L31" i="9" s="1"/>
  <c r="N31" i="9" s="1"/>
  <c r="M31" i="9" s="1"/>
  <c r="G32" i="9"/>
  <c r="H32" i="9" s="1"/>
  <c r="I32" i="9" s="1"/>
  <c r="J32" i="9" s="1"/>
  <c r="K32" i="9" s="1"/>
  <c r="L32" i="9" s="1"/>
  <c r="N32" i="9" s="1"/>
  <c r="M32" i="9" s="1"/>
  <c r="G33" i="9"/>
  <c r="H33" i="9" s="1"/>
  <c r="I33" i="9" s="1"/>
  <c r="J33" i="9" s="1"/>
  <c r="K33" i="9" s="1"/>
  <c r="L33" i="9" s="1"/>
  <c r="N33" i="9" s="1"/>
  <c r="M33" i="9" s="1"/>
  <c r="G34" i="9"/>
  <c r="H34" i="9" s="1"/>
  <c r="I34" i="9" s="1"/>
  <c r="J34" i="9" s="1"/>
  <c r="K34" i="9" s="1"/>
  <c r="L34" i="9" s="1"/>
  <c r="N34" i="9" s="1"/>
  <c r="M34" i="9" s="1"/>
  <c r="G35" i="9"/>
  <c r="H35" i="9" s="1"/>
  <c r="I35" i="9" s="1"/>
  <c r="J35" i="9" s="1"/>
  <c r="K35" i="9" s="1"/>
  <c r="L35" i="9" s="1"/>
  <c r="N35" i="9" s="1"/>
  <c r="M35" i="9" s="1"/>
  <c r="G36" i="9"/>
  <c r="H36" i="9" s="1"/>
  <c r="I36" i="9" s="1"/>
  <c r="J36" i="9" s="1"/>
  <c r="K36" i="9" s="1"/>
  <c r="L36" i="9" s="1"/>
  <c r="N36" i="9" s="1"/>
  <c r="M36" i="9" s="1"/>
  <c r="G37" i="9"/>
  <c r="H37" i="9" s="1"/>
  <c r="I37" i="9" s="1"/>
  <c r="J37" i="9" s="1"/>
  <c r="K37" i="9" s="1"/>
  <c r="L37" i="9" s="1"/>
  <c r="N37" i="9" s="1"/>
  <c r="M37" i="9" s="1"/>
  <c r="G38" i="9"/>
  <c r="H38" i="9" s="1"/>
  <c r="I38" i="9" s="1"/>
  <c r="J38" i="9" s="1"/>
  <c r="K38" i="9" s="1"/>
  <c r="L38" i="9" s="1"/>
  <c r="N38" i="9" s="1"/>
  <c r="M38" i="9" s="1"/>
  <c r="G39" i="9"/>
  <c r="H39" i="9" s="1"/>
  <c r="I39" i="9" s="1"/>
  <c r="J39" i="9" s="1"/>
  <c r="K39" i="9" s="1"/>
  <c r="L39" i="9" s="1"/>
  <c r="N39" i="9" s="1"/>
  <c r="M39" i="9" s="1"/>
  <c r="G40" i="9"/>
  <c r="H40" i="9" s="1"/>
  <c r="I40" i="9" s="1"/>
  <c r="J40" i="9" s="1"/>
  <c r="K40" i="9" s="1"/>
  <c r="L40" i="9" s="1"/>
  <c r="N40" i="9" s="1"/>
  <c r="M40" i="9" s="1"/>
  <c r="G41" i="9"/>
  <c r="H41" i="9" s="1"/>
  <c r="I41" i="9" s="1"/>
  <c r="J41" i="9" s="1"/>
  <c r="K41" i="9" s="1"/>
  <c r="L41" i="9" s="1"/>
  <c r="N41" i="9" s="1"/>
  <c r="M41" i="9" s="1"/>
  <c r="G42" i="9"/>
  <c r="H42" i="9" s="1"/>
  <c r="I42" i="9" s="1"/>
  <c r="J42" i="9" s="1"/>
  <c r="K42" i="9" s="1"/>
  <c r="L42" i="9" s="1"/>
  <c r="N42" i="9" s="1"/>
  <c r="M42" i="9" s="1"/>
  <c r="G43" i="9"/>
  <c r="H43" i="9" s="1"/>
  <c r="I43" i="9" s="1"/>
  <c r="J43" i="9" s="1"/>
  <c r="K43" i="9" s="1"/>
  <c r="L43" i="9" s="1"/>
  <c r="N43" i="9" s="1"/>
  <c r="M43" i="9" s="1"/>
  <c r="G44" i="9"/>
  <c r="H44" i="9" s="1"/>
  <c r="I44" i="9" s="1"/>
  <c r="J44" i="9" s="1"/>
  <c r="K44" i="9" s="1"/>
  <c r="L44" i="9" s="1"/>
  <c r="N44" i="9" s="1"/>
  <c r="M44" i="9" s="1"/>
  <c r="G45" i="9"/>
  <c r="H45" i="9" s="1"/>
  <c r="I45" i="9" s="1"/>
  <c r="J45" i="9" s="1"/>
  <c r="K45" i="9" s="1"/>
  <c r="L45" i="9" s="1"/>
  <c r="N45" i="9" s="1"/>
  <c r="M45" i="9" s="1"/>
  <c r="G46" i="9"/>
  <c r="G47" i="9"/>
  <c r="H47" i="9" s="1"/>
  <c r="I47" i="9" s="1"/>
  <c r="J47" i="9" s="1"/>
  <c r="K47" i="9" s="1"/>
  <c r="L47" i="9" s="1"/>
  <c r="N47" i="9" s="1"/>
  <c r="M47" i="9" s="1"/>
  <c r="G48" i="9"/>
  <c r="H48" i="9" s="1"/>
  <c r="I48" i="9" s="1"/>
  <c r="J48" i="9" s="1"/>
  <c r="K48" i="9" s="1"/>
  <c r="L48" i="9" s="1"/>
  <c r="N48" i="9" s="1"/>
  <c r="M48" i="9" s="1"/>
  <c r="G49" i="9"/>
  <c r="H49" i="9" s="1"/>
  <c r="I49" i="9" s="1"/>
  <c r="J49" i="9" s="1"/>
  <c r="K49" i="9" s="1"/>
  <c r="L49" i="9" s="1"/>
  <c r="N49" i="9" s="1"/>
  <c r="M49" i="9" s="1"/>
  <c r="G50" i="9"/>
  <c r="H50" i="9" s="1"/>
  <c r="I50" i="9" s="1"/>
  <c r="J50" i="9" s="1"/>
  <c r="K50" i="9" s="1"/>
  <c r="L50" i="9" s="1"/>
  <c r="N50" i="9" s="1"/>
  <c r="M50" i="9" s="1"/>
  <c r="G51" i="9"/>
  <c r="H51" i="9" s="1"/>
  <c r="I51" i="9" s="1"/>
  <c r="J51" i="9" s="1"/>
  <c r="K51" i="9" s="1"/>
  <c r="L51" i="9" s="1"/>
  <c r="N51" i="9" s="1"/>
  <c r="M51" i="9" s="1"/>
  <c r="G52" i="9"/>
  <c r="H52" i="9" s="1"/>
  <c r="I52" i="9" s="1"/>
  <c r="J52" i="9" s="1"/>
  <c r="K52" i="9" s="1"/>
  <c r="L52" i="9" s="1"/>
  <c r="N52" i="9" s="1"/>
  <c r="M52" i="9" s="1"/>
  <c r="G53" i="9"/>
  <c r="H53" i="9" s="1"/>
  <c r="I53" i="9" s="1"/>
  <c r="J53" i="9" s="1"/>
  <c r="K53" i="9" s="1"/>
  <c r="L53" i="9" s="1"/>
  <c r="N53" i="9" s="1"/>
  <c r="M53" i="9" s="1"/>
  <c r="G54" i="9"/>
  <c r="H54" i="9" s="1"/>
  <c r="I54" i="9" s="1"/>
  <c r="J54" i="9" s="1"/>
  <c r="K54" i="9" s="1"/>
  <c r="L54" i="9" s="1"/>
  <c r="N54" i="9" s="1"/>
  <c r="M54" i="9" s="1"/>
  <c r="G55" i="9"/>
  <c r="H55" i="9" s="1"/>
  <c r="I55" i="9" s="1"/>
  <c r="J55" i="9" s="1"/>
  <c r="K55" i="9" s="1"/>
  <c r="L55" i="9" s="1"/>
  <c r="N55" i="9" s="1"/>
  <c r="M55" i="9" s="1"/>
  <c r="G56" i="9"/>
  <c r="H56" i="9" s="1"/>
  <c r="I56" i="9" s="1"/>
  <c r="J56" i="9" s="1"/>
  <c r="K56" i="9" s="1"/>
  <c r="L56" i="9" s="1"/>
  <c r="N56" i="9" s="1"/>
  <c r="M56" i="9" s="1"/>
  <c r="G57" i="9"/>
  <c r="H57" i="9" s="1"/>
  <c r="I57" i="9" s="1"/>
  <c r="J57" i="9" s="1"/>
  <c r="K57" i="9" s="1"/>
  <c r="L57" i="9" s="1"/>
  <c r="N57" i="9" s="1"/>
  <c r="M57" i="9" s="1"/>
  <c r="G58" i="9"/>
  <c r="H58" i="9" s="1"/>
  <c r="I58" i="9" s="1"/>
  <c r="J58" i="9" s="1"/>
  <c r="K58" i="9" s="1"/>
  <c r="L58" i="9" s="1"/>
  <c r="N58" i="9" s="1"/>
  <c r="M58" i="9" s="1"/>
  <c r="G59" i="9"/>
  <c r="H59" i="9" s="1"/>
  <c r="I59" i="9" s="1"/>
  <c r="J59" i="9" s="1"/>
  <c r="K59" i="9" s="1"/>
  <c r="L59" i="9" s="1"/>
  <c r="N59" i="9" s="1"/>
  <c r="M59" i="9" s="1"/>
  <c r="G60" i="9"/>
  <c r="H60" i="9" s="1"/>
  <c r="I60" i="9" s="1"/>
  <c r="J60" i="9" s="1"/>
  <c r="K60" i="9" s="1"/>
  <c r="L60" i="9" s="1"/>
  <c r="N60" i="9" s="1"/>
  <c r="M60" i="9" s="1"/>
  <c r="G61" i="9"/>
  <c r="H61" i="9" s="1"/>
  <c r="I61" i="9" s="1"/>
  <c r="J61" i="9" s="1"/>
  <c r="K61" i="9" s="1"/>
  <c r="L61" i="9" s="1"/>
  <c r="N61" i="9" s="1"/>
  <c r="M61" i="9" s="1"/>
  <c r="G62" i="9"/>
  <c r="H62" i="9" s="1"/>
  <c r="I62" i="9" s="1"/>
  <c r="J62" i="9" s="1"/>
  <c r="K62" i="9" s="1"/>
  <c r="L62" i="9" s="1"/>
  <c r="N62" i="9" s="1"/>
  <c r="M62" i="9" s="1"/>
  <c r="G4" i="9"/>
  <c r="M29" i="13" l="1"/>
  <c r="N32" i="13"/>
  <c r="K9" i="13"/>
  <c r="L9" i="13" s="1"/>
  <c r="N9" i="13" s="1"/>
  <c r="M9" i="13" s="1"/>
  <c r="K10" i="13"/>
  <c r="L10" i="13" s="1"/>
  <c r="N10" i="13" s="1"/>
  <c r="M10" i="13" s="1"/>
  <c r="O8" i="10"/>
  <c r="P10" i="10"/>
  <c r="N44" i="13"/>
  <c r="M43" i="13"/>
  <c r="K12" i="13"/>
  <c r="L12" i="13" s="1"/>
  <c r="N12" i="13" s="1"/>
  <c r="M12" i="13" s="1"/>
  <c r="H41" i="13"/>
  <c r="I38" i="13"/>
  <c r="J38" i="13" s="1"/>
  <c r="K38" i="13" s="1"/>
  <c r="L38" i="13" s="1"/>
  <c r="N38" i="13" s="1"/>
  <c r="M38" i="13" s="1"/>
  <c r="K7" i="13"/>
  <c r="L7" i="13" s="1"/>
  <c r="N7" i="13" s="1"/>
  <c r="M7" i="13" s="1"/>
  <c r="H15" i="13"/>
  <c r="H27" i="13"/>
  <c r="I17" i="13"/>
  <c r="J17" i="13" s="1"/>
  <c r="K17" i="13" s="1"/>
  <c r="L17" i="13" s="1"/>
  <c r="N17" i="13" s="1"/>
  <c r="M17" i="13" s="1"/>
  <c r="I5" i="13"/>
  <c r="J5" i="13" s="1"/>
  <c r="K5" i="13" s="1"/>
  <c r="L5" i="13" s="1"/>
  <c r="N5" i="13" s="1"/>
  <c r="M5" i="13" s="1"/>
  <c r="P7" i="10"/>
  <c r="O5" i="10"/>
  <c r="N34" i="13"/>
  <c r="N11" i="13"/>
  <c r="M11" i="13" s="1"/>
  <c r="N8" i="13"/>
  <c r="M8" i="13" s="1"/>
  <c r="J6" i="13"/>
  <c r="K6" i="13" s="1"/>
  <c r="L6" i="13" s="1"/>
  <c r="N6" i="13" s="1"/>
  <c r="N64" i="9"/>
  <c r="M5" i="9"/>
  <c r="H47" i="13" l="1"/>
  <c r="H48" i="13" s="1"/>
  <c r="H49" i="13" s="1"/>
  <c r="N27" i="13"/>
  <c r="N49" i="13" s="1"/>
  <c r="M34" i="13"/>
  <c r="N41" i="13"/>
  <c r="N15" i="13"/>
  <c r="M6" i="13"/>
</calcChain>
</file>

<file path=xl/sharedStrings.xml><?xml version="1.0" encoding="utf-8"?>
<sst xmlns="http://schemas.openxmlformats.org/spreadsheetml/2006/main" count="621" uniqueCount="291">
  <si>
    <t>Qty</t>
  </si>
  <si>
    <t>Product Description</t>
  </si>
  <si>
    <t>P52534-B21</t>
  </si>
  <si>
    <t>HPE ProLiant DL380 Gen11 8SFF NC Configure-to-order Server</t>
  </si>
  <si>
    <t>P52534-B21  B19</t>
  </si>
  <si>
    <t>HPE DL380 Gen11 8SFF NC CTO Svr</t>
  </si>
  <si>
    <t>P43331-B21</t>
  </si>
  <si>
    <t>HPE 64GB (1x64GB) Dual Rank x4 DDR5-4800 CAS-40-39-39 EC8 Registered Smart Memory Kit</t>
  </si>
  <si>
    <t>P48813-B21</t>
  </si>
  <si>
    <t>P40497-B21</t>
  </si>
  <si>
    <t>HPE 480GB SATA 6G Read Intensive SFF BC Multi Vendor SSD</t>
  </si>
  <si>
    <t>R2J63A</t>
  </si>
  <si>
    <t>HPE SN1610E 32Gb 2-port Fibre Channel Host Bus Adapter</t>
  </si>
  <si>
    <t>P26262-B21</t>
  </si>
  <si>
    <t>Broadcom BCM57414 Ethernet 10/25Gb 2-port SFP28 Adapter for HPE</t>
  </si>
  <si>
    <t>P01366-B21</t>
  </si>
  <si>
    <t>HPE 96W Smart Storage Lithium-ion Battery with 145mm Cable Kit</t>
  </si>
  <si>
    <t>P48918-B21</t>
  </si>
  <si>
    <t>HPE ProLiant DL360 Gen11 Storage Controller Enablement Cable Kit</t>
  </si>
  <si>
    <t>P51181-B21</t>
  </si>
  <si>
    <t>Broadcom BCM5719 Ethernet 1Gb 4-port BASE-T OCP3 Adapter for HPE</t>
  </si>
  <si>
    <t>455883-B21</t>
  </si>
  <si>
    <t>HPE BladeSystem c-Class 10Gb SFP+ SR Transceiver</t>
  </si>
  <si>
    <t>P38995-B21</t>
  </si>
  <si>
    <t>HPE 800W Flex Slot Platinum Hot Plug Low Halogen Power Supply Kit</t>
  </si>
  <si>
    <t>BD505A</t>
  </si>
  <si>
    <t>HPE iLO Advanced 1-server License with 3yr Support on iLO Licensed Features</t>
  </si>
  <si>
    <t>P51911-B21</t>
  </si>
  <si>
    <t>P35876-B21</t>
  </si>
  <si>
    <t>HPE CE Mark Removal FIO Enablement Kit</t>
  </si>
  <si>
    <t>P48818-B21</t>
  </si>
  <si>
    <t>HPE DL380/DL560 G11 High Perf 2U HS Kit</t>
  </si>
  <si>
    <t>P52341-B21</t>
  </si>
  <si>
    <t>HPE ProLiant DL3XX Gen11 Easy Install Rail 3 Kit</t>
  </si>
  <si>
    <t>R7A11AAE</t>
  </si>
  <si>
    <t>HPE GreenLake for Compute Ops Management Enhanced 3-year Upfront ProLiant SaaS</t>
  </si>
  <si>
    <t>QK734A</t>
  </si>
  <si>
    <t>HPE Premier Flex LC/LC Multi-mode OM4 2 Fiber 5m Cable</t>
  </si>
  <si>
    <t>HU4B2A3</t>
  </si>
  <si>
    <t>HPE 3Y Tech Care Basic Service</t>
  </si>
  <si>
    <t>HU4B2A300DK</t>
  </si>
  <si>
    <t>HPE DL380 Gen11 Support</t>
  </si>
  <si>
    <t>P9U41AAE</t>
  </si>
  <si>
    <t>VMware vCenter Server Standard for vSphere (per Instance) 3yr E-LTU</t>
  </si>
  <si>
    <t>R6S24AAE</t>
  </si>
  <si>
    <t>Veeam Data Platform Advanced Universal 1-year 24x7 Support Perpetual E-LTU</t>
  </si>
  <si>
    <t>S1Q92AAE</t>
  </si>
  <si>
    <t>Veeam New Associated Platform SW Tracking</t>
  </si>
  <si>
    <t>R6U02A</t>
  </si>
  <si>
    <t>HPE StoreOnce 3660 80TB Base System</t>
  </si>
  <si>
    <t>R7M24A</t>
  </si>
  <si>
    <t>HPE StoreOnce Gen4 Plus 10/25Gb 2-port SFP Adapter</t>
  </si>
  <si>
    <t>BB983A</t>
  </si>
  <si>
    <t>HPE StoreOnce Gen4 10/25Gb SFP Network Card LTU</t>
  </si>
  <si>
    <t>BB994AAE</t>
  </si>
  <si>
    <t>HPE StoreOnce Encryption E-LTU</t>
  </si>
  <si>
    <t>QK735A</t>
  </si>
  <si>
    <t>HPE Premier Flex LC/LC Multi-mode OM4 2 Fiber 15m Cable</t>
  </si>
  <si>
    <t>HPE StoreOnce 3660 80TB Base System Supp</t>
  </si>
  <si>
    <t>HA124A1</t>
  </si>
  <si>
    <t>HPE Technical Installation Startup SVC</t>
  </si>
  <si>
    <t>HA124A1     5MR</t>
  </si>
  <si>
    <t>HPE Tier 1 Storage Array Startup SVC</t>
  </si>
  <si>
    <t xml:space="preserve">Total Price </t>
  </si>
  <si>
    <t>Unit Price</t>
  </si>
  <si>
    <t>Discount 60%</t>
  </si>
  <si>
    <t xml:space="preserve">VAT Disti </t>
  </si>
  <si>
    <t>Margine Disti</t>
  </si>
  <si>
    <t>Forex</t>
  </si>
  <si>
    <t>Margin</t>
  </si>
  <si>
    <t>QTY</t>
  </si>
  <si>
    <t>TOTAL</t>
  </si>
  <si>
    <t>Discount 30%</t>
  </si>
  <si>
    <t>EGP</t>
  </si>
  <si>
    <t>CBE</t>
  </si>
  <si>
    <t xml:space="preserve">Unit Price (USD) </t>
  </si>
  <si>
    <t>Extended List Price (USD)</t>
  </si>
  <si>
    <t>P49614-B21</t>
  </si>
  <si>
    <t>Intel Xeon-Gold 6430 2.1GHz 32-core 270W Processor for HPE</t>
  </si>
  <si>
    <t>HPE ProLiant DL360 Gen11 CPU1 to OCP2 x8 Enablement Kit</t>
  </si>
  <si>
    <t>Total</t>
  </si>
  <si>
    <t>USD</t>
  </si>
  <si>
    <t>Part Number</t>
  </si>
  <si>
    <t>Item 1: Servers</t>
  </si>
  <si>
    <t>HPE ProLiant DL380 Gen11 2U 8SFF x1 Tri-Mode U.3 Drive Cage Kit</t>
  </si>
  <si>
    <t>P58335-B21</t>
  </si>
  <si>
    <t>HPE MR408i-o Gen11 x8 Lanes 4GB Cache OCP SPDM Storage Controller</t>
  </si>
  <si>
    <t>P48820-B21</t>
  </si>
  <si>
    <t>HPE DL380/DL560 G11 2U High Perf Fan Kit</t>
  </si>
  <si>
    <t>Item 2: SAN Storage</t>
  </si>
  <si>
    <t>ZU715A</t>
  </si>
  <si>
    <t>HPE Virtual Rack Service</t>
  </si>
  <si>
    <t>S0B84A</t>
  </si>
  <si>
    <t>HPE GreenLake for Block Storage MP Base Configuration</t>
  </si>
  <si>
    <t>581817-B21</t>
  </si>
  <si>
    <t>HPE Configurator Defined Build Instruction Option</t>
  </si>
  <si>
    <t>R7C75A</t>
  </si>
  <si>
    <t>HPE Alletra Storage MP 2U Chassis</t>
  </si>
  <si>
    <t>S0R21A</t>
  </si>
  <si>
    <t>HPE Alletra Storage MP 256GB 16-core Block Controller Node</t>
  </si>
  <si>
    <t>R7C90A</t>
  </si>
  <si>
    <t>HPE Alletra Storage MP 32/64Gb 4-port Fibre Channel Host Bus Adapter</t>
  </si>
  <si>
    <t>Q2P62A</t>
  </si>
  <si>
    <t>HPE 32Gb SFP28 Short Wave 1-pack Pull Tab Optical Transceiver</t>
  </si>
  <si>
    <t>R7C76A</t>
  </si>
  <si>
    <t>HPE Alletra Storage MP C14 1600W AC Power Supply</t>
  </si>
  <si>
    <t>R9H71A</t>
  </si>
  <si>
    <t>HPE Alletra Storage MP 3.84TB NVMe SFF FIPS Encrypted SSD</t>
  </si>
  <si>
    <t>R9R52A</t>
  </si>
  <si>
    <t>HPE C13 - C14 250V 10Amp Black 1.4m WW Power Cord</t>
  </si>
  <si>
    <t>R9S00A</t>
  </si>
  <si>
    <t>HPE C13 - C14 250V 10Amp Gray 1.4m WW Power Cord</t>
  </si>
  <si>
    <t>S0A99A</t>
  </si>
  <si>
    <t>HPE Storage FIPS Data Encryption LTU</t>
  </si>
  <si>
    <t>S0U79A</t>
  </si>
  <si>
    <t>HPE Alletra Storage MP CDM Bluetooth Connect Kit</t>
  </si>
  <si>
    <t>S0U79A      B01</t>
  </si>
  <si>
    <t>H38NHAS</t>
  </si>
  <si>
    <t>HPE GreenLake for Block Storage SVC</t>
  </si>
  <si>
    <t>HU4B2A3008W</t>
  </si>
  <si>
    <t>HPE Alletra Stg MP Base Config Supp</t>
  </si>
  <si>
    <t>HU4B2A3008L</t>
  </si>
  <si>
    <t>HPE Alletra Storage MP 2U Chassis Supp</t>
  </si>
  <si>
    <t>HU4B2A3008N</t>
  </si>
  <si>
    <t>HPE Alletra StgMP 16C Swtchles Node Supp</t>
  </si>
  <si>
    <t>HU4B2A3008P</t>
  </si>
  <si>
    <t>HPE Alletra Stg MP 32/64 4pt FC HBA Supp</t>
  </si>
  <si>
    <t>HU4B2A3008S</t>
  </si>
  <si>
    <t>HPE Al StgMP 3.84TB NVMe FIPS SSD Supp</t>
  </si>
  <si>
    <t>HA124A1     VZW</t>
  </si>
  <si>
    <t>HPE GreenLake Blk Strg OS Srtup SVC</t>
  </si>
  <si>
    <t>HA124A1     VZS</t>
  </si>
  <si>
    <t>HPE GreenLake Blk Strg 2N Fld Srtup SVC</t>
  </si>
  <si>
    <t>S1S85AAE</t>
  </si>
  <si>
    <t>HPE Alletra Storage MP E-LTU</t>
  </si>
  <si>
    <t>Item 3: Backup Appliance</t>
  </si>
  <si>
    <t>HU4B2A3     YHL</t>
  </si>
  <si>
    <t>Item 6: Veeam Software</t>
  </si>
  <si>
    <t>R6S29AAE</t>
  </si>
  <si>
    <t>Veeam Data Platform Advanced Universal Perpetual Additional 2-year 24x7 Support</t>
  </si>
  <si>
    <t>Item 7: VMware Software</t>
  </si>
  <si>
    <t>S2C91AAE</t>
  </si>
  <si>
    <t>VMware vSphere Standard Term per Core 3-year E-LTU</t>
  </si>
  <si>
    <t xml:space="preserve">Unit price </t>
  </si>
  <si>
    <t xml:space="preserve">                                                                                                                                                                                                                                                                                                                                                                                                                                                                                                                                                                                                           </t>
  </si>
  <si>
    <t>SR</t>
  </si>
  <si>
    <t xml:space="preserve">Unit Price </t>
  </si>
  <si>
    <t>Item</t>
  </si>
  <si>
    <t>P/N</t>
  </si>
  <si>
    <t>Description</t>
  </si>
  <si>
    <t>Total Value</t>
  </si>
  <si>
    <t>UTP</t>
  </si>
  <si>
    <t>1</t>
  </si>
  <si>
    <t xml:space="preserve">SYSTIMAX® - GigaSPEED XL® 3071 ETL Verified Category 6 U/UTP Cable, low smoke zero halogen (LSZH) , 4 pair count, 1000 ft (305 m) length, reel    </t>
  </si>
  <si>
    <t xml:space="preserve">High-Density Panel 24 Ports Modular </t>
  </si>
  <si>
    <t xml:space="preserve">1U Patch Cord Organizer  </t>
  </si>
  <si>
    <t xml:space="preserve">SYSTIMAX® - GigaspeedXL Cat6 Connector , MGS400 HDM BLACK </t>
  </si>
  <si>
    <t>LE Type Flush Mounted Faceplate, one port white</t>
  </si>
  <si>
    <t xml:space="preserve">SYSTIMAX® - GigaspeedXL Cat6 Connector WHITE , MGS400 HDM </t>
  </si>
  <si>
    <t xml:space="preserve">CPC3392-03F003 </t>
  </si>
  <si>
    <t xml:space="preserve">SYSTIMAX® - GS8E Stranded Cordage Modular Patch Cord- 3ft (1m) LSZH  </t>
  </si>
  <si>
    <t>CPC3392-03F010</t>
  </si>
  <si>
    <t xml:space="preserve">SYSTIMAX® - GS8E Stranded Cordage Modular Patch Cord- 10ft (3m) LSZH  </t>
  </si>
  <si>
    <t>CPC3392-03F016</t>
  </si>
  <si>
    <t xml:space="preserve">SYSTIMAX® - GS8E Stranded Cordage Modular Patch Cord- 16ft (5m) LSZH  </t>
  </si>
  <si>
    <t>Sub Total#</t>
  </si>
  <si>
    <t>Accessories</t>
  </si>
  <si>
    <t>UPVC pipe 3M 25 mm</t>
  </si>
  <si>
    <t>UPVC Gelba 25 mm</t>
  </si>
  <si>
    <t>UPVC Gland 25 mm</t>
  </si>
  <si>
    <t xml:space="preserve">UPVC Electric Box </t>
  </si>
  <si>
    <t xml:space="preserve"> UPVC Electric Box 10x10cm </t>
  </si>
  <si>
    <t>UPVC Lacquer</t>
  </si>
  <si>
    <t xml:space="preserve">UPVC Magic Box </t>
  </si>
  <si>
    <t>UPVC pipe clamps 25mm</t>
  </si>
  <si>
    <t xml:space="preserve">Data Center Metal Door </t>
  </si>
  <si>
    <t>Cable Tray</t>
  </si>
  <si>
    <t>Galvanized cable tray</t>
  </si>
  <si>
    <t xml:space="preserve"> Galvanized Cable tray Accessories</t>
  </si>
  <si>
    <t>Fiber</t>
  </si>
  <si>
    <t>1671000-8</t>
  </si>
  <si>
    <t>Fiber Optic Panel, 1 U, 19 in, unloaded for holding up to 24 LC/UPC duplex adapters, black</t>
  </si>
  <si>
    <t>1671281-1</t>
  </si>
  <si>
    <t>Fiber Optic Splice Tray Kit, SMOUV</t>
  </si>
  <si>
    <t>6457567-4</t>
  </si>
  <si>
    <t>Fiber optic connector, LC duplex SM adapter, flanged, ceramic sleeve</t>
  </si>
  <si>
    <t>6536880-2</t>
  </si>
  <si>
    <t>Fiber Optic Pigtail, Simplex, Singlemode, LC/UPC to Stub</t>
  </si>
  <si>
    <t>6536501-3 / FFWLCLC42-JXF010</t>
  </si>
  <si>
    <t>Fiber Optic Patch Cord, singlemode, LC/PC to LC/PC duplex, 3 m</t>
  </si>
  <si>
    <t>Instlation</t>
  </si>
  <si>
    <t xml:space="preserve">Installation including ( Install Tray , PVC Pipesinside Walls , Civil Work inside Rooms , pulling the cables indisde paths and terminate from both sides with label and test fluke,  back the room to origin ) </t>
  </si>
  <si>
    <t>VAT</t>
  </si>
  <si>
    <t>Total Incl VAT</t>
  </si>
  <si>
    <t xml:space="preserve">Margine </t>
  </si>
  <si>
    <r>
      <rPr>
        <sz val="8"/>
        <color theme="1"/>
        <rFont val="Tw Cen MT"/>
        <family val="2"/>
      </rPr>
      <t xml:space="preserve">Outside Plant Fiber Optic Cable, 12-fiber, OS2, loose tube, black </t>
    </r>
    <r>
      <rPr>
        <sz val="8"/>
        <color rgb="FFFF0000"/>
        <rFont val="Tw Cen MT"/>
        <family val="2"/>
      </rPr>
      <t>By Meter</t>
    </r>
  </si>
  <si>
    <t>Line#</t>
  </si>
  <si>
    <t>Quantity</t>
  </si>
  <si>
    <t>Sub Total</t>
  </si>
  <si>
    <t>Discount</t>
  </si>
  <si>
    <t>1.0</t>
  </si>
  <si>
    <t>R9W86A</t>
  </si>
  <si>
    <t>HPE Aruba Networking CX 8100 24x10G SFP+ 4x40/100G QSFP28 FB Airflow 3Fan 2AC PSU Switch Bundle</t>
  </si>
  <si>
    <t>1.1</t>
  </si>
  <si>
    <t>R9W86A      ABB</t>
  </si>
  <si>
    <t xml:space="preserve">  INCLUDED: Power Cord - Europe localization</t>
  </si>
  <si>
    <t>incl.</t>
  </si>
  <si>
    <t>1.2</t>
  </si>
  <si>
    <t>JL563B</t>
  </si>
  <si>
    <t>HPE Aruba Networking 10GBASE-T SFP+ RJ45 30m Cat6A Transceiver</t>
  </si>
  <si>
    <t>1.3</t>
  </si>
  <si>
    <t>J9150D</t>
  </si>
  <si>
    <t>HPE Aruba Networking 10G SFP+ LC SR 300m OM3 MMF Transceiver</t>
  </si>
  <si>
    <t>1.4</t>
  </si>
  <si>
    <t>J8177D</t>
  </si>
  <si>
    <t>HPE Aruba Networking 1G SFP RJ45 T 100m Cat5e Transceiver</t>
  </si>
  <si>
    <t>2.0</t>
  </si>
  <si>
    <t>J9281D</t>
  </si>
  <si>
    <t>HPE Aruba Networking 10G SFP+ to SFP+ 1m Direct Attach Copper Cable</t>
  </si>
  <si>
    <t>3.0</t>
  </si>
  <si>
    <t>R0Z25A</t>
  </si>
  <si>
    <t>HPE Aruba Networking 100G QSFP28 to QSFP28 1m Direct Attach Copper Cable</t>
  </si>
  <si>
    <t>Quote Total</t>
  </si>
  <si>
    <t>Disti</t>
  </si>
  <si>
    <t xml:space="preserve">Total price </t>
  </si>
  <si>
    <t>RACK</t>
  </si>
  <si>
    <t>Exchange Server Standard 2019</t>
  </si>
  <si>
    <t>Windows Server 2022 Standard - 16 Core License Pack</t>
  </si>
  <si>
    <t>DELL QLE2772 Dual port 32GFC PCIe FC HBA include transceivers</t>
  </si>
  <si>
    <t>prices aug</t>
  </si>
  <si>
    <t xml:space="preserve">selling </t>
  </si>
  <si>
    <t>discount</t>
  </si>
  <si>
    <t>forex</t>
  </si>
  <si>
    <t xml:space="preserve">margine </t>
  </si>
  <si>
    <t>Item 4: HPE Aruba Networking</t>
  </si>
  <si>
    <t xml:space="preserve">Item 5:  Windows Server Standard 2022 16 Core </t>
  </si>
  <si>
    <t>DG7GMGF0D5RK</t>
  </si>
  <si>
    <t>Item 6:  Veeam Data Platform</t>
  </si>
  <si>
    <t>Item 7:  VMware Software</t>
  </si>
  <si>
    <t>Item 8:  Microsoft Exchange Server 2019</t>
  </si>
  <si>
    <t>DG7GMGF0F4MC</t>
  </si>
  <si>
    <t>Item 9: Dual Port 32Gb Fibre Channel HBA For Dell server R730 with SFP</t>
  </si>
  <si>
    <t>M4FH</t>
  </si>
  <si>
    <t xml:space="preserve">Item 10: NTI Medium Enterprise </t>
  </si>
  <si>
    <t>NTI Medium Enterprise Environment Monitoring System</t>
  </si>
  <si>
    <t xml:space="preserve">Item 11: Passive </t>
  </si>
  <si>
    <t>Outside Plant Fiber Optic Cable, 12-fiber, OS2, loose tube, black By Meter</t>
  </si>
  <si>
    <t>Installation including ( Install Tray , PVC Pipesinside Walls , Civil Work inside Rooms , pulling the cables</t>
  </si>
  <si>
    <t xml:space="preserve"> indisde paths and terminate from both sides with label and test fluke,  back the room to origin ) </t>
  </si>
  <si>
    <t>Course Code</t>
  </si>
  <si>
    <t>Course</t>
  </si>
  <si>
    <t xml:space="preserve">Course Duration </t>
  </si>
  <si>
    <t>Participants</t>
  </si>
  <si>
    <t>List Price</t>
  </si>
  <si>
    <t>Net Price</t>
  </si>
  <si>
    <t>Total Training Credits</t>
  </si>
  <si>
    <t>HE643S</t>
  </si>
  <si>
    <t>Introduction to HPE ProLiant and Apollo Servers</t>
  </si>
  <si>
    <t>H61P6S</t>
  </si>
  <si>
    <t>HPE OneView for Compute</t>
  </si>
  <si>
    <t>HM9P6S</t>
  </si>
  <si>
    <t>VMware vSphere - Install, Configure, Manage  </t>
  </si>
  <si>
    <t xml:space="preserve">HT2Y0S </t>
  </si>
  <si>
    <t xml:space="preserve">Veeam Availability Suite Configuration and Management </t>
  </si>
  <si>
    <t>HF385A1</t>
  </si>
  <si>
    <t>HPE Storeonce</t>
  </si>
  <si>
    <t>Margine</t>
  </si>
  <si>
    <t xml:space="preserve">price per person </t>
  </si>
  <si>
    <t xml:space="preserve">Windows Server Standard 2022 16 Core </t>
  </si>
  <si>
    <t>Item 10: NTI Medium Enterprise</t>
  </si>
  <si>
    <t>Discreption</t>
  </si>
  <si>
    <t>Unit</t>
  </si>
  <si>
    <t>بالمتر المكعب توريد وبناء مبانى طوب أسمنتي أو احمر مصمت على أن تبنى بمونة مكونه من 300كجم 
أسمنت لكل م3 رمل ونهو العمل كامل حسب أصول الصناعة.</t>
  </si>
  <si>
    <t>م2</t>
  </si>
  <si>
    <t>بالمتر المسطح توريد وبناء مبانى طوب أسمنتي أو احمر مصمت على أن تبنى بمونة مكونه من 300كجم 
أسمنت لكل م3 رمل سمك نصف طوبة ونهو العمل كاملا حسب أصول الصناعة</t>
  </si>
  <si>
    <t xml:space="preserve">بالمتر المسطح تكسير بياض أو سيراميك على الحوائط ونقل ناتج التكسير إلى المقالب العمومية 
ونهو العمل كاملا حسب أصول الصناعة </t>
  </si>
  <si>
    <t>بالمتر المسطح توريد وعمل بياض تخشين بسمك لا يقل عن 2 سم مكون من طبقتين الأولى طرطشة ابتدائية بسمك 
لا يقل عن 5 مم بمونة الأسمنت والرمل بنسبة 450كجم أسمنت لكل م3 رمل مع عمل البؤج والأوتار من نفس المونة
 والطبقة الثانية مكونة بمونة من الأسمنت والرمل بنسبة 350 كجم أسمنت لكل م3 رمل والثمن يشمل التخشين
 ثم المس والخدمة جيدا بالمحارة ومحمل على البند عمل السقائللأى ارتفاع ونهو العمل كاملا حسب أصول الصناعة.</t>
  </si>
  <si>
    <t>بالمتر المسطح توريد وعمل دهانات أكريليكداخلي مط أو النصف مط وجه واحد ماركة يوتن أوما يماثلها مع التلقيط
 بالمعجون والصنفرة والتنعيم جيدا ونهو العمل حسب أصول الصناعة ومحمل على البند عمل السقايل بأي ارتفاع</t>
  </si>
  <si>
    <t>بالمتر المسطح شرح البند السابق ولكن دهان وجهين وبنفس مواصفات البند السابق
 ونهو العمل كاملا حسب أصول الصناعة</t>
  </si>
  <si>
    <t>بالمتر المسطح شرح البند السابق ولكن أربعة اوجه مكونة من وجه تأسيس ثم طبقتين معجون معتمد مع الصنفرة 
.والتنعيم بين كل وجه ثم دهان ثلاثة اوجه حسب اللون المطلوب ونهو العمل حسب أصول الصناعة</t>
  </si>
  <si>
    <t>بالمترالمسطح توريد وتركيب ارضيات مرتفعة  لزوم صلات الحاسب الالي من بلاطات 60×60 مع توريد
 عينة للاعتماد قبل التوريد ومحمل علي البند جميع الاكسوارات اللازمة للتركيب
ونهو العمل كاملا حسب أصول الصناعة.</t>
  </si>
  <si>
    <t>بالمتر المسطح توريد وتركيب بلاطات ارمسترونج 60*60سم سمك 9مم مقوى بالألومنيوم ومقاوم للحريق لزوم 
السقف المعلق والبند يشمل جميع الوصلات والفواصل ومستلزمات التركيب باللون المطلوب 
مع تقديم عينه للاعتماد من مهندس العملية قبل البدء بالتنفيذ ومحمل علي البند تجهيز السقف لتركيب السقف الجديد 
ونهو العمل كاملا حسب أصول الصناعة.</t>
  </si>
  <si>
    <t>Terms and Conditions :-</t>
  </si>
  <si>
    <t xml:space="preserve"> 1- Prices :All Prices above are in US Dollar or EGP rate 60.</t>
  </si>
  <si>
    <t xml:space="preserve"> 2- Payment :  50% down payment &amp; 45% upon delivery &amp; 5% upon installation.</t>
  </si>
  <si>
    <t xml:space="preserve"> 3- Delivery:  from 3 - 4 Weeks</t>
  </si>
  <si>
    <t xml:space="preserve"> 4- Offer's Validity : This offer is valid for 1 Weeks from the date of offer.</t>
  </si>
  <si>
    <t>Item 12: Civil work</t>
  </si>
  <si>
    <t xml:space="preserve">Item 13: Training </t>
  </si>
  <si>
    <t>Item 12: CIVIL</t>
  </si>
  <si>
    <t>Item 13: Training HPE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</si>
</sst>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 numFmtId="165" formatCode="_([$EGP]\ * #,##0.00_);_([$EGP]\ * \(#,##0.00\);_([$EGP]\ * &quot;-&quot;??_);_(@_)"/>
    <numFmt numFmtId="166" formatCode="&quot;$&quot;#,##0.00_);\(&quot;$&quot;#,##0.00\);&quot;$&quot;0.00_);_(* @_)"/>
  </numFmts>
  <fonts count="43" x14ac:knownFonts="1">
    <font>
      <sz val="11"/>
      <color indexed="8"/>
      <name val="Arial"/>
      <family val="2"/>
      <scheme val="minor"/>
    </font>
    <font>
      <sz val="11"/>
      <color theme="1"/>
      <name val="Arial"/>
      <family val="2"/>
      <scheme val="minor"/>
    </font>
    <font>
      <sz val="11"/>
      <color indexed="8"/>
      <name val="Arial"/>
      <family val="2"/>
      <scheme val="minor"/>
    </font>
    <font>
      <sz val="10"/>
      <color indexed="8"/>
      <name val="Arial"/>
      <family val="2"/>
      <scheme val="minor"/>
    </font>
    <font>
      <b/>
      <sz val="11"/>
      <color indexed="8"/>
      <name val="Arial"/>
      <family val="2"/>
      <scheme val="minor"/>
    </font>
    <font>
      <sz val="11"/>
      <color indexed="8"/>
      <name val="Tw Cen MT"/>
      <family val="2"/>
    </font>
    <font>
      <b/>
      <sz val="11"/>
      <color theme="1"/>
      <name val="Tw Cen MT"/>
      <family val="2"/>
    </font>
    <font>
      <sz val="10"/>
      <color indexed="8"/>
      <name val="Tw Cen MT"/>
      <family val="2"/>
    </font>
    <font>
      <b/>
      <sz val="11"/>
      <color indexed="8"/>
      <name val="Tw Cen MT"/>
      <family val="2"/>
    </font>
    <font>
      <b/>
      <sz val="14"/>
      <color theme="1"/>
      <name val="Tw Cen MT"/>
      <family val="2"/>
    </font>
    <font>
      <sz val="8"/>
      <name val="Tw Cen MT"/>
      <family val="2"/>
    </font>
    <font>
      <sz val="10"/>
      <name val="Tw Cen MT"/>
      <family val="2"/>
    </font>
    <font>
      <b/>
      <sz val="8"/>
      <name val="Tw Cen MT"/>
      <family val="2"/>
    </font>
    <font>
      <b/>
      <sz val="12"/>
      <color indexed="8"/>
      <name val="Tw Cen MT"/>
      <family val="2"/>
    </font>
    <font>
      <b/>
      <sz val="12"/>
      <name val="Tw Cen MT"/>
      <family val="2"/>
    </font>
    <font>
      <sz val="9"/>
      <color rgb="FF000000"/>
      <name val="Calibri"/>
      <family val="2"/>
    </font>
    <font>
      <sz val="8"/>
      <color indexed="8"/>
      <name val="Arial"/>
      <family val="2"/>
      <scheme val="minor"/>
    </font>
    <font>
      <sz val="8"/>
      <color rgb="FF000000"/>
      <name val="Calibri"/>
      <family val="2"/>
    </font>
    <font>
      <b/>
      <sz val="8"/>
      <color theme="1"/>
      <name val="Tw Cen MT"/>
      <family val="2"/>
    </font>
    <font>
      <b/>
      <sz val="8"/>
      <color theme="4"/>
      <name val="Tw Cen MT"/>
      <family val="2"/>
    </font>
    <font>
      <sz val="8"/>
      <color theme="1"/>
      <name val="Tw Cen MT"/>
      <family val="2"/>
    </font>
    <font>
      <sz val="8"/>
      <color rgb="FF000000"/>
      <name val="Tw Cen MT"/>
      <family val="2"/>
    </font>
    <font>
      <sz val="8"/>
      <color rgb="FFFF0000"/>
      <name val="Tw Cen MT"/>
      <family val="2"/>
    </font>
    <font>
      <sz val="8"/>
      <color indexed="8"/>
      <name val="Tw Cen MT"/>
      <family val="2"/>
    </font>
    <font>
      <b/>
      <sz val="10"/>
      <name val="Tw Cen MT"/>
      <family val="2"/>
    </font>
    <font>
      <b/>
      <sz val="11"/>
      <name val="Tw Cen MT"/>
      <family val="2"/>
    </font>
    <font>
      <sz val="11"/>
      <name val="Tw Cen MT"/>
      <family val="2"/>
    </font>
    <font>
      <sz val="8"/>
      <color rgb="FFFFFFFF"/>
      <name val="Century Gothic"/>
      <family val="2"/>
    </font>
    <font>
      <u/>
      <sz val="11"/>
      <color theme="10"/>
      <name val="Arial"/>
      <family val="2"/>
      <scheme val="minor"/>
    </font>
    <font>
      <u/>
      <sz val="10"/>
      <name val="Tw Cen MT"/>
      <family val="2"/>
    </font>
    <font>
      <sz val="10"/>
      <color rgb="FF000000"/>
      <name val="Arial"/>
      <family val="2"/>
    </font>
    <font>
      <b/>
      <sz val="11"/>
      <color theme="1"/>
      <name val="Times New Roman"/>
      <family val="2"/>
      <scheme val="major"/>
    </font>
    <font>
      <sz val="11"/>
      <color rgb="FF000000"/>
      <name val="Arial"/>
      <family val="2"/>
    </font>
    <font>
      <b/>
      <u/>
      <sz val="11"/>
      <color theme="3" tint="-0.249977111117893"/>
      <name val="Arial"/>
      <family val="2"/>
      <scheme val="minor"/>
    </font>
    <font>
      <b/>
      <sz val="11"/>
      <name val="Arial"/>
      <family val="2"/>
      <scheme val="minor"/>
    </font>
    <font>
      <sz val="10"/>
      <color theme="1"/>
      <name val="Arial"/>
      <family val="2"/>
    </font>
    <font>
      <sz val="10"/>
      <color rgb="FF000000"/>
      <name val="Calibri"/>
      <family val="2"/>
    </font>
    <font>
      <b/>
      <sz val="10"/>
      <color theme="1"/>
      <name val="Arial"/>
      <family val="2"/>
    </font>
    <font>
      <b/>
      <sz val="9"/>
      <color theme="4"/>
      <name val="Arial"/>
      <family val="2"/>
    </font>
    <font>
      <sz val="9"/>
      <color theme="1"/>
      <name val="Arial"/>
      <family val="2"/>
    </font>
    <font>
      <b/>
      <sz val="9"/>
      <color rgb="FF000000"/>
      <name val="Arial"/>
      <family val="2"/>
    </font>
    <font>
      <b/>
      <sz val="9"/>
      <color rgb="FF000000"/>
      <name val="Calibri"/>
      <family val="2"/>
    </font>
    <font>
      <b/>
      <sz val="9"/>
      <color rgb="FF000000"/>
      <name val="Tw Cen MT"/>
      <family val="2"/>
    </font>
  </fonts>
  <fills count="1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indexed="9"/>
        <bgColor indexed="9"/>
      </patternFill>
    </fill>
    <fill>
      <patternFill patternType="solid">
        <fgColor rgb="FF92D050"/>
        <bgColor indexed="64"/>
      </patternFill>
    </fill>
    <fill>
      <patternFill patternType="solid">
        <fgColor theme="0"/>
        <bgColor indexed="22"/>
      </patternFill>
    </fill>
    <fill>
      <patternFill patternType="solid">
        <fgColor theme="9" tint="0.39997558519241921"/>
        <bgColor indexed="64"/>
      </patternFill>
    </fill>
    <fill>
      <patternFill patternType="solid">
        <fgColor rgb="FFFFFF00"/>
        <bgColor indexed="64"/>
      </patternFill>
    </fill>
    <fill>
      <patternFill patternType="solid">
        <fgColor rgb="FFFFFFFF"/>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rgb="FFC0C0C0"/>
        <bgColor indexed="64"/>
      </patternFill>
    </fill>
    <fill>
      <patternFill patternType="solid">
        <fgColor rgb="FF00B388"/>
        <bgColor indexed="64"/>
      </patternFill>
    </fill>
    <fill>
      <patternFill patternType="solid">
        <fgColor rgb="FFFFF2CC"/>
        <bgColor indexed="64"/>
      </patternFill>
    </fill>
    <fill>
      <patternFill patternType="solid">
        <fgColor theme="5" tint="0.399945066682943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333333"/>
      </left>
      <right style="thin">
        <color rgb="FF333333"/>
      </right>
      <top/>
      <bottom style="thin">
        <color rgb="FF333333"/>
      </bottom>
      <diagonal/>
    </border>
    <border>
      <left/>
      <right/>
      <top/>
      <bottom style="thin">
        <color indexed="64"/>
      </bottom>
      <diagonal/>
    </border>
    <border>
      <left style="thin">
        <color indexed="64"/>
      </left>
      <right style="thin">
        <color indexed="64"/>
      </right>
      <top/>
      <bottom/>
      <diagonal/>
    </border>
  </borders>
  <cellStyleXfs count="5">
    <xf numFmtId="0" fontId="0" fillId="0" borderId="0"/>
    <xf numFmtId="44" fontId="2" fillId="0" borderId="0" applyFont="0" applyFill="0" applyBorder="0" applyAlignment="0" applyProtection="0"/>
    <xf numFmtId="43" fontId="2" fillId="0" borderId="0" applyFont="0" applyFill="0" applyBorder="0" applyAlignment="0" applyProtection="0"/>
    <xf numFmtId="0" fontId="1" fillId="0" borderId="0"/>
    <xf numFmtId="0" fontId="28" fillId="0" borderId="0" applyNumberFormat="0" applyFill="0" applyBorder="0" applyAlignment="0" applyProtection="0"/>
  </cellStyleXfs>
  <cellXfs count="197">
    <xf numFmtId="0" fontId="0" fillId="0" borderId="0" xfId="0"/>
    <xf numFmtId="0" fontId="5" fillId="0" borderId="0" xfId="0" applyFont="1"/>
    <xf numFmtId="0" fontId="5" fillId="0" borderId="1" xfId="0" applyFont="1" applyBorder="1"/>
    <xf numFmtId="44" fontId="5" fillId="0" borderId="0" xfId="0" applyNumberFormat="1" applyFont="1"/>
    <xf numFmtId="0" fontId="5" fillId="3" borderId="1" xfId="0" applyFont="1" applyFill="1" applyBorder="1"/>
    <xf numFmtId="0" fontId="10" fillId="0" borderId="0" xfId="0" applyFont="1"/>
    <xf numFmtId="2" fontId="10" fillId="5" borderId="0" xfId="0" applyNumberFormat="1" applyFont="1" applyFill="1"/>
    <xf numFmtId="0" fontId="7" fillId="0" borderId="0" xfId="0" applyFont="1" applyAlignment="1">
      <alignment horizontal="center" vertical="center"/>
    </xf>
    <xf numFmtId="0" fontId="0" fillId="0" borderId="0" xfId="0" applyAlignment="1">
      <alignment horizontal="center" vertical="center"/>
    </xf>
    <xf numFmtId="164" fontId="0" fillId="0" borderId="0" xfId="0" applyNumberFormat="1"/>
    <xf numFmtId="0" fontId="4" fillId="0" borderId="0" xfId="0" applyFont="1"/>
    <xf numFmtId="164" fontId="4" fillId="0" borderId="0" xfId="0" applyNumberFormat="1" applyFont="1"/>
    <xf numFmtId="0" fontId="10" fillId="6" borderId="1" xfId="0" applyFont="1" applyFill="1" applyBorder="1"/>
    <xf numFmtId="0" fontId="10" fillId="5" borderId="1" xfId="0" applyFont="1" applyFill="1" applyBorder="1"/>
    <xf numFmtId="2" fontId="10" fillId="5" borderId="1" xfId="0" applyNumberFormat="1" applyFont="1" applyFill="1" applyBorder="1"/>
    <xf numFmtId="164" fontId="5" fillId="0" borderId="0" xfId="0" applyNumberFormat="1" applyFont="1"/>
    <xf numFmtId="0" fontId="10" fillId="7" borderId="1" xfId="0" applyFont="1" applyFill="1" applyBorder="1"/>
    <xf numFmtId="2" fontId="10" fillId="7" borderId="1" xfId="0" applyNumberFormat="1" applyFont="1" applyFill="1" applyBorder="1"/>
    <xf numFmtId="164" fontId="8" fillId="0" borderId="0" xfId="0" applyNumberFormat="1" applyFont="1"/>
    <xf numFmtId="0" fontId="8" fillId="0" borderId="0" xfId="0" applyFont="1"/>
    <xf numFmtId="0" fontId="10" fillId="4" borderId="1" xfId="0" applyFont="1" applyFill="1" applyBorder="1"/>
    <xf numFmtId="0" fontId="6" fillId="4" borderId="1" xfId="0" applyFont="1" applyFill="1" applyBorder="1"/>
    <xf numFmtId="0" fontId="6" fillId="4" borderId="4" xfId="0" applyFont="1" applyFill="1" applyBorder="1"/>
    <xf numFmtId="0" fontId="10" fillId="3" borderId="1" xfId="0" applyFont="1" applyFill="1" applyBorder="1"/>
    <xf numFmtId="0" fontId="6" fillId="3" borderId="1" xfId="0" applyFont="1" applyFill="1" applyBorder="1"/>
    <xf numFmtId="0" fontId="12" fillId="3" borderId="1" xfId="0" applyFont="1" applyFill="1" applyBorder="1"/>
    <xf numFmtId="0" fontId="5" fillId="3" borderId="0" xfId="0" applyFont="1" applyFill="1"/>
    <xf numFmtId="0" fontId="16" fillId="0" borderId="0" xfId="0" applyFont="1"/>
    <xf numFmtId="0" fontId="20" fillId="0" borderId="1" xfId="3" applyFont="1" applyBorder="1" applyAlignment="1">
      <alignment horizontal="center" vertical="center" wrapText="1"/>
    </xf>
    <xf numFmtId="0" fontId="21" fillId="10" borderId="1" xfId="0" applyFont="1" applyFill="1" applyBorder="1" applyAlignment="1">
      <alignment horizontal="center" vertical="center" wrapText="1"/>
    </xf>
    <xf numFmtId="165" fontId="21" fillId="10" borderId="1" xfId="0" applyNumberFormat="1" applyFont="1" applyFill="1" applyBorder="1" applyAlignment="1">
      <alignment horizontal="center" vertical="center" wrapText="1"/>
    </xf>
    <xf numFmtId="0" fontId="21" fillId="10" borderId="1" xfId="0" applyFont="1" applyFill="1" applyBorder="1" applyAlignment="1">
      <alignment horizontal="center" vertical="center"/>
    </xf>
    <xf numFmtId="164" fontId="21" fillId="0" borderId="1" xfId="0" applyNumberFormat="1" applyFont="1" applyBorder="1" applyAlignment="1">
      <alignment horizontal="center" vertical="center"/>
    </xf>
    <xf numFmtId="164" fontId="20" fillId="0" borderId="1" xfId="2" applyNumberFormat="1" applyFont="1" applyBorder="1" applyAlignment="1">
      <alignment horizontal="center" vertical="center"/>
    </xf>
    <xf numFmtId="0" fontId="20" fillId="3" borderId="1" xfId="3" applyFont="1" applyFill="1" applyBorder="1" applyAlignment="1">
      <alignment horizontal="center" vertical="center" wrapText="1"/>
    </xf>
    <xf numFmtId="0" fontId="21" fillId="3" borderId="1" xfId="0" applyFont="1" applyFill="1" applyBorder="1" applyAlignment="1">
      <alignment horizontal="center" vertical="center"/>
    </xf>
    <xf numFmtId="164" fontId="21" fillId="3" borderId="1" xfId="0" applyNumberFormat="1" applyFont="1" applyFill="1" applyBorder="1" applyAlignment="1">
      <alignment horizontal="center" vertical="center"/>
    </xf>
    <xf numFmtId="164" fontId="18" fillId="11" borderId="1" xfId="2" applyNumberFormat="1" applyFont="1" applyFill="1" applyBorder="1" applyAlignment="1">
      <alignment horizontal="center" vertical="center"/>
    </xf>
    <xf numFmtId="0" fontId="20" fillId="0" borderId="7" xfId="3" applyFont="1" applyBorder="1" applyAlignment="1">
      <alignment horizontal="center" vertical="center" wrapText="1"/>
    </xf>
    <xf numFmtId="0" fontId="21" fillId="10" borderId="8" xfId="0" applyFont="1" applyFill="1" applyBorder="1" applyAlignment="1">
      <alignment horizontal="center" vertical="center" wrapText="1"/>
    </xf>
    <xf numFmtId="165" fontId="21" fillId="10" borderId="8" xfId="0" applyNumberFormat="1" applyFont="1" applyFill="1" applyBorder="1" applyAlignment="1">
      <alignment horizontal="center" vertical="center" wrapText="1"/>
    </xf>
    <xf numFmtId="0" fontId="21" fillId="10" borderId="8" xfId="0" applyFont="1" applyFill="1" applyBorder="1" applyAlignment="1">
      <alignment horizontal="center" vertical="center"/>
    </xf>
    <xf numFmtId="164" fontId="21" fillId="0" borderId="6" xfId="0" applyNumberFormat="1" applyFont="1" applyBorder="1" applyAlignment="1">
      <alignment horizontal="center" vertical="center"/>
    </xf>
    <xf numFmtId="164" fontId="20" fillId="3" borderId="1" xfId="2" applyNumberFormat="1" applyFont="1" applyFill="1" applyBorder="1" applyAlignment="1">
      <alignment horizontal="center" vertical="center"/>
    </xf>
    <xf numFmtId="164" fontId="21" fillId="3" borderId="6" xfId="0" applyNumberFormat="1" applyFont="1" applyFill="1" applyBorder="1" applyAlignment="1">
      <alignment horizontal="center" vertical="center"/>
    </xf>
    <xf numFmtId="0" fontId="21" fillId="0" borderId="0" xfId="0" applyFont="1"/>
    <xf numFmtId="0" fontId="21" fillId="0" borderId="0" xfId="0" applyFont="1" applyAlignment="1">
      <alignment horizontal="center"/>
    </xf>
    <xf numFmtId="165" fontId="21" fillId="0" borderId="0" xfId="0" applyNumberFormat="1" applyFont="1" applyAlignment="1">
      <alignment horizontal="center"/>
    </xf>
    <xf numFmtId="165" fontId="18" fillId="0" borderId="1" xfId="3" applyNumberFormat="1" applyFont="1" applyBorder="1" applyAlignment="1">
      <alignment vertical="center" wrapText="1"/>
    </xf>
    <xf numFmtId="165" fontId="20" fillId="0" borderId="0" xfId="3" applyNumberFormat="1" applyFont="1" applyAlignment="1">
      <alignment wrapText="1"/>
    </xf>
    <xf numFmtId="165" fontId="23" fillId="0" borderId="0" xfId="0" applyNumberFormat="1" applyFont="1"/>
    <xf numFmtId="0" fontId="23" fillId="0" borderId="0" xfId="0" applyFont="1"/>
    <xf numFmtId="165" fontId="23" fillId="0" borderId="0" xfId="0" applyNumberFormat="1" applyFont="1" applyAlignment="1">
      <alignment horizontal="center"/>
    </xf>
    <xf numFmtId="44" fontId="18" fillId="13" borderId="1" xfId="1" applyFont="1" applyFill="1" applyBorder="1" applyAlignment="1">
      <alignment horizontal="center" vertical="center"/>
    </xf>
    <xf numFmtId="164" fontId="5" fillId="0" borderId="1" xfId="0" applyNumberFormat="1" applyFont="1" applyBorder="1"/>
    <xf numFmtId="7" fontId="0" fillId="0" borderId="0" xfId="0" applyNumberFormat="1"/>
    <xf numFmtId="7" fontId="8" fillId="0" borderId="0" xfId="0" applyNumberFormat="1" applyFont="1"/>
    <xf numFmtId="164" fontId="0" fillId="0" borderId="1" xfId="0" applyNumberFormat="1" applyBorder="1"/>
    <xf numFmtId="0" fontId="5" fillId="4" borderId="1" xfId="0" applyFont="1" applyFill="1" applyBorder="1"/>
    <xf numFmtId="0" fontId="11" fillId="5" borderId="1" xfId="0" applyFont="1" applyFill="1" applyBorder="1" applyAlignment="1">
      <alignment horizontal="left" vertical="center"/>
    </xf>
    <xf numFmtId="0" fontId="11" fillId="5" borderId="1" xfId="0" applyFont="1" applyFill="1" applyBorder="1" applyAlignment="1">
      <alignment horizontal="center" vertical="center"/>
    </xf>
    <xf numFmtId="0" fontId="11" fillId="5" borderId="0" xfId="0" applyFont="1" applyFill="1" applyAlignment="1">
      <alignment horizontal="center" vertical="center"/>
    </xf>
    <xf numFmtId="0" fontId="11" fillId="5" borderId="4" xfId="0" applyFont="1" applyFill="1" applyBorder="1" applyAlignment="1">
      <alignment horizontal="left" vertical="center"/>
    </xf>
    <xf numFmtId="0" fontId="11" fillId="5" borderId="4" xfId="0" applyFont="1" applyFill="1" applyBorder="1" applyAlignment="1">
      <alignment horizontal="center" vertical="center"/>
    </xf>
    <xf numFmtId="0" fontId="11" fillId="5" borderId="0" xfId="0" applyFont="1" applyFill="1" applyAlignment="1">
      <alignment horizontal="left" vertical="center"/>
    </xf>
    <xf numFmtId="164" fontId="8" fillId="0" borderId="1" xfId="0" applyNumberFormat="1" applyFont="1" applyBorder="1"/>
    <xf numFmtId="0" fontId="14" fillId="8" borderId="1" xfId="0" applyFont="1" applyFill="1" applyBorder="1" applyAlignment="1">
      <alignment horizontal="center" vertical="center"/>
    </xf>
    <xf numFmtId="0" fontId="5" fillId="0" borderId="0" xfId="0" applyFont="1" applyAlignment="1">
      <alignment horizontal="center" vertical="center"/>
    </xf>
    <xf numFmtId="164" fontId="5" fillId="0" borderId="1" xfId="0" applyNumberFormat="1" applyFont="1" applyBorder="1" applyAlignment="1">
      <alignment horizontal="center" vertical="center"/>
    </xf>
    <xf numFmtId="164" fontId="5" fillId="0" borderId="4" xfId="0" applyNumberFormat="1" applyFont="1" applyBorder="1" applyAlignment="1">
      <alignment horizontal="center" vertical="center"/>
    </xf>
    <xf numFmtId="164" fontId="4" fillId="4" borderId="1" xfId="0" applyNumberFormat="1" applyFont="1" applyFill="1" applyBorder="1" applyAlignment="1">
      <alignment horizontal="center"/>
    </xf>
    <xf numFmtId="164" fontId="8" fillId="4" borderId="4" xfId="0" applyNumberFormat="1" applyFont="1" applyFill="1" applyBorder="1" applyAlignment="1">
      <alignment horizontal="center" vertical="center"/>
    </xf>
    <xf numFmtId="164" fontId="4" fillId="4" borderId="1" xfId="0" applyNumberFormat="1" applyFont="1" applyFill="1" applyBorder="1" applyAlignment="1">
      <alignment horizontal="center" vertical="center"/>
    </xf>
    <xf numFmtId="164" fontId="8" fillId="4" borderId="1" xfId="0" applyNumberFormat="1" applyFont="1" applyFill="1" applyBorder="1" applyAlignment="1">
      <alignment horizontal="center" vertical="center"/>
    </xf>
    <xf numFmtId="164" fontId="5" fillId="0" borderId="0" xfId="0" applyNumberFormat="1" applyFont="1" applyAlignment="1">
      <alignment horizontal="center" vertical="center"/>
    </xf>
    <xf numFmtId="0" fontId="14" fillId="8" borderId="6" xfId="0" applyFont="1" applyFill="1" applyBorder="1" applyAlignment="1">
      <alignment horizontal="left" vertical="center"/>
    </xf>
    <xf numFmtId="0" fontId="11" fillId="5" borderId="6" xfId="0"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14" fillId="8" borderId="1" xfId="0" applyFont="1" applyFill="1" applyBorder="1" applyAlignment="1">
      <alignment horizontal="left" vertical="center"/>
    </xf>
    <xf numFmtId="0" fontId="13" fillId="8" borderId="1" xfId="0" applyFont="1" applyFill="1" applyBorder="1" applyAlignment="1">
      <alignment horizontal="center" vertical="center"/>
    </xf>
    <xf numFmtId="0" fontId="5" fillId="0" borderId="1" xfId="0" applyFont="1" applyBorder="1" applyAlignment="1">
      <alignment horizontal="center" vertical="center"/>
    </xf>
    <xf numFmtId="0" fontId="11" fillId="7" borderId="1" xfId="0" applyFont="1" applyFill="1" applyBorder="1" applyAlignment="1">
      <alignment horizontal="left" vertical="center"/>
    </xf>
    <xf numFmtId="0" fontId="11" fillId="7" borderId="1" xfId="0" applyFont="1" applyFill="1" applyBorder="1" applyAlignment="1">
      <alignment horizontal="center" vertical="center"/>
    </xf>
    <xf numFmtId="0" fontId="7" fillId="0" borderId="0" xfId="0" applyFont="1" applyAlignment="1">
      <alignment horizontal="left"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3" fillId="0" borderId="1" xfId="0" applyFont="1" applyBorder="1" applyAlignment="1">
      <alignment horizontal="left" vertical="center"/>
    </xf>
    <xf numFmtId="0" fontId="27" fillId="15" borderId="9" xfId="0" applyFont="1" applyFill="1" applyBorder="1" applyAlignment="1">
      <alignment horizontal="center" vertical="center"/>
    </xf>
    <xf numFmtId="0" fontId="27" fillId="15" borderId="10" xfId="0" applyFont="1" applyFill="1" applyBorder="1" applyAlignment="1">
      <alignment horizontal="center" vertical="center"/>
    </xf>
    <xf numFmtId="0" fontId="15" fillId="16" borderId="11" xfId="0" applyFont="1" applyFill="1" applyBorder="1" applyAlignment="1">
      <alignment horizontal="center" vertical="center"/>
    </xf>
    <xf numFmtId="0" fontId="15" fillId="16" borderId="12" xfId="0" applyFont="1" applyFill="1" applyBorder="1" applyAlignment="1">
      <alignment horizontal="center" vertical="center"/>
    </xf>
    <xf numFmtId="6" fontId="0" fillId="0" borderId="0" xfId="0" applyNumberFormat="1"/>
    <xf numFmtId="6" fontId="17" fillId="16" borderId="12" xfId="0" applyNumberFormat="1" applyFont="1" applyFill="1" applyBorder="1" applyAlignment="1">
      <alignment horizontal="center" vertical="center"/>
    </xf>
    <xf numFmtId="0" fontId="28" fillId="16" borderId="12" xfId="4" applyFill="1" applyBorder="1" applyAlignment="1">
      <alignment horizontal="center" vertical="center"/>
    </xf>
    <xf numFmtId="8" fontId="0" fillId="0" borderId="0" xfId="0" applyNumberFormat="1"/>
    <xf numFmtId="0" fontId="11" fillId="3" borderId="1" xfId="0" applyFont="1" applyFill="1" applyBorder="1" applyAlignment="1">
      <alignment horizontal="center" vertical="center"/>
    </xf>
    <xf numFmtId="0" fontId="29" fillId="3" borderId="1" xfId="4" applyFont="1" applyFill="1" applyBorder="1" applyAlignment="1">
      <alignment horizontal="center" vertical="center"/>
    </xf>
    <xf numFmtId="0" fontId="26" fillId="4" borderId="1" xfId="0" applyFont="1" applyFill="1" applyBorder="1" applyAlignment="1">
      <alignment horizontal="center" vertical="center"/>
    </xf>
    <xf numFmtId="164" fontId="24" fillId="3" borderId="1" xfId="0" applyNumberFormat="1" applyFont="1" applyFill="1" applyBorder="1"/>
    <xf numFmtId="44" fontId="0" fillId="0" borderId="0" xfId="1" applyFont="1"/>
    <xf numFmtId="164" fontId="0" fillId="0" borderId="0" xfId="1" applyNumberFormat="1" applyFont="1"/>
    <xf numFmtId="0" fontId="7" fillId="0" borderId="1" xfId="0" applyFont="1" applyBorder="1"/>
    <xf numFmtId="0" fontId="11" fillId="3" borderId="1" xfId="0" applyFont="1" applyFill="1" applyBorder="1"/>
    <xf numFmtId="164" fontId="11" fillId="3" borderId="1" xfId="0" applyNumberFormat="1" applyFont="1" applyFill="1" applyBorder="1"/>
    <xf numFmtId="49" fontId="9" fillId="6" borderId="13" xfId="0" applyNumberFormat="1" applyFont="1" applyFill="1" applyBorder="1" applyAlignment="1">
      <alignment horizontal="center" vertical="center" wrapText="1"/>
    </xf>
    <xf numFmtId="166" fontId="6" fillId="6" borderId="13" xfId="0" applyNumberFormat="1" applyFont="1" applyFill="1" applyBorder="1" applyAlignment="1">
      <alignment horizontal="center" vertical="center"/>
    </xf>
    <xf numFmtId="0" fontId="5" fillId="14" borderId="1" xfId="0" applyFont="1" applyFill="1" applyBorder="1"/>
    <xf numFmtId="49" fontId="5" fillId="0" borderId="1" xfId="0" applyNumberFormat="1" applyFont="1" applyBorder="1" applyAlignment="1">
      <alignment horizontal="left" wrapText="1"/>
    </xf>
    <xf numFmtId="166" fontId="5" fillId="0" borderId="1" xfId="0" applyNumberFormat="1" applyFont="1" applyBorder="1"/>
    <xf numFmtId="10" fontId="5" fillId="0" borderId="1" xfId="0" applyNumberFormat="1" applyFont="1" applyBorder="1"/>
    <xf numFmtId="7" fontId="5" fillId="0" borderId="1" xfId="0" applyNumberFormat="1" applyFont="1" applyBorder="1"/>
    <xf numFmtId="0" fontId="5" fillId="0" borderId="1" xfId="0" applyFont="1" applyBorder="1" applyAlignment="1">
      <alignment horizontal="right" wrapText="1"/>
    </xf>
    <xf numFmtId="165"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3" borderId="4" xfId="0" applyFont="1" applyFill="1" applyBorder="1"/>
    <xf numFmtId="165" fontId="31" fillId="17" borderId="1" xfId="0" applyNumberFormat="1" applyFont="1" applyFill="1" applyBorder="1" applyAlignment="1">
      <alignment horizontal="center" vertical="center"/>
    </xf>
    <xf numFmtId="0" fontId="31" fillId="17" borderId="1" xfId="0" applyFont="1" applyFill="1" applyBorder="1" applyAlignment="1">
      <alignment horizontal="center" vertical="center"/>
    </xf>
    <xf numFmtId="0" fontId="32" fillId="0" borderId="0" xfId="0" applyFont="1"/>
    <xf numFmtId="165" fontId="31" fillId="3" borderId="0" xfId="0" applyNumberFormat="1" applyFont="1" applyFill="1" applyAlignment="1">
      <alignment horizontal="center" vertical="center"/>
    </xf>
    <xf numFmtId="0" fontId="31" fillId="3" borderId="0" xfId="0" applyFont="1" applyFill="1" applyAlignment="1">
      <alignment vertical="center"/>
    </xf>
    <xf numFmtId="165" fontId="32" fillId="0" borderId="0" xfId="0" applyNumberFormat="1" applyFont="1"/>
    <xf numFmtId="165" fontId="33" fillId="3" borderId="0" xfId="0" applyNumberFormat="1" applyFont="1" applyFill="1" applyAlignment="1">
      <alignment horizontal="left" vertical="center"/>
    </xf>
    <xf numFmtId="165" fontId="34" fillId="3" borderId="0" xfId="0" applyNumberFormat="1" applyFont="1" applyFill="1"/>
    <xf numFmtId="0" fontId="34" fillId="3" borderId="0" xfId="0" applyFont="1" applyFill="1"/>
    <xf numFmtId="165" fontId="34" fillId="3" borderId="0" xfId="0" applyNumberFormat="1" applyFont="1" applyFill="1" applyAlignment="1">
      <alignment horizontal="center"/>
    </xf>
    <xf numFmtId="165" fontId="34" fillId="3" borderId="0" xfId="0" applyNumberFormat="1" applyFont="1" applyFill="1" applyAlignment="1">
      <alignment horizontal="left" vertical="center"/>
    </xf>
    <xf numFmtId="0" fontId="35" fillId="0" borderId="1" xfId="3" applyFont="1" applyBorder="1" applyAlignment="1">
      <alignment horizontal="center" vertical="center" wrapText="1"/>
    </xf>
    <xf numFmtId="164" fontId="35" fillId="0" borderId="1" xfId="2" applyNumberFormat="1" applyFont="1" applyBorder="1" applyAlignment="1">
      <alignment horizontal="center" vertical="center"/>
    </xf>
    <xf numFmtId="165" fontId="36" fillId="10" borderId="1" xfId="0" applyNumberFormat="1" applyFont="1" applyFill="1" applyBorder="1" applyAlignment="1">
      <alignment horizontal="center" vertical="center" wrapText="1"/>
    </xf>
    <xf numFmtId="0" fontId="36" fillId="10" borderId="1" xfId="0" applyFont="1" applyFill="1" applyBorder="1" applyAlignment="1">
      <alignment horizontal="center" vertical="center"/>
    </xf>
    <xf numFmtId="164" fontId="36" fillId="0" borderId="1" xfId="0" applyNumberFormat="1" applyFont="1" applyBorder="1" applyAlignment="1">
      <alignment horizontal="center" vertical="center"/>
    </xf>
    <xf numFmtId="164" fontId="37" fillId="11" borderId="1" xfId="2" applyNumberFormat="1" applyFont="1" applyFill="1" applyBorder="1" applyAlignment="1">
      <alignment horizontal="center" vertical="center"/>
    </xf>
    <xf numFmtId="0" fontId="30" fillId="0" borderId="0" xfId="0" applyFont="1"/>
    <xf numFmtId="0" fontId="30" fillId="0" borderId="0" xfId="0" applyFont="1" applyAlignment="1">
      <alignment horizontal="center"/>
    </xf>
    <xf numFmtId="165" fontId="30" fillId="0" borderId="0" xfId="0" applyNumberFormat="1" applyFont="1" applyAlignment="1">
      <alignment horizontal="center"/>
    </xf>
    <xf numFmtId="165" fontId="37" fillId="0" borderId="1" xfId="3" applyNumberFormat="1" applyFont="1" applyBorder="1" applyAlignment="1">
      <alignment vertical="center" wrapText="1"/>
    </xf>
    <xf numFmtId="165" fontId="35" fillId="0" borderId="0" xfId="3" applyNumberFormat="1" applyFont="1" applyAlignment="1">
      <alignment wrapText="1"/>
    </xf>
    <xf numFmtId="165" fontId="3" fillId="0" borderId="0" xfId="0" applyNumberFormat="1" applyFont="1"/>
    <xf numFmtId="0" fontId="3" fillId="0" borderId="0" xfId="0" applyFont="1"/>
    <xf numFmtId="165" fontId="3" fillId="0" borderId="0" xfId="0" applyNumberFormat="1" applyFont="1" applyAlignment="1">
      <alignment horizontal="center"/>
    </xf>
    <xf numFmtId="44" fontId="37" fillId="13" borderId="1" xfId="1" applyFont="1" applyFill="1" applyBorder="1" applyAlignment="1">
      <alignment horizontal="center" vertical="center"/>
    </xf>
    <xf numFmtId="0" fontId="39" fillId="0" borderId="1" xfId="3" applyFont="1" applyBorder="1" applyAlignment="1">
      <alignment horizontal="center" vertical="center" wrapText="1"/>
    </xf>
    <xf numFmtId="0" fontId="15" fillId="10" borderId="1" xfId="0" applyFont="1" applyFill="1" applyBorder="1" applyAlignment="1">
      <alignment horizontal="center" vertical="center" wrapText="1"/>
    </xf>
    <xf numFmtId="0" fontId="40" fillId="0" borderId="0" xfId="0" applyFont="1" applyAlignment="1">
      <alignment vertical="center" wrapText="1"/>
    </xf>
    <xf numFmtId="0" fontId="40" fillId="10" borderId="1" xfId="0" applyFont="1" applyFill="1" applyBorder="1" applyAlignment="1">
      <alignment horizontal="center" vertical="center"/>
    </xf>
    <xf numFmtId="164" fontId="41" fillId="0" borderId="1" xfId="0" applyNumberFormat="1" applyFont="1" applyBorder="1" applyAlignment="1">
      <alignment horizontal="center" vertical="center"/>
    </xf>
    <xf numFmtId="164" fontId="39" fillId="0" borderId="1" xfId="2" applyNumberFormat="1" applyFont="1" applyBorder="1" applyAlignment="1">
      <alignment horizontal="center" vertical="center"/>
    </xf>
    <xf numFmtId="0" fontId="39" fillId="3" borderId="1" xfId="3" applyFont="1" applyFill="1" applyBorder="1" applyAlignment="1">
      <alignment horizontal="center" vertical="center" wrapText="1"/>
    </xf>
    <xf numFmtId="0" fontId="40" fillId="0" borderId="1" xfId="0" applyFont="1" applyBorder="1" applyAlignment="1">
      <alignment vertical="center" wrapText="1"/>
    </xf>
    <xf numFmtId="0" fontId="40" fillId="3" borderId="1" xfId="0" applyFont="1" applyFill="1" applyBorder="1" applyAlignment="1">
      <alignment horizontal="center" vertical="center"/>
    </xf>
    <xf numFmtId="164" fontId="41" fillId="3" borderId="1" xfId="0" applyNumberFormat="1" applyFont="1" applyFill="1" applyBorder="1" applyAlignment="1">
      <alignment horizontal="center" vertical="center"/>
    </xf>
    <xf numFmtId="0" fontId="42" fillId="0" borderId="1" xfId="0" applyFont="1" applyBorder="1" applyAlignment="1">
      <alignment vertical="center" wrapText="1"/>
    </xf>
    <xf numFmtId="164" fontId="8" fillId="4" borderId="0" xfId="0" applyNumberFormat="1" applyFont="1" applyFill="1"/>
    <xf numFmtId="0" fontId="7" fillId="0" borderId="15" xfId="0" applyFont="1" applyBorder="1"/>
    <xf numFmtId="165" fontId="18" fillId="12" borderId="1" xfId="0" applyNumberFormat="1" applyFont="1" applyFill="1" applyBorder="1" applyAlignment="1">
      <alignment vertical="center"/>
    </xf>
    <xf numFmtId="165" fontId="18" fillId="13" borderId="1" xfId="0" applyNumberFormat="1" applyFont="1" applyFill="1" applyBorder="1" applyAlignment="1">
      <alignment vertical="center"/>
    </xf>
    <xf numFmtId="0" fontId="18" fillId="11" borderId="7" xfId="3" applyFont="1" applyFill="1" applyBorder="1" applyAlignment="1">
      <alignment horizontal="center" vertical="center" wrapText="1"/>
    </xf>
    <xf numFmtId="0" fontId="20" fillId="11" borderId="8" xfId="3" applyFont="1" applyFill="1" applyBorder="1" applyAlignment="1">
      <alignment horizontal="center" vertical="center" wrapText="1"/>
    </xf>
    <xf numFmtId="0" fontId="20" fillId="11" borderId="6" xfId="3" applyFont="1" applyFill="1" applyBorder="1" applyAlignment="1">
      <alignment horizontal="center" vertical="center" wrapText="1"/>
    </xf>
    <xf numFmtId="0" fontId="19" fillId="9" borderId="7" xfId="3" applyFont="1" applyFill="1" applyBorder="1" applyAlignment="1">
      <alignment horizontal="center" vertical="center" wrapText="1"/>
    </xf>
    <xf numFmtId="0" fontId="20" fillId="9" borderId="8" xfId="3" applyFont="1" applyFill="1" applyBorder="1" applyAlignment="1">
      <alignment horizontal="center" vertical="center" wrapText="1"/>
    </xf>
    <xf numFmtId="0" fontId="20" fillId="9" borderId="6" xfId="3" applyFont="1" applyFill="1" applyBorder="1" applyAlignment="1">
      <alignment horizontal="center" vertical="center" wrapText="1"/>
    </xf>
    <xf numFmtId="0" fontId="20" fillId="3" borderId="7" xfId="3" applyFont="1" applyFill="1" applyBorder="1" applyAlignment="1">
      <alignment horizontal="center" vertical="center" wrapText="1"/>
    </xf>
    <xf numFmtId="0" fontId="20" fillId="3" borderId="8" xfId="3" applyFont="1" applyFill="1" applyBorder="1" applyAlignment="1">
      <alignment horizontal="center" vertical="center" wrapText="1"/>
    </xf>
    <xf numFmtId="0" fontId="21" fillId="10" borderId="7" xfId="0" applyFont="1" applyFill="1" applyBorder="1" applyAlignment="1">
      <alignment horizontal="center" vertical="center"/>
    </xf>
    <xf numFmtId="0" fontId="21" fillId="10" borderId="6" xfId="0" applyFont="1" applyFill="1" applyBorder="1" applyAlignment="1">
      <alignment horizontal="center" vertical="center"/>
    </xf>
    <xf numFmtId="0" fontId="18" fillId="11" borderId="8" xfId="3" applyFont="1" applyFill="1" applyBorder="1" applyAlignment="1">
      <alignment horizontal="center" vertical="center" wrapText="1"/>
    </xf>
    <xf numFmtId="0" fontId="18" fillId="11" borderId="6" xfId="3" applyFont="1" applyFill="1" applyBorder="1" applyAlignment="1">
      <alignment horizontal="center" vertical="center" wrapText="1"/>
    </xf>
    <xf numFmtId="165" fontId="37" fillId="13" borderId="1" xfId="0" applyNumberFormat="1" applyFont="1" applyFill="1" applyBorder="1" applyAlignment="1">
      <alignment vertical="center"/>
    </xf>
    <xf numFmtId="0" fontId="0" fillId="0" borderId="14" xfId="0" applyBorder="1" applyAlignment="1">
      <alignment horizontal="center"/>
    </xf>
    <xf numFmtId="0" fontId="38" fillId="9" borderId="7" xfId="3" applyFont="1" applyFill="1" applyBorder="1" applyAlignment="1">
      <alignment horizontal="center" vertical="center" wrapText="1"/>
    </xf>
    <xf numFmtId="0" fontId="39" fillId="9" borderId="8" xfId="3" applyFont="1" applyFill="1" applyBorder="1" applyAlignment="1">
      <alignment horizontal="center" vertical="center" wrapText="1"/>
    </xf>
    <xf numFmtId="0" fontId="39" fillId="9" borderId="6" xfId="3" applyFont="1" applyFill="1" applyBorder="1" applyAlignment="1">
      <alignment horizontal="center" vertical="center" wrapText="1"/>
    </xf>
    <xf numFmtId="0" fontId="37" fillId="11" borderId="7" xfId="3" applyFont="1" applyFill="1" applyBorder="1" applyAlignment="1">
      <alignment horizontal="center" vertical="center" wrapText="1"/>
    </xf>
    <xf numFmtId="0" fontId="35" fillId="11" borderId="8" xfId="3" applyFont="1" applyFill="1" applyBorder="1" applyAlignment="1">
      <alignment horizontal="center" vertical="center" wrapText="1"/>
    </xf>
    <xf numFmtId="0" fontId="35" fillId="11" borderId="6" xfId="3" applyFont="1" applyFill="1" applyBorder="1" applyAlignment="1">
      <alignment horizontal="center" vertical="center" wrapText="1"/>
    </xf>
    <xf numFmtId="165" fontId="37" fillId="12" borderId="1" xfId="0" applyNumberFormat="1" applyFont="1" applyFill="1" applyBorder="1" applyAlignment="1">
      <alignment vertical="center"/>
    </xf>
    <xf numFmtId="0" fontId="5" fillId="0" borderId="5" xfId="0" applyFont="1" applyBorder="1" applyAlignment="1">
      <alignment horizontal="center"/>
    </xf>
    <xf numFmtId="0" fontId="5" fillId="0" borderId="0" xfId="0" applyFont="1" applyAlignment="1">
      <alignment horizontal="center"/>
    </xf>
    <xf numFmtId="0" fontId="8" fillId="4" borderId="1" xfId="0" applyFont="1" applyFill="1" applyBorder="1" applyAlignment="1">
      <alignment horizontal="center" vertical="center"/>
    </xf>
    <xf numFmtId="0" fontId="25" fillId="2" borderId="7" xfId="0" applyFont="1" applyFill="1" applyBorder="1" applyAlignment="1">
      <alignment horizontal="center"/>
    </xf>
    <xf numFmtId="0" fontId="25" fillId="2" borderId="8"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164" fontId="5" fillId="0" borderId="1" xfId="0" applyNumberFormat="1" applyFont="1" applyBorder="1" applyAlignment="1">
      <alignment horizontal="center" vertical="center"/>
    </xf>
    <xf numFmtId="164" fontId="5" fillId="0" borderId="3" xfId="0" applyNumberFormat="1" applyFont="1" applyBorder="1" applyAlignment="1">
      <alignment horizontal="center" vertical="center"/>
    </xf>
    <xf numFmtId="0" fontId="5" fillId="0" borderId="0" xfId="0" applyFont="1" applyAlignment="1">
      <alignment horizontal="center" vertical="center"/>
    </xf>
    <xf numFmtId="0" fontId="8" fillId="4" borderId="1" xfId="0" applyFont="1" applyFill="1" applyBorder="1" applyAlignment="1">
      <alignment horizontal="center"/>
    </xf>
    <xf numFmtId="0" fontId="8" fillId="4" borderId="2" xfId="0" applyFont="1" applyFill="1" applyBorder="1" applyAlignment="1">
      <alignment horizontal="center"/>
    </xf>
    <xf numFmtId="0" fontId="8" fillId="4" borderId="3" xfId="0" applyFont="1" applyFill="1" applyBorder="1" applyAlignment="1">
      <alignment horizontal="center"/>
    </xf>
    <xf numFmtId="0" fontId="4" fillId="4" borderId="1" xfId="0" applyFont="1" applyFill="1" applyBorder="1" applyAlignment="1">
      <alignment horizontal="center"/>
    </xf>
    <xf numFmtId="0" fontId="25" fillId="2" borderId="1" xfId="0" applyFont="1" applyFill="1" applyBorder="1" applyAlignment="1">
      <alignment horizontal="center"/>
    </xf>
    <xf numFmtId="0" fontId="34" fillId="4" borderId="1" xfId="0" applyFont="1" applyFill="1" applyBorder="1" applyAlignment="1">
      <alignment horizontal="center"/>
    </xf>
    <xf numFmtId="0" fontId="25" fillId="2" borderId="5" xfId="0" applyFont="1" applyFill="1" applyBorder="1" applyAlignment="1">
      <alignment horizontal="center"/>
    </xf>
    <xf numFmtId="0" fontId="25" fillId="2" borderId="0" xfId="0" applyFont="1" applyFill="1" applyAlignment="1">
      <alignment horizontal="center"/>
    </xf>
    <xf numFmtId="0" fontId="5" fillId="0" borderId="1" xfId="0" applyFont="1" applyBorder="1" applyAlignment="1">
      <alignment horizontal="center"/>
    </xf>
  </cellXfs>
  <cellStyles count="5">
    <cellStyle name="Comma" xfId="2" builtinId="3"/>
    <cellStyle name="Currency" xfId="1" builtinId="4"/>
    <cellStyle name="Hyperlink" xfId="4" builtinId="8"/>
    <cellStyle name="Normal" xfId="0" builtinId="0"/>
    <cellStyle name="Normal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education.hpe.com/ww/en/training/docs/cds/ht2y0s.pdf" TargetMode="External"/><Relationship Id="rId1" Type="http://schemas.openxmlformats.org/officeDocument/2006/relationships/hyperlink" Target="https://education.hpe.com/ww/en/training/docs/cds/hm9p6s.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ducation.hpe.com/ww/en/training/docs/cds/ht2y0s.pdf" TargetMode="External"/><Relationship Id="rId1" Type="http://schemas.openxmlformats.org/officeDocument/2006/relationships/hyperlink" Target="https://education.hpe.com/ww/en/training/docs/cds/hm9p6s.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C1" workbookViewId="0">
      <selection activeCell="C16" sqref="C16"/>
    </sheetView>
  </sheetViews>
  <sheetFormatPr defaultRowHeight="13.5" x14ac:dyDescent="0.35"/>
  <cols>
    <col min="1" max="1" width="8.8125" bestFit="1" customWidth="1"/>
    <col min="2" max="2" width="11.5625" bestFit="1" customWidth="1"/>
    <col min="3" max="3" width="58.5625" bestFit="1" customWidth="1"/>
    <col min="4" max="4" width="3.5625" bestFit="1" customWidth="1"/>
    <col min="5" max="5" width="10.625" bestFit="1" customWidth="1"/>
    <col min="6" max="6" width="15.625" bestFit="1" customWidth="1"/>
    <col min="7" max="7" width="12.9375" bestFit="1" customWidth="1"/>
    <col min="8" max="8" width="10.4375" bestFit="1" customWidth="1"/>
    <col min="9" max="9" width="12.1875" bestFit="1" customWidth="1"/>
    <col min="10" max="10" width="13.1875" bestFit="1" customWidth="1"/>
    <col min="11" max="13" width="11.5625" bestFit="1" customWidth="1"/>
    <col min="14" max="14" width="13.4375" bestFit="1" customWidth="1"/>
  </cols>
  <sheetData>
    <row r="1" spans="1:14" ht="13.9" x14ac:dyDescent="0.4">
      <c r="J1" s="10" t="s">
        <v>68</v>
      </c>
    </row>
    <row r="2" spans="1:14" ht="13.9" x14ac:dyDescent="0.4">
      <c r="A2" s="1"/>
      <c r="B2" s="20" t="s">
        <v>82</v>
      </c>
      <c r="C2" s="20" t="s">
        <v>1</v>
      </c>
      <c r="D2" s="20" t="s">
        <v>0</v>
      </c>
      <c r="E2" s="20" t="s">
        <v>75</v>
      </c>
      <c r="F2" s="20" t="s">
        <v>76</v>
      </c>
      <c r="G2" s="21" t="s">
        <v>65</v>
      </c>
      <c r="H2" s="21" t="s">
        <v>66</v>
      </c>
      <c r="I2" s="21" t="s">
        <v>67</v>
      </c>
      <c r="J2" s="22" t="s">
        <v>73</v>
      </c>
      <c r="K2" s="22" t="s">
        <v>74</v>
      </c>
      <c r="L2" s="21" t="s">
        <v>69</v>
      </c>
      <c r="M2" s="21" t="s">
        <v>143</v>
      </c>
      <c r="N2" s="21" t="s">
        <v>71</v>
      </c>
    </row>
    <row r="3" spans="1:14" ht="13.9" x14ac:dyDescent="0.4">
      <c r="A3" s="1"/>
      <c r="B3" s="23"/>
      <c r="C3" s="23" t="s">
        <v>83</v>
      </c>
      <c r="D3" s="23"/>
      <c r="E3" s="23"/>
      <c r="F3" s="23"/>
      <c r="G3" s="115">
        <v>0.4</v>
      </c>
      <c r="H3" s="115">
        <v>1.1399999999999999</v>
      </c>
      <c r="I3" s="115">
        <v>1.22</v>
      </c>
      <c r="J3" s="115">
        <v>90</v>
      </c>
      <c r="K3" s="115">
        <v>31</v>
      </c>
      <c r="L3" s="115">
        <v>1.5</v>
      </c>
      <c r="M3" s="26"/>
      <c r="N3" s="26"/>
    </row>
    <row r="4" spans="1:14" ht="13.9" x14ac:dyDescent="0.4">
      <c r="A4" s="1">
        <v>1</v>
      </c>
      <c r="B4" s="13" t="s">
        <v>2</v>
      </c>
      <c r="C4" s="13" t="s">
        <v>3</v>
      </c>
      <c r="D4" s="13">
        <v>2</v>
      </c>
      <c r="E4" s="14">
        <v>5070</v>
      </c>
      <c r="F4" s="14">
        <v>10140</v>
      </c>
      <c r="G4" s="54">
        <f>F4*$G$3</f>
        <v>4056</v>
      </c>
      <c r="H4" s="54">
        <f>G4*$H$3</f>
        <v>4623.8399999999992</v>
      </c>
      <c r="I4" s="54">
        <f>H4*$I$3</f>
        <v>5641.0847999999987</v>
      </c>
      <c r="J4" s="54">
        <f>I4*$J$3</f>
        <v>507697.63199999987</v>
      </c>
      <c r="K4" s="54">
        <f>J4/$K$3</f>
        <v>16377.342967741932</v>
      </c>
      <c r="L4" s="54">
        <f>K4*$L$3</f>
        <v>24566.014451612897</v>
      </c>
      <c r="M4" s="54">
        <f>N4/$D$4</f>
        <v>12283.007225806448</v>
      </c>
      <c r="N4" s="54">
        <f>$L$4</f>
        <v>24566.014451612897</v>
      </c>
    </row>
    <row r="5" spans="1:14" ht="13.9" x14ac:dyDescent="0.4">
      <c r="A5" s="1">
        <v>2</v>
      </c>
      <c r="B5" s="13" t="s">
        <v>4</v>
      </c>
      <c r="C5" s="13" t="s">
        <v>5</v>
      </c>
      <c r="D5" s="13">
        <v>2</v>
      </c>
      <c r="E5" s="14">
        <v>0</v>
      </c>
      <c r="F5" s="14">
        <v>0</v>
      </c>
      <c r="G5" s="54">
        <f t="shared" ref="G5:G62" si="0">F5*$G$3</f>
        <v>0</v>
      </c>
      <c r="H5" s="54">
        <f t="shared" ref="H5:H63" si="1">G5*$H$3</f>
        <v>0</v>
      </c>
      <c r="I5" s="54">
        <f t="shared" ref="I5:I63" si="2">H5*$I$3</f>
        <v>0</v>
      </c>
      <c r="J5" s="54">
        <f t="shared" ref="J5:J63" si="3">I5*$J$3</f>
        <v>0</v>
      </c>
      <c r="K5" s="54">
        <f t="shared" ref="K5:K63" si="4">J5/$K$3</f>
        <v>0</v>
      </c>
      <c r="L5" s="54">
        <f t="shared" ref="L5:L63" si="5">K5*$L$3</f>
        <v>0</v>
      </c>
      <c r="M5" s="54">
        <f t="shared" ref="M5:M63" si="6">N5/$D$4</f>
        <v>0</v>
      </c>
      <c r="N5" s="54">
        <f t="shared" ref="N5:N36" si="7">L5</f>
        <v>0</v>
      </c>
    </row>
    <row r="6" spans="1:14" ht="13.9" x14ac:dyDescent="0.4">
      <c r="A6" s="1">
        <v>3</v>
      </c>
      <c r="B6" s="13" t="s">
        <v>77</v>
      </c>
      <c r="C6" s="13" t="s">
        <v>78</v>
      </c>
      <c r="D6" s="13">
        <v>4</v>
      </c>
      <c r="E6" s="14">
        <v>3876</v>
      </c>
      <c r="F6" s="14">
        <v>15504</v>
      </c>
      <c r="G6" s="54">
        <f t="shared" si="0"/>
        <v>6201.6</v>
      </c>
      <c r="H6" s="54">
        <f t="shared" si="1"/>
        <v>7069.8239999999996</v>
      </c>
      <c r="I6" s="54">
        <f t="shared" si="2"/>
        <v>8625.1852799999997</v>
      </c>
      <c r="J6" s="54">
        <f t="shared" si="3"/>
        <v>776266.67519999994</v>
      </c>
      <c r="K6" s="54">
        <f t="shared" si="4"/>
        <v>25040.860490322579</v>
      </c>
      <c r="L6" s="54">
        <f t="shared" si="5"/>
        <v>37561.290735483868</v>
      </c>
      <c r="M6" s="54">
        <f t="shared" si="6"/>
        <v>18780.645367741934</v>
      </c>
      <c r="N6" s="54">
        <f t="shared" si="7"/>
        <v>37561.290735483868</v>
      </c>
    </row>
    <row r="7" spans="1:14" ht="13.9" x14ac:dyDescent="0.4">
      <c r="A7" s="1">
        <v>4</v>
      </c>
      <c r="B7" s="13" t="s">
        <v>6</v>
      </c>
      <c r="C7" s="13" t="s">
        <v>7</v>
      </c>
      <c r="D7" s="13">
        <v>16</v>
      </c>
      <c r="E7" s="14">
        <v>2746</v>
      </c>
      <c r="F7" s="14">
        <v>43936</v>
      </c>
      <c r="G7" s="54">
        <f t="shared" si="0"/>
        <v>17574.400000000001</v>
      </c>
      <c r="H7" s="54">
        <f t="shared" si="1"/>
        <v>20034.815999999999</v>
      </c>
      <c r="I7" s="54">
        <f t="shared" si="2"/>
        <v>24442.475519999996</v>
      </c>
      <c r="J7" s="54">
        <f t="shared" si="3"/>
        <v>2199822.7967999997</v>
      </c>
      <c r="K7" s="54">
        <f t="shared" si="4"/>
        <v>70962.025703225794</v>
      </c>
      <c r="L7" s="54">
        <f t="shared" si="5"/>
        <v>106443.03855483868</v>
      </c>
      <c r="M7" s="54">
        <f t="shared" si="6"/>
        <v>53221.519277419342</v>
      </c>
      <c r="N7" s="54">
        <f t="shared" si="7"/>
        <v>106443.03855483868</v>
      </c>
    </row>
    <row r="8" spans="1:14" ht="13.9" x14ac:dyDescent="0.4">
      <c r="A8" s="1">
        <v>5</v>
      </c>
      <c r="B8" s="13" t="s">
        <v>8</v>
      </c>
      <c r="C8" s="13" t="s">
        <v>84</v>
      </c>
      <c r="D8" s="13">
        <v>2</v>
      </c>
      <c r="E8" s="14">
        <v>629</v>
      </c>
      <c r="F8" s="14">
        <v>1258</v>
      </c>
      <c r="G8" s="54">
        <f t="shared" si="0"/>
        <v>503.20000000000005</v>
      </c>
      <c r="H8" s="54">
        <f t="shared" si="1"/>
        <v>573.64800000000002</v>
      </c>
      <c r="I8" s="54">
        <f t="shared" si="2"/>
        <v>699.85055999999997</v>
      </c>
      <c r="J8" s="54">
        <f t="shared" si="3"/>
        <v>62986.5504</v>
      </c>
      <c r="K8" s="54">
        <f t="shared" si="4"/>
        <v>2031.824206451613</v>
      </c>
      <c r="L8" s="54">
        <f t="shared" si="5"/>
        <v>3047.7363096774197</v>
      </c>
      <c r="M8" s="54">
        <f t="shared" si="6"/>
        <v>1523.8681548387099</v>
      </c>
      <c r="N8" s="54">
        <f t="shared" si="7"/>
        <v>3047.7363096774197</v>
      </c>
    </row>
    <row r="9" spans="1:14" ht="13.9" x14ac:dyDescent="0.4">
      <c r="A9" s="1">
        <v>6</v>
      </c>
      <c r="B9" s="13" t="s">
        <v>9</v>
      </c>
      <c r="C9" s="13" t="s">
        <v>10</v>
      </c>
      <c r="D9" s="13">
        <v>4</v>
      </c>
      <c r="E9" s="14">
        <v>698</v>
      </c>
      <c r="F9" s="14">
        <v>2792</v>
      </c>
      <c r="G9" s="54">
        <f t="shared" si="0"/>
        <v>1116.8</v>
      </c>
      <c r="H9" s="54">
        <f t="shared" si="1"/>
        <v>1273.1519999999998</v>
      </c>
      <c r="I9" s="54">
        <f t="shared" si="2"/>
        <v>1553.2454399999997</v>
      </c>
      <c r="J9" s="54">
        <f t="shared" si="3"/>
        <v>139792.08959999998</v>
      </c>
      <c r="K9" s="54">
        <f t="shared" si="4"/>
        <v>4509.4222451612895</v>
      </c>
      <c r="L9" s="54">
        <f t="shared" si="5"/>
        <v>6764.1333677419343</v>
      </c>
      <c r="M9" s="54">
        <f t="shared" si="6"/>
        <v>3382.0666838709672</v>
      </c>
      <c r="N9" s="54">
        <f t="shared" si="7"/>
        <v>6764.1333677419343</v>
      </c>
    </row>
    <row r="10" spans="1:14" ht="13.9" x14ac:dyDescent="0.4">
      <c r="A10" s="1">
        <v>7</v>
      </c>
      <c r="B10" s="13" t="s">
        <v>11</v>
      </c>
      <c r="C10" s="13" t="s">
        <v>12</v>
      </c>
      <c r="D10" s="13">
        <v>2</v>
      </c>
      <c r="E10" s="14">
        <v>4991</v>
      </c>
      <c r="F10" s="14">
        <v>9982</v>
      </c>
      <c r="G10" s="54">
        <f t="shared" si="0"/>
        <v>3992.8</v>
      </c>
      <c r="H10" s="54">
        <f t="shared" si="1"/>
        <v>4551.7919999999995</v>
      </c>
      <c r="I10" s="54">
        <f t="shared" si="2"/>
        <v>5553.1862399999991</v>
      </c>
      <c r="J10" s="54">
        <f t="shared" si="3"/>
        <v>499786.76159999991</v>
      </c>
      <c r="K10" s="54">
        <f t="shared" si="4"/>
        <v>16122.153599999998</v>
      </c>
      <c r="L10" s="54">
        <f t="shared" si="5"/>
        <v>24183.230399999997</v>
      </c>
      <c r="M10" s="54">
        <f t="shared" si="6"/>
        <v>12091.615199999998</v>
      </c>
      <c r="N10" s="54">
        <f t="shared" si="7"/>
        <v>24183.230399999997</v>
      </c>
    </row>
    <row r="11" spans="1:14" ht="13.9" x14ac:dyDescent="0.4">
      <c r="A11" s="1">
        <v>8</v>
      </c>
      <c r="B11" s="13" t="s">
        <v>13</v>
      </c>
      <c r="C11" s="13" t="s">
        <v>14</v>
      </c>
      <c r="D11" s="13">
        <v>2</v>
      </c>
      <c r="E11" s="14">
        <v>1184</v>
      </c>
      <c r="F11" s="14">
        <v>2368</v>
      </c>
      <c r="G11" s="54">
        <f t="shared" si="0"/>
        <v>947.2</v>
      </c>
      <c r="H11" s="54">
        <f t="shared" si="1"/>
        <v>1079.808</v>
      </c>
      <c r="I11" s="54">
        <f t="shared" si="2"/>
        <v>1317.3657599999999</v>
      </c>
      <c r="J11" s="54">
        <f t="shared" si="3"/>
        <v>118562.9184</v>
      </c>
      <c r="K11" s="54">
        <f t="shared" si="4"/>
        <v>3824.6102709677416</v>
      </c>
      <c r="L11" s="54">
        <f t="shared" si="5"/>
        <v>5736.9154064516124</v>
      </c>
      <c r="M11" s="54">
        <f t="shared" si="6"/>
        <v>2868.4577032258062</v>
      </c>
      <c r="N11" s="54">
        <f t="shared" si="7"/>
        <v>5736.9154064516124</v>
      </c>
    </row>
    <row r="12" spans="1:14" ht="13.9" x14ac:dyDescent="0.4">
      <c r="A12" s="1">
        <v>9</v>
      </c>
      <c r="B12" s="13" t="s">
        <v>15</v>
      </c>
      <c r="C12" s="13" t="s">
        <v>16</v>
      </c>
      <c r="D12" s="13">
        <v>2</v>
      </c>
      <c r="E12" s="14">
        <v>202</v>
      </c>
      <c r="F12" s="14">
        <v>404</v>
      </c>
      <c r="G12" s="54">
        <f t="shared" si="0"/>
        <v>161.60000000000002</v>
      </c>
      <c r="H12" s="54">
        <f t="shared" si="1"/>
        <v>184.22400000000002</v>
      </c>
      <c r="I12" s="54">
        <f t="shared" si="2"/>
        <v>224.75328000000002</v>
      </c>
      <c r="J12" s="54">
        <f t="shared" si="3"/>
        <v>20227.7952</v>
      </c>
      <c r="K12" s="54">
        <f t="shared" si="4"/>
        <v>652.50952258064513</v>
      </c>
      <c r="L12" s="54">
        <f t="shared" si="5"/>
        <v>978.76428387096769</v>
      </c>
      <c r="M12" s="54">
        <f t="shared" si="6"/>
        <v>489.38214193548384</v>
      </c>
      <c r="N12" s="54">
        <f t="shared" si="7"/>
        <v>978.76428387096769</v>
      </c>
    </row>
    <row r="13" spans="1:14" ht="13.9" x14ac:dyDescent="0.4">
      <c r="A13" s="1">
        <v>10</v>
      </c>
      <c r="B13" s="13" t="s">
        <v>17</v>
      </c>
      <c r="C13" s="13" t="s">
        <v>18</v>
      </c>
      <c r="D13" s="13">
        <v>2</v>
      </c>
      <c r="E13" s="14">
        <v>38</v>
      </c>
      <c r="F13" s="14">
        <v>76</v>
      </c>
      <c r="G13" s="54">
        <f t="shared" si="0"/>
        <v>30.400000000000002</v>
      </c>
      <c r="H13" s="54">
        <f t="shared" si="1"/>
        <v>34.655999999999999</v>
      </c>
      <c r="I13" s="54">
        <f t="shared" si="2"/>
        <v>42.280319999999996</v>
      </c>
      <c r="J13" s="54">
        <f t="shared" si="3"/>
        <v>3805.2287999999999</v>
      </c>
      <c r="K13" s="54">
        <f t="shared" si="4"/>
        <v>122.74931612903225</v>
      </c>
      <c r="L13" s="54">
        <f t="shared" si="5"/>
        <v>184.12397419354838</v>
      </c>
      <c r="M13" s="54">
        <f t="shared" si="6"/>
        <v>92.061987096774189</v>
      </c>
      <c r="N13" s="54">
        <f t="shared" si="7"/>
        <v>184.12397419354838</v>
      </c>
    </row>
    <row r="14" spans="1:14" ht="13.9" x14ac:dyDescent="0.4">
      <c r="A14" s="1">
        <v>11</v>
      </c>
      <c r="B14" s="13" t="s">
        <v>85</v>
      </c>
      <c r="C14" s="13" t="s">
        <v>86</v>
      </c>
      <c r="D14" s="13">
        <v>2</v>
      </c>
      <c r="E14" s="14">
        <v>2619</v>
      </c>
      <c r="F14" s="14">
        <v>5238</v>
      </c>
      <c r="G14" s="54">
        <f t="shared" si="0"/>
        <v>2095.2000000000003</v>
      </c>
      <c r="H14" s="54">
        <f t="shared" si="1"/>
        <v>2388.5280000000002</v>
      </c>
      <c r="I14" s="54">
        <f t="shared" si="2"/>
        <v>2914.0041600000004</v>
      </c>
      <c r="J14" s="54">
        <f t="shared" si="3"/>
        <v>262260.37440000003</v>
      </c>
      <c r="K14" s="54">
        <f t="shared" si="4"/>
        <v>8460.0120774193565</v>
      </c>
      <c r="L14" s="54">
        <f>K14*$L$3</f>
        <v>12690.018116129035</v>
      </c>
      <c r="M14" s="54">
        <f t="shared" si="6"/>
        <v>6345.0090580645174</v>
      </c>
      <c r="N14" s="54">
        <f t="shared" si="7"/>
        <v>12690.018116129035</v>
      </c>
    </row>
    <row r="15" spans="1:14" ht="13.9" x14ac:dyDescent="0.4">
      <c r="A15" s="1">
        <v>12</v>
      </c>
      <c r="B15" s="13" t="s">
        <v>19</v>
      </c>
      <c r="C15" s="13" t="s">
        <v>20</v>
      </c>
      <c r="D15" s="13">
        <v>2</v>
      </c>
      <c r="E15" s="14">
        <v>485</v>
      </c>
      <c r="F15" s="14">
        <v>970</v>
      </c>
      <c r="G15" s="54">
        <f t="shared" si="0"/>
        <v>388</v>
      </c>
      <c r="H15" s="54">
        <f t="shared" si="1"/>
        <v>442.31999999999994</v>
      </c>
      <c r="I15" s="54">
        <f t="shared" si="2"/>
        <v>539.6303999999999</v>
      </c>
      <c r="J15" s="54">
        <f t="shared" si="3"/>
        <v>48566.73599999999</v>
      </c>
      <c r="K15" s="54">
        <f t="shared" si="4"/>
        <v>1566.6689032258062</v>
      </c>
      <c r="L15" s="54">
        <f>K15*$L$3</f>
        <v>2350.0033548387091</v>
      </c>
      <c r="M15" s="54">
        <f t="shared" si="6"/>
        <v>1175.0016774193546</v>
      </c>
      <c r="N15" s="54">
        <f t="shared" si="7"/>
        <v>2350.0033548387091</v>
      </c>
    </row>
    <row r="16" spans="1:14" ht="13.9" x14ac:dyDescent="0.4">
      <c r="A16" s="1">
        <v>13</v>
      </c>
      <c r="B16" s="13" t="s">
        <v>21</v>
      </c>
      <c r="C16" s="13" t="s">
        <v>22</v>
      </c>
      <c r="D16" s="13">
        <v>4</v>
      </c>
      <c r="E16" s="14">
        <v>842</v>
      </c>
      <c r="F16" s="14">
        <v>3368</v>
      </c>
      <c r="G16" s="54">
        <f t="shared" si="0"/>
        <v>1347.2</v>
      </c>
      <c r="H16" s="54">
        <f t="shared" si="1"/>
        <v>1535.808</v>
      </c>
      <c r="I16" s="54">
        <f t="shared" si="2"/>
        <v>1873.6857599999998</v>
      </c>
      <c r="J16" s="54">
        <f t="shared" si="3"/>
        <v>168631.71839999998</v>
      </c>
      <c r="K16" s="54">
        <f t="shared" si="4"/>
        <v>5439.7328516129028</v>
      </c>
      <c r="L16" s="54">
        <f t="shared" si="5"/>
        <v>8159.5992774193546</v>
      </c>
      <c r="M16" s="54">
        <f t="shared" si="6"/>
        <v>4079.7996387096773</v>
      </c>
      <c r="N16" s="54">
        <f t="shared" si="7"/>
        <v>8159.5992774193546</v>
      </c>
    </row>
    <row r="17" spans="1:14" ht="13.9" x14ac:dyDescent="0.4">
      <c r="A17" s="1">
        <v>14</v>
      </c>
      <c r="B17" s="13" t="s">
        <v>23</v>
      </c>
      <c r="C17" s="13" t="s">
        <v>24</v>
      </c>
      <c r="D17" s="13">
        <v>4</v>
      </c>
      <c r="E17" s="14">
        <v>524</v>
      </c>
      <c r="F17" s="14">
        <v>2096</v>
      </c>
      <c r="G17" s="54">
        <f t="shared" si="0"/>
        <v>838.40000000000009</v>
      </c>
      <c r="H17" s="54">
        <f t="shared" si="1"/>
        <v>955.77600000000007</v>
      </c>
      <c r="I17" s="54">
        <f t="shared" si="2"/>
        <v>1166.0467200000001</v>
      </c>
      <c r="J17" s="54">
        <f t="shared" si="3"/>
        <v>104944.20480000001</v>
      </c>
      <c r="K17" s="54">
        <f t="shared" si="4"/>
        <v>3385.2969290322585</v>
      </c>
      <c r="L17" s="54">
        <f t="shared" si="5"/>
        <v>5077.945393548388</v>
      </c>
      <c r="M17" s="54">
        <f t="shared" si="6"/>
        <v>2538.972696774194</v>
      </c>
      <c r="N17" s="54">
        <f t="shared" si="7"/>
        <v>5077.945393548388</v>
      </c>
    </row>
    <row r="18" spans="1:14" ht="13.9" x14ac:dyDescent="0.4">
      <c r="A18" s="1">
        <v>15</v>
      </c>
      <c r="B18" s="13" t="s">
        <v>25</v>
      </c>
      <c r="C18" s="13" t="s">
        <v>26</v>
      </c>
      <c r="D18" s="13">
        <v>2</v>
      </c>
      <c r="E18" s="14">
        <v>469</v>
      </c>
      <c r="F18" s="14">
        <v>938</v>
      </c>
      <c r="G18" s="54">
        <f t="shared" si="0"/>
        <v>375.20000000000005</v>
      </c>
      <c r="H18" s="54">
        <f t="shared" si="1"/>
        <v>427.72800000000001</v>
      </c>
      <c r="I18" s="54">
        <f t="shared" si="2"/>
        <v>521.82816000000003</v>
      </c>
      <c r="J18" s="54">
        <f t="shared" si="3"/>
        <v>46964.534400000004</v>
      </c>
      <c r="K18" s="54">
        <f t="shared" si="4"/>
        <v>1514.9849806451614</v>
      </c>
      <c r="L18" s="54">
        <f t="shared" si="5"/>
        <v>2272.4774709677422</v>
      </c>
      <c r="M18" s="54">
        <f t="shared" si="6"/>
        <v>1136.2387354838711</v>
      </c>
      <c r="N18" s="54">
        <f t="shared" si="7"/>
        <v>2272.4774709677422</v>
      </c>
    </row>
    <row r="19" spans="1:14" ht="13.9" x14ac:dyDescent="0.4">
      <c r="A19" s="1">
        <v>16</v>
      </c>
      <c r="B19" s="13" t="s">
        <v>27</v>
      </c>
      <c r="C19" s="13" t="s">
        <v>79</v>
      </c>
      <c r="D19" s="13">
        <v>2</v>
      </c>
      <c r="E19" s="14">
        <v>120</v>
      </c>
      <c r="F19" s="14">
        <v>240</v>
      </c>
      <c r="G19" s="54">
        <f t="shared" si="0"/>
        <v>96</v>
      </c>
      <c r="H19" s="54">
        <f t="shared" si="1"/>
        <v>109.44</v>
      </c>
      <c r="I19" s="54">
        <f t="shared" si="2"/>
        <v>133.51679999999999</v>
      </c>
      <c r="J19" s="54">
        <f t="shared" si="3"/>
        <v>12016.511999999999</v>
      </c>
      <c r="K19" s="54">
        <f t="shared" si="4"/>
        <v>387.62941935483866</v>
      </c>
      <c r="L19" s="54">
        <f t="shared" si="5"/>
        <v>581.44412903225793</v>
      </c>
      <c r="M19" s="54">
        <f t="shared" si="6"/>
        <v>290.72206451612897</v>
      </c>
      <c r="N19" s="54">
        <f t="shared" si="7"/>
        <v>581.44412903225793</v>
      </c>
    </row>
    <row r="20" spans="1:14" ht="13.9" x14ac:dyDescent="0.4">
      <c r="A20" s="1">
        <v>17</v>
      </c>
      <c r="B20" s="13" t="s">
        <v>87</v>
      </c>
      <c r="C20" s="13" t="s">
        <v>88</v>
      </c>
      <c r="D20" s="13">
        <v>2</v>
      </c>
      <c r="E20" s="14">
        <v>972</v>
      </c>
      <c r="F20" s="14">
        <v>1944</v>
      </c>
      <c r="G20" s="54">
        <f t="shared" si="0"/>
        <v>777.6</v>
      </c>
      <c r="H20" s="54">
        <f t="shared" si="1"/>
        <v>886.46399999999994</v>
      </c>
      <c r="I20" s="54">
        <f t="shared" si="2"/>
        <v>1081.4860799999999</v>
      </c>
      <c r="J20" s="54">
        <f t="shared" si="3"/>
        <v>97333.747199999998</v>
      </c>
      <c r="K20" s="54">
        <f t="shared" si="4"/>
        <v>3139.7982967741937</v>
      </c>
      <c r="L20" s="54">
        <f t="shared" si="5"/>
        <v>4709.6974451612905</v>
      </c>
      <c r="M20" s="54">
        <f t="shared" si="6"/>
        <v>2354.8487225806452</v>
      </c>
      <c r="N20" s="54">
        <f t="shared" si="7"/>
        <v>4709.6974451612905</v>
      </c>
    </row>
    <row r="21" spans="1:14" ht="13.9" x14ac:dyDescent="0.4">
      <c r="A21" s="1">
        <v>18</v>
      </c>
      <c r="B21" s="13" t="s">
        <v>28</v>
      </c>
      <c r="C21" s="13" t="s">
        <v>29</v>
      </c>
      <c r="D21" s="13">
        <v>2</v>
      </c>
      <c r="E21" s="14">
        <v>1</v>
      </c>
      <c r="F21" s="14">
        <v>2</v>
      </c>
      <c r="G21" s="54">
        <f t="shared" si="0"/>
        <v>0.8</v>
      </c>
      <c r="H21" s="54">
        <f t="shared" si="1"/>
        <v>0.91199999999999992</v>
      </c>
      <c r="I21" s="54">
        <f t="shared" si="2"/>
        <v>1.1126399999999999</v>
      </c>
      <c r="J21" s="54">
        <f t="shared" si="3"/>
        <v>100.13759999999999</v>
      </c>
      <c r="K21" s="54">
        <f t="shared" si="4"/>
        <v>3.2302451612903225</v>
      </c>
      <c r="L21" s="54">
        <f t="shared" si="5"/>
        <v>4.8453677419354833</v>
      </c>
      <c r="M21" s="54">
        <f t="shared" si="6"/>
        <v>2.4226838709677416</v>
      </c>
      <c r="N21" s="54">
        <f t="shared" si="7"/>
        <v>4.8453677419354833</v>
      </c>
    </row>
    <row r="22" spans="1:14" ht="13.9" x14ac:dyDescent="0.4">
      <c r="A22" s="1">
        <v>19</v>
      </c>
      <c r="B22" s="13" t="s">
        <v>30</v>
      </c>
      <c r="C22" s="13" t="s">
        <v>31</v>
      </c>
      <c r="D22" s="13">
        <v>4</v>
      </c>
      <c r="E22" s="14">
        <v>233</v>
      </c>
      <c r="F22" s="14">
        <v>932</v>
      </c>
      <c r="G22" s="54">
        <f t="shared" si="0"/>
        <v>372.8</v>
      </c>
      <c r="H22" s="54">
        <f t="shared" si="1"/>
        <v>424.99199999999996</v>
      </c>
      <c r="I22" s="54">
        <f t="shared" si="2"/>
        <v>518.49023999999997</v>
      </c>
      <c r="J22" s="54">
        <f t="shared" si="3"/>
        <v>46664.121599999999</v>
      </c>
      <c r="K22" s="54">
        <f t="shared" si="4"/>
        <v>1505.2942451612903</v>
      </c>
      <c r="L22" s="54">
        <f t="shared" si="5"/>
        <v>2257.9413677419352</v>
      </c>
      <c r="M22" s="54">
        <f t="shared" si="6"/>
        <v>1128.9706838709676</v>
      </c>
      <c r="N22" s="54">
        <f t="shared" si="7"/>
        <v>2257.9413677419352</v>
      </c>
    </row>
    <row r="23" spans="1:14" ht="13.9" x14ac:dyDescent="0.4">
      <c r="A23" s="1">
        <v>20</v>
      </c>
      <c r="B23" s="13" t="s">
        <v>32</v>
      </c>
      <c r="C23" s="13" t="s">
        <v>33</v>
      </c>
      <c r="D23" s="13">
        <v>2</v>
      </c>
      <c r="E23" s="14">
        <v>164</v>
      </c>
      <c r="F23" s="14">
        <v>328</v>
      </c>
      <c r="G23" s="54">
        <f t="shared" si="0"/>
        <v>131.20000000000002</v>
      </c>
      <c r="H23" s="54">
        <f t="shared" si="1"/>
        <v>149.56800000000001</v>
      </c>
      <c r="I23" s="54">
        <f t="shared" si="2"/>
        <v>182.47296</v>
      </c>
      <c r="J23" s="54">
        <f t="shared" si="3"/>
        <v>16422.5664</v>
      </c>
      <c r="K23" s="54">
        <f t="shared" si="4"/>
        <v>529.76020645161293</v>
      </c>
      <c r="L23" s="54">
        <f t="shared" si="5"/>
        <v>794.6403096774194</v>
      </c>
      <c r="M23" s="54">
        <f t="shared" si="6"/>
        <v>397.3201548387097</v>
      </c>
      <c r="N23" s="54">
        <f t="shared" si="7"/>
        <v>794.6403096774194</v>
      </c>
    </row>
    <row r="24" spans="1:14" ht="13.9" x14ac:dyDescent="0.4">
      <c r="A24" s="1">
        <v>21</v>
      </c>
      <c r="B24" s="13" t="s">
        <v>34</v>
      </c>
      <c r="C24" s="13" t="s">
        <v>35</v>
      </c>
      <c r="D24" s="13">
        <v>2</v>
      </c>
      <c r="E24" s="14">
        <v>468</v>
      </c>
      <c r="F24" s="14">
        <v>936</v>
      </c>
      <c r="G24" s="54">
        <f t="shared" si="0"/>
        <v>374.40000000000003</v>
      </c>
      <c r="H24" s="54">
        <f t="shared" si="1"/>
        <v>426.81599999999997</v>
      </c>
      <c r="I24" s="54">
        <f t="shared" si="2"/>
        <v>520.71551999999997</v>
      </c>
      <c r="J24" s="54">
        <f t="shared" si="3"/>
        <v>46864.396799999995</v>
      </c>
      <c r="K24" s="54">
        <f t="shared" si="4"/>
        <v>1511.7547354838707</v>
      </c>
      <c r="L24" s="54">
        <f t="shared" si="5"/>
        <v>2267.6321032258061</v>
      </c>
      <c r="M24" s="54">
        <f t="shared" si="6"/>
        <v>1133.816051612903</v>
      </c>
      <c r="N24" s="54">
        <f t="shared" si="7"/>
        <v>2267.6321032258061</v>
      </c>
    </row>
    <row r="25" spans="1:14" ht="13.9" x14ac:dyDescent="0.4">
      <c r="A25" s="1">
        <v>22</v>
      </c>
      <c r="B25" s="13" t="s">
        <v>36</v>
      </c>
      <c r="C25" s="13" t="s">
        <v>37</v>
      </c>
      <c r="D25" s="13">
        <v>8</v>
      </c>
      <c r="E25" s="14">
        <v>114</v>
      </c>
      <c r="F25" s="14">
        <v>912</v>
      </c>
      <c r="G25" s="54">
        <f t="shared" si="0"/>
        <v>364.8</v>
      </c>
      <c r="H25" s="54">
        <f t="shared" si="1"/>
        <v>415.87199999999996</v>
      </c>
      <c r="I25" s="54">
        <f t="shared" si="2"/>
        <v>507.36383999999993</v>
      </c>
      <c r="J25" s="54">
        <f t="shared" si="3"/>
        <v>45662.745599999995</v>
      </c>
      <c r="K25" s="54">
        <f t="shared" si="4"/>
        <v>1472.991793548387</v>
      </c>
      <c r="L25" s="54">
        <f t="shared" si="5"/>
        <v>2209.4876903225804</v>
      </c>
      <c r="M25" s="54">
        <f t="shared" si="6"/>
        <v>1104.7438451612902</v>
      </c>
      <c r="N25" s="54">
        <f t="shared" si="7"/>
        <v>2209.4876903225804</v>
      </c>
    </row>
    <row r="26" spans="1:14" ht="13.9" x14ac:dyDescent="0.4">
      <c r="A26" s="1">
        <v>23</v>
      </c>
      <c r="B26" s="13" t="s">
        <v>38</v>
      </c>
      <c r="C26" s="13" t="s">
        <v>39</v>
      </c>
      <c r="D26" s="13">
        <v>1</v>
      </c>
      <c r="E26" s="14">
        <v>0</v>
      </c>
      <c r="F26" s="14">
        <v>0</v>
      </c>
      <c r="G26" s="54">
        <f t="shared" si="0"/>
        <v>0</v>
      </c>
      <c r="H26" s="54">
        <f t="shared" si="1"/>
        <v>0</v>
      </c>
      <c r="I26" s="54">
        <f t="shared" si="2"/>
        <v>0</v>
      </c>
      <c r="J26" s="54">
        <f t="shared" si="3"/>
        <v>0</v>
      </c>
      <c r="K26" s="54">
        <f t="shared" si="4"/>
        <v>0</v>
      </c>
      <c r="L26" s="54">
        <f t="shared" si="5"/>
        <v>0</v>
      </c>
      <c r="M26" s="54">
        <f t="shared" si="6"/>
        <v>0</v>
      </c>
      <c r="N26" s="54">
        <f t="shared" si="7"/>
        <v>0</v>
      </c>
    </row>
    <row r="27" spans="1:14" ht="13.9" x14ac:dyDescent="0.4">
      <c r="A27" s="1">
        <v>24</v>
      </c>
      <c r="B27" s="13" t="s">
        <v>40</v>
      </c>
      <c r="C27" s="13" t="s">
        <v>41</v>
      </c>
      <c r="D27" s="13">
        <v>2</v>
      </c>
      <c r="E27" s="14">
        <v>3104</v>
      </c>
      <c r="F27" s="14">
        <v>6208</v>
      </c>
      <c r="G27" s="54">
        <f t="shared" si="0"/>
        <v>2483.2000000000003</v>
      </c>
      <c r="H27" s="54">
        <f t="shared" si="1"/>
        <v>2830.848</v>
      </c>
      <c r="I27" s="54">
        <f t="shared" si="2"/>
        <v>3453.63456</v>
      </c>
      <c r="J27" s="54">
        <f t="shared" si="3"/>
        <v>310827.11040000001</v>
      </c>
      <c r="K27" s="54">
        <f t="shared" si="4"/>
        <v>10026.680980645162</v>
      </c>
      <c r="L27" s="54">
        <f t="shared" si="5"/>
        <v>15040.021470967742</v>
      </c>
      <c r="M27" s="54">
        <f t="shared" si="6"/>
        <v>7520.010735483871</v>
      </c>
      <c r="N27" s="54">
        <f t="shared" si="7"/>
        <v>15040.021470967742</v>
      </c>
    </row>
    <row r="28" spans="1:14" ht="13.9" x14ac:dyDescent="0.4">
      <c r="A28" s="1">
        <v>25</v>
      </c>
      <c r="B28" s="12"/>
      <c r="C28" s="12" t="s">
        <v>89</v>
      </c>
      <c r="D28" s="12"/>
      <c r="E28" s="12"/>
      <c r="F28" s="12"/>
      <c r="G28" s="54">
        <f t="shared" si="0"/>
        <v>0</v>
      </c>
      <c r="H28" s="54">
        <f t="shared" si="1"/>
        <v>0</v>
      </c>
      <c r="I28" s="54">
        <f t="shared" si="2"/>
        <v>0</v>
      </c>
      <c r="J28" s="54">
        <f t="shared" si="3"/>
        <v>0</v>
      </c>
      <c r="K28" s="54">
        <f t="shared" si="4"/>
        <v>0</v>
      </c>
      <c r="L28" s="54">
        <f t="shared" si="5"/>
        <v>0</v>
      </c>
      <c r="M28" s="54">
        <f t="shared" si="6"/>
        <v>0</v>
      </c>
      <c r="N28" s="54">
        <f t="shared" si="7"/>
        <v>0</v>
      </c>
    </row>
    <row r="29" spans="1:14" ht="13.9" x14ac:dyDescent="0.4">
      <c r="A29" s="1">
        <v>26</v>
      </c>
      <c r="B29" s="16" t="s">
        <v>90</v>
      </c>
      <c r="C29" s="16" t="s">
        <v>91</v>
      </c>
      <c r="D29" s="16">
        <v>1</v>
      </c>
      <c r="E29" s="17">
        <v>53</v>
      </c>
      <c r="F29" s="17">
        <v>53</v>
      </c>
      <c r="G29" s="54">
        <f t="shared" si="0"/>
        <v>21.200000000000003</v>
      </c>
      <c r="H29" s="54">
        <f t="shared" si="1"/>
        <v>24.168000000000003</v>
      </c>
      <c r="I29" s="54">
        <f t="shared" si="2"/>
        <v>29.484960000000004</v>
      </c>
      <c r="J29" s="54">
        <f t="shared" si="3"/>
        <v>2653.6464000000005</v>
      </c>
      <c r="K29" s="54">
        <f t="shared" si="4"/>
        <v>85.601496774193564</v>
      </c>
      <c r="L29" s="54">
        <f t="shared" si="5"/>
        <v>128.40224516129035</v>
      </c>
      <c r="M29" s="54">
        <f t="shared" si="6"/>
        <v>64.201122580645176</v>
      </c>
      <c r="N29" s="54">
        <f t="shared" si="7"/>
        <v>128.40224516129035</v>
      </c>
    </row>
    <row r="30" spans="1:14" ht="13.9" x14ac:dyDescent="0.4">
      <c r="A30" s="1">
        <v>27</v>
      </c>
      <c r="B30" s="16" t="s">
        <v>92</v>
      </c>
      <c r="C30" s="16" t="s">
        <v>93</v>
      </c>
      <c r="D30" s="16">
        <v>1</v>
      </c>
      <c r="E30" s="17">
        <v>1</v>
      </c>
      <c r="F30" s="17">
        <v>1</v>
      </c>
      <c r="G30" s="54">
        <f t="shared" si="0"/>
        <v>0.4</v>
      </c>
      <c r="H30" s="54">
        <f t="shared" si="1"/>
        <v>0.45599999999999996</v>
      </c>
      <c r="I30" s="54">
        <f t="shared" si="2"/>
        <v>0.55631999999999993</v>
      </c>
      <c r="J30" s="54">
        <f t="shared" si="3"/>
        <v>50.068799999999996</v>
      </c>
      <c r="K30" s="54">
        <f t="shared" si="4"/>
        <v>1.6151225806451612</v>
      </c>
      <c r="L30" s="54">
        <f t="shared" si="5"/>
        <v>2.4226838709677416</v>
      </c>
      <c r="M30" s="54">
        <f t="shared" si="6"/>
        <v>1.2113419354838708</v>
      </c>
      <c r="N30" s="54">
        <f t="shared" si="7"/>
        <v>2.4226838709677416</v>
      </c>
    </row>
    <row r="31" spans="1:14" ht="13.9" x14ac:dyDescent="0.4">
      <c r="A31" s="1">
        <v>28</v>
      </c>
      <c r="B31" s="16" t="s">
        <v>94</v>
      </c>
      <c r="C31" s="16" t="s">
        <v>95</v>
      </c>
      <c r="D31" s="16">
        <v>1</v>
      </c>
      <c r="E31" s="17">
        <v>1</v>
      </c>
      <c r="F31" s="17">
        <v>1</v>
      </c>
      <c r="G31" s="54">
        <f t="shared" si="0"/>
        <v>0.4</v>
      </c>
      <c r="H31" s="54">
        <f t="shared" si="1"/>
        <v>0.45599999999999996</v>
      </c>
      <c r="I31" s="54">
        <f t="shared" si="2"/>
        <v>0.55631999999999993</v>
      </c>
      <c r="J31" s="54">
        <f t="shared" si="3"/>
        <v>50.068799999999996</v>
      </c>
      <c r="K31" s="54">
        <f t="shared" si="4"/>
        <v>1.6151225806451612</v>
      </c>
      <c r="L31" s="54">
        <f t="shared" si="5"/>
        <v>2.4226838709677416</v>
      </c>
      <c r="M31" s="54">
        <f t="shared" si="6"/>
        <v>1.2113419354838708</v>
      </c>
      <c r="N31" s="54">
        <f t="shared" si="7"/>
        <v>2.4226838709677416</v>
      </c>
    </row>
    <row r="32" spans="1:14" ht="13.9" x14ac:dyDescent="0.4">
      <c r="A32" s="1">
        <v>29</v>
      </c>
      <c r="B32" s="16" t="s">
        <v>96</v>
      </c>
      <c r="C32" s="16" t="s">
        <v>97</v>
      </c>
      <c r="D32" s="16">
        <v>1</v>
      </c>
      <c r="E32" s="17">
        <v>13749</v>
      </c>
      <c r="F32" s="17">
        <v>13749</v>
      </c>
      <c r="G32" s="54">
        <f t="shared" si="0"/>
        <v>5499.6</v>
      </c>
      <c r="H32" s="54">
        <f t="shared" si="1"/>
        <v>6269.5439999999999</v>
      </c>
      <c r="I32" s="54">
        <f t="shared" si="2"/>
        <v>7648.8436799999999</v>
      </c>
      <c r="J32" s="54">
        <f t="shared" si="3"/>
        <v>688395.93119999999</v>
      </c>
      <c r="K32" s="54">
        <f t="shared" si="4"/>
        <v>22206.320361290323</v>
      </c>
      <c r="L32" s="54">
        <f t="shared" si="5"/>
        <v>33309.480541935482</v>
      </c>
      <c r="M32" s="54">
        <f t="shared" si="6"/>
        <v>16654.740270967741</v>
      </c>
      <c r="N32" s="54">
        <f t="shared" si="7"/>
        <v>33309.480541935482</v>
      </c>
    </row>
    <row r="33" spans="1:14" ht="13.9" x14ac:dyDescent="0.4">
      <c r="A33" s="1">
        <v>30</v>
      </c>
      <c r="B33" s="16" t="s">
        <v>98</v>
      </c>
      <c r="C33" s="16" t="s">
        <v>99</v>
      </c>
      <c r="D33" s="16">
        <v>2</v>
      </c>
      <c r="E33" s="17">
        <v>68179</v>
      </c>
      <c r="F33" s="17">
        <v>136358</v>
      </c>
      <c r="G33" s="54">
        <f t="shared" si="0"/>
        <v>54543.200000000004</v>
      </c>
      <c r="H33" s="54">
        <f t="shared" si="1"/>
        <v>62179.248</v>
      </c>
      <c r="I33" s="54">
        <f t="shared" si="2"/>
        <v>75858.682560000001</v>
      </c>
      <c r="J33" s="54">
        <f t="shared" si="3"/>
        <v>6827281.4304</v>
      </c>
      <c r="K33" s="54">
        <f t="shared" si="4"/>
        <v>220234.88485161291</v>
      </c>
      <c r="L33" s="54">
        <f t="shared" si="5"/>
        <v>330352.32727741939</v>
      </c>
      <c r="M33" s="54">
        <f t="shared" si="6"/>
        <v>165176.1636387097</v>
      </c>
      <c r="N33" s="54">
        <f t="shared" si="7"/>
        <v>330352.32727741939</v>
      </c>
    </row>
    <row r="34" spans="1:14" ht="13.9" x14ac:dyDescent="0.4">
      <c r="A34" s="1">
        <v>31</v>
      </c>
      <c r="B34" s="16" t="s">
        <v>100</v>
      </c>
      <c r="C34" s="16" t="s">
        <v>101</v>
      </c>
      <c r="D34" s="16">
        <v>2</v>
      </c>
      <c r="E34" s="17">
        <v>6119</v>
      </c>
      <c r="F34" s="17">
        <v>12238</v>
      </c>
      <c r="G34" s="54">
        <f t="shared" si="0"/>
        <v>4895.2</v>
      </c>
      <c r="H34" s="54">
        <f t="shared" si="1"/>
        <v>5580.5279999999993</v>
      </c>
      <c r="I34" s="54">
        <f t="shared" si="2"/>
        <v>6808.2441599999993</v>
      </c>
      <c r="J34" s="54">
        <f t="shared" si="3"/>
        <v>612741.97439999995</v>
      </c>
      <c r="K34" s="54">
        <f t="shared" si="4"/>
        <v>19765.870141935484</v>
      </c>
      <c r="L34" s="54">
        <f t="shared" si="5"/>
        <v>29648.805212903226</v>
      </c>
      <c r="M34" s="54">
        <f t="shared" si="6"/>
        <v>14824.402606451613</v>
      </c>
      <c r="N34" s="54">
        <f t="shared" si="7"/>
        <v>29648.805212903226</v>
      </c>
    </row>
    <row r="35" spans="1:14" ht="13.9" x14ac:dyDescent="0.4">
      <c r="A35" s="1">
        <v>32</v>
      </c>
      <c r="B35" s="16" t="s">
        <v>102</v>
      </c>
      <c r="C35" s="16" t="s">
        <v>103</v>
      </c>
      <c r="D35" s="16">
        <v>8</v>
      </c>
      <c r="E35" s="17">
        <v>1499</v>
      </c>
      <c r="F35" s="17">
        <v>11992</v>
      </c>
      <c r="G35" s="54">
        <f t="shared" si="0"/>
        <v>4796.8</v>
      </c>
      <c r="H35" s="54">
        <f t="shared" si="1"/>
        <v>5468.3519999999999</v>
      </c>
      <c r="I35" s="54">
        <f t="shared" si="2"/>
        <v>6671.3894399999999</v>
      </c>
      <c r="J35" s="54">
        <f t="shared" si="3"/>
        <v>600425.04960000003</v>
      </c>
      <c r="K35" s="54">
        <f t="shared" si="4"/>
        <v>19368.549987096776</v>
      </c>
      <c r="L35" s="54">
        <f t="shared" si="5"/>
        <v>29052.824980645164</v>
      </c>
      <c r="M35" s="54">
        <f t="shared" si="6"/>
        <v>14526.412490322582</v>
      </c>
      <c r="N35" s="54">
        <f t="shared" si="7"/>
        <v>29052.824980645164</v>
      </c>
    </row>
    <row r="36" spans="1:14" ht="13.9" x14ac:dyDescent="0.4">
      <c r="A36" s="1">
        <v>33</v>
      </c>
      <c r="B36" s="16" t="s">
        <v>104</v>
      </c>
      <c r="C36" s="16" t="s">
        <v>105</v>
      </c>
      <c r="D36" s="16">
        <v>2</v>
      </c>
      <c r="E36" s="17">
        <v>2327</v>
      </c>
      <c r="F36" s="17">
        <v>4654</v>
      </c>
      <c r="G36" s="54">
        <f t="shared" si="0"/>
        <v>1861.6000000000001</v>
      </c>
      <c r="H36" s="54">
        <f t="shared" si="1"/>
        <v>2122.2240000000002</v>
      </c>
      <c r="I36" s="54">
        <f t="shared" si="2"/>
        <v>2589.11328</v>
      </c>
      <c r="J36" s="54">
        <f t="shared" si="3"/>
        <v>233020.19520000002</v>
      </c>
      <c r="K36" s="54">
        <f t="shared" si="4"/>
        <v>7516.7804903225815</v>
      </c>
      <c r="L36" s="54">
        <f t="shared" si="5"/>
        <v>11275.170735483873</v>
      </c>
      <c r="M36" s="54">
        <f t="shared" si="6"/>
        <v>5637.5853677419364</v>
      </c>
      <c r="N36" s="54">
        <f t="shared" si="7"/>
        <v>11275.170735483873</v>
      </c>
    </row>
    <row r="37" spans="1:14" ht="13.9" x14ac:dyDescent="0.4">
      <c r="A37" s="1">
        <v>34</v>
      </c>
      <c r="B37" s="16" t="s">
        <v>106</v>
      </c>
      <c r="C37" s="16" t="s">
        <v>107</v>
      </c>
      <c r="D37" s="16">
        <v>12</v>
      </c>
      <c r="E37" s="17">
        <v>6036</v>
      </c>
      <c r="F37" s="17">
        <v>72432</v>
      </c>
      <c r="G37" s="54">
        <f t="shared" si="0"/>
        <v>28972.800000000003</v>
      </c>
      <c r="H37" s="54">
        <f t="shared" si="1"/>
        <v>33028.991999999998</v>
      </c>
      <c r="I37" s="54">
        <f t="shared" si="2"/>
        <v>40295.370239999997</v>
      </c>
      <c r="J37" s="54">
        <f t="shared" si="3"/>
        <v>3626583.3215999999</v>
      </c>
      <c r="K37" s="54">
        <f t="shared" si="4"/>
        <v>116986.55876129032</v>
      </c>
      <c r="L37" s="54">
        <f t="shared" si="5"/>
        <v>175479.83814193547</v>
      </c>
      <c r="M37" s="54">
        <f t="shared" si="6"/>
        <v>87739.919070967735</v>
      </c>
      <c r="N37" s="54">
        <f t="shared" ref="N37:N63" si="8">L37</f>
        <v>175479.83814193547</v>
      </c>
    </row>
    <row r="38" spans="1:14" ht="13.9" x14ac:dyDescent="0.4">
      <c r="A38" s="1">
        <v>35</v>
      </c>
      <c r="B38" s="16" t="s">
        <v>108</v>
      </c>
      <c r="C38" s="16" t="s">
        <v>109</v>
      </c>
      <c r="D38" s="16">
        <v>1</v>
      </c>
      <c r="E38" s="17">
        <v>1</v>
      </c>
      <c r="F38" s="17">
        <v>1</v>
      </c>
      <c r="G38" s="54">
        <f t="shared" si="0"/>
        <v>0.4</v>
      </c>
      <c r="H38" s="54">
        <f t="shared" si="1"/>
        <v>0.45599999999999996</v>
      </c>
      <c r="I38" s="54">
        <f t="shared" si="2"/>
        <v>0.55631999999999993</v>
      </c>
      <c r="J38" s="54">
        <f t="shared" si="3"/>
        <v>50.068799999999996</v>
      </c>
      <c r="K38" s="54">
        <f t="shared" si="4"/>
        <v>1.6151225806451612</v>
      </c>
      <c r="L38" s="54">
        <f t="shared" si="5"/>
        <v>2.4226838709677416</v>
      </c>
      <c r="M38" s="54">
        <f t="shared" si="6"/>
        <v>1.2113419354838708</v>
      </c>
      <c r="N38" s="54">
        <f t="shared" si="8"/>
        <v>2.4226838709677416</v>
      </c>
    </row>
    <row r="39" spans="1:14" ht="13.9" x14ac:dyDescent="0.4">
      <c r="A39" s="1">
        <v>36</v>
      </c>
      <c r="B39" s="16" t="s">
        <v>110</v>
      </c>
      <c r="C39" s="16" t="s">
        <v>111</v>
      </c>
      <c r="D39" s="16">
        <v>1</v>
      </c>
      <c r="E39" s="17">
        <v>1</v>
      </c>
      <c r="F39" s="17">
        <v>1</v>
      </c>
      <c r="G39" s="54">
        <f t="shared" si="0"/>
        <v>0.4</v>
      </c>
      <c r="H39" s="54">
        <f t="shared" si="1"/>
        <v>0.45599999999999996</v>
      </c>
      <c r="I39" s="54">
        <f t="shared" si="2"/>
        <v>0.55631999999999993</v>
      </c>
      <c r="J39" s="54">
        <f t="shared" si="3"/>
        <v>50.068799999999996</v>
      </c>
      <c r="K39" s="54">
        <f t="shared" si="4"/>
        <v>1.6151225806451612</v>
      </c>
      <c r="L39" s="54">
        <f t="shared" si="5"/>
        <v>2.4226838709677416</v>
      </c>
      <c r="M39" s="54">
        <f t="shared" si="6"/>
        <v>1.2113419354838708</v>
      </c>
      <c r="N39" s="54">
        <f t="shared" si="8"/>
        <v>2.4226838709677416</v>
      </c>
    </row>
    <row r="40" spans="1:14" ht="13.9" x14ac:dyDescent="0.4">
      <c r="A40" s="1">
        <v>37</v>
      </c>
      <c r="B40" s="16" t="s">
        <v>112</v>
      </c>
      <c r="C40" s="16" t="s">
        <v>113</v>
      </c>
      <c r="D40" s="16">
        <v>1</v>
      </c>
      <c r="E40" s="17">
        <v>1</v>
      </c>
      <c r="F40" s="17">
        <v>1</v>
      </c>
      <c r="G40" s="54">
        <f t="shared" si="0"/>
        <v>0.4</v>
      </c>
      <c r="H40" s="54">
        <f t="shared" si="1"/>
        <v>0.45599999999999996</v>
      </c>
      <c r="I40" s="54">
        <f t="shared" si="2"/>
        <v>0.55631999999999993</v>
      </c>
      <c r="J40" s="54">
        <f t="shared" si="3"/>
        <v>50.068799999999996</v>
      </c>
      <c r="K40" s="54">
        <f t="shared" si="4"/>
        <v>1.6151225806451612</v>
      </c>
      <c r="L40" s="54">
        <f t="shared" si="5"/>
        <v>2.4226838709677416</v>
      </c>
      <c r="M40" s="54">
        <f t="shared" si="6"/>
        <v>1.2113419354838708</v>
      </c>
      <c r="N40" s="54">
        <f t="shared" si="8"/>
        <v>2.4226838709677416</v>
      </c>
    </row>
    <row r="41" spans="1:14" ht="13.9" x14ac:dyDescent="0.4">
      <c r="A41" s="1">
        <v>38</v>
      </c>
      <c r="B41" s="16" t="s">
        <v>114</v>
      </c>
      <c r="C41" s="16" t="s">
        <v>115</v>
      </c>
      <c r="D41" s="16">
        <v>1</v>
      </c>
      <c r="E41" s="17">
        <v>155</v>
      </c>
      <c r="F41" s="17">
        <v>155</v>
      </c>
      <c r="G41" s="54">
        <f t="shared" si="0"/>
        <v>62</v>
      </c>
      <c r="H41" s="54">
        <f t="shared" si="1"/>
        <v>70.679999999999993</v>
      </c>
      <c r="I41" s="54">
        <f t="shared" si="2"/>
        <v>86.229599999999991</v>
      </c>
      <c r="J41" s="54">
        <f t="shared" si="3"/>
        <v>7760.6639999999989</v>
      </c>
      <c r="K41" s="54">
        <f t="shared" si="4"/>
        <v>250.34399999999997</v>
      </c>
      <c r="L41" s="54">
        <f t="shared" si="5"/>
        <v>375.51599999999996</v>
      </c>
      <c r="M41" s="54">
        <f t="shared" si="6"/>
        <v>187.75799999999998</v>
      </c>
      <c r="N41" s="54">
        <f t="shared" si="8"/>
        <v>375.51599999999996</v>
      </c>
    </row>
    <row r="42" spans="1:14" ht="13.9" x14ac:dyDescent="0.4">
      <c r="A42" s="1">
        <v>39</v>
      </c>
      <c r="B42" s="16" t="s">
        <v>116</v>
      </c>
      <c r="C42" s="16" t="s">
        <v>115</v>
      </c>
      <c r="D42" s="16">
        <v>1</v>
      </c>
      <c r="E42" s="17">
        <v>0</v>
      </c>
      <c r="F42" s="17">
        <v>0</v>
      </c>
      <c r="G42" s="54">
        <f t="shared" si="0"/>
        <v>0</v>
      </c>
      <c r="H42" s="54">
        <f t="shared" si="1"/>
        <v>0</v>
      </c>
      <c r="I42" s="54">
        <f t="shared" si="2"/>
        <v>0</v>
      </c>
      <c r="J42" s="54">
        <f t="shared" si="3"/>
        <v>0</v>
      </c>
      <c r="K42" s="54">
        <f t="shared" si="4"/>
        <v>0</v>
      </c>
      <c r="L42" s="54">
        <f t="shared" si="5"/>
        <v>0</v>
      </c>
      <c r="M42" s="54">
        <f t="shared" si="6"/>
        <v>0</v>
      </c>
      <c r="N42" s="54">
        <f t="shared" si="8"/>
        <v>0</v>
      </c>
    </row>
    <row r="43" spans="1:14" ht="13.9" x14ac:dyDescent="0.4">
      <c r="A43" s="1">
        <v>40</v>
      </c>
      <c r="B43" s="16" t="s">
        <v>117</v>
      </c>
      <c r="C43" s="16" t="s">
        <v>118</v>
      </c>
      <c r="D43" s="16">
        <v>1</v>
      </c>
      <c r="E43" s="17">
        <v>0</v>
      </c>
      <c r="F43" s="17">
        <v>0</v>
      </c>
      <c r="G43" s="54">
        <f t="shared" si="0"/>
        <v>0</v>
      </c>
      <c r="H43" s="54">
        <f t="shared" si="1"/>
        <v>0</v>
      </c>
      <c r="I43" s="54">
        <f t="shared" si="2"/>
        <v>0</v>
      </c>
      <c r="J43" s="54">
        <f t="shared" si="3"/>
        <v>0</v>
      </c>
      <c r="K43" s="54">
        <f t="shared" si="4"/>
        <v>0</v>
      </c>
      <c r="L43" s="54">
        <f t="shared" si="5"/>
        <v>0</v>
      </c>
      <c r="M43" s="54">
        <f t="shared" si="6"/>
        <v>0</v>
      </c>
      <c r="N43" s="54">
        <f t="shared" si="8"/>
        <v>0</v>
      </c>
    </row>
    <row r="44" spans="1:14" ht="13.9" x14ac:dyDescent="0.4">
      <c r="A44" s="1">
        <v>41</v>
      </c>
      <c r="B44" s="16" t="s">
        <v>36</v>
      </c>
      <c r="C44" s="16" t="s">
        <v>37</v>
      </c>
      <c r="D44" s="16">
        <v>8</v>
      </c>
      <c r="E44" s="17">
        <v>114</v>
      </c>
      <c r="F44" s="17">
        <v>912</v>
      </c>
      <c r="G44" s="54">
        <f t="shared" si="0"/>
        <v>364.8</v>
      </c>
      <c r="H44" s="54">
        <f t="shared" si="1"/>
        <v>415.87199999999996</v>
      </c>
      <c r="I44" s="54">
        <f t="shared" si="2"/>
        <v>507.36383999999993</v>
      </c>
      <c r="J44" s="54">
        <f t="shared" si="3"/>
        <v>45662.745599999995</v>
      </c>
      <c r="K44" s="54">
        <f t="shared" si="4"/>
        <v>1472.991793548387</v>
      </c>
      <c r="L44" s="54">
        <f t="shared" si="5"/>
        <v>2209.4876903225804</v>
      </c>
      <c r="M44" s="54">
        <f t="shared" si="6"/>
        <v>1104.7438451612902</v>
      </c>
      <c r="N44" s="54">
        <f t="shared" si="8"/>
        <v>2209.4876903225804</v>
      </c>
    </row>
    <row r="45" spans="1:14" ht="13.9" x14ac:dyDescent="0.4">
      <c r="A45" s="1">
        <v>42</v>
      </c>
      <c r="B45" s="16" t="s">
        <v>38</v>
      </c>
      <c r="C45" s="16" t="s">
        <v>39</v>
      </c>
      <c r="D45" s="16">
        <v>1</v>
      </c>
      <c r="E45" s="17">
        <v>0</v>
      </c>
      <c r="F45" s="17">
        <v>0</v>
      </c>
      <c r="G45" s="54">
        <f t="shared" si="0"/>
        <v>0</v>
      </c>
      <c r="H45" s="54">
        <f t="shared" si="1"/>
        <v>0</v>
      </c>
      <c r="I45" s="54">
        <f t="shared" si="2"/>
        <v>0</v>
      </c>
      <c r="J45" s="54">
        <f t="shared" si="3"/>
        <v>0</v>
      </c>
      <c r="K45" s="54">
        <f t="shared" si="4"/>
        <v>0</v>
      </c>
      <c r="L45" s="54">
        <f t="shared" si="5"/>
        <v>0</v>
      </c>
      <c r="M45" s="54">
        <f t="shared" si="6"/>
        <v>0</v>
      </c>
      <c r="N45" s="54">
        <f t="shared" si="8"/>
        <v>0</v>
      </c>
    </row>
    <row r="46" spans="1:14" ht="13.9" x14ac:dyDescent="0.4">
      <c r="A46" s="1">
        <v>43</v>
      </c>
      <c r="B46" s="16" t="s">
        <v>119</v>
      </c>
      <c r="C46" s="16" t="s">
        <v>120</v>
      </c>
      <c r="D46" s="16">
        <v>1</v>
      </c>
      <c r="E46" s="17">
        <v>1</v>
      </c>
      <c r="F46" s="17">
        <v>1</v>
      </c>
      <c r="G46" s="54">
        <f t="shared" si="0"/>
        <v>0.4</v>
      </c>
      <c r="H46" s="54">
        <f t="shared" si="1"/>
        <v>0.45599999999999996</v>
      </c>
      <c r="I46" s="54">
        <f t="shared" si="2"/>
        <v>0.55631999999999993</v>
      </c>
      <c r="J46" s="54">
        <f t="shared" si="3"/>
        <v>50.068799999999996</v>
      </c>
      <c r="K46" s="54">
        <f t="shared" si="4"/>
        <v>1.6151225806451612</v>
      </c>
      <c r="L46" s="54">
        <f t="shared" si="5"/>
        <v>2.4226838709677416</v>
      </c>
      <c r="M46" s="54">
        <f t="shared" si="6"/>
        <v>1.2113419354838708</v>
      </c>
      <c r="N46" s="54">
        <f t="shared" si="8"/>
        <v>2.4226838709677416</v>
      </c>
    </row>
    <row r="47" spans="1:14" ht="13.9" x14ac:dyDescent="0.4">
      <c r="A47" s="1">
        <v>44</v>
      </c>
      <c r="B47" s="16" t="s">
        <v>121</v>
      </c>
      <c r="C47" s="16" t="s">
        <v>122</v>
      </c>
      <c r="D47" s="16">
        <v>1</v>
      </c>
      <c r="E47" s="17">
        <v>579</v>
      </c>
      <c r="F47" s="17">
        <v>579</v>
      </c>
      <c r="G47" s="54">
        <f t="shared" si="0"/>
        <v>231.60000000000002</v>
      </c>
      <c r="H47" s="54">
        <f t="shared" si="1"/>
        <v>264.024</v>
      </c>
      <c r="I47" s="54">
        <f t="shared" si="2"/>
        <v>322.10928000000001</v>
      </c>
      <c r="J47" s="54">
        <f t="shared" si="3"/>
        <v>28989.835200000001</v>
      </c>
      <c r="K47" s="54">
        <f t="shared" si="4"/>
        <v>935.15597419354845</v>
      </c>
      <c r="L47" s="54">
        <f t="shared" si="5"/>
        <v>1402.7339612903227</v>
      </c>
      <c r="M47" s="54">
        <f t="shared" si="6"/>
        <v>701.36698064516133</v>
      </c>
      <c r="N47" s="54">
        <f t="shared" si="8"/>
        <v>1402.7339612903227</v>
      </c>
    </row>
    <row r="48" spans="1:14" ht="13.9" x14ac:dyDescent="0.4">
      <c r="A48" s="1">
        <v>45</v>
      </c>
      <c r="B48" s="16" t="s">
        <v>123</v>
      </c>
      <c r="C48" s="16" t="s">
        <v>124</v>
      </c>
      <c r="D48" s="16">
        <v>2</v>
      </c>
      <c r="E48" s="17">
        <v>1838</v>
      </c>
      <c r="F48" s="17">
        <v>3676</v>
      </c>
      <c r="G48" s="54">
        <f t="shared" si="0"/>
        <v>1470.4</v>
      </c>
      <c r="H48" s="54">
        <f t="shared" si="1"/>
        <v>1676.2559999999999</v>
      </c>
      <c r="I48" s="54">
        <f t="shared" si="2"/>
        <v>2045.0323199999998</v>
      </c>
      <c r="J48" s="54">
        <f t="shared" si="3"/>
        <v>184052.90879999998</v>
      </c>
      <c r="K48" s="54">
        <f t="shared" si="4"/>
        <v>5937.1906064516124</v>
      </c>
      <c r="L48" s="54">
        <f t="shared" si="5"/>
        <v>8905.7859096774191</v>
      </c>
      <c r="M48" s="54">
        <f t="shared" si="6"/>
        <v>4452.8929548387096</v>
      </c>
      <c r="N48" s="54">
        <f t="shared" si="8"/>
        <v>8905.7859096774191</v>
      </c>
    </row>
    <row r="49" spans="1:14" ht="13.9" x14ac:dyDescent="0.4">
      <c r="A49" s="1">
        <v>46</v>
      </c>
      <c r="B49" s="16" t="s">
        <v>125</v>
      </c>
      <c r="C49" s="16" t="s">
        <v>126</v>
      </c>
      <c r="D49" s="16">
        <v>2</v>
      </c>
      <c r="E49" s="17">
        <v>258</v>
      </c>
      <c r="F49" s="17">
        <v>516</v>
      </c>
      <c r="G49" s="54">
        <f t="shared" si="0"/>
        <v>206.4</v>
      </c>
      <c r="H49" s="54">
        <f t="shared" si="1"/>
        <v>235.29599999999999</v>
      </c>
      <c r="I49" s="54">
        <f t="shared" si="2"/>
        <v>287.06111999999996</v>
      </c>
      <c r="J49" s="54">
        <f t="shared" si="3"/>
        <v>25835.500799999998</v>
      </c>
      <c r="K49" s="54">
        <f t="shared" si="4"/>
        <v>833.4032516129032</v>
      </c>
      <c r="L49" s="54">
        <f t="shared" si="5"/>
        <v>1250.1048774193548</v>
      </c>
      <c r="M49" s="54">
        <f t="shared" si="6"/>
        <v>625.0524387096774</v>
      </c>
      <c r="N49" s="54">
        <f t="shared" si="8"/>
        <v>1250.1048774193548</v>
      </c>
    </row>
    <row r="50" spans="1:14" ht="13.9" x14ac:dyDescent="0.4">
      <c r="A50" s="1">
        <v>47</v>
      </c>
      <c r="B50" s="16" t="s">
        <v>127</v>
      </c>
      <c r="C50" s="16" t="s">
        <v>128</v>
      </c>
      <c r="D50" s="16">
        <v>12</v>
      </c>
      <c r="E50" s="17">
        <v>254</v>
      </c>
      <c r="F50" s="17">
        <v>3048</v>
      </c>
      <c r="G50" s="54">
        <f t="shared" si="0"/>
        <v>1219.2</v>
      </c>
      <c r="H50" s="54">
        <f t="shared" si="1"/>
        <v>1389.8879999999999</v>
      </c>
      <c r="I50" s="54">
        <f t="shared" si="2"/>
        <v>1695.6633599999998</v>
      </c>
      <c r="J50" s="54">
        <f t="shared" si="3"/>
        <v>152609.70239999998</v>
      </c>
      <c r="K50" s="54">
        <f t="shared" si="4"/>
        <v>4922.8936258064514</v>
      </c>
      <c r="L50" s="54">
        <f t="shared" si="5"/>
        <v>7384.3404387096771</v>
      </c>
      <c r="M50" s="54">
        <f t="shared" si="6"/>
        <v>3692.1702193548385</v>
      </c>
      <c r="N50" s="54">
        <f t="shared" si="8"/>
        <v>7384.3404387096771</v>
      </c>
    </row>
    <row r="51" spans="1:14" ht="13.9" x14ac:dyDescent="0.4">
      <c r="A51" s="1">
        <v>48</v>
      </c>
      <c r="B51" s="16" t="s">
        <v>59</v>
      </c>
      <c r="C51" s="16" t="s">
        <v>60</v>
      </c>
      <c r="D51" s="16">
        <v>1</v>
      </c>
      <c r="E51" s="17">
        <v>0</v>
      </c>
      <c r="F51" s="17">
        <v>0</v>
      </c>
      <c r="G51" s="54">
        <f t="shared" si="0"/>
        <v>0</v>
      </c>
      <c r="H51" s="54">
        <f t="shared" si="1"/>
        <v>0</v>
      </c>
      <c r="I51" s="54">
        <f t="shared" si="2"/>
        <v>0</v>
      </c>
      <c r="J51" s="54">
        <f t="shared" si="3"/>
        <v>0</v>
      </c>
      <c r="K51" s="54">
        <f t="shared" si="4"/>
        <v>0</v>
      </c>
      <c r="L51" s="54">
        <f t="shared" si="5"/>
        <v>0</v>
      </c>
      <c r="M51" s="54">
        <f t="shared" si="6"/>
        <v>0</v>
      </c>
      <c r="N51" s="54">
        <f t="shared" si="8"/>
        <v>0</v>
      </c>
    </row>
    <row r="52" spans="1:14" ht="13.9" x14ac:dyDescent="0.4">
      <c r="A52" s="1">
        <v>49</v>
      </c>
      <c r="B52" s="16" t="s">
        <v>129</v>
      </c>
      <c r="C52" s="16" t="s">
        <v>130</v>
      </c>
      <c r="D52" s="16">
        <v>1</v>
      </c>
      <c r="E52" s="17">
        <v>3412</v>
      </c>
      <c r="F52" s="17">
        <v>3412</v>
      </c>
      <c r="G52" s="54">
        <f t="shared" si="0"/>
        <v>1364.8000000000002</v>
      </c>
      <c r="H52" s="54">
        <f t="shared" si="1"/>
        <v>1555.8720000000001</v>
      </c>
      <c r="I52" s="54">
        <f t="shared" si="2"/>
        <v>1898.1638399999999</v>
      </c>
      <c r="J52" s="54">
        <f t="shared" si="3"/>
        <v>170834.74559999999</v>
      </c>
      <c r="K52" s="54">
        <f t="shared" si="4"/>
        <v>5510.7982451612897</v>
      </c>
      <c r="L52" s="54">
        <f t="shared" si="5"/>
        <v>8266.1973677419337</v>
      </c>
      <c r="M52" s="54">
        <f t="shared" si="6"/>
        <v>4133.0986838709669</v>
      </c>
      <c r="N52" s="54">
        <f t="shared" si="8"/>
        <v>8266.1973677419337</v>
      </c>
    </row>
    <row r="53" spans="1:14" ht="13.9" x14ac:dyDescent="0.4">
      <c r="A53" s="1">
        <v>50</v>
      </c>
      <c r="B53" s="16" t="s">
        <v>131</v>
      </c>
      <c r="C53" s="16" t="s">
        <v>132</v>
      </c>
      <c r="D53" s="16">
        <v>1</v>
      </c>
      <c r="E53" s="17">
        <v>2352</v>
      </c>
      <c r="F53" s="17">
        <v>2352</v>
      </c>
      <c r="G53" s="54">
        <f t="shared" si="0"/>
        <v>940.80000000000007</v>
      </c>
      <c r="H53" s="54">
        <f t="shared" si="1"/>
        <v>1072.5119999999999</v>
      </c>
      <c r="I53" s="54">
        <f t="shared" si="2"/>
        <v>1308.4646399999999</v>
      </c>
      <c r="J53" s="54">
        <f t="shared" si="3"/>
        <v>117761.81759999999</v>
      </c>
      <c r="K53" s="54">
        <f t="shared" si="4"/>
        <v>3798.768309677419</v>
      </c>
      <c r="L53" s="54">
        <f t="shared" si="5"/>
        <v>5698.152464516128</v>
      </c>
      <c r="M53" s="54">
        <f t="shared" si="6"/>
        <v>2849.076232258064</v>
      </c>
      <c r="N53" s="54">
        <f t="shared" si="8"/>
        <v>5698.152464516128</v>
      </c>
    </row>
    <row r="54" spans="1:14" ht="13.9" x14ac:dyDescent="0.4">
      <c r="A54" s="1">
        <v>51</v>
      </c>
      <c r="B54" s="16" t="s">
        <v>61</v>
      </c>
      <c r="C54" s="16" t="s">
        <v>62</v>
      </c>
      <c r="D54" s="16">
        <v>1</v>
      </c>
      <c r="E54" s="17">
        <v>7112</v>
      </c>
      <c r="F54" s="17">
        <v>7112</v>
      </c>
      <c r="G54" s="54">
        <f t="shared" si="0"/>
        <v>2844.8</v>
      </c>
      <c r="H54" s="54">
        <f t="shared" si="1"/>
        <v>3243.0720000000001</v>
      </c>
      <c r="I54" s="54">
        <f t="shared" si="2"/>
        <v>3956.5478400000002</v>
      </c>
      <c r="J54" s="54">
        <f t="shared" si="3"/>
        <v>356089.30560000002</v>
      </c>
      <c r="K54" s="54">
        <f t="shared" si="4"/>
        <v>11486.751793548388</v>
      </c>
      <c r="L54" s="54">
        <f t="shared" si="5"/>
        <v>17230.127690322581</v>
      </c>
      <c r="M54" s="54">
        <f t="shared" si="6"/>
        <v>8615.0638451612904</v>
      </c>
      <c r="N54" s="54">
        <f t="shared" si="8"/>
        <v>17230.127690322581</v>
      </c>
    </row>
    <row r="55" spans="1:14" ht="13.9" x14ac:dyDescent="0.4">
      <c r="A55" s="1">
        <v>52</v>
      </c>
      <c r="B55" s="16" t="s">
        <v>133</v>
      </c>
      <c r="C55" s="16" t="s">
        <v>134</v>
      </c>
      <c r="D55" s="16">
        <v>1</v>
      </c>
      <c r="E55" s="17">
        <v>1</v>
      </c>
      <c r="F55" s="17">
        <v>1</v>
      </c>
      <c r="G55" s="54">
        <f t="shared" si="0"/>
        <v>0.4</v>
      </c>
      <c r="H55" s="54">
        <f t="shared" si="1"/>
        <v>0.45599999999999996</v>
      </c>
      <c r="I55" s="54">
        <f t="shared" si="2"/>
        <v>0.55631999999999993</v>
      </c>
      <c r="J55" s="54">
        <f t="shared" si="3"/>
        <v>50.068799999999996</v>
      </c>
      <c r="K55" s="54">
        <f t="shared" si="4"/>
        <v>1.6151225806451612</v>
      </c>
      <c r="L55" s="54">
        <f t="shared" si="5"/>
        <v>2.4226838709677416</v>
      </c>
      <c r="M55" s="54">
        <f t="shared" si="6"/>
        <v>1.2113419354838708</v>
      </c>
      <c r="N55" s="54">
        <f t="shared" si="8"/>
        <v>2.4226838709677416</v>
      </c>
    </row>
    <row r="56" spans="1:14" ht="13.9" x14ac:dyDescent="0.4">
      <c r="A56" s="1">
        <v>53</v>
      </c>
      <c r="B56" s="12"/>
      <c r="C56" s="12" t="s">
        <v>135</v>
      </c>
      <c r="D56" s="12"/>
      <c r="E56" s="12"/>
      <c r="F56" s="12"/>
      <c r="G56" s="54">
        <f t="shared" si="0"/>
        <v>0</v>
      </c>
      <c r="H56" s="54">
        <f t="shared" si="1"/>
        <v>0</v>
      </c>
      <c r="I56" s="54">
        <f t="shared" si="2"/>
        <v>0</v>
      </c>
      <c r="J56" s="54">
        <f t="shared" si="3"/>
        <v>0</v>
      </c>
      <c r="K56" s="54">
        <f t="shared" si="4"/>
        <v>0</v>
      </c>
      <c r="L56" s="54">
        <f t="shared" si="5"/>
        <v>0</v>
      </c>
      <c r="M56" s="54">
        <f t="shared" si="6"/>
        <v>0</v>
      </c>
      <c r="N56" s="54">
        <f t="shared" si="8"/>
        <v>0</v>
      </c>
    </row>
    <row r="57" spans="1:14" ht="13.9" x14ac:dyDescent="0.4">
      <c r="A57" s="1">
        <v>54</v>
      </c>
      <c r="B57" s="13" t="s">
        <v>48</v>
      </c>
      <c r="C57" s="13" t="s">
        <v>49</v>
      </c>
      <c r="D57" s="13">
        <v>1</v>
      </c>
      <c r="E57" s="14">
        <v>75000</v>
      </c>
      <c r="F57" s="14">
        <v>75000</v>
      </c>
      <c r="G57" s="54">
        <f t="shared" si="0"/>
        <v>30000</v>
      </c>
      <c r="H57" s="54">
        <f t="shared" si="1"/>
        <v>34200</v>
      </c>
      <c r="I57" s="54">
        <f t="shared" si="2"/>
        <v>41724</v>
      </c>
      <c r="J57" s="54">
        <f t="shared" si="3"/>
        <v>3755160</v>
      </c>
      <c r="K57" s="54">
        <f t="shared" si="4"/>
        <v>121134.19354838709</v>
      </c>
      <c r="L57" s="54">
        <f t="shared" si="5"/>
        <v>181701.29032258064</v>
      </c>
      <c r="M57" s="54">
        <f t="shared" si="6"/>
        <v>90850.645161290318</v>
      </c>
      <c r="N57" s="54">
        <f t="shared" si="8"/>
        <v>181701.29032258064</v>
      </c>
    </row>
    <row r="58" spans="1:14" ht="13.9" x14ac:dyDescent="0.4">
      <c r="A58" s="1">
        <v>55</v>
      </c>
      <c r="B58" s="13" t="s">
        <v>50</v>
      </c>
      <c r="C58" s="13" t="s">
        <v>51</v>
      </c>
      <c r="D58" s="13">
        <v>1</v>
      </c>
      <c r="E58" s="14">
        <v>3000</v>
      </c>
      <c r="F58" s="14">
        <v>3000</v>
      </c>
      <c r="G58" s="54">
        <f t="shared" si="0"/>
        <v>1200</v>
      </c>
      <c r="H58" s="54">
        <f t="shared" si="1"/>
        <v>1367.9999999999998</v>
      </c>
      <c r="I58" s="54">
        <f t="shared" si="2"/>
        <v>1668.9599999999996</v>
      </c>
      <c r="J58" s="54">
        <f t="shared" si="3"/>
        <v>150206.39999999997</v>
      </c>
      <c r="K58" s="54">
        <f t="shared" si="4"/>
        <v>4845.3677419354826</v>
      </c>
      <c r="L58" s="54">
        <f t="shared" si="5"/>
        <v>7268.0516129032239</v>
      </c>
      <c r="M58" s="54">
        <f t="shared" si="6"/>
        <v>3634.025806451612</v>
      </c>
      <c r="N58" s="54">
        <f t="shared" si="8"/>
        <v>7268.0516129032239</v>
      </c>
    </row>
    <row r="59" spans="1:14" ht="13.9" x14ac:dyDescent="0.4">
      <c r="A59" s="1">
        <v>56</v>
      </c>
      <c r="B59" s="13" t="s">
        <v>52</v>
      </c>
      <c r="C59" s="13" t="s">
        <v>53</v>
      </c>
      <c r="D59" s="13">
        <v>1</v>
      </c>
      <c r="E59" s="14">
        <v>1</v>
      </c>
      <c r="F59" s="14">
        <v>1</v>
      </c>
      <c r="G59" s="54">
        <f t="shared" si="0"/>
        <v>0.4</v>
      </c>
      <c r="H59" s="54">
        <f t="shared" si="1"/>
        <v>0.45599999999999996</v>
      </c>
      <c r="I59" s="54">
        <f t="shared" si="2"/>
        <v>0.55631999999999993</v>
      </c>
      <c r="J59" s="54">
        <f t="shared" si="3"/>
        <v>50.068799999999996</v>
      </c>
      <c r="K59" s="54">
        <f t="shared" si="4"/>
        <v>1.6151225806451612</v>
      </c>
      <c r="L59" s="54">
        <f t="shared" si="5"/>
        <v>2.4226838709677416</v>
      </c>
      <c r="M59" s="54">
        <f t="shared" si="6"/>
        <v>1.2113419354838708</v>
      </c>
      <c r="N59" s="54">
        <f t="shared" si="8"/>
        <v>2.4226838709677416</v>
      </c>
    </row>
    <row r="60" spans="1:14" ht="13.9" x14ac:dyDescent="0.4">
      <c r="A60" s="1">
        <v>57</v>
      </c>
      <c r="B60" s="13" t="s">
        <v>54</v>
      </c>
      <c r="C60" s="13" t="s">
        <v>55</v>
      </c>
      <c r="D60" s="13">
        <v>1</v>
      </c>
      <c r="E60" s="14">
        <v>1</v>
      </c>
      <c r="F60" s="14">
        <v>1</v>
      </c>
      <c r="G60" s="54">
        <f t="shared" si="0"/>
        <v>0.4</v>
      </c>
      <c r="H60" s="54">
        <f t="shared" si="1"/>
        <v>0.45599999999999996</v>
      </c>
      <c r="I60" s="54">
        <f t="shared" si="2"/>
        <v>0.55631999999999993</v>
      </c>
      <c r="J60" s="54">
        <f t="shared" si="3"/>
        <v>50.068799999999996</v>
      </c>
      <c r="K60" s="54">
        <f t="shared" si="4"/>
        <v>1.6151225806451612</v>
      </c>
      <c r="L60" s="54">
        <f t="shared" si="5"/>
        <v>2.4226838709677416</v>
      </c>
      <c r="M60" s="54">
        <f t="shared" si="6"/>
        <v>1.2113419354838708</v>
      </c>
      <c r="N60" s="54">
        <f t="shared" si="8"/>
        <v>2.4226838709677416</v>
      </c>
    </row>
    <row r="61" spans="1:14" ht="13.9" x14ac:dyDescent="0.4">
      <c r="A61" s="1">
        <v>58</v>
      </c>
      <c r="B61" s="13" t="s">
        <v>56</v>
      </c>
      <c r="C61" s="13" t="s">
        <v>57</v>
      </c>
      <c r="D61" s="13">
        <v>2</v>
      </c>
      <c r="E61" s="14">
        <v>162</v>
      </c>
      <c r="F61" s="14">
        <v>324</v>
      </c>
      <c r="G61" s="54">
        <f t="shared" si="0"/>
        <v>129.6</v>
      </c>
      <c r="H61" s="54">
        <f t="shared" si="1"/>
        <v>147.74399999999997</v>
      </c>
      <c r="I61" s="54">
        <f t="shared" si="2"/>
        <v>180.24767999999997</v>
      </c>
      <c r="J61" s="54">
        <f t="shared" si="3"/>
        <v>16222.291199999998</v>
      </c>
      <c r="K61" s="54">
        <f t="shared" si="4"/>
        <v>523.29971612903216</v>
      </c>
      <c r="L61" s="54">
        <f t="shared" si="5"/>
        <v>784.94957419354819</v>
      </c>
      <c r="M61" s="54">
        <f t="shared" si="6"/>
        <v>392.47478709677409</v>
      </c>
      <c r="N61" s="54">
        <f t="shared" si="8"/>
        <v>784.94957419354819</v>
      </c>
    </row>
    <row r="62" spans="1:14" ht="13.9" x14ac:dyDescent="0.4">
      <c r="A62" s="1">
        <v>59</v>
      </c>
      <c r="B62" s="13" t="s">
        <v>38</v>
      </c>
      <c r="C62" s="13" t="s">
        <v>39</v>
      </c>
      <c r="D62" s="13">
        <v>1</v>
      </c>
      <c r="E62" s="14">
        <v>0</v>
      </c>
      <c r="F62" s="14">
        <v>0</v>
      </c>
      <c r="G62" s="54">
        <f t="shared" si="0"/>
        <v>0</v>
      </c>
      <c r="H62" s="54">
        <f t="shared" si="1"/>
        <v>0</v>
      </c>
      <c r="I62" s="54">
        <f t="shared" si="2"/>
        <v>0</v>
      </c>
      <c r="J62" s="54">
        <f t="shared" si="3"/>
        <v>0</v>
      </c>
      <c r="K62" s="54">
        <f t="shared" si="4"/>
        <v>0</v>
      </c>
      <c r="L62" s="54">
        <f t="shared" si="5"/>
        <v>0</v>
      </c>
      <c r="M62" s="54">
        <f t="shared" si="6"/>
        <v>0</v>
      </c>
      <c r="N62" s="54">
        <f t="shared" si="8"/>
        <v>0</v>
      </c>
    </row>
    <row r="63" spans="1:14" ht="13.9" x14ac:dyDescent="0.4">
      <c r="A63" s="1">
        <v>60</v>
      </c>
      <c r="B63" s="13" t="s">
        <v>136</v>
      </c>
      <c r="C63" s="13" t="s">
        <v>58</v>
      </c>
      <c r="D63" s="13">
        <v>1</v>
      </c>
      <c r="E63" s="14">
        <v>6594</v>
      </c>
      <c r="F63" s="14">
        <v>6594</v>
      </c>
      <c r="G63" s="54">
        <f>F63*G3</f>
        <v>2637.6000000000004</v>
      </c>
      <c r="H63" s="54">
        <f t="shared" si="1"/>
        <v>3006.864</v>
      </c>
      <c r="I63" s="54">
        <f t="shared" si="2"/>
        <v>3668.37408</v>
      </c>
      <c r="J63" s="54">
        <f t="shared" si="3"/>
        <v>330153.66720000003</v>
      </c>
      <c r="K63" s="54">
        <f t="shared" si="4"/>
        <v>10650.118296774195</v>
      </c>
      <c r="L63" s="54">
        <f t="shared" si="5"/>
        <v>15975.177445161293</v>
      </c>
      <c r="M63" s="54">
        <f t="shared" si="6"/>
        <v>7987.5887225806464</v>
      </c>
      <c r="N63" s="54">
        <f t="shared" si="8"/>
        <v>15975.177445161293</v>
      </c>
    </row>
    <row r="64" spans="1:14" ht="13.9" x14ac:dyDescent="0.4">
      <c r="A64" s="1"/>
      <c r="B64" s="13"/>
      <c r="C64" s="13"/>
      <c r="D64" s="13"/>
      <c r="E64" s="14"/>
      <c r="F64" s="14"/>
      <c r="G64" s="15"/>
      <c r="H64" s="15"/>
      <c r="I64" s="15"/>
      <c r="J64" s="15"/>
      <c r="K64" s="15"/>
      <c r="L64" s="15"/>
      <c r="M64" s="1"/>
      <c r="N64" s="18">
        <f>SUM(N4:N63)</f>
        <v>1135601.5696258061</v>
      </c>
    </row>
    <row r="65" spans="1:14" ht="13.9" x14ac:dyDescent="0.4">
      <c r="H65" s="1"/>
      <c r="I65" s="1"/>
      <c r="J65" s="1"/>
      <c r="K65" s="1"/>
      <c r="L65" s="1"/>
      <c r="M65" s="1"/>
      <c r="N65" s="19"/>
    </row>
    <row r="66" spans="1:14" ht="13.9" x14ac:dyDescent="0.4">
      <c r="H66" s="1"/>
      <c r="I66" s="1"/>
      <c r="J66" s="1"/>
      <c r="K66" s="1"/>
      <c r="L66" s="1"/>
      <c r="M66" s="1"/>
      <c r="N66" s="19"/>
    </row>
    <row r="67" spans="1:14" ht="13.9" x14ac:dyDescent="0.4">
      <c r="H67" s="1"/>
      <c r="I67" s="1"/>
      <c r="J67" s="1"/>
      <c r="K67" s="1"/>
      <c r="L67" s="1"/>
      <c r="M67" s="1"/>
      <c r="N67" s="1"/>
    </row>
    <row r="68" spans="1:14" ht="13.9" x14ac:dyDescent="0.4">
      <c r="H68" s="1"/>
      <c r="I68" s="1"/>
      <c r="J68" s="1"/>
      <c r="K68" s="1"/>
      <c r="L68" s="1"/>
      <c r="M68" s="1"/>
      <c r="N68" s="1"/>
    </row>
    <row r="69" spans="1:14" ht="13.9" x14ac:dyDescent="0.4">
      <c r="H69" s="1"/>
      <c r="I69" s="1"/>
      <c r="J69" s="1"/>
      <c r="K69" s="1"/>
      <c r="L69" s="1"/>
      <c r="M69" s="1"/>
      <c r="N69" s="1"/>
    </row>
    <row r="70" spans="1:14" ht="13.9" x14ac:dyDescent="0.4">
      <c r="H70" s="1"/>
      <c r="I70" s="1"/>
      <c r="J70" s="1"/>
      <c r="K70" s="1"/>
      <c r="L70" s="1"/>
      <c r="M70" s="1"/>
      <c r="N70" s="1"/>
    </row>
    <row r="71" spans="1:14" ht="13.9" x14ac:dyDescent="0.4">
      <c r="H71" s="1"/>
      <c r="I71" s="1"/>
      <c r="J71" s="1"/>
      <c r="K71" s="1"/>
      <c r="L71" s="1"/>
      <c r="M71" s="1"/>
      <c r="N71" s="1"/>
    </row>
    <row r="72" spans="1:14" ht="13.9" x14ac:dyDescent="0.4">
      <c r="H72" s="1"/>
      <c r="I72" s="1"/>
      <c r="J72" s="1"/>
      <c r="K72" s="1"/>
      <c r="L72" s="1"/>
      <c r="M72" s="1"/>
      <c r="N72" s="1"/>
    </row>
    <row r="73" spans="1:14" ht="13.9" x14ac:dyDescent="0.4">
      <c r="A73" s="1"/>
      <c r="B73" s="1"/>
      <c r="C73" s="1"/>
      <c r="D73" s="1"/>
      <c r="E73" s="1"/>
      <c r="F73" s="1"/>
      <c r="G73" s="1"/>
      <c r="H73" s="1"/>
      <c r="I73" s="1"/>
      <c r="J73" s="1"/>
      <c r="K73" s="1"/>
      <c r="L73" s="1"/>
      <c r="M73" s="1"/>
      <c r="N73" s="1"/>
    </row>
    <row r="74" spans="1:14" ht="13.9" x14ac:dyDescent="0.4">
      <c r="A74" s="1"/>
      <c r="B74" s="1"/>
      <c r="C74" s="1"/>
      <c r="D74" s="5" t="s">
        <v>80</v>
      </c>
      <c r="E74" s="1"/>
      <c r="F74" s="6">
        <v>498012</v>
      </c>
      <c r="G74" s="5" t="s">
        <v>81</v>
      </c>
      <c r="H74" s="1"/>
      <c r="I74" s="1"/>
      <c r="J74" s="1"/>
      <c r="K74" s="1"/>
      <c r="L74" s="1"/>
      <c r="M74" s="1"/>
      <c r="N7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2:I8"/>
  <sheetViews>
    <sheetView workbookViewId="0">
      <selection activeCell="D1" sqref="D1:I8"/>
    </sheetView>
  </sheetViews>
  <sheetFormatPr defaultRowHeight="13.5" x14ac:dyDescent="0.35"/>
  <cols>
    <col min="4" max="4" width="11" bestFit="1" customWidth="1"/>
    <col min="5" max="5" width="43.5625" bestFit="1" customWidth="1"/>
    <col min="6" max="6" width="14.0625" bestFit="1" customWidth="1"/>
    <col min="7" max="7" width="10" bestFit="1" customWidth="1"/>
    <col min="8" max="8" width="14.4375" bestFit="1" customWidth="1"/>
    <col min="9" max="9" width="18.0625" bestFit="1" customWidth="1"/>
  </cols>
  <sheetData>
    <row r="2" spans="4:9" ht="13.9" x14ac:dyDescent="0.4">
      <c r="D2" s="194" t="s">
        <v>288</v>
      </c>
      <c r="E2" s="195"/>
      <c r="F2" s="195"/>
      <c r="G2" s="195"/>
      <c r="H2" s="195"/>
      <c r="I2" s="195"/>
    </row>
    <row r="3" spans="4:9" ht="13.9" x14ac:dyDescent="0.35">
      <c r="D3" s="98" t="s">
        <v>249</v>
      </c>
      <c r="E3" s="98" t="s">
        <v>250</v>
      </c>
      <c r="F3" s="98" t="s">
        <v>251</v>
      </c>
      <c r="G3" s="98" t="s">
        <v>252</v>
      </c>
      <c r="H3" s="98" t="s">
        <v>267</v>
      </c>
      <c r="I3" s="98" t="s">
        <v>255</v>
      </c>
    </row>
    <row r="4" spans="4:9" ht="14.55" x14ac:dyDescent="0.35">
      <c r="D4" s="96" t="s">
        <v>256</v>
      </c>
      <c r="E4" s="96" t="s">
        <v>257</v>
      </c>
      <c r="F4" s="96">
        <v>2</v>
      </c>
      <c r="G4" s="96">
        <v>1</v>
      </c>
      <c r="H4" s="99">
        <v>9197.4193548387102</v>
      </c>
      <c r="I4" s="96">
        <v>20</v>
      </c>
    </row>
    <row r="5" spans="4:9" ht="14.55" x14ac:dyDescent="0.35">
      <c r="D5" s="96" t="s">
        <v>258</v>
      </c>
      <c r="E5" s="96" t="s">
        <v>259</v>
      </c>
      <c r="F5" s="96">
        <v>2</v>
      </c>
      <c r="G5" s="96">
        <v>1</v>
      </c>
      <c r="H5" s="99">
        <v>9197.4193548387102</v>
      </c>
      <c r="I5" s="96">
        <v>20</v>
      </c>
    </row>
    <row r="6" spans="4:9" ht="14.55" x14ac:dyDescent="0.35">
      <c r="D6" s="96" t="s">
        <v>260</v>
      </c>
      <c r="E6" s="97" t="s">
        <v>261</v>
      </c>
      <c r="F6" s="96">
        <v>5</v>
      </c>
      <c r="G6" s="96">
        <v>1</v>
      </c>
      <c r="H6" s="99">
        <v>19084.645161290326</v>
      </c>
      <c r="I6" s="96">
        <v>80</v>
      </c>
    </row>
    <row r="7" spans="4:9" ht="14.55" x14ac:dyDescent="0.35">
      <c r="D7" s="96" t="s">
        <v>262</v>
      </c>
      <c r="E7" s="97" t="s">
        <v>263</v>
      </c>
      <c r="F7" s="96">
        <v>3</v>
      </c>
      <c r="G7" s="96">
        <v>1</v>
      </c>
      <c r="H7" s="99">
        <v>14313.483870967742</v>
      </c>
      <c r="I7" s="96">
        <v>60</v>
      </c>
    </row>
    <row r="8" spans="4:9" ht="14.55" x14ac:dyDescent="0.35">
      <c r="D8" s="96" t="s">
        <v>264</v>
      </c>
      <c r="E8" s="96" t="s">
        <v>265</v>
      </c>
      <c r="F8" s="96">
        <v>1</v>
      </c>
      <c r="G8" s="96">
        <v>1</v>
      </c>
      <c r="H8" s="99">
        <v>5748.3870967741941</v>
      </c>
      <c r="I8" s="96">
        <v>15</v>
      </c>
    </row>
  </sheetData>
  <mergeCells count="1">
    <mergeCell ref="D2:I2"/>
  </mergeCells>
  <hyperlinks>
    <hyperlink ref="E6" r:id="rId1" display="https://education.hpe.com/ww/en/training/docs/cds/hm9p6s.pdf" xr:uid="{00000000-0004-0000-0900-000000000000}"/>
    <hyperlink ref="E7" r:id="rId2" display="https://education.hpe.com/ww/en/training/docs/cds/ht2y0s.pdf"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4:F17"/>
  <sheetViews>
    <sheetView workbookViewId="0">
      <selection activeCell="F5" sqref="F5:F17"/>
    </sheetView>
  </sheetViews>
  <sheetFormatPr defaultRowHeight="13.5" x14ac:dyDescent="0.35"/>
  <cols>
    <col min="4" max="4" width="3.25" bestFit="1" customWidth="1"/>
    <col min="5" max="5" width="63.9375" bestFit="1" customWidth="1"/>
    <col min="6" max="6" width="13.4375" bestFit="1" customWidth="1"/>
  </cols>
  <sheetData>
    <row r="4" spans="4:6" ht="15" x14ac:dyDescent="0.35">
      <c r="D4" s="80" t="s">
        <v>145</v>
      </c>
      <c r="E4" s="79" t="s">
        <v>1</v>
      </c>
      <c r="F4" s="79" t="s">
        <v>224</v>
      </c>
    </row>
    <row r="5" spans="4:6" x14ac:dyDescent="0.35">
      <c r="D5" s="102">
        <v>1</v>
      </c>
      <c r="E5" s="103" t="s">
        <v>83</v>
      </c>
      <c r="F5" s="104">
        <f>BOM!H29</f>
        <v>267881.00098064513</v>
      </c>
    </row>
    <row r="6" spans="4:6" x14ac:dyDescent="0.35">
      <c r="D6" s="102">
        <v>2</v>
      </c>
      <c r="E6" s="103" t="s">
        <v>89</v>
      </c>
      <c r="F6" s="104">
        <f>BOM!H58</f>
        <v>661986.25432258076</v>
      </c>
    </row>
    <row r="7" spans="4:6" x14ac:dyDescent="0.35">
      <c r="D7" s="102">
        <v>3</v>
      </c>
      <c r="E7" s="103" t="s">
        <v>135</v>
      </c>
      <c r="F7" s="104">
        <f>BOM!H67</f>
        <v>205734.31432258064</v>
      </c>
    </row>
    <row r="8" spans="4:6" x14ac:dyDescent="0.35">
      <c r="D8" s="102">
        <v>4</v>
      </c>
      <c r="E8" s="103" t="s">
        <v>234</v>
      </c>
      <c r="F8" s="104">
        <f>BOM!H76</f>
        <v>159329.76967741942</v>
      </c>
    </row>
    <row r="9" spans="4:6" x14ac:dyDescent="0.35">
      <c r="D9" s="102">
        <v>5</v>
      </c>
      <c r="E9" s="103" t="s">
        <v>268</v>
      </c>
      <c r="F9" s="104">
        <f>BOM!H79</f>
        <v>74467.741935483849</v>
      </c>
    </row>
    <row r="10" spans="4:6" x14ac:dyDescent="0.35">
      <c r="D10" s="102">
        <v>6</v>
      </c>
      <c r="E10" s="103" t="s">
        <v>237</v>
      </c>
      <c r="F10" s="104">
        <f>BOM!H84</f>
        <v>32493.036077419354</v>
      </c>
    </row>
    <row r="11" spans="4:6" x14ac:dyDescent="0.35">
      <c r="D11" s="102">
        <v>7</v>
      </c>
      <c r="E11" s="103" t="s">
        <v>238</v>
      </c>
      <c r="F11" s="104">
        <f>BOM!H88</f>
        <v>91624.086987096758</v>
      </c>
    </row>
    <row r="12" spans="4:6" x14ac:dyDescent="0.35">
      <c r="D12" s="102">
        <v>8</v>
      </c>
      <c r="E12" s="103" t="s">
        <v>239</v>
      </c>
      <c r="F12" s="104">
        <f>BOM!H91</f>
        <v>9929.0322580645152</v>
      </c>
    </row>
    <row r="13" spans="4:6" x14ac:dyDescent="0.35">
      <c r="D13" s="102">
        <v>9</v>
      </c>
      <c r="E13" s="103" t="s">
        <v>241</v>
      </c>
      <c r="F13" s="104">
        <f>BOM!H94</f>
        <v>17070.967741935485</v>
      </c>
    </row>
    <row r="14" spans="4:6" x14ac:dyDescent="0.35">
      <c r="D14" s="102">
        <v>10</v>
      </c>
      <c r="E14" s="103" t="s">
        <v>269</v>
      </c>
      <c r="F14" s="104">
        <f>BOM!H97</f>
        <v>76824</v>
      </c>
    </row>
    <row r="15" spans="4:6" x14ac:dyDescent="0.35">
      <c r="D15" s="102">
        <v>11</v>
      </c>
      <c r="E15" s="103" t="s">
        <v>245</v>
      </c>
      <c r="F15" s="104">
        <v>1131805.422580645</v>
      </c>
    </row>
    <row r="16" spans="4:6" x14ac:dyDescent="0.35">
      <c r="D16" s="154">
        <v>12</v>
      </c>
      <c r="E16" s="103" t="s">
        <v>289</v>
      </c>
      <c r="F16" s="104">
        <f>'12 CIVIl '!I13</f>
        <v>122201.56451612902</v>
      </c>
    </row>
    <row r="17" spans="4:6" x14ac:dyDescent="0.35">
      <c r="D17" s="102">
        <v>13</v>
      </c>
      <c r="E17" s="103" t="s">
        <v>290</v>
      </c>
      <c r="F17" s="104">
        <v>57542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P10"/>
  <sheetViews>
    <sheetView workbookViewId="0">
      <selection activeCell="E11" sqref="E11"/>
    </sheetView>
  </sheetViews>
  <sheetFormatPr defaultRowHeight="13.5" x14ac:dyDescent="0.35"/>
  <cols>
    <col min="4" max="4" width="11.4375" bestFit="1" customWidth="1"/>
    <col min="5" max="5" width="51.1875" bestFit="1" customWidth="1"/>
    <col min="6" max="6" width="3.9375" bestFit="1" customWidth="1"/>
    <col min="7" max="7" width="14.8125" bestFit="1" customWidth="1"/>
    <col min="8" max="8" width="22.1875" bestFit="1" customWidth="1"/>
    <col min="9" max="9" width="13" bestFit="1" customWidth="1"/>
    <col min="10" max="10" width="9.5625" bestFit="1" customWidth="1"/>
    <col min="11" max="11" width="12.375" bestFit="1" customWidth="1"/>
    <col min="12" max="12" width="11.5625" bestFit="1" customWidth="1"/>
    <col min="13" max="16" width="14.25" bestFit="1" customWidth="1"/>
  </cols>
  <sheetData>
    <row r="2" spans="3:16" ht="13.9" x14ac:dyDescent="0.4">
      <c r="D2" s="21" t="s">
        <v>82</v>
      </c>
      <c r="E2" s="21" t="s">
        <v>1</v>
      </c>
      <c r="F2" s="21" t="s">
        <v>0</v>
      </c>
      <c r="G2" s="21" t="s">
        <v>75</v>
      </c>
      <c r="H2" s="21" t="s">
        <v>76</v>
      </c>
      <c r="I2" s="21" t="s">
        <v>72</v>
      </c>
      <c r="J2" s="21" t="s">
        <v>66</v>
      </c>
      <c r="K2" s="21" t="s">
        <v>67</v>
      </c>
      <c r="L2" s="22" t="s">
        <v>73</v>
      </c>
      <c r="M2" s="22" t="s">
        <v>74</v>
      </c>
      <c r="N2" s="21" t="s">
        <v>69</v>
      </c>
      <c r="O2" s="21" t="s">
        <v>143</v>
      </c>
      <c r="P2" s="21" t="s">
        <v>71</v>
      </c>
    </row>
    <row r="3" spans="3:16" ht="13.9" x14ac:dyDescent="0.4">
      <c r="C3" s="1"/>
      <c r="D3" s="23"/>
      <c r="E3" s="25" t="s">
        <v>137</v>
      </c>
      <c r="F3" s="23"/>
      <c r="G3" s="23"/>
      <c r="H3" s="23"/>
      <c r="I3" s="24">
        <v>0.7</v>
      </c>
      <c r="J3" s="24">
        <v>1.1399999999999999</v>
      </c>
      <c r="K3" s="24">
        <v>1.22</v>
      </c>
      <c r="L3" s="24">
        <v>90</v>
      </c>
      <c r="M3" s="24">
        <v>31</v>
      </c>
      <c r="N3" s="24">
        <v>1.5</v>
      </c>
      <c r="O3" s="4"/>
      <c r="P3" s="4"/>
    </row>
    <row r="4" spans="3:16" ht="13.9" x14ac:dyDescent="0.4">
      <c r="C4" s="1"/>
      <c r="D4" s="16" t="s">
        <v>138</v>
      </c>
      <c r="E4" s="16" t="s">
        <v>139</v>
      </c>
      <c r="F4" s="16">
        <v>1</v>
      </c>
      <c r="G4" s="17">
        <v>2687</v>
      </c>
      <c r="H4" s="17">
        <v>2687</v>
      </c>
      <c r="I4" s="54">
        <f>H4*I3</f>
        <v>1880.8999999999999</v>
      </c>
      <c r="J4" s="54">
        <f>I4*J3</f>
        <v>2144.2259999999997</v>
      </c>
      <c r="K4" s="54">
        <f>J4*K3</f>
        <v>2615.9557199999995</v>
      </c>
      <c r="L4" s="54">
        <f>K4*L3</f>
        <v>235436.01479999995</v>
      </c>
      <c r="M4" s="54">
        <f>L4/M3</f>
        <v>7594.7101548387081</v>
      </c>
      <c r="N4" s="54">
        <f>M4*N3</f>
        <v>11392.065232258063</v>
      </c>
      <c r="O4" s="54">
        <f>P4/F4</f>
        <v>11392.065232258063</v>
      </c>
      <c r="P4" s="54">
        <f>N4</f>
        <v>11392.065232258063</v>
      </c>
    </row>
    <row r="5" spans="3:16" ht="13.9" x14ac:dyDescent="0.4">
      <c r="C5" s="1"/>
      <c r="D5" s="16" t="s">
        <v>44</v>
      </c>
      <c r="E5" s="16" t="s">
        <v>45</v>
      </c>
      <c r="F5" s="16">
        <v>1</v>
      </c>
      <c r="G5" s="17">
        <v>4976</v>
      </c>
      <c r="H5" s="17">
        <v>4976</v>
      </c>
      <c r="I5" s="54">
        <f>H5*I3</f>
        <v>3483.2</v>
      </c>
      <c r="J5" s="54">
        <f>I5*J3</f>
        <v>3970.8479999999995</v>
      </c>
      <c r="K5" s="54">
        <f>J5*K3</f>
        <v>4844.4345599999997</v>
      </c>
      <c r="L5" s="54">
        <f>K5*L3</f>
        <v>435999.11039999995</v>
      </c>
      <c r="M5" s="54">
        <f>L5/M3</f>
        <v>14064.487432258064</v>
      </c>
      <c r="N5" s="54">
        <f>M5*N3</f>
        <v>21096.731148387094</v>
      </c>
      <c r="O5" s="54">
        <f>P5/F5</f>
        <v>21096.731148387094</v>
      </c>
      <c r="P5" s="54">
        <f>N5</f>
        <v>21096.731148387094</v>
      </c>
    </row>
    <row r="6" spans="3:16" ht="13.9" x14ac:dyDescent="0.4">
      <c r="C6" s="1"/>
      <c r="D6" s="16" t="s">
        <v>46</v>
      </c>
      <c r="E6" s="16" t="s">
        <v>47</v>
      </c>
      <c r="F6" s="16">
        <v>1</v>
      </c>
      <c r="G6" s="17">
        <v>1</v>
      </c>
      <c r="H6" s="17">
        <v>1</v>
      </c>
      <c r="I6" s="54">
        <f>H6*I3</f>
        <v>0.7</v>
      </c>
      <c r="J6" s="54">
        <f>I6*J3</f>
        <v>0.79799999999999993</v>
      </c>
      <c r="K6" s="54">
        <f>J6*K3</f>
        <v>0.97355999999999987</v>
      </c>
      <c r="L6" s="54">
        <f>K6*L3</f>
        <v>87.620399999999989</v>
      </c>
      <c r="M6" s="54">
        <f>L6/M3</f>
        <v>2.826464516129032</v>
      </c>
      <c r="N6" s="54">
        <f>M6*N3</f>
        <v>4.2396967741935478</v>
      </c>
      <c r="O6" s="54">
        <f>P6/F6</f>
        <v>4.2396967741935478</v>
      </c>
      <c r="P6" s="54">
        <f>N6</f>
        <v>4.2396967741935478</v>
      </c>
    </row>
    <row r="7" spans="3:16" ht="13.9" x14ac:dyDescent="0.4">
      <c r="C7" s="1"/>
      <c r="D7" s="23"/>
      <c r="E7" s="25" t="s">
        <v>140</v>
      </c>
      <c r="F7" s="23"/>
      <c r="G7" s="23"/>
      <c r="H7" s="23"/>
      <c r="I7" s="2"/>
      <c r="J7" s="2"/>
      <c r="K7" s="2"/>
      <c r="L7" s="2"/>
      <c r="M7" s="2"/>
      <c r="N7" s="2"/>
      <c r="O7" s="2"/>
      <c r="P7" s="65">
        <f>SUM(P4:P6)</f>
        <v>32493.036077419354</v>
      </c>
    </row>
    <row r="8" spans="3:16" ht="13.9" x14ac:dyDescent="0.4">
      <c r="C8" s="1"/>
      <c r="D8" s="13" t="s">
        <v>141</v>
      </c>
      <c r="E8" s="13" t="s">
        <v>142</v>
      </c>
      <c r="F8" s="13">
        <v>128</v>
      </c>
      <c r="G8" s="14">
        <v>89</v>
      </c>
      <c r="H8" s="14">
        <v>11392</v>
      </c>
      <c r="I8" s="54">
        <f>H8*I3</f>
        <v>7974.4</v>
      </c>
      <c r="J8" s="54">
        <f>I8*J3</f>
        <v>9090.8159999999989</v>
      </c>
      <c r="K8" s="54">
        <f>J8*K3</f>
        <v>11090.795519999998</v>
      </c>
      <c r="L8" s="54">
        <f>K8*L3</f>
        <v>998171.59679999982</v>
      </c>
      <c r="M8" s="54">
        <f>L8/M3</f>
        <v>32199.083767741929</v>
      </c>
      <c r="N8" s="54">
        <f>M8*N3</f>
        <v>48298.625651612892</v>
      </c>
      <c r="O8" s="54">
        <f>P8/F8</f>
        <v>377.33301290322572</v>
      </c>
      <c r="P8" s="54">
        <f>N8</f>
        <v>48298.625651612892</v>
      </c>
    </row>
    <row r="9" spans="3:16" ht="13.9" x14ac:dyDescent="0.4">
      <c r="C9" s="1"/>
      <c r="D9" s="13" t="s">
        <v>42</v>
      </c>
      <c r="E9" s="13" t="s">
        <v>43</v>
      </c>
      <c r="F9" s="13">
        <v>1</v>
      </c>
      <c r="G9" s="14">
        <v>10219</v>
      </c>
      <c r="H9" s="14">
        <v>10219</v>
      </c>
      <c r="I9" s="54">
        <f>H9*I3</f>
        <v>7153.2999999999993</v>
      </c>
      <c r="J9" s="54">
        <f>I9*J3</f>
        <v>8154.7619999999988</v>
      </c>
      <c r="K9" s="54">
        <f>J9*K3</f>
        <v>9948.8096399999977</v>
      </c>
      <c r="L9" s="54">
        <f>K9*L3</f>
        <v>895392.86759999976</v>
      </c>
      <c r="M9" s="54">
        <f>L9/M3</f>
        <v>28883.640890322575</v>
      </c>
      <c r="N9" s="54">
        <f>M9*N3</f>
        <v>43325.461335483866</v>
      </c>
      <c r="O9" s="54">
        <f>P9/F9</f>
        <v>43325.461335483866</v>
      </c>
      <c r="P9" s="54">
        <f>N9</f>
        <v>43325.461335483866</v>
      </c>
    </row>
    <row r="10" spans="3:16" ht="13.9" x14ac:dyDescent="0.4">
      <c r="C10" s="1" t="s">
        <v>144</v>
      </c>
      <c r="I10" s="1"/>
      <c r="P10" s="11">
        <f>SUM(P8:P9)</f>
        <v>91624.086987096758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N62"/>
  <sheetViews>
    <sheetView topLeftCell="F1" workbookViewId="0">
      <selection activeCell="I2" sqref="I2:N4"/>
    </sheetView>
  </sheetViews>
  <sheetFormatPr defaultRowHeight="13.5" x14ac:dyDescent="0.35"/>
  <cols>
    <col min="3" max="3" width="9.0625" bestFit="1" customWidth="1"/>
    <col min="4" max="4" width="12.5625" bestFit="1" customWidth="1"/>
    <col min="5" max="5" width="68.1875" bestFit="1" customWidth="1"/>
    <col min="6" max="6" width="6.9375" bestFit="1" customWidth="1"/>
    <col min="7" max="7" width="15.75" bestFit="1" customWidth="1"/>
    <col min="8" max="8" width="18.75" customWidth="1"/>
    <col min="9" max="9" width="15.375" bestFit="1" customWidth="1"/>
    <col min="10" max="10" width="12.625" bestFit="1" customWidth="1"/>
    <col min="11" max="11" width="11.5625" customWidth="1"/>
    <col min="12" max="12" width="14.25" bestFit="1" customWidth="1"/>
    <col min="13" max="13" width="10.4375" bestFit="1" customWidth="1"/>
    <col min="14" max="14" width="13.1875" bestFit="1" customWidth="1"/>
  </cols>
  <sheetData>
    <row r="2" spans="3:14" x14ac:dyDescent="0.35">
      <c r="C2" s="27"/>
      <c r="D2" s="27"/>
      <c r="E2" s="27"/>
      <c r="F2" s="27"/>
      <c r="G2" s="27"/>
      <c r="H2" s="27"/>
      <c r="J2" t="s">
        <v>68</v>
      </c>
      <c r="L2" t="s">
        <v>194</v>
      </c>
    </row>
    <row r="3" spans="3:14" ht="13.9" x14ac:dyDescent="0.4">
      <c r="C3" s="113" t="s">
        <v>147</v>
      </c>
      <c r="D3" s="113" t="s">
        <v>148</v>
      </c>
      <c r="E3" s="113" t="s">
        <v>149</v>
      </c>
      <c r="F3" s="114" t="s">
        <v>70</v>
      </c>
      <c r="G3" s="113" t="s">
        <v>64</v>
      </c>
      <c r="H3" s="113" t="s">
        <v>150</v>
      </c>
      <c r="I3" s="113" t="s">
        <v>73</v>
      </c>
      <c r="J3" s="113" t="s">
        <v>74</v>
      </c>
      <c r="K3" s="113" t="s">
        <v>192</v>
      </c>
      <c r="L3" s="58">
        <v>1.5</v>
      </c>
      <c r="M3" s="113" t="s">
        <v>64</v>
      </c>
      <c r="N3" s="113" t="s">
        <v>63</v>
      </c>
    </row>
    <row r="4" spans="3:14" ht="13.9" x14ac:dyDescent="0.4">
      <c r="C4" s="160" t="s">
        <v>151</v>
      </c>
      <c r="D4" s="161"/>
      <c r="E4" s="161"/>
      <c r="F4" s="161"/>
      <c r="G4" s="161"/>
      <c r="H4" s="162"/>
      <c r="I4" s="2">
        <v>90</v>
      </c>
      <c r="J4" s="2">
        <v>31</v>
      </c>
      <c r="K4" s="2">
        <v>1.1399999999999999</v>
      </c>
      <c r="L4" s="2"/>
      <c r="M4" s="2"/>
      <c r="N4" s="2"/>
    </row>
    <row r="5" spans="3:14" ht="20.25" x14ac:dyDescent="0.4">
      <c r="C5" s="28" t="s">
        <v>152</v>
      </c>
      <c r="D5" s="29">
        <v>700216450</v>
      </c>
      <c r="E5" s="30" t="s">
        <v>153</v>
      </c>
      <c r="F5" s="31">
        <v>229</v>
      </c>
      <c r="G5" s="32">
        <v>295</v>
      </c>
      <c r="H5" s="33">
        <f t="shared" ref="H5:H13" si="0">F5*G5</f>
        <v>67555</v>
      </c>
      <c r="I5" s="54">
        <f>H5*$I$4</f>
        <v>6079950</v>
      </c>
      <c r="J5" s="54">
        <f>I5/$J$4</f>
        <v>196127.4193548387</v>
      </c>
      <c r="K5" s="54">
        <f>J5*$K$4</f>
        <v>223585.25806451609</v>
      </c>
      <c r="L5" s="54">
        <f>K5*$L$3</f>
        <v>335377.88709677412</v>
      </c>
      <c r="M5" s="54">
        <f>N5/$F$5</f>
        <v>1464.5322580645159</v>
      </c>
      <c r="N5" s="54">
        <f t="shared" ref="N5:N13" si="1">L5</f>
        <v>335377.88709677412</v>
      </c>
    </row>
    <row r="6" spans="3:14" ht="13.9" x14ac:dyDescent="0.4">
      <c r="C6" s="34">
        <v>2</v>
      </c>
      <c r="D6" s="29">
        <v>760207274</v>
      </c>
      <c r="E6" s="30" t="s">
        <v>154</v>
      </c>
      <c r="F6" s="35">
        <v>50</v>
      </c>
      <c r="G6" s="36">
        <v>47</v>
      </c>
      <c r="H6" s="33">
        <f t="shared" si="0"/>
        <v>2350</v>
      </c>
      <c r="I6" s="54">
        <f t="shared" ref="I6:I12" si="2">H6*$I$4</f>
        <v>211500</v>
      </c>
      <c r="J6" s="54">
        <f t="shared" ref="J6:J13" si="3">I6/$J$4</f>
        <v>6822.5806451612907</v>
      </c>
      <c r="K6" s="54">
        <f t="shared" ref="K6:K13" si="4">J6*$K$4</f>
        <v>7777.7419354838703</v>
      </c>
      <c r="L6" s="54">
        <f t="shared" ref="L6:L13" si="5">K6*$L$3</f>
        <v>11666.612903225805</v>
      </c>
      <c r="M6" s="54">
        <f t="shared" ref="M6:M13" si="6">N6/F6</f>
        <v>233.33225806451611</v>
      </c>
      <c r="N6" s="54">
        <f t="shared" si="1"/>
        <v>11666.612903225805</v>
      </c>
    </row>
    <row r="7" spans="3:14" ht="13.9" x14ac:dyDescent="0.4">
      <c r="C7" s="28">
        <v>3</v>
      </c>
      <c r="D7" s="29">
        <v>760038240</v>
      </c>
      <c r="E7" s="30" t="s">
        <v>155</v>
      </c>
      <c r="F7" s="31">
        <v>50</v>
      </c>
      <c r="G7" s="32">
        <v>28</v>
      </c>
      <c r="H7" s="33">
        <f t="shared" si="0"/>
        <v>1400</v>
      </c>
      <c r="I7" s="54">
        <f t="shared" si="2"/>
        <v>126000</v>
      </c>
      <c r="J7" s="54">
        <f t="shared" si="3"/>
        <v>4064.516129032258</v>
      </c>
      <c r="K7" s="54">
        <f t="shared" si="4"/>
        <v>4633.5483870967737</v>
      </c>
      <c r="L7" s="54">
        <f t="shared" si="5"/>
        <v>6950.322580645161</v>
      </c>
      <c r="M7" s="54">
        <f t="shared" si="6"/>
        <v>139.00645161290322</v>
      </c>
      <c r="N7" s="54">
        <f t="shared" si="1"/>
        <v>6950.322580645161</v>
      </c>
    </row>
    <row r="8" spans="3:14" ht="13.9" x14ac:dyDescent="0.4">
      <c r="C8" s="28">
        <v>4</v>
      </c>
      <c r="D8" s="29">
        <v>700206667</v>
      </c>
      <c r="E8" s="30" t="s">
        <v>156</v>
      </c>
      <c r="F8" s="31">
        <v>1200</v>
      </c>
      <c r="G8" s="32">
        <v>10.5</v>
      </c>
      <c r="H8" s="33">
        <f t="shared" si="0"/>
        <v>12600</v>
      </c>
      <c r="I8" s="54">
        <f t="shared" si="2"/>
        <v>1134000</v>
      </c>
      <c r="J8" s="54">
        <f t="shared" si="3"/>
        <v>36580.645161290326</v>
      </c>
      <c r="K8" s="54">
        <f t="shared" si="4"/>
        <v>41701.93548387097</v>
      </c>
      <c r="L8" s="54">
        <f t="shared" si="5"/>
        <v>62552.903225806454</v>
      </c>
      <c r="M8" s="54">
        <f t="shared" si="6"/>
        <v>52.127419354838715</v>
      </c>
      <c r="N8" s="54">
        <f t="shared" si="1"/>
        <v>62552.903225806454</v>
      </c>
    </row>
    <row r="9" spans="3:14" ht="13.9" x14ac:dyDescent="0.4">
      <c r="C9" s="28">
        <v>5</v>
      </c>
      <c r="D9" s="29">
        <v>108333014</v>
      </c>
      <c r="E9" s="30" t="s">
        <v>157</v>
      </c>
      <c r="F9" s="31">
        <v>1000</v>
      </c>
      <c r="G9" s="32">
        <v>3.5</v>
      </c>
      <c r="H9" s="33">
        <f t="shared" si="0"/>
        <v>3500</v>
      </c>
      <c r="I9" s="54">
        <f t="shared" si="2"/>
        <v>315000</v>
      </c>
      <c r="J9" s="54">
        <f t="shared" si="3"/>
        <v>10161.290322580646</v>
      </c>
      <c r="K9" s="54">
        <f t="shared" si="4"/>
        <v>11583.870967741936</v>
      </c>
      <c r="L9" s="54">
        <f t="shared" si="5"/>
        <v>17375.806451612902</v>
      </c>
      <c r="M9" s="54">
        <f t="shared" si="6"/>
        <v>17.375806451612902</v>
      </c>
      <c r="N9" s="54">
        <f t="shared" si="1"/>
        <v>17375.806451612902</v>
      </c>
    </row>
    <row r="10" spans="3:14" ht="13.9" x14ac:dyDescent="0.4">
      <c r="C10" s="34">
        <v>6</v>
      </c>
      <c r="D10" s="29">
        <v>700206725</v>
      </c>
      <c r="E10" s="30" t="s">
        <v>158</v>
      </c>
      <c r="F10" s="31">
        <v>1000</v>
      </c>
      <c r="G10" s="32">
        <v>10.5</v>
      </c>
      <c r="H10" s="33">
        <f t="shared" si="0"/>
        <v>10500</v>
      </c>
      <c r="I10" s="54">
        <f t="shared" si="2"/>
        <v>945000</v>
      </c>
      <c r="J10" s="54">
        <f t="shared" si="3"/>
        <v>30483.870967741936</v>
      </c>
      <c r="K10" s="54">
        <f t="shared" si="4"/>
        <v>34751.612903225803</v>
      </c>
      <c r="L10" s="54">
        <f t="shared" si="5"/>
        <v>52127.419354838705</v>
      </c>
      <c r="M10" s="54">
        <f t="shared" si="6"/>
        <v>52.127419354838707</v>
      </c>
      <c r="N10" s="54">
        <f t="shared" si="1"/>
        <v>52127.419354838705</v>
      </c>
    </row>
    <row r="11" spans="3:14" ht="13.9" x14ac:dyDescent="0.4">
      <c r="C11" s="28">
        <v>7</v>
      </c>
      <c r="D11" s="29" t="s">
        <v>159</v>
      </c>
      <c r="E11" s="30" t="s">
        <v>160</v>
      </c>
      <c r="F11" s="31">
        <v>600</v>
      </c>
      <c r="G11" s="32">
        <v>6.5</v>
      </c>
      <c r="H11" s="33">
        <f t="shared" si="0"/>
        <v>3900</v>
      </c>
      <c r="I11" s="54">
        <f t="shared" si="2"/>
        <v>351000</v>
      </c>
      <c r="J11" s="54">
        <f t="shared" si="3"/>
        <v>11322.58064516129</v>
      </c>
      <c r="K11" s="54">
        <f t="shared" si="4"/>
        <v>12907.741935483869</v>
      </c>
      <c r="L11" s="54">
        <f t="shared" si="5"/>
        <v>19361.612903225803</v>
      </c>
      <c r="M11" s="54">
        <f t="shared" si="6"/>
        <v>32.269354838709674</v>
      </c>
      <c r="N11" s="54">
        <f t="shared" si="1"/>
        <v>19361.612903225803</v>
      </c>
    </row>
    <row r="12" spans="3:14" ht="13.9" x14ac:dyDescent="0.4">
      <c r="C12" s="34">
        <v>8</v>
      </c>
      <c r="D12" s="29" t="s">
        <v>161</v>
      </c>
      <c r="E12" s="30" t="s">
        <v>162</v>
      </c>
      <c r="F12" s="31">
        <v>300</v>
      </c>
      <c r="G12" s="32">
        <v>10.5</v>
      </c>
      <c r="H12" s="33">
        <f t="shared" si="0"/>
        <v>3150</v>
      </c>
      <c r="I12" s="54">
        <f t="shared" si="2"/>
        <v>283500</v>
      </c>
      <c r="J12" s="54">
        <f t="shared" si="3"/>
        <v>9145.1612903225814</v>
      </c>
      <c r="K12" s="54">
        <f t="shared" si="4"/>
        <v>10425.483870967742</v>
      </c>
      <c r="L12" s="54">
        <f t="shared" si="5"/>
        <v>15638.225806451614</v>
      </c>
      <c r="M12" s="54">
        <f t="shared" si="6"/>
        <v>52.127419354838715</v>
      </c>
      <c r="N12" s="54">
        <f t="shared" si="1"/>
        <v>15638.225806451614</v>
      </c>
    </row>
    <row r="13" spans="3:14" ht="13.9" x14ac:dyDescent="0.4">
      <c r="C13" s="28"/>
      <c r="D13" s="29" t="s">
        <v>163</v>
      </c>
      <c r="E13" s="30" t="s">
        <v>164</v>
      </c>
      <c r="F13" s="31">
        <v>300</v>
      </c>
      <c r="G13" s="32">
        <v>16.5</v>
      </c>
      <c r="H13" s="33">
        <f t="shared" si="0"/>
        <v>4950</v>
      </c>
      <c r="I13" s="54">
        <f>H13*I4</f>
        <v>445500</v>
      </c>
      <c r="J13" s="54">
        <f t="shared" si="3"/>
        <v>14370.967741935483</v>
      </c>
      <c r="K13" s="54">
        <f t="shared" si="4"/>
        <v>16382.903225806449</v>
      </c>
      <c r="L13" s="54">
        <f t="shared" si="5"/>
        <v>24574.354838709674</v>
      </c>
      <c r="M13" s="54">
        <f t="shared" si="6"/>
        <v>81.914516129032251</v>
      </c>
      <c r="N13" s="54">
        <f t="shared" si="1"/>
        <v>24574.354838709674</v>
      </c>
    </row>
    <row r="14" spans="3:14" ht="13.9" x14ac:dyDescent="0.4">
      <c r="C14" s="28"/>
      <c r="D14" s="30"/>
      <c r="E14" s="30"/>
      <c r="F14" s="31"/>
      <c r="G14" s="32"/>
      <c r="H14" s="33"/>
      <c r="I14" s="1"/>
      <c r="J14" s="1"/>
      <c r="K14" s="1"/>
      <c r="L14" s="1"/>
      <c r="M14" s="1"/>
      <c r="N14" s="1"/>
    </row>
    <row r="15" spans="3:14" ht="13.9" x14ac:dyDescent="0.4">
      <c r="C15" s="157" t="s">
        <v>165</v>
      </c>
      <c r="D15" s="167"/>
      <c r="E15" s="167"/>
      <c r="F15" s="167"/>
      <c r="G15" s="168"/>
      <c r="H15" s="37">
        <f>SUM(H5:H13)</f>
        <v>109905</v>
      </c>
      <c r="I15" s="1"/>
      <c r="J15" s="1"/>
      <c r="K15" s="1"/>
      <c r="L15" s="1"/>
      <c r="M15" s="1"/>
      <c r="N15" s="18">
        <f>SUM(N5:N14)</f>
        <v>545625.1451612903</v>
      </c>
    </row>
    <row r="16" spans="3:14" ht="13.9" x14ac:dyDescent="0.4">
      <c r="C16" s="160" t="s">
        <v>166</v>
      </c>
      <c r="D16" s="161"/>
      <c r="E16" s="161"/>
      <c r="F16" s="161"/>
      <c r="G16" s="161"/>
      <c r="H16" s="162"/>
      <c r="I16" s="1"/>
      <c r="J16" s="1"/>
      <c r="K16" s="1"/>
      <c r="L16" s="1"/>
      <c r="M16" s="1"/>
      <c r="N16" s="1"/>
    </row>
    <row r="17" spans="3:14" ht="13.9" x14ac:dyDescent="0.4">
      <c r="C17" s="28">
        <v>9</v>
      </c>
      <c r="D17" s="29"/>
      <c r="E17" s="30" t="s">
        <v>167</v>
      </c>
      <c r="F17" s="31">
        <v>5000</v>
      </c>
      <c r="G17" s="32">
        <v>1.44</v>
      </c>
      <c r="H17" s="33">
        <f>F17*G17</f>
        <v>7200</v>
      </c>
      <c r="I17" s="54">
        <f>H17*$I$4</f>
        <v>648000</v>
      </c>
      <c r="J17" s="54">
        <f>I17/$J$4</f>
        <v>20903.225806451614</v>
      </c>
      <c r="K17" s="54">
        <f>J17*$K$4</f>
        <v>23829.677419354837</v>
      </c>
      <c r="L17" s="54">
        <f>K17*$L$3</f>
        <v>35744.516129032258</v>
      </c>
      <c r="M17" s="54">
        <f t="shared" ref="M17:M25" si="7">N17/F17</f>
        <v>7.1489032258064515</v>
      </c>
      <c r="N17" s="54">
        <f t="shared" ref="N17:N25" si="8">L17</f>
        <v>35744.516129032258</v>
      </c>
    </row>
    <row r="18" spans="3:14" ht="13.9" x14ac:dyDescent="0.4">
      <c r="C18" s="28">
        <v>10</v>
      </c>
      <c r="D18" s="29"/>
      <c r="E18" s="30" t="s">
        <v>168</v>
      </c>
      <c r="F18" s="31">
        <v>1500</v>
      </c>
      <c r="G18" s="32">
        <v>0.08</v>
      </c>
      <c r="H18" s="33">
        <f t="shared" ref="H18:H25" si="9">F18*G18</f>
        <v>120</v>
      </c>
      <c r="I18" s="54">
        <f t="shared" ref="I18:I25" si="10">H18*$I$4</f>
        <v>10800</v>
      </c>
      <c r="J18" s="54">
        <f t="shared" ref="J18:J25" si="11">I18/$J$4</f>
        <v>348.38709677419354</v>
      </c>
      <c r="K18" s="54">
        <f t="shared" ref="K18:K25" si="12">J18*$K$4</f>
        <v>397.16129032258061</v>
      </c>
      <c r="L18" s="54">
        <f t="shared" ref="L18:L25" si="13">K18*$L$3</f>
        <v>595.74193548387098</v>
      </c>
      <c r="M18" s="54">
        <f t="shared" si="7"/>
        <v>0.39716129032258063</v>
      </c>
      <c r="N18" s="54">
        <f t="shared" si="8"/>
        <v>595.74193548387098</v>
      </c>
    </row>
    <row r="19" spans="3:14" ht="13.9" x14ac:dyDescent="0.4">
      <c r="C19" s="28">
        <v>11</v>
      </c>
      <c r="D19" s="29"/>
      <c r="E19" s="30" t="s">
        <v>169</v>
      </c>
      <c r="F19" s="31">
        <v>1500</v>
      </c>
      <c r="G19" s="32">
        <v>0.2</v>
      </c>
      <c r="H19" s="33">
        <f t="shared" si="9"/>
        <v>300</v>
      </c>
      <c r="I19" s="54">
        <f t="shared" si="10"/>
        <v>27000</v>
      </c>
      <c r="J19" s="54">
        <f t="shared" si="11"/>
        <v>870.9677419354839</v>
      </c>
      <c r="K19" s="54">
        <f t="shared" si="12"/>
        <v>992.90322580645159</v>
      </c>
      <c r="L19" s="54">
        <f t="shared" si="13"/>
        <v>1489.3548387096773</v>
      </c>
      <c r="M19" s="54">
        <f t="shared" si="7"/>
        <v>0.99290322580645152</v>
      </c>
      <c r="N19" s="54">
        <f t="shared" si="8"/>
        <v>1489.3548387096773</v>
      </c>
    </row>
    <row r="20" spans="3:14" ht="13.9" x14ac:dyDescent="0.4">
      <c r="C20" s="28">
        <v>12</v>
      </c>
      <c r="D20" s="29"/>
      <c r="E20" s="30" t="s">
        <v>170</v>
      </c>
      <c r="F20" s="31">
        <v>1000</v>
      </c>
      <c r="G20" s="32">
        <v>0.54</v>
      </c>
      <c r="H20" s="33">
        <f t="shared" si="9"/>
        <v>540</v>
      </c>
      <c r="I20" s="54">
        <f t="shared" si="10"/>
        <v>48600</v>
      </c>
      <c r="J20" s="54">
        <f t="shared" si="11"/>
        <v>1567.741935483871</v>
      </c>
      <c r="K20" s="54">
        <f t="shared" si="12"/>
        <v>1787.2258064516127</v>
      </c>
      <c r="L20" s="54">
        <f t="shared" si="13"/>
        <v>2680.838709677419</v>
      </c>
      <c r="M20" s="54">
        <f t="shared" si="7"/>
        <v>2.6808387096774191</v>
      </c>
      <c r="N20" s="54">
        <f t="shared" si="8"/>
        <v>2680.838709677419</v>
      </c>
    </row>
    <row r="21" spans="3:14" ht="13.9" x14ac:dyDescent="0.4">
      <c r="C21" s="28">
        <v>13</v>
      </c>
      <c r="D21" s="29"/>
      <c r="E21" s="30" t="s">
        <v>171</v>
      </c>
      <c r="F21" s="31">
        <v>100</v>
      </c>
      <c r="G21" s="32">
        <v>0.54</v>
      </c>
      <c r="H21" s="33">
        <f t="shared" si="9"/>
        <v>54</v>
      </c>
      <c r="I21" s="54">
        <f t="shared" si="10"/>
        <v>4860</v>
      </c>
      <c r="J21" s="54">
        <f t="shared" si="11"/>
        <v>156.7741935483871</v>
      </c>
      <c r="K21" s="54">
        <f t="shared" si="12"/>
        <v>178.72258064516129</v>
      </c>
      <c r="L21" s="54">
        <f t="shared" si="13"/>
        <v>268.08387096774192</v>
      </c>
      <c r="M21" s="54">
        <f t="shared" si="7"/>
        <v>2.6808387096774191</v>
      </c>
      <c r="N21" s="54">
        <f t="shared" si="8"/>
        <v>268.08387096774192</v>
      </c>
    </row>
    <row r="22" spans="3:14" ht="13.9" x14ac:dyDescent="0.4">
      <c r="C22" s="28">
        <v>14</v>
      </c>
      <c r="D22" s="29"/>
      <c r="E22" s="30" t="s">
        <v>172</v>
      </c>
      <c r="F22" s="31">
        <v>200</v>
      </c>
      <c r="G22" s="32">
        <v>0.14000000000000001</v>
      </c>
      <c r="H22" s="33">
        <f t="shared" si="9"/>
        <v>28.000000000000004</v>
      </c>
      <c r="I22" s="54">
        <f t="shared" si="10"/>
        <v>2520.0000000000005</v>
      </c>
      <c r="J22" s="54">
        <f t="shared" si="11"/>
        <v>81.290322580645181</v>
      </c>
      <c r="K22" s="54">
        <f t="shared" si="12"/>
        <v>92.670967741935499</v>
      </c>
      <c r="L22" s="54">
        <f t="shared" si="13"/>
        <v>139.00645161290325</v>
      </c>
      <c r="M22" s="54">
        <f t="shared" si="7"/>
        <v>0.6950322580645163</v>
      </c>
      <c r="N22" s="54">
        <f t="shared" si="8"/>
        <v>139.00645161290325</v>
      </c>
    </row>
    <row r="23" spans="3:14" ht="13.9" x14ac:dyDescent="0.4">
      <c r="C23" s="28">
        <v>15</v>
      </c>
      <c r="D23" s="29"/>
      <c r="E23" s="30" t="s">
        <v>173</v>
      </c>
      <c r="F23" s="31">
        <v>1000</v>
      </c>
      <c r="G23" s="32">
        <v>0.14000000000000001</v>
      </c>
      <c r="H23" s="33">
        <f t="shared" si="9"/>
        <v>140</v>
      </c>
      <c r="I23" s="54">
        <f t="shared" si="10"/>
        <v>12600</v>
      </c>
      <c r="J23" s="54">
        <f t="shared" si="11"/>
        <v>406.45161290322579</v>
      </c>
      <c r="K23" s="54">
        <f t="shared" si="12"/>
        <v>463.35483870967738</v>
      </c>
      <c r="L23" s="54">
        <f t="shared" si="13"/>
        <v>695.0322580645161</v>
      </c>
      <c r="M23" s="54">
        <f t="shared" si="7"/>
        <v>0.69503225806451607</v>
      </c>
      <c r="N23" s="54">
        <f t="shared" si="8"/>
        <v>695.0322580645161</v>
      </c>
    </row>
    <row r="24" spans="3:14" ht="13.9" x14ac:dyDescent="0.4">
      <c r="C24" s="28">
        <v>16</v>
      </c>
      <c r="D24" s="29"/>
      <c r="E24" s="30" t="s">
        <v>174</v>
      </c>
      <c r="F24" s="31">
        <v>1500</v>
      </c>
      <c r="G24" s="32">
        <v>0.08</v>
      </c>
      <c r="H24" s="33">
        <f t="shared" si="9"/>
        <v>120</v>
      </c>
      <c r="I24" s="54">
        <f t="shared" si="10"/>
        <v>10800</v>
      </c>
      <c r="J24" s="54">
        <f t="shared" si="11"/>
        <v>348.38709677419354</v>
      </c>
      <c r="K24" s="54">
        <f t="shared" si="12"/>
        <v>397.16129032258061</v>
      </c>
      <c r="L24" s="54">
        <f t="shared" si="13"/>
        <v>595.74193548387098</v>
      </c>
      <c r="M24" s="54">
        <f t="shared" si="7"/>
        <v>0.39716129032258063</v>
      </c>
      <c r="N24" s="54">
        <f t="shared" si="8"/>
        <v>595.74193548387098</v>
      </c>
    </row>
    <row r="25" spans="3:14" ht="13.9" x14ac:dyDescent="0.4">
      <c r="C25" s="28">
        <v>17</v>
      </c>
      <c r="D25" s="29"/>
      <c r="E25" s="30" t="s">
        <v>175</v>
      </c>
      <c r="F25" s="31">
        <v>3</v>
      </c>
      <c r="G25" s="32">
        <v>500</v>
      </c>
      <c r="H25" s="33">
        <f t="shared" si="9"/>
        <v>1500</v>
      </c>
      <c r="I25" s="54">
        <f t="shared" si="10"/>
        <v>135000</v>
      </c>
      <c r="J25" s="54">
        <f t="shared" si="11"/>
        <v>4354.8387096774195</v>
      </c>
      <c r="K25" s="54">
        <f t="shared" si="12"/>
        <v>4964.5161290322576</v>
      </c>
      <c r="L25" s="54">
        <f t="shared" si="13"/>
        <v>7446.7741935483864</v>
      </c>
      <c r="M25" s="54">
        <f t="shared" si="7"/>
        <v>2482.2580645161288</v>
      </c>
      <c r="N25" s="54">
        <f t="shared" si="8"/>
        <v>7446.7741935483864</v>
      </c>
    </row>
    <row r="26" spans="3:14" ht="13.9" x14ac:dyDescent="0.4">
      <c r="C26" s="28"/>
      <c r="D26" s="29"/>
      <c r="E26" s="30"/>
      <c r="F26" s="31"/>
      <c r="G26" s="32"/>
      <c r="H26" s="33"/>
      <c r="I26" s="1"/>
      <c r="J26" s="1"/>
      <c r="K26" s="1"/>
      <c r="L26" s="1"/>
      <c r="M26" s="1"/>
      <c r="N26" s="1"/>
    </row>
    <row r="27" spans="3:14" ht="13.9" x14ac:dyDescent="0.4">
      <c r="C27" s="157" t="s">
        <v>165</v>
      </c>
      <c r="D27" s="158"/>
      <c r="E27" s="158"/>
      <c r="F27" s="158"/>
      <c r="G27" s="159"/>
      <c r="H27" s="37">
        <f>SUM(H17:H26)</f>
        <v>10002</v>
      </c>
      <c r="I27" s="1"/>
      <c r="J27" s="1"/>
      <c r="K27" s="1"/>
      <c r="L27" s="1"/>
      <c r="M27" s="1"/>
      <c r="N27" s="18">
        <f>SUM(N17:N26)</f>
        <v>49655.09032258064</v>
      </c>
    </row>
    <row r="28" spans="3:14" ht="13.9" x14ac:dyDescent="0.4">
      <c r="C28" s="160" t="s">
        <v>176</v>
      </c>
      <c r="D28" s="161"/>
      <c r="E28" s="161"/>
      <c r="F28" s="161"/>
      <c r="G28" s="161"/>
      <c r="H28" s="162"/>
      <c r="I28" s="1"/>
      <c r="J28" s="1"/>
      <c r="K28" s="1"/>
      <c r="L28" s="1"/>
      <c r="M28" s="1"/>
      <c r="N28" s="1"/>
    </row>
    <row r="29" spans="3:14" ht="13.9" x14ac:dyDescent="0.4">
      <c r="C29" s="28">
        <v>18</v>
      </c>
      <c r="D29" s="29"/>
      <c r="E29" s="30" t="s">
        <v>177</v>
      </c>
      <c r="F29" s="31">
        <v>1500</v>
      </c>
      <c r="G29" s="32">
        <v>22.5</v>
      </c>
      <c r="H29" s="33">
        <f>F29*G29</f>
        <v>33750</v>
      </c>
      <c r="I29" s="54">
        <f>H29*I4</f>
        <v>3037500</v>
      </c>
      <c r="J29" s="54">
        <f>I29/J4</f>
        <v>97983.870967741939</v>
      </c>
      <c r="K29" s="54">
        <f>J29*K4</f>
        <v>111701.6129032258</v>
      </c>
      <c r="L29" s="54">
        <f>K29*L3</f>
        <v>167552.4193548387</v>
      </c>
      <c r="M29" s="54">
        <f>N29/F29</f>
        <v>111.70161290322579</v>
      </c>
      <c r="N29" s="54">
        <f>L29</f>
        <v>167552.4193548387</v>
      </c>
    </row>
    <row r="30" spans="3:14" ht="13.9" x14ac:dyDescent="0.4">
      <c r="C30" s="28">
        <v>19</v>
      </c>
      <c r="D30" s="29"/>
      <c r="E30" s="30" t="s">
        <v>178</v>
      </c>
      <c r="F30" s="165"/>
      <c r="G30" s="166"/>
      <c r="H30" s="33">
        <v>5650</v>
      </c>
      <c r="I30" s="54">
        <f>H30*I4</f>
        <v>508500</v>
      </c>
      <c r="J30" s="54">
        <f>I30/J4</f>
        <v>16403.225806451614</v>
      </c>
      <c r="K30" s="54">
        <f>J30*K4</f>
        <v>18699.677419354837</v>
      </c>
      <c r="L30" s="54">
        <f>K30*L3</f>
        <v>28049.516129032258</v>
      </c>
      <c r="M30" s="54">
        <f>N30</f>
        <v>28049.516129032258</v>
      </c>
      <c r="N30" s="54">
        <f>L30</f>
        <v>28049.516129032258</v>
      </c>
    </row>
    <row r="31" spans="3:14" ht="13.9" x14ac:dyDescent="0.4">
      <c r="C31" s="38"/>
      <c r="D31" s="39"/>
      <c r="E31" s="40"/>
      <c r="F31" s="41"/>
      <c r="G31" s="42"/>
      <c r="H31" s="33"/>
      <c r="I31" s="1"/>
      <c r="J31" s="1"/>
      <c r="K31" s="1"/>
      <c r="L31" s="1"/>
      <c r="M31" s="1"/>
      <c r="N31" s="1"/>
    </row>
    <row r="32" spans="3:14" ht="13.9" x14ac:dyDescent="0.4">
      <c r="C32" s="157" t="s">
        <v>165</v>
      </c>
      <c r="D32" s="158"/>
      <c r="E32" s="158"/>
      <c r="F32" s="158"/>
      <c r="G32" s="159"/>
      <c r="H32" s="37">
        <f>SUM(H29:H30)</f>
        <v>39400</v>
      </c>
      <c r="I32" s="1"/>
      <c r="J32" s="1"/>
      <c r="K32" s="1"/>
      <c r="L32" s="1"/>
      <c r="M32" s="1"/>
      <c r="N32" s="18">
        <f>SUM(N29:N31)</f>
        <v>195601.93548387097</v>
      </c>
    </row>
    <row r="33" spans="3:14" ht="13.9" x14ac:dyDescent="0.4">
      <c r="C33" s="160" t="s">
        <v>179</v>
      </c>
      <c r="D33" s="161"/>
      <c r="E33" s="161"/>
      <c r="F33" s="161"/>
      <c r="G33" s="161"/>
      <c r="H33" s="162"/>
      <c r="I33" s="1"/>
      <c r="J33" s="1"/>
      <c r="K33" s="1"/>
      <c r="L33" s="1"/>
      <c r="M33" s="1"/>
      <c r="N33" s="1"/>
    </row>
    <row r="34" spans="3:14" ht="13.9" x14ac:dyDescent="0.4">
      <c r="C34" s="28">
        <v>20</v>
      </c>
      <c r="D34" s="29">
        <v>760053280</v>
      </c>
      <c r="E34" s="30" t="s">
        <v>195</v>
      </c>
      <c r="F34" s="35">
        <v>400</v>
      </c>
      <c r="G34" s="36">
        <v>3.6</v>
      </c>
      <c r="H34" s="43">
        <f t="shared" ref="H34:H39" si="14">F34*G34</f>
        <v>1440</v>
      </c>
      <c r="I34" s="54">
        <f>H34*$I$4</f>
        <v>129600</v>
      </c>
      <c r="J34" s="54">
        <f>I34/$J$4</f>
        <v>4180.6451612903229</v>
      </c>
      <c r="K34" s="54">
        <f>J34*$K$4</f>
        <v>4765.9354838709678</v>
      </c>
      <c r="L34" s="54">
        <f>K34*$L$3</f>
        <v>7148.9032258064517</v>
      </c>
      <c r="M34" s="54">
        <f t="shared" ref="M34:M39" si="15">N34/F34</f>
        <v>17.872258064516128</v>
      </c>
      <c r="N34" s="54">
        <f t="shared" ref="N34:N39" si="16">L34</f>
        <v>7148.9032258064517</v>
      </c>
    </row>
    <row r="35" spans="3:14" ht="13.9" x14ac:dyDescent="0.4">
      <c r="C35" s="28">
        <v>21</v>
      </c>
      <c r="D35" s="29" t="s">
        <v>180</v>
      </c>
      <c r="E35" s="30" t="s">
        <v>181</v>
      </c>
      <c r="F35" s="31">
        <v>4</v>
      </c>
      <c r="G35" s="36">
        <v>104</v>
      </c>
      <c r="H35" s="43">
        <f t="shared" si="14"/>
        <v>416</v>
      </c>
      <c r="I35" s="54">
        <f t="shared" ref="I35:I39" si="17">H35*$I$4</f>
        <v>37440</v>
      </c>
      <c r="J35" s="54">
        <f t="shared" ref="J35:J39" si="18">I35/$J$4</f>
        <v>1207.741935483871</v>
      </c>
      <c r="K35" s="54">
        <f t="shared" ref="K35:K39" si="19">J35*$K$4</f>
        <v>1376.8258064516128</v>
      </c>
      <c r="L35" s="54">
        <f>K35*L3</f>
        <v>2065.2387096774191</v>
      </c>
      <c r="M35" s="54">
        <f t="shared" si="15"/>
        <v>516.30967741935478</v>
      </c>
      <c r="N35" s="54">
        <f t="shared" si="16"/>
        <v>2065.2387096774191</v>
      </c>
    </row>
    <row r="36" spans="3:14" ht="13.9" x14ac:dyDescent="0.4">
      <c r="C36" s="28">
        <v>22</v>
      </c>
      <c r="D36" s="29" t="s">
        <v>182</v>
      </c>
      <c r="E36" s="30" t="s">
        <v>183</v>
      </c>
      <c r="F36" s="31">
        <v>8</v>
      </c>
      <c r="G36" s="36">
        <v>24</v>
      </c>
      <c r="H36" s="43">
        <f t="shared" si="14"/>
        <v>192</v>
      </c>
      <c r="I36" s="54">
        <f t="shared" si="17"/>
        <v>17280</v>
      </c>
      <c r="J36" s="54">
        <f t="shared" si="18"/>
        <v>557.41935483870964</v>
      </c>
      <c r="K36" s="54">
        <f t="shared" si="19"/>
        <v>635.45806451612896</v>
      </c>
      <c r="L36" s="54">
        <f t="shared" ref="L36:L39" si="20">K36*$L$3</f>
        <v>953.18709677419338</v>
      </c>
      <c r="M36" s="54">
        <f t="shared" si="15"/>
        <v>119.14838709677417</v>
      </c>
      <c r="N36" s="54">
        <f t="shared" si="16"/>
        <v>953.18709677419338</v>
      </c>
    </row>
    <row r="37" spans="3:14" ht="13.9" x14ac:dyDescent="0.4">
      <c r="C37" s="28">
        <v>23</v>
      </c>
      <c r="D37" s="29" t="s">
        <v>184</v>
      </c>
      <c r="E37" s="30" t="s">
        <v>185</v>
      </c>
      <c r="F37" s="31">
        <v>96</v>
      </c>
      <c r="G37" s="36">
        <v>7</v>
      </c>
      <c r="H37" s="43">
        <f t="shared" si="14"/>
        <v>672</v>
      </c>
      <c r="I37" s="54">
        <f t="shared" si="17"/>
        <v>60480</v>
      </c>
      <c r="J37" s="54">
        <f t="shared" si="18"/>
        <v>1950.9677419354839</v>
      </c>
      <c r="K37" s="54">
        <f t="shared" si="19"/>
        <v>2224.1032258064515</v>
      </c>
      <c r="L37" s="54">
        <f t="shared" si="20"/>
        <v>3336.1548387096773</v>
      </c>
      <c r="M37" s="54">
        <f t="shared" si="15"/>
        <v>34.751612903225805</v>
      </c>
      <c r="N37" s="54">
        <f t="shared" si="16"/>
        <v>3336.1548387096773</v>
      </c>
    </row>
    <row r="38" spans="3:14" ht="13.9" x14ac:dyDescent="0.4">
      <c r="C38" s="28">
        <v>24</v>
      </c>
      <c r="D38" s="29" t="s">
        <v>186</v>
      </c>
      <c r="E38" s="30" t="s">
        <v>187</v>
      </c>
      <c r="F38" s="31">
        <v>192</v>
      </c>
      <c r="G38" s="36">
        <v>7</v>
      </c>
      <c r="H38" s="43">
        <f t="shared" si="14"/>
        <v>1344</v>
      </c>
      <c r="I38" s="54">
        <f t="shared" si="17"/>
        <v>120960</v>
      </c>
      <c r="J38" s="54">
        <f t="shared" si="18"/>
        <v>3901.9354838709678</v>
      </c>
      <c r="K38" s="54">
        <f t="shared" si="19"/>
        <v>4448.206451612903</v>
      </c>
      <c r="L38" s="54">
        <f t="shared" si="20"/>
        <v>6672.3096774193546</v>
      </c>
      <c r="M38" s="54">
        <f t="shared" si="15"/>
        <v>34.751612903225805</v>
      </c>
      <c r="N38" s="54">
        <f t="shared" si="16"/>
        <v>6672.3096774193546</v>
      </c>
    </row>
    <row r="39" spans="3:14" ht="20.25" x14ac:dyDescent="0.4">
      <c r="C39" s="28">
        <v>25</v>
      </c>
      <c r="D39" s="29" t="s">
        <v>188</v>
      </c>
      <c r="E39" s="30" t="s">
        <v>189</v>
      </c>
      <c r="F39" s="31">
        <v>96</v>
      </c>
      <c r="G39" s="36">
        <v>48</v>
      </c>
      <c r="H39" s="43">
        <f t="shared" si="14"/>
        <v>4608</v>
      </c>
      <c r="I39" s="54">
        <f t="shared" si="17"/>
        <v>414720</v>
      </c>
      <c r="J39" s="54">
        <f t="shared" si="18"/>
        <v>13378.064516129032</v>
      </c>
      <c r="K39" s="54">
        <f t="shared" si="19"/>
        <v>15250.993548387096</v>
      </c>
      <c r="L39" s="54">
        <f t="shared" si="20"/>
        <v>22876.490322580645</v>
      </c>
      <c r="M39" s="54">
        <f t="shared" si="15"/>
        <v>238.29677419354837</v>
      </c>
      <c r="N39" s="54">
        <f t="shared" si="16"/>
        <v>22876.490322580645</v>
      </c>
    </row>
    <row r="40" spans="3:14" ht="13.9" x14ac:dyDescent="0.4">
      <c r="C40" s="38"/>
      <c r="D40" s="39"/>
      <c r="E40" s="40"/>
      <c r="F40" s="41"/>
      <c r="G40" s="44"/>
      <c r="H40" s="43"/>
      <c r="I40" s="1"/>
      <c r="J40" s="1"/>
      <c r="K40" s="1"/>
      <c r="L40" s="1"/>
      <c r="M40" s="1"/>
      <c r="N40" s="1"/>
    </row>
    <row r="41" spans="3:14" ht="13.9" x14ac:dyDescent="0.4">
      <c r="C41" s="157" t="s">
        <v>165</v>
      </c>
      <c r="D41" s="158" t="s">
        <v>165</v>
      </c>
      <c r="E41" s="158"/>
      <c r="F41" s="158"/>
      <c r="G41" s="159"/>
      <c r="H41" s="37">
        <f>SUM(H34:H39)</f>
        <v>8672</v>
      </c>
      <c r="I41" s="1"/>
      <c r="J41" s="1"/>
      <c r="K41" s="1"/>
      <c r="L41" s="1"/>
      <c r="M41" s="1"/>
      <c r="N41" s="18">
        <f>SUM(N34:N40)</f>
        <v>43052.283870967745</v>
      </c>
    </row>
    <row r="42" spans="3:14" ht="13.9" x14ac:dyDescent="0.4">
      <c r="C42" s="160" t="s">
        <v>190</v>
      </c>
      <c r="D42" s="161"/>
      <c r="E42" s="161"/>
      <c r="F42" s="161"/>
      <c r="G42" s="161"/>
      <c r="H42" s="162"/>
      <c r="I42" s="1"/>
      <c r="J42" s="1"/>
      <c r="K42" s="1"/>
      <c r="L42" s="1"/>
      <c r="M42" s="1"/>
      <c r="N42" s="1"/>
    </row>
    <row r="43" spans="3:14" ht="25.05" customHeight="1" x14ac:dyDescent="0.4">
      <c r="C43" s="163" t="s">
        <v>191</v>
      </c>
      <c r="D43" s="164"/>
      <c r="E43" s="164"/>
      <c r="F43" s="34">
        <v>1000</v>
      </c>
      <c r="G43" s="36">
        <v>60</v>
      </c>
      <c r="H43" s="43">
        <f>F43*G43</f>
        <v>60000</v>
      </c>
      <c r="I43" s="54">
        <f>H43*I4</f>
        <v>5400000</v>
      </c>
      <c r="J43" s="54">
        <f>I43/J4</f>
        <v>174193.54838709679</v>
      </c>
      <c r="K43" s="54">
        <f>J43*K4</f>
        <v>198580.64516129033</v>
      </c>
      <c r="L43" s="54">
        <f>K43*L3</f>
        <v>297870.96774193551</v>
      </c>
      <c r="M43" s="54">
        <f>N43/F43</f>
        <v>297.87096774193549</v>
      </c>
      <c r="N43" s="54">
        <f>L43</f>
        <v>297870.96774193551</v>
      </c>
    </row>
    <row r="44" spans="3:14" ht="13.9" x14ac:dyDescent="0.4">
      <c r="C44" s="157" t="s">
        <v>165</v>
      </c>
      <c r="D44" s="158"/>
      <c r="E44" s="158"/>
      <c r="F44" s="158"/>
      <c r="G44" s="159"/>
      <c r="H44" s="37">
        <f>SUM(H43)</f>
        <v>60000</v>
      </c>
      <c r="I44" s="1"/>
      <c r="J44" s="1"/>
      <c r="K44" s="1"/>
      <c r="L44" s="1"/>
      <c r="M44" s="1"/>
      <c r="N44" s="18">
        <f>SUM(N43)</f>
        <v>297870.96774193551</v>
      </c>
    </row>
    <row r="45" spans="3:14" ht="13.9" x14ac:dyDescent="0.4">
      <c r="C45" s="45"/>
      <c r="D45" s="45"/>
      <c r="E45" s="45"/>
      <c r="F45" s="45"/>
      <c r="G45" s="46"/>
      <c r="H45" s="47"/>
      <c r="I45" s="1"/>
      <c r="J45" s="1"/>
      <c r="K45" s="1"/>
      <c r="L45" s="1"/>
      <c r="M45" s="1"/>
      <c r="N45" s="1"/>
    </row>
    <row r="46" spans="3:14" ht="13.9" x14ac:dyDescent="0.4">
      <c r="C46" s="48"/>
      <c r="D46" s="49"/>
      <c r="E46" s="50"/>
      <c r="F46" s="51"/>
      <c r="G46" s="52"/>
      <c r="H46" s="52"/>
      <c r="I46" s="1"/>
      <c r="J46" s="1"/>
      <c r="K46" s="1"/>
      <c r="L46" s="1"/>
      <c r="M46" s="1"/>
      <c r="N46" s="1"/>
    </row>
    <row r="47" spans="3:14" ht="13.9" x14ac:dyDescent="0.4">
      <c r="C47" s="155" t="s">
        <v>80</v>
      </c>
      <c r="D47" s="155"/>
      <c r="E47" s="155"/>
      <c r="F47" s="155"/>
      <c r="G47" s="155"/>
      <c r="H47" s="53">
        <f>SUM(H15,H27,H32,H41,H44)</f>
        <v>227979</v>
      </c>
      <c r="I47" s="3"/>
      <c r="J47" s="3"/>
      <c r="K47" s="3"/>
      <c r="L47" s="3"/>
      <c r="M47" s="1"/>
      <c r="N47" s="1"/>
    </row>
    <row r="48" spans="3:14" ht="13.9" x14ac:dyDescent="0.4">
      <c r="C48" s="156" t="s">
        <v>192</v>
      </c>
      <c r="D48" s="156"/>
      <c r="E48" s="156"/>
      <c r="F48" s="156"/>
      <c r="G48" s="156"/>
      <c r="H48" s="53">
        <f>H47*0.14</f>
        <v>31917.06</v>
      </c>
      <c r="I48" s="1"/>
      <c r="J48" s="1"/>
      <c r="K48" s="1"/>
      <c r="L48" s="1"/>
      <c r="M48" s="1"/>
      <c r="N48" s="1"/>
    </row>
    <row r="49" spans="3:14" ht="13.9" x14ac:dyDescent="0.4">
      <c r="C49" s="156" t="s">
        <v>193</v>
      </c>
      <c r="D49" s="156"/>
      <c r="E49" s="156"/>
      <c r="F49" s="156"/>
      <c r="G49" s="156"/>
      <c r="H49" s="53">
        <f>H47+H48</f>
        <v>259896.06</v>
      </c>
      <c r="I49" s="1"/>
      <c r="J49" s="1"/>
      <c r="K49" s="1"/>
      <c r="L49" s="1"/>
      <c r="M49" s="1"/>
      <c r="N49" s="18">
        <f>N44+N41+N32+N27+N15</f>
        <v>1131805.4225806452</v>
      </c>
    </row>
    <row r="50" spans="3:14" ht="13.9" x14ac:dyDescent="0.4">
      <c r="C50" s="51"/>
      <c r="D50" s="51"/>
      <c r="E50" s="51"/>
      <c r="F50" s="51"/>
      <c r="G50" s="51"/>
      <c r="H50" s="51"/>
      <c r="I50" s="1"/>
      <c r="J50" s="1"/>
      <c r="K50" s="1"/>
      <c r="L50" s="1"/>
      <c r="M50" s="1"/>
      <c r="N50" s="1"/>
    </row>
    <row r="51" spans="3:14" ht="13.9" x14ac:dyDescent="0.4">
      <c r="C51" s="1"/>
      <c r="D51" s="1"/>
      <c r="E51" s="1"/>
      <c r="F51" s="1"/>
      <c r="G51" s="1"/>
      <c r="H51" s="1"/>
      <c r="I51" s="1"/>
      <c r="J51" s="1"/>
      <c r="K51" s="1"/>
      <c r="L51" s="1"/>
      <c r="M51" s="1"/>
      <c r="N51" s="1"/>
    </row>
    <row r="52" spans="3:14" ht="13.9" x14ac:dyDescent="0.4">
      <c r="C52" s="1"/>
      <c r="D52" s="1"/>
      <c r="E52" s="1"/>
      <c r="F52" s="1"/>
      <c r="G52" s="1"/>
      <c r="H52" s="1"/>
      <c r="I52" s="1"/>
      <c r="J52" s="1"/>
      <c r="K52" s="1"/>
      <c r="L52" s="1"/>
      <c r="M52" s="1"/>
      <c r="N52" s="1"/>
    </row>
    <row r="53" spans="3:14" ht="13.9" x14ac:dyDescent="0.4">
      <c r="C53" s="1"/>
      <c r="D53" s="1"/>
      <c r="E53" s="1"/>
      <c r="F53" s="1"/>
      <c r="G53" s="1"/>
      <c r="H53" s="1"/>
      <c r="I53" s="1"/>
      <c r="J53" s="1"/>
      <c r="K53" s="1"/>
      <c r="L53" s="1"/>
      <c r="M53" s="1"/>
      <c r="N53" s="1"/>
    </row>
    <row r="54" spans="3:14" ht="13.9" x14ac:dyDescent="0.4">
      <c r="C54" s="1"/>
      <c r="D54" s="1"/>
      <c r="E54" s="1"/>
      <c r="F54" s="1"/>
      <c r="G54" s="1"/>
      <c r="H54" s="1"/>
      <c r="I54" s="1"/>
      <c r="J54" s="1"/>
      <c r="K54" s="1"/>
      <c r="L54" s="1"/>
      <c r="M54" s="1"/>
      <c r="N54" s="1"/>
    </row>
    <row r="55" spans="3:14" ht="13.9" x14ac:dyDescent="0.4">
      <c r="C55" s="1"/>
      <c r="D55" s="1"/>
      <c r="E55" s="1"/>
      <c r="F55" s="1"/>
      <c r="G55" s="1"/>
      <c r="H55" s="1"/>
      <c r="I55" s="1"/>
      <c r="J55" s="1"/>
      <c r="K55" s="1"/>
      <c r="L55" s="1"/>
      <c r="M55" s="1"/>
      <c r="N55" s="1"/>
    </row>
    <row r="56" spans="3:14" ht="13.9" x14ac:dyDescent="0.4">
      <c r="C56" s="1"/>
      <c r="D56" s="1"/>
      <c r="E56" s="1"/>
      <c r="F56" s="1"/>
      <c r="G56" s="1"/>
      <c r="H56" s="1"/>
      <c r="I56" s="1"/>
      <c r="J56" s="1"/>
      <c r="K56" s="1"/>
      <c r="L56" s="1"/>
      <c r="M56" s="1"/>
      <c r="N56" s="1"/>
    </row>
    <row r="57" spans="3:14" ht="13.9" x14ac:dyDescent="0.4">
      <c r="C57" s="1"/>
      <c r="D57" s="1"/>
      <c r="E57" s="1"/>
      <c r="F57" s="1"/>
      <c r="G57" s="1"/>
      <c r="H57" s="1"/>
      <c r="I57" s="1"/>
      <c r="J57" s="1"/>
      <c r="K57" s="1"/>
      <c r="L57" s="1"/>
      <c r="M57" s="1"/>
      <c r="N57" s="1"/>
    </row>
    <row r="58" spans="3:14" ht="13.9" x14ac:dyDescent="0.4">
      <c r="C58" s="1"/>
      <c r="D58" s="1"/>
      <c r="E58" s="1"/>
      <c r="F58" s="1"/>
      <c r="G58" s="1"/>
      <c r="H58" s="1"/>
      <c r="I58" s="1"/>
      <c r="J58" s="1"/>
      <c r="K58" s="1"/>
      <c r="L58" s="1"/>
      <c r="M58" s="1"/>
      <c r="N58" s="1"/>
    </row>
    <row r="59" spans="3:14" ht="13.9" x14ac:dyDescent="0.4">
      <c r="C59" s="1"/>
      <c r="D59" s="1"/>
      <c r="E59" s="1"/>
      <c r="F59" s="1"/>
      <c r="G59" s="1"/>
      <c r="H59" s="1"/>
      <c r="I59" s="1"/>
      <c r="J59" s="1"/>
      <c r="K59" s="1"/>
      <c r="L59" s="1"/>
      <c r="M59" s="1"/>
      <c r="N59" s="1"/>
    </row>
    <row r="60" spans="3:14" ht="13.9" x14ac:dyDescent="0.4">
      <c r="C60" s="1"/>
      <c r="D60" s="1"/>
      <c r="E60" s="1"/>
      <c r="F60" s="1"/>
      <c r="G60" s="1"/>
      <c r="H60" s="1"/>
      <c r="I60" s="1"/>
      <c r="J60" s="1"/>
      <c r="K60" s="1"/>
      <c r="L60" s="1"/>
      <c r="M60" s="1"/>
      <c r="N60" s="1"/>
    </row>
    <row r="61" spans="3:14" ht="13.9" x14ac:dyDescent="0.4">
      <c r="C61" s="1"/>
      <c r="D61" s="1"/>
      <c r="E61" s="1"/>
      <c r="F61" s="1"/>
      <c r="G61" s="1"/>
      <c r="H61" s="1"/>
      <c r="I61" s="1"/>
      <c r="J61" s="1"/>
      <c r="K61" s="1"/>
      <c r="L61" s="1"/>
      <c r="M61" s="1"/>
      <c r="N61" s="1"/>
    </row>
    <row r="62" spans="3:14" ht="13.9" x14ac:dyDescent="0.4">
      <c r="C62" s="1"/>
      <c r="D62" s="1"/>
      <c r="E62" s="1"/>
      <c r="F62" s="1"/>
      <c r="G62" s="1"/>
      <c r="H62" s="1"/>
      <c r="I62" s="1"/>
      <c r="J62" s="1"/>
      <c r="K62" s="1"/>
      <c r="L62" s="1"/>
      <c r="M62" s="1"/>
      <c r="N62" s="1"/>
    </row>
  </sheetData>
  <mergeCells count="15">
    <mergeCell ref="F30:G30"/>
    <mergeCell ref="C4:H4"/>
    <mergeCell ref="C15:G15"/>
    <mergeCell ref="C16:H16"/>
    <mergeCell ref="C27:G27"/>
    <mergeCell ref="C28:H28"/>
    <mergeCell ref="C47:G47"/>
    <mergeCell ref="C48:G48"/>
    <mergeCell ref="C49:G49"/>
    <mergeCell ref="C32:G32"/>
    <mergeCell ref="C33:H33"/>
    <mergeCell ref="C41:G41"/>
    <mergeCell ref="C42:H42"/>
    <mergeCell ref="C43:E43"/>
    <mergeCell ref="C44:G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O28"/>
  <sheetViews>
    <sheetView topLeftCell="F6" workbookViewId="0">
      <selection activeCell="N6" sqref="N6:N14"/>
    </sheetView>
  </sheetViews>
  <sheetFormatPr defaultRowHeight="13.5" x14ac:dyDescent="0.35"/>
  <cols>
    <col min="3" max="3" width="8.8125" bestFit="1" customWidth="1"/>
    <col min="5" max="5" width="63.625" customWidth="1"/>
    <col min="7" max="8" width="8.8125" bestFit="1" customWidth="1"/>
    <col min="9" max="9" width="15.8125" bestFit="1" customWidth="1"/>
    <col min="10" max="10" width="10.8125" bestFit="1" customWidth="1"/>
    <col min="11" max="13" width="9.8125" bestFit="1" customWidth="1"/>
    <col min="15" max="15" width="10.8125" bestFit="1" customWidth="1"/>
  </cols>
  <sheetData>
    <row r="3" spans="3:15" x14ac:dyDescent="0.35">
      <c r="K3" s="170" t="s">
        <v>68</v>
      </c>
      <c r="L3" s="170"/>
    </row>
    <row r="4" spans="3:15" ht="13.9" x14ac:dyDescent="0.35">
      <c r="C4" s="116" t="s">
        <v>147</v>
      </c>
      <c r="D4" s="116" t="s">
        <v>148</v>
      </c>
      <c r="E4" s="116" t="s">
        <v>149</v>
      </c>
      <c r="F4" s="117" t="s">
        <v>271</v>
      </c>
      <c r="G4" s="116" t="s">
        <v>0</v>
      </c>
      <c r="H4" s="116" t="s">
        <v>64</v>
      </c>
      <c r="I4" s="116" t="s">
        <v>150</v>
      </c>
      <c r="J4" s="113" t="s">
        <v>73</v>
      </c>
      <c r="K4" s="113" t="s">
        <v>74</v>
      </c>
      <c r="L4" s="113" t="s">
        <v>192</v>
      </c>
      <c r="M4" s="113" t="s">
        <v>194</v>
      </c>
      <c r="N4" s="113" t="s">
        <v>64</v>
      </c>
      <c r="O4" s="113" t="s">
        <v>63</v>
      </c>
    </row>
    <row r="5" spans="3:15" ht="13.9" x14ac:dyDescent="0.4">
      <c r="C5" s="171" t="s">
        <v>151</v>
      </c>
      <c r="D5" s="172"/>
      <c r="E5" s="172"/>
      <c r="F5" s="172"/>
      <c r="G5" s="172"/>
      <c r="H5" s="172"/>
      <c r="I5" s="173"/>
      <c r="J5" s="2">
        <v>90</v>
      </c>
      <c r="K5" s="2">
        <v>31</v>
      </c>
      <c r="L5" s="2">
        <v>1.1399999999999999</v>
      </c>
      <c r="M5" s="4">
        <v>1.5</v>
      </c>
      <c r="N5" s="2"/>
      <c r="O5" s="2"/>
    </row>
    <row r="6" spans="3:15" ht="23.25" x14ac:dyDescent="0.35">
      <c r="C6" s="142" t="s">
        <v>152</v>
      </c>
      <c r="D6" s="143"/>
      <c r="E6" s="144" t="s">
        <v>272</v>
      </c>
      <c r="F6" s="145" t="s">
        <v>273</v>
      </c>
      <c r="G6" s="145">
        <v>10</v>
      </c>
      <c r="H6" s="146">
        <v>81</v>
      </c>
      <c r="I6" s="147">
        <f>SUM(G6*H6)</f>
        <v>810</v>
      </c>
      <c r="J6" s="57">
        <f>I6*$J$5</f>
        <v>72900</v>
      </c>
      <c r="K6" s="57">
        <f>J6/K5</f>
        <v>2351.6129032258063</v>
      </c>
      <c r="L6" s="57">
        <f>K6*L5</f>
        <v>2680.838709677419</v>
      </c>
      <c r="M6" s="57">
        <f>L6*M5</f>
        <v>4021.2580645161288</v>
      </c>
      <c r="N6" s="57">
        <f t="shared" ref="N6:N14" si="0">O6/G6</f>
        <v>402.1258064516129</v>
      </c>
      <c r="O6" s="57">
        <f t="shared" ref="O6:O14" si="1">M6</f>
        <v>4021.2580645161288</v>
      </c>
    </row>
    <row r="7" spans="3:15" ht="23.25" x14ac:dyDescent="0.35">
      <c r="C7" s="148">
        <v>2</v>
      </c>
      <c r="D7" s="143"/>
      <c r="E7" s="149" t="s">
        <v>274</v>
      </c>
      <c r="F7" s="150" t="s">
        <v>273</v>
      </c>
      <c r="G7" s="150">
        <v>20</v>
      </c>
      <c r="H7" s="151">
        <v>72</v>
      </c>
      <c r="I7" s="147">
        <f t="shared" ref="I7:I14" si="2">SUM(G7*H7)</f>
        <v>1440</v>
      </c>
      <c r="J7" s="57">
        <f t="shared" ref="J7:J14" si="3">I7*$J$5</f>
        <v>129600</v>
      </c>
      <c r="K7" s="57">
        <f>J7/K5</f>
        <v>4180.6451612903229</v>
      </c>
      <c r="L7" s="57">
        <f>K7*L5</f>
        <v>4765.9354838709678</v>
      </c>
      <c r="M7" s="57">
        <f>L7*M5</f>
        <v>7148.9032258064517</v>
      </c>
      <c r="N7" s="57">
        <f t="shared" si="0"/>
        <v>357.44516129032257</v>
      </c>
      <c r="O7" s="57">
        <f t="shared" si="1"/>
        <v>7148.9032258064517</v>
      </c>
    </row>
    <row r="8" spans="3:15" ht="23.25" x14ac:dyDescent="0.35">
      <c r="C8" s="142">
        <v>3</v>
      </c>
      <c r="D8" s="143"/>
      <c r="E8" s="149" t="s">
        <v>275</v>
      </c>
      <c r="F8" s="145" t="s">
        <v>273</v>
      </c>
      <c r="G8" s="145">
        <v>500</v>
      </c>
      <c r="H8" s="146">
        <v>4.8</v>
      </c>
      <c r="I8" s="147">
        <f t="shared" si="2"/>
        <v>2400</v>
      </c>
      <c r="J8" s="57">
        <f t="shared" si="3"/>
        <v>216000</v>
      </c>
      <c r="K8" s="57">
        <f>J8/K5</f>
        <v>6967.7419354838712</v>
      </c>
      <c r="L8" s="57">
        <f>K8*L5</f>
        <v>7943.2258064516127</v>
      </c>
      <c r="M8" s="57">
        <f>L8*M5</f>
        <v>11914.838709677419</v>
      </c>
      <c r="N8" s="57">
        <f t="shared" si="0"/>
        <v>23.829677419354837</v>
      </c>
      <c r="O8" s="57">
        <f t="shared" si="1"/>
        <v>11914.838709677419</v>
      </c>
    </row>
    <row r="9" spans="3:15" ht="46.5" x14ac:dyDescent="0.35">
      <c r="C9" s="142">
        <v>4</v>
      </c>
      <c r="D9" s="143"/>
      <c r="E9" s="149" t="s">
        <v>276</v>
      </c>
      <c r="F9" s="145" t="s">
        <v>273</v>
      </c>
      <c r="G9" s="145">
        <v>500</v>
      </c>
      <c r="H9" s="146">
        <v>3.3</v>
      </c>
      <c r="I9" s="147">
        <f t="shared" si="2"/>
        <v>1650</v>
      </c>
      <c r="J9" s="57">
        <f t="shared" si="3"/>
        <v>148500</v>
      </c>
      <c r="K9" s="57">
        <f>J9/K5</f>
        <v>4790.322580645161</v>
      </c>
      <c r="L9" s="57">
        <f>K9*L5</f>
        <v>5460.967741935483</v>
      </c>
      <c r="M9" s="57">
        <f>L9*M5</f>
        <v>8191.4516129032245</v>
      </c>
      <c r="N9" s="57">
        <f t="shared" si="0"/>
        <v>16.382903225806448</v>
      </c>
      <c r="O9" s="57">
        <f t="shared" si="1"/>
        <v>8191.4516129032245</v>
      </c>
    </row>
    <row r="10" spans="3:15" ht="23.25" x14ac:dyDescent="0.35">
      <c r="C10" s="142">
        <v>5</v>
      </c>
      <c r="D10" s="143"/>
      <c r="E10" s="149" t="s">
        <v>277</v>
      </c>
      <c r="F10" s="145" t="s">
        <v>273</v>
      </c>
      <c r="G10" s="145">
        <v>1500</v>
      </c>
      <c r="H10" s="146">
        <v>3</v>
      </c>
      <c r="I10" s="147">
        <f t="shared" si="2"/>
        <v>4500</v>
      </c>
      <c r="J10" s="57">
        <f t="shared" si="3"/>
        <v>405000</v>
      </c>
      <c r="K10" s="57">
        <f>J10/K5</f>
        <v>13064.516129032258</v>
      </c>
      <c r="L10" s="57">
        <f>K10*L5</f>
        <v>14893.548387096773</v>
      </c>
      <c r="M10" s="57">
        <f>L10*M5</f>
        <v>22340.322580645159</v>
      </c>
      <c r="N10" s="57">
        <f t="shared" si="0"/>
        <v>14.893548387096773</v>
      </c>
      <c r="O10" s="57">
        <f t="shared" si="1"/>
        <v>22340.322580645159</v>
      </c>
    </row>
    <row r="11" spans="3:15" ht="23.25" x14ac:dyDescent="0.35">
      <c r="C11" s="148">
        <v>6</v>
      </c>
      <c r="D11" s="143"/>
      <c r="E11" s="149" t="s">
        <v>278</v>
      </c>
      <c r="F11" s="145" t="s">
        <v>273</v>
      </c>
      <c r="G11" s="145">
        <v>2000</v>
      </c>
      <c r="H11" s="146">
        <v>3.6</v>
      </c>
      <c r="I11" s="147">
        <f t="shared" si="2"/>
        <v>7200</v>
      </c>
      <c r="J11" s="57">
        <f t="shared" si="3"/>
        <v>648000</v>
      </c>
      <c r="K11" s="57">
        <f>J11/K5</f>
        <v>20903.225806451614</v>
      </c>
      <c r="L11" s="57">
        <f>K11*L5</f>
        <v>23829.677419354837</v>
      </c>
      <c r="M11" s="57">
        <f>L11*M5</f>
        <v>35744.516129032258</v>
      </c>
      <c r="N11" s="57">
        <f t="shared" si="0"/>
        <v>17.872258064516128</v>
      </c>
      <c r="O11" s="57">
        <f t="shared" si="1"/>
        <v>35744.516129032258</v>
      </c>
    </row>
    <row r="12" spans="3:15" ht="23.25" x14ac:dyDescent="0.35">
      <c r="C12" s="142">
        <v>7</v>
      </c>
      <c r="D12" s="143"/>
      <c r="E12" s="149" t="s">
        <v>279</v>
      </c>
      <c r="F12" s="145" t="s">
        <v>273</v>
      </c>
      <c r="G12" s="145">
        <v>1000</v>
      </c>
      <c r="H12" s="146">
        <v>4.8</v>
      </c>
      <c r="I12" s="147">
        <f t="shared" si="2"/>
        <v>4800</v>
      </c>
      <c r="J12" s="57">
        <f t="shared" si="3"/>
        <v>432000</v>
      </c>
      <c r="K12" s="57">
        <f>J12/K5</f>
        <v>13935.483870967742</v>
      </c>
      <c r="L12" s="57">
        <f>K12*L5</f>
        <v>15886.451612903225</v>
      </c>
      <c r="M12" s="57">
        <f>L12*M5</f>
        <v>23829.677419354837</v>
      </c>
      <c r="N12" s="57">
        <f t="shared" si="0"/>
        <v>23.829677419354837</v>
      </c>
      <c r="O12" s="57">
        <f t="shared" si="1"/>
        <v>23829.677419354837</v>
      </c>
    </row>
    <row r="13" spans="3:15" ht="34.9" x14ac:dyDescent="0.35">
      <c r="C13" s="148">
        <v>8</v>
      </c>
      <c r="D13" s="143"/>
      <c r="E13" s="149" t="s">
        <v>280</v>
      </c>
      <c r="F13" s="145" t="s">
        <v>273</v>
      </c>
      <c r="G13" s="145">
        <v>50</v>
      </c>
      <c r="H13" s="146">
        <v>12</v>
      </c>
      <c r="I13" s="147">
        <f t="shared" si="2"/>
        <v>600</v>
      </c>
      <c r="J13" s="57">
        <f t="shared" si="3"/>
        <v>54000</v>
      </c>
      <c r="K13" s="57">
        <f>J13/K5</f>
        <v>1741.9354838709678</v>
      </c>
      <c r="L13" s="57">
        <f>K13*L5</f>
        <v>1985.8064516129032</v>
      </c>
      <c r="M13" s="57">
        <f>L13*M5</f>
        <v>2978.7096774193546</v>
      </c>
      <c r="N13" s="57">
        <f t="shared" si="0"/>
        <v>59.574193548387093</v>
      </c>
      <c r="O13" s="57">
        <f t="shared" si="1"/>
        <v>2978.7096774193546</v>
      </c>
    </row>
    <row r="14" spans="3:15" ht="46.5" x14ac:dyDescent="0.35">
      <c r="C14" s="142">
        <v>9</v>
      </c>
      <c r="D14" s="143"/>
      <c r="E14" s="149" t="s">
        <v>281</v>
      </c>
      <c r="F14" s="145" t="s">
        <v>273</v>
      </c>
      <c r="G14" s="145">
        <v>150</v>
      </c>
      <c r="H14" s="146">
        <v>8.1</v>
      </c>
      <c r="I14" s="147">
        <f t="shared" si="2"/>
        <v>1215</v>
      </c>
      <c r="J14" s="57">
        <f t="shared" si="3"/>
        <v>109350</v>
      </c>
      <c r="K14" s="57">
        <f>J14/K5</f>
        <v>3527.4193548387098</v>
      </c>
      <c r="L14" s="57">
        <f>K14*L5</f>
        <v>4021.2580645161288</v>
      </c>
      <c r="M14" s="57">
        <f>L14*M5</f>
        <v>6031.8870967741932</v>
      </c>
      <c r="N14" s="57">
        <f t="shared" si="0"/>
        <v>40.212580645161289</v>
      </c>
      <c r="O14" s="57">
        <f t="shared" si="1"/>
        <v>6031.8870967741932</v>
      </c>
    </row>
    <row r="15" spans="3:15" x14ac:dyDescent="0.35">
      <c r="C15" s="127"/>
      <c r="D15" s="129"/>
      <c r="E15" s="129"/>
      <c r="F15" s="130"/>
      <c r="G15" s="131"/>
      <c r="H15" s="131"/>
      <c r="I15" s="128"/>
    </row>
    <row r="16" spans="3:15" ht="13.9" x14ac:dyDescent="0.4">
      <c r="C16" s="174" t="s">
        <v>165</v>
      </c>
      <c r="D16" s="175"/>
      <c r="E16" s="175"/>
      <c r="F16" s="175"/>
      <c r="G16" s="175"/>
      <c r="H16" s="176"/>
      <c r="I16" s="132">
        <f>SUM(I6:I14)</f>
        <v>24615</v>
      </c>
      <c r="O16" s="11">
        <f>SUM(O6:O15)</f>
        <v>122201.56451612902</v>
      </c>
    </row>
    <row r="17" spans="3:9" x14ac:dyDescent="0.35">
      <c r="C17" s="133"/>
      <c r="D17" s="133"/>
      <c r="E17" s="133"/>
      <c r="F17" s="133"/>
      <c r="G17" s="134"/>
      <c r="H17" s="134"/>
      <c r="I17" s="135"/>
    </row>
    <row r="18" spans="3:9" x14ac:dyDescent="0.35">
      <c r="C18" s="136"/>
      <c r="D18" s="137"/>
      <c r="E18" s="138"/>
      <c r="F18" s="139"/>
      <c r="G18" s="140"/>
      <c r="H18" s="140"/>
      <c r="I18" s="140"/>
    </row>
    <row r="19" spans="3:9" x14ac:dyDescent="0.35">
      <c r="C19" s="177" t="s">
        <v>80</v>
      </c>
      <c r="D19" s="177"/>
      <c r="E19" s="177"/>
      <c r="F19" s="177"/>
      <c r="G19" s="177"/>
      <c r="H19" s="177"/>
      <c r="I19" s="141">
        <f>SUM(I16)</f>
        <v>24615</v>
      </c>
    </row>
    <row r="20" spans="3:9" x14ac:dyDescent="0.35">
      <c r="C20" s="169" t="s">
        <v>192</v>
      </c>
      <c r="D20" s="169"/>
      <c r="E20" s="169"/>
      <c r="F20" s="169"/>
      <c r="G20" s="169"/>
      <c r="H20" s="169"/>
      <c r="I20" s="141">
        <f>I19*0.14</f>
        <v>3446.1000000000004</v>
      </c>
    </row>
    <row r="21" spans="3:9" x14ac:dyDescent="0.35">
      <c r="C21" s="169" t="s">
        <v>193</v>
      </c>
      <c r="D21" s="169"/>
      <c r="E21" s="169"/>
      <c r="F21" s="169"/>
      <c r="G21" s="169"/>
      <c r="H21" s="169"/>
      <c r="I21" s="141">
        <f>I19+I20</f>
        <v>28061.1</v>
      </c>
    </row>
    <row r="22" spans="3:9" x14ac:dyDescent="0.35">
      <c r="C22" s="119"/>
      <c r="D22" s="119"/>
      <c r="E22" s="119"/>
      <c r="F22" s="120"/>
      <c r="G22" s="119"/>
      <c r="H22" s="119"/>
      <c r="I22" s="119"/>
    </row>
    <row r="23" spans="3:9" ht="13.9" x14ac:dyDescent="0.4">
      <c r="C23" s="121"/>
      <c r="D23" s="122" t="s">
        <v>282</v>
      </c>
      <c r="E23" s="123"/>
      <c r="F23" s="124"/>
      <c r="G23" s="125"/>
      <c r="H23" s="125"/>
      <c r="I23" s="125"/>
    </row>
    <row r="24" spans="3:9" ht="13.9" x14ac:dyDescent="0.35">
      <c r="C24" s="121"/>
      <c r="D24" s="126" t="s">
        <v>283</v>
      </c>
      <c r="E24" s="126"/>
      <c r="F24" s="118"/>
      <c r="G24" s="118"/>
      <c r="H24" s="118"/>
      <c r="I24" s="118"/>
    </row>
    <row r="25" spans="3:9" ht="13.9" x14ac:dyDescent="0.35">
      <c r="C25" s="121"/>
      <c r="D25" s="126" t="s">
        <v>284</v>
      </c>
      <c r="E25" s="126"/>
      <c r="F25" s="118"/>
      <c r="G25" s="118"/>
      <c r="H25" s="118"/>
      <c r="I25" s="118"/>
    </row>
    <row r="26" spans="3:9" ht="13.9" x14ac:dyDescent="0.35">
      <c r="C26" s="121"/>
      <c r="D26" s="126" t="s">
        <v>285</v>
      </c>
      <c r="E26" s="126"/>
      <c r="F26" s="118"/>
      <c r="G26" s="118"/>
      <c r="H26" s="118"/>
      <c r="I26" s="118"/>
    </row>
    <row r="27" spans="3:9" ht="13.9" x14ac:dyDescent="0.35">
      <c r="C27" s="121"/>
      <c r="D27" s="126" t="s">
        <v>286</v>
      </c>
      <c r="E27" s="126"/>
      <c r="F27" s="118"/>
      <c r="G27" s="118"/>
      <c r="H27" s="118"/>
      <c r="I27" s="118"/>
    </row>
    <row r="28" spans="3:9" ht="13.9" x14ac:dyDescent="0.35">
      <c r="C28" s="121"/>
      <c r="D28" s="126"/>
      <c r="E28" s="126"/>
      <c r="F28" s="118"/>
      <c r="G28" s="118"/>
      <c r="H28" s="118"/>
      <c r="I28" s="118"/>
    </row>
  </sheetData>
  <mergeCells count="6">
    <mergeCell ref="C21:H21"/>
    <mergeCell ref="K3:L3"/>
    <mergeCell ref="C5:I5"/>
    <mergeCell ref="C16:H16"/>
    <mergeCell ref="C19:H19"/>
    <mergeCell ref="C20:H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P14"/>
  <sheetViews>
    <sheetView topLeftCell="F1" workbookViewId="0">
      <selection activeCell="P1" sqref="P1:P1048576"/>
    </sheetView>
  </sheetViews>
  <sheetFormatPr defaultRowHeight="13.5" x14ac:dyDescent="0.35"/>
  <cols>
    <col min="3" max="3" width="5.25" bestFit="1" customWidth="1"/>
    <col min="4" max="4" width="11" bestFit="1" customWidth="1"/>
    <col min="5" max="5" width="64.1875" bestFit="1" customWidth="1"/>
    <col min="6" max="6" width="11" bestFit="1" customWidth="1"/>
    <col min="7" max="7" width="7.8125" bestFit="1" customWidth="1"/>
    <col min="8" max="8" width="11" bestFit="1" customWidth="1"/>
    <col min="9" max="9" width="7.25" bestFit="1" customWidth="1"/>
    <col min="10" max="10" width="11.25" bestFit="1" customWidth="1"/>
    <col min="11" max="11" width="11" bestFit="1" customWidth="1"/>
    <col min="12" max="12" width="13.75" bestFit="1" customWidth="1"/>
    <col min="13" max="15" width="11" bestFit="1" customWidth="1"/>
    <col min="16" max="16" width="12.375" bestFit="1" customWidth="1"/>
  </cols>
  <sheetData>
    <row r="2" spans="3:16" ht="13.9" x14ac:dyDescent="0.4">
      <c r="C2" s="1"/>
      <c r="D2" s="1"/>
      <c r="E2" s="1"/>
      <c r="F2" s="1"/>
      <c r="G2" s="1"/>
      <c r="H2" s="1"/>
      <c r="I2" s="1"/>
      <c r="J2" s="1"/>
      <c r="K2" s="1"/>
      <c r="L2" s="1" t="s">
        <v>68</v>
      </c>
      <c r="M2" s="1"/>
      <c r="N2" s="1"/>
      <c r="O2" s="1"/>
      <c r="P2" s="1"/>
    </row>
    <row r="3" spans="3:16" ht="13.9" x14ac:dyDescent="0.4">
      <c r="C3" s="1"/>
      <c r="D3" s="1"/>
      <c r="E3" s="1"/>
      <c r="F3" s="1"/>
      <c r="G3" s="1"/>
      <c r="H3" s="1"/>
      <c r="I3" s="1"/>
      <c r="J3" s="1"/>
      <c r="K3" s="1">
        <v>1.32</v>
      </c>
      <c r="L3" s="1">
        <v>90</v>
      </c>
      <c r="M3" s="1">
        <v>31</v>
      </c>
      <c r="N3" s="1">
        <v>1.5</v>
      </c>
      <c r="O3" s="1" t="s">
        <v>143</v>
      </c>
      <c r="P3" s="1" t="s">
        <v>224</v>
      </c>
    </row>
    <row r="4" spans="3:16" ht="13.9" x14ac:dyDescent="0.4">
      <c r="C4" s="107" t="s">
        <v>196</v>
      </c>
      <c r="D4" s="107" t="s">
        <v>82</v>
      </c>
      <c r="E4" s="107" t="s">
        <v>149</v>
      </c>
      <c r="F4" s="107" t="s">
        <v>64</v>
      </c>
      <c r="G4" s="107" t="s">
        <v>197</v>
      </c>
      <c r="H4" s="107" t="s">
        <v>198</v>
      </c>
      <c r="I4" s="107" t="s">
        <v>199</v>
      </c>
      <c r="J4" s="107" t="s">
        <v>80</v>
      </c>
      <c r="K4" s="2" t="s">
        <v>223</v>
      </c>
      <c r="L4" s="2" t="s">
        <v>73</v>
      </c>
      <c r="M4" s="2" t="s">
        <v>74</v>
      </c>
      <c r="N4" s="2" t="s">
        <v>194</v>
      </c>
      <c r="O4" s="2"/>
      <c r="P4" s="2"/>
    </row>
    <row r="5" spans="3:16" ht="27.75" x14ac:dyDescent="0.4">
      <c r="C5" s="108" t="s">
        <v>200</v>
      </c>
      <c r="D5" s="108" t="s">
        <v>201</v>
      </c>
      <c r="E5" s="108" t="s">
        <v>202</v>
      </c>
      <c r="F5" s="109">
        <v>23310</v>
      </c>
      <c r="G5" s="2">
        <v>2</v>
      </c>
      <c r="H5" s="109">
        <f>F5*G5</f>
        <v>46620</v>
      </c>
      <c r="I5" s="110">
        <v>0.7</v>
      </c>
      <c r="J5" s="109">
        <f>H5-H5*I5</f>
        <v>13986.000000000004</v>
      </c>
      <c r="K5" s="111">
        <f>J5*$K$3</f>
        <v>18461.520000000004</v>
      </c>
      <c r="L5" s="111">
        <f>K5*$L$3</f>
        <v>1661536.8000000003</v>
      </c>
      <c r="M5" s="111">
        <f>L5/$M$3</f>
        <v>53597.961290322586</v>
      </c>
      <c r="N5" s="111">
        <f>M5*$N$3</f>
        <v>80396.941935483876</v>
      </c>
      <c r="O5" s="111">
        <f>P5/G5</f>
        <v>40198.470967741938</v>
      </c>
      <c r="P5" s="111">
        <f t="shared" ref="P5:P11" si="0">N5</f>
        <v>80396.941935483876</v>
      </c>
    </row>
    <row r="6" spans="3:16" ht="27.75" x14ac:dyDescent="0.4">
      <c r="C6" s="108" t="s">
        <v>203</v>
      </c>
      <c r="D6" s="108" t="s">
        <v>204</v>
      </c>
      <c r="E6" s="108" t="s">
        <v>205</v>
      </c>
      <c r="F6" s="112" t="s">
        <v>206</v>
      </c>
      <c r="G6" s="2">
        <v>2</v>
      </c>
      <c r="H6" s="108"/>
      <c r="I6" s="110">
        <v>0.7</v>
      </c>
      <c r="J6" s="108"/>
      <c r="K6" s="111">
        <f t="shared" ref="K6:K11" si="1">J6*$K$3</f>
        <v>0</v>
      </c>
      <c r="L6" s="111">
        <f t="shared" ref="L6:L11" si="2">K6*$L$3</f>
        <v>0</v>
      </c>
      <c r="M6" s="111">
        <f t="shared" ref="M6:M11" si="3">L6/$M$3</f>
        <v>0</v>
      </c>
      <c r="N6" s="111">
        <f t="shared" ref="N6:N11" si="4">M6*$N$3</f>
        <v>0</v>
      </c>
      <c r="O6" s="111">
        <f t="shared" ref="O6:O11" si="5">P6/G6</f>
        <v>0</v>
      </c>
      <c r="P6" s="111">
        <f t="shared" si="0"/>
        <v>0</v>
      </c>
    </row>
    <row r="7" spans="3:16" ht="13.9" x14ac:dyDescent="0.4">
      <c r="C7" s="108" t="s">
        <v>207</v>
      </c>
      <c r="D7" s="108" t="s">
        <v>208</v>
      </c>
      <c r="E7" s="108" t="s">
        <v>209</v>
      </c>
      <c r="F7" s="109">
        <v>1781</v>
      </c>
      <c r="G7" s="2">
        <v>2</v>
      </c>
      <c r="H7" s="109">
        <f>F7*G7</f>
        <v>3562</v>
      </c>
      <c r="I7" s="110">
        <v>0.7</v>
      </c>
      <c r="J7" s="109">
        <f>H7-H7*I7</f>
        <v>1068.6000000000004</v>
      </c>
      <c r="K7" s="111">
        <f t="shared" si="1"/>
        <v>1410.5520000000006</v>
      </c>
      <c r="L7" s="111">
        <f t="shared" si="2"/>
        <v>126949.68000000005</v>
      </c>
      <c r="M7" s="111">
        <f t="shared" si="3"/>
        <v>4095.1509677419372</v>
      </c>
      <c r="N7" s="111">
        <f t="shared" si="4"/>
        <v>6142.7264516129053</v>
      </c>
      <c r="O7" s="111">
        <f t="shared" si="5"/>
        <v>3071.3632258064526</v>
      </c>
      <c r="P7" s="111">
        <f t="shared" si="0"/>
        <v>6142.7264516129053</v>
      </c>
    </row>
    <row r="8" spans="3:16" ht="13.9" x14ac:dyDescent="0.4">
      <c r="C8" s="108" t="s">
        <v>210</v>
      </c>
      <c r="D8" s="108" t="s">
        <v>211</v>
      </c>
      <c r="E8" s="108" t="s">
        <v>212</v>
      </c>
      <c r="F8" s="109">
        <v>1563</v>
      </c>
      <c r="G8" s="2">
        <v>24</v>
      </c>
      <c r="H8" s="109">
        <f>F8*G8</f>
        <v>37512</v>
      </c>
      <c r="I8" s="110">
        <v>0.7</v>
      </c>
      <c r="J8" s="109">
        <f>H8-H8*I8</f>
        <v>11253.600000000002</v>
      </c>
      <c r="K8" s="111">
        <f t="shared" si="1"/>
        <v>14854.752000000004</v>
      </c>
      <c r="L8" s="111">
        <f t="shared" si="2"/>
        <v>1336927.6800000004</v>
      </c>
      <c r="M8" s="111">
        <f t="shared" si="3"/>
        <v>43126.699354838725</v>
      </c>
      <c r="N8" s="111">
        <f t="shared" si="4"/>
        <v>64690.049032258088</v>
      </c>
      <c r="O8" s="111">
        <f t="shared" si="5"/>
        <v>2695.4187096774203</v>
      </c>
      <c r="P8" s="111">
        <f t="shared" si="0"/>
        <v>64690.049032258088</v>
      </c>
    </row>
    <row r="9" spans="3:16" ht="13.9" x14ac:dyDescent="0.4">
      <c r="C9" s="108" t="s">
        <v>213</v>
      </c>
      <c r="D9" s="108" t="s">
        <v>214</v>
      </c>
      <c r="E9" s="108" t="s">
        <v>215</v>
      </c>
      <c r="F9" s="109">
        <v>427</v>
      </c>
      <c r="G9" s="2">
        <v>8</v>
      </c>
      <c r="H9" s="109">
        <f>F9*G9</f>
        <v>3416</v>
      </c>
      <c r="I9" s="110">
        <v>0.7</v>
      </c>
      <c r="J9" s="109">
        <f>H9-H9*I9</f>
        <v>1024.8000000000002</v>
      </c>
      <c r="K9" s="111">
        <f t="shared" si="1"/>
        <v>1352.7360000000003</v>
      </c>
      <c r="L9" s="111">
        <f t="shared" si="2"/>
        <v>121746.24000000003</v>
      </c>
      <c r="M9" s="111">
        <f t="shared" si="3"/>
        <v>3927.2980645161301</v>
      </c>
      <c r="N9" s="111">
        <f t="shared" si="4"/>
        <v>5890.9470967741954</v>
      </c>
      <c r="O9" s="111">
        <f t="shared" si="5"/>
        <v>736.36838709677443</v>
      </c>
      <c r="P9" s="111">
        <f t="shared" si="0"/>
        <v>5890.9470967741954</v>
      </c>
    </row>
    <row r="10" spans="3:16" ht="13.9" x14ac:dyDescent="0.4">
      <c r="C10" s="108" t="s">
        <v>216</v>
      </c>
      <c r="D10" s="108" t="s">
        <v>217</v>
      </c>
      <c r="E10" s="108" t="s">
        <v>218</v>
      </c>
      <c r="F10" s="109">
        <v>223</v>
      </c>
      <c r="G10" s="2">
        <v>1</v>
      </c>
      <c r="H10" s="109">
        <f>F10*G10</f>
        <v>223</v>
      </c>
      <c r="I10" s="110">
        <v>0.7</v>
      </c>
      <c r="J10" s="109">
        <f>H10-H10*I10</f>
        <v>66.900000000000006</v>
      </c>
      <c r="K10" s="111">
        <f t="shared" si="1"/>
        <v>88.308000000000007</v>
      </c>
      <c r="L10" s="111">
        <f t="shared" si="2"/>
        <v>7947.72</v>
      </c>
      <c r="M10" s="111">
        <f t="shared" si="3"/>
        <v>256.37806451612903</v>
      </c>
      <c r="N10" s="111">
        <f t="shared" si="4"/>
        <v>384.56709677419354</v>
      </c>
      <c r="O10" s="111">
        <f t="shared" si="5"/>
        <v>384.56709677419354</v>
      </c>
      <c r="P10" s="111">
        <f t="shared" si="0"/>
        <v>384.56709677419354</v>
      </c>
    </row>
    <row r="11" spans="3:16" ht="13.9" x14ac:dyDescent="0.4">
      <c r="C11" s="108" t="s">
        <v>219</v>
      </c>
      <c r="D11" s="108" t="s">
        <v>220</v>
      </c>
      <c r="E11" s="108" t="s">
        <v>221</v>
      </c>
      <c r="F11" s="109">
        <v>529</v>
      </c>
      <c r="G11" s="2">
        <v>2</v>
      </c>
      <c r="H11" s="109">
        <f>F11*G11</f>
        <v>1058</v>
      </c>
      <c r="I11" s="110">
        <v>0.7</v>
      </c>
      <c r="J11" s="109">
        <f>H11-H11*I11</f>
        <v>317.40000000000009</v>
      </c>
      <c r="K11" s="111">
        <f t="shared" si="1"/>
        <v>418.96800000000013</v>
      </c>
      <c r="L11" s="111">
        <f t="shared" si="2"/>
        <v>37707.12000000001</v>
      </c>
      <c r="M11" s="111">
        <f t="shared" si="3"/>
        <v>1216.3587096774197</v>
      </c>
      <c r="N11" s="111">
        <f t="shared" si="4"/>
        <v>1824.5380645161295</v>
      </c>
      <c r="O11" s="111">
        <f t="shared" si="5"/>
        <v>912.26903225806473</v>
      </c>
      <c r="P11" s="111">
        <f t="shared" si="0"/>
        <v>1824.5380645161295</v>
      </c>
    </row>
    <row r="12" spans="3:16" ht="17.649999999999999" x14ac:dyDescent="0.4">
      <c r="C12" s="1"/>
      <c r="D12" s="1"/>
      <c r="E12" s="105" t="s">
        <v>222</v>
      </c>
      <c r="F12" s="1"/>
      <c r="G12" s="1"/>
      <c r="H12" s="1"/>
      <c r="I12" s="1"/>
      <c r="J12" s="106">
        <f>SUM(J5:J11)</f>
        <v>27717.300000000007</v>
      </c>
      <c r="K12" s="1"/>
      <c r="L12" s="1"/>
      <c r="M12" s="1"/>
      <c r="N12" s="1"/>
      <c r="O12" s="1"/>
      <c r="P12" s="56">
        <f>SUM(P5:P11)</f>
        <v>159329.76967741942</v>
      </c>
    </row>
    <row r="14" spans="3:16" x14ac:dyDescent="0.35">
      <c r="M14"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2:M8"/>
  <sheetViews>
    <sheetView tabSelected="1" topLeftCell="C1" workbookViewId="0">
      <selection activeCell="H16" sqref="H16"/>
    </sheetView>
  </sheetViews>
  <sheetFormatPr defaultRowHeight="13.5" x14ac:dyDescent="0.35"/>
  <cols>
    <col min="5" max="5" width="54.8125" bestFit="1" customWidth="1"/>
    <col min="6" max="6" width="9.375" bestFit="1" customWidth="1"/>
    <col min="7" max="7" width="10.4375" bestFit="1" customWidth="1"/>
    <col min="8" max="8" width="8.0625" bestFit="1" customWidth="1"/>
    <col min="9" max="10" width="10.4375" bestFit="1" customWidth="1"/>
    <col min="11" max="11" width="13.1875" bestFit="1" customWidth="1"/>
    <col min="12" max="12" width="10.4375" bestFit="1" customWidth="1"/>
    <col min="13" max="13" width="10.625" bestFit="1" customWidth="1"/>
  </cols>
  <sheetData>
    <row r="2" spans="5:13" ht="13.9" x14ac:dyDescent="0.4">
      <c r="E2" s="1"/>
      <c r="F2" s="1"/>
      <c r="G2" s="1"/>
      <c r="H2" s="1"/>
      <c r="I2" s="1"/>
      <c r="J2" s="1"/>
      <c r="K2" s="178" t="s">
        <v>232</v>
      </c>
      <c r="L2" s="179"/>
      <c r="M2" s="1"/>
    </row>
    <row r="3" spans="5:13" ht="13.9" x14ac:dyDescent="0.4">
      <c r="E3" s="58" t="s">
        <v>270</v>
      </c>
      <c r="F3" s="58" t="s">
        <v>229</v>
      </c>
      <c r="G3" s="58" t="s">
        <v>230</v>
      </c>
      <c r="H3" s="58" t="s">
        <v>231</v>
      </c>
      <c r="I3" s="58" t="s">
        <v>223</v>
      </c>
      <c r="J3" s="58" t="s">
        <v>192</v>
      </c>
      <c r="K3" s="58" t="s">
        <v>73</v>
      </c>
      <c r="L3" s="58" t="s">
        <v>74</v>
      </c>
      <c r="M3" s="58" t="s">
        <v>233</v>
      </c>
    </row>
    <row r="4" spans="5:13" ht="13.9" x14ac:dyDescent="0.4">
      <c r="E4" s="2"/>
      <c r="F4" s="2"/>
      <c r="G4" s="2"/>
      <c r="H4" s="196">
        <v>0.25</v>
      </c>
      <c r="I4" s="196">
        <v>1.32</v>
      </c>
      <c r="J4" s="196">
        <v>1.1399999999999999</v>
      </c>
      <c r="K4" s="196">
        <v>90</v>
      </c>
      <c r="L4" s="196">
        <v>31</v>
      </c>
      <c r="M4" s="196">
        <v>1.5</v>
      </c>
    </row>
    <row r="5" spans="5:13" ht="13.9" x14ac:dyDescent="0.4">
      <c r="E5" s="2" t="s">
        <v>225</v>
      </c>
      <c r="F5" s="54"/>
      <c r="G5" s="54">
        <v>20000</v>
      </c>
      <c r="H5" s="54">
        <v>0</v>
      </c>
      <c r="I5" s="54">
        <v>26400</v>
      </c>
      <c r="J5" s="54">
        <f>I5</f>
        <v>26400</v>
      </c>
      <c r="K5" s="54">
        <f>J5*K4</f>
        <v>2376000</v>
      </c>
      <c r="L5" s="54">
        <v>51216</v>
      </c>
      <c r="M5" s="65">
        <f>L5*M4</f>
        <v>76824</v>
      </c>
    </row>
    <row r="6" spans="5:13" ht="13.9" x14ac:dyDescent="0.4">
      <c r="E6" s="2" t="s">
        <v>226</v>
      </c>
      <c r="F6" s="54">
        <v>684.82</v>
      </c>
      <c r="G6" s="54">
        <v>1000</v>
      </c>
      <c r="H6" s="54">
        <v>0</v>
      </c>
      <c r="I6" s="54"/>
      <c r="J6" s="54">
        <f>G6*J4</f>
        <v>1140</v>
      </c>
      <c r="K6" s="54">
        <f>J6*K4</f>
        <v>102600</v>
      </c>
      <c r="L6" s="54">
        <f>K6/L4</f>
        <v>3309.6774193548385</v>
      </c>
      <c r="M6" s="65">
        <f>L6*M4</f>
        <v>4964.5161290322576</v>
      </c>
    </row>
    <row r="7" spans="5:13" ht="13.9" x14ac:dyDescent="0.4">
      <c r="E7" s="2" t="s">
        <v>227</v>
      </c>
      <c r="F7" s="54">
        <v>938.28</v>
      </c>
      <c r="G7" s="54">
        <v>1500</v>
      </c>
      <c r="H7" s="54">
        <v>0</v>
      </c>
      <c r="I7" s="54"/>
      <c r="J7" s="54">
        <f>G7*J4</f>
        <v>1709.9999999999998</v>
      </c>
      <c r="K7" s="54">
        <f>J7*K4</f>
        <v>153899.99999999997</v>
      </c>
      <c r="L7" s="54">
        <f>K7/L4</f>
        <v>4964.5161290322567</v>
      </c>
      <c r="M7" s="65">
        <f>L7*M4</f>
        <v>7446.7741935483846</v>
      </c>
    </row>
    <row r="8" spans="5:13" ht="13.9" x14ac:dyDescent="0.4">
      <c r="E8" s="2" t="s">
        <v>228</v>
      </c>
      <c r="F8" s="54"/>
      <c r="G8" s="54">
        <v>1960</v>
      </c>
      <c r="H8" s="54">
        <v>0</v>
      </c>
      <c r="I8" s="54"/>
      <c r="J8" s="54"/>
      <c r="K8" s="54">
        <f>G8*K4</f>
        <v>176400</v>
      </c>
      <c r="L8" s="54">
        <f>K8/L4</f>
        <v>5690.322580645161</v>
      </c>
      <c r="M8" s="65">
        <f>L8*M4</f>
        <v>8535.4838709677424</v>
      </c>
    </row>
  </sheetData>
  <mergeCells count="1">
    <mergeCell ref="K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2:M9"/>
  <sheetViews>
    <sheetView topLeftCell="C1" workbookViewId="0">
      <selection activeCell="K3" sqref="K3"/>
    </sheetView>
  </sheetViews>
  <sheetFormatPr defaultRowHeight="13.5" x14ac:dyDescent="0.35"/>
  <cols>
    <col min="3" max="3" width="10.0625" bestFit="1" customWidth="1"/>
    <col min="4" max="4" width="48.8125" bestFit="1" customWidth="1"/>
    <col min="5" max="5" width="12.625" bestFit="1" customWidth="1"/>
    <col min="6" max="6" width="9.25" bestFit="1" customWidth="1"/>
    <col min="8" max="8" width="7.1875" bestFit="1" customWidth="1"/>
    <col min="9" max="9" width="15.75" bestFit="1" customWidth="1"/>
    <col min="10" max="10" width="9.4375" bestFit="1" customWidth="1"/>
    <col min="11" max="11" width="11.4375" bestFit="1" customWidth="1"/>
    <col min="12" max="13" width="10.4375" bestFit="1" customWidth="1"/>
  </cols>
  <sheetData>
    <row r="2" spans="3:13" x14ac:dyDescent="0.35">
      <c r="K2" t="s">
        <v>68</v>
      </c>
    </row>
    <row r="3" spans="3:13" ht="13.9" thickBot="1" x14ac:dyDescent="0.4">
      <c r="J3" t="s">
        <v>223</v>
      </c>
      <c r="K3" t="s">
        <v>74</v>
      </c>
      <c r="L3" t="s">
        <v>73</v>
      </c>
      <c r="M3" t="s">
        <v>266</v>
      </c>
    </row>
    <row r="4" spans="3:13" ht="13.9" thickBot="1" x14ac:dyDescent="0.4">
      <c r="C4" s="88" t="s">
        <v>249</v>
      </c>
      <c r="D4" s="89" t="s">
        <v>250</v>
      </c>
      <c r="E4" s="89" t="s">
        <v>251</v>
      </c>
      <c r="F4" s="89" t="s">
        <v>252</v>
      </c>
      <c r="G4" s="89" t="s">
        <v>253</v>
      </c>
      <c r="H4" s="89" t="s">
        <v>254</v>
      </c>
      <c r="I4" s="89" t="s">
        <v>255</v>
      </c>
      <c r="J4">
        <v>1.32</v>
      </c>
      <c r="K4">
        <v>90</v>
      </c>
      <c r="L4">
        <v>31</v>
      </c>
      <c r="M4">
        <v>1.5</v>
      </c>
    </row>
    <row r="5" spans="3:13" ht="13.9" thickBot="1" x14ac:dyDescent="0.4">
      <c r="C5" s="90" t="s">
        <v>256</v>
      </c>
      <c r="D5" s="91" t="s">
        <v>257</v>
      </c>
      <c r="E5" s="91">
        <v>2</v>
      </c>
      <c r="F5" s="91">
        <v>1</v>
      </c>
      <c r="G5" s="93">
        <v>2000</v>
      </c>
      <c r="H5" s="93">
        <v>1600</v>
      </c>
      <c r="I5" s="91">
        <v>20</v>
      </c>
      <c r="J5" s="92">
        <f>H5*J4</f>
        <v>2112</v>
      </c>
      <c r="K5" s="92">
        <f>J5*K4</f>
        <v>190080</v>
      </c>
      <c r="L5" s="95">
        <f>K5/L4</f>
        <v>6131.6129032258068</v>
      </c>
      <c r="M5" s="95">
        <f>L5*M4</f>
        <v>9197.4193548387102</v>
      </c>
    </row>
    <row r="6" spans="3:13" ht="13.9" thickBot="1" x14ac:dyDescent="0.4">
      <c r="C6" s="90" t="s">
        <v>258</v>
      </c>
      <c r="D6" s="91" t="s">
        <v>259</v>
      </c>
      <c r="E6" s="91">
        <v>2</v>
      </c>
      <c r="F6" s="91">
        <v>1</v>
      </c>
      <c r="G6" s="93">
        <v>2000</v>
      </c>
      <c r="H6" s="93">
        <v>1600</v>
      </c>
      <c r="I6" s="91">
        <v>20</v>
      </c>
      <c r="J6" s="92">
        <f>H6*J4</f>
        <v>2112</v>
      </c>
      <c r="K6" s="92">
        <f>J6*K4</f>
        <v>190080</v>
      </c>
      <c r="L6" s="95">
        <f>K6/L4</f>
        <v>6131.6129032258068</v>
      </c>
      <c r="M6" s="95">
        <f>L6*M4</f>
        <v>9197.4193548387102</v>
      </c>
    </row>
    <row r="7" spans="3:13" ht="13.9" thickBot="1" x14ac:dyDescent="0.4">
      <c r="C7" s="90" t="s">
        <v>260</v>
      </c>
      <c r="D7" s="94" t="s">
        <v>261</v>
      </c>
      <c r="E7" s="91">
        <v>5</v>
      </c>
      <c r="F7" s="91">
        <v>1</v>
      </c>
      <c r="G7" s="93">
        <v>4000</v>
      </c>
      <c r="H7" s="93">
        <v>3320</v>
      </c>
      <c r="I7" s="91">
        <v>80</v>
      </c>
      <c r="J7" s="95">
        <f>H7*J4</f>
        <v>4382.4000000000005</v>
      </c>
      <c r="K7" s="95">
        <f>J7*K4</f>
        <v>394416.00000000006</v>
      </c>
      <c r="L7" s="95">
        <f>K7/L4</f>
        <v>12723.096774193551</v>
      </c>
      <c r="M7" s="95">
        <f>L7*M4</f>
        <v>19084.645161290326</v>
      </c>
    </row>
    <row r="8" spans="3:13" ht="13.9" thickBot="1" x14ac:dyDescent="0.4">
      <c r="C8" s="90" t="s">
        <v>262</v>
      </c>
      <c r="D8" s="94" t="s">
        <v>263</v>
      </c>
      <c r="E8" s="91">
        <v>3</v>
      </c>
      <c r="F8" s="91">
        <v>1</v>
      </c>
      <c r="G8" s="93">
        <v>3000</v>
      </c>
      <c r="H8" s="93">
        <v>2490</v>
      </c>
      <c r="I8" s="91">
        <v>60</v>
      </c>
      <c r="J8" s="95">
        <f>H8*J4</f>
        <v>3286.8</v>
      </c>
      <c r="K8" s="95">
        <f>J8*K4</f>
        <v>295812</v>
      </c>
      <c r="L8" s="95">
        <f>K8/L4</f>
        <v>9542.322580645161</v>
      </c>
      <c r="M8" s="95">
        <f>L8*M4</f>
        <v>14313.483870967742</v>
      </c>
    </row>
    <row r="9" spans="3:13" ht="13.9" thickBot="1" x14ac:dyDescent="0.4">
      <c r="C9" s="90" t="s">
        <v>264</v>
      </c>
      <c r="D9" s="91" t="s">
        <v>265</v>
      </c>
      <c r="E9" s="91">
        <v>1</v>
      </c>
      <c r="F9" s="91">
        <v>1</v>
      </c>
      <c r="G9" s="93">
        <v>1800</v>
      </c>
      <c r="H9" s="93">
        <v>1000</v>
      </c>
      <c r="I9" s="91">
        <v>15</v>
      </c>
      <c r="J9" s="92">
        <f>H9*J4</f>
        <v>1320</v>
      </c>
      <c r="K9" s="92">
        <f>J9*K4</f>
        <v>118800</v>
      </c>
      <c r="L9" s="95">
        <f>K9/L4</f>
        <v>3832.2580645161293</v>
      </c>
      <c r="M9" s="95">
        <f>L9*M4</f>
        <v>5748.3870967741941</v>
      </c>
    </row>
  </sheetData>
  <hyperlinks>
    <hyperlink ref="D7" r:id="rId1" display="https://education.hpe.com/ww/en/training/docs/cds/hm9p6s.pdf" xr:uid="{00000000-0004-0000-0600-000000000000}"/>
    <hyperlink ref="D8" r:id="rId2" display="https://education.hpe.com/ww/en/training/docs/cds/ht2y0s.pdf"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I142"/>
  <sheetViews>
    <sheetView topLeftCell="A124" workbookViewId="0">
      <selection activeCell="E141" sqref="E141"/>
    </sheetView>
  </sheetViews>
  <sheetFormatPr defaultRowHeight="13.5" x14ac:dyDescent="0.35"/>
  <cols>
    <col min="3" max="3" width="4.0625" style="8" bestFit="1" customWidth="1"/>
    <col min="4" max="4" width="14.5625" style="78" bestFit="1" customWidth="1"/>
    <col min="5" max="5" width="116.25" style="78" bestFit="1" customWidth="1"/>
    <col min="6" max="6" width="5.25" style="8" customWidth="1"/>
    <col min="7" max="8" width="14.25" style="8" bestFit="1" customWidth="1"/>
    <col min="9" max="9" width="13.625" bestFit="1" customWidth="1"/>
  </cols>
  <sheetData>
    <row r="3" spans="3:9" ht="15" x14ac:dyDescent="0.4">
      <c r="C3" s="80" t="s">
        <v>145</v>
      </c>
      <c r="D3" s="75" t="s">
        <v>82</v>
      </c>
      <c r="E3" s="79" t="s">
        <v>1</v>
      </c>
      <c r="F3" s="66" t="s">
        <v>0</v>
      </c>
      <c r="G3" s="66" t="s">
        <v>146</v>
      </c>
      <c r="H3" s="66" t="s">
        <v>63</v>
      </c>
      <c r="I3" s="1"/>
    </row>
    <row r="4" spans="3:9" ht="13.9" x14ac:dyDescent="0.4">
      <c r="C4" s="181" t="s">
        <v>83</v>
      </c>
      <c r="D4" s="182"/>
      <c r="E4" s="182"/>
      <c r="F4" s="182"/>
      <c r="G4" s="182"/>
      <c r="H4" s="182"/>
      <c r="I4" s="1"/>
    </row>
    <row r="5" spans="3:9" ht="13.9" x14ac:dyDescent="0.4">
      <c r="C5" s="86">
        <v>1</v>
      </c>
      <c r="D5" s="76" t="s">
        <v>2</v>
      </c>
      <c r="E5" s="59" t="s">
        <v>3</v>
      </c>
      <c r="F5" s="60">
        <v>2</v>
      </c>
      <c r="G5" s="68">
        <v>12283.007225806448</v>
      </c>
      <c r="H5" s="68">
        <v>24566.014451612897</v>
      </c>
      <c r="I5" s="1"/>
    </row>
    <row r="6" spans="3:9" ht="13.9" x14ac:dyDescent="0.4">
      <c r="C6" s="86">
        <v>2</v>
      </c>
      <c r="D6" s="76" t="s">
        <v>4</v>
      </c>
      <c r="E6" s="59" t="s">
        <v>5</v>
      </c>
      <c r="F6" s="60">
        <v>2</v>
      </c>
      <c r="G6" s="68">
        <v>0</v>
      </c>
      <c r="H6" s="68">
        <v>0</v>
      </c>
      <c r="I6" s="1"/>
    </row>
    <row r="7" spans="3:9" ht="13.9" x14ac:dyDescent="0.4">
      <c r="C7" s="86">
        <v>3</v>
      </c>
      <c r="D7" s="76" t="s">
        <v>77</v>
      </c>
      <c r="E7" s="59" t="s">
        <v>78</v>
      </c>
      <c r="F7" s="60">
        <v>4</v>
      </c>
      <c r="G7" s="68">
        <v>18780.645367741934</v>
      </c>
      <c r="H7" s="68">
        <v>37561.290735483868</v>
      </c>
      <c r="I7" s="1"/>
    </row>
    <row r="8" spans="3:9" ht="13.9" x14ac:dyDescent="0.4">
      <c r="C8" s="86">
        <v>4</v>
      </c>
      <c r="D8" s="76" t="s">
        <v>6</v>
      </c>
      <c r="E8" s="59" t="s">
        <v>7</v>
      </c>
      <c r="F8" s="60">
        <v>16</v>
      </c>
      <c r="G8" s="68">
        <v>53221.519277419342</v>
      </c>
      <c r="H8" s="68">
        <v>106443.03855483868</v>
      </c>
      <c r="I8" s="1"/>
    </row>
    <row r="9" spans="3:9" ht="13.9" x14ac:dyDescent="0.4">
      <c r="C9" s="86">
        <v>5</v>
      </c>
      <c r="D9" s="76" t="s">
        <v>8</v>
      </c>
      <c r="E9" s="59" t="s">
        <v>84</v>
      </c>
      <c r="F9" s="60">
        <v>2</v>
      </c>
      <c r="G9" s="68">
        <v>1523.8681548387099</v>
      </c>
      <c r="H9" s="68">
        <v>3047.7363096774197</v>
      </c>
      <c r="I9" s="1"/>
    </row>
    <row r="10" spans="3:9" ht="13.9" x14ac:dyDescent="0.4">
      <c r="C10" s="86">
        <v>6</v>
      </c>
      <c r="D10" s="76" t="s">
        <v>9</v>
      </c>
      <c r="E10" s="59" t="s">
        <v>10</v>
      </c>
      <c r="F10" s="60">
        <v>4</v>
      </c>
      <c r="G10" s="68">
        <v>3382.0666838709672</v>
      </c>
      <c r="H10" s="68">
        <v>6764.1333677419343</v>
      </c>
      <c r="I10" s="1"/>
    </row>
    <row r="11" spans="3:9" ht="13.9" x14ac:dyDescent="0.4">
      <c r="C11" s="86">
        <v>7</v>
      </c>
      <c r="D11" s="76" t="s">
        <v>11</v>
      </c>
      <c r="E11" s="59" t="s">
        <v>12</v>
      </c>
      <c r="F11" s="60">
        <v>2</v>
      </c>
      <c r="G11" s="68">
        <v>12091.615199999998</v>
      </c>
      <c r="H11" s="68">
        <v>24183.230399999997</v>
      </c>
      <c r="I11" s="1"/>
    </row>
    <row r="12" spans="3:9" ht="13.9" x14ac:dyDescent="0.4">
      <c r="C12" s="86">
        <v>8</v>
      </c>
      <c r="D12" s="76" t="s">
        <v>13</v>
      </c>
      <c r="E12" s="59" t="s">
        <v>14</v>
      </c>
      <c r="F12" s="60">
        <v>2</v>
      </c>
      <c r="G12" s="68">
        <v>2868.4577032258062</v>
      </c>
      <c r="H12" s="68">
        <v>5736.9154064516124</v>
      </c>
      <c r="I12" s="1"/>
    </row>
    <row r="13" spans="3:9" ht="13.9" x14ac:dyDescent="0.4">
      <c r="C13" s="86">
        <v>9</v>
      </c>
      <c r="D13" s="76" t="s">
        <v>15</v>
      </c>
      <c r="E13" s="59" t="s">
        <v>16</v>
      </c>
      <c r="F13" s="60">
        <v>2</v>
      </c>
      <c r="G13" s="68">
        <v>489.38214193548384</v>
      </c>
      <c r="H13" s="68">
        <v>978.76428387096769</v>
      </c>
      <c r="I13" s="1"/>
    </row>
    <row r="14" spans="3:9" ht="13.9" x14ac:dyDescent="0.4">
      <c r="C14" s="86">
        <v>10</v>
      </c>
      <c r="D14" s="76" t="s">
        <v>17</v>
      </c>
      <c r="E14" s="59" t="s">
        <v>18</v>
      </c>
      <c r="F14" s="60">
        <v>2</v>
      </c>
      <c r="G14" s="68">
        <v>92.061987096774189</v>
      </c>
      <c r="H14" s="68">
        <v>184.12397419354838</v>
      </c>
      <c r="I14" s="1"/>
    </row>
    <row r="15" spans="3:9" ht="13.9" x14ac:dyDescent="0.4">
      <c r="C15" s="86">
        <v>11</v>
      </c>
      <c r="D15" s="76" t="s">
        <v>85</v>
      </c>
      <c r="E15" s="59" t="s">
        <v>86</v>
      </c>
      <c r="F15" s="60">
        <v>2</v>
      </c>
      <c r="G15" s="68">
        <v>6345.0090580645174</v>
      </c>
      <c r="H15" s="68">
        <v>12690.018116129035</v>
      </c>
      <c r="I15" s="1"/>
    </row>
    <row r="16" spans="3:9" ht="13.9" x14ac:dyDescent="0.4">
      <c r="C16" s="86">
        <v>12</v>
      </c>
      <c r="D16" s="76" t="s">
        <v>19</v>
      </c>
      <c r="E16" s="59" t="s">
        <v>20</v>
      </c>
      <c r="F16" s="60">
        <v>2</v>
      </c>
      <c r="G16" s="68">
        <v>1175.0016774193546</v>
      </c>
      <c r="H16" s="68">
        <v>2350.0033548387091</v>
      </c>
      <c r="I16" s="1"/>
    </row>
    <row r="17" spans="3:9" ht="13.9" x14ac:dyDescent="0.4">
      <c r="C17" s="86">
        <v>13</v>
      </c>
      <c r="D17" s="76" t="s">
        <v>21</v>
      </c>
      <c r="E17" s="59" t="s">
        <v>22</v>
      </c>
      <c r="F17" s="60">
        <v>4</v>
      </c>
      <c r="G17" s="68">
        <v>4079.7996387096773</v>
      </c>
      <c r="H17" s="68">
        <v>8159.5992774193546</v>
      </c>
      <c r="I17" s="1"/>
    </row>
    <row r="18" spans="3:9" ht="13.9" x14ac:dyDescent="0.4">
      <c r="C18" s="86">
        <v>14</v>
      </c>
      <c r="D18" s="76" t="s">
        <v>23</v>
      </c>
      <c r="E18" s="59" t="s">
        <v>24</v>
      </c>
      <c r="F18" s="60">
        <v>4</v>
      </c>
      <c r="G18" s="68">
        <v>2538.972696774194</v>
      </c>
      <c r="H18" s="68">
        <v>5077.945393548388</v>
      </c>
      <c r="I18" s="1"/>
    </row>
    <row r="19" spans="3:9" ht="13.9" x14ac:dyDescent="0.4">
      <c r="C19" s="86">
        <v>15</v>
      </c>
      <c r="D19" s="76" t="s">
        <v>25</v>
      </c>
      <c r="E19" s="59" t="s">
        <v>26</v>
      </c>
      <c r="F19" s="60">
        <v>2</v>
      </c>
      <c r="G19" s="68">
        <v>1136.2387354838711</v>
      </c>
      <c r="H19" s="68">
        <v>2272.4774709677422</v>
      </c>
      <c r="I19" s="1"/>
    </row>
    <row r="20" spans="3:9" ht="13.9" x14ac:dyDescent="0.4">
      <c r="C20" s="86">
        <v>16</v>
      </c>
      <c r="D20" s="76" t="s">
        <v>27</v>
      </c>
      <c r="E20" s="59" t="s">
        <v>79</v>
      </c>
      <c r="F20" s="60">
        <v>2</v>
      </c>
      <c r="G20" s="68">
        <v>290.72206451612897</v>
      </c>
      <c r="H20" s="68">
        <v>581.44412903225793</v>
      </c>
      <c r="I20" s="1"/>
    </row>
    <row r="21" spans="3:9" ht="13.9" x14ac:dyDescent="0.4">
      <c r="C21" s="86">
        <v>17</v>
      </c>
      <c r="D21" s="76" t="s">
        <v>87</v>
      </c>
      <c r="E21" s="59" t="s">
        <v>88</v>
      </c>
      <c r="F21" s="60">
        <v>2</v>
      </c>
      <c r="G21" s="68">
        <v>2354.8487225806452</v>
      </c>
      <c r="H21" s="68">
        <v>4709.6974451612905</v>
      </c>
      <c r="I21" s="1"/>
    </row>
    <row r="22" spans="3:9" ht="13.9" x14ac:dyDescent="0.4">
      <c r="C22" s="86">
        <v>18</v>
      </c>
      <c r="D22" s="76" t="s">
        <v>28</v>
      </c>
      <c r="E22" s="59" t="s">
        <v>29</v>
      </c>
      <c r="F22" s="60">
        <v>2</v>
      </c>
      <c r="G22" s="68">
        <v>2.4226838709677416</v>
      </c>
      <c r="H22" s="68">
        <v>4.8453677419354833</v>
      </c>
      <c r="I22" s="1"/>
    </row>
    <row r="23" spans="3:9" ht="13.9" x14ac:dyDescent="0.4">
      <c r="C23" s="86">
        <v>19</v>
      </c>
      <c r="D23" s="76" t="s">
        <v>30</v>
      </c>
      <c r="E23" s="59" t="s">
        <v>31</v>
      </c>
      <c r="F23" s="60">
        <v>4</v>
      </c>
      <c r="G23" s="68">
        <v>1128.9706838709676</v>
      </c>
      <c r="H23" s="68">
        <v>2257.9413677419352</v>
      </c>
      <c r="I23" s="1"/>
    </row>
    <row r="24" spans="3:9" ht="13.9" x14ac:dyDescent="0.4">
      <c r="C24" s="86">
        <v>20</v>
      </c>
      <c r="D24" s="76" t="s">
        <v>32</v>
      </c>
      <c r="E24" s="59" t="s">
        <v>33</v>
      </c>
      <c r="F24" s="60">
        <v>2</v>
      </c>
      <c r="G24" s="68">
        <v>397.3201548387097</v>
      </c>
      <c r="H24" s="68">
        <v>794.6403096774194</v>
      </c>
      <c r="I24" s="1"/>
    </row>
    <row r="25" spans="3:9" ht="13.9" x14ac:dyDescent="0.4">
      <c r="C25" s="86">
        <v>21</v>
      </c>
      <c r="D25" s="76" t="s">
        <v>34</v>
      </c>
      <c r="E25" s="59" t="s">
        <v>35</v>
      </c>
      <c r="F25" s="60">
        <v>2</v>
      </c>
      <c r="G25" s="68">
        <v>1133.816051612903</v>
      </c>
      <c r="H25" s="68">
        <v>2267.6321032258061</v>
      </c>
      <c r="I25" s="1"/>
    </row>
    <row r="26" spans="3:9" ht="13.9" x14ac:dyDescent="0.4">
      <c r="C26" s="86">
        <v>22</v>
      </c>
      <c r="D26" s="76" t="s">
        <v>36</v>
      </c>
      <c r="E26" s="59" t="s">
        <v>37</v>
      </c>
      <c r="F26" s="60">
        <v>8</v>
      </c>
      <c r="G26" s="68">
        <v>1104.7438451612902</v>
      </c>
      <c r="H26" s="68">
        <v>2209.4876903225804</v>
      </c>
      <c r="I26" s="1"/>
    </row>
    <row r="27" spans="3:9" ht="13.9" x14ac:dyDescent="0.4">
      <c r="C27" s="86">
        <v>23</v>
      </c>
      <c r="D27" s="76" t="s">
        <v>38</v>
      </c>
      <c r="E27" s="59" t="s">
        <v>39</v>
      </c>
      <c r="F27" s="60">
        <v>1</v>
      </c>
      <c r="G27" s="68">
        <v>0</v>
      </c>
      <c r="H27" s="68">
        <v>0</v>
      </c>
      <c r="I27" s="1"/>
    </row>
    <row r="28" spans="3:9" ht="13.9" x14ac:dyDescent="0.4">
      <c r="C28" s="86">
        <v>24</v>
      </c>
      <c r="D28" s="76" t="s">
        <v>40</v>
      </c>
      <c r="E28" s="59" t="s">
        <v>41</v>
      </c>
      <c r="F28" s="60">
        <v>2</v>
      </c>
      <c r="G28" s="68">
        <v>7520.010735483871</v>
      </c>
      <c r="H28" s="68">
        <v>15040.021470967742</v>
      </c>
      <c r="I28" s="1"/>
    </row>
    <row r="29" spans="3:9" ht="13.9" x14ac:dyDescent="0.4">
      <c r="C29" s="189" t="s">
        <v>63</v>
      </c>
      <c r="D29" s="190"/>
      <c r="E29" s="190"/>
      <c r="F29" s="190"/>
      <c r="G29" s="190"/>
      <c r="H29" s="71">
        <f>SUM(H5:H28)</f>
        <v>267881.00098064513</v>
      </c>
      <c r="I29" s="1"/>
    </row>
    <row r="30" spans="3:9" ht="13.9" x14ac:dyDescent="0.4">
      <c r="C30" s="181" t="s">
        <v>89</v>
      </c>
      <c r="D30" s="182"/>
      <c r="E30" s="182"/>
      <c r="F30" s="182"/>
      <c r="G30" s="182"/>
      <c r="H30" s="182"/>
      <c r="I30" s="1"/>
    </row>
    <row r="31" spans="3:9" ht="13.9" x14ac:dyDescent="0.4">
      <c r="C31" s="86">
        <v>25</v>
      </c>
      <c r="D31" s="82" t="s">
        <v>90</v>
      </c>
      <c r="E31" s="82" t="s">
        <v>91</v>
      </c>
      <c r="F31" s="83">
        <v>1</v>
      </c>
      <c r="G31" s="68">
        <v>64.201122580645176</v>
      </c>
      <c r="H31" s="68">
        <v>128.40224516129035</v>
      </c>
      <c r="I31" s="1"/>
    </row>
    <row r="32" spans="3:9" ht="13.9" x14ac:dyDescent="0.4">
      <c r="C32" s="86">
        <v>26</v>
      </c>
      <c r="D32" s="82" t="s">
        <v>92</v>
      </c>
      <c r="E32" s="82" t="s">
        <v>93</v>
      </c>
      <c r="F32" s="83">
        <v>1</v>
      </c>
      <c r="G32" s="68">
        <v>1.2113419354838708</v>
      </c>
      <c r="H32" s="68">
        <v>2.4226838709677416</v>
      </c>
      <c r="I32" s="1"/>
    </row>
    <row r="33" spans="3:9" ht="13.9" x14ac:dyDescent="0.4">
      <c r="C33" s="86">
        <v>27</v>
      </c>
      <c r="D33" s="82" t="s">
        <v>94</v>
      </c>
      <c r="E33" s="82" t="s">
        <v>95</v>
      </c>
      <c r="F33" s="83">
        <v>1</v>
      </c>
      <c r="G33" s="68">
        <v>1.2113419354838708</v>
      </c>
      <c r="H33" s="68">
        <v>2.4226838709677416</v>
      </c>
      <c r="I33" s="1"/>
    </row>
    <row r="34" spans="3:9" ht="13.9" x14ac:dyDescent="0.4">
      <c r="C34" s="86">
        <v>28</v>
      </c>
      <c r="D34" s="82" t="s">
        <v>96</v>
      </c>
      <c r="E34" s="82" t="s">
        <v>97</v>
      </c>
      <c r="F34" s="83">
        <v>1</v>
      </c>
      <c r="G34" s="68">
        <v>16654.740270967741</v>
      </c>
      <c r="H34" s="68">
        <v>33309.480541935482</v>
      </c>
      <c r="I34" s="1"/>
    </row>
    <row r="35" spans="3:9" ht="13.9" x14ac:dyDescent="0.4">
      <c r="C35" s="86">
        <v>29</v>
      </c>
      <c r="D35" s="82" t="s">
        <v>98</v>
      </c>
      <c r="E35" s="82" t="s">
        <v>99</v>
      </c>
      <c r="F35" s="83">
        <v>2</v>
      </c>
      <c r="G35" s="68">
        <v>165176.1636387097</v>
      </c>
      <c r="H35" s="68">
        <v>330352.32727741939</v>
      </c>
      <c r="I35" s="1"/>
    </row>
    <row r="36" spans="3:9" ht="13.9" x14ac:dyDescent="0.4">
      <c r="C36" s="86">
        <v>30</v>
      </c>
      <c r="D36" s="82" t="s">
        <v>100</v>
      </c>
      <c r="E36" s="82" t="s">
        <v>101</v>
      </c>
      <c r="F36" s="83">
        <v>2</v>
      </c>
      <c r="G36" s="68">
        <v>14824.402606451613</v>
      </c>
      <c r="H36" s="68">
        <v>29648.805212903226</v>
      </c>
      <c r="I36" s="1"/>
    </row>
    <row r="37" spans="3:9" ht="13.9" x14ac:dyDescent="0.4">
      <c r="C37" s="86">
        <v>31</v>
      </c>
      <c r="D37" s="82" t="s">
        <v>102</v>
      </c>
      <c r="E37" s="82" t="s">
        <v>103</v>
      </c>
      <c r="F37" s="83">
        <v>8</v>
      </c>
      <c r="G37" s="68">
        <v>14526.412490322582</v>
      </c>
      <c r="H37" s="68">
        <v>29052.824980645164</v>
      </c>
      <c r="I37" s="1"/>
    </row>
    <row r="38" spans="3:9" ht="13.9" x14ac:dyDescent="0.4">
      <c r="C38" s="86">
        <v>32</v>
      </c>
      <c r="D38" s="82" t="s">
        <v>104</v>
      </c>
      <c r="E38" s="82" t="s">
        <v>105</v>
      </c>
      <c r="F38" s="83">
        <v>2</v>
      </c>
      <c r="G38" s="68">
        <v>5637.5853677419364</v>
      </c>
      <c r="H38" s="68">
        <v>11275.170735483873</v>
      </c>
      <c r="I38" s="1"/>
    </row>
    <row r="39" spans="3:9" ht="13.9" x14ac:dyDescent="0.4">
      <c r="C39" s="86">
        <v>33</v>
      </c>
      <c r="D39" s="82" t="s">
        <v>106</v>
      </c>
      <c r="E39" s="82" t="s">
        <v>107</v>
      </c>
      <c r="F39" s="83">
        <v>12</v>
      </c>
      <c r="G39" s="68">
        <v>87739.919070967735</v>
      </c>
      <c r="H39" s="68">
        <v>175479.83814193547</v>
      </c>
      <c r="I39" s="1"/>
    </row>
    <row r="40" spans="3:9" ht="13.9" x14ac:dyDescent="0.4">
      <c r="C40" s="86">
        <v>34</v>
      </c>
      <c r="D40" s="82" t="s">
        <v>108</v>
      </c>
      <c r="E40" s="82" t="s">
        <v>109</v>
      </c>
      <c r="F40" s="83">
        <v>1</v>
      </c>
      <c r="G40" s="68">
        <v>1.2113419354838708</v>
      </c>
      <c r="H40" s="68">
        <v>2.4226838709677416</v>
      </c>
      <c r="I40" s="1"/>
    </row>
    <row r="41" spans="3:9" ht="13.9" x14ac:dyDescent="0.4">
      <c r="C41" s="86">
        <v>35</v>
      </c>
      <c r="D41" s="82" t="s">
        <v>110</v>
      </c>
      <c r="E41" s="82" t="s">
        <v>111</v>
      </c>
      <c r="F41" s="83">
        <v>1</v>
      </c>
      <c r="G41" s="68">
        <v>1.2113419354838708</v>
      </c>
      <c r="H41" s="68">
        <v>2.4226838709677416</v>
      </c>
      <c r="I41" s="1"/>
    </row>
    <row r="42" spans="3:9" ht="13.9" x14ac:dyDescent="0.4">
      <c r="C42" s="86">
        <v>36</v>
      </c>
      <c r="D42" s="82" t="s">
        <v>112</v>
      </c>
      <c r="E42" s="82" t="s">
        <v>113</v>
      </c>
      <c r="F42" s="83">
        <v>1</v>
      </c>
      <c r="G42" s="68">
        <v>1.2113419354838708</v>
      </c>
      <c r="H42" s="68">
        <v>2.4226838709677416</v>
      </c>
      <c r="I42" s="1"/>
    </row>
    <row r="43" spans="3:9" ht="13.9" x14ac:dyDescent="0.4">
      <c r="C43" s="86">
        <v>37</v>
      </c>
      <c r="D43" s="82" t="s">
        <v>114</v>
      </c>
      <c r="E43" s="82" t="s">
        <v>115</v>
      </c>
      <c r="F43" s="83">
        <v>1</v>
      </c>
      <c r="G43" s="68">
        <v>187.75799999999998</v>
      </c>
      <c r="H43" s="68">
        <v>375.51599999999996</v>
      </c>
      <c r="I43" s="1"/>
    </row>
    <row r="44" spans="3:9" ht="13.9" x14ac:dyDescent="0.4">
      <c r="C44" s="86">
        <v>38</v>
      </c>
      <c r="D44" s="82" t="s">
        <v>116</v>
      </c>
      <c r="E44" s="82" t="s">
        <v>115</v>
      </c>
      <c r="F44" s="83">
        <v>1</v>
      </c>
      <c r="G44" s="68">
        <v>0</v>
      </c>
      <c r="H44" s="68">
        <v>0</v>
      </c>
      <c r="I44" s="1"/>
    </row>
    <row r="45" spans="3:9" ht="13.9" x14ac:dyDescent="0.4">
      <c r="C45" s="86">
        <v>39</v>
      </c>
      <c r="D45" s="82" t="s">
        <v>117</v>
      </c>
      <c r="E45" s="82" t="s">
        <v>118</v>
      </c>
      <c r="F45" s="83">
        <v>1</v>
      </c>
      <c r="G45" s="68">
        <v>0</v>
      </c>
      <c r="H45" s="68">
        <v>0</v>
      </c>
      <c r="I45" s="1"/>
    </row>
    <row r="46" spans="3:9" ht="13.9" x14ac:dyDescent="0.4">
      <c r="C46" s="86">
        <v>40</v>
      </c>
      <c r="D46" s="82" t="s">
        <v>36</v>
      </c>
      <c r="E46" s="82" t="s">
        <v>37</v>
      </c>
      <c r="F46" s="83">
        <v>8</v>
      </c>
      <c r="G46" s="68">
        <v>1104.7438451612902</v>
      </c>
      <c r="H46" s="68">
        <v>2209.4876903225804</v>
      </c>
      <c r="I46" s="1"/>
    </row>
    <row r="47" spans="3:9" ht="13.9" x14ac:dyDescent="0.4">
      <c r="C47" s="86">
        <v>41</v>
      </c>
      <c r="D47" s="82" t="s">
        <v>38</v>
      </c>
      <c r="E47" s="82" t="s">
        <v>39</v>
      </c>
      <c r="F47" s="83">
        <v>1</v>
      </c>
      <c r="G47" s="68">
        <v>0</v>
      </c>
      <c r="H47" s="68">
        <v>0</v>
      </c>
      <c r="I47" s="1"/>
    </row>
    <row r="48" spans="3:9" ht="13.9" x14ac:dyDescent="0.4">
      <c r="C48" s="86">
        <v>42</v>
      </c>
      <c r="D48" s="82" t="s">
        <v>119</v>
      </c>
      <c r="E48" s="82" t="s">
        <v>120</v>
      </c>
      <c r="F48" s="83">
        <v>1</v>
      </c>
      <c r="G48" s="68">
        <v>1.2113419354838708</v>
      </c>
      <c r="H48" s="68">
        <v>2.4226838709677416</v>
      </c>
      <c r="I48" s="1"/>
    </row>
    <row r="49" spans="3:9" ht="13.9" x14ac:dyDescent="0.4">
      <c r="C49" s="86">
        <v>43</v>
      </c>
      <c r="D49" s="82" t="s">
        <v>121</v>
      </c>
      <c r="E49" s="82" t="s">
        <v>122</v>
      </c>
      <c r="F49" s="83">
        <v>1</v>
      </c>
      <c r="G49" s="68">
        <v>701.36698064516133</v>
      </c>
      <c r="H49" s="68">
        <v>1402.7339612903227</v>
      </c>
      <c r="I49" s="1"/>
    </row>
    <row r="50" spans="3:9" ht="13.9" x14ac:dyDescent="0.4">
      <c r="C50" s="86">
        <v>44</v>
      </c>
      <c r="D50" s="82" t="s">
        <v>123</v>
      </c>
      <c r="E50" s="82" t="s">
        <v>124</v>
      </c>
      <c r="F50" s="83">
        <v>2</v>
      </c>
      <c r="G50" s="68">
        <v>4452.8929548387096</v>
      </c>
      <c r="H50" s="68">
        <v>8905.7859096774191</v>
      </c>
      <c r="I50" s="1"/>
    </row>
    <row r="51" spans="3:9" ht="13.9" x14ac:dyDescent="0.4">
      <c r="C51" s="86">
        <v>45</v>
      </c>
      <c r="D51" s="82" t="s">
        <v>125</v>
      </c>
      <c r="E51" s="82" t="s">
        <v>126</v>
      </c>
      <c r="F51" s="83">
        <v>2</v>
      </c>
      <c r="G51" s="68">
        <v>625.0524387096774</v>
      </c>
      <c r="H51" s="68">
        <v>1250.1048774193548</v>
      </c>
      <c r="I51" s="1"/>
    </row>
    <row r="52" spans="3:9" ht="13.9" x14ac:dyDescent="0.4">
      <c r="C52" s="86">
        <v>46</v>
      </c>
      <c r="D52" s="82" t="s">
        <v>127</v>
      </c>
      <c r="E52" s="82" t="s">
        <v>128</v>
      </c>
      <c r="F52" s="83">
        <v>12</v>
      </c>
      <c r="G52" s="68">
        <v>3692.1702193548385</v>
      </c>
      <c r="H52" s="68">
        <v>7384.3404387096771</v>
      </c>
      <c r="I52" s="1"/>
    </row>
    <row r="53" spans="3:9" ht="13.9" x14ac:dyDescent="0.4">
      <c r="C53" s="86">
        <v>47</v>
      </c>
      <c r="D53" s="82" t="s">
        <v>59</v>
      </c>
      <c r="E53" s="82" t="s">
        <v>60</v>
      </c>
      <c r="F53" s="83">
        <v>1</v>
      </c>
      <c r="G53" s="68">
        <v>0</v>
      </c>
      <c r="H53" s="68">
        <v>0</v>
      </c>
      <c r="I53" s="1"/>
    </row>
    <row r="54" spans="3:9" ht="13.9" x14ac:dyDescent="0.4">
      <c r="C54" s="86">
        <v>48</v>
      </c>
      <c r="D54" s="82" t="s">
        <v>129</v>
      </c>
      <c r="E54" s="82" t="s">
        <v>130</v>
      </c>
      <c r="F54" s="83">
        <v>1</v>
      </c>
      <c r="G54" s="68">
        <v>4133.0986838709669</v>
      </c>
      <c r="H54" s="68">
        <v>8266.1973677419337</v>
      </c>
      <c r="I54" s="1"/>
    </row>
    <row r="55" spans="3:9" ht="13.9" x14ac:dyDescent="0.4">
      <c r="C55" s="86">
        <v>49</v>
      </c>
      <c r="D55" s="82" t="s">
        <v>131</v>
      </c>
      <c r="E55" s="82" t="s">
        <v>132</v>
      </c>
      <c r="F55" s="83">
        <v>1</v>
      </c>
      <c r="G55" s="68">
        <v>2849.076232258064</v>
      </c>
      <c r="H55" s="68">
        <v>5698.152464516128</v>
      </c>
      <c r="I55" s="1"/>
    </row>
    <row r="56" spans="3:9" ht="13.9" x14ac:dyDescent="0.4">
      <c r="C56" s="86">
        <v>50</v>
      </c>
      <c r="D56" s="82" t="s">
        <v>61</v>
      </c>
      <c r="E56" s="82" t="s">
        <v>62</v>
      </c>
      <c r="F56" s="83">
        <v>1</v>
      </c>
      <c r="G56" s="68">
        <v>8615.0638451612904</v>
      </c>
      <c r="H56" s="68">
        <v>17230.127690322581</v>
      </c>
      <c r="I56" s="1"/>
    </row>
    <row r="57" spans="3:9" ht="13.9" x14ac:dyDescent="0.4">
      <c r="C57" s="86">
        <v>51</v>
      </c>
      <c r="D57" s="82" t="s">
        <v>133</v>
      </c>
      <c r="E57" s="82" t="s">
        <v>134</v>
      </c>
      <c r="F57" s="83">
        <v>1</v>
      </c>
      <c r="G57" s="68">
        <v>1.2113419354838708</v>
      </c>
      <c r="H57" s="68">
        <v>2.4226838709677416</v>
      </c>
      <c r="I57" s="1"/>
    </row>
    <row r="58" spans="3:9" ht="13.9" x14ac:dyDescent="0.4">
      <c r="C58" s="189" t="s">
        <v>63</v>
      </c>
      <c r="D58" s="190"/>
      <c r="E58" s="190"/>
      <c r="F58" s="190"/>
      <c r="G58" s="190"/>
      <c r="H58" s="71">
        <f>SUM(H31:H57)</f>
        <v>661986.25432258076</v>
      </c>
      <c r="I58" s="1"/>
    </row>
    <row r="59" spans="3:9" ht="13.9" x14ac:dyDescent="0.4">
      <c r="C59" s="181" t="s">
        <v>135</v>
      </c>
      <c r="D59" s="182"/>
      <c r="E59" s="182"/>
      <c r="F59" s="182"/>
      <c r="G59" s="182"/>
      <c r="H59" s="182"/>
      <c r="I59" s="1"/>
    </row>
    <row r="60" spans="3:9" ht="13.9" x14ac:dyDescent="0.4">
      <c r="C60" s="86">
        <v>52</v>
      </c>
      <c r="D60" s="59" t="s">
        <v>48</v>
      </c>
      <c r="E60" s="59" t="s">
        <v>49</v>
      </c>
      <c r="F60" s="60">
        <v>1</v>
      </c>
      <c r="G60" s="68">
        <v>90850.645161290318</v>
      </c>
      <c r="H60" s="68">
        <v>181701.29032258064</v>
      </c>
      <c r="I60" s="1"/>
    </row>
    <row r="61" spans="3:9" ht="13.9" x14ac:dyDescent="0.4">
      <c r="C61" s="86">
        <v>53</v>
      </c>
      <c r="D61" s="59" t="s">
        <v>50</v>
      </c>
      <c r="E61" s="59" t="s">
        <v>51</v>
      </c>
      <c r="F61" s="60">
        <v>1</v>
      </c>
      <c r="G61" s="68">
        <v>3634.025806451612</v>
      </c>
      <c r="H61" s="68">
        <v>7268.0516129032239</v>
      </c>
      <c r="I61" s="1"/>
    </row>
    <row r="62" spans="3:9" ht="13.9" x14ac:dyDescent="0.4">
      <c r="C62" s="86">
        <v>54</v>
      </c>
      <c r="D62" s="59" t="s">
        <v>52</v>
      </c>
      <c r="E62" s="59" t="s">
        <v>53</v>
      </c>
      <c r="F62" s="60">
        <v>1</v>
      </c>
      <c r="G62" s="68">
        <v>1.2113419354838708</v>
      </c>
      <c r="H62" s="68">
        <v>2.4226838709677416</v>
      </c>
      <c r="I62" s="1"/>
    </row>
    <row r="63" spans="3:9" ht="13.9" x14ac:dyDescent="0.4">
      <c r="C63" s="86">
        <v>55</v>
      </c>
      <c r="D63" s="59" t="s">
        <v>54</v>
      </c>
      <c r="E63" s="59" t="s">
        <v>55</v>
      </c>
      <c r="F63" s="60">
        <v>1</v>
      </c>
      <c r="G63" s="68">
        <v>1.2113419354838708</v>
      </c>
      <c r="H63" s="68">
        <v>2.4226838709677416</v>
      </c>
      <c r="I63" s="1"/>
    </row>
    <row r="64" spans="3:9" ht="13.9" x14ac:dyDescent="0.4">
      <c r="C64" s="86">
        <v>56</v>
      </c>
      <c r="D64" s="59" t="s">
        <v>56</v>
      </c>
      <c r="E64" s="59" t="s">
        <v>57</v>
      </c>
      <c r="F64" s="60">
        <v>2</v>
      </c>
      <c r="G64" s="68">
        <v>392.47478709677409</v>
      </c>
      <c r="H64" s="68">
        <v>784.94957419354819</v>
      </c>
      <c r="I64" s="1"/>
    </row>
    <row r="65" spans="3:9" ht="13.9" x14ac:dyDescent="0.4">
      <c r="C65" s="86">
        <v>57</v>
      </c>
      <c r="D65" s="59" t="s">
        <v>38</v>
      </c>
      <c r="E65" s="59" t="s">
        <v>39</v>
      </c>
      <c r="F65" s="60">
        <v>1</v>
      </c>
      <c r="G65" s="68">
        <v>0</v>
      </c>
      <c r="H65" s="68">
        <v>0</v>
      </c>
      <c r="I65" s="1"/>
    </row>
    <row r="66" spans="3:9" ht="13.9" x14ac:dyDescent="0.4">
      <c r="C66" s="86">
        <v>58</v>
      </c>
      <c r="D66" s="59" t="s">
        <v>136</v>
      </c>
      <c r="E66" s="59" t="s">
        <v>58</v>
      </c>
      <c r="F66" s="60">
        <v>1</v>
      </c>
      <c r="G66" s="68">
        <v>7987.5887225806464</v>
      </c>
      <c r="H66" s="68">
        <v>15975.177445161293</v>
      </c>
      <c r="I66" s="1"/>
    </row>
    <row r="67" spans="3:9" ht="13.9" x14ac:dyDescent="0.4">
      <c r="C67" s="190" t="s">
        <v>63</v>
      </c>
      <c r="D67" s="190"/>
      <c r="E67" s="190"/>
      <c r="F67" s="190"/>
      <c r="G67" s="190"/>
      <c r="H67" s="71">
        <f>SUM(H60:H66)</f>
        <v>205734.31432258064</v>
      </c>
      <c r="I67" s="1"/>
    </row>
    <row r="68" spans="3:9" ht="13.9" x14ac:dyDescent="0.4">
      <c r="C68" s="181" t="s">
        <v>234</v>
      </c>
      <c r="D68" s="182"/>
      <c r="E68" s="182"/>
      <c r="F68" s="182"/>
      <c r="G68" s="182"/>
      <c r="H68" s="182"/>
      <c r="I68" s="1"/>
    </row>
    <row r="69" spans="3:9" ht="13.9" x14ac:dyDescent="0.4">
      <c r="C69" s="86">
        <v>59</v>
      </c>
      <c r="D69" s="59" t="s">
        <v>201</v>
      </c>
      <c r="E69" s="59" t="s">
        <v>202</v>
      </c>
      <c r="F69" s="60">
        <v>2</v>
      </c>
      <c r="G69" s="68">
        <v>40198.470967741938</v>
      </c>
      <c r="H69" s="68">
        <v>80396.941935483876</v>
      </c>
      <c r="I69" s="1"/>
    </row>
    <row r="70" spans="3:9" ht="13.9" x14ac:dyDescent="0.4">
      <c r="C70" s="86">
        <v>60</v>
      </c>
      <c r="D70" s="59" t="s">
        <v>204</v>
      </c>
      <c r="E70" s="59" t="s">
        <v>205</v>
      </c>
      <c r="F70" s="60">
        <v>2</v>
      </c>
      <c r="G70" s="68">
        <v>0</v>
      </c>
      <c r="H70" s="68">
        <v>0</v>
      </c>
      <c r="I70" s="1"/>
    </row>
    <row r="71" spans="3:9" ht="13.9" x14ac:dyDescent="0.4">
      <c r="C71" s="86">
        <v>61</v>
      </c>
      <c r="D71" s="59" t="s">
        <v>208</v>
      </c>
      <c r="E71" s="59" t="s">
        <v>209</v>
      </c>
      <c r="F71" s="60">
        <v>2</v>
      </c>
      <c r="G71" s="68">
        <v>3071.3632258064526</v>
      </c>
      <c r="H71" s="68">
        <v>6142.7264516129053</v>
      </c>
      <c r="I71" s="1"/>
    </row>
    <row r="72" spans="3:9" ht="13.9" x14ac:dyDescent="0.4">
      <c r="C72" s="87">
        <v>62</v>
      </c>
      <c r="D72" s="59" t="s">
        <v>211</v>
      </c>
      <c r="E72" s="59" t="s">
        <v>212</v>
      </c>
      <c r="F72" s="60">
        <v>24</v>
      </c>
      <c r="G72" s="68">
        <v>2695.4187096774203</v>
      </c>
      <c r="H72" s="68">
        <v>64690.049032258088</v>
      </c>
      <c r="I72" s="1"/>
    </row>
    <row r="73" spans="3:9" ht="13.9" x14ac:dyDescent="0.4">
      <c r="C73" s="87">
        <v>63</v>
      </c>
      <c r="D73" s="59" t="s">
        <v>214</v>
      </c>
      <c r="E73" s="59" t="s">
        <v>215</v>
      </c>
      <c r="F73" s="60">
        <v>8</v>
      </c>
      <c r="G73" s="68">
        <v>736.36838709677443</v>
      </c>
      <c r="H73" s="68">
        <v>5890.9470967741954</v>
      </c>
      <c r="I73" s="1"/>
    </row>
    <row r="74" spans="3:9" ht="13.9" x14ac:dyDescent="0.4">
      <c r="C74" s="87">
        <v>64</v>
      </c>
      <c r="D74" s="59" t="s">
        <v>217</v>
      </c>
      <c r="E74" s="59" t="s">
        <v>218</v>
      </c>
      <c r="F74" s="60">
        <v>1</v>
      </c>
      <c r="G74" s="68">
        <v>384.56709677419354</v>
      </c>
      <c r="H74" s="68">
        <v>384.56709677419354</v>
      </c>
      <c r="I74" s="1"/>
    </row>
    <row r="75" spans="3:9" ht="13.9" x14ac:dyDescent="0.4">
      <c r="C75" s="86">
        <v>65</v>
      </c>
      <c r="D75" s="59" t="s">
        <v>220</v>
      </c>
      <c r="E75" s="59" t="s">
        <v>221</v>
      </c>
      <c r="F75" s="60">
        <v>2</v>
      </c>
      <c r="G75" s="68">
        <v>912.26903225806473</v>
      </c>
      <c r="H75" s="68">
        <v>1824.5380645161295</v>
      </c>
      <c r="I75" s="1"/>
    </row>
    <row r="76" spans="3:9" ht="13.9" x14ac:dyDescent="0.4">
      <c r="C76" s="188" t="s">
        <v>63</v>
      </c>
      <c r="D76" s="188"/>
      <c r="E76" s="188"/>
      <c r="F76" s="188"/>
      <c r="G76" s="188"/>
      <c r="H76" s="72">
        <f>SUM(H69:H75)</f>
        <v>159329.76967741942</v>
      </c>
      <c r="I76" s="1"/>
    </row>
    <row r="77" spans="3:9" ht="13.9" x14ac:dyDescent="0.4">
      <c r="C77" s="181" t="s">
        <v>235</v>
      </c>
      <c r="D77" s="182"/>
      <c r="E77" s="182"/>
      <c r="F77" s="182"/>
      <c r="G77" s="182"/>
      <c r="H77" s="182"/>
      <c r="I77" s="1"/>
    </row>
    <row r="78" spans="3:9" ht="13.9" x14ac:dyDescent="0.4">
      <c r="C78" s="84">
        <v>66</v>
      </c>
      <c r="D78" s="62" t="s">
        <v>236</v>
      </c>
      <c r="E78" s="62" t="s">
        <v>227</v>
      </c>
      <c r="F78" s="61">
        <v>10</v>
      </c>
      <c r="G78" s="69">
        <v>7446.7741935483846</v>
      </c>
      <c r="H78" s="68">
        <f>F78*G78</f>
        <v>74467.741935483849</v>
      </c>
      <c r="I78" s="1"/>
    </row>
    <row r="79" spans="3:9" ht="13.9" x14ac:dyDescent="0.4">
      <c r="C79" s="188" t="s">
        <v>63</v>
      </c>
      <c r="D79" s="188"/>
      <c r="E79" s="188"/>
      <c r="F79" s="188"/>
      <c r="G79" s="188"/>
      <c r="H79" s="72">
        <f>H78</f>
        <v>74467.741935483849</v>
      </c>
      <c r="I79" s="1"/>
    </row>
    <row r="80" spans="3:9" ht="13.9" x14ac:dyDescent="0.4">
      <c r="C80" s="181" t="s">
        <v>237</v>
      </c>
      <c r="D80" s="182"/>
      <c r="E80" s="182"/>
      <c r="F80" s="182"/>
      <c r="G80" s="182"/>
      <c r="H80" s="182"/>
      <c r="I80" s="1"/>
    </row>
    <row r="81" spans="3:9" ht="13.9" x14ac:dyDescent="0.4">
      <c r="C81" s="86">
        <v>67</v>
      </c>
      <c r="D81" s="59" t="s">
        <v>138</v>
      </c>
      <c r="E81" s="59" t="s">
        <v>139</v>
      </c>
      <c r="F81" s="60">
        <v>1</v>
      </c>
      <c r="G81" s="69">
        <v>11392.065232258063</v>
      </c>
      <c r="H81" s="69">
        <v>11392.065232258063</v>
      </c>
      <c r="I81" s="1"/>
    </row>
    <row r="82" spans="3:9" ht="13.9" x14ac:dyDescent="0.4">
      <c r="C82" s="86">
        <v>68</v>
      </c>
      <c r="D82" s="59" t="s">
        <v>44</v>
      </c>
      <c r="E82" s="59" t="s">
        <v>45</v>
      </c>
      <c r="F82" s="60">
        <v>1</v>
      </c>
      <c r="G82" s="69">
        <v>21096.731148387094</v>
      </c>
      <c r="H82" s="69">
        <v>21096.731148387094</v>
      </c>
      <c r="I82" s="1"/>
    </row>
    <row r="83" spans="3:9" ht="13.9" x14ac:dyDescent="0.4">
      <c r="C83" s="86">
        <v>69</v>
      </c>
      <c r="D83" s="62" t="s">
        <v>46</v>
      </c>
      <c r="E83" s="62" t="s">
        <v>47</v>
      </c>
      <c r="F83" s="63">
        <v>1</v>
      </c>
      <c r="G83" s="69">
        <v>4.2396967741935478</v>
      </c>
      <c r="H83" s="69">
        <v>4.2396967741935478</v>
      </c>
      <c r="I83" s="1"/>
    </row>
    <row r="84" spans="3:9" ht="13.9" x14ac:dyDescent="0.4">
      <c r="C84" s="188" t="s">
        <v>63</v>
      </c>
      <c r="D84" s="188"/>
      <c r="E84" s="188"/>
      <c r="F84" s="188"/>
      <c r="G84" s="188"/>
      <c r="H84" s="73">
        <f>SUM(H81:H83)</f>
        <v>32493.036077419354</v>
      </c>
      <c r="I84" s="1"/>
    </row>
    <row r="85" spans="3:9" ht="13.9" x14ac:dyDescent="0.4">
      <c r="C85" s="181" t="s">
        <v>238</v>
      </c>
      <c r="D85" s="182"/>
      <c r="E85" s="182"/>
      <c r="F85" s="182"/>
      <c r="G85" s="182"/>
      <c r="H85" s="182"/>
      <c r="I85" s="1"/>
    </row>
    <row r="86" spans="3:9" ht="13.9" x14ac:dyDescent="0.4">
      <c r="C86" s="86">
        <v>70</v>
      </c>
      <c r="D86" s="59" t="s">
        <v>141</v>
      </c>
      <c r="E86" s="59" t="s">
        <v>142</v>
      </c>
      <c r="F86" s="60">
        <v>128</v>
      </c>
      <c r="G86" s="69">
        <v>377.33301290322572</v>
      </c>
      <c r="H86" s="69">
        <f>F86*G86</f>
        <v>48298.625651612892</v>
      </c>
      <c r="I86" s="1"/>
    </row>
    <row r="87" spans="3:9" ht="13.9" x14ac:dyDescent="0.4">
      <c r="C87" s="86">
        <v>71</v>
      </c>
      <c r="D87" s="62" t="s">
        <v>42</v>
      </c>
      <c r="E87" s="62" t="s">
        <v>43</v>
      </c>
      <c r="F87" s="63">
        <v>1</v>
      </c>
      <c r="G87" s="69">
        <v>43325.461335483866</v>
      </c>
      <c r="H87" s="69">
        <f>F87*G87</f>
        <v>43325.461335483866</v>
      </c>
      <c r="I87" s="1"/>
    </row>
    <row r="88" spans="3:9" ht="13.9" x14ac:dyDescent="0.4">
      <c r="C88" s="188" t="s">
        <v>63</v>
      </c>
      <c r="D88" s="188"/>
      <c r="E88" s="188"/>
      <c r="F88" s="188"/>
      <c r="G88" s="188"/>
      <c r="H88" s="73">
        <f>SUM(H86:H87)</f>
        <v>91624.086987096758</v>
      </c>
      <c r="I88" s="1"/>
    </row>
    <row r="89" spans="3:9" ht="13.9" x14ac:dyDescent="0.4">
      <c r="C89" s="181" t="s">
        <v>239</v>
      </c>
      <c r="D89" s="182"/>
      <c r="E89" s="182"/>
      <c r="F89" s="182"/>
      <c r="G89" s="182"/>
      <c r="H89" s="182"/>
      <c r="I89" s="1"/>
    </row>
    <row r="90" spans="3:9" ht="13.9" x14ac:dyDescent="0.4">
      <c r="C90" s="86">
        <v>72</v>
      </c>
      <c r="D90" s="62" t="s">
        <v>240</v>
      </c>
      <c r="E90" s="62" t="s">
        <v>226</v>
      </c>
      <c r="F90" s="63">
        <v>2</v>
      </c>
      <c r="G90" s="69">
        <v>4964.5161290322576</v>
      </c>
      <c r="H90" s="69">
        <f>G90*F90</f>
        <v>9929.0322580645152</v>
      </c>
      <c r="I90" s="1"/>
    </row>
    <row r="91" spans="3:9" ht="13.9" x14ac:dyDescent="0.4">
      <c r="C91" s="188" t="s">
        <v>63</v>
      </c>
      <c r="D91" s="188"/>
      <c r="E91" s="188"/>
      <c r="F91" s="188"/>
      <c r="G91" s="188"/>
      <c r="H91" s="73">
        <f>H90</f>
        <v>9929.0322580645152</v>
      </c>
      <c r="I91" s="1"/>
    </row>
    <row r="92" spans="3:9" ht="13.9" x14ac:dyDescent="0.4">
      <c r="C92" s="181" t="s">
        <v>241</v>
      </c>
      <c r="D92" s="182"/>
      <c r="E92" s="182"/>
      <c r="F92" s="182"/>
      <c r="G92" s="182"/>
      <c r="H92" s="182"/>
      <c r="I92" s="1"/>
    </row>
    <row r="93" spans="3:9" ht="13.9" x14ac:dyDescent="0.4">
      <c r="C93" s="86">
        <v>73</v>
      </c>
      <c r="D93" s="64" t="s">
        <v>242</v>
      </c>
      <c r="E93" s="62" t="s">
        <v>228</v>
      </c>
      <c r="F93" s="63">
        <v>2</v>
      </c>
      <c r="G93" s="69">
        <v>8535.4838709677424</v>
      </c>
      <c r="H93" s="74">
        <f>F93*G93</f>
        <v>17070.967741935485</v>
      </c>
      <c r="I93" s="1"/>
    </row>
    <row r="94" spans="3:9" ht="13.9" x14ac:dyDescent="0.4">
      <c r="C94" s="188" t="s">
        <v>63</v>
      </c>
      <c r="D94" s="188"/>
      <c r="E94" s="188"/>
      <c r="F94" s="188"/>
      <c r="G94" s="188"/>
      <c r="H94" s="73">
        <f>H93</f>
        <v>17070.967741935485</v>
      </c>
      <c r="I94" s="1"/>
    </row>
    <row r="95" spans="3:9" ht="13.9" x14ac:dyDescent="0.4">
      <c r="C95" s="181" t="s">
        <v>243</v>
      </c>
      <c r="D95" s="182"/>
      <c r="E95" s="182"/>
      <c r="F95" s="182"/>
      <c r="G95" s="182"/>
      <c r="H95" s="182"/>
      <c r="I95" s="1"/>
    </row>
    <row r="96" spans="3:9" ht="13.9" x14ac:dyDescent="0.4">
      <c r="C96" s="84">
        <v>74</v>
      </c>
      <c r="D96" s="84"/>
      <c r="E96" s="62" t="s">
        <v>244</v>
      </c>
      <c r="F96" s="7">
        <v>1</v>
      </c>
      <c r="G96" s="69">
        <v>76824</v>
      </c>
      <c r="H96" s="74">
        <f>G96</f>
        <v>76824</v>
      </c>
      <c r="I96" s="1"/>
    </row>
    <row r="97" spans="3:9" ht="13.9" x14ac:dyDescent="0.4">
      <c r="C97" s="188" t="s">
        <v>63</v>
      </c>
      <c r="D97" s="188"/>
      <c r="E97" s="188"/>
      <c r="F97" s="188"/>
      <c r="G97" s="188"/>
      <c r="H97" s="73">
        <f>H96</f>
        <v>76824</v>
      </c>
      <c r="I97" s="1"/>
    </row>
    <row r="98" spans="3:9" ht="13.9" x14ac:dyDescent="0.4">
      <c r="C98" s="181" t="s">
        <v>245</v>
      </c>
      <c r="D98" s="182"/>
      <c r="E98" s="182"/>
      <c r="F98" s="182"/>
      <c r="G98" s="182"/>
      <c r="H98" s="182"/>
      <c r="I98" s="1"/>
    </row>
    <row r="99" spans="3:9" ht="13.9" x14ac:dyDescent="0.4">
      <c r="C99" s="181" t="s">
        <v>151</v>
      </c>
      <c r="D99" s="182"/>
      <c r="E99" s="182"/>
      <c r="F99" s="182"/>
      <c r="G99" s="182"/>
      <c r="H99" s="182"/>
      <c r="I99" s="1"/>
    </row>
    <row r="100" spans="3:9" ht="13.9" x14ac:dyDescent="0.4">
      <c r="C100" s="59">
        <v>75</v>
      </c>
      <c r="D100" s="59">
        <v>700216450</v>
      </c>
      <c r="E100" s="59" t="s">
        <v>153</v>
      </c>
      <c r="F100" s="59">
        <v>229</v>
      </c>
      <c r="G100" s="68">
        <v>1464.5322580645159</v>
      </c>
      <c r="H100" s="68">
        <f t="shared" ref="H100:H108" si="0">F100*G100</f>
        <v>335377.88709677412</v>
      </c>
      <c r="I100" s="1"/>
    </row>
    <row r="101" spans="3:9" ht="13.9" x14ac:dyDescent="0.4">
      <c r="C101" s="59">
        <v>76</v>
      </c>
      <c r="D101" s="59">
        <v>760207274</v>
      </c>
      <c r="E101" s="59" t="s">
        <v>154</v>
      </c>
      <c r="F101" s="59">
        <v>50</v>
      </c>
      <c r="G101" s="68">
        <v>233.33225806451611</v>
      </c>
      <c r="H101" s="68">
        <f t="shared" si="0"/>
        <v>11666.612903225805</v>
      </c>
      <c r="I101" s="1"/>
    </row>
    <row r="102" spans="3:9" ht="13.9" x14ac:dyDescent="0.4">
      <c r="C102" s="59">
        <v>77</v>
      </c>
      <c r="D102" s="59">
        <v>760038240</v>
      </c>
      <c r="E102" s="59" t="s">
        <v>155</v>
      </c>
      <c r="F102" s="59">
        <v>50</v>
      </c>
      <c r="G102" s="68">
        <v>139.00645161290322</v>
      </c>
      <c r="H102" s="68">
        <f t="shared" si="0"/>
        <v>6950.322580645161</v>
      </c>
      <c r="I102" s="1"/>
    </row>
    <row r="103" spans="3:9" ht="13.9" x14ac:dyDescent="0.4">
      <c r="C103" s="59">
        <v>78</v>
      </c>
      <c r="D103" s="59">
        <v>700206667</v>
      </c>
      <c r="E103" s="59" t="s">
        <v>156</v>
      </c>
      <c r="F103" s="59">
        <v>1200</v>
      </c>
      <c r="G103" s="68">
        <v>52.127419354838715</v>
      </c>
      <c r="H103" s="68">
        <f t="shared" si="0"/>
        <v>62552.903225806454</v>
      </c>
      <c r="I103" s="1"/>
    </row>
    <row r="104" spans="3:9" ht="13.9" x14ac:dyDescent="0.4">
      <c r="C104" s="59">
        <v>79</v>
      </c>
      <c r="D104" s="59">
        <v>108333014</v>
      </c>
      <c r="E104" s="59" t="s">
        <v>157</v>
      </c>
      <c r="F104" s="59">
        <v>1000</v>
      </c>
      <c r="G104" s="68">
        <v>17.375806451612902</v>
      </c>
      <c r="H104" s="68">
        <f t="shared" si="0"/>
        <v>17375.806451612902</v>
      </c>
      <c r="I104" s="1"/>
    </row>
    <row r="105" spans="3:9" ht="13.9" x14ac:dyDescent="0.4">
      <c r="C105" s="59">
        <v>80</v>
      </c>
      <c r="D105" s="59">
        <v>700206725</v>
      </c>
      <c r="E105" s="59" t="s">
        <v>158</v>
      </c>
      <c r="F105" s="59">
        <v>1000</v>
      </c>
      <c r="G105" s="68">
        <v>52.127419354838707</v>
      </c>
      <c r="H105" s="68">
        <f t="shared" si="0"/>
        <v>52127.419354838705</v>
      </c>
      <c r="I105" s="1"/>
    </row>
    <row r="106" spans="3:9" ht="13.9" x14ac:dyDescent="0.4">
      <c r="C106" s="59">
        <v>81</v>
      </c>
      <c r="D106" s="59" t="s">
        <v>159</v>
      </c>
      <c r="E106" s="59" t="s">
        <v>160</v>
      </c>
      <c r="F106" s="59">
        <v>600</v>
      </c>
      <c r="G106" s="68">
        <v>32.269354838709674</v>
      </c>
      <c r="H106" s="68">
        <f t="shared" si="0"/>
        <v>19361.612903225803</v>
      </c>
      <c r="I106" s="1"/>
    </row>
    <row r="107" spans="3:9" ht="13.9" x14ac:dyDescent="0.4">
      <c r="C107" s="59">
        <v>82</v>
      </c>
      <c r="D107" s="59" t="s">
        <v>161</v>
      </c>
      <c r="E107" s="59" t="s">
        <v>162</v>
      </c>
      <c r="F107" s="59">
        <v>300</v>
      </c>
      <c r="G107" s="68">
        <v>52.127419354838715</v>
      </c>
      <c r="H107" s="68">
        <f t="shared" si="0"/>
        <v>15638.225806451614</v>
      </c>
      <c r="I107" s="1"/>
    </row>
    <row r="108" spans="3:9" ht="13.9" x14ac:dyDescent="0.4">
      <c r="C108" s="59">
        <v>83</v>
      </c>
      <c r="D108" s="59" t="s">
        <v>163</v>
      </c>
      <c r="E108" s="59" t="s">
        <v>164</v>
      </c>
      <c r="F108" s="59">
        <v>300</v>
      </c>
      <c r="G108" s="68">
        <v>81.914516129032251</v>
      </c>
      <c r="H108" s="68">
        <f t="shared" si="0"/>
        <v>24574.354838709674</v>
      </c>
      <c r="I108" s="1"/>
    </row>
    <row r="109" spans="3:9" ht="13.9" x14ac:dyDescent="0.4">
      <c r="C109" s="180" t="s">
        <v>63</v>
      </c>
      <c r="D109" s="180"/>
      <c r="E109" s="180"/>
      <c r="F109" s="180"/>
      <c r="G109" s="180"/>
      <c r="H109" s="73">
        <f>SUM(H100:H108)</f>
        <v>545625.1451612903</v>
      </c>
      <c r="I109" s="1"/>
    </row>
    <row r="110" spans="3:9" ht="13.9" x14ac:dyDescent="0.4">
      <c r="C110" s="181" t="s">
        <v>166</v>
      </c>
      <c r="D110" s="182"/>
      <c r="E110" s="182"/>
      <c r="F110" s="182"/>
      <c r="G110" s="182"/>
      <c r="H110" s="182"/>
    </row>
    <row r="111" spans="3:9" ht="13.9" x14ac:dyDescent="0.35">
      <c r="C111" s="59">
        <v>84</v>
      </c>
      <c r="D111" s="59"/>
      <c r="E111" s="59" t="s">
        <v>167</v>
      </c>
      <c r="F111" s="60">
        <v>5000</v>
      </c>
      <c r="G111" s="69">
        <v>7.1489032258064515</v>
      </c>
      <c r="H111" s="57">
        <f>G111*F111</f>
        <v>35744.516129032258</v>
      </c>
    </row>
    <row r="112" spans="3:9" ht="13.9" x14ac:dyDescent="0.35">
      <c r="C112" s="59">
        <v>85</v>
      </c>
      <c r="D112" s="59"/>
      <c r="E112" s="59" t="s">
        <v>168</v>
      </c>
      <c r="F112" s="60">
        <v>1500</v>
      </c>
      <c r="G112" s="69">
        <v>0.39716129032258063</v>
      </c>
      <c r="H112" s="57">
        <f t="shared" ref="H112:H119" si="1">F112*G112</f>
        <v>595.74193548387098</v>
      </c>
    </row>
    <row r="113" spans="3:9" ht="13.9" x14ac:dyDescent="0.35">
      <c r="C113" s="59">
        <v>86</v>
      </c>
      <c r="D113" s="59"/>
      <c r="E113" s="59" t="s">
        <v>169</v>
      </c>
      <c r="F113" s="60">
        <v>1500</v>
      </c>
      <c r="G113" s="69">
        <v>0.99290322580645152</v>
      </c>
      <c r="H113" s="57">
        <f t="shared" si="1"/>
        <v>1489.3548387096773</v>
      </c>
    </row>
    <row r="114" spans="3:9" ht="13.9" x14ac:dyDescent="0.35">
      <c r="C114" s="59">
        <v>87</v>
      </c>
      <c r="D114" s="59"/>
      <c r="E114" s="59" t="s">
        <v>170</v>
      </c>
      <c r="F114" s="60">
        <v>1000</v>
      </c>
      <c r="G114" s="69">
        <v>2.6808387096774191</v>
      </c>
      <c r="H114" s="57">
        <f t="shared" si="1"/>
        <v>2680.838709677419</v>
      </c>
    </row>
    <row r="115" spans="3:9" ht="13.9" x14ac:dyDescent="0.35">
      <c r="C115" s="59">
        <v>88</v>
      </c>
      <c r="D115" s="59"/>
      <c r="E115" s="59" t="s">
        <v>171</v>
      </c>
      <c r="F115" s="60">
        <v>100</v>
      </c>
      <c r="G115" s="69">
        <v>2.6808387096774191</v>
      </c>
      <c r="H115" s="57">
        <f t="shared" si="1"/>
        <v>268.08387096774192</v>
      </c>
    </row>
    <row r="116" spans="3:9" ht="13.9" x14ac:dyDescent="0.35">
      <c r="C116" s="59">
        <v>89</v>
      </c>
      <c r="D116" s="59"/>
      <c r="E116" s="59" t="s">
        <v>172</v>
      </c>
      <c r="F116" s="60">
        <v>200</v>
      </c>
      <c r="G116" s="69">
        <v>0.6950322580645163</v>
      </c>
      <c r="H116" s="57">
        <f t="shared" si="1"/>
        <v>139.00645161290325</v>
      </c>
    </row>
    <row r="117" spans="3:9" ht="13.9" x14ac:dyDescent="0.35">
      <c r="C117" s="59">
        <v>90</v>
      </c>
      <c r="D117" s="59"/>
      <c r="E117" s="59" t="s">
        <v>173</v>
      </c>
      <c r="F117" s="60">
        <v>1000</v>
      </c>
      <c r="G117" s="69">
        <v>0.69503225806451607</v>
      </c>
      <c r="H117" s="57">
        <f t="shared" si="1"/>
        <v>695.0322580645161</v>
      </c>
    </row>
    <row r="118" spans="3:9" ht="13.9" x14ac:dyDescent="0.35">
      <c r="C118" s="59">
        <v>91</v>
      </c>
      <c r="D118" s="59"/>
      <c r="E118" s="59" t="s">
        <v>174</v>
      </c>
      <c r="F118" s="60">
        <v>1500</v>
      </c>
      <c r="G118" s="69">
        <v>0.39716129032258063</v>
      </c>
      <c r="H118" s="57">
        <f t="shared" si="1"/>
        <v>595.74193548387098</v>
      </c>
    </row>
    <row r="119" spans="3:9" ht="13.9" x14ac:dyDescent="0.35">
      <c r="C119" s="62">
        <v>92</v>
      </c>
      <c r="D119" s="62"/>
      <c r="E119" s="62" t="s">
        <v>175</v>
      </c>
      <c r="F119" s="63">
        <v>3</v>
      </c>
      <c r="G119" s="69">
        <v>2482.2580645161288</v>
      </c>
      <c r="H119" s="57">
        <f t="shared" si="1"/>
        <v>7446.7741935483864</v>
      </c>
    </row>
    <row r="120" spans="3:9" ht="13.9" x14ac:dyDescent="0.4">
      <c r="C120" s="191" t="s">
        <v>63</v>
      </c>
      <c r="D120" s="191"/>
      <c r="E120" s="191"/>
      <c r="F120" s="191"/>
      <c r="G120" s="191"/>
      <c r="H120" s="70">
        <f>SUM(H111:H119)</f>
        <v>49655.09032258064</v>
      </c>
    </row>
    <row r="121" spans="3:9" ht="13.9" x14ac:dyDescent="0.4">
      <c r="C121" s="181" t="s">
        <v>176</v>
      </c>
      <c r="D121" s="182"/>
      <c r="E121" s="182"/>
      <c r="F121" s="182"/>
      <c r="G121" s="182"/>
      <c r="H121" s="182"/>
    </row>
    <row r="122" spans="3:9" ht="13.9" x14ac:dyDescent="0.35">
      <c r="C122" s="59">
        <v>93</v>
      </c>
      <c r="D122" s="29"/>
      <c r="E122" s="59" t="s">
        <v>177</v>
      </c>
      <c r="F122" s="60">
        <v>1500</v>
      </c>
      <c r="G122" s="68">
        <v>111.70161290322579</v>
      </c>
      <c r="H122" s="68">
        <f>F122*G122</f>
        <v>167552.4193548387</v>
      </c>
    </row>
    <row r="123" spans="3:9" ht="13.9" x14ac:dyDescent="0.35">
      <c r="C123" s="85">
        <v>94</v>
      </c>
      <c r="D123" s="85"/>
      <c r="E123" s="59" t="s">
        <v>178</v>
      </c>
      <c r="F123" s="81"/>
      <c r="G123" s="68">
        <v>28049.516129032258</v>
      </c>
      <c r="H123" s="68">
        <v>28049.516129032258</v>
      </c>
    </row>
    <row r="124" spans="3:9" ht="13.9" x14ac:dyDescent="0.35">
      <c r="C124" s="180" t="s">
        <v>63</v>
      </c>
      <c r="D124" s="180"/>
      <c r="E124" s="180"/>
      <c r="F124" s="180"/>
      <c r="G124" s="180"/>
      <c r="H124" s="73">
        <f>SUM(H122:H123)</f>
        <v>195601.93548387097</v>
      </c>
      <c r="I124" s="100"/>
    </row>
    <row r="125" spans="3:9" ht="13.9" x14ac:dyDescent="0.4">
      <c r="C125" s="181" t="s">
        <v>179</v>
      </c>
      <c r="D125" s="182"/>
      <c r="E125" s="182"/>
      <c r="F125" s="182"/>
      <c r="G125" s="182"/>
      <c r="H125" s="182"/>
      <c r="I125" s="101"/>
    </row>
    <row r="126" spans="3:9" ht="13.9" x14ac:dyDescent="0.35">
      <c r="C126" s="85">
        <v>95</v>
      </c>
      <c r="D126" s="85">
        <v>760053280</v>
      </c>
      <c r="E126" s="85" t="s">
        <v>246</v>
      </c>
      <c r="F126" s="81">
        <v>400</v>
      </c>
      <c r="G126" s="68">
        <v>17.872258064516128</v>
      </c>
      <c r="H126" s="68">
        <f t="shared" ref="H126:H131" si="2">F126*G126</f>
        <v>7148.9032258064508</v>
      </c>
      <c r="I126" s="101"/>
    </row>
    <row r="127" spans="3:9" ht="13.9" x14ac:dyDescent="0.35">
      <c r="C127" s="85">
        <v>96</v>
      </c>
      <c r="D127" s="85" t="s">
        <v>180</v>
      </c>
      <c r="E127" s="85" t="s">
        <v>181</v>
      </c>
      <c r="F127" s="81">
        <v>4</v>
      </c>
      <c r="G127" s="68">
        <v>516.30967741935478</v>
      </c>
      <c r="H127" s="68">
        <f t="shared" si="2"/>
        <v>2065.2387096774191</v>
      </c>
      <c r="I127" s="101"/>
    </row>
    <row r="128" spans="3:9" ht="13.9" x14ac:dyDescent="0.35">
      <c r="C128" s="85">
        <v>97</v>
      </c>
      <c r="D128" s="85" t="s">
        <v>182</v>
      </c>
      <c r="E128" s="85" t="s">
        <v>183</v>
      </c>
      <c r="F128" s="81">
        <v>8</v>
      </c>
      <c r="G128" s="68">
        <v>119.14838709677417</v>
      </c>
      <c r="H128" s="68">
        <f t="shared" si="2"/>
        <v>953.18709677419338</v>
      </c>
      <c r="I128" s="101"/>
    </row>
    <row r="129" spans="3:9" ht="13.9" x14ac:dyDescent="0.35">
      <c r="C129" s="85">
        <v>98</v>
      </c>
      <c r="D129" s="85" t="s">
        <v>184</v>
      </c>
      <c r="E129" s="85" t="s">
        <v>185</v>
      </c>
      <c r="F129" s="81">
        <v>96</v>
      </c>
      <c r="G129" s="68">
        <v>34.751612903225805</v>
      </c>
      <c r="H129" s="68">
        <f t="shared" si="2"/>
        <v>3336.1548387096773</v>
      </c>
      <c r="I129" s="9"/>
    </row>
    <row r="130" spans="3:9" ht="13.9" x14ac:dyDescent="0.35">
      <c r="C130" s="85">
        <v>99</v>
      </c>
      <c r="D130" s="85" t="s">
        <v>186</v>
      </c>
      <c r="E130" s="85" t="s">
        <v>187</v>
      </c>
      <c r="F130" s="81">
        <v>192</v>
      </c>
      <c r="G130" s="68">
        <v>34.751612903225805</v>
      </c>
      <c r="H130" s="68">
        <f t="shared" si="2"/>
        <v>6672.3096774193546</v>
      </c>
      <c r="I130" s="9"/>
    </row>
    <row r="131" spans="3:9" ht="13.9" x14ac:dyDescent="0.35">
      <c r="C131" s="85">
        <v>100</v>
      </c>
      <c r="D131" s="85" t="s">
        <v>188</v>
      </c>
      <c r="E131" s="85" t="s">
        <v>189</v>
      </c>
      <c r="F131" s="81">
        <v>96</v>
      </c>
      <c r="G131" s="68">
        <v>238.29677419354837</v>
      </c>
      <c r="H131" s="68">
        <f t="shared" si="2"/>
        <v>22876.490322580645</v>
      </c>
    </row>
    <row r="132" spans="3:9" ht="13.9" x14ac:dyDescent="0.35">
      <c r="C132" s="180" t="s">
        <v>63</v>
      </c>
      <c r="D132" s="180"/>
      <c r="E132" s="180"/>
      <c r="F132" s="180"/>
      <c r="G132" s="180"/>
      <c r="H132" s="73">
        <f>SUM(H126:H131)</f>
        <v>43052.283870967738</v>
      </c>
    </row>
    <row r="133" spans="3:9" ht="13.9" x14ac:dyDescent="0.4">
      <c r="C133" s="181" t="s">
        <v>190</v>
      </c>
      <c r="D133" s="182"/>
      <c r="E133" s="182"/>
      <c r="F133" s="182"/>
      <c r="G133" s="182"/>
      <c r="H133" s="182"/>
    </row>
    <row r="134" spans="3:9" ht="13.9" x14ac:dyDescent="0.35">
      <c r="C134" s="184">
        <v>101</v>
      </c>
      <c r="D134" s="183"/>
      <c r="E134" s="77" t="s">
        <v>247</v>
      </c>
      <c r="F134" s="183">
        <v>1000</v>
      </c>
      <c r="G134" s="185">
        <v>297.87096774193549</v>
      </c>
      <c r="H134" s="186">
        <f>F134*G134</f>
        <v>297870.96774193551</v>
      </c>
    </row>
    <row r="135" spans="3:9" ht="13.9" x14ac:dyDescent="0.35">
      <c r="C135" s="184"/>
      <c r="D135" s="183"/>
      <c r="E135" s="77" t="s">
        <v>248</v>
      </c>
      <c r="F135" s="183"/>
      <c r="G135" s="185"/>
      <c r="H135" s="187"/>
    </row>
    <row r="136" spans="3:9" ht="13.9" x14ac:dyDescent="0.35">
      <c r="C136" s="180" t="s">
        <v>63</v>
      </c>
      <c r="D136" s="180"/>
      <c r="E136" s="180"/>
      <c r="F136" s="180"/>
      <c r="G136" s="180"/>
      <c r="H136" s="73">
        <f>H134</f>
        <v>297870.96774193551</v>
      </c>
    </row>
    <row r="139" spans="3:9" ht="13.9" x14ac:dyDescent="0.35">
      <c r="C139" s="67"/>
      <c r="D139" s="77"/>
      <c r="F139" s="67"/>
      <c r="G139" s="67"/>
      <c r="H139" s="67"/>
    </row>
    <row r="140" spans="3:9" ht="13.9" x14ac:dyDescent="0.35">
      <c r="C140" s="67"/>
      <c r="D140" s="77"/>
      <c r="F140" s="67"/>
      <c r="G140" s="67"/>
      <c r="H140" s="67"/>
    </row>
    <row r="142" spans="3:9" ht="51.5" customHeight="1" x14ac:dyDescent="0.35"/>
  </sheetData>
  <mergeCells count="36">
    <mergeCell ref="C77:H77"/>
    <mergeCell ref="C59:H59"/>
    <mergeCell ref="C30:H30"/>
    <mergeCell ref="C120:G120"/>
    <mergeCell ref="C91:G91"/>
    <mergeCell ref="C92:H92"/>
    <mergeCell ref="C94:G94"/>
    <mergeCell ref="C95:H95"/>
    <mergeCell ref="C97:G97"/>
    <mergeCell ref="C4:H4"/>
    <mergeCell ref="C98:H98"/>
    <mergeCell ref="C99:H99"/>
    <mergeCell ref="C109:G109"/>
    <mergeCell ref="C110:H110"/>
    <mergeCell ref="C79:G79"/>
    <mergeCell ref="C80:H80"/>
    <mergeCell ref="C84:G84"/>
    <mergeCell ref="C85:H85"/>
    <mergeCell ref="C88:G88"/>
    <mergeCell ref="C89:H89"/>
    <mergeCell ref="C29:G29"/>
    <mergeCell ref="C58:G58"/>
    <mergeCell ref="C67:G67"/>
    <mergeCell ref="C68:H68"/>
    <mergeCell ref="C76:G76"/>
    <mergeCell ref="C136:G136"/>
    <mergeCell ref="C121:H121"/>
    <mergeCell ref="C124:G124"/>
    <mergeCell ref="C125:H125"/>
    <mergeCell ref="C132:G132"/>
    <mergeCell ref="C133:H133"/>
    <mergeCell ref="F134:F135"/>
    <mergeCell ref="C134:C135"/>
    <mergeCell ref="D134:D135"/>
    <mergeCell ref="G134:G135"/>
    <mergeCell ref="H134:H13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I13"/>
  <sheetViews>
    <sheetView workbookViewId="0">
      <selection activeCell="E12" sqref="E12"/>
    </sheetView>
  </sheetViews>
  <sheetFormatPr defaultRowHeight="13.5" x14ac:dyDescent="0.35"/>
  <cols>
    <col min="5" max="5" width="61.4375" bestFit="1" customWidth="1"/>
    <col min="6" max="6" width="4.5625" bestFit="1" customWidth="1"/>
    <col min="7" max="7" width="8.8125" customWidth="1"/>
    <col min="8" max="8" width="11" bestFit="1" customWidth="1"/>
    <col min="9" max="9" width="13.4375" bestFit="1" customWidth="1"/>
  </cols>
  <sheetData>
    <row r="1" spans="4:9" ht="13.9" x14ac:dyDescent="0.4">
      <c r="D1" s="192" t="s">
        <v>287</v>
      </c>
      <c r="E1" s="192"/>
      <c r="F1" s="192"/>
      <c r="G1" s="192"/>
      <c r="H1" s="192"/>
      <c r="I1" s="192"/>
    </row>
    <row r="2" spans="4:9" ht="13.9" x14ac:dyDescent="0.4">
      <c r="D2" s="192" t="s">
        <v>151</v>
      </c>
      <c r="E2" s="192"/>
      <c r="F2" s="192"/>
      <c r="G2" s="192"/>
      <c r="H2" s="192"/>
      <c r="I2" s="192"/>
    </row>
    <row r="3" spans="4:9" x14ac:dyDescent="0.35">
      <c r="D3" s="116" t="s">
        <v>147</v>
      </c>
      <c r="E3" s="116" t="s">
        <v>149</v>
      </c>
      <c r="F3" s="117" t="s">
        <v>271</v>
      </c>
      <c r="G3" s="116" t="s">
        <v>0</v>
      </c>
      <c r="H3" s="116" t="s">
        <v>64</v>
      </c>
      <c r="I3" s="116" t="s">
        <v>150</v>
      </c>
    </row>
    <row r="4" spans="4:9" ht="23.25" x14ac:dyDescent="0.4">
      <c r="D4" s="2">
        <v>1</v>
      </c>
      <c r="E4" s="152" t="s">
        <v>272</v>
      </c>
      <c r="F4" s="2" t="s">
        <v>273</v>
      </c>
      <c r="G4" s="2">
        <v>10</v>
      </c>
      <c r="H4" s="54">
        <v>402.1258064516129</v>
      </c>
      <c r="I4" s="54">
        <f t="shared" ref="I4:I12" si="0">G4*H4</f>
        <v>4021.2580645161288</v>
      </c>
    </row>
    <row r="5" spans="4:9" ht="23.25" x14ac:dyDescent="0.4">
      <c r="D5" s="2">
        <v>2</v>
      </c>
      <c r="E5" s="152" t="s">
        <v>274</v>
      </c>
      <c r="F5" s="2" t="s">
        <v>273</v>
      </c>
      <c r="G5" s="2">
        <v>20</v>
      </c>
      <c r="H5" s="54">
        <v>357.44516129032257</v>
      </c>
      <c r="I5" s="54">
        <f t="shared" si="0"/>
        <v>7148.9032258064517</v>
      </c>
    </row>
    <row r="6" spans="4:9" ht="23.25" x14ac:dyDescent="0.4">
      <c r="D6" s="2">
        <v>3</v>
      </c>
      <c r="E6" s="152" t="s">
        <v>275</v>
      </c>
      <c r="F6" s="2" t="s">
        <v>273</v>
      </c>
      <c r="G6" s="2">
        <v>500</v>
      </c>
      <c r="H6" s="54">
        <v>23.829677419354837</v>
      </c>
      <c r="I6" s="54">
        <f t="shared" si="0"/>
        <v>11914.838709677419</v>
      </c>
    </row>
    <row r="7" spans="4:9" ht="46.5" x14ac:dyDescent="0.4">
      <c r="D7" s="2">
        <v>4</v>
      </c>
      <c r="E7" s="152" t="s">
        <v>276</v>
      </c>
      <c r="F7" s="2" t="s">
        <v>273</v>
      </c>
      <c r="G7" s="2">
        <v>500</v>
      </c>
      <c r="H7" s="54">
        <v>16.382903225806448</v>
      </c>
      <c r="I7" s="54">
        <f t="shared" si="0"/>
        <v>8191.4516129032236</v>
      </c>
    </row>
    <row r="8" spans="4:9" ht="23.25" x14ac:dyDescent="0.4">
      <c r="D8" s="2">
        <v>5</v>
      </c>
      <c r="E8" s="152" t="s">
        <v>277</v>
      </c>
      <c r="F8" s="2" t="s">
        <v>273</v>
      </c>
      <c r="G8" s="2">
        <v>1500</v>
      </c>
      <c r="H8" s="54">
        <v>14.893548387096773</v>
      </c>
      <c r="I8" s="54">
        <f t="shared" si="0"/>
        <v>22340.322580645159</v>
      </c>
    </row>
    <row r="9" spans="4:9" ht="23.25" x14ac:dyDescent="0.4">
      <c r="D9" s="2">
        <v>6</v>
      </c>
      <c r="E9" s="152" t="s">
        <v>278</v>
      </c>
      <c r="F9" s="2" t="s">
        <v>273</v>
      </c>
      <c r="G9" s="2">
        <v>2000</v>
      </c>
      <c r="H9" s="54">
        <v>17.872258064516128</v>
      </c>
      <c r="I9" s="54">
        <f t="shared" si="0"/>
        <v>35744.516129032258</v>
      </c>
    </row>
    <row r="10" spans="4:9" ht="23.25" x14ac:dyDescent="0.4">
      <c r="D10" s="2">
        <v>7</v>
      </c>
      <c r="E10" s="152" t="s">
        <v>279</v>
      </c>
      <c r="F10" s="2" t="s">
        <v>273</v>
      </c>
      <c r="G10" s="2">
        <v>1000</v>
      </c>
      <c r="H10" s="54">
        <v>23.829677419354837</v>
      </c>
      <c r="I10" s="54">
        <f t="shared" si="0"/>
        <v>23829.677419354837</v>
      </c>
    </row>
    <row r="11" spans="4:9" ht="34.9" x14ac:dyDescent="0.4">
      <c r="D11" s="2">
        <v>8</v>
      </c>
      <c r="E11" s="152" t="s">
        <v>280</v>
      </c>
      <c r="F11" s="2" t="s">
        <v>273</v>
      </c>
      <c r="G11" s="2">
        <v>50</v>
      </c>
      <c r="H11" s="54">
        <v>59.574193548387093</v>
      </c>
      <c r="I11" s="54">
        <f t="shared" si="0"/>
        <v>2978.7096774193546</v>
      </c>
    </row>
    <row r="12" spans="4:9" ht="46.5" x14ac:dyDescent="0.4">
      <c r="D12" s="2">
        <v>9</v>
      </c>
      <c r="E12" s="152" t="s">
        <v>281</v>
      </c>
      <c r="F12" s="2" t="s">
        <v>273</v>
      </c>
      <c r="G12" s="2">
        <v>150</v>
      </c>
      <c r="H12" s="54">
        <v>40.212580645161289</v>
      </c>
      <c r="I12" s="54">
        <f t="shared" si="0"/>
        <v>6031.8870967741932</v>
      </c>
    </row>
    <row r="13" spans="4:9" ht="13.9" x14ac:dyDescent="0.4">
      <c r="D13" s="193" t="s">
        <v>63</v>
      </c>
      <c r="E13" s="193"/>
      <c r="F13" s="193"/>
      <c r="G13" s="193"/>
      <c r="H13" s="193"/>
      <c r="I13" s="153">
        <f>SUM(I4:I12)</f>
        <v>122201.56451612902</v>
      </c>
    </row>
  </sheetData>
  <mergeCells count="3">
    <mergeCell ref="D2:I2"/>
    <mergeCell ref="D1:I1"/>
    <mergeCell ref="D13:H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HPE Cost and calculation</vt:lpstr>
      <vt:lpstr>Veeam &amp; VMware Cost and calcula</vt:lpstr>
      <vt:lpstr>Cost Passive and calculation</vt:lpstr>
      <vt:lpstr>Cost Civil &amp;calcuation</vt:lpstr>
      <vt:lpstr>Cost sheet &amp;calculation Aruba</vt:lpstr>
      <vt:lpstr>Cost (Rack,win,dell&amp;calculation</vt:lpstr>
      <vt:lpstr>Training HPE</vt:lpstr>
      <vt:lpstr>BOM</vt:lpstr>
      <vt:lpstr>12 CIVIl </vt:lpstr>
      <vt:lpstr>BOM Training</vt:lpstr>
      <vt:lpstr>Total price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Ahmed  Soliman</cp:lastModifiedBy>
  <dcterms:created xsi:type="dcterms:W3CDTF">2023-11-20T11:04:01Z</dcterms:created>
  <dcterms:modified xsi:type="dcterms:W3CDTF">2024-02-08T04:12:08Z</dcterms:modified>
</cp:coreProperties>
</file>