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Tomza_HGF\TI_TecnologiaInformacion\Workbook\PYF18_Finanzas\4.Construccion\CodigoSQL\PYF18_Liberacion_R0.00_Base_V0035\Scripts_R102_PERF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3" i="1"/>
  <c r="AA3" i="1"/>
  <c r="AA7" i="1" s="1"/>
  <c r="AA8" i="1" s="1"/>
  <c r="AA9" i="1" s="1"/>
  <c r="AA4" i="1" s="1"/>
  <c r="AA6" i="1" s="1"/>
  <c r="AA10" i="1" s="1"/>
  <c r="AA5" i="1" s="1"/>
  <c r="AB3" i="1"/>
  <c r="AC3" i="1"/>
  <c r="AC7" i="1" s="1"/>
  <c r="AC8" i="1" s="1"/>
  <c r="AC9" i="1" s="1"/>
  <c r="AC4" i="1" s="1"/>
  <c r="AC6" i="1" s="1"/>
  <c r="AC10" i="1" s="1"/>
  <c r="AC5" i="1" s="1"/>
  <c r="AD3" i="1"/>
  <c r="AD7" i="1" s="1"/>
  <c r="AD8" i="1" s="1"/>
  <c r="AD9" i="1" s="1"/>
  <c r="AD4" i="1" s="1"/>
  <c r="AD6" i="1" s="1"/>
  <c r="AD10" i="1" s="1"/>
  <c r="AD5" i="1" s="1"/>
  <c r="AE3" i="1"/>
  <c r="AE7" i="1" s="1"/>
  <c r="AE8" i="1" s="1"/>
  <c r="AE9" i="1" s="1"/>
  <c r="AE4" i="1" s="1"/>
  <c r="AE6" i="1" s="1"/>
  <c r="AE10" i="1" s="1"/>
  <c r="AE5" i="1" s="1"/>
  <c r="AF3" i="1"/>
  <c r="AG3" i="1"/>
  <c r="AG7" i="1" s="1"/>
  <c r="AG8" i="1" s="1"/>
  <c r="AG9" i="1" s="1"/>
  <c r="AG4" i="1" s="1"/>
  <c r="AG6" i="1" s="1"/>
  <c r="AG10" i="1" s="1"/>
  <c r="AG5" i="1" s="1"/>
  <c r="AB7" i="1"/>
  <c r="AB8" i="1" s="1"/>
  <c r="AB9" i="1" s="1"/>
  <c r="AB4" i="1" s="1"/>
  <c r="AB6" i="1" s="1"/>
  <c r="AB10" i="1" s="1"/>
  <c r="AB5" i="1" s="1"/>
  <c r="AF7" i="1"/>
  <c r="AF8" i="1" s="1"/>
  <c r="AF9" i="1" s="1"/>
  <c r="AF4" i="1" s="1"/>
  <c r="AF6" i="1" s="1"/>
  <c r="AF10" i="1" s="1"/>
  <c r="AF5" i="1" s="1"/>
  <c r="C2" i="1"/>
  <c r="G3" i="1"/>
  <c r="G7" i="1" s="1"/>
  <c r="O27" i="1" l="1"/>
  <c r="O24" i="1"/>
  <c r="O21" i="1"/>
  <c r="N23" i="1" l="1"/>
  <c r="J3" i="1"/>
  <c r="J7" i="1" s="1"/>
  <c r="J8" i="1" s="1"/>
  <c r="J9" i="1" s="1"/>
  <c r="J4" i="1" s="1"/>
  <c r="J6" i="1" s="1"/>
  <c r="J10" i="1" s="1"/>
  <c r="J5" i="1" s="1"/>
  <c r="J11" i="1" s="1"/>
  <c r="J12" i="1" s="1"/>
  <c r="J13" i="1" s="1"/>
  <c r="J14" i="1" s="1"/>
  <c r="J15" i="1" s="1"/>
  <c r="I3" i="1"/>
  <c r="I7" i="1" s="1"/>
  <c r="I8" i="1" s="1"/>
  <c r="I9" i="1" s="1"/>
  <c r="I4" i="1" s="1"/>
  <c r="I6" i="1" s="1"/>
  <c r="I10" i="1" s="1"/>
  <c r="I5" i="1" s="1"/>
  <c r="I11" i="1" s="1"/>
  <c r="I12" i="1" s="1"/>
  <c r="I13" i="1" s="1"/>
  <c r="I14" i="1" s="1"/>
  <c r="I15" i="1" s="1"/>
  <c r="L2" i="1"/>
  <c r="M2" i="1"/>
  <c r="AG11" i="1"/>
  <c r="AG12" i="1" s="1"/>
  <c r="AG13" i="1" s="1"/>
  <c r="AG14" i="1" s="1"/>
  <c r="AG15" i="1" s="1"/>
  <c r="AF11" i="1"/>
  <c r="AF12" i="1" s="1"/>
  <c r="AF13" i="1" s="1"/>
  <c r="AF14" i="1" s="1"/>
  <c r="AF15" i="1" s="1"/>
  <c r="AE11" i="1"/>
  <c r="AE12" i="1" s="1"/>
  <c r="AE13" i="1" s="1"/>
  <c r="AE14" i="1" s="1"/>
  <c r="AE15" i="1" s="1"/>
  <c r="AD11" i="1"/>
  <c r="AD12" i="1" s="1"/>
  <c r="AD13" i="1" s="1"/>
  <c r="AD14" i="1" s="1"/>
  <c r="AD15" i="1" s="1"/>
  <c r="AC11" i="1"/>
  <c r="AC12" i="1" s="1"/>
  <c r="AC13" i="1" s="1"/>
  <c r="AC14" i="1" s="1"/>
  <c r="AC15" i="1" s="1"/>
  <c r="AB11" i="1"/>
  <c r="AB12" i="1" s="1"/>
  <c r="AB13" i="1" s="1"/>
  <c r="AB14" i="1" s="1"/>
  <c r="AB15" i="1" s="1"/>
  <c r="AA11" i="1"/>
  <c r="AA12" i="1" s="1"/>
  <c r="AA13" i="1" s="1"/>
  <c r="AA14" i="1" s="1"/>
  <c r="AA15" i="1" s="1"/>
  <c r="Z14" i="1"/>
  <c r="Y14" i="1"/>
  <c r="X14" i="1"/>
  <c r="W14" i="1"/>
  <c r="U14" i="1"/>
  <c r="T14" i="1"/>
  <c r="S14" i="1"/>
  <c r="R14" i="1"/>
  <c r="Q14" i="1"/>
  <c r="O14" i="1"/>
  <c r="N3" i="1"/>
  <c r="N7" i="1" s="1"/>
  <c r="N8" i="1" s="1"/>
  <c r="N9" i="1" s="1"/>
  <c r="N4" i="1" s="1"/>
  <c r="N6" i="1" s="1"/>
  <c r="N10" i="1" s="1"/>
  <c r="N5" i="1" s="1"/>
  <c r="N11" i="1" s="1"/>
  <c r="N12" i="1" s="1"/>
  <c r="N13" i="1" s="1"/>
  <c r="N14" i="1" s="1"/>
  <c r="N15" i="1" s="1"/>
  <c r="H3" i="1"/>
  <c r="H7" i="1" s="1"/>
  <c r="H8" i="1" s="1"/>
  <c r="H9" i="1" s="1"/>
  <c r="H4" i="1" s="1"/>
  <c r="H6" i="1" s="1"/>
  <c r="H10" i="1" s="1"/>
  <c r="H5" i="1" s="1"/>
  <c r="H11" i="1" s="1"/>
  <c r="H12" i="1" s="1"/>
  <c r="H13" i="1" s="1"/>
  <c r="H14" i="1" s="1"/>
  <c r="H15" i="1" s="1"/>
  <c r="F3" i="1"/>
  <c r="F7" i="1" s="1"/>
  <c r="F8" i="1" s="1"/>
  <c r="F9" i="1" s="1"/>
  <c r="F4" i="1" s="1"/>
  <c r="F6" i="1" s="1"/>
  <c r="F10" i="1" s="1"/>
  <c r="F5" i="1" s="1"/>
  <c r="F11" i="1" s="1"/>
  <c r="F12" i="1" s="1"/>
  <c r="F13" i="1" s="1"/>
  <c r="F14" i="1" s="1"/>
  <c r="F15" i="1" s="1"/>
  <c r="G8" i="1"/>
  <c r="G9" i="1" s="1"/>
  <c r="G4" i="1" s="1"/>
  <c r="G6" i="1" s="1"/>
  <c r="G10" i="1" s="1"/>
  <c r="G5" i="1" s="1"/>
  <c r="G11" i="1" s="1"/>
  <c r="G12" i="1" s="1"/>
  <c r="G13" i="1" s="1"/>
  <c r="G14" i="1" s="1"/>
  <c r="G15" i="1" s="1"/>
  <c r="D3" i="1"/>
  <c r="D7" i="1" s="1"/>
  <c r="D8" i="1" s="1"/>
  <c r="D9" i="1" s="1"/>
  <c r="D4" i="1" s="1"/>
  <c r="D6" i="1" s="1"/>
  <c r="D10" i="1" s="1"/>
  <c r="D5" i="1" s="1"/>
  <c r="D11" i="1" s="1"/>
  <c r="D12" i="1" s="1"/>
  <c r="D13" i="1" s="1"/>
  <c r="D14" i="1" s="1"/>
  <c r="D15" i="1" s="1"/>
  <c r="A3" i="1"/>
  <c r="C3" i="1" s="1"/>
  <c r="L17" i="1" l="1"/>
  <c r="M17" i="1" s="1"/>
  <c r="O17" i="1" s="1"/>
  <c r="A7" i="1"/>
  <c r="N17" i="1"/>
  <c r="M8" i="1"/>
  <c r="M3" i="1"/>
  <c r="M7" i="1"/>
  <c r="L7" i="1"/>
  <c r="L3" i="1"/>
  <c r="A8" i="1" l="1"/>
  <c r="C7" i="1"/>
  <c r="P17" i="1"/>
  <c r="P18" i="1" s="1"/>
  <c r="L18" i="1"/>
  <c r="N18" i="1" s="1"/>
  <c r="M9" i="1"/>
  <c r="L8" i="1"/>
  <c r="A9" i="1" l="1"/>
  <c r="C8" i="1"/>
  <c r="M4" i="1"/>
  <c r="L9" i="1"/>
  <c r="A4" i="1" l="1"/>
  <c r="C9" i="1"/>
  <c r="M6" i="1"/>
  <c r="L4" i="1"/>
  <c r="C4" i="1" l="1"/>
  <c r="A6" i="1"/>
  <c r="M10" i="1"/>
  <c r="L6" i="1"/>
  <c r="C6" i="1" l="1"/>
  <c r="A10" i="1"/>
  <c r="M5" i="1"/>
  <c r="L10" i="1"/>
  <c r="C10" i="1" l="1"/>
  <c r="A5" i="1"/>
  <c r="M11" i="1"/>
  <c r="L5" i="1"/>
  <c r="C5" i="1" l="1"/>
  <c r="A11" i="1"/>
  <c r="M12" i="1"/>
  <c r="L11" i="1"/>
  <c r="A12" i="1" l="1"/>
  <c r="C11" i="1"/>
  <c r="V14" i="1"/>
  <c r="M13" i="1"/>
  <c r="L12" i="1"/>
  <c r="A13" i="1" l="1"/>
  <c r="C12" i="1"/>
  <c r="M15" i="1"/>
  <c r="M14" i="1"/>
  <c r="P14" i="1"/>
  <c r="L13" i="1"/>
  <c r="A14" i="1" l="1"/>
  <c r="C13" i="1"/>
  <c r="L15" i="1"/>
  <c r="L14" i="1"/>
  <c r="A15" i="1" l="1"/>
  <c r="C15" i="1" s="1"/>
  <c r="C14" i="1"/>
</calcChain>
</file>

<file path=xl/sharedStrings.xml><?xml version="1.0" encoding="utf-8"?>
<sst xmlns="http://schemas.openxmlformats.org/spreadsheetml/2006/main" count="71" uniqueCount="53">
  <si>
    <t>K_PARAMETRO_POB</t>
  </si>
  <si>
    <t>D_PARAMETRO_POB</t>
  </si>
  <si>
    <t>O_PARAMETRO_POB</t>
  </si>
  <si>
    <t>K_ESTATUS_CALCULO</t>
  </si>
  <si>
    <t>K_UNIDAD_OPERATIVA</t>
  </si>
  <si>
    <t>K_YYYY</t>
  </si>
  <si>
    <t>K_TEMPORADA</t>
  </si>
  <si>
    <t>N_HISTORICOS</t>
  </si>
  <si>
    <t>CRECIMIENTO_MERCADO</t>
  </si>
  <si>
    <t>INCREMENTO_PARTICIPACION</t>
  </si>
  <si>
    <t>VENTAS_KG_H0</t>
  </si>
  <si>
    <t>VENTAS_KG_H1</t>
  </si>
  <si>
    <t>VENTAS_KG_PR</t>
  </si>
  <si>
    <t>VENTAS_KG_H0_01</t>
  </si>
  <si>
    <t>VENTAS_KG_H0_02</t>
  </si>
  <si>
    <t>VENTAS_KG_H0_03</t>
  </si>
  <si>
    <t>VENTAS_KG_H0_04</t>
  </si>
  <si>
    <t>VENTAS_KG_H0_05</t>
  </si>
  <si>
    <t>VENTAS_KG_H0_06</t>
  </si>
  <si>
    <t>VENTAS_KG_H1_01</t>
  </si>
  <si>
    <t>VENTAS_KG_H1_02</t>
  </si>
  <si>
    <t>VENTAS_KG_H1_03</t>
  </si>
  <si>
    <t>VENTAS_KG_H1_04</t>
  </si>
  <si>
    <t>VENTAS_KG_H1_05</t>
  </si>
  <si>
    <t>VENTAS_KG_H1_06</t>
  </si>
  <si>
    <t>VENTAS_KG_PR_01</t>
  </si>
  <si>
    <t>VENTAS_KG_PR_02</t>
  </si>
  <si>
    <t>VENTAS_KG_PR_03</t>
  </si>
  <si>
    <t>VENTAS_KG_PR_04</t>
  </si>
  <si>
    <t>VENTAS_KG_PR_05</t>
  </si>
  <si>
    <t>VENTAS_KG_PR_06</t>
  </si>
  <si>
    <t>K_USUARIO_ALTA</t>
  </si>
  <si>
    <t>F_ALTA</t>
  </si>
  <si>
    <t>K_USUARIO_CAMBIO</t>
  </si>
  <si>
    <t>F_CAMBIO</t>
  </si>
  <si>
    <t>L_BORRADO</t>
  </si>
  <si>
    <t>K_USUARIO_BAJA</t>
  </si>
  <si>
    <t>F_BAJA</t>
  </si>
  <si>
    <t>HIDRO I</t>
  </si>
  <si>
    <t>HIDRO II</t>
  </si>
  <si>
    <t>PARRAL</t>
  </si>
  <si>
    <t>BIOGAS</t>
  </si>
  <si>
    <t>GUADALUPE</t>
  </si>
  <si>
    <t>BUENAVENTURA</t>
  </si>
  <si>
    <t>CAMARGO</t>
  </si>
  <si>
    <t>CUAUHTEMOC</t>
  </si>
  <si>
    <t>DELICIAS</t>
  </si>
  <si>
    <t>LA LAJA</t>
  </si>
  <si>
    <t>OCOTLAN</t>
  </si>
  <si>
    <t>TEPATITLAN</t>
  </si>
  <si>
    <t>TLAJOMULCO</t>
  </si>
  <si>
    <t>YAHUALICA</t>
  </si>
  <si>
    <t>COMPROMISO_KG_X_MES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</si>
</sst>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yyyy\-mm\-dd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 textRotation="90"/>
    </xf>
    <xf numFmtId="0" fontId="5" fillId="0" borderId="0" xfId="0" applyFont="1"/>
    <xf numFmtId="165" fontId="0" fillId="2" borderId="0" xfId="0" applyNumberFormat="1" applyFill="1" applyAlignment="1">
      <alignment horizontal="center"/>
    </xf>
    <xf numFmtId="165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3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"/>
  <sheetViews>
    <sheetView tabSelected="1" workbookViewId="0">
      <pane xSplit="11" ySplit="1" topLeftCell="N2" activePane="bottomRight" state="frozen"/>
      <selection pane="topRight" activeCell="L1" sqref="L1"/>
      <selection pane="bottomLeft" activeCell="A2" sqref="A2"/>
      <selection pane="bottomRight" activeCell="G1" sqref="G1"/>
    </sheetView>
  </sheetViews>
  <sheetFormatPr baseColWidth="10" defaultRowHeight="14.4" x14ac:dyDescent="0.3"/>
  <cols>
    <col min="1" max="1" width="11.5546875" style="2"/>
    <col min="3" max="11" width="7.109375" customWidth="1"/>
  </cols>
  <sheetData>
    <row r="1" spans="1:39" s="1" customFormat="1" ht="145.8000000000000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52</v>
      </c>
      <c r="L1" s="6" t="s">
        <v>10</v>
      </c>
      <c r="M1" s="6" t="s">
        <v>11</v>
      </c>
      <c r="N1" s="6" t="s">
        <v>12</v>
      </c>
      <c r="O1" s="7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6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2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</row>
    <row r="2" spans="1:39" x14ac:dyDescent="0.3">
      <c r="A2" s="2">
        <v>1001</v>
      </c>
      <c r="B2" s="4" t="s">
        <v>38</v>
      </c>
      <c r="C2" s="5">
        <f>A2+10</f>
        <v>1011</v>
      </c>
      <c r="D2" s="2">
        <v>1</v>
      </c>
      <c r="E2" s="3">
        <v>7</v>
      </c>
      <c r="F2">
        <v>2017</v>
      </c>
      <c r="G2" s="16">
        <v>2</v>
      </c>
      <c r="H2" s="2">
        <v>0</v>
      </c>
      <c r="I2" s="2">
        <v>2.1000000000000001E-2</v>
      </c>
      <c r="J2" s="2">
        <v>2.5000000000000001E-2</v>
      </c>
      <c r="K2" s="16">
        <v>10000</v>
      </c>
      <c r="L2" s="11">
        <f>SUM(O2:T2)</f>
        <v>4905373.1572000002</v>
      </c>
      <c r="M2" s="11">
        <f>SUM(U2:Z2)</f>
        <v>3184784.9606999997</v>
      </c>
      <c r="N2">
        <v>0</v>
      </c>
      <c r="O2" s="17">
        <v>628181.77989999996</v>
      </c>
      <c r="P2" s="17">
        <v>782156.27060000005</v>
      </c>
      <c r="Q2" s="17">
        <v>1032348.0328</v>
      </c>
      <c r="R2" s="17">
        <v>1069394.8226999999</v>
      </c>
      <c r="S2" s="17">
        <v>762359.91830000002</v>
      </c>
      <c r="T2" s="17">
        <v>630932.33290000004</v>
      </c>
      <c r="U2" s="17">
        <v>576457.06550000003</v>
      </c>
      <c r="V2" s="17">
        <v>538475.00069999998</v>
      </c>
      <c r="W2" s="17">
        <v>472691.04259999999</v>
      </c>
      <c r="X2" s="17">
        <v>470705.94990000001</v>
      </c>
      <c r="Y2" s="17">
        <v>567883.09920000006</v>
      </c>
      <c r="Z2" s="17">
        <v>558572.80279999995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s="10">
        <v>43414</v>
      </c>
      <c r="AI2" s="9">
        <v>0</v>
      </c>
      <c r="AJ2" s="10">
        <v>43414</v>
      </c>
      <c r="AK2" s="9">
        <v>0</v>
      </c>
      <c r="AL2" s="9">
        <v>0</v>
      </c>
      <c r="AM2" s="10">
        <v>43414</v>
      </c>
    </row>
    <row r="3" spans="1:39" x14ac:dyDescent="0.3">
      <c r="A3" s="2">
        <f>A2+1</f>
        <v>1002</v>
      </c>
      <c r="B3" s="4" t="s">
        <v>39</v>
      </c>
      <c r="C3" s="5">
        <f t="shared" ref="C3:C15" si="0">A3+10</f>
        <v>1012</v>
      </c>
      <c r="D3" s="5">
        <f>D2</f>
        <v>1</v>
      </c>
      <c r="E3" s="3">
        <v>17</v>
      </c>
      <c r="F3" s="5">
        <f>F2</f>
        <v>2017</v>
      </c>
      <c r="G3" s="5">
        <f>G2</f>
        <v>2</v>
      </c>
      <c r="H3" s="5">
        <f>H2</f>
        <v>0</v>
      </c>
      <c r="I3" s="5">
        <f>I2+0.003</f>
        <v>2.4E-2</v>
      </c>
      <c r="J3" s="5">
        <f>J2+0.007</f>
        <v>3.2000000000000001E-2</v>
      </c>
      <c r="K3" s="5">
        <f>K2+1000</f>
        <v>11000</v>
      </c>
      <c r="L3" s="11">
        <f t="shared" ref="L3:L15" si="1">SUM(O3:T3)</f>
        <v>6874208.0909000002</v>
      </c>
      <c r="M3" s="11">
        <f t="shared" ref="M3:M15" si="2">SUM(U3:Z3)</f>
        <v>4044382.1499000005</v>
      </c>
      <c r="N3" s="5">
        <f t="shared" ref="N3:N15" si="3">N2</f>
        <v>0</v>
      </c>
      <c r="O3" s="17">
        <v>731273.21869999997</v>
      </c>
      <c r="P3" s="17">
        <v>1101967.2949999999</v>
      </c>
      <c r="Q3" s="17">
        <v>1360606.1772</v>
      </c>
      <c r="R3" s="17">
        <v>1670180.28</v>
      </c>
      <c r="S3" s="17">
        <v>1168143.94</v>
      </c>
      <c r="T3" s="17">
        <v>842037.18</v>
      </c>
      <c r="U3" s="17">
        <v>748059.57200000004</v>
      </c>
      <c r="V3" s="17">
        <v>691567.56</v>
      </c>
      <c r="W3" s="17">
        <v>633267.35179999995</v>
      </c>
      <c r="X3" s="17">
        <v>602057.21790000005</v>
      </c>
      <c r="Y3" s="17">
        <v>686137.68189999997</v>
      </c>
      <c r="Z3" s="17">
        <v>683292.76630000002</v>
      </c>
      <c r="AA3" s="5">
        <f t="shared" ref="AA3:AA15" si="4">AA2</f>
        <v>0</v>
      </c>
      <c r="AB3" s="5">
        <f t="shared" ref="AB3:AB15" si="5">AB2</f>
        <v>0</v>
      </c>
      <c r="AC3" s="5">
        <f t="shared" ref="AC3:AC15" si="6">AC2</f>
        <v>0</v>
      </c>
      <c r="AD3" s="5">
        <f t="shared" ref="AD3:AD15" si="7">AD2</f>
        <v>0</v>
      </c>
      <c r="AE3" s="5">
        <f t="shared" ref="AE3:AE15" si="8">AE2</f>
        <v>0</v>
      </c>
      <c r="AF3" s="5">
        <f t="shared" ref="AF3:AF15" si="9">AF2</f>
        <v>0</v>
      </c>
      <c r="AG3" s="5">
        <f t="shared" ref="AG3:AG15" si="10">AG2</f>
        <v>0</v>
      </c>
      <c r="AH3" s="10">
        <v>43414</v>
      </c>
      <c r="AI3" s="9">
        <v>0</v>
      </c>
      <c r="AJ3" s="10">
        <v>43414</v>
      </c>
      <c r="AK3" s="9">
        <v>0</v>
      </c>
      <c r="AL3" s="9">
        <v>0</v>
      </c>
      <c r="AM3" s="10">
        <v>43414</v>
      </c>
    </row>
    <row r="4" spans="1:39" x14ac:dyDescent="0.3">
      <c r="A4" s="2">
        <f>A9+1</f>
        <v>1006</v>
      </c>
      <c r="B4" s="4" t="s">
        <v>43</v>
      </c>
      <c r="C4" s="5">
        <f>A4+10</f>
        <v>1016</v>
      </c>
      <c r="D4" s="5">
        <f>D9</f>
        <v>1</v>
      </c>
      <c r="E4" s="3">
        <v>14</v>
      </c>
      <c r="F4" s="5">
        <f>F9</f>
        <v>2017</v>
      </c>
      <c r="G4" s="5">
        <f>G9</f>
        <v>2</v>
      </c>
      <c r="H4" s="5">
        <f>H9</f>
        <v>0</v>
      </c>
      <c r="I4" s="5">
        <f>I9+0.003</f>
        <v>3.6000000000000004E-2</v>
      </c>
      <c r="J4" s="5">
        <f>J9+0.007</f>
        <v>0.06</v>
      </c>
      <c r="K4" s="5">
        <f t="shared" ref="K4:K15" si="11">K3+1000</f>
        <v>12000</v>
      </c>
      <c r="L4" s="11">
        <f>SUM(O4:T4)</f>
        <v>981977</v>
      </c>
      <c r="M4" s="11">
        <f>SUM(U4:Z4)</f>
        <v>626879</v>
      </c>
      <c r="N4" s="5">
        <f>N9</f>
        <v>0</v>
      </c>
      <c r="O4" s="17">
        <v>125804</v>
      </c>
      <c r="P4" s="17">
        <v>160165</v>
      </c>
      <c r="Q4" s="17">
        <v>220607</v>
      </c>
      <c r="R4" s="17">
        <v>199278</v>
      </c>
      <c r="S4" s="17">
        <v>153036</v>
      </c>
      <c r="T4" s="17">
        <v>123087</v>
      </c>
      <c r="U4" s="17">
        <v>106285</v>
      </c>
      <c r="V4" s="17">
        <v>100796</v>
      </c>
      <c r="W4" s="17">
        <v>99208</v>
      </c>
      <c r="X4" s="17">
        <v>100975</v>
      </c>
      <c r="Y4" s="17">
        <v>113637</v>
      </c>
      <c r="Z4" s="17">
        <v>105978</v>
      </c>
      <c r="AA4" s="5">
        <f>AA9</f>
        <v>0</v>
      </c>
      <c r="AB4" s="5">
        <f>AB9</f>
        <v>0</v>
      </c>
      <c r="AC4" s="5">
        <f>AC9</f>
        <v>0</v>
      </c>
      <c r="AD4" s="5">
        <f>AD9</f>
        <v>0</v>
      </c>
      <c r="AE4" s="5">
        <f>AE9</f>
        <v>0</v>
      </c>
      <c r="AF4" s="5">
        <f>AF9</f>
        <v>0</v>
      </c>
      <c r="AG4" s="5">
        <f>AG9</f>
        <v>0</v>
      </c>
      <c r="AH4" s="10">
        <v>43414</v>
      </c>
      <c r="AI4" s="9">
        <v>0</v>
      </c>
      <c r="AJ4" s="10">
        <v>43414</v>
      </c>
      <c r="AK4" s="9">
        <v>0</v>
      </c>
      <c r="AL4" s="9">
        <v>0</v>
      </c>
      <c r="AM4" s="10">
        <v>43414</v>
      </c>
    </row>
    <row r="5" spans="1:39" x14ac:dyDescent="0.3">
      <c r="A5" s="2">
        <f>A10+1</f>
        <v>1009</v>
      </c>
      <c r="B5" s="4" t="s">
        <v>46</v>
      </c>
      <c r="C5" s="5">
        <f>A5+10</f>
        <v>1019</v>
      </c>
      <c r="D5" s="5">
        <f>D10</f>
        <v>1</v>
      </c>
      <c r="E5" s="3">
        <v>9</v>
      </c>
      <c r="F5" s="5">
        <f>F10</f>
        <v>2017</v>
      </c>
      <c r="G5" s="5">
        <f>G10</f>
        <v>2</v>
      </c>
      <c r="H5" s="5">
        <f>H10</f>
        <v>0</v>
      </c>
      <c r="I5" s="5">
        <f>I10+0.003</f>
        <v>4.5000000000000012E-2</v>
      </c>
      <c r="J5" s="5">
        <f>J10+0.007</f>
        <v>8.1000000000000016E-2</v>
      </c>
      <c r="K5" s="5">
        <f t="shared" si="11"/>
        <v>13000</v>
      </c>
      <c r="L5" s="11">
        <f>SUM(O5:T5)</f>
        <v>841016.42</v>
      </c>
      <c r="M5" s="11">
        <f>SUM(U5:Z5)</f>
        <v>680512.84</v>
      </c>
      <c r="N5" s="5">
        <f>N10</f>
        <v>0</v>
      </c>
      <c r="O5" s="17">
        <v>127344.6</v>
      </c>
      <c r="P5" s="17">
        <v>137953.70000000001</v>
      </c>
      <c r="Q5" s="17">
        <v>182223.5</v>
      </c>
      <c r="R5" s="17">
        <v>157105.5</v>
      </c>
      <c r="S5" s="17">
        <v>128623.12</v>
      </c>
      <c r="T5" s="17">
        <v>107766</v>
      </c>
      <c r="U5" s="17">
        <v>98418.6</v>
      </c>
      <c r="V5" s="17">
        <v>111397.4</v>
      </c>
      <c r="W5" s="17">
        <v>106655.67999999999</v>
      </c>
      <c r="X5" s="17">
        <v>125193.9</v>
      </c>
      <c r="Y5" s="17">
        <v>123820.96</v>
      </c>
      <c r="Z5" s="17">
        <v>115026.3</v>
      </c>
      <c r="AA5" s="5">
        <f>AA10</f>
        <v>0</v>
      </c>
      <c r="AB5" s="5">
        <f>AB10</f>
        <v>0</v>
      </c>
      <c r="AC5" s="5">
        <f>AC10</f>
        <v>0</v>
      </c>
      <c r="AD5" s="5">
        <f>AD10</f>
        <v>0</v>
      </c>
      <c r="AE5" s="5">
        <f>AE10</f>
        <v>0</v>
      </c>
      <c r="AF5" s="5">
        <f>AF10</f>
        <v>0</v>
      </c>
      <c r="AG5" s="5">
        <f>AG10</f>
        <v>0</v>
      </c>
      <c r="AH5" s="10">
        <v>43414</v>
      </c>
      <c r="AI5" s="9">
        <v>0</v>
      </c>
      <c r="AJ5" s="10">
        <v>43414</v>
      </c>
      <c r="AK5" s="9">
        <v>0</v>
      </c>
      <c r="AL5" s="9">
        <v>0</v>
      </c>
      <c r="AM5" s="10">
        <v>43414</v>
      </c>
    </row>
    <row r="6" spans="1:39" x14ac:dyDescent="0.3">
      <c r="A6" s="2">
        <f>A4+1</f>
        <v>1007</v>
      </c>
      <c r="B6" s="4" t="s">
        <v>44</v>
      </c>
      <c r="C6" s="5">
        <f>A6+10</f>
        <v>1017</v>
      </c>
      <c r="D6" s="5">
        <f>D4</f>
        <v>1</v>
      </c>
      <c r="E6" s="3">
        <v>15</v>
      </c>
      <c r="F6" s="5">
        <f>F4</f>
        <v>2017</v>
      </c>
      <c r="G6" s="5">
        <f>G4</f>
        <v>2</v>
      </c>
      <c r="H6" s="5">
        <f>H4</f>
        <v>0</v>
      </c>
      <c r="I6" s="5">
        <f>I4+0.003</f>
        <v>3.9000000000000007E-2</v>
      </c>
      <c r="J6" s="5">
        <f>J4+0.007</f>
        <v>6.7000000000000004E-2</v>
      </c>
      <c r="K6" s="5">
        <f t="shared" si="11"/>
        <v>14000</v>
      </c>
      <c r="L6" s="11">
        <f>SUM(O6:T6)</f>
        <v>1127004.57</v>
      </c>
      <c r="M6" s="11">
        <f>SUM(U6:Z6)</f>
        <v>804535.85999999987</v>
      </c>
      <c r="N6" s="5">
        <f>N4</f>
        <v>0</v>
      </c>
      <c r="O6" s="17">
        <v>156805.74</v>
      </c>
      <c r="P6" s="17">
        <v>163072.62</v>
      </c>
      <c r="Q6" s="17">
        <v>215915.51999999999</v>
      </c>
      <c r="R6" s="17">
        <v>244611.12</v>
      </c>
      <c r="S6" s="17">
        <v>192649.64</v>
      </c>
      <c r="T6" s="17">
        <v>153949.93</v>
      </c>
      <c r="U6" s="17">
        <v>129872.89</v>
      </c>
      <c r="V6" s="17">
        <v>127294.72</v>
      </c>
      <c r="W6" s="17">
        <v>124543.62</v>
      </c>
      <c r="X6" s="17">
        <v>122792.42</v>
      </c>
      <c r="Y6" s="17">
        <v>149419.51999999999</v>
      </c>
      <c r="Z6" s="17">
        <v>150612.69</v>
      </c>
      <c r="AA6" s="5">
        <f>AA4</f>
        <v>0</v>
      </c>
      <c r="AB6" s="5">
        <f>AB4</f>
        <v>0</v>
      </c>
      <c r="AC6" s="5">
        <f>AC4</f>
        <v>0</v>
      </c>
      <c r="AD6" s="5">
        <f>AD4</f>
        <v>0</v>
      </c>
      <c r="AE6" s="5">
        <f>AE4</f>
        <v>0</v>
      </c>
      <c r="AF6" s="5">
        <f>AF4</f>
        <v>0</v>
      </c>
      <c r="AG6" s="5">
        <f>AG4</f>
        <v>0</v>
      </c>
      <c r="AH6" s="10">
        <v>43414</v>
      </c>
      <c r="AI6" s="9">
        <v>0</v>
      </c>
      <c r="AJ6" s="10">
        <v>43414</v>
      </c>
      <c r="AK6" s="9">
        <v>0</v>
      </c>
      <c r="AL6" s="9">
        <v>0</v>
      </c>
      <c r="AM6" s="10">
        <v>43414</v>
      </c>
    </row>
    <row r="7" spans="1:39" x14ac:dyDescent="0.3">
      <c r="A7" s="2">
        <f>A3+1</f>
        <v>1003</v>
      </c>
      <c r="B7" s="4" t="s">
        <v>40</v>
      </c>
      <c r="C7" s="5">
        <f t="shared" si="0"/>
        <v>1013</v>
      </c>
      <c r="D7" s="5">
        <f>D3</f>
        <v>1</v>
      </c>
      <c r="E7" s="3">
        <v>2</v>
      </c>
      <c r="F7" s="5">
        <f>F3</f>
        <v>2017</v>
      </c>
      <c r="G7" s="5">
        <f>G3</f>
        <v>2</v>
      </c>
      <c r="H7" s="5">
        <f>H3</f>
        <v>0</v>
      </c>
      <c r="I7" s="5">
        <f>I3+0.003</f>
        <v>2.7E-2</v>
      </c>
      <c r="J7" s="5">
        <f>J3+0.007</f>
        <v>3.9E-2</v>
      </c>
      <c r="K7" s="5">
        <f t="shared" si="11"/>
        <v>15000</v>
      </c>
      <c r="L7" s="11">
        <f t="shared" si="1"/>
        <v>1348505.696</v>
      </c>
      <c r="M7" s="11">
        <f t="shared" si="2"/>
        <v>1074601.5301000001</v>
      </c>
      <c r="N7" s="5">
        <f>N3</f>
        <v>0</v>
      </c>
      <c r="O7" s="17">
        <v>176609.5</v>
      </c>
      <c r="P7" s="17">
        <v>212029.2</v>
      </c>
      <c r="Q7" s="17">
        <v>259904.9</v>
      </c>
      <c r="R7" s="17">
        <v>282379.78999999998</v>
      </c>
      <c r="S7" s="17">
        <v>214923</v>
      </c>
      <c r="T7" s="17">
        <v>202659.30600000001</v>
      </c>
      <c r="U7" s="17">
        <v>192705.56159999999</v>
      </c>
      <c r="V7" s="17">
        <v>191615.98680000001</v>
      </c>
      <c r="W7" s="17">
        <v>166946.54560000001</v>
      </c>
      <c r="X7" s="17">
        <v>171425.5361</v>
      </c>
      <c r="Y7" s="17">
        <v>180991.7</v>
      </c>
      <c r="Z7" s="17">
        <v>170916.2</v>
      </c>
      <c r="AA7" s="5">
        <f>AA3</f>
        <v>0</v>
      </c>
      <c r="AB7" s="5">
        <f>AB3</f>
        <v>0</v>
      </c>
      <c r="AC7" s="5">
        <f>AC3</f>
        <v>0</v>
      </c>
      <c r="AD7" s="5">
        <f>AD3</f>
        <v>0</v>
      </c>
      <c r="AE7" s="5">
        <f>AE3</f>
        <v>0</v>
      </c>
      <c r="AF7" s="5">
        <f>AF3</f>
        <v>0</v>
      </c>
      <c r="AG7" s="5">
        <f>AG3</f>
        <v>0</v>
      </c>
      <c r="AH7" s="10">
        <v>43414</v>
      </c>
      <c r="AI7" s="9">
        <v>0</v>
      </c>
      <c r="AJ7" s="10">
        <v>43414</v>
      </c>
      <c r="AK7" s="9">
        <v>0</v>
      </c>
      <c r="AL7" s="9">
        <v>0</v>
      </c>
      <c r="AM7" s="10">
        <v>43414</v>
      </c>
    </row>
    <row r="8" spans="1:39" x14ac:dyDescent="0.3">
      <c r="A8" s="2">
        <f t="shared" ref="A8:A15" si="12">A7+1</f>
        <v>1004</v>
      </c>
      <c r="B8" s="4" t="s">
        <v>41</v>
      </c>
      <c r="C8" s="5">
        <f t="shared" si="0"/>
        <v>1014</v>
      </c>
      <c r="D8" s="5">
        <f t="shared" ref="D8:H15" si="13">D7</f>
        <v>1</v>
      </c>
      <c r="E8" s="3">
        <v>3</v>
      </c>
      <c r="F8" s="5">
        <f t="shared" si="13"/>
        <v>2017</v>
      </c>
      <c r="G8" s="5">
        <f t="shared" ref="G8:G15" si="14">G7</f>
        <v>2</v>
      </c>
      <c r="H8" s="5">
        <f t="shared" si="13"/>
        <v>0</v>
      </c>
      <c r="I8" s="5">
        <f t="shared" ref="I8:I15" si="15">I7+0.003</f>
        <v>0.03</v>
      </c>
      <c r="J8" s="5">
        <f t="shared" ref="J8:J15" si="16">J7+0.007</f>
        <v>4.5999999999999999E-2</v>
      </c>
      <c r="K8" s="5">
        <f t="shared" si="11"/>
        <v>16000</v>
      </c>
      <c r="L8" s="11">
        <f t="shared" si="1"/>
        <v>9846629.3399999999</v>
      </c>
      <c r="M8" s="11">
        <f t="shared" si="2"/>
        <v>6326400.46</v>
      </c>
      <c r="N8" s="5">
        <f t="shared" si="3"/>
        <v>0</v>
      </c>
      <c r="O8" s="17">
        <v>1097845.47</v>
      </c>
      <c r="P8" s="17">
        <v>1533249.58</v>
      </c>
      <c r="Q8" s="17">
        <v>2053241.95</v>
      </c>
      <c r="R8" s="17">
        <v>2273012.08</v>
      </c>
      <c r="S8" s="17">
        <v>1596783.65</v>
      </c>
      <c r="T8" s="17">
        <v>1292496.6100000001</v>
      </c>
      <c r="U8" s="17">
        <v>1213266.5</v>
      </c>
      <c r="V8" s="17">
        <v>1150114.8</v>
      </c>
      <c r="W8" s="17">
        <v>968162.13</v>
      </c>
      <c r="X8" s="17">
        <v>950212.31</v>
      </c>
      <c r="Y8" s="17">
        <v>1000569.04</v>
      </c>
      <c r="Z8" s="17">
        <v>1044075.68</v>
      </c>
      <c r="AA8" s="5">
        <f t="shared" si="4"/>
        <v>0</v>
      </c>
      <c r="AB8" s="5">
        <f t="shared" si="5"/>
        <v>0</v>
      </c>
      <c r="AC8" s="5">
        <f t="shared" si="6"/>
        <v>0</v>
      </c>
      <c r="AD8" s="5">
        <f t="shared" si="7"/>
        <v>0</v>
      </c>
      <c r="AE8" s="5">
        <f t="shared" si="8"/>
        <v>0</v>
      </c>
      <c r="AF8" s="5">
        <f t="shared" si="9"/>
        <v>0</v>
      </c>
      <c r="AG8" s="5">
        <f t="shared" si="10"/>
        <v>0</v>
      </c>
      <c r="AH8" s="10">
        <v>43414</v>
      </c>
      <c r="AI8" s="9">
        <v>0</v>
      </c>
      <c r="AJ8" s="10">
        <v>43414</v>
      </c>
      <c r="AK8" s="9">
        <v>0</v>
      </c>
      <c r="AL8" s="9">
        <v>0</v>
      </c>
      <c r="AM8" s="10">
        <v>43414</v>
      </c>
    </row>
    <row r="9" spans="1:39" x14ac:dyDescent="0.3">
      <c r="A9" s="2">
        <f t="shared" si="12"/>
        <v>1005</v>
      </c>
      <c r="B9" s="4" t="s">
        <v>42</v>
      </c>
      <c r="C9" s="5">
        <f t="shared" si="0"/>
        <v>1015</v>
      </c>
      <c r="D9" s="5">
        <f t="shared" si="13"/>
        <v>1</v>
      </c>
      <c r="E9" s="3">
        <v>1</v>
      </c>
      <c r="F9" s="5">
        <f t="shared" si="13"/>
        <v>2017</v>
      </c>
      <c r="G9" s="5">
        <f t="shared" si="14"/>
        <v>2</v>
      </c>
      <c r="H9" s="5">
        <f t="shared" si="13"/>
        <v>0</v>
      </c>
      <c r="I9" s="5">
        <f t="shared" si="15"/>
        <v>3.3000000000000002E-2</v>
      </c>
      <c r="J9" s="5">
        <f t="shared" si="16"/>
        <v>5.2999999999999999E-2</v>
      </c>
      <c r="K9" s="5">
        <f t="shared" si="11"/>
        <v>17000</v>
      </c>
      <c r="L9" s="11">
        <f t="shared" si="1"/>
        <v>565976.62</v>
      </c>
      <c r="M9" s="11">
        <f t="shared" si="2"/>
        <v>332299.28000000003</v>
      </c>
      <c r="N9" s="5">
        <f t="shared" si="3"/>
        <v>0</v>
      </c>
      <c r="O9" s="17">
        <v>62233.32</v>
      </c>
      <c r="P9" s="17">
        <v>105936.22</v>
      </c>
      <c r="Q9" s="17">
        <v>117771.54</v>
      </c>
      <c r="R9" s="17">
        <v>121174.92</v>
      </c>
      <c r="S9" s="17">
        <v>92432.98</v>
      </c>
      <c r="T9" s="17">
        <v>66427.64</v>
      </c>
      <c r="U9" s="17">
        <v>62119.54</v>
      </c>
      <c r="V9" s="17">
        <v>63640.88</v>
      </c>
      <c r="W9" s="17">
        <v>55365.8</v>
      </c>
      <c r="X9" s="17">
        <v>49982.68</v>
      </c>
      <c r="Y9" s="17">
        <v>50954.8</v>
      </c>
      <c r="Z9" s="17">
        <v>50235.58</v>
      </c>
      <c r="AA9" s="5">
        <f t="shared" si="4"/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 t="shared" si="9"/>
        <v>0</v>
      </c>
      <c r="AG9" s="5">
        <f t="shared" si="10"/>
        <v>0</v>
      </c>
      <c r="AH9" s="10">
        <v>43414</v>
      </c>
      <c r="AI9" s="9">
        <v>0</v>
      </c>
      <c r="AJ9" s="10">
        <v>43414</v>
      </c>
      <c r="AK9" s="9">
        <v>0</v>
      </c>
      <c r="AL9" s="9">
        <v>0</v>
      </c>
      <c r="AM9" s="10">
        <v>43414</v>
      </c>
    </row>
    <row r="10" spans="1:39" x14ac:dyDescent="0.3">
      <c r="A10" s="2">
        <f>A6+1</f>
        <v>1008</v>
      </c>
      <c r="B10" s="4" t="s">
        <v>45</v>
      </c>
      <c r="C10" s="5">
        <f t="shared" si="0"/>
        <v>1018</v>
      </c>
      <c r="D10" s="5">
        <f>D6</f>
        <v>1</v>
      </c>
      <c r="E10" s="3">
        <v>83</v>
      </c>
      <c r="F10" s="5">
        <f>F6</f>
        <v>2017</v>
      </c>
      <c r="G10" s="5">
        <f>G6</f>
        <v>2</v>
      </c>
      <c r="H10" s="5">
        <f>H6</f>
        <v>0</v>
      </c>
      <c r="I10" s="5">
        <f>I6+0.003</f>
        <v>4.200000000000001E-2</v>
      </c>
      <c r="J10" s="5">
        <f>J6+0.007</f>
        <v>7.400000000000001E-2</v>
      </c>
      <c r="K10" s="5">
        <f t="shared" si="11"/>
        <v>18000</v>
      </c>
      <c r="L10" s="11">
        <f t="shared" si="1"/>
        <v>5021568.4337000009</v>
      </c>
      <c r="M10" s="11">
        <f t="shared" si="2"/>
        <v>3196171.5933999997</v>
      </c>
      <c r="N10" s="5">
        <f>N6</f>
        <v>0</v>
      </c>
      <c r="O10" s="17">
        <v>631034.71369999996</v>
      </c>
      <c r="P10" s="17">
        <v>907328.69</v>
      </c>
      <c r="Q10" s="17">
        <v>1026078.55</v>
      </c>
      <c r="R10" s="17">
        <v>957855.64</v>
      </c>
      <c r="S10" s="17">
        <v>762348.32</v>
      </c>
      <c r="T10" s="17">
        <v>736922.52</v>
      </c>
      <c r="U10" s="17">
        <v>623280.35</v>
      </c>
      <c r="V10" s="17">
        <v>481584.83</v>
      </c>
      <c r="W10" s="17">
        <v>446034.9179</v>
      </c>
      <c r="X10" s="17">
        <v>446338.74</v>
      </c>
      <c r="Y10" s="17">
        <v>557800.19999999995</v>
      </c>
      <c r="Z10" s="17">
        <v>641132.55550000002</v>
      </c>
      <c r="AA10" s="5">
        <f>AA6</f>
        <v>0</v>
      </c>
      <c r="AB10" s="5">
        <f>AB6</f>
        <v>0</v>
      </c>
      <c r="AC10" s="5">
        <f>AC6</f>
        <v>0</v>
      </c>
      <c r="AD10" s="5">
        <f>AD6</f>
        <v>0</v>
      </c>
      <c r="AE10" s="5">
        <f>AE6</f>
        <v>0</v>
      </c>
      <c r="AF10" s="5">
        <f>AF6</f>
        <v>0</v>
      </c>
      <c r="AG10" s="5">
        <f>AG6</f>
        <v>0</v>
      </c>
      <c r="AH10" s="10">
        <v>43414</v>
      </c>
      <c r="AI10" s="9">
        <v>0</v>
      </c>
      <c r="AJ10" s="10">
        <v>43414</v>
      </c>
      <c r="AK10" s="9">
        <v>0</v>
      </c>
      <c r="AL10" s="9">
        <v>0</v>
      </c>
      <c r="AM10" s="10">
        <v>43414</v>
      </c>
    </row>
    <row r="11" spans="1:39" x14ac:dyDescent="0.3">
      <c r="A11" s="2">
        <f>A5+1</f>
        <v>1010</v>
      </c>
      <c r="B11" s="4" t="s">
        <v>47</v>
      </c>
      <c r="C11" s="5">
        <f t="shared" si="0"/>
        <v>1020</v>
      </c>
      <c r="D11" s="5">
        <f>D5</f>
        <v>1</v>
      </c>
      <c r="E11" s="3">
        <v>51</v>
      </c>
      <c r="F11" s="5">
        <f>F5</f>
        <v>2017</v>
      </c>
      <c r="G11" s="5">
        <f>G5</f>
        <v>2</v>
      </c>
      <c r="H11" s="5">
        <f>H5</f>
        <v>0</v>
      </c>
      <c r="I11" s="5">
        <f>I5+0.003</f>
        <v>4.8000000000000015E-2</v>
      </c>
      <c r="J11" s="5">
        <f>J5+0.007</f>
        <v>8.8000000000000023E-2</v>
      </c>
      <c r="K11" s="5">
        <f t="shared" si="11"/>
        <v>19000</v>
      </c>
      <c r="L11" s="11">
        <f t="shared" si="1"/>
        <v>10722457.233099999</v>
      </c>
      <c r="M11" s="11">
        <f t="shared" si="2"/>
        <v>11156918.766400002</v>
      </c>
      <c r="N11" s="5">
        <f>N5</f>
        <v>0</v>
      </c>
      <c r="O11" s="17">
        <v>1855962.5776</v>
      </c>
      <c r="P11" s="17">
        <v>1842683.2609999999</v>
      </c>
      <c r="Q11" s="17">
        <v>1822954.852</v>
      </c>
      <c r="R11" s="17">
        <v>1804043.0621</v>
      </c>
      <c r="S11" s="17">
        <v>1699438.787</v>
      </c>
      <c r="T11" s="17">
        <v>1697374.6934</v>
      </c>
      <c r="U11" s="17">
        <v>1771575.9282</v>
      </c>
      <c r="V11" s="17">
        <v>1885565.2926</v>
      </c>
      <c r="W11" s="17">
        <v>1793355.5792</v>
      </c>
      <c r="X11" s="17">
        <v>1831591.1795999999</v>
      </c>
      <c r="Y11" s="17">
        <v>1854466.466</v>
      </c>
      <c r="Z11" s="17">
        <v>2020364.3208000001</v>
      </c>
      <c r="AA11" s="5">
        <f>AA5</f>
        <v>0</v>
      </c>
      <c r="AB11" s="5">
        <f>AB5</f>
        <v>0</v>
      </c>
      <c r="AC11" s="5">
        <f>AC5</f>
        <v>0</v>
      </c>
      <c r="AD11" s="5">
        <f>AD5</f>
        <v>0</v>
      </c>
      <c r="AE11" s="5">
        <f>AE5</f>
        <v>0</v>
      </c>
      <c r="AF11" s="5">
        <f>AF5</f>
        <v>0</v>
      </c>
      <c r="AG11" s="5">
        <f>AG5</f>
        <v>0</v>
      </c>
      <c r="AH11" s="10">
        <v>43414</v>
      </c>
      <c r="AI11" s="9">
        <v>0</v>
      </c>
      <c r="AJ11" s="10">
        <v>43414</v>
      </c>
      <c r="AK11" s="9">
        <v>0</v>
      </c>
      <c r="AL11" s="9">
        <v>0</v>
      </c>
      <c r="AM11" s="10">
        <v>43414</v>
      </c>
    </row>
    <row r="12" spans="1:39" x14ac:dyDescent="0.3">
      <c r="A12" s="2">
        <f t="shared" si="12"/>
        <v>1011</v>
      </c>
      <c r="B12" s="4" t="s">
        <v>48</v>
      </c>
      <c r="C12" s="5">
        <f t="shared" si="0"/>
        <v>1021</v>
      </c>
      <c r="D12" s="5">
        <f t="shared" si="13"/>
        <v>1</v>
      </c>
      <c r="E12" s="3">
        <v>54</v>
      </c>
      <c r="F12" s="5">
        <f t="shared" si="13"/>
        <v>2017</v>
      </c>
      <c r="G12" s="5">
        <f t="shared" si="14"/>
        <v>2</v>
      </c>
      <c r="H12" s="5">
        <f t="shared" si="13"/>
        <v>0</v>
      </c>
      <c r="I12" s="5">
        <f t="shared" si="15"/>
        <v>5.1000000000000018E-2</v>
      </c>
      <c r="J12" s="5">
        <f t="shared" si="16"/>
        <v>9.5000000000000029E-2</v>
      </c>
      <c r="K12" s="5">
        <f t="shared" si="11"/>
        <v>20000</v>
      </c>
      <c r="L12" s="11">
        <f t="shared" si="1"/>
        <v>1710845.2800000003</v>
      </c>
      <c r="M12" s="11">
        <f t="shared" si="2"/>
        <v>1683203.22</v>
      </c>
      <c r="N12" s="5">
        <f t="shared" si="3"/>
        <v>0</v>
      </c>
      <c r="O12" s="17">
        <v>313852.62</v>
      </c>
      <c r="P12" s="17">
        <v>293850.96000000002</v>
      </c>
      <c r="Q12" s="17">
        <v>305582.28000000003</v>
      </c>
      <c r="R12" s="17">
        <v>269432.28000000003</v>
      </c>
      <c r="S12" s="17">
        <v>262072.5</v>
      </c>
      <c r="T12" s="17">
        <v>266054.64</v>
      </c>
      <c r="U12" s="17">
        <v>270360.18</v>
      </c>
      <c r="V12" s="17">
        <v>269180.58</v>
      </c>
      <c r="W12" s="17">
        <v>262233</v>
      </c>
      <c r="X12" s="17">
        <v>272557.26</v>
      </c>
      <c r="Y12" s="17">
        <v>282767.94</v>
      </c>
      <c r="Z12" s="17">
        <v>326104.26</v>
      </c>
      <c r="AA12" s="5">
        <f t="shared" si="4"/>
        <v>0</v>
      </c>
      <c r="AB12" s="5">
        <f t="shared" si="5"/>
        <v>0</v>
      </c>
      <c r="AC12" s="5">
        <f t="shared" si="6"/>
        <v>0</v>
      </c>
      <c r="AD12" s="5">
        <f t="shared" si="7"/>
        <v>0</v>
      </c>
      <c r="AE12" s="5">
        <f t="shared" si="8"/>
        <v>0</v>
      </c>
      <c r="AF12" s="5">
        <f t="shared" si="9"/>
        <v>0</v>
      </c>
      <c r="AG12" s="5">
        <f t="shared" si="10"/>
        <v>0</v>
      </c>
      <c r="AH12" s="10">
        <v>43414</v>
      </c>
      <c r="AI12" s="9">
        <v>0</v>
      </c>
      <c r="AJ12" s="10">
        <v>43414</v>
      </c>
      <c r="AK12" s="9">
        <v>0</v>
      </c>
      <c r="AL12" s="9">
        <v>0</v>
      </c>
      <c r="AM12" s="10">
        <v>43414</v>
      </c>
    </row>
    <row r="13" spans="1:39" x14ac:dyDescent="0.3">
      <c r="A13" s="2">
        <f t="shared" si="12"/>
        <v>1012</v>
      </c>
      <c r="B13" s="4" t="s">
        <v>49</v>
      </c>
      <c r="C13" s="5">
        <f t="shared" si="0"/>
        <v>1022</v>
      </c>
      <c r="D13" s="5">
        <f t="shared" si="13"/>
        <v>1</v>
      </c>
      <c r="E13" s="3">
        <v>53</v>
      </c>
      <c r="F13" s="5">
        <f t="shared" si="13"/>
        <v>2017</v>
      </c>
      <c r="G13" s="5">
        <f t="shared" si="14"/>
        <v>2</v>
      </c>
      <c r="H13" s="5">
        <f t="shared" si="13"/>
        <v>0</v>
      </c>
      <c r="I13" s="5">
        <f t="shared" si="15"/>
        <v>5.400000000000002E-2</v>
      </c>
      <c r="J13" s="5">
        <f t="shared" si="16"/>
        <v>0.10200000000000004</v>
      </c>
      <c r="K13" s="5">
        <f t="shared" si="11"/>
        <v>21000</v>
      </c>
      <c r="L13" s="11">
        <f t="shared" si="1"/>
        <v>7634986.3202000009</v>
      </c>
      <c r="M13" s="11">
        <f t="shared" si="2"/>
        <v>7805444.29</v>
      </c>
      <c r="N13" s="5">
        <f t="shared" si="3"/>
        <v>0</v>
      </c>
      <c r="O13" s="17">
        <v>1561716.2102000001</v>
      </c>
      <c r="P13" s="17">
        <v>1350992.99</v>
      </c>
      <c r="Q13" s="17">
        <v>1406444.61</v>
      </c>
      <c r="R13" s="17">
        <v>1151077.1100000001</v>
      </c>
      <c r="S13" s="17">
        <v>1097123.1599999999</v>
      </c>
      <c r="T13" s="17">
        <v>1067632.24</v>
      </c>
      <c r="U13" s="17">
        <v>1174562.1200000001</v>
      </c>
      <c r="V13" s="17">
        <v>1204096.0900000001</v>
      </c>
      <c r="W13" s="17">
        <v>1194479.44</v>
      </c>
      <c r="X13" s="17">
        <v>1309789.3700000001</v>
      </c>
      <c r="Y13" s="17">
        <v>1366286.48</v>
      </c>
      <c r="Z13" s="17">
        <v>1556230.79</v>
      </c>
      <c r="AA13" s="5">
        <f t="shared" si="4"/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 t="shared" si="9"/>
        <v>0</v>
      </c>
      <c r="AG13" s="5">
        <f t="shared" si="10"/>
        <v>0</v>
      </c>
      <c r="AH13" s="10">
        <v>43414</v>
      </c>
      <c r="AI13" s="9">
        <v>0</v>
      </c>
      <c r="AJ13" s="10">
        <v>43414</v>
      </c>
      <c r="AK13" s="9">
        <v>0</v>
      </c>
      <c r="AL13" s="9">
        <v>0</v>
      </c>
      <c r="AM13" s="10">
        <v>43414</v>
      </c>
    </row>
    <row r="14" spans="1:39" x14ac:dyDescent="0.3">
      <c r="A14" s="2">
        <f t="shared" si="12"/>
        <v>1013</v>
      </c>
      <c r="B14" s="4" t="s">
        <v>50</v>
      </c>
      <c r="C14" s="5">
        <f t="shared" si="0"/>
        <v>1023</v>
      </c>
      <c r="D14" s="5">
        <f t="shared" si="13"/>
        <v>1</v>
      </c>
      <c r="E14" s="3">
        <v>52</v>
      </c>
      <c r="F14" s="5">
        <f t="shared" si="13"/>
        <v>2017</v>
      </c>
      <c r="G14" s="5">
        <f t="shared" si="14"/>
        <v>2</v>
      </c>
      <c r="H14" s="5">
        <f t="shared" si="13"/>
        <v>0</v>
      </c>
      <c r="I14" s="5">
        <f t="shared" si="15"/>
        <v>5.7000000000000023E-2</v>
      </c>
      <c r="J14" s="5">
        <f t="shared" si="16"/>
        <v>0.10900000000000004</v>
      </c>
      <c r="K14" s="5">
        <f t="shared" si="11"/>
        <v>22000</v>
      </c>
      <c r="L14" s="11">
        <f t="shared" si="1"/>
        <v>7634986.3202000009</v>
      </c>
      <c r="M14" s="11">
        <f t="shared" si="2"/>
        <v>7805444.29</v>
      </c>
      <c r="N14" s="5">
        <f t="shared" si="3"/>
        <v>0</v>
      </c>
      <c r="O14" s="5">
        <f t="shared" ref="O14" si="17">O13</f>
        <v>1561716.2102000001</v>
      </c>
      <c r="P14" s="5">
        <f t="shared" ref="P14" si="18">P13</f>
        <v>1350992.99</v>
      </c>
      <c r="Q14" s="5">
        <f t="shared" ref="Q14" si="19">Q13</f>
        <v>1406444.61</v>
      </c>
      <c r="R14" s="5">
        <f t="shared" ref="R14" si="20">R13</f>
        <v>1151077.1100000001</v>
      </c>
      <c r="S14" s="5">
        <f t="shared" ref="S14" si="21">S13</f>
        <v>1097123.1599999999</v>
      </c>
      <c r="T14" s="5">
        <f t="shared" ref="T14" si="22">T13</f>
        <v>1067632.24</v>
      </c>
      <c r="U14" s="5">
        <f t="shared" ref="U14" si="23">U13</f>
        <v>1174562.1200000001</v>
      </c>
      <c r="V14" s="5">
        <f t="shared" ref="V14" si="24">V13</f>
        <v>1204096.0900000001</v>
      </c>
      <c r="W14" s="5">
        <f t="shared" ref="W14" si="25">W13</f>
        <v>1194479.44</v>
      </c>
      <c r="X14" s="5">
        <f t="shared" ref="X14" si="26">X13</f>
        <v>1309789.3700000001</v>
      </c>
      <c r="Y14" s="5">
        <f t="shared" ref="Y14" si="27">Y13</f>
        <v>1366286.48</v>
      </c>
      <c r="Z14" s="5">
        <f t="shared" ref="Z14" si="28">Z13</f>
        <v>1556230.79</v>
      </c>
      <c r="AA14" s="5">
        <f t="shared" si="4"/>
        <v>0</v>
      </c>
      <c r="AB14" s="5">
        <f t="shared" si="5"/>
        <v>0</v>
      </c>
      <c r="AC14" s="5">
        <f t="shared" si="6"/>
        <v>0</v>
      </c>
      <c r="AD14" s="5">
        <f t="shared" si="7"/>
        <v>0</v>
      </c>
      <c r="AE14" s="5">
        <f t="shared" si="8"/>
        <v>0</v>
      </c>
      <c r="AF14" s="5">
        <f t="shared" si="9"/>
        <v>0</v>
      </c>
      <c r="AG14" s="5">
        <f t="shared" si="10"/>
        <v>0</v>
      </c>
      <c r="AH14" s="10">
        <v>43414</v>
      </c>
      <c r="AI14" s="9">
        <v>0</v>
      </c>
      <c r="AJ14" s="10">
        <v>43414</v>
      </c>
      <c r="AK14" s="9">
        <v>0</v>
      </c>
      <c r="AL14" s="9">
        <v>0</v>
      </c>
      <c r="AM14" s="10">
        <v>43414</v>
      </c>
    </row>
    <row r="15" spans="1:39" x14ac:dyDescent="0.3">
      <c r="A15" s="2">
        <f t="shared" si="12"/>
        <v>1014</v>
      </c>
      <c r="B15" s="4" t="s">
        <v>51</v>
      </c>
      <c r="C15" s="5">
        <f t="shared" si="0"/>
        <v>1024</v>
      </c>
      <c r="D15" s="5">
        <f t="shared" si="13"/>
        <v>1</v>
      </c>
      <c r="E15" s="3">
        <v>55</v>
      </c>
      <c r="F15" s="5">
        <f t="shared" si="13"/>
        <v>2017</v>
      </c>
      <c r="G15" s="5">
        <f t="shared" si="14"/>
        <v>2</v>
      </c>
      <c r="H15" s="5">
        <f t="shared" si="13"/>
        <v>0</v>
      </c>
      <c r="I15" s="5">
        <f t="shared" si="15"/>
        <v>6.0000000000000026E-2</v>
      </c>
      <c r="J15" s="5">
        <f t="shared" si="16"/>
        <v>0.11600000000000005</v>
      </c>
      <c r="K15" s="5">
        <f t="shared" si="11"/>
        <v>23000</v>
      </c>
      <c r="L15" s="11">
        <f t="shared" si="1"/>
        <v>1665279.5999999999</v>
      </c>
      <c r="M15" s="11">
        <f t="shared" si="2"/>
        <v>1675832.7</v>
      </c>
      <c r="N15" s="5">
        <f t="shared" si="3"/>
        <v>0</v>
      </c>
      <c r="O15" s="17">
        <v>375307.92</v>
      </c>
      <c r="P15" s="17">
        <v>310036</v>
      </c>
      <c r="Q15" s="17">
        <v>285109.68</v>
      </c>
      <c r="R15" s="17">
        <v>247598.8</v>
      </c>
      <c r="S15" s="17">
        <v>218839.36</v>
      </c>
      <c r="T15" s="17">
        <v>228387.84</v>
      </c>
      <c r="U15" s="17">
        <v>251056.88</v>
      </c>
      <c r="V15" s="17">
        <v>248073.9</v>
      </c>
      <c r="W15" s="17">
        <v>251702.26</v>
      </c>
      <c r="X15" s="17">
        <v>273314.74</v>
      </c>
      <c r="Y15" s="17">
        <v>297151.14</v>
      </c>
      <c r="Z15" s="17">
        <v>354533.78</v>
      </c>
      <c r="AA15" s="5">
        <f t="shared" si="4"/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 t="shared" si="9"/>
        <v>0</v>
      </c>
      <c r="AG15" s="5">
        <f t="shared" si="10"/>
        <v>0</v>
      </c>
      <c r="AH15" s="10">
        <v>43414</v>
      </c>
      <c r="AI15" s="9">
        <v>0</v>
      </c>
      <c r="AJ15" s="10">
        <v>43414</v>
      </c>
      <c r="AK15" s="9">
        <v>0</v>
      </c>
      <c r="AL15" s="9">
        <v>0</v>
      </c>
      <c r="AM15" s="10">
        <v>43414</v>
      </c>
    </row>
    <row r="17" spans="12:21" x14ac:dyDescent="0.3">
      <c r="L17" s="11">
        <f>M2/L2</f>
        <v>0.64924417748432484</v>
      </c>
      <c r="M17" s="14">
        <f>M2/L17</f>
        <v>4905373.1572000002</v>
      </c>
      <c r="N17" s="5">
        <f>M17*I2</f>
        <v>103012.8363012</v>
      </c>
      <c r="O17" s="5">
        <f>M17*J2</f>
        <v>122634.32893000002</v>
      </c>
      <c r="P17" s="15">
        <f>M17+N17+O17</f>
        <v>5131020.3224312002</v>
      </c>
    </row>
    <row r="18" spans="12:21" x14ac:dyDescent="0.3">
      <c r="L18" s="11">
        <f>M3/L3</f>
        <v>0.58834153642423315</v>
      </c>
      <c r="N18" s="5">
        <f>((M3/L18)*(1+I3))</f>
        <v>7039189.0850816006</v>
      </c>
      <c r="P18">
        <f>P17+K2*6</f>
        <v>5191020.3224312002</v>
      </c>
    </row>
    <row r="20" spans="12:21" x14ac:dyDescent="0.3">
      <c r="P20" t="s">
        <v>25</v>
      </c>
      <c r="Q20" t="s">
        <v>26</v>
      </c>
      <c r="R20" t="s">
        <v>27</v>
      </c>
      <c r="S20" t="s">
        <v>28</v>
      </c>
      <c r="T20" t="s">
        <v>29</v>
      </c>
      <c r="U20" t="s">
        <v>30</v>
      </c>
    </row>
    <row r="21" spans="12:21" x14ac:dyDescent="0.3">
      <c r="O21" s="1">
        <f>SUM(P21:U21)</f>
        <v>1030.3100000000002</v>
      </c>
      <c r="P21">
        <v>88.91</v>
      </c>
      <c r="Q21">
        <v>104.6</v>
      </c>
      <c r="R21">
        <v>209.2</v>
      </c>
      <c r="S21">
        <v>156.9</v>
      </c>
      <c r="T21">
        <v>313.8</v>
      </c>
      <c r="U21">
        <v>156.9</v>
      </c>
    </row>
    <row r="23" spans="12:21" x14ac:dyDescent="0.3">
      <c r="N23">
        <f>O24-O21</f>
        <v>120</v>
      </c>
      <c r="P23" t="s">
        <v>25</v>
      </c>
      <c r="Q23" t="s">
        <v>26</v>
      </c>
      <c r="R23" t="s">
        <v>27</v>
      </c>
      <c r="S23" t="s">
        <v>28</v>
      </c>
      <c r="T23" t="s">
        <v>29</v>
      </c>
      <c r="U23" t="s">
        <v>30</v>
      </c>
    </row>
    <row r="24" spans="12:21" x14ac:dyDescent="0.3">
      <c r="O24" s="1">
        <f>SUM(P24:U24)</f>
        <v>1150.3100000000002</v>
      </c>
      <c r="P24">
        <v>108.91</v>
      </c>
      <c r="Q24">
        <v>124.6</v>
      </c>
      <c r="R24">
        <v>229.2</v>
      </c>
      <c r="S24">
        <v>176.9</v>
      </c>
      <c r="T24">
        <v>333.8</v>
      </c>
      <c r="U24">
        <v>176.9</v>
      </c>
    </row>
    <row r="26" spans="12:21" x14ac:dyDescent="0.3">
      <c r="P26" t="s">
        <v>25</v>
      </c>
      <c r="Q26" t="s">
        <v>26</v>
      </c>
      <c r="R26" t="s">
        <v>27</v>
      </c>
      <c r="S26" t="s">
        <v>28</v>
      </c>
      <c r="T26" t="s">
        <v>29</v>
      </c>
      <c r="U26" t="s">
        <v>30</v>
      </c>
    </row>
    <row r="27" spans="12:21" x14ac:dyDescent="0.3">
      <c r="O27" s="1">
        <f>SUM(P27:U27)</f>
        <v>1061.4000000000001</v>
      </c>
      <c r="P27">
        <v>20</v>
      </c>
      <c r="Q27">
        <v>124.6</v>
      </c>
      <c r="R27">
        <v>229.2</v>
      </c>
      <c r="S27">
        <v>176.9</v>
      </c>
      <c r="T27">
        <v>333.8</v>
      </c>
      <c r="U27">
        <v>176.9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A. Gonzalez</dc:creator>
  <cp:lastModifiedBy>Hector A. Gonzalez</cp:lastModifiedBy>
  <dcterms:created xsi:type="dcterms:W3CDTF">2018-10-26T21:07:51Z</dcterms:created>
  <dcterms:modified xsi:type="dcterms:W3CDTF">2018-10-27T14:00:12Z</dcterms:modified>
</cp:coreProperties>
</file>