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0A2D992-25BE-4353-83D2-63150A920737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4" i="1" l="1"/>
  <c r="J42" i="1"/>
  <c r="J40" i="1"/>
  <c r="J39" i="1"/>
  <c r="J36" i="1"/>
  <c r="J37" i="1" s="1"/>
  <c r="J35" i="1"/>
  <c r="J31" i="1"/>
  <c r="J29" i="1"/>
  <c r="J28" i="1"/>
  <c r="J30" i="1" s="1"/>
  <c r="J16" i="1"/>
  <c r="I44" i="1"/>
  <c r="H44" i="1"/>
  <c r="G44" i="1"/>
  <c r="F44" i="1"/>
  <c r="E44" i="1"/>
  <c r="D44" i="1"/>
  <c r="C44" i="1"/>
  <c r="I42" i="1"/>
  <c r="H42" i="1"/>
  <c r="G42" i="1"/>
  <c r="F42" i="1"/>
  <c r="E42" i="1"/>
  <c r="D42" i="1"/>
  <c r="C42" i="1"/>
  <c r="I40" i="1"/>
  <c r="H40" i="1"/>
  <c r="G40" i="1"/>
  <c r="F40" i="1"/>
  <c r="E40" i="1"/>
  <c r="D40" i="1"/>
  <c r="C40" i="1"/>
  <c r="I39" i="1"/>
  <c r="I31" i="1" s="1"/>
  <c r="H39" i="1"/>
  <c r="H31" i="1" s="1"/>
  <c r="G39" i="1"/>
  <c r="G31" i="1" s="1"/>
  <c r="F39" i="1"/>
  <c r="F31" i="1" s="1"/>
  <c r="E39" i="1"/>
  <c r="E31" i="1" s="1"/>
  <c r="D39" i="1"/>
  <c r="D31" i="1" s="1"/>
  <c r="C39" i="1"/>
  <c r="C31" i="1" s="1"/>
  <c r="I36" i="1"/>
  <c r="I37" i="1" s="1"/>
  <c r="H36" i="1"/>
  <c r="H37" i="1" s="1"/>
  <c r="G36" i="1"/>
  <c r="G37" i="1" s="1"/>
  <c r="F36" i="1"/>
  <c r="F37" i="1" s="1"/>
  <c r="E36" i="1"/>
  <c r="E37" i="1" s="1"/>
  <c r="D36" i="1"/>
  <c r="D37" i="1" s="1"/>
  <c r="C36" i="1"/>
  <c r="C37" i="1" s="1"/>
  <c r="I35" i="1"/>
  <c r="I29" i="1" s="1"/>
  <c r="H35" i="1"/>
  <c r="H29" i="1" s="1"/>
  <c r="G35" i="1"/>
  <c r="G29" i="1" s="1"/>
  <c r="F35" i="1"/>
  <c r="E35" i="1"/>
  <c r="E29" i="1" s="1"/>
  <c r="D35" i="1"/>
  <c r="D29" i="1" s="1"/>
  <c r="C35" i="1"/>
  <c r="C29" i="1" s="1"/>
  <c r="C30" i="1"/>
  <c r="F29" i="1"/>
  <c r="I28" i="1"/>
  <c r="H28" i="1"/>
  <c r="G28" i="1"/>
  <c r="F28" i="1"/>
  <c r="E28" i="1"/>
  <c r="D28" i="1"/>
  <c r="C28" i="1"/>
  <c r="I16" i="1"/>
  <c r="H16" i="1"/>
  <c r="G16" i="1"/>
  <c r="F16" i="1"/>
  <c r="E16" i="1"/>
  <c r="D16" i="1"/>
  <c r="C16" i="1"/>
  <c r="J32" i="1" l="1"/>
  <c r="J33" i="1" s="1"/>
  <c r="J43" i="1" s="1"/>
  <c r="J45" i="1" s="1"/>
  <c r="C32" i="1"/>
  <c r="C33" i="1" s="1"/>
  <c r="C43" i="1" s="1"/>
  <c r="C45" i="1" s="1"/>
  <c r="D30" i="1"/>
  <c r="D32" i="1" s="1"/>
  <c r="D33" i="1" s="1"/>
  <c r="D43" i="1" s="1"/>
  <c r="D45" i="1" s="1"/>
  <c r="E30" i="1"/>
  <c r="E32" i="1" s="1"/>
  <c r="E33" i="1" s="1"/>
  <c r="E43" i="1" s="1"/>
  <c r="E45" i="1" s="1"/>
  <c r="F30" i="1"/>
  <c r="F32" i="1" s="1"/>
  <c r="F33" i="1" s="1"/>
  <c r="F43" i="1" s="1"/>
  <c r="F45" i="1" s="1"/>
  <c r="G30" i="1"/>
  <c r="G32" i="1" s="1"/>
  <c r="G33" i="1" s="1"/>
  <c r="G43" i="1" s="1"/>
  <c r="G45" i="1" s="1"/>
  <c r="H30" i="1"/>
  <c r="H32" i="1" s="1"/>
  <c r="H33" i="1" s="1"/>
  <c r="H43" i="1" s="1"/>
  <c r="H45" i="1" s="1"/>
  <c r="I30" i="1"/>
  <c r="I32" i="1" s="1"/>
  <c r="I33" i="1" s="1"/>
  <c r="I43" i="1" s="1"/>
  <c r="I45" i="1" s="1"/>
  <c r="J46" i="1" l="1"/>
  <c r="J47" i="1"/>
  <c r="J17" i="1" s="1"/>
  <c r="F46" i="1"/>
  <c r="F47" i="1"/>
  <c r="F17" i="1" s="1"/>
  <c r="H47" i="1"/>
  <c r="H17" i="1" s="1"/>
  <c r="H46" i="1"/>
  <c r="E47" i="1"/>
  <c r="E17" i="1" s="1"/>
  <c r="E46" i="1"/>
  <c r="I47" i="1"/>
  <c r="I17" i="1" s="1"/>
  <c r="I46" i="1"/>
  <c r="G47" i="1"/>
  <c r="G17" i="1" s="1"/>
  <c r="G46" i="1"/>
  <c r="D47" i="1"/>
  <c r="D17" i="1" s="1"/>
  <c r="D46" i="1"/>
  <c r="C47" i="1"/>
  <c r="C17" i="1" s="1"/>
  <c r="C46" i="1"/>
</calcChain>
</file>

<file path=xl/sharedStrings.xml><?xml version="1.0" encoding="utf-8"?>
<sst xmlns="http://schemas.openxmlformats.org/spreadsheetml/2006/main" count="165" uniqueCount="101">
  <si>
    <t>PRESENT TO :</t>
  </si>
  <si>
    <t/>
  </si>
  <si>
    <t>대신343(대신파이낸스센터)</t>
  </si>
  <si>
    <t>파인에비뉴 B동</t>
  </si>
  <si>
    <t>씨티센터타워</t>
  </si>
  <si>
    <t>Tower 107</t>
  </si>
  <si>
    <t>CK106(구, KT&amp;G 을지로타워)</t>
  </si>
  <si>
    <t>AK타워 A동</t>
  </si>
  <si>
    <t>케이파이낸스타워</t>
  </si>
  <si>
    <t>자산개요</t>
  </si>
  <si>
    <t>도로명 주소</t>
  </si>
  <si>
    <t>서울특별시 중구 삼일대로 343</t>
  </si>
  <si>
    <t>서울특별시 중구 을지로 100</t>
  </si>
  <si>
    <t>서울특별시 중구 수표로 34</t>
  </si>
  <si>
    <t>서울특별시 중구 초동 107-1</t>
  </si>
  <si>
    <t>서울특별시 중구 마른내로 34</t>
  </si>
  <si>
    <t>서울특별시 중구 퇴계로 67</t>
  </si>
  <si>
    <t>서울특별시 중구 남대문로 55</t>
  </si>
  <si>
    <t>위치</t>
  </si>
  <si>
    <t>2호선 을지로3가역 도보 4분</t>
  </si>
  <si>
    <t>2, 3호선 을지로3가역 직접 연결</t>
  </si>
  <si>
    <t>2, 3호선 을지로3가역 도보 4분</t>
  </si>
  <si>
    <t>2,3호선 을지로3가역 도보 3분</t>
  </si>
  <si>
    <t>2, 3호선 을지로3가역 도보 2분</t>
  </si>
  <si>
    <t>4호선 회현역 연결</t>
  </si>
  <si>
    <t>명동역에서 도보 10분</t>
  </si>
  <si>
    <t>준공년도 / 리모델링</t>
  </si>
  <si>
    <t>2017 / -</t>
  </si>
  <si>
    <t>2011 / -</t>
  </si>
  <si>
    <t>1969 / 2014</t>
  </si>
  <si>
    <t>2024 / -</t>
  </si>
  <si>
    <t>1988 / -</t>
  </si>
  <si>
    <t>2018 / -</t>
  </si>
  <si>
    <t>1965 / 2024</t>
  </si>
  <si>
    <t>빌딩 규모</t>
  </si>
  <si>
    <t>지상 25층 / 지하 7층</t>
  </si>
  <si>
    <t>지상 25층 / 지하 6층</t>
  </si>
  <si>
    <t>지상 18층 / 지하 2층</t>
  </si>
  <si>
    <t>지상 16층 / 지하 5층</t>
  </si>
  <si>
    <t>지상 14층 / 지하 4층</t>
  </si>
  <si>
    <t>지상 28층 / 지하 8층</t>
  </si>
  <si>
    <t>지상 13층 / 지하 1층</t>
  </si>
  <si>
    <t>연면적 (평)</t>
  </si>
  <si>
    <t>전용률 (%)</t>
  </si>
  <si>
    <t>기준층 임대면적 (평)</t>
  </si>
  <si>
    <t>기준층 전용면적 (평)</t>
  </si>
  <si>
    <t>주차</t>
  </si>
  <si>
    <t>총 주차 대수</t>
  </si>
  <si>
    <t>무료주차</t>
  </si>
  <si>
    <t>1대 / 110평</t>
  </si>
  <si>
    <t>1대/100평</t>
  </si>
  <si>
    <t>1대/124평</t>
  </si>
  <si>
    <t>1대 / 100평</t>
  </si>
  <si>
    <t>2대 / 층</t>
  </si>
  <si>
    <t>1대 / 층</t>
  </si>
  <si>
    <t>유료주차(VAT 포함)</t>
  </si>
  <si>
    <t>협의</t>
  </si>
  <si>
    <t>월 27만원 / 1대 (VAT포함)</t>
  </si>
  <si>
    <t>월 20만원/대 (VAT포함)</t>
  </si>
  <si>
    <t>월 24만원 / 대</t>
  </si>
  <si>
    <t>없음</t>
  </si>
  <si>
    <t>공실면적</t>
  </si>
  <si>
    <t>임대면적 (평)</t>
  </si>
  <si>
    <t>전용면적 (평)</t>
  </si>
  <si>
    <t>공실률 (%)</t>
  </si>
  <si>
    <t>E.NOC</t>
  </si>
  <si>
    <t>제안면적</t>
  </si>
  <si>
    <t>기준단가 (평)</t>
  </si>
  <si>
    <t>보증금</t>
  </si>
  <si>
    <t>임대료</t>
  </si>
  <si>
    <t>관리비</t>
  </si>
  <si>
    <t>임대조건</t>
  </si>
  <si>
    <t>Rent Free(개월/년)</t>
  </si>
  <si>
    <t>Fit-Out</t>
  </si>
  <si>
    <t>Fit-Out (관리비 면제)</t>
  </si>
  <si>
    <t>T.I (인테리어 현금지원)</t>
  </si>
  <si>
    <t>임대조건 RF 환산
(점유기간 기준)</t>
  </si>
  <si>
    <t>계약기간 Rent Free</t>
  </si>
  <si>
    <t>T.I → RF 환산</t>
  </si>
  <si>
    <t>Fit-Out → RF 환산</t>
  </si>
  <si>
    <t>RF 환산 조건</t>
  </si>
  <si>
    <t>기간</t>
  </si>
  <si>
    <t>계약기간</t>
  </si>
  <si>
    <t>점유기간(FO포함)</t>
  </si>
  <si>
    <t>계약기간 임대조건 Rent Free 반영</t>
  </si>
  <si>
    <t>월 임관리비
(RF 반영 전)</t>
  </si>
  <si>
    <t>월 임대료
(RF 반영 후)</t>
  </si>
  <si>
    <t>점유기간 임대조건 RF+FO+TI 반영</t>
  </si>
  <si>
    <t>월 임대료
(RF+FO+TI반영)</t>
  </si>
  <si>
    <t>월 관리비</t>
  </si>
  <si>
    <t>월 임관리비
(점유기간 평균)</t>
  </si>
  <si>
    <t>점유기간 총 임관리비</t>
  </si>
  <si>
    <t>E.NOC(점유기간 기준)</t>
  </si>
  <si>
    <t>비고</t>
  </si>
  <si>
    <t>남산스퀘어</t>
  </si>
  <si>
    <t>서울특별시 중구 퇴계로 173</t>
  </si>
  <si>
    <t>3, 4호선 충무로역 도보 2분</t>
  </si>
  <si>
    <t>지상 23층 / 지하 3층</t>
  </si>
  <si>
    <t>23.1만원 / 대</t>
  </si>
  <si>
    <t>1978 / 2029(예정)</t>
    <phoneticPr fontId="7" type="noConversion"/>
  </si>
  <si>
    <t>- 리모델링 중
- 2029년 연면적, 기준가 적용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</si>
</sst>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.00\ &quot;평&quot;"/>
    <numFmt numFmtId="177" formatCode="#,##0\ &quot;평&quot;"/>
    <numFmt numFmtId="178" formatCode="0.0\ &quot;개월/년&quot;"/>
    <numFmt numFmtId="179" formatCode="0.0\ &quot;개월&quot;"/>
    <numFmt numFmtId="180" formatCode="&quot;전용 1평당&quot;\ #,##0\ &quot;원&quot;"/>
    <numFmt numFmtId="181" formatCode="&quot;총액&quot;\ #,##0\ &quot;원&quot;"/>
    <numFmt numFmtId="182" formatCode="&quot;총&quot;\ 0.0\ &quot;개월&quot;"/>
    <numFmt numFmtId="183" formatCode="&quot;평균&quot;\ 0.0\ &quot;개월/년&quot;"/>
    <numFmt numFmtId="184" formatCode="0.0\ &quot;년&quot;"/>
  </numFmts>
  <fonts count="8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8CBA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41" fontId="3" fillId="0" borderId="2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179" fontId="5" fillId="0" borderId="2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9" fontId="3" fillId="0" borderId="1" xfId="0" applyNumberFormat="1" applyFont="1" applyBorder="1" applyAlignment="1">
      <alignment horizontal="right" vertical="center"/>
    </xf>
    <xf numFmtId="179" fontId="3" fillId="0" borderId="2" xfId="0" applyNumberFormat="1" applyFont="1" applyBorder="1" applyAlignment="1">
      <alignment horizontal="right" vertical="center"/>
    </xf>
    <xf numFmtId="182" fontId="4" fillId="0" borderId="1" xfId="0" applyNumberFormat="1" applyFont="1" applyBorder="1" applyAlignment="1">
      <alignment horizontal="right" vertical="center"/>
    </xf>
    <xf numFmtId="183" fontId="4" fillId="0" borderId="2" xfId="0" applyNumberFormat="1" applyFont="1" applyBorder="1" applyAlignment="1">
      <alignment horizontal="right" vertical="center"/>
    </xf>
    <xf numFmtId="184" fontId="3" fillId="0" borderId="2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41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1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1" fontId="3" fillId="4" borderId="2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1" fontId="5" fillId="5" borderId="1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3" fillId="0" borderId="6" xfId="0" quotePrefix="1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156089</xdr:colOff>
      <xdr:row>1</xdr:row>
      <xdr:rowOff>57150</xdr:rowOff>
    </xdr:from>
    <xdr:ext cx="1857375" cy="23145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156089</xdr:colOff>
      <xdr:row>1</xdr:row>
      <xdr:rowOff>57150</xdr:rowOff>
    </xdr:from>
    <xdr:ext cx="1857375" cy="2314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156089</xdr:colOff>
      <xdr:row>1</xdr:row>
      <xdr:rowOff>57150</xdr:rowOff>
    </xdr:from>
    <xdr:ext cx="1857375" cy="23145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156089</xdr:colOff>
      <xdr:row>1</xdr:row>
      <xdr:rowOff>57150</xdr:rowOff>
    </xdr:from>
    <xdr:ext cx="1857375" cy="23145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156089</xdr:colOff>
      <xdr:row>1</xdr:row>
      <xdr:rowOff>57150</xdr:rowOff>
    </xdr:from>
    <xdr:ext cx="1857375" cy="23145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156089</xdr:colOff>
      <xdr:row>1</xdr:row>
      <xdr:rowOff>57150</xdr:rowOff>
    </xdr:from>
    <xdr:ext cx="1857375" cy="231457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156090</xdr:colOff>
      <xdr:row>1</xdr:row>
      <xdr:rowOff>57150</xdr:rowOff>
    </xdr:from>
    <xdr:ext cx="1857375" cy="231457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156089</xdr:colOff>
      <xdr:row>1</xdr:row>
      <xdr:rowOff>57150</xdr:rowOff>
    </xdr:from>
    <xdr:ext cx="1857375" cy="2314575"/>
    <xdr:pic>
      <xdr:nvPicPr>
        <xdr:cNvPr id="9" name="Picture 1">
          <a:extLst>
            <a:ext uri="{FF2B5EF4-FFF2-40B4-BE49-F238E27FC236}">
              <a16:creationId xmlns:a16="http://schemas.microsoft.com/office/drawing/2014/main" id="{33E7E633-E1AC-472D-B659-E98105FAE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432689" y="266700"/>
          <a:ext cx="1857375" cy="2314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view="pageBreakPreview" topLeftCell="C1" workbookViewId="0">
      <selection activeCell="E9" sqref="E9"/>
    </sheetView>
  </sheetViews>
  <sheetFormatPr defaultRowHeight="16.5" outlineLevelRow="1" x14ac:dyDescent="0.3"/>
  <cols>
    <col min="1" max="1" width="18" style="1" customWidth="1"/>
    <col min="2" max="2" width="25" style="1" customWidth="1"/>
    <col min="3" max="10" width="28.375" style="1" customWidth="1"/>
  </cols>
  <sheetData>
    <row r="1" spans="1:10" ht="16.5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94</v>
      </c>
    </row>
    <row r="2" spans="1:10" ht="190.5" customHeight="1" x14ac:dyDescent="0.3">
      <c r="A2" s="45" t="s">
        <v>1</v>
      </c>
      <c r="B2" s="45"/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</row>
    <row r="3" spans="1:10" ht="16.5" customHeight="1" x14ac:dyDescent="0.3">
      <c r="A3" s="45" t="s">
        <v>9</v>
      </c>
      <c r="B3" s="5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95</v>
      </c>
    </row>
    <row r="4" spans="1:10" ht="39.950000000000003" customHeight="1" x14ac:dyDescent="0.3">
      <c r="A4" s="45"/>
      <c r="B4" s="5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96</v>
      </c>
    </row>
    <row r="5" spans="1:10" ht="16.5" customHeight="1" x14ac:dyDescent="0.3">
      <c r="A5" s="45"/>
      <c r="B5" s="5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  <c r="J5" s="6" t="s">
        <v>99</v>
      </c>
    </row>
    <row r="6" spans="1:10" ht="16.5" customHeight="1" x14ac:dyDescent="0.3">
      <c r="A6" s="45"/>
      <c r="B6" s="7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8" t="s">
        <v>41</v>
      </c>
      <c r="J6" s="8" t="s">
        <v>97</v>
      </c>
    </row>
    <row r="7" spans="1:10" ht="16.5" customHeight="1" x14ac:dyDescent="0.3">
      <c r="A7" s="45"/>
      <c r="B7" s="7" t="s">
        <v>42</v>
      </c>
      <c r="C7" s="9">
        <v>16010.99</v>
      </c>
      <c r="D7" s="9">
        <v>19427</v>
      </c>
      <c r="E7" s="9">
        <v>11273.1</v>
      </c>
      <c r="F7" s="9">
        <v>11754.22</v>
      </c>
      <c r="G7" s="9">
        <v>5502.06</v>
      </c>
      <c r="H7" s="9">
        <v>18264</v>
      </c>
      <c r="I7" s="9">
        <v>4325.8900000000003</v>
      </c>
      <c r="J7" s="9">
        <v>29591</v>
      </c>
    </row>
    <row r="8" spans="1:10" ht="16.5" customHeight="1" x14ac:dyDescent="0.3">
      <c r="A8" s="45"/>
      <c r="B8" s="7" t="s">
        <v>43</v>
      </c>
      <c r="C8" s="10">
        <v>0.54849999999999999</v>
      </c>
      <c r="D8" s="10">
        <v>0.55649999999999999</v>
      </c>
      <c r="E8" s="10">
        <v>0.72250000000000003</v>
      </c>
      <c r="F8" s="10">
        <v>0.56000000000000005</v>
      </c>
      <c r="G8" s="10">
        <v>0.59</v>
      </c>
      <c r="H8" s="10">
        <v>0.47689999999999999</v>
      </c>
      <c r="I8" s="10">
        <v>0.66</v>
      </c>
      <c r="J8" s="10">
        <v>0.71150000000000002</v>
      </c>
    </row>
    <row r="9" spans="1:10" ht="16.5" customHeight="1" x14ac:dyDescent="0.3">
      <c r="A9" s="45"/>
      <c r="B9" s="5" t="s">
        <v>44</v>
      </c>
      <c r="C9" s="11">
        <v>633.02</v>
      </c>
      <c r="D9" s="11">
        <v>726</v>
      </c>
      <c r="E9" s="11">
        <v>679.3</v>
      </c>
      <c r="F9" s="11">
        <v>735.08</v>
      </c>
      <c r="G9" s="11">
        <v>393.2</v>
      </c>
      <c r="H9" s="11">
        <v>197.10631159572239</v>
      </c>
      <c r="I9" s="11">
        <v>386.81</v>
      </c>
      <c r="J9" s="11">
        <v>1372</v>
      </c>
    </row>
    <row r="10" spans="1:10" ht="16.5" customHeight="1" x14ac:dyDescent="0.3">
      <c r="A10" s="45"/>
      <c r="B10" s="7" t="s">
        <v>45</v>
      </c>
      <c r="C10" s="9">
        <v>347.2</v>
      </c>
      <c r="D10" s="9">
        <v>404</v>
      </c>
      <c r="E10" s="9">
        <v>490.78</v>
      </c>
      <c r="F10" s="9">
        <v>411.61</v>
      </c>
      <c r="G10" s="9">
        <v>232.2</v>
      </c>
      <c r="H10" s="9">
        <v>94</v>
      </c>
      <c r="I10" s="9">
        <v>255.3</v>
      </c>
      <c r="J10" s="9">
        <v>978</v>
      </c>
    </row>
    <row r="11" spans="1:10" ht="16.5" customHeight="1" x14ac:dyDescent="0.3">
      <c r="A11" s="45" t="s">
        <v>46</v>
      </c>
      <c r="B11" s="5" t="s">
        <v>47</v>
      </c>
      <c r="C11" s="6">
        <v>270</v>
      </c>
      <c r="D11" s="6">
        <v>604</v>
      </c>
      <c r="E11" s="6">
        <v>91</v>
      </c>
      <c r="F11" s="6">
        <v>159</v>
      </c>
      <c r="G11" s="6">
        <v>64</v>
      </c>
      <c r="H11" s="6">
        <v>67</v>
      </c>
      <c r="I11" s="6">
        <v>40</v>
      </c>
      <c r="J11" s="6">
        <v>315</v>
      </c>
    </row>
    <row r="12" spans="1:10" ht="16.5" customHeight="1" x14ac:dyDescent="0.3">
      <c r="A12" s="45"/>
      <c r="B12" s="7" t="s">
        <v>48</v>
      </c>
      <c r="C12" s="8" t="s">
        <v>49</v>
      </c>
      <c r="D12" s="8" t="s">
        <v>50</v>
      </c>
      <c r="E12" s="8" t="s">
        <v>51</v>
      </c>
      <c r="F12" s="8" t="s">
        <v>52</v>
      </c>
      <c r="G12" s="8" t="s">
        <v>52</v>
      </c>
      <c r="H12" s="8" t="s">
        <v>53</v>
      </c>
      <c r="I12" s="8" t="s">
        <v>54</v>
      </c>
      <c r="J12" s="8" t="s">
        <v>52</v>
      </c>
    </row>
    <row r="13" spans="1:10" ht="16.5" customHeight="1" x14ac:dyDescent="0.3">
      <c r="A13" s="45"/>
      <c r="B13" s="7" t="s">
        <v>55</v>
      </c>
      <c r="C13" s="8" t="s">
        <v>56</v>
      </c>
      <c r="D13" s="8" t="s">
        <v>57</v>
      </c>
      <c r="E13" s="8" t="s">
        <v>58</v>
      </c>
      <c r="F13" s="8" t="s">
        <v>59</v>
      </c>
      <c r="G13" s="8" t="s">
        <v>56</v>
      </c>
      <c r="H13" s="8" t="s">
        <v>60</v>
      </c>
      <c r="I13" s="8" t="s">
        <v>56</v>
      </c>
      <c r="J13" s="8" t="s">
        <v>98</v>
      </c>
    </row>
    <row r="14" spans="1:10" ht="16.5" customHeight="1" x14ac:dyDescent="0.3">
      <c r="A14" s="45" t="s">
        <v>61</v>
      </c>
      <c r="B14" s="12" t="s">
        <v>62</v>
      </c>
      <c r="C14" s="13">
        <v>0</v>
      </c>
      <c r="D14" s="13">
        <v>2645.46</v>
      </c>
      <c r="E14" s="13">
        <v>2085.11</v>
      </c>
      <c r="F14" s="13">
        <v>2253.3000000000002</v>
      </c>
      <c r="G14" s="13">
        <v>798.02</v>
      </c>
      <c r="H14" s="13">
        <v>990.25</v>
      </c>
      <c r="I14" s="13">
        <v>1174.9299999999998</v>
      </c>
      <c r="J14" s="13">
        <v>9646</v>
      </c>
    </row>
    <row r="15" spans="1:10" ht="16.5" customHeight="1" x14ac:dyDescent="0.3">
      <c r="A15" s="45"/>
      <c r="B15" s="14" t="s">
        <v>63</v>
      </c>
      <c r="C15" s="15">
        <v>0</v>
      </c>
      <c r="D15" s="15">
        <v>1483.56</v>
      </c>
      <c r="E15" s="15">
        <v>1506.46</v>
      </c>
      <c r="F15" s="15">
        <v>1187.7799999999997</v>
      </c>
      <c r="G15" s="15">
        <v>470.83</v>
      </c>
      <c r="H15" s="15">
        <v>472.2</v>
      </c>
      <c r="I15" s="15">
        <v>776.88000000000011</v>
      </c>
      <c r="J15" s="15">
        <v>6877</v>
      </c>
    </row>
    <row r="16" spans="1:10" ht="16.5" customHeight="1" x14ac:dyDescent="0.3">
      <c r="A16" s="45"/>
      <c r="B16" s="7" t="s">
        <v>64</v>
      </c>
      <c r="C16" s="10">
        <f t="shared" ref="C16:I16" si="0">C14/C7</f>
        <v>0</v>
      </c>
      <c r="D16" s="10">
        <f t="shared" si="0"/>
        <v>0.1361743964585371</v>
      </c>
      <c r="E16" s="10">
        <f t="shared" si="0"/>
        <v>0.18496331976120145</v>
      </c>
      <c r="F16" s="10">
        <f t="shared" si="0"/>
        <v>0.19170136342522093</v>
      </c>
      <c r="G16" s="10">
        <f t="shared" si="0"/>
        <v>0.14504022129893165</v>
      </c>
      <c r="H16" s="10">
        <f t="shared" si="0"/>
        <v>5.4218681559351729E-2</v>
      </c>
      <c r="I16" s="10">
        <f t="shared" si="0"/>
        <v>0.27160422479535995</v>
      </c>
      <c r="J16" s="10">
        <f>J14/J7</f>
        <v>0.32597749315670305</v>
      </c>
    </row>
    <row r="17" spans="1:10" ht="16.5" customHeight="1" x14ac:dyDescent="0.3">
      <c r="A17" s="16" t="s">
        <v>65</v>
      </c>
      <c r="B17" s="16" t="s">
        <v>65</v>
      </c>
      <c r="C17" s="17">
        <f t="shared" ref="C17:I17" si="1">C47</f>
        <v>337265.7029478458</v>
      </c>
      <c r="D17" s="17">
        <f t="shared" si="1"/>
        <v>333725.80645161291</v>
      </c>
      <c r="E17" s="17">
        <f t="shared" si="1"/>
        <v>224674.45501499259</v>
      </c>
      <c r="F17" s="17">
        <f t="shared" si="1"/>
        <v>355724.19695750199</v>
      </c>
      <c r="G17" s="17">
        <f t="shared" si="1"/>
        <v>384755.36917016143</v>
      </c>
      <c r="H17" s="17">
        <f t="shared" si="1"/>
        <v>213193.81662306772</v>
      </c>
      <c r="I17" s="17">
        <f t="shared" si="1"/>
        <v>249248.8413879718</v>
      </c>
      <c r="J17" s="17">
        <f>J47</f>
        <v>317529.9875959637</v>
      </c>
    </row>
    <row r="18" spans="1:10" ht="16.5" customHeight="1" x14ac:dyDescent="0.3">
      <c r="A18" s="18" t="s">
        <v>1</v>
      </c>
      <c r="B18" s="19" t="s">
        <v>1</v>
      </c>
      <c r="C18" s="20" t="s">
        <v>1</v>
      </c>
      <c r="D18" s="20" t="s">
        <v>1</v>
      </c>
      <c r="E18" s="20" t="s">
        <v>1</v>
      </c>
      <c r="F18" s="20" t="s">
        <v>1</v>
      </c>
      <c r="G18" s="20" t="s">
        <v>1</v>
      </c>
      <c r="H18" s="20" t="s">
        <v>1</v>
      </c>
      <c r="I18" s="21" t="s">
        <v>1</v>
      </c>
      <c r="J18" s="21" t="s">
        <v>1</v>
      </c>
    </row>
    <row r="19" spans="1:10" ht="16.5" customHeight="1" x14ac:dyDescent="0.3">
      <c r="A19" s="45" t="s">
        <v>66</v>
      </c>
      <c r="B19" s="12" t="s">
        <v>62</v>
      </c>
      <c r="C19" s="22">
        <v>633.02</v>
      </c>
      <c r="D19" s="22">
        <v>726</v>
      </c>
      <c r="E19" s="22">
        <v>679.3</v>
      </c>
      <c r="F19" s="22">
        <v>735.08</v>
      </c>
      <c r="G19" s="22">
        <v>393.2</v>
      </c>
      <c r="H19" s="22">
        <v>197.10631159572239</v>
      </c>
      <c r="I19" s="22">
        <v>386.81</v>
      </c>
      <c r="J19" s="22">
        <v>1372</v>
      </c>
    </row>
    <row r="20" spans="1:10" ht="16.5" customHeight="1" x14ac:dyDescent="0.3">
      <c r="A20" s="45"/>
      <c r="B20" s="14" t="s">
        <v>63</v>
      </c>
      <c r="C20" s="23">
        <v>347.2</v>
      </c>
      <c r="D20" s="23">
        <v>404</v>
      </c>
      <c r="E20" s="23">
        <v>490.78</v>
      </c>
      <c r="F20" s="23">
        <v>411.61</v>
      </c>
      <c r="G20" s="23">
        <v>232.2</v>
      </c>
      <c r="H20" s="23">
        <v>94</v>
      </c>
      <c r="I20" s="23">
        <v>255.3</v>
      </c>
      <c r="J20" s="23">
        <v>978</v>
      </c>
    </row>
    <row r="21" spans="1:10" ht="16.5" customHeight="1" x14ac:dyDescent="0.3">
      <c r="A21" s="45" t="s">
        <v>67</v>
      </c>
      <c r="B21" s="5" t="s">
        <v>68</v>
      </c>
      <c r="C21" s="24">
        <v>1600000</v>
      </c>
      <c r="D21" s="24">
        <v>1520000</v>
      </c>
      <c r="E21" s="24">
        <v>1300000</v>
      </c>
      <c r="F21" s="24">
        <v>1606800</v>
      </c>
      <c r="G21" s="24">
        <v>1700000</v>
      </c>
      <c r="H21" s="24">
        <v>850000</v>
      </c>
      <c r="I21" s="24">
        <v>1600000</v>
      </c>
      <c r="J21" s="24">
        <v>1620000</v>
      </c>
    </row>
    <row r="22" spans="1:10" ht="16.5" customHeight="1" x14ac:dyDescent="0.3">
      <c r="A22" s="45"/>
      <c r="B22" s="7" t="s">
        <v>69</v>
      </c>
      <c r="C22" s="25">
        <v>160000</v>
      </c>
      <c r="D22" s="25">
        <v>152000</v>
      </c>
      <c r="E22" s="25">
        <v>130000</v>
      </c>
      <c r="F22" s="25">
        <v>160680</v>
      </c>
      <c r="G22" s="25">
        <v>170000</v>
      </c>
      <c r="H22" s="25">
        <v>85000</v>
      </c>
      <c r="I22" s="25">
        <v>160000</v>
      </c>
      <c r="J22" s="25">
        <v>162000</v>
      </c>
    </row>
    <row r="23" spans="1:10" ht="16.5" customHeight="1" x14ac:dyDescent="0.3">
      <c r="A23" s="45"/>
      <c r="B23" s="7" t="s">
        <v>70</v>
      </c>
      <c r="C23" s="25">
        <v>58000</v>
      </c>
      <c r="D23" s="25">
        <v>57000</v>
      </c>
      <c r="E23" s="25">
        <v>47000</v>
      </c>
      <c r="F23" s="25">
        <v>56650</v>
      </c>
      <c r="G23" s="25">
        <v>60000</v>
      </c>
      <c r="H23" s="25">
        <v>32000</v>
      </c>
      <c r="I23" s="25">
        <v>48000</v>
      </c>
      <c r="J23" s="25">
        <v>67000</v>
      </c>
    </row>
    <row r="24" spans="1:10" ht="16.5" customHeight="1" x14ac:dyDescent="0.3">
      <c r="A24" s="45" t="s">
        <v>71</v>
      </c>
      <c r="B24" s="16" t="s">
        <v>72</v>
      </c>
      <c r="C24" s="26">
        <v>2</v>
      </c>
      <c r="D24" s="26">
        <v>1.5</v>
      </c>
      <c r="E24" s="26">
        <v>1</v>
      </c>
      <c r="F24" s="26">
        <v>1</v>
      </c>
      <c r="G24" s="26">
        <v>0</v>
      </c>
      <c r="H24" s="26">
        <v>2</v>
      </c>
      <c r="I24" s="26">
        <v>2</v>
      </c>
      <c r="J24" s="26">
        <v>0</v>
      </c>
    </row>
    <row r="25" spans="1:10" ht="16.5" customHeight="1" x14ac:dyDescent="0.3">
      <c r="A25" s="45"/>
      <c r="B25" s="27" t="s">
        <v>73</v>
      </c>
      <c r="C25" s="28">
        <v>3</v>
      </c>
      <c r="D25" s="28">
        <v>2</v>
      </c>
      <c r="E25" s="28">
        <v>2</v>
      </c>
      <c r="F25" s="28">
        <v>2</v>
      </c>
      <c r="G25" s="28">
        <v>1</v>
      </c>
      <c r="H25" s="28">
        <v>1</v>
      </c>
      <c r="I25" s="28">
        <v>3</v>
      </c>
      <c r="J25" s="28">
        <v>1</v>
      </c>
    </row>
    <row r="26" spans="1:10" ht="16.5" customHeight="1" x14ac:dyDescent="0.3">
      <c r="A26" s="45"/>
      <c r="B26" s="27" t="s">
        <v>74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</row>
    <row r="27" spans="1:10" ht="16.5" customHeight="1" x14ac:dyDescent="0.3">
      <c r="A27" s="45"/>
      <c r="B27" s="46" t="s">
        <v>75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1000000</v>
      </c>
      <c r="J27" s="29">
        <v>0</v>
      </c>
    </row>
    <row r="28" spans="1:10" ht="16.5" customHeight="1" x14ac:dyDescent="0.3">
      <c r="A28" s="45"/>
      <c r="B28" s="46"/>
      <c r="C28" s="30">
        <f t="shared" ref="C28:I28" si="2">C27*C20</f>
        <v>0</v>
      </c>
      <c r="D28" s="30">
        <f t="shared" si="2"/>
        <v>0</v>
      </c>
      <c r="E28" s="30">
        <f t="shared" si="2"/>
        <v>0</v>
      </c>
      <c r="F28" s="30">
        <f t="shared" si="2"/>
        <v>0</v>
      </c>
      <c r="G28" s="30">
        <f t="shared" si="2"/>
        <v>0</v>
      </c>
      <c r="H28" s="30">
        <f t="shared" si="2"/>
        <v>0</v>
      </c>
      <c r="I28" s="30">
        <f t="shared" si="2"/>
        <v>255300000</v>
      </c>
      <c r="J28" s="30">
        <f>J27*J20</f>
        <v>0</v>
      </c>
    </row>
    <row r="29" spans="1:10" ht="16.5" customHeight="1" outlineLevel="1" collapsed="1" x14ac:dyDescent="0.3">
      <c r="A29" s="45" t="s">
        <v>76</v>
      </c>
      <c r="B29" s="5" t="s">
        <v>77</v>
      </c>
      <c r="C29" s="31">
        <f t="shared" ref="C29:I29" si="3">C24*C35</f>
        <v>10</v>
      </c>
      <c r="D29" s="31">
        <f t="shared" si="3"/>
        <v>7.5</v>
      </c>
      <c r="E29" s="31">
        <f t="shared" si="3"/>
        <v>5</v>
      </c>
      <c r="F29" s="31">
        <f t="shared" si="3"/>
        <v>5</v>
      </c>
      <c r="G29" s="31">
        <f t="shared" si="3"/>
        <v>0</v>
      </c>
      <c r="H29" s="31">
        <f t="shared" si="3"/>
        <v>10</v>
      </c>
      <c r="I29" s="31">
        <f t="shared" si="3"/>
        <v>10</v>
      </c>
      <c r="J29" s="31">
        <f>J24*J35</f>
        <v>0</v>
      </c>
    </row>
    <row r="30" spans="1:10" ht="16.5" customHeight="1" outlineLevel="1" collapsed="1" x14ac:dyDescent="0.3">
      <c r="A30" s="45"/>
      <c r="B30" s="7" t="s">
        <v>78</v>
      </c>
      <c r="C30" s="32">
        <f t="shared" ref="C30:I30" si="4">C28/C39</f>
        <v>0</v>
      </c>
      <c r="D30" s="32">
        <f t="shared" si="4"/>
        <v>0</v>
      </c>
      <c r="E30" s="32">
        <f t="shared" si="4"/>
        <v>0</v>
      </c>
      <c r="F30" s="32">
        <f t="shared" si="4"/>
        <v>0</v>
      </c>
      <c r="G30" s="32">
        <f t="shared" si="4"/>
        <v>0</v>
      </c>
      <c r="H30" s="32">
        <f t="shared" si="4"/>
        <v>0</v>
      </c>
      <c r="I30" s="32">
        <f t="shared" si="4"/>
        <v>4.1250872521392932</v>
      </c>
      <c r="J30" s="32">
        <f>J28/J39</f>
        <v>0</v>
      </c>
    </row>
    <row r="31" spans="1:10" ht="16.5" customHeight="1" outlineLevel="1" collapsed="1" x14ac:dyDescent="0.3">
      <c r="A31" s="45"/>
      <c r="B31" s="7" t="s">
        <v>79</v>
      </c>
      <c r="C31" s="32">
        <f t="shared" ref="C31:I31" si="5">((C25*C39)+(C26*C19*C23))/C39</f>
        <v>3</v>
      </c>
      <c r="D31" s="32">
        <f t="shared" si="5"/>
        <v>2</v>
      </c>
      <c r="E31" s="32">
        <f t="shared" si="5"/>
        <v>2</v>
      </c>
      <c r="F31" s="32">
        <f t="shared" si="5"/>
        <v>2</v>
      </c>
      <c r="G31" s="32">
        <f t="shared" si="5"/>
        <v>1</v>
      </c>
      <c r="H31" s="32">
        <f t="shared" si="5"/>
        <v>1</v>
      </c>
      <c r="I31" s="32">
        <f t="shared" si="5"/>
        <v>3</v>
      </c>
      <c r="J31" s="32">
        <f>((J25*J39)+(J26*J19*J23))/J39</f>
        <v>1</v>
      </c>
    </row>
    <row r="32" spans="1:10" ht="16.5" customHeight="1" outlineLevel="1" collapsed="1" x14ac:dyDescent="0.3">
      <c r="A32" s="45"/>
      <c r="B32" s="47" t="s">
        <v>80</v>
      </c>
      <c r="C32" s="33">
        <f t="shared" ref="C32:I32" si="6">C29+C30+C31</f>
        <v>13</v>
      </c>
      <c r="D32" s="33">
        <f t="shared" si="6"/>
        <v>9.5</v>
      </c>
      <c r="E32" s="33">
        <f t="shared" si="6"/>
        <v>7</v>
      </c>
      <c r="F32" s="33">
        <f t="shared" si="6"/>
        <v>7</v>
      </c>
      <c r="G32" s="33">
        <f t="shared" si="6"/>
        <v>1</v>
      </c>
      <c r="H32" s="33">
        <f t="shared" si="6"/>
        <v>11</v>
      </c>
      <c r="I32" s="33">
        <f t="shared" si="6"/>
        <v>17.125087252139295</v>
      </c>
      <c r="J32" s="33">
        <f>J29+J30+J31</f>
        <v>1</v>
      </c>
    </row>
    <row r="33" spans="1:10" ht="16.5" customHeight="1" outlineLevel="1" collapsed="1" x14ac:dyDescent="0.3">
      <c r="A33" s="45"/>
      <c r="B33" s="47"/>
      <c r="C33" s="34">
        <f t="shared" ref="C33:I33" si="7">C32/C37</f>
        <v>2.4761904761904763</v>
      </c>
      <c r="D33" s="34">
        <f t="shared" si="7"/>
        <v>1.8387096774193548</v>
      </c>
      <c r="E33" s="34">
        <f t="shared" si="7"/>
        <v>1.3548387096774193</v>
      </c>
      <c r="F33" s="34">
        <f t="shared" si="7"/>
        <v>1.3548387096774193</v>
      </c>
      <c r="G33" s="34">
        <f t="shared" si="7"/>
        <v>0.19672131147540986</v>
      </c>
      <c r="H33" s="34">
        <f t="shared" si="7"/>
        <v>2.1639344262295084</v>
      </c>
      <c r="I33" s="34">
        <f t="shared" si="7"/>
        <v>3.2619213813598655</v>
      </c>
      <c r="J33" s="34">
        <f>J32/J37</f>
        <v>0.19672131147540986</v>
      </c>
    </row>
    <row r="34" spans="1:10" ht="16.5" customHeight="1" x14ac:dyDescent="0.3">
      <c r="A34" s="45" t="s">
        <v>81</v>
      </c>
      <c r="B34" s="48" t="s">
        <v>82</v>
      </c>
      <c r="C34" s="31">
        <v>60</v>
      </c>
      <c r="D34" s="31">
        <v>60</v>
      </c>
      <c r="E34" s="31">
        <v>60</v>
      </c>
      <c r="F34" s="31">
        <v>60</v>
      </c>
      <c r="G34" s="31">
        <v>60</v>
      </c>
      <c r="H34" s="31">
        <v>60</v>
      </c>
      <c r="I34" s="31">
        <v>60</v>
      </c>
      <c r="J34" s="31">
        <v>60</v>
      </c>
    </row>
    <row r="35" spans="1:10" ht="16.5" customHeight="1" x14ac:dyDescent="0.3">
      <c r="A35" s="45"/>
      <c r="B35" s="48"/>
      <c r="C35" s="35">
        <f t="shared" ref="C35:I35" si="8">C34/12</f>
        <v>5</v>
      </c>
      <c r="D35" s="35">
        <f t="shared" si="8"/>
        <v>5</v>
      </c>
      <c r="E35" s="35">
        <f t="shared" si="8"/>
        <v>5</v>
      </c>
      <c r="F35" s="35">
        <f t="shared" si="8"/>
        <v>5</v>
      </c>
      <c r="G35" s="35">
        <f t="shared" si="8"/>
        <v>5</v>
      </c>
      <c r="H35" s="35">
        <f t="shared" si="8"/>
        <v>5</v>
      </c>
      <c r="I35" s="35">
        <f t="shared" si="8"/>
        <v>5</v>
      </c>
      <c r="J35" s="35">
        <f>J34/12</f>
        <v>5</v>
      </c>
    </row>
    <row r="36" spans="1:10" ht="16.5" customHeight="1" x14ac:dyDescent="0.3">
      <c r="A36" s="45"/>
      <c r="B36" s="48" t="s">
        <v>83</v>
      </c>
      <c r="C36" s="31">
        <f t="shared" ref="C36:I36" si="9">C34+C25</f>
        <v>63</v>
      </c>
      <c r="D36" s="31">
        <f t="shared" si="9"/>
        <v>62</v>
      </c>
      <c r="E36" s="31">
        <f t="shared" si="9"/>
        <v>62</v>
      </c>
      <c r="F36" s="31">
        <f t="shared" si="9"/>
        <v>62</v>
      </c>
      <c r="G36" s="31">
        <f t="shared" si="9"/>
        <v>61</v>
      </c>
      <c r="H36" s="31">
        <f t="shared" si="9"/>
        <v>61</v>
      </c>
      <c r="I36" s="31">
        <f t="shared" si="9"/>
        <v>63</v>
      </c>
      <c r="J36" s="31">
        <f>J34+J25</f>
        <v>61</v>
      </c>
    </row>
    <row r="37" spans="1:10" ht="16.5" customHeight="1" x14ac:dyDescent="0.3">
      <c r="A37" s="45"/>
      <c r="B37" s="48"/>
      <c r="C37" s="35">
        <f t="shared" ref="C37:I37" si="10">C36/12</f>
        <v>5.25</v>
      </c>
      <c r="D37" s="35">
        <f t="shared" si="10"/>
        <v>5.166666666666667</v>
      </c>
      <c r="E37" s="35">
        <f t="shared" si="10"/>
        <v>5.166666666666667</v>
      </c>
      <c r="F37" s="35">
        <f t="shared" si="10"/>
        <v>5.166666666666667</v>
      </c>
      <c r="G37" s="35">
        <f t="shared" si="10"/>
        <v>5.083333333333333</v>
      </c>
      <c r="H37" s="35">
        <f t="shared" si="10"/>
        <v>5.083333333333333</v>
      </c>
      <c r="I37" s="35">
        <f t="shared" si="10"/>
        <v>5.25</v>
      </c>
      <c r="J37" s="35">
        <f>J36/12</f>
        <v>5.083333333333333</v>
      </c>
    </row>
    <row r="38" spans="1:10" ht="16.5" customHeight="1" x14ac:dyDescent="0.3">
      <c r="A38" s="18" t="s">
        <v>1</v>
      </c>
      <c r="B38" s="19" t="s">
        <v>1</v>
      </c>
      <c r="C38" s="20" t="s">
        <v>1</v>
      </c>
      <c r="D38" s="20" t="s">
        <v>1</v>
      </c>
      <c r="E38" s="20" t="s">
        <v>1</v>
      </c>
      <c r="F38" s="20" t="s">
        <v>1</v>
      </c>
      <c r="G38" s="20" t="s">
        <v>1</v>
      </c>
      <c r="H38" s="20" t="s">
        <v>1</v>
      </c>
      <c r="I38" s="21" t="s">
        <v>1</v>
      </c>
      <c r="J38" s="21" t="s">
        <v>1</v>
      </c>
    </row>
    <row r="39" spans="1:10" ht="35.1" customHeight="1" outlineLevel="1" collapsed="1" x14ac:dyDescent="0.3">
      <c r="A39" s="49" t="s">
        <v>84</v>
      </c>
      <c r="B39" s="36" t="s">
        <v>85</v>
      </c>
      <c r="C39" s="37">
        <f t="shared" ref="C39:I39" si="11">C19*C22</f>
        <v>101283200</v>
      </c>
      <c r="D39" s="37">
        <f t="shared" si="11"/>
        <v>110352000</v>
      </c>
      <c r="E39" s="37">
        <f t="shared" si="11"/>
        <v>88309000</v>
      </c>
      <c r="F39" s="37">
        <f t="shared" si="11"/>
        <v>118112654.40000001</v>
      </c>
      <c r="G39" s="37">
        <f t="shared" si="11"/>
        <v>66844000</v>
      </c>
      <c r="H39" s="37">
        <f t="shared" si="11"/>
        <v>16754036.485636404</v>
      </c>
      <c r="I39" s="37">
        <f t="shared" si="11"/>
        <v>61889600</v>
      </c>
      <c r="J39" s="37">
        <f>J19*J22</f>
        <v>222264000</v>
      </c>
    </row>
    <row r="40" spans="1:10" ht="35.1" customHeight="1" outlineLevel="1" collapsed="1" x14ac:dyDescent="0.3">
      <c r="A40" s="49"/>
      <c r="B40" s="36" t="s">
        <v>86</v>
      </c>
      <c r="C40" s="37">
        <f t="shared" ref="C40:I40" si="12">C19*C22*(12-C24)/12</f>
        <v>84402666.666666672</v>
      </c>
      <c r="D40" s="37">
        <f t="shared" si="12"/>
        <v>96558000</v>
      </c>
      <c r="E40" s="37">
        <f t="shared" si="12"/>
        <v>80949916.666666672</v>
      </c>
      <c r="F40" s="37">
        <f t="shared" si="12"/>
        <v>108269933.2</v>
      </c>
      <c r="G40" s="37">
        <f t="shared" si="12"/>
        <v>66844000</v>
      </c>
      <c r="H40" s="37">
        <f t="shared" si="12"/>
        <v>13961697.071363671</v>
      </c>
      <c r="I40" s="37">
        <f t="shared" si="12"/>
        <v>51574666.666666664</v>
      </c>
      <c r="J40" s="37">
        <f>J19*J22*(12-J24)/12</f>
        <v>222264000</v>
      </c>
    </row>
    <row r="41" spans="1:10" ht="16.5" customHeight="1" x14ac:dyDescent="0.3">
      <c r="A41" s="18" t="s">
        <v>1</v>
      </c>
      <c r="B41" s="19" t="s">
        <v>1</v>
      </c>
      <c r="C41" s="20" t="s">
        <v>1</v>
      </c>
      <c r="D41" s="20" t="s">
        <v>1</v>
      </c>
      <c r="E41" s="20" t="s">
        <v>1</v>
      </c>
      <c r="F41" s="20" t="s">
        <v>1</v>
      </c>
      <c r="G41" s="20" t="s">
        <v>1</v>
      </c>
      <c r="H41" s="20" t="s">
        <v>1</v>
      </c>
      <c r="I41" s="21" t="s">
        <v>1</v>
      </c>
      <c r="J41" s="21" t="s">
        <v>1</v>
      </c>
    </row>
    <row r="42" spans="1:10" ht="16.5" customHeight="1" x14ac:dyDescent="0.3">
      <c r="A42" s="50" t="s">
        <v>87</v>
      </c>
      <c r="B42" s="38" t="s">
        <v>68</v>
      </c>
      <c r="C42" s="39">
        <f t="shared" ref="C42:I42" si="13">C19*C21</f>
        <v>1012832000</v>
      </c>
      <c r="D42" s="39">
        <f t="shared" si="13"/>
        <v>1103520000</v>
      </c>
      <c r="E42" s="39">
        <f t="shared" si="13"/>
        <v>883090000</v>
      </c>
      <c r="F42" s="39">
        <f t="shared" si="13"/>
        <v>1181126544</v>
      </c>
      <c r="G42" s="39">
        <f t="shared" si="13"/>
        <v>668440000</v>
      </c>
      <c r="H42" s="39">
        <f t="shared" si="13"/>
        <v>167540364.85636404</v>
      </c>
      <c r="I42" s="39">
        <f t="shared" si="13"/>
        <v>618896000</v>
      </c>
      <c r="J42" s="39">
        <f>J19*J21</f>
        <v>2222640000</v>
      </c>
    </row>
    <row r="43" spans="1:10" ht="35.1" customHeight="1" x14ac:dyDescent="0.3">
      <c r="A43" s="50"/>
      <c r="B43" s="40" t="s">
        <v>88</v>
      </c>
      <c r="C43" s="41">
        <f t="shared" ref="C43:I43" si="14">C39*(12-C33)/12</f>
        <v>80383492.06349206</v>
      </c>
      <c r="D43" s="41">
        <f t="shared" si="14"/>
        <v>93443225.806451619</v>
      </c>
      <c r="E43" s="41">
        <f t="shared" si="14"/>
        <v>78338629.032258064</v>
      </c>
      <c r="F43" s="41">
        <f t="shared" si="14"/>
        <v>104777354.70967741</v>
      </c>
      <c r="G43" s="41">
        <f t="shared" si="14"/>
        <v>65748196.72131148</v>
      </c>
      <c r="H43" s="41">
        <f t="shared" si="14"/>
        <v>13732816.791505249</v>
      </c>
      <c r="I43" s="41">
        <f t="shared" si="14"/>
        <v>45066349.206349202</v>
      </c>
      <c r="J43" s="41">
        <f>J39*(12-J33)/12</f>
        <v>218620327.86885247</v>
      </c>
    </row>
    <row r="44" spans="1:10" ht="16.5" customHeight="1" x14ac:dyDescent="0.3">
      <c r="A44" s="50"/>
      <c r="B44" s="40" t="s">
        <v>89</v>
      </c>
      <c r="C44" s="41">
        <f t="shared" ref="C44:I44" si="15">C19*C23</f>
        <v>36715160</v>
      </c>
      <c r="D44" s="41">
        <f t="shared" si="15"/>
        <v>41382000</v>
      </c>
      <c r="E44" s="41">
        <f t="shared" si="15"/>
        <v>31927099.999999996</v>
      </c>
      <c r="F44" s="41">
        <f t="shared" si="15"/>
        <v>41642282</v>
      </c>
      <c r="G44" s="41">
        <f t="shared" si="15"/>
        <v>23592000</v>
      </c>
      <c r="H44" s="41">
        <f t="shared" si="15"/>
        <v>6307401.9710631166</v>
      </c>
      <c r="I44" s="41">
        <f t="shared" si="15"/>
        <v>18566880</v>
      </c>
      <c r="J44" s="41">
        <f>J19*J23</f>
        <v>91924000</v>
      </c>
    </row>
    <row r="45" spans="1:10" ht="35.1" customHeight="1" x14ac:dyDescent="0.3">
      <c r="A45" s="50"/>
      <c r="B45" s="38" t="s">
        <v>90</v>
      </c>
      <c r="C45" s="39">
        <f t="shared" ref="C45:I45" si="16">C43+C44</f>
        <v>117098652.06349206</v>
      </c>
      <c r="D45" s="39">
        <f t="shared" si="16"/>
        <v>134825225.80645162</v>
      </c>
      <c r="E45" s="39">
        <f t="shared" si="16"/>
        <v>110265729.03225806</v>
      </c>
      <c r="F45" s="39">
        <f t="shared" si="16"/>
        <v>146419636.7096774</v>
      </c>
      <c r="G45" s="39">
        <f t="shared" si="16"/>
        <v>89340196.72131148</v>
      </c>
      <c r="H45" s="39">
        <f t="shared" si="16"/>
        <v>20040218.762568366</v>
      </c>
      <c r="I45" s="39">
        <f t="shared" si="16"/>
        <v>63633229.206349202</v>
      </c>
      <c r="J45" s="39">
        <f>J43+J44</f>
        <v>310544327.8688525</v>
      </c>
    </row>
    <row r="46" spans="1:10" ht="20.100000000000001" customHeight="1" x14ac:dyDescent="0.3">
      <c r="A46" s="50"/>
      <c r="B46" s="40" t="s">
        <v>91</v>
      </c>
      <c r="C46" s="41">
        <f t="shared" ref="C46:I46" si="17">C45*C36</f>
        <v>7377215080</v>
      </c>
      <c r="D46" s="41">
        <f t="shared" si="17"/>
        <v>8359164000</v>
      </c>
      <c r="E46" s="41">
        <f t="shared" si="17"/>
        <v>6836475200</v>
      </c>
      <c r="F46" s="41">
        <f t="shared" si="17"/>
        <v>9078017475.9999981</v>
      </c>
      <c r="G46" s="41">
        <f t="shared" si="17"/>
        <v>5449752000</v>
      </c>
      <c r="H46" s="41">
        <f t="shared" si="17"/>
        <v>1222453344.5166702</v>
      </c>
      <c r="I46" s="41">
        <f t="shared" si="17"/>
        <v>4008893439.9999995</v>
      </c>
      <c r="J46" s="41">
        <f>J45*J36</f>
        <v>18943204000.000004</v>
      </c>
    </row>
    <row r="47" spans="1:10" ht="16.5" customHeight="1" x14ac:dyDescent="0.3">
      <c r="A47" s="50"/>
      <c r="B47" s="42" t="s">
        <v>92</v>
      </c>
      <c r="C47" s="43">
        <f t="shared" ref="C47:I47" si="18">C45/C20</f>
        <v>337265.7029478458</v>
      </c>
      <c r="D47" s="43">
        <f t="shared" si="18"/>
        <v>333725.80645161291</v>
      </c>
      <c r="E47" s="43">
        <f t="shared" si="18"/>
        <v>224674.45501499259</v>
      </c>
      <c r="F47" s="43">
        <f t="shared" si="18"/>
        <v>355724.19695750199</v>
      </c>
      <c r="G47" s="43">
        <f t="shared" si="18"/>
        <v>384755.36917016143</v>
      </c>
      <c r="H47" s="43">
        <f t="shared" si="18"/>
        <v>213193.81662306772</v>
      </c>
      <c r="I47" s="43">
        <f t="shared" si="18"/>
        <v>249248.8413879718</v>
      </c>
      <c r="J47" s="43">
        <f>J45/J20</f>
        <v>317529.9875959637</v>
      </c>
    </row>
    <row r="48" spans="1:10" ht="16.5" customHeight="1" x14ac:dyDescent="0.3">
      <c r="A48" s="18" t="s">
        <v>1</v>
      </c>
      <c r="B48" s="19" t="s">
        <v>1</v>
      </c>
      <c r="C48" s="20" t="s">
        <v>1</v>
      </c>
      <c r="D48" s="20" t="s">
        <v>1</v>
      </c>
      <c r="E48" s="20" t="s">
        <v>1</v>
      </c>
      <c r="F48" s="20" t="s">
        <v>1</v>
      </c>
      <c r="G48" s="20" t="s">
        <v>1</v>
      </c>
      <c r="H48" s="20" t="s">
        <v>1</v>
      </c>
      <c r="I48" s="21" t="s">
        <v>1</v>
      </c>
      <c r="J48" s="21" t="s">
        <v>1</v>
      </c>
    </row>
    <row r="49" spans="1:10" ht="24" x14ac:dyDescent="0.3">
      <c r="A49" s="51" t="s">
        <v>93</v>
      </c>
      <c r="B49" s="51"/>
      <c r="C49" s="44" t="s">
        <v>1</v>
      </c>
      <c r="D49" s="44" t="s">
        <v>1</v>
      </c>
      <c r="E49" s="44" t="s">
        <v>1</v>
      </c>
      <c r="F49" s="44" t="s">
        <v>1</v>
      </c>
      <c r="G49" s="44" t="s">
        <v>1</v>
      </c>
      <c r="H49" s="44" t="s">
        <v>1</v>
      </c>
      <c r="I49" s="44" t="s">
        <v>1</v>
      </c>
      <c r="J49" s="52" t="s">
        <v>100</v>
      </c>
    </row>
  </sheetData>
  <mergeCells count="16">
    <mergeCell ref="A49:B49"/>
    <mergeCell ref="A34:A37"/>
    <mergeCell ref="B34:B35"/>
    <mergeCell ref="B36:B37"/>
    <mergeCell ref="A39:A40"/>
    <mergeCell ref="A42:A47"/>
    <mergeCell ref="A21:A23"/>
    <mergeCell ref="A24:A28"/>
    <mergeCell ref="B27:B28"/>
    <mergeCell ref="A29:A33"/>
    <mergeCell ref="B32:B33"/>
    <mergeCell ref="A2:B2"/>
    <mergeCell ref="A3:A10"/>
    <mergeCell ref="A11:A13"/>
    <mergeCell ref="A14:A16"/>
    <mergeCell ref="A19:A20"/>
  </mergeCells>
  <phoneticPr fontId="7" type="noConversion"/>
  <pageMargins left="0.7" right="0.7" top="0.75" bottom="0.75" header="0.3" footer="0.3"/>
  <pageSetup paperSize="9" scale="52" fitToWidth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2026-02-24T03:01:30Z</dcterms:created>
  <dcterms:modified xsi:type="dcterms:W3CDTF">2026-02-24T04:20:18Z</dcterms:modified>
  <cp:category/>
</cp:coreProperties>
</file>