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D\Dev\Spreads\Spreads\docs\"/>
    </mc:Choice>
  </mc:AlternateContent>
  <xr:revisionPtr revIDLastSave="0" documentId="13_ncr:1_{AD9C757B-6E1F-43B8-A19E-C974C48A142E}" xr6:coauthVersionLast="41" xr6:coauthVersionMax="41" xr10:uidLastSave="{00000000-0000-0000-0000-000000000000}"/>
  <bookViews>
    <workbookView xWindow="-120" yWindow="-120" windowWidth="38640" windowHeight="15840" xr2:uid="{1B73A726-81F4-4F9E-B024-74547DD1FD6C}"/>
  </bookViews>
  <sheets>
    <sheet name="DataTypeHeader" sheetId="1" r:id="rId1"/>
    <sheet name="DDB_dataspreads" sheetId="2" r:id="rId2"/>
    <sheet name="EFS_vs_S3_vs_RDS" sheetId="3" r:id="rId3"/>
    <sheet name="StreamBlockBadIdea" sheetId="4" r:id="rId4"/>
    <sheet name="StreamBlock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4" l="1"/>
  <c r="B6" i="4"/>
  <c r="B7" i="4"/>
  <c r="B8" i="4"/>
  <c r="B9" i="4"/>
  <c r="B10" i="4"/>
  <c r="B11" i="4"/>
  <c r="B12" i="4"/>
  <c r="B15" i="4"/>
  <c r="B16" i="4" s="1"/>
  <c r="B17" i="4" s="1"/>
  <c r="B18" i="4" s="1"/>
  <c r="B19" i="4" s="1"/>
  <c r="B20" i="4" s="1"/>
  <c r="B21" i="4" s="1"/>
  <c r="B22" i="4" s="1"/>
  <c r="F5" i="3"/>
  <c r="G20" i="3" s="1"/>
  <c r="N5" i="3"/>
  <c r="O9" i="3" s="1"/>
  <c r="G9" i="3"/>
  <c r="K9" i="3"/>
  <c r="L9" i="3"/>
  <c r="K10" i="3"/>
  <c r="L10" i="3"/>
  <c r="K11" i="3"/>
  <c r="L11" i="3"/>
  <c r="G12" i="3"/>
  <c r="K12" i="3"/>
  <c r="L12" i="3"/>
  <c r="K13" i="3"/>
  <c r="L13" i="3"/>
  <c r="K14" i="3"/>
  <c r="L14" i="3"/>
  <c r="G15" i="3"/>
  <c r="K15" i="3"/>
  <c r="L15" i="3"/>
  <c r="K16" i="3"/>
  <c r="L16" i="3"/>
  <c r="K17" i="3"/>
  <c r="L17" i="3"/>
  <c r="G18" i="3"/>
  <c r="K18" i="3"/>
  <c r="L18" i="3"/>
  <c r="K19" i="3"/>
  <c r="L19" i="3"/>
  <c r="K20" i="3"/>
  <c r="L20" i="3"/>
  <c r="G21" i="3"/>
  <c r="K21" i="3"/>
  <c r="L21" i="3"/>
  <c r="K22" i="3"/>
  <c r="L22" i="3"/>
  <c r="K23" i="3"/>
  <c r="L23" i="3"/>
  <c r="E28" i="3"/>
  <c r="E37" i="3"/>
  <c r="H37" i="3" s="1"/>
  <c r="H38" i="3"/>
  <c r="E40" i="3"/>
  <c r="H40" i="3"/>
  <c r="K48" i="3"/>
  <c r="K64" i="3" s="1"/>
  <c r="E51" i="3"/>
  <c r="K56" i="3"/>
  <c r="M56" i="3"/>
  <c r="K60" i="3"/>
  <c r="K61" i="3"/>
  <c r="K65" i="3" l="1"/>
  <c r="K67" i="3"/>
  <c r="K68" i="3" s="1"/>
  <c r="K69" i="3" s="1"/>
  <c r="O23" i="3"/>
  <c r="G17" i="3"/>
  <c r="G11" i="3"/>
  <c r="O22" i="3"/>
  <c r="O13" i="3"/>
  <c r="E47" i="3"/>
  <c r="E48" i="3" s="1"/>
  <c r="E49" i="3" s="1"/>
  <c r="O20" i="3"/>
  <c r="O17" i="3"/>
  <c r="O14" i="3"/>
  <c r="O11" i="3"/>
  <c r="G23" i="3"/>
  <c r="G26" i="3" s="1"/>
  <c r="G14" i="3"/>
  <c r="E41" i="3"/>
  <c r="O19" i="3"/>
  <c r="O16" i="3"/>
  <c r="O10" i="3"/>
  <c r="G22" i="3"/>
  <c r="G19" i="3"/>
  <c r="G16" i="3"/>
  <c r="G13" i="3"/>
  <c r="G10" i="3"/>
  <c r="O21" i="3"/>
  <c r="O18" i="3"/>
  <c r="O15" i="3"/>
  <c r="O12" i="3"/>
  <c r="H49" i="3" l="1"/>
  <c r="E50" i="3"/>
  <c r="E42" i="3"/>
  <c r="E44" i="3"/>
  <c r="E45" i="3" s="1"/>
  <c r="H41" i="3"/>
</calcChain>
</file>

<file path=xl/sharedStrings.xml><?xml version="1.0" encoding="utf-8"?>
<sst xmlns="http://schemas.openxmlformats.org/spreadsheetml/2006/main" count="116" uniqueCount="103">
  <si>
    <t>DataTypeHeader</t>
  </si>
  <si>
    <t>VariantHeader</t>
  </si>
  <si>
    <t>TEOFS</t>
  </si>
  <si>
    <t>TEOFS1</t>
  </si>
  <si>
    <t>TEOFS2</t>
  </si>
  <si>
    <t>TEOFS3</t>
  </si>
  <si>
    <t>1-63</t>
  </si>
  <si>
    <t>TypeEnum</t>
  </si>
  <si>
    <t>Scalar</t>
  </si>
  <si>
    <t>Schema</t>
  </si>
  <si>
    <t>When VariantHeader has Schema TE then the header is followed by a schema. Multiple schemas go one after another.</t>
  </si>
  <si>
    <t>No schema possible, leaf nodes of a schema of other types.</t>
  </si>
  <si>
    <t>127-255</t>
  </si>
  <si>
    <t>FizedSize</t>
  </si>
  <si>
    <t>Unknown type treated as scalar.</t>
  </si>
  <si>
    <t>Binary</t>
  </si>
  <si>
    <t>SubTyCount</t>
  </si>
  <si>
    <t>TotalLen</t>
  </si>
  <si>
    <t>Schema TEOFS[SubTyCount]</t>
  </si>
  <si>
    <t>Block</t>
  </si>
  <si>
    <t>Incremented for every new instance</t>
  </si>
  <si>
    <t>counter_value:int32</t>
  </si>
  <si>
    <t>ID_COUNTERS</t>
  </si>
  <si>
    <t>GLOBAL_STATE</t>
  </si>
  <si>
    <t>INSTANCE_COUNT</t>
  </si>
  <si>
    <t>INST#123</t>
  </si>
  <si>
    <t>REPO_INSTANCE</t>
  </si>
  <si>
    <t>Instance info as JSON</t>
  </si>
  <si>
    <t>instance_type (MAIN,REPO,WORKER)</t>
  </si>
  <si>
    <t>INSTANCE_INFO</t>
  </si>
  <si>
    <t>INST_123</t>
  </si>
  <si>
    <t>E.g. repo-&gt;master</t>
  </si>
  <si>
    <t>TODO need actual use case how we access different instances and do we know type from context?</t>
  </si>
  <si>
    <t>Get instance info by numeric instance id</t>
  </si>
  <si>
    <t>Instance</t>
  </si>
  <si>
    <t>Incremented for every new user</t>
  </si>
  <si>
    <t>USER_COUNT</t>
  </si>
  <si>
    <t>api_token_value is a JWT token that has user_id and email, so it could be validated without DB roundtrip</t>
  </si>
  <si>
    <t>Additional per-user attributes (TBD)</t>
  </si>
  <si>
    <t>api_token_value</t>
  </si>
  <si>
    <t>user_id:int32</t>
  </si>
  <si>
    <t>USER_INFO</t>
  </si>
  <si>
    <t>Test1@example.com.ToLower()</t>
  </si>
  <si>
    <t>API_TOKEN</t>
  </si>
  <si>
    <t>Get numeric user id and API key by email.</t>
  </si>
  <si>
    <t>User</t>
  </si>
  <si>
    <t>Data</t>
  </si>
  <si>
    <t>SK</t>
  </si>
  <si>
    <t>PK</t>
  </si>
  <si>
    <t>Category</t>
  </si>
  <si>
    <t>Total storage</t>
  </si>
  <si>
    <t>$/year</t>
  </si>
  <si>
    <t>$/month</t>
  </si>
  <si>
    <t>5TB</t>
  </si>
  <si>
    <t>EFS</t>
  </si>
  <si>
    <t>Int Tier</t>
  </si>
  <si>
    <t>Stand</t>
  </si>
  <si>
    <t>1PB select</t>
  </si>
  <si>
    <t>800M/8B W/R</t>
  </si>
  <si>
    <t>350TB</t>
  </si>
  <si>
    <t>S3</t>
  </si>
  <si>
    <t>GB/year avg</t>
  </si>
  <si>
    <t>GB/month</t>
  </si>
  <si>
    <t>compr</t>
  </si>
  <si>
    <t>raw</t>
  </si>
  <si>
    <t>1000 R/W per sec</t>
  </si>
  <si>
    <t>500GB</t>
  </si>
  <si>
    <t>Y avg</t>
  </si>
  <si>
    <t>DDB</t>
  </si>
  <si>
    <t>M</t>
  </si>
  <si>
    <t>kb block record</t>
  </si>
  <si>
    <t>block tot</t>
  </si>
  <si>
    <t>blocks ps</t>
  </si>
  <si>
    <t>Max block</t>
  </si>
  <si>
    <t>32-byte values</t>
  </si>
  <si>
    <t>streams</t>
  </si>
  <si>
    <t>streams per client</t>
  </si>
  <si>
    <t>clients</t>
  </si>
  <si>
    <t>DDB packed block metadata</t>
  </si>
  <si>
    <t>Block compressed size, kb</t>
  </si>
  <si>
    <t>Compute</t>
  </si>
  <si>
    <t>Storage</t>
  </si>
  <si>
    <t>EBS</t>
  </si>
  <si>
    <t>RDS</t>
  </si>
  <si>
    <t>GB</t>
  </si>
  <si>
    <t>Пидарские медленные потоки, которые ушли в WAL, но остались открытыми. Даже если их закрыть их нужно куда-то положить так, чтобы точно не потерять. Альтернативы EFS, RDS, S3, 3xEBS</t>
  </si>
  <si>
    <t>Sign</t>
  </si>
  <si>
    <t>Hash</t>
  </si>
  <si>
    <t>WriteEnd</t>
  </si>
  <si>
    <t>Reserved</t>
  </si>
  <si>
    <t>Checksum</t>
  </si>
  <si>
    <t>Count</t>
  </si>
  <si>
    <t>PreviousHash</t>
  </si>
  <si>
    <t>WriteStart</t>
  </si>
  <si>
    <t>FirstVersion</t>
  </si>
  <si>
    <t>StreamId</t>
  </si>
  <si>
    <t>PrevuousChecksum</t>
  </si>
  <si>
    <t>FixedValueSize</t>
  </si>
  <si>
    <t>LayoutFormatVersion</t>
  </si>
  <si>
    <t>For varsize values position index is always hot.</t>
  </si>
  <si>
    <t>BufferLengthBucket</t>
  </si>
  <si>
    <t>File metadata is updated once, incremental payload writes do not need to update metadata</t>
  </si>
  <si>
    <t>If we write last 128 bytes and always touch 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</si>
</sst>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lightTrellis">
        <bgColor theme="0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3" borderId="0" xfId="0" applyFill="1"/>
    <xf numFmtId="0" fontId="0" fillId="3" borderId="10" xfId="0" applyFill="1" applyBorder="1"/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0" xfId="0" applyFill="1" applyAlignment="1">
      <alignment horizontal="center"/>
    </xf>
    <xf numFmtId="17" fontId="0" fillId="3" borderId="0" xfId="0" quotePrefix="1" applyNumberForma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9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3" fontId="0" fillId="0" borderId="0" xfId="0" applyNumberFormat="1"/>
    <xf numFmtId="4" fontId="0" fillId="0" borderId="0" xfId="0" applyNumberFormat="1"/>
    <xf numFmtId="4" fontId="1" fillId="0" borderId="0" xfId="0" applyNumberFormat="1" applyFon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7309-9A21-4878-987C-5A0262B6C091}">
  <dimension ref="A1:K19"/>
  <sheetViews>
    <sheetView tabSelected="1" workbookViewId="0">
      <selection activeCell="I22" sqref="I22"/>
    </sheetView>
  </sheetViews>
  <sheetFormatPr defaultRowHeight="15" x14ac:dyDescent="0.25"/>
  <cols>
    <col min="1" max="1" width="13.42578125" style="7" customWidth="1"/>
    <col min="2" max="2" width="12.5703125" style="1" customWidth="1"/>
    <col min="3" max="3" width="12.5703125" style="9" customWidth="1"/>
    <col min="4" max="5" width="12.5703125" style="7" customWidth="1"/>
    <col min="6" max="6" width="12.5703125" style="10" customWidth="1"/>
    <col min="7" max="7" width="10.85546875" style="1" customWidth="1"/>
    <col min="8" max="16384" width="9.140625" style="1"/>
  </cols>
  <sheetData>
    <row r="1" spans="1:7" s="2" customFormat="1" x14ac:dyDescent="0.25">
      <c r="A1" s="6" t="s">
        <v>7</v>
      </c>
      <c r="C1" s="3" t="s">
        <v>2</v>
      </c>
      <c r="D1" s="4" t="s">
        <v>3</v>
      </c>
      <c r="E1" s="4" t="s">
        <v>4</v>
      </c>
      <c r="F1" s="5" t="s">
        <v>5</v>
      </c>
      <c r="G1" s="4"/>
    </row>
    <row r="3" spans="1:7" x14ac:dyDescent="0.25">
      <c r="B3" s="16" t="s">
        <v>0</v>
      </c>
      <c r="C3" s="17"/>
      <c r="D3" s="17"/>
      <c r="E3" s="18"/>
    </row>
    <row r="4" spans="1:7" x14ac:dyDescent="0.25">
      <c r="C4" s="19" t="s">
        <v>1</v>
      </c>
      <c r="D4" s="20"/>
      <c r="E4" s="20"/>
      <c r="F4" s="21"/>
      <c r="G4" s="1" t="s">
        <v>10</v>
      </c>
    </row>
    <row r="6" spans="1:7" x14ac:dyDescent="0.25">
      <c r="A6" s="8" t="s">
        <v>6</v>
      </c>
      <c r="C6" s="11" t="s">
        <v>8</v>
      </c>
      <c r="D6" s="12"/>
      <c r="E6" s="12"/>
      <c r="F6" s="13"/>
      <c r="G6" s="1" t="s">
        <v>11</v>
      </c>
    </row>
    <row r="7" spans="1:7" x14ac:dyDescent="0.25">
      <c r="A7" s="8" t="s">
        <v>12</v>
      </c>
      <c r="C7" s="11" t="s">
        <v>13</v>
      </c>
      <c r="D7" s="12"/>
      <c r="E7" s="12"/>
      <c r="F7" s="13"/>
      <c r="G7" s="1" t="s">
        <v>14</v>
      </c>
    </row>
    <row r="10" spans="1:7" x14ac:dyDescent="0.25">
      <c r="A10" s="7">
        <v>64</v>
      </c>
      <c r="C10" s="11" t="s">
        <v>15</v>
      </c>
    </row>
    <row r="19" spans="1:11" x14ac:dyDescent="0.25">
      <c r="A19" s="7">
        <v>124</v>
      </c>
      <c r="C19" s="14" t="s">
        <v>9</v>
      </c>
      <c r="D19" s="15" t="s">
        <v>16</v>
      </c>
      <c r="E19" s="25" t="s">
        <v>17</v>
      </c>
      <c r="F19" s="25"/>
      <c r="G19" s="22" t="s">
        <v>18</v>
      </c>
      <c r="H19" s="23"/>
      <c r="I19" s="23"/>
      <c r="J19" s="23"/>
      <c r="K19" s="24"/>
    </row>
  </sheetData>
  <mergeCells count="4">
    <mergeCell ref="B3:E3"/>
    <mergeCell ref="C4:F4"/>
    <mergeCell ref="G19:K19"/>
    <mergeCell ref="E19:F19"/>
  </mergeCells>
  <pageMargins left="0.7" right="0.7" top="0.75" bottom="0.75" header="0.3" footer="0.3"/>
  <pageSetup paperSize="9" orientation="portrait" r:id="rId1"/>
  <ignoredErrors>
    <ignoredError sqref="A6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E07C4-89B3-46C8-8688-72A1B06C60D3}">
  <dimension ref="A1:G22"/>
  <sheetViews>
    <sheetView workbookViewId="0">
      <pane xSplit="1" ySplit="1" topLeftCell="B2" activePane="bottomRight" state="frozen"/>
      <selection activeCell="F25" sqref="F25"/>
      <selection pane="topRight" activeCell="F25" sqref="F25"/>
      <selection pane="bottomLeft" activeCell="F25" sqref="F25"/>
      <selection pane="bottomRight" activeCell="F25" sqref="F25"/>
    </sheetView>
  </sheetViews>
  <sheetFormatPr defaultRowHeight="15" x14ac:dyDescent="0.25"/>
  <cols>
    <col min="1" max="1" width="12" customWidth="1"/>
    <col min="2" max="2" width="29.28515625" customWidth="1"/>
    <col min="3" max="3" width="29.85546875" bestFit="1" customWidth="1"/>
    <col min="4" max="4" width="18.5703125" customWidth="1"/>
    <col min="5" max="5" width="30.42578125" customWidth="1"/>
    <col min="6" max="6" width="18.140625" customWidth="1"/>
    <col min="7" max="7" width="17.5703125" customWidth="1"/>
  </cols>
  <sheetData>
    <row r="1" spans="1:7" s="30" customFormat="1" x14ac:dyDescent="0.25">
      <c r="A1" s="30" t="s">
        <v>49</v>
      </c>
      <c r="C1" s="31" t="s">
        <v>48</v>
      </c>
      <c r="D1" s="31" t="s">
        <v>47</v>
      </c>
      <c r="E1" s="31" t="s">
        <v>46</v>
      </c>
    </row>
    <row r="2" spans="1:7" x14ac:dyDescent="0.25">
      <c r="A2" s="30" t="s">
        <v>45</v>
      </c>
      <c r="B2" s="30"/>
    </row>
    <row r="3" spans="1:7" x14ac:dyDescent="0.25">
      <c r="B3" s="30" t="s">
        <v>44</v>
      </c>
    </row>
    <row r="4" spans="1:7" x14ac:dyDescent="0.25">
      <c r="B4" s="30"/>
      <c r="C4" s="26"/>
      <c r="D4" s="26"/>
      <c r="E4" s="26"/>
      <c r="F4" s="27" t="s">
        <v>43</v>
      </c>
      <c r="G4" s="28" t="s">
        <v>41</v>
      </c>
    </row>
    <row r="5" spans="1:7" x14ac:dyDescent="0.25">
      <c r="C5" s="26" t="s">
        <v>42</v>
      </c>
      <c r="D5" s="26" t="s">
        <v>41</v>
      </c>
      <c r="E5" s="26" t="s">
        <v>40</v>
      </c>
      <c r="F5" s="26" t="s">
        <v>39</v>
      </c>
      <c r="G5" s="26" t="s">
        <v>38</v>
      </c>
    </row>
    <row r="6" spans="1:7" x14ac:dyDescent="0.25">
      <c r="F6" t="s">
        <v>37</v>
      </c>
    </row>
    <row r="7" spans="1:7" x14ac:dyDescent="0.25">
      <c r="C7" s="26"/>
      <c r="D7" s="26"/>
      <c r="E7" s="27"/>
      <c r="F7" s="27" t="s">
        <v>36</v>
      </c>
    </row>
    <row r="8" spans="1:7" x14ac:dyDescent="0.25">
      <c r="C8" s="26" t="s">
        <v>23</v>
      </c>
      <c r="D8" s="26" t="s">
        <v>22</v>
      </c>
      <c r="E8" s="26"/>
      <c r="F8" s="26" t="s">
        <v>21</v>
      </c>
    </row>
    <row r="9" spans="1:7" x14ac:dyDescent="0.25">
      <c r="F9" t="s">
        <v>35</v>
      </c>
    </row>
    <row r="11" spans="1:7" x14ac:dyDescent="0.25">
      <c r="A11" t="s">
        <v>34</v>
      </c>
    </row>
    <row r="12" spans="1:7" x14ac:dyDescent="0.25">
      <c r="B12" s="30" t="s">
        <v>33</v>
      </c>
      <c r="G12" s="29" t="s">
        <v>32</v>
      </c>
    </row>
    <row r="13" spans="1:7" x14ac:dyDescent="0.25">
      <c r="C13" s="26"/>
      <c r="D13" s="26"/>
      <c r="E13" s="28"/>
      <c r="F13" s="28" t="s">
        <v>29</v>
      </c>
      <c r="G13" t="s">
        <v>31</v>
      </c>
    </row>
    <row r="14" spans="1:7" x14ac:dyDescent="0.25">
      <c r="C14" s="26" t="s">
        <v>30</v>
      </c>
      <c r="D14" s="26" t="s">
        <v>29</v>
      </c>
      <c r="E14" s="26" t="s">
        <v>28</v>
      </c>
      <c r="F14" s="26" t="s">
        <v>27</v>
      </c>
    </row>
    <row r="15" spans="1:7" x14ac:dyDescent="0.25">
      <c r="C15" s="26" t="s">
        <v>26</v>
      </c>
      <c r="D15" s="26" t="s">
        <v>25</v>
      </c>
      <c r="E15" s="26"/>
      <c r="F15" s="26"/>
    </row>
    <row r="17" spans="1:6" x14ac:dyDescent="0.25">
      <c r="C17" s="26"/>
      <c r="D17" s="26"/>
      <c r="E17" s="27"/>
      <c r="F17" s="27" t="s">
        <v>24</v>
      </c>
    </row>
    <row r="18" spans="1:6" x14ac:dyDescent="0.25">
      <c r="C18" s="26" t="s">
        <v>23</v>
      </c>
      <c r="D18" s="26" t="s">
        <v>22</v>
      </c>
      <c r="E18" s="26"/>
      <c r="F18" s="26" t="s">
        <v>21</v>
      </c>
    </row>
    <row r="19" spans="1:6" x14ac:dyDescent="0.25">
      <c r="F19" t="s">
        <v>20</v>
      </c>
    </row>
    <row r="22" spans="1:6" x14ac:dyDescent="0.25">
      <c r="A22" t="s">
        <v>19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15EE1-CF98-441B-B0A3-6464DE8868A7}">
  <dimension ref="C2:O69"/>
  <sheetViews>
    <sheetView topLeftCell="A28" workbookViewId="0">
      <selection activeCell="F25" sqref="F25"/>
    </sheetView>
  </sheetViews>
  <sheetFormatPr defaultRowHeight="15" x14ac:dyDescent="0.25"/>
  <cols>
    <col min="3" max="3" width="24.28515625" bestFit="1" customWidth="1"/>
    <col min="5" max="5" width="22.85546875" bestFit="1" customWidth="1"/>
    <col min="8" max="8" width="12.28515625" customWidth="1"/>
    <col min="11" max="11" width="15.42578125" bestFit="1" customWidth="1"/>
    <col min="12" max="12" width="13.85546875" bestFit="1" customWidth="1"/>
    <col min="13" max="13" width="19.140625" bestFit="1" customWidth="1"/>
  </cols>
  <sheetData>
    <row r="2" spans="3:15" x14ac:dyDescent="0.25">
      <c r="I2" t="s">
        <v>85</v>
      </c>
    </row>
    <row r="3" spans="3:15" x14ac:dyDescent="0.25">
      <c r="C3" s="30">
        <v>1000</v>
      </c>
      <c r="D3" s="30" t="s">
        <v>84</v>
      </c>
    </row>
    <row r="4" spans="3:15" x14ac:dyDescent="0.25">
      <c r="F4" s="30" t="s">
        <v>54</v>
      </c>
      <c r="I4" s="30" t="s">
        <v>83</v>
      </c>
      <c r="K4" s="30" t="s">
        <v>60</v>
      </c>
      <c r="N4" s="30" t="s">
        <v>82</v>
      </c>
    </row>
    <row r="5" spans="3:15" x14ac:dyDescent="0.25">
      <c r="C5" t="s">
        <v>81</v>
      </c>
      <c r="F5" s="32">
        <f>C3*0.3</f>
        <v>300</v>
      </c>
      <c r="I5">
        <v>255</v>
      </c>
      <c r="K5">
        <v>23</v>
      </c>
      <c r="N5">
        <f>C3*3*0.1</f>
        <v>300</v>
      </c>
    </row>
    <row r="6" spans="3:15" x14ac:dyDescent="0.25">
      <c r="C6" t="s">
        <v>80</v>
      </c>
      <c r="F6" s="32">
        <v>0</v>
      </c>
      <c r="K6">
        <v>0</v>
      </c>
    </row>
    <row r="8" spans="3:15" x14ac:dyDescent="0.25">
      <c r="C8" t="s">
        <v>79</v>
      </c>
    </row>
    <row r="9" spans="3:15" x14ac:dyDescent="0.25">
      <c r="C9">
        <v>1</v>
      </c>
      <c r="F9">
        <v>0</v>
      </c>
      <c r="G9" s="32">
        <f>$F$5</f>
        <v>300</v>
      </c>
      <c r="H9" s="32"/>
      <c r="K9" s="32">
        <f>$C$3*(1024^3)/(C9*1024)</f>
        <v>1048576000</v>
      </c>
      <c r="L9" s="33">
        <f>0.005*K9/1000 + 0.004 * K9/10000</f>
        <v>5662.3104000000003</v>
      </c>
      <c r="N9" s="32">
        <v>0</v>
      </c>
      <c r="O9">
        <f>$N$5</f>
        <v>300</v>
      </c>
    </row>
    <row r="10" spans="3:15" x14ac:dyDescent="0.25">
      <c r="C10">
        <v>2</v>
      </c>
      <c r="F10">
        <v>0</v>
      </c>
      <c r="G10" s="32">
        <f>$F$5</f>
        <v>300</v>
      </c>
      <c r="H10" s="32"/>
      <c r="K10" s="32">
        <f>$C$3*(1024^3)/(C10*1024)</f>
        <v>524288000</v>
      </c>
      <c r="L10" s="33">
        <f>0.005*K10/1000 + 0.004 * K10/10000</f>
        <v>2831.1552000000001</v>
      </c>
      <c r="N10" s="32">
        <v>0</v>
      </c>
      <c r="O10">
        <f>$N$5</f>
        <v>300</v>
      </c>
    </row>
    <row r="11" spans="3:15" x14ac:dyDescent="0.25">
      <c r="C11">
        <v>5</v>
      </c>
      <c r="F11">
        <v>0</v>
      </c>
      <c r="G11" s="32">
        <f>$F$5</f>
        <v>300</v>
      </c>
      <c r="H11" s="32"/>
      <c r="K11" s="32">
        <f>$C$3*(1024^3)/(C11*1024)</f>
        <v>209715200</v>
      </c>
      <c r="L11" s="33">
        <f>0.005*K11/1000 + 0.004 * K11/10000</f>
        <v>1132.46208</v>
      </c>
      <c r="N11" s="32">
        <v>0</v>
      </c>
      <c r="O11">
        <f>$N$5</f>
        <v>300</v>
      </c>
    </row>
    <row r="12" spans="3:15" x14ac:dyDescent="0.25">
      <c r="C12" s="32">
        <v>10</v>
      </c>
      <c r="F12">
        <v>0</v>
      </c>
      <c r="G12" s="32">
        <f>$F$5</f>
        <v>300</v>
      </c>
      <c r="H12" s="32"/>
      <c r="K12" s="32">
        <f>$C$3*(1024^3)/(C12*1024)</f>
        <v>104857600</v>
      </c>
      <c r="L12" s="33">
        <f>0.005*K12/1000 + 0.004 * K12/10000</f>
        <v>566.23104000000001</v>
      </c>
      <c r="N12" s="32">
        <v>0</v>
      </c>
      <c r="O12">
        <f>$N$5</f>
        <v>300</v>
      </c>
    </row>
    <row r="13" spans="3:15" x14ac:dyDescent="0.25">
      <c r="C13" s="32">
        <v>25</v>
      </c>
      <c r="F13">
        <v>0</v>
      </c>
      <c r="G13" s="32">
        <f>$F$5</f>
        <v>300</v>
      </c>
      <c r="H13" s="32"/>
      <c r="K13" s="32">
        <f>$C$3*(1024^3)/(C13*1024)</f>
        <v>41943040</v>
      </c>
      <c r="L13" s="33">
        <f>0.005*K13/1000 + 0.004 * K13/10000</f>
        <v>226.49241600000002</v>
      </c>
      <c r="N13" s="32">
        <v>0</v>
      </c>
      <c r="O13">
        <f>$N$5</f>
        <v>300</v>
      </c>
    </row>
    <row r="14" spans="3:15" x14ac:dyDescent="0.25">
      <c r="C14" s="32">
        <v>50</v>
      </c>
      <c r="F14">
        <v>0</v>
      </c>
      <c r="G14" s="32">
        <f>$F$5</f>
        <v>300</v>
      </c>
      <c r="H14" s="32"/>
      <c r="K14" s="32">
        <f>$C$3*(1024^3)/(C14*1024)</f>
        <v>20971520</v>
      </c>
      <c r="L14" s="33">
        <f>0.005*K14/1000 + 0.004 * K14/10000</f>
        <v>113.24620800000001</v>
      </c>
      <c r="N14" s="32">
        <v>0</v>
      </c>
      <c r="O14">
        <f>$N$5</f>
        <v>300</v>
      </c>
    </row>
    <row r="15" spans="3:15" x14ac:dyDescent="0.25">
      <c r="C15" s="32">
        <v>100</v>
      </c>
      <c r="F15">
        <v>0</v>
      </c>
      <c r="G15" s="32">
        <f>$F$5</f>
        <v>300</v>
      </c>
      <c r="H15" s="32"/>
      <c r="K15" s="32">
        <f>$C$3*(1024^3)/(C15*1024)</f>
        <v>10485760</v>
      </c>
      <c r="L15" s="33">
        <f>0.005*K15/1000 + 0.004 * K15/10000</f>
        <v>56.623104000000005</v>
      </c>
      <c r="N15" s="32">
        <v>0</v>
      </c>
      <c r="O15">
        <f>$N$5</f>
        <v>300</v>
      </c>
    </row>
    <row r="16" spans="3:15" x14ac:dyDescent="0.25">
      <c r="C16" s="32">
        <v>250</v>
      </c>
      <c r="F16">
        <v>0</v>
      </c>
      <c r="G16" s="32">
        <f>$F$5</f>
        <v>300</v>
      </c>
      <c r="H16" s="32"/>
      <c r="K16" s="32">
        <f>$C$3*(1024^3)/(C16*1024)</f>
        <v>4194304</v>
      </c>
      <c r="L16" s="33">
        <f>0.005*K16/1000 + 0.004 * K16/10000</f>
        <v>22.649241600000003</v>
      </c>
      <c r="N16" s="32">
        <v>0</v>
      </c>
      <c r="O16">
        <f>$N$5</f>
        <v>300</v>
      </c>
    </row>
    <row r="17" spans="3:15" x14ac:dyDescent="0.25">
      <c r="C17" s="32">
        <v>500</v>
      </c>
      <c r="F17">
        <v>0</v>
      </c>
      <c r="G17" s="32">
        <f>$F$5</f>
        <v>300</v>
      </c>
      <c r="H17" s="32"/>
      <c r="K17" s="32">
        <f>$C$3*(1024^3)/(C17*1024)</f>
        <v>2097152</v>
      </c>
      <c r="L17" s="33">
        <f>0.005*K17/1000 + 0.004 * K17/10000</f>
        <v>11.324620800000002</v>
      </c>
      <c r="N17" s="32">
        <v>0</v>
      </c>
      <c r="O17">
        <f>$N$5</f>
        <v>300</v>
      </c>
    </row>
    <row r="18" spans="3:15" x14ac:dyDescent="0.25">
      <c r="C18" s="32">
        <v>1000</v>
      </c>
      <c r="F18">
        <v>0</v>
      </c>
      <c r="G18" s="32">
        <f>$F$5</f>
        <v>300</v>
      </c>
      <c r="H18" s="32"/>
      <c r="K18" s="32">
        <f>$C$3*(1024^3)/(C18*1024)</f>
        <v>1048576</v>
      </c>
      <c r="L18" s="33">
        <f>0.005*K18/1000 + 0.004 * K18/10000</f>
        <v>5.6623104000000009</v>
      </c>
      <c r="N18" s="32">
        <v>0</v>
      </c>
      <c r="O18">
        <f>$N$5</f>
        <v>300</v>
      </c>
    </row>
    <row r="19" spans="3:15" x14ac:dyDescent="0.25">
      <c r="C19" s="32">
        <v>2500</v>
      </c>
      <c r="F19">
        <v>0</v>
      </c>
      <c r="G19" s="32">
        <f>$F$5</f>
        <v>300</v>
      </c>
      <c r="H19" s="32"/>
      <c r="K19" s="32">
        <f>$C$3*(1024^3)/(C19*1024)</f>
        <v>419430.40000000002</v>
      </c>
      <c r="L19" s="33">
        <f>0.005*K19/1000 + 0.004 * K19/10000</f>
        <v>2.2649241600000001</v>
      </c>
      <c r="N19" s="32">
        <v>0</v>
      </c>
      <c r="O19">
        <f>$N$5</f>
        <v>300</v>
      </c>
    </row>
    <row r="20" spans="3:15" x14ac:dyDescent="0.25">
      <c r="C20" s="32">
        <v>5000</v>
      </c>
      <c r="F20">
        <v>0</v>
      </c>
      <c r="G20" s="32">
        <f>$F$5</f>
        <v>300</v>
      </c>
      <c r="H20" s="32"/>
      <c r="K20" s="32">
        <f>$C$3*(1024^3)/(C20*1024)</f>
        <v>209715.20000000001</v>
      </c>
      <c r="L20" s="33">
        <f>0.005*K20/1000 + 0.004 * K20/10000</f>
        <v>1.13246208</v>
      </c>
      <c r="N20" s="32">
        <v>0</v>
      </c>
      <c r="O20">
        <f>$N$5</f>
        <v>300</v>
      </c>
    </row>
    <row r="21" spans="3:15" x14ac:dyDescent="0.25">
      <c r="C21" s="32">
        <v>10000</v>
      </c>
      <c r="F21">
        <v>0</v>
      </c>
      <c r="G21" s="32">
        <f>$F$5</f>
        <v>300</v>
      </c>
      <c r="H21" s="32"/>
      <c r="K21" s="32">
        <f>$C$3*(1024^3)/(C21*1024)</f>
        <v>104857.60000000001</v>
      </c>
      <c r="L21" s="33">
        <f>0.005*K21/1000 + 0.004 * K21/10000</f>
        <v>0.56623104000000002</v>
      </c>
      <c r="N21" s="32">
        <v>0</v>
      </c>
      <c r="O21">
        <f>$N$5</f>
        <v>300</v>
      </c>
    </row>
    <row r="22" spans="3:15" x14ac:dyDescent="0.25">
      <c r="C22" s="32">
        <v>25000</v>
      </c>
      <c r="F22">
        <v>0</v>
      </c>
      <c r="G22" s="32">
        <f>$F$5</f>
        <v>300</v>
      </c>
      <c r="H22" s="32"/>
      <c r="K22" s="32">
        <f>$C$3*(1024^3)/(C22*1024)</f>
        <v>41943.040000000001</v>
      </c>
      <c r="L22" s="33">
        <f>0.005*K22/1000 + 0.004 * K22/10000</f>
        <v>0.22649241600000003</v>
      </c>
      <c r="N22" s="32">
        <v>0</v>
      </c>
      <c r="O22">
        <f>$N$5</f>
        <v>300</v>
      </c>
    </row>
    <row r="23" spans="3:15" x14ac:dyDescent="0.25">
      <c r="C23" s="32">
        <v>50000</v>
      </c>
      <c r="F23">
        <v>0</v>
      </c>
      <c r="G23" s="32">
        <f>$F$5</f>
        <v>300</v>
      </c>
      <c r="H23" s="32"/>
      <c r="K23" s="32">
        <f>$C$3*(1024^3)/(C23*1024)</f>
        <v>20971.52</v>
      </c>
      <c r="L23" s="33">
        <f>0.005*K23/1000 + 0.004 * K23/10000</f>
        <v>0.11324620800000001</v>
      </c>
      <c r="N23" s="32">
        <v>0</v>
      </c>
      <c r="O23">
        <f>$N$5</f>
        <v>300</v>
      </c>
    </row>
    <row r="25" spans="3:15" x14ac:dyDescent="0.25">
      <c r="G25" s="32"/>
    </row>
    <row r="26" spans="3:15" x14ac:dyDescent="0.25">
      <c r="G26">
        <f>G23*2</f>
        <v>600</v>
      </c>
    </row>
    <row r="28" spans="3:15" x14ac:dyDescent="0.25">
      <c r="E28">
        <f>C3*0.05</f>
        <v>50</v>
      </c>
      <c r="M28" s="33">
        <v>1000000000</v>
      </c>
    </row>
    <row r="32" spans="3:15" x14ac:dyDescent="0.25">
      <c r="M32" s="33"/>
    </row>
    <row r="34" spans="5:12" x14ac:dyDescent="0.25">
      <c r="E34" t="s">
        <v>78</v>
      </c>
    </row>
    <row r="35" spans="5:12" x14ac:dyDescent="0.25">
      <c r="E35">
        <v>100000</v>
      </c>
      <c r="F35" t="s">
        <v>77</v>
      </c>
    </row>
    <row r="36" spans="5:12" x14ac:dyDescent="0.25">
      <c r="E36">
        <v>100</v>
      </c>
      <c r="F36" t="s">
        <v>76</v>
      </c>
    </row>
    <row r="37" spans="5:12" x14ac:dyDescent="0.25">
      <c r="E37" s="32">
        <f>E35*E36</f>
        <v>10000000</v>
      </c>
      <c r="F37" t="s">
        <v>75</v>
      </c>
      <c r="H37" s="33">
        <f>E37/86400</f>
        <v>115.74074074074075</v>
      </c>
    </row>
    <row r="38" spans="5:12" x14ac:dyDescent="0.25">
      <c r="E38" s="32">
        <v>1000000</v>
      </c>
      <c r="F38" t="s">
        <v>74</v>
      </c>
      <c r="H38" s="33">
        <f>E38/86400</f>
        <v>11.574074074074074</v>
      </c>
    </row>
    <row r="39" spans="5:12" x14ac:dyDescent="0.25">
      <c r="E39" s="32" t="s">
        <v>73</v>
      </c>
      <c r="F39" s="36">
        <v>4.0000000000000001E-3</v>
      </c>
    </row>
    <row r="40" spans="5:12" x14ac:dyDescent="0.25">
      <c r="E40" s="33">
        <f>E38*64/(F39 * 1024 * 1024)</f>
        <v>15258.7890625</v>
      </c>
      <c r="F40" t="s">
        <v>72</v>
      </c>
      <c r="H40" s="33">
        <f>E40/86400</f>
        <v>0.17660635489004631</v>
      </c>
    </row>
    <row r="41" spans="5:12" x14ac:dyDescent="0.25">
      <c r="E41" s="32">
        <f>E40*E37</f>
        <v>152587890625</v>
      </c>
      <c r="F41" t="s">
        <v>71</v>
      </c>
      <c r="H41" s="33">
        <f>E41/86400</f>
        <v>1766063.5489004629</v>
      </c>
    </row>
    <row r="42" spans="5:12" x14ac:dyDescent="0.25">
      <c r="E42" s="33">
        <f>E41*32</f>
        <v>4882812500000</v>
      </c>
    </row>
    <row r="43" spans="5:12" x14ac:dyDescent="0.25">
      <c r="E43">
        <v>1</v>
      </c>
      <c r="F43" t="s">
        <v>70</v>
      </c>
    </row>
    <row r="44" spans="5:12" x14ac:dyDescent="0.25">
      <c r="E44" s="32">
        <f>E41*E43*1024/(1024^3)</f>
        <v>145519.15228366852</v>
      </c>
      <c r="F44" t="s">
        <v>69</v>
      </c>
      <c r="J44" s="33"/>
      <c r="K44" s="30" t="s">
        <v>68</v>
      </c>
    </row>
    <row r="45" spans="5:12" x14ac:dyDescent="0.25">
      <c r="E45" s="32">
        <f>E44*6</f>
        <v>873114.91370201111</v>
      </c>
      <c r="F45" t="s">
        <v>67</v>
      </c>
      <c r="J45" s="33"/>
      <c r="K45" t="s">
        <v>66</v>
      </c>
    </row>
    <row r="46" spans="5:12" x14ac:dyDescent="0.25">
      <c r="E46" s="32"/>
      <c r="K46" t="s">
        <v>65</v>
      </c>
    </row>
    <row r="47" spans="5:12" x14ac:dyDescent="0.25">
      <c r="E47" s="33">
        <f>E37*E38*32</f>
        <v>320000000000000</v>
      </c>
      <c r="F47" t="s">
        <v>64</v>
      </c>
      <c r="K47">
        <v>725</v>
      </c>
      <c r="L47" t="s">
        <v>52</v>
      </c>
    </row>
    <row r="48" spans="5:12" x14ac:dyDescent="0.25">
      <c r="E48" s="33">
        <f>E47/5</f>
        <v>64000000000000</v>
      </c>
      <c r="F48" t="s">
        <v>63</v>
      </c>
      <c r="K48" s="30">
        <f>K47*12</f>
        <v>8700</v>
      </c>
      <c r="L48" t="s">
        <v>51</v>
      </c>
    </row>
    <row r="49" spans="5:13" x14ac:dyDescent="0.25">
      <c r="E49" s="33">
        <f>E48/(1024^3)</f>
        <v>59604.644775390625</v>
      </c>
      <c r="F49" t="s">
        <v>62</v>
      </c>
      <c r="H49" s="33">
        <f>E49/86400</f>
        <v>0.68986857378924338</v>
      </c>
    </row>
    <row r="50" spans="5:13" x14ac:dyDescent="0.25">
      <c r="E50" s="33">
        <f>E49*6</f>
        <v>357627.86865234375</v>
      </c>
      <c r="F50" t="s">
        <v>61</v>
      </c>
      <c r="K50" s="30" t="s">
        <v>60</v>
      </c>
    </row>
    <row r="51" spans="5:13" x14ac:dyDescent="0.25">
      <c r="E51" s="33">
        <f>C3*50000*86400/(1024^3)</f>
        <v>4023.3135223388672</v>
      </c>
      <c r="K51" s="32" t="s">
        <v>59</v>
      </c>
    </row>
    <row r="52" spans="5:13" x14ac:dyDescent="0.25">
      <c r="K52" t="s">
        <v>58</v>
      </c>
    </row>
    <row r="53" spans="5:13" x14ac:dyDescent="0.25">
      <c r="K53" t="s">
        <v>57</v>
      </c>
    </row>
    <row r="54" spans="5:13" x14ac:dyDescent="0.25">
      <c r="K54" t="s">
        <v>56</v>
      </c>
      <c r="M54" t="s">
        <v>55</v>
      </c>
    </row>
    <row r="55" spans="5:13" x14ac:dyDescent="0.25">
      <c r="K55" s="32">
        <v>10500</v>
      </c>
      <c r="L55" t="s">
        <v>52</v>
      </c>
      <c r="M55">
        <v>8300</v>
      </c>
    </row>
    <row r="56" spans="5:13" x14ac:dyDescent="0.25">
      <c r="K56" s="34">
        <f>K55*12</f>
        <v>126000</v>
      </c>
      <c r="L56" t="s">
        <v>51</v>
      </c>
      <c r="M56" s="33">
        <f>M55*12</f>
        <v>99600</v>
      </c>
    </row>
    <row r="58" spans="5:13" x14ac:dyDescent="0.25">
      <c r="K58" s="30" t="s">
        <v>54</v>
      </c>
    </row>
    <row r="59" spans="5:13" x14ac:dyDescent="0.25">
      <c r="K59" t="s">
        <v>53</v>
      </c>
    </row>
    <row r="60" spans="5:13" x14ac:dyDescent="0.25">
      <c r="K60">
        <f>5000*0.3</f>
        <v>1500</v>
      </c>
      <c r="L60" t="s">
        <v>52</v>
      </c>
    </row>
    <row r="61" spans="5:13" x14ac:dyDescent="0.25">
      <c r="K61" s="34">
        <f>K60*12</f>
        <v>18000</v>
      </c>
      <c r="L61" t="s">
        <v>51</v>
      </c>
    </row>
    <row r="63" spans="5:13" x14ac:dyDescent="0.25">
      <c r="K63" s="30" t="s">
        <v>50</v>
      </c>
    </row>
    <row r="64" spans="5:13" x14ac:dyDescent="0.25">
      <c r="K64" s="34">
        <f>K48+K56+K61</f>
        <v>152700</v>
      </c>
    </row>
    <row r="65" spans="11:12" x14ac:dyDescent="0.25">
      <c r="K65" s="35">
        <f>K64/350</f>
        <v>436.28571428571428</v>
      </c>
    </row>
    <row r="67" spans="11:12" x14ac:dyDescent="0.25">
      <c r="K67" s="34">
        <f>K64*10</f>
        <v>1527000</v>
      </c>
      <c r="L67" s="33"/>
    </row>
    <row r="68" spans="11:12" x14ac:dyDescent="0.25">
      <c r="K68" s="32">
        <f>K67/E35</f>
        <v>15.27</v>
      </c>
    </row>
    <row r="69" spans="11:12" x14ac:dyDescent="0.25">
      <c r="K69" s="32">
        <f>K68/12</f>
        <v>1.2725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89407-9346-4705-B4DE-ED4E79169587}">
  <dimension ref="B3:H22"/>
  <sheetViews>
    <sheetView workbookViewId="0">
      <selection activeCell="F25" sqref="F25"/>
    </sheetView>
  </sheetViews>
  <sheetFormatPr defaultRowHeight="15" x14ac:dyDescent="0.25"/>
  <cols>
    <col min="4" max="4" width="15.42578125" customWidth="1"/>
  </cols>
  <sheetData>
    <row r="3" spans="2:8" x14ac:dyDescent="0.25">
      <c r="H3" t="s">
        <v>102</v>
      </c>
    </row>
    <row r="4" spans="2:8" x14ac:dyDescent="0.25">
      <c r="B4">
        <v>0</v>
      </c>
      <c r="D4" t="s">
        <v>92</v>
      </c>
      <c r="H4" s="37" t="s">
        <v>101</v>
      </c>
    </row>
    <row r="5" spans="2:8" x14ac:dyDescent="0.25">
      <c r="B5">
        <f>B4+C5</f>
        <v>1</v>
      </c>
      <c r="C5">
        <v>1</v>
      </c>
      <c r="D5" t="s">
        <v>100</v>
      </c>
      <c r="H5" s="37" t="s">
        <v>99</v>
      </c>
    </row>
    <row r="6" spans="2:8" x14ac:dyDescent="0.25">
      <c r="B6">
        <f>B5+C6</f>
        <v>2</v>
      </c>
      <c r="C6">
        <v>1</v>
      </c>
      <c r="D6" t="s">
        <v>98</v>
      </c>
    </row>
    <row r="7" spans="2:8" x14ac:dyDescent="0.25">
      <c r="B7">
        <f>B6+C7</f>
        <v>4</v>
      </c>
      <c r="C7">
        <v>2</v>
      </c>
      <c r="D7" t="s">
        <v>97</v>
      </c>
    </row>
    <row r="8" spans="2:8" x14ac:dyDescent="0.25">
      <c r="B8">
        <f>B7+C8</f>
        <v>8</v>
      </c>
      <c r="C8">
        <v>4</v>
      </c>
      <c r="D8" t="s">
        <v>96</v>
      </c>
    </row>
    <row r="9" spans="2:8" x14ac:dyDescent="0.25">
      <c r="B9">
        <f>B8+C9</f>
        <v>16</v>
      </c>
      <c r="C9">
        <v>8</v>
      </c>
      <c r="D9" t="s">
        <v>95</v>
      </c>
    </row>
    <row r="10" spans="2:8" x14ac:dyDescent="0.25">
      <c r="B10">
        <f>B9+C10</f>
        <v>24</v>
      </c>
      <c r="C10">
        <v>8</v>
      </c>
      <c r="D10" t="s">
        <v>94</v>
      </c>
    </row>
    <row r="11" spans="2:8" x14ac:dyDescent="0.25">
      <c r="B11">
        <f>B10+C11</f>
        <v>32</v>
      </c>
      <c r="C11">
        <v>8</v>
      </c>
      <c r="D11" t="s">
        <v>93</v>
      </c>
    </row>
    <row r="12" spans="2:8" x14ac:dyDescent="0.25">
      <c r="B12">
        <f>B11+C12</f>
        <v>64</v>
      </c>
      <c r="C12">
        <v>32</v>
      </c>
      <c r="D12" t="s">
        <v>92</v>
      </c>
    </row>
    <row r="15" spans="2:8" x14ac:dyDescent="0.25">
      <c r="B15">
        <f>C15</f>
        <v>4</v>
      </c>
      <c r="C15">
        <v>4</v>
      </c>
      <c r="D15" t="s">
        <v>91</v>
      </c>
    </row>
    <row r="16" spans="2:8" x14ac:dyDescent="0.25">
      <c r="B16">
        <f>B15+C16</f>
        <v>8</v>
      </c>
      <c r="C16">
        <v>4</v>
      </c>
      <c r="D16" t="s">
        <v>90</v>
      </c>
    </row>
    <row r="17" spans="2:4" x14ac:dyDescent="0.25">
      <c r="B17">
        <f>B16+C17</f>
        <v>8</v>
      </c>
    </row>
    <row r="18" spans="2:4" x14ac:dyDescent="0.25">
      <c r="B18">
        <f>B17+C18</f>
        <v>16</v>
      </c>
      <c r="C18">
        <v>8</v>
      </c>
      <c r="D18" s="29" t="s">
        <v>89</v>
      </c>
    </row>
    <row r="19" spans="2:4" x14ac:dyDescent="0.25">
      <c r="B19">
        <f>B18+C19</f>
        <v>24</v>
      </c>
      <c r="C19">
        <v>8</v>
      </c>
      <c r="D19" s="29" t="s">
        <v>89</v>
      </c>
    </row>
    <row r="20" spans="2:4" x14ac:dyDescent="0.25">
      <c r="B20">
        <f>B19+C20</f>
        <v>32</v>
      </c>
      <c r="C20">
        <v>8</v>
      </c>
      <c r="D20" t="s">
        <v>88</v>
      </c>
    </row>
    <row r="21" spans="2:4" x14ac:dyDescent="0.25">
      <c r="B21">
        <f>B20+C21</f>
        <v>64</v>
      </c>
      <c r="C21">
        <v>32</v>
      </c>
      <c r="D21" t="s">
        <v>87</v>
      </c>
    </row>
    <row r="22" spans="2:4" x14ac:dyDescent="0.25">
      <c r="B22">
        <f>B21+C22</f>
        <v>128</v>
      </c>
      <c r="C22">
        <v>64</v>
      </c>
      <c r="D22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986A3-66E9-4AED-A587-ECFEDC2C4B8B}">
  <dimension ref="A1"/>
  <sheetViews>
    <sheetView workbookViewId="0">
      <selection activeCell="F25" sqref="F2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DataTypeHeader</vt:lpstr>
      <vt:lpstr>DDB_dataspreads</vt:lpstr>
      <vt:lpstr>EFS_vs_S3_vs_RDS</vt:lpstr>
      <vt:lpstr>StreamBlockBadIdea</vt:lpstr>
      <vt:lpstr>StreamBlock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V</cp:lastModifiedBy>
  <dcterms:created xsi:type="dcterms:W3CDTF">2019-03-05T16:45:00Z</dcterms:created>
  <dcterms:modified xsi:type="dcterms:W3CDTF">2019-03-26T08:46:21Z</dcterms:modified>
</cp:coreProperties>
</file>